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brucechorpita\Box\Bruce\Private Sandbox\"/>
    </mc:Choice>
  </mc:AlternateContent>
  <xr:revisionPtr revIDLastSave="0" documentId="13_ncr:1_{CD0156DB-7D4E-4630-BF46-C74295C0A073}" xr6:coauthVersionLast="36" xr6:coauthVersionMax="47" xr10:uidLastSave="{00000000-0000-0000-0000-000000000000}"/>
  <workbookProtection workbookAlgorithmName="SHA-512" workbookHashValue="x+extdb/Op7+YlU4nZiYTiS90Kdb9VitVZsrjZ+1JKWIKIB5/Y+DYs/+ypWBcRZnF/fPe7itRxN/cnGDcYTZdA==" workbookSaltValue="tJdQ7sZToSiwPm2nvcJ91g==" workbookSpinCount="100000" lockStructure="1"/>
  <bookViews>
    <workbookView xWindow="9540" yWindow="0" windowWidth="9750" windowHeight="10170" tabRatio="754" xr2:uid="{0140E1E1-2487-4999-98DE-5B2B250E3FB7}"/>
  </bookViews>
  <sheets>
    <sheet name="Display" sheetId="10" r:id="rId1"/>
    <sheet name="AdminSettings" sheetId="2" state="hidden" r:id="rId2"/>
    <sheet name="Calculator" sheetId="7" state="hidden" r:id="rId3"/>
    <sheet name="Parameters" sheetId="5" state="hidden" r:id="rId4"/>
    <sheet name="Items" sheetId="8" state="hidden" r:id="rId5"/>
    <sheet name="Data" sheetId="1" state="hidden" r:id="rId6"/>
    <sheet name="CohortNormSets" sheetId="3" state="hidden" r:id="rId7"/>
    <sheet name="ItemScaleMap" sheetId="9" state="hidden" r:id="rId8"/>
    <sheet name="Defaults" sheetId="6" state="hidden" r:id="rId9"/>
  </sheets>
  <definedNames>
    <definedName name="_25ItemNormsetsN">AdminSettings!$G$18</definedName>
    <definedName name="_47ItemNormsetsN">AdminSettings!$G$17</definedName>
    <definedName name="_AgeGenderEntered">AdminSettings!$G$35</definedName>
    <definedName name="_AgeInput">Display!$C$24</definedName>
    <definedName name="_AgeValid">AdminSettings!$G$33</definedName>
    <definedName name="_BackendFile">Defaults!$J$2</definedName>
    <definedName name="_BenchmarkInput">Display!$D$28</definedName>
    <definedName name="_CaregiverNormsetsN">AdminSettings!$G$22</definedName>
    <definedName name="_CurrentPath">Defaults!$J$1</definedName>
    <definedName name="_FormChosenTF">AdminSettings!$G$19</definedName>
    <definedName name="_GenderInput">Display!$C$25</definedName>
    <definedName name="_GenderValid">AdminSettings!$G$34</definedName>
    <definedName name="_LangugaeInput">Display!$O$31</definedName>
    <definedName name="_MultipleNormSets">AdminSettings!$F$41</definedName>
    <definedName name="_NoFormSelected">AdminSettings!$F$39</definedName>
    <definedName name="_NoNormSets">AdminSettings!$F$42</definedName>
    <definedName name="_NoRespondent">AdminSettings!$F$40</definedName>
    <definedName name="_Norm35N">AdminSettings!$G$18</definedName>
    <definedName name="_Normsets25N">AdminSettings!$G$17</definedName>
    <definedName name="_Normsets47N">AdminSettings!$G$18</definedName>
    <definedName name="_NotReady">AdminSettings!$F$39</definedName>
    <definedName name="_OutOfDate">AdminSettings!$F$38</definedName>
    <definedName name="_Ready">AdminSettings!$F$43</definedName>
    <definedName name="_ReadyToScore">AdminSettings!$G$31</definedName>
    <definedName name="_RespondentChosenTF">AdminSettings!$G$24</definedName>
    <definedName name="_RespondentType">AdminSettings!$G$25</definedName>
    <definedName name="_TotalNormSets">AdminSettings!$G$28</definedName>
    <definedName name="_UserDisplayLanguage">Calculator!$D$11</definedName>
    <definedName name="_UserFormLength">Calculator!$D$9</definedName>
    <definedName name="_UserRespondent">Calculator!$D$10</definedName>
    <definedName name="_WorkingForm">AdminSettings!$G$20</definedName>
    <definedName name="_WorkingFormRespondent">AdminSettings!$G$27</definedName>
    <definedName name="_WorkingNormSetIsDefaultTF">AdminSettings!$G$30</definedName>
    <definedName name="_WorkingNormSetName">AdminSettings!$G$29</definedName>
    <definedName name="_YouthNormsetsN">AdminSettings!$G$23</definedName>
    <definedName name="ExternalData_1" localSheetId="6" hidden="1">CohortNormSets!$A$1:$O$29</definedName>
    <definedName name="ExternalData_1" localSheetId="5" hidden="1">Data!$A$1:$V$2574</definedName>
    <definedName name="ExternalData_1" localSheetId="8" hidden="1">Defaults!$D$1:$G$7</definedName>
    <definedName name="ExternalData_1" localSheetId="4" hidden="1">Items!$A$1:$J$2593</definedName>
    <definedName name="ExternalData_1" localSheetId="7" hidden="1">ItemScaleMap!$A$1:$B$172</definedName>
    <definedName name="ExternalData_2" localSheetId="1" hidden="1">AdminSettings!$M$56:$N$105</definedName>
    <definedName name="ExternalData_2" localSheetId="8" hidden="1">Defaults!$A$1:$B$5</definedName>
    <definedName name="ExternalData_3" localSheetId="1" hidden="1">AdminSettings!$P$57:$P$60</definedName>
    <definedName name="ExternalData_4" localSheetId="1" hidden="1">AdminSettings!$I$56:$J$74</definedName>
    <definedName name="R_FormChosen">AdminSettings!$G$20</definedName>
    <definedName name="Slicer_CohortNormSet">#N/A</definedName>
    <definedName name="Slicer_InstrumentLength">#N/A</definedName>
    <definedName name="Slicer_Respondent">#N/A</definedName>
    <definedName name="xFormChosen">AdminSettings!$G$20</definedName>
  </definedNames>
  <calcPr calcId="191029"/>
  <pivotCaches>
    <pivotCache cacheId="0" r:id="rId10"/>
  </pivotCaches>
  <extLst>
    <ext xmlns:x14="http://schemas.microsoft.com/office/spreadsheetml/2009/9/main" uri="{BBE1A952-AA13-448e-AADC-164F8A28A991}">
      <x14:slicerCaches>
        <x14:slicerCache r:id="rId11"/>
        <x14:slicerCache r:id="rId12"/>
        <x14:slicerCache r:id="rId13"/>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8" i="2" l="1"/>
  <c r="K59" i="2"/>
  <c r="K60" i="2"/>
  <c r="K61" i="2"/>
  <c r="K62" i="2"/>
  <c r="K63" i="2"/>
  <c r="K64" i="2"/>
  <c r="K65" i="2"/>
  <c r="K66" i="2"/>
  <c r="K67" i="2"/>
  <c r="K68" i="2"/>
  <c r="K69" i="2"/>
  <c r="K70" i="2"/>
  <c r="K71" i="2"/>
  <c r="K72" i="2"/>
  <c r="K73" i="2"/>
  <c r="K74" i="2"/>
  <c r="K57" i="2"/>
  <c r="J1" i="6" l="1"/>
  <c r="J2" i="6" s="1"/>
  <c r="B8" i="5" l="1"/>
  <c r="B9" i="5"/>
  <c r="F1" i="2"/>
  <c r="F56" i="2"/>
  <c r="E56" i="2"/>
  <c r="G34" i="2"/>
  <c r="G33" i="2"/>
  <c r="H1" i="2"/>
  <c r="G35" i="2" l="1"/>
  <c r="F57" i="2" l="1"/>
  <c r="F58" i="2"/>
  <c r="F59" i="2"/>
  <c r="F60" i="2"/>
  <c r="E58" i="2"/>
  <c r="E59" i="2"/>
  <c r="E60" i="2"/>
  <c r="E57" i="2"/>
  <c r="K75" i="2"/>
  <c r="K76" i="2"/>
  <c r="K77" i="2"/>
  <c r="K78" i="2"/>
  <c r="K79" i="2"/>
  <c r="K80" i="2"/>
  <c r="K81" i="2"/>
  <c r="K82" i="2"/>
  <c r="K83" i="2"/>
  <c r="K84" i="2"/>
  <c r="K85" i="2"/>
  <c r="K86" i="2"/>
  <c r="K87" i="2"/>
  <c r="K88" i="2"/>
  <c r="K89" i="2"/>
  <c r="F47" i="2"/>
  <c r="E28" i="10"/>
  <c r="F41" i="2"/>
  <c r="W5" i="10" l="1"/>
  <c r="I1" i="2"/>
  <c r="E3" i="2" s="1"/>
  <c r="I6" i="10" s="1"/>
  <c r="J19" i="10"/>
  <c r="K19" i="10"/>
  <c r="L19" i="10"/>
  <c r="M19" i="10"/>
  <c r="N19" i="10"/>
  <c r="O19" i="10"/>
  <c r="P19" i="10"/>
  <c r="I19" i="10"/>
  <c r="B17" i="7" l="1"/>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B48" i="7"/>
  <c r="B49" i="7"/>
  <c r="B50" i="7"/>
  <c r="B51" i="7"/>
  <c r="B52" i="7"/>
  <c r="B53" i="7"/>
  <c r="B54" i="7"/>
  <c r="B55" i="7"/>
  <c r="B56" i="7"/>
  <c r="B57" i="7"/>
  <c r="B58" i="7"/>
  <c r="B59" i="7"/>
  <c r="B60" i="7"/>
  <c r="B61" i="7"/>
  <c r="B62" i="7"/>
  <c r="B16" i="7"/>
  <c r="D11" i="7" l="1"/>
  <c r="F46" i="2" l="1"/>
  <c r="G18" i="2"/>
  <c r="G17" i="2"/>
  <c r="G23" i="2"/>
  <c r="G22" i="2"/>
  <c r="G19" i="2" l="1"/>
  <c r="G24" i="2"/>
  <c r="G25" i="2" s="1"/>
  <c r="G28" i="2"/>
  <c r="G31" i="2" l="1"/>
  <c r="G20" i="2"/>
  <c r="D10" i="7"/>
  <c r="F43" i="2" l="1"/>
  <c r="D9" i="7"/>
  <c r="F40" i="2"/>
  <c r="G27" i="2"/>
  <c r="G29" i="2" s="1"/>
  <c r="B32" i="10"/>
  <c r="F44" i="2" l="1"/>
  <c r="E7" i="2" s="1"/>
  <c r="I12" i="7"/>
  <c r="C19" i="7"/>
  <c r="D19" i="7" s="1"/>
  <c r="C62" i="7"/>
  <c r="E62" i="7" s="1"/>
  <c r="G62" i="7" s="1"/>
  <c r="C16" i="7"/>
  <c r="E16" i="7" s="1"/>
  <c r="F16" i="7" s="1"/>
  <c r="C33" i="7"/>
  <c r="R33" i="7" s="1"/>
  <c r="C53" i="7"/>
  <c r="D53" i="7" s="1"/>
  <c r="C39" i="7"/>
  <c r="R39" i="7" s="1"/>
  <c r="C41" i="7"/>
  <c r="E41" i="7" s="1"/>
  <c r="G41" i="7" s="1"/>
  <c r="C23" i="7"/>
  <c r="R23" i="7" s="1"/>
  <c r="C42" i="7"/>
  <c r="R42" i="7" s="1"/>
  <c r="C44" i="7"/>
  <c r="C56" i="7"/>
  <c r="E56" i="7" s="1"/>
  <c r="N56" i="7" s="1"/>
  <c r="C29" i="7"/>
  <c r="D29" i="7" s="1"/>
  <c r="C20" i="7"/>
  <c r="E20" i="7" s="1"/>
  <c r="L20" i="7" s="1"/>
  <c r="C32" i="7"/>
  <c r="E32" i="7" s="1"/>
  <c r="K32" i="7" s="1"/>
  <c r="C36" i="7"/>
  <c r="R36" i="7" s="1"/>
  <c r="C43" i="7"/>
  <c r="R43" i="7" s="1"/>
  <c r="C51" i="7"/>
  <c r="R51" i="7" s="1"/>
  <c r="C55" i="7"/>
  <c r="C17" i="7"/>
  <c r="E17" i="7" s="1"/>
  <c r="N17" i="7" s="1"/>
  <c r="C30" i="7"/>
  <c r="E30" i="7" s="1"/>
  <c r="J30" i="7" s="1"/>
  <c r="C48" i="7"/>
  <c r="R48" i="7" s="1"/>
  <c r="C49" i="7"/>
  <c r="R49" i="7" s="1"/>
  <c r="C52" i="7"/>
  <c r="C58" i="7"/>
  <c r="E58" i="7" s="1"/>
  <c r="M58" i="7" s="1"/>
  <c r="C28" i="7"/>
  <c r="E28" i="7" s="1"/>
  <c r="I28" i="7" s="1"/>
  <c r="C21" i="7"/>
  <c r="R21" i="7" s="1"/>
  <c r="C34" i="7"/>
  <c r="R34" i="7" s="1"/>
  <c r="C47" i="7"/>
  <c r="R47" i="7" s="1"/>
  <c r="C50" i="7"/>
  <c r="R50" i="7" s="1"/>
  <c r="C57" i="7"/>
  <c r="D57" i="7" s="1"/>
  <c r="C60" i="7"/>
  <c r="D60" i="7" s="1"/>
  <c r="C35" i="7"/>
  <c r="E35" i="7" s="1"/>
  <c r="H35" i="7" s="1"/>
  <c r="C37" i="7"/>
  <c r="E37" i="7" s="1"/>
  <c r="J37" i="7" s="1"/>
  <c r="C40" i="7"/>
  <c r="D40" i="7" s="1"/>
  <c r="C22" i="7"/>
  <c r="R22" i="7" s="1"/>
  <c r="C18" i="7"/>
  <c r="E18" i="7" s="1"/>
  <c r="L18" i="7" s="1"/>
  <c r="C54" i="7"/>
  <c r="R54" i="7" s="1"/>
  <c r="C46" i="7"/>
  <c r="R46" i="7" s="1"/>
  <c r="C24" i="7"/>
  <c r="E24" i="7" s="1"/>
  <c r="J24" i="7" s="1"/>
  <c r="C59" i="7"/>
  <c r="E59" i="7" s="1"/>
  <c r="H59" i="7" s="1"/>
  <c r="C31" i="7"/>
  <c r="D31" i="7" s="1"/>
  <c r="C26" i="7"/>
  <c r="R26" i="7" s="1"/>
  <c r="C38" i="7"/>
  <c r="D38" i="7" s="1"/>
  <c r="C45" i="7"/>
  <c r="D45" i="7" s="1"/>
  <c r="C25" i="7"/>
  <c r="R25" i="7" s="1"/>
  <c r="C27" i="7"/>
  <c r="D27" i="7" s="1"/>
  <c r="C61" i="7"/>
  <c r="R61" i="7" s="1"/>
  <c r="G12" i="7"/>
  <c r="N12" i="7"/>
  <c r="L12" i="7"/>
  <c r="H12" i="7"/>
  <c r="O79" i="2"/>
  <c r="O80" i="2"/>
  <c r="O81" i="2"/>
  <c r="O82" i="2"/>
  <c r="O87" i="2"/>
  <c r="O89" i="2"/>
  <c r="O90" i="2"/>
  <c r="O91" i="2"/>
  <c r="O93" i="2"/>
  <c r="O94" i="2"/>
  <c r="O96" i="2"/>
  <c r="O97" i="2"/>
  <c r="O75" i="2"/>
  <c r="O76" i="2"/>
  <c r="O78" i="2"/>
  <c r="O83" i="2"/>
  <c r="O84" i="2"/>
  <c r="O85" i="2"/>
  <c r="O86" i="2"/>
  <c r="O88" i="2"/>
  <c r="O92" i="2"/>
  <c r="O95" i="2"/>
  <c r="O98" i="2"/>
  <c r="O99" i="2"/>
  <c r="O100" i="2"/>
  <c r="O74" i="2"/>
  <c r="O77" i="2"/>
  <c r="J12" i="7"/>
  <c r="E4" i="2"/>
  <c r="H8" i="10" s="1"/>
  <c r="H7" i="10" s="1"/>
  <c r="F12" i="7"/>
  <c r="K12" i="7"/>
  <c r="O12" i="7"/>
  <c r="M12" i="7"/>
  <c r="O65" i="2"/>
  <c r="O63" i="2"/>
  <c r="O71" i="2"/>
  <c r="B7" i="5"/>
  <c r="D933" i="5" s="1"/>
  <c r="O72" i="2"/>
  <c r="O66" i="2"/>
  <c r="O62" i="2"/>
  <c r="O61" i="2"/>
  <c r="O70" i="2"/>
  <c r="O68" i="2"/>
  <c r="O73" i="2"/>
  <c r="O64" i="2"/>
  <c r="O67" i="2"/>
  <c r="G30" i="2"/>
  <c r="E5" i="2" s="1"/>
  <c r="H9" i="10" s="1"/>
  <c r="O69" i="2"/>
  <c r="B33" i="10"/>
  <c r="F52" i="2"/>
  <c r="F51" i="2"/>
  <c r="F50" i="2"/>
  <c r="F49" i="2"/>
  <c r="N62" i="7" l="1"/>
  <c r="I62" i="7"/>
  <c r="J62" i="7"/>
  <c r="E42" i="7"/>
  <c r="J42" i="7" s="1"/>
  <c r="I41" i="7"/>
  <c r="P41" i="7"/>
  <c r="O41" i="7"/>
  <c r="H41" i="7"/>
  <c r="E19" i="7"/>
  <c r="M19" i="7" s="1"/>
  <c r="E33" i="7"/>
  <c r="I33" i="7" s="1"/>
  <c r="D39" i="7"/>
  <c r="D41" i="7"/>
  <c r="R41" i="7"/>
  <c r="R16" i="7"/>
  <c r="K32" i="10" s="1"/>
  <c r="D16" i="7"/>
  <c r="D32" i="10" s="1"/>
  <c r="P62" i="7"/>
  <c r="J35" i="7"/>
  <c r="Q35" i="7"/>
  <c r="R35" i="7"/>
  <c r="N35" i="7"/>
  <c r="D35" i="7"/>
  <c r="M35" i="7"/>
  <c r="F35" i="7"/>
  <c r="K35" i="7"/>
  <c r="L35" i="7"/>
  <c r="E10" i="2"/>
  <c r="T30" i="10" s="1"/>
  <c r="E11" i="2"/>
  <c r="T24" i="10" s="1"/>
  <c r="T18" i="10"/>
  <c r="E9" i="2"/>
  <c r="E12" i="2"/>
  <c r="T25" i="10" s="1"/>
  <c r="Q20" i="7"/>
  <c r="I20" i="7"/>
  <c r="O20" i="7"/>
  <c r="N20" i="7"/>
  <c r="H20" i="7"/>
  <c r="F20" i="7"/>
  <c r="M20" i="7"/>
  <c r="R20" i="7"/>
  <c r="J20" i="7"/>
  <c r="M41" i="7"/>
  <c r="Q41" i="7"/>
  <c r="L41" i="7"/>
  <c r="D20" i="7"/>
  <c r="Q32" i="7"/>
  <c r="D32" i="7"/>
  <c r="P32" i="7"/>
  <c r="D56" i="7"/>
  <c r="J32" i="7"/>
  <c r="F32" i="7"/>
  <c r="O32" i="7"/>
  <c r="G32" i="7"/>
  <c r="R32" i="7"/>
  <c r="L32" i="7"/>
  <c r="M32" i="7"/>
  <c r="F56" i="7"/>
  <c r="I32" i="7"/>
  <c r="M56" i="7"/>
  <c r="J56" i="7"/>
  <c r="H56" i="7"/>
  <c r="P56" i="7"/>
  <c r="I56" i="7"/>
  <c r="E29" i="7"/>
  <c r="I29" i="7" s="1"/>
  <c r="Q56" i="7"/>
  <c r="Q62" i="7"/>
  <c r="O56" i="7"/>
  <c r="E39" i="7"/>
  <c r="M39" i="7" s="1"/>
  <c r="I37" i="7"/>
  <c r="F37" i="7"/>
  <c r="O37" i="7"/>
  <c r="G20" i="7"/>
  <c r="O35" i="7"/>
  <c r="E53" i="7"/>
  <c r="O53" i="7" s="1"/>
  <c r="I35" i="7"/>
  <c r="D62" i="7"/>
  <c r="P35" i="7"/>
  <c r="R53" i="7"/>
  <c r="G35" i="7"/>
  <c r="L37" i="7"/>
  <c r="R37" i="7"/>
  <c r="K37" i="7"/>
  <c r="Q37" i="7"/>
  <c r="P37" i="7"/>
  <c r="K41" i="7"/>
  <c r="H62" i="7"/>
  <c r="G37" i="7"/>
  <c r="N37" i="7"/>
  <c r="J41" i="7"/>
  <c r="H32" i="7"/>
  <c r="K20" i="7"/>
  <c r="D23" i="7"/>
  <c r="F41" i="7"/>
  <c r="R56" i="7"/>
  <c r="D37" i="7"/>
  <c r="E27" i="7"/>
  <c r="M27" i="7" s="1"/>
  <c r="F62" i="7"/>
  <c r="R19" i="7"/>
  <c r="H37" i="7"/>
  <c r="G56" i="7"/>
  <c r="E23" i="7"/>
  <c r="M23" i="7" s="1"/>
  <c r="N32" i="7"/>
  <c r="P20" i="7"/>
  <c r="R62" i="7"/>
  <c r="D22" i="7"/>
  <c r="R45" i="7"/>
  <c r="N41" i="7"/>
  <c r="D26" i="7"/>
  <c r="E25" i="7"/>
  <c r="Q25" i="7" s="1"/>
  <c r="Q18" i="7"/>
  <c r="H18" i="7"/>
  <c r="R18" i="7"/>
  <c r="O18" i="7"/>
  <c r="F18" i="7"/>
  <c r="E46" i="7"/>
  <c r="L46" i="7" s="1"/>
  <c r="P18" i="7"/>
  <c r="G18" i="7"/>
  <c r="I18" i="7"/>
  <c r="D25" i="7"/>
  <c r="E26" i="7"/>
  <c r="P26" i="7" s="1"/>
  <c r="N18" i="7"/>
  <c r="D46" i="7"/>
  <c r="M62" i="7"/>
  <c r="L56" i="7"/>
  <c r="D33" i="7"/>
  <c r="L62" i="7"/>
  <c r="K56" i="7"/>
  <c r="E31" i="7"/>
  <c r="O31" i="7" s="1"/>
  <c r="P18" i="10"/>
  <c r="D61" i="7"/>
  <c r="D36" i="7"/>
  <c r="E61" i="7"/>
  <c r="F61" i="7" s="1"/>
  <c r="E40" i="7"/>
  <c r="K40" i="7" s="1"/>
  <c r="E36" i="7"/>
  <c r="J36" i="7" s="1"/>
  <c r="R29" i="7"/>
  <c r="K62" i="7"/>
  <c r="E49" i="7"/>
  <c r="Q49" i="7" s="1"/>
  <c r="D49" i="7"/>
  <c r="O18" i="10"/>
  <c r="I16" i="7"/>
  <c r="R40" i="7"/>
  <c r="M37" i="7"/>
  <c r="L58" i="7"/>
  <c r="R28" i="7"/>
  <c r="D17" i="7"/>
  <c r="D33" i="10" s="1"/>
  <c r="R52" i="7"/>
  <c r="E52" i="7"/>
  <c r="D52" i="7"/>
  <c r="J28" i="7"/>
  <c r="H17" i="7"/>
  <c r="F28" i="7"/>
  <c r="K17" i="7"/>
  <c r="R60" i="7"/>
  <c r="E57" i="7"/>
  <c r="F57" i="7" s="1"/>
  <c r="E51" i="7"/>
  <c r="O51" i="7" s="1"/>
  <c r="P28" i="7"/>
  <c r="M17" i="7"/>
  <c r="J58" i="7"/>
  <c r="F17" i="7"/>
  <c r="Q17" i="7"/>
  <c r="D21" i="7"/>
  <c r="E34" i="7"/>
  <c r="D28" i="7"/>
  <c r="M28" i="7"/>
  <c r="J17" i="7"/>
  <c r="G30" i="7"/>
  <c r="R44" i="7"/>
  <c r="E44" i="7"/>
  <c r="D44" i="7"/>
  <c r="H28" i="7"/>
  <c r="P17" i="7"/>
  <c r="K28" i="7"/>
  <c r="I17" i="7"/>
  <c r="O17" i="7"/>
  <c r="Q30" i="7"/>
  <c r="R59" i="7"/>
  <c r="D59" i="7"/>
  <c r="N58" i="7"/>
  <c r="D50" i="7"/>
  <c r="D34" i="7"/>
  <c r="G17" i="7"/>
  <c r="N28" i="7"/>
  <c r="L17" i="7"/>
  <c r="O28" i="7"/>
  <c r="D47" i="7"/>
  <c r="K58" i="7"/>
  <c r="O30" i="7"/>
  <c r="K59" i="7"/>
  <c r="M30" i="7"/>
  <c r="Q24" i="7"/>
  <c r="M18" i="7"/>
  <c r="R55" i="7"/>
  <c r="E55" i="7"/>
  <c r="D55" i="7"/>
  <c r="I30" i="7"/>
  <c r="M59" i="7"/>
  <c r="N30" i="7"/>
  <c r="R57" i="7"/>
  <c r="R24" i="7"/>
  <c r="J59" i="7"/>
  <c r="G24" i="7"/>
  <c r="O59" i="7"/>
  <c r="D58" i="7"/>
  <c r="E45" i="7"/>
  <c r="J45" i="7" s="1"/>
  <c r="E60" i="7"/>
  <c r="J60" i="7" s="1"/>
  <c r="L59" i="7"/>
  <c r="F30" i="7"/>
  <c r="E43" i="7"/>
  <c r="O43" i="7" s="1"/>
  <c r="R31" i="7"/>
  <c r="D18" i="7"/>
  <c r="I59" i="7"/>
  <c r="L30" i="7"/>
  <c r="P24" i="7"/>
  <c r="K18" i="7"/>
  <c r="R30" i="7"/>
  <c r="P59" i="7"/>
  <c r="H30" i="7"/>
  <c r="H24" i="7"/>
  <c r="J18" i="7"/>
  <c r="D24" i="7"/>
  <c r="G59" i="7"/>
  <c r="E38" i="7"/>
  <c r="H38" i="7" s="1"/>
  <c r="N59" i="7"/>
  <c r="M24" i="7"/>
  <c r="O58" i="7"/>
  <c r="E22" i="7"/>
  <c r="J22" i="7" s="1"/>
  <c r="D54" i="7"/>
  <c r="F59" i="7"/>
  <c r="L24" i="7"/>
  <c r="G58" i="7"/>
  <c r="G28" i="7"/>
  <c r="R58" i="7"/>
  <c r="R17" i="7"/>
  <c r="K33" i="10" s="1"/>
  <c r="E21" i="7"/>
  <c r="F21" i="7" s="1"/>
  <c r="L28" i="7"/>
  <c r="D51" i="7"/>
  <c r="E50" i="7"/>
  <c r="L50" i="7" s="1"/>
  <c r="Q59" i="7"/>
  <c r="P30" i="7"/>
  <c r="I24" i="7"/>
  <c r="D43" i="7"/>
  <c r="D30" i="7"/>
  <c r="K30" i="7"/>
  <c r="O24" i="7"/>
  <c r="H58" i="7"/>
  <c r="P58" i="7"/>
  <c r="N24" i="7"/>
  <c r="I58" i="7"/>
  <c r="E54" i="7"/>
  <c r="F54" i="7" s="1"/>
  <c r="R38" i="7"/>
  <c r="F24" i="7"/>
  <c r="Q58" i="7"/>
  <c r="Q28" i="7"/>
  <c r="O62" i="7"/>
  <c r="K24" i="7"/>
  <c r="F58" i="7"/>
  <c r="R27" i="7"/>
  <c r="E47" i="7"/>
  <c r="M47" i="7" s="1"/>
  <c r="D42" i="7"/>
  <c r="E48" i="7"/>
  <c r="F48" i="7" s="1"/>
  <c r="D48" i="7"/>
  <c r="I42" i="7"/>
  <c r="Q42" i="7"/>
  <c r="O42" i="7"/>
  <c r="G42" i="7"/>
  <c r="P42" i="7"/>
  <c r="N42" i="7"/>
  <c r="Q16" i="7"/>
  <c r="L42" i="7"/>
  <c r="M42" i="7"/>
  <c r="K42" i="7"/>
  <c r="F42" i="7"/>
  <c r="H42" i="7"/>
  <c r="H16" i="7"/>
  <c r="O16" i="7"/>
  <c r="G16" i="7"/>
  <c r="P16" i="7"/>
  <c r="N16" i="7"/>
  <c r="M16" i="7"/>
  <c r="L16" i="7"/>
  <c r="J16" i="7"/>
  <c r="K16" i="7"/>
  <c r="L19" i="7"/>
  <c r="K19" i="7"/>
  <c r="J19" i="7"/>
  <c r="Q19" i="7"/>
  <c r="P33" i="7"/>
  <c r="N33" i="7"/>
  <c r="H33" i="7"/>
  <c r="O33" i="7"/>
  <c r="G33" i="7"/>
  <c r="F33" i="7"/>
  <c r="M33" i="7"/>
  <c r="L33" i="7"/>
  <c r="J33" i="7"/>
  <c r="Q33" i="7"/>
  <c r="K33" i="7"/>
  <c r="I19" i="7"/>
  <c r="P19" i="7"/>
  <c r="F19" i="7"/>
  <c r="G19" i="7"/>
  <c r="N19" i="7"/>
  <c r="H19" i="7"/>
  <c r="O19" i="7"/>
  <c r="B34" i="10"/>
  <c r="D945" i="5"/>
  <c r="E945" i="5" s="1"/>
  <c r="D1476" i="5"/>
  <c r="E1476" i="5" s="1"/>
  <c r="D1135" i="5"/>
  <c r="F1135" i="5" s="1"/>
  <c r="D667" i="5"/>
  <c r="I667" i="5" s="1"/>
  <c r="D884" i="5"/>
  <c r="G884" i="5" s="1"/>
  <c r="D290" i="5"/>
  <c r="I290" i="5" s="1"/>
  <c r="D71" i="5"/>
  <c r="F71" i="5" s="1"/>
  <c r="D657" i="5"/>
  <c r="E657" i="5" s="1"/>
  <c r="D1892" i="5"/>
  <c r="H1892" i="5" s="1"/>
  <c r="D2003" i="5"/>
  <c r="E2003" i="5" s="1"/>
  <c r="D1074" i="5"/>
  <c r="G1074" i="5" s="1"/>
  <c r="D2161" i="5"/>
  <c r="F2161" i="5" s="1"/>
  <c r="D2322" i="5"/>
  <c r="G2322" i="5" s="1"/>
  <c r="D118" i="5"/>
  <c r="D2577" i="5"/>
  <c r="D219" i="5"/>
  <c r="F219" i="5" s="1"/>
  <c r="D1636" i="5"/>
  <c r="H1636" i="5" s="1"/>
  <c r="D1459" i="5"/>
  <c r="F1459" i="5" s="1"/>
  <c r="D838" i="5"/>
  <c r="H838" i="5" s="1"/>
  <c r="D1222" i="5"/>
  <c r="I1222" i="5" s="1"/>
  <c r="D1253" i="5"/>
  <c r="G1253" i="5" s="1"/>
  <c r="D125" i="5"/>
  <c r="H125" i="5" s="1"/>
  <c r="D1656" i="5"/>
  <c r="I1656" i="5" s="1"/>
  <c r="D128" i="5"/>
  <c r="E128" i="5" s="1"/>
  <c r="D1264" i="5"/>
  <c r="H1264" i="5" s="1"/>
  <c r="D2340" i="5"/>
  <c r="H2340" i="5" s="1"/>
  <c r="D1193" i="5"/>
  <c r="I1193" i="5" s="1"/>
  <c r="D2404" i="5"/>
  <c r="I2404" i="5" s="1"/>
  <c r="D1382" i="5"/>
  <c r="I1382" i="5" s="1"/>
  <c r="D1503" i="5"/>
  <c r="D1352" i="5"/>
  <c r="G1352" i="5" s="1"/>
  <c r="D2037" i="5"/>
  <c r="D1323" i="5"/>
  <c r="H1323" i="5" s="1"/>
  <c r="D1039" i="5"/>
  <c r="H1039" i="5" s="1"/>
  <c r="D1728" i="5"/>
  <c r="F1728" i="5" s="1"/>
  <c r="D796" i="5"/>
  <c r="F796" i="5" s="1"/>
  <c r="D2170" i="5"/>
  <c r="G2170" i="5" s="1"/>
  <c r="D1030" i="5"/>
  <c r="F1030" i="5" s="1"/>
  <c r="D2353" i="5"/>
  <c r="D675" i="5"/>
  <c r="D2293" i="5"/>
  <c r="E2293" i="5" s="1"/>
  <c r="D439" i="5"/>
  <c r="E439" i="5" s="1"/>
  <c r="D765" i="5"/>
  <c r="G765" i="5" s="1"/>
  <c r="D1655" i="5"/>
  <c r="I1655" i="5" s="1"/>
  <c r="D1780" i="5"/>
  <c r="I1780" i="5" s="1"/>
  <c r="D1304" i="5"/>
  <c r="E1304" i="5" s="1"/>
  <c r="D817" i="5"/>
  <c r="D1087" i="5"/>
  <c r="D368" i="5"/>
  <c r="E368" i="5" s="1"/>
  <c r="D198" i="5"/>
  <c r="E198" i="5" s="1"/>
  <c r="D2426" i="5"/>
  <c r="E2426" i="5" s="1"/>
  <c r="D228" i="5"/>
  <c r="F228" i="5" s="1"/>
  <c r="D1846" i="5"/>
  <c r="D1025" i="5"/>
  <c r="D2609" i="5"/>
  <c r="G2609" i="5" s="1"/>
  <c r="D1676" i="5"/>
  <c r="D314" i="5"/>
  <c r="D1022" i="5"/>
  <c r="E1022" i="5" s="1"/>
  <c r="D180" i="5"/>
  <c r="H180" i="5" s="1"/>
  <c r="D2040" i="5"/>
  <c r="E2040" i="5" s="1"/>
  <c r="D2549" i="5"/>
  <c r="F2549" i="5" s="1"/>
  <c r="D522" i="5"/>
  <c r="G522" i="5" s="1"/>
  <c r="D493" i="5"/>
  <c r="D1560" i="5"/>
  <c r="D534" i="5"/>
  <c r="I534" i="5" s="1"/>
  <c r="D1919" i="5"/>
  <c r="I1919" i="5" s="1"/>
  <c r="D1170" i="5"/>
  <c r="D421" i="5"/>
  <c r="E421" i="5" s="1"/>
  <c r="D877" i="5"/>
  <c r="E877" i="5" s="1"/>
  <c r="D2424" i="5"/>
  <c r="D326" i="5"/>
  <c r="D382" i="5"/>
  <c r="G382" i="5" s="1"/>
  <c r="D455" i="5"/>
  <c r="H455" i="5" s="1"/>
  <c r="D1726" i="5"/>
  <c r="E1726" i="5" s="1"/>
  <c r="D1487" i="5"/>
  <c r="E1487" i="5" s="1"/>
  <c r="D1266" i="5"/>
  <c r="I1266" i="5" s="1"/>
  <c r="D1713" i="5"/>
  <c r="D261" i="5"/>
  <c r="G261" i="5" s="1"/>
  <c r="D1122" i="5"/>
  <c r="D1527" i="5"/>
  <c r="D1491" i="5"/>
  <c r="D1084" i="5"/>
  <c r="D726" i="5"/>
  <c r="H726" i="5" s="1"/>
  <c r="D2079" i="5"/>
  <c r="F2079" i="5" s="1"/>
  <c r="D1569" i="5"/>
  <c r="D2108" i="5"/>
  <c r="D2321" i="5"/>
  <c r="D578" i="5"/>
  <c r="D2514" i="5"/>
  <c r="E2514" i="5" s="1"/>
  <c r="D459" i="5"/>
  <c r="F459" i="5" s="1"/>
  <c r="D2207" i="5"/>
  <c r="I2207" i="5" s="1"/>
  <c r="D482" i="5"/>
  <c r="D808" i="5"/>
  <c r="F808" i="5" s="1"/>
  <c r="D1506" i="5"/>
  <c r="F1506" i="5" s="1"/>
  <c r="D1259" i="5"/>
  <c r="F1259" i="5" s="1"/>
  <c r="D218" i="5"/>
  <c r="D762" i="5"/>
  <c r="G762" i="5" s="1"/>
  <c r="D1613" i="5"/>
  <c r="H1613" i="5" s="1"/>
  <c r="D446" i="5"/>
  <c r="E446" i="5" s="1"/>
  <c r="D227" i="5"/>
  <c r="E227" i="5" s="1"/>
  <c r="D478" i="5"/>
  <c r="F478" i="5" s="1"/>
  <c r="D1878" i="5"/>
  <c r="E1878" i="5" s="1"/>
  <c r="D1708" i="5"/>
  <c r="D1689" i="5"/>
  <c r="H1689" i="5" s="1"/>
  <c r="D420" i="5"/>
  <c r="I420" i="5" s="1"/>
  <c r="D463" i="5"/>
  <c r="E463" i="5" s="1"/>
  <c r="D2457" i="5"/>
  <c r="E2457" i="5" s="1"/>
  <c r="D432" i="5"/>
  <c r="F432" i="5" s="1"/>
  <c r="D1316" i="5"/>
  <c r="D1594" i="5"/>
  <c r="D1464" i="5"/>
  <c r="D312" i="5"/>
  <c r="D1576" i="5"/>
  <c r="I1576" i="5" s="1"/>
  <c r="D2106" i="5"/>
  <c r="I2106" i="5" s="1"/>
  <c r="D201" i="5"/>
  <c r="D85" i="5"/>
  <c r="E85" i="5" s="1"/>
  <c r="D937" i="5"/>
  <c r="E937" i="5" s="1"/>
  <c r="D1040" i="5"/>
  <c r="D1195" i="5"/>
  <c r="D2285" i="5"/>
  <c r="D1162" i="5"/>
  <c r="E1162" i="5" s="1"/>
  <c r="D235" i="5"/>
  <c r="H235" i="5" s="1"/>
  <c r="D129" i="5"/>
  <c r="E129" i="5" s="1"/>
  <c r="D236" i="5"/>
  <c r="D577" i="5"/>
  <c r="F577" i="5" s="1"/>
  <c r="D2061" i="5"/>
  <c r="F2061" i="5" s="1"/>
  <c r="D810" i="5"/>
  <c r="D1875" i="5"/>
  <c r="G1875" i="5" s="1"/>
  <c r="D731" i="5"/>
  <c r="I731" i="5" s="1"/>
  <c r="D327" i="5"/>
  <c r="H327" i="5" s="1"/>
  <c r="D995" i="5"/>
  <c r="F995" i="5" s="1"/>
  <c r="D1269" i="5"/>
  <c r="F1269" i="5" s="1"/>
  <c r="D2396" i="5"/>
  <c r="D879" i="5"/>
  <c r="E879" i="5" s="1"/>
  <c r="D427" i="5"/>
  <c r="G427" i="5" s="1"/>
  <c r="D887" i="5"/>
  <c r="G887" i="5" s="1"/>
  <c r="D1520" i="5"/>
  <c r="I1520" i="5" s="1"/>
  <c r="D1945" i="5"/>
  <c r="H1945" i="5" s="1"/>
  <c r="D188" i="5"/>
  <c r="E188" i="5" s="1"/>
  <c r="D1597" i="5"/>
  <c r="F1597" i="5" s="1"/>
  <c r="D367" i="5"/>
  <c r="I367" i="5" s="1"/>
  <c r="D1053" i="5"/>
  <c r="H1053" i="5" s="1"/>
  <c r="D2171" i="5"/>
  <c r="D1210" i="5"/>
  <c r="D2362" i="5"/>
  <c r="F2362" i="5" s="1"/>
  <c r="D27" i="5"/>
  <c r="I27" i="5" s="1"/>
  <c r="D2187" i="5"/>
  <c r="E2187" i="5" s="1"/>
  <c r="D137" i="5"/>
  <c r="D921" i="5"/>
  <c r="H921" i="5" s="1"/>
  <c r="D294" i="5"/>
  <c r="E294" i="5" s="1"/>
  <c r="D1017" i="5"/>
  <c r="D172" i="5"/>
  <c r="D1987" i="5"/>
  <c r="D739" i="5"/>
  <c r="D638" i="5"/>
  <c r="F638" i="5" s="1"/>
  <c r="D1405" i="5"/>
  <c r="F1405" i="5" s="1"/>
  <c r="D473" i="5"/>
  <c r="D1793" i="5"/>
  <c r="D426" i="5"/>
  <c r="D671" i="5"/>
  <c r="H671" i="5" s="1"/>
  <c r="D99" i="5"/>
  <c r="H99" i="5" s="1"/>
  <c r="D103" i="5"/>
  <c r="G103" i="5" s="1"/>
  <c r="D613" i="5"/>
  <c r="E613" i="5" s="1"/>
  <c r="D2436" i="5"/>
  <c r="F2436" i="5" s="1"/>
  <c r="D1431" i="5"/>
  <c r="H1431" i="5" s="1"/>
  <c r="D72" i="5"/>
  <c r="G72" i="5" s="1"/>
  <c r="D1743" i="5"/>
  <c r="F1743" i="5" s="1"/>
  <c r="D2464" i="5"/>
  <c r="I2464" i="5" s="1"/>
  <c r="D253" i="5"/>
  <c r="G253" i="5" s="1"/>
  <c r="D2313" i="5"/>
  <c r="F2313" i="5" s="1"/>
  <c r="D789" i="5"/>
  <c r="H789" i="5" s="1"/>
  <c r="D2378" i="5"/>
  <c r="E2378" i="5" s="1"/>
  <c r="D1063" i="5"/>
  <c r="D2150" i="5"/>
  <c r="F2150" i="5" s="1"/>
  <c r="D120" i="5"/>
  <c r="D771" i="5"/>
  <c r="D2556" i="5"/>
  <c r="E2556" i="5" s="1"/>
  <c r="D526" i="5"/>
  <c r="F526" i="5" s="1"/>
  <c r="D934" i="5"/>
  <c r="F934" i="5" s="1"/>
  <c r="D2009" i="5"/>
  <c r="D939" i="5"/>
  <c r="F939" i="5" s="1"/>
  <c r="D1386" i="5"/>
  <c r="D2599" i="5"/>
  <c r="D1214" i="5"/>
  <c r="H1214" i="5" s="1"/>
  <c r="D642" i="5"/>
  <c r="D354" i="5"/>
  <c r="H354" i="5" s="1"/>
  <c r="D2358" i="5"/>
  <c r="E2358" i="5" s="1"/>
  <c r="D1002" i="5"/>
  <c r="F1002" i="5" s="1"/>
  <c r="D2401" i="5"/>
  <c r="D818" i="5"/>
  <c r="D2147" i="5"/>
  <c r="F2147" i="5" s="1"/>
  <c r="D1371" i="5"/>
  <c r="D780" i="5"/>
  <c r="D2573" i="5"/>
  <c r="E2573" i="5" s="1"/>
  <c r="D2564" i="5"/>
  <c r="I2564" i="5" s="1"/>
  <c r="D2194" i="5"/>
  <c r="E2194" i="5" s="1"/>
  <c r="D2535" i="5"/>
  <c r="E2535" i="5" s="1"/>
  <c r="D612" i="5"/>
  <c r="F612" i="5" s="1"/>
  <c r="D1568" i="5"/>
  <c r="I1568" i="5" s="1"/>
  <c r="D1018" i="5"/>
  <c r="D1362" i="5"/>
  <c r="D1313" i="5"/>
  <c r="E1313" i="5" s="1"/>
  <c r="D1808" i="5"/>
  <c r="I1808" i="5" s="1"/>
  <c r="D350" i="5"/>
  <c r="F350" i="5" s="1"/>
  <c r="D1090" i="5"/>
  <c r="H1090" i="5" s="1"/>
  <c r="D240" i="5"/>
  <c r="D2302" i="5"/>
  <c r="D2183" i="5"/>
  <c r="D1953" i="5"/>
  <c r="F1953" i="5" s="1"/>
  <c r="D395" i="5"/>
  <c r="E395" i="5" s="1"/>
  <c r="D2516" i="5"/>
  <c r="G2516" i="5" s="1"/>
  <c r="D970" i="5"/>
  <c r="I970" i="5" s="1"/>
  <c r="D2024" i="5"/>
  <c r="E2024" i="5" s="1"/>
  <c r="D748" i="5"/>
  <c r="D476" i="5"/>
  <c r="D1333" i="5"/>
  <c r="D1213" i="5"/>
  <c r="D1453" i="5"/>
  <c r="D2311" i="5"/>
  <c r="H2311" i="5" s="1"/>
  <c r="D2377" i="5"/>
  <c r="F2377" i="5" s="1"/>
  <c r="D1349" i="5"/>
  <c r="D1799" i="5"/>
  <c r="D2431" i="5"/>
  <c r="D450" i="5"/>
  <c r="H450" i="5" s="1"/>
  <c r="D1160" i="5"/>
  <c r="F1160" i="5" s="1"/>
  <c r="D878" i="5"/>
  <c r="D2429" i="5"/>
  <c r="E2429" i="5" s="1"/>
  <c r="D117" i="5"/>
  <c r="F117" i="5" s="1"/>
  <c r="D1602" i="5"/>
  <c r="E1602" i="5" s="1"/>
  <c r="D711" i="5"/>
  <c r="D1375" i="5"/>
  <c r="D1798" i="5"/>
  <c r="G1798" i="5" s="1"/>
  <c r="D991" i="5"/>
  <c r="E991" i="5" s="1"/>
  <c r="D2420" i="5"/>
  <c r="D2443" i="5"/>
  <c r="H2443" i="5" s="1"/>
  <c r="D1934" i="5"/>
  <c r="H1934" i="5" s="1"/>
  <c r="D1158" i="5"/>
  <c r="H1158" i="5" s="1"/>
  <c r="D1768" i="5"/>
  <c r="D2265" i="5"/>
  <c r="D2319" i="5"/>
  <c r="F2319" i="5" s="1"/>
  <c r="D2562" i="5"/>
  <c r="E2562" i="5" s="1"/>
  <c r="D2394" i="5"/>
  <c r="E2394" i="5" s="1"/>
  <c r="D2359" i="5"/>
  <c r="F2359" i="5" s="1"/>
  <c r="D2593" i="5"/>
  <c r="F2593" i="5" s="1"/>
  <c r="D2260" i="5"/>
  <c r="G2260" i="5" s="1"/>
  <c r="D1679" i="5"/>
  <c r="D100" i="5"/>
  <c r="D1198" i="5"/>
  <c r="E1198" i="5" s="1"/>
  <c r="D940" i="5"/>
  <c r="F940" i="5" s="1"/>
  <c r="D2347" i="5"/>
  <c r="D466" i="5"/>
  <c r="G466" i="5" s="1"/>
  <c r="D897" i="5"/>
  <c r="F897" i="5" s="1"/>
  <c r="D1646" i="5"/>
  <c r="D747" i="5"/>
  <c r="D2571" i="5"/>
  <c r="D1364" i="5"/>
  <c r="D2056" i="5"/>
  <c r="H2056" i="5" s="1"/>
  <c r="D1462" i="5"/>
  <c r="D775" i="5"/>
  <c r="H775" i="5" s="1"/>
  <c r="D676" i="5"/>
  <c r="I676" i="5" s="1"/>
  <c r="D1563" i="5"/>
  <c r="D971" i="5"/>
  <c r="D1006" i="5"/>
  <c r="D892" i="5"/>
  <c r="D1147" i="5"/>
  <c r="F1147" i="5" s="1"/>
  <c r="D1438" i="5"/>
  <c r="D498" i="5"/>
  <c r="I498" i="5" s="1"/>
  <c r="D1630" i="5"/>
  <c r="F1630" i="5" s="1"/>
  <c r="D400" i="5"/>
  <c r="I400" i="5" s="1"/>
  <c r="D140" i="5"/>
  <c r="D1312" i="5"/>
  <c r="D101" i="5"/>
  <c r="D1899" i="5"/>
  <c r="D2018" i="5"/>
  <c r="I2018" i="5" s="1"/>
  <c r="D886" i="5"/>
  <c r="E886" i="5" s="1"/>
  <c r="D950" i="5"/>
  <c r="D1339" i="5"/>
  <c r="G1339" i="5" s="1"/>
  <c r="D1901" i="5"/>
  <c r="D1622" i="5"/>
  <c r="I1622" i="5" s="1"/>
  <c r="D1080" i="5"/>
  <c r="H1080" i="5" s="1"/>
  <c r="D1681" i="5"/>
  <c r="H1681" i="5" s="1"/>
  <c r="D2423" i="5"/>
  <c r="D635" i="5"/>
  <c r="D2371" i="5"/>
  <c r="E2371" i="5" s="1"/>
  <c r="D2280" i="5"/>
  <c r="I2280" i="5" s="1"/>
  <c r="D1477" i="5"/>
  <c r="D348" i="5"/>
  <c r="H348" i="5" s="1"/>
  <c r="D1864" i="5"/>
  <c r="D1413" i="5"/>
  <c r="G1413" i="5" s="1"/>
  <c r="D1295" i="5"/>
  <c r="E1295" i="5" s="1"/>
  <c r="D24" i="5"/>
  <c r="D1893" i="5"/>
  <c r="E1893" i="5" s="1"/>
  <c r="D730" i="5"/>
  <c r="D2103" i="5"/>
  <c r="D1072" i="5"/>
  <c r="H1072" i="5" s="1"/>
  <c r="D1634" i="5"/>
  <c r="D1410" i="5"/>
  <c r="D166" i="5"/>
  <c r="G166" i="5" s="1"/>
  <c r="D1654" i="5"/>
  <c r="F1654" i="5" s="1"/>
  <c r="D1805" i="5"/>
  <c r="E1805" i="5" s="1"/>
  <c r="D880" i="5"/>
  <c r="D1367" i="5"/>
  <c r="D147" i="5"/>
  <c r="F147" i="5" s="1"/>
  <c r="D2248" i="5"/>
  <c r="E2248" i="5" s="1"/>
  <c r="D1890" i="5"/>
  <c r="G1890" i="5" s="1"/>
  <c r="D148" i="5"/>
  <c r="D2263" i="5"/>
  <c r="E2263" i="5" s="1"/>
  <c r="D630" i="5"/>
  <c r="D262" i="5"/>
  <c r="F262" i="5" s="1"/>
  <c r="D1111" i="5"/>
  <c r="D1280" i="5"/>
  <c r="D944" i="5"/>
  <c r="F944" i="5" s="1"/>
  <c r="D267" i="5"/>
  <c r="E267" i="5" s="1"/>
  <c r="D1208" i="5"/>
  <c r="D1478" i="5"/>
  <c r="D1004" i="5"/>
  <c r="G1004" i="5" s="1"/>
  <c r="D259" i="5"/>
  <c r="D1202" i="5"/>
  <c r="D1442" i="5"/>
  <c r="D1261" i="5"/>
  <c r="D619" i="5"/>
  <c r="F619" i="5" s="1"/>
  <c r="D1105" i="5"/>
  <c r="F1105" i="5" s="1"/>
  <c r="D670" i="5"/>
  <c r="G670" i="5" s="1"/>
  <c r="D270" i="5"/>
  <c r="E270" i="5" s="1"/>
  <c r="D1200" i="5"/>
  <c r="E1200" i="5" s="1"/>
  <c r="D114" i="5"/>
  <c r="D130" i="5"/>
  <c r="E130" i="5" s="1"/>
  <c r="D2039" i="5"/>
  <c r="D2075" i="5"/>
  <c r="E2075" i="5" s="1"/>
  <c r="D376" i="5"/>
  <c r="D721" i="5"/>
  <c r="E721" i="5" s="1"/>
  <c r="D1059" i="5"/>
  <c r="F1059" i="5" s="1"/>
  <c r="D1286" i="5"/>
  <c r="G1286" i="5" s="1"/>
  <c r="D548" i="5"/>
  <c r="D22" i="5"/>
  <c r="D975" i="5"/>
  <c r="H975" i="5" s="1"/>
  <c r="D1688" i="5"/>
  <c r="D2279" i="5"/>
  <c r="D858" i="5"/>
  <c r="H858" i="5" s="1"/>
  <c r="D276" i="5"/>
  <c r="H276" i="5" s="1"/>
  <c r="D684" i="5"/>
  <c r="D1384" i="5"/>
  <c r="D1124" i="5"/>
  <c r="F1124" i="5" s="1"/>
  <c r="D1756" i="5"/>
  <c r="D1855" i="5"/>
  <c r="G1855" i="5" s="1"/>
  <c r="D1019" i="5"/>
  <c r="D1949" i="5"/>
  <c r="I1949" i="5" s="1"/>
  <c r="D876" i="5"/>
  <c r="E876" i="5" s="1"/>
  <c r="D1604" i="5"/>
  <c r="D1591" i="5"/>
  <c r="D614" i="5"/>
  <c r="D54" i="5"/>
  <c r="D1804" i="5"/>
  <c r="I1804" i="5" s="1"/>
  <c r="D355" i="5"/>
  <c r="F355" i="5" s="1"/>
  <c r="D1518" i="5"/>
  <c r="D380" i="5"/>
  <c r="E380" i="5" s="1"/>
  <c r="D96" i="5"/>
  <c r="H96" i="5" s="1"/>
  <c r="D1463" i="5"/>
  <c r="D2283" i="5"/>
  <c r="D2210" i="5"/>
  <c r="D1942" i="5"/>
  <c r="E1942" i="5" s="1"/>
  <c r="D1068" i="5"/>
  <c r="G1068" i="5" s="1"/>
  <c r="D1137" i="5"/>
  <c r="E1137" i="5" s="1"/>
  <c r="D275" i="5"/>
  <c r="H275" i="5" s="1"/>
  <c r="D862" i="5"/>
  <c r="D527" i="5"/>
  <c r="D387" i="5"/>
  <c r="D974" i="5"/>
  <c r="D2227" i="5"/>
  <c r="E2227" i="5" s="1"/>
  <c r="D2118" i="5"/>
  <c r="D1815" i="5"/>
  <c r="E1815" i="5" s="1"/>
  <c r="D2223" i="5"/>
  <c r="G2223" i="5" s="1"/>
  <c r="D1307" i="5"/>
  <c r="F1307" i="5" s="1"/>
  <c r="D2557" i="5"/>
  <c r="D568" i="5"/>
  <c r="D1824" i="5"/>
  <c r="E1824" i="5" s="1"/>
  <c r="D1775" i="5"/>
  <c r="D936" i="5"/>
  <c r="F936" i="5" s="1"/>
  <c r="D320" i="5"/>
  <c r="F320" i="5" s="1"/>
  <c r="D813" i="5"/>
  <c r="D443" i="5"/>
  <c r="D2604" i="5"/>
  <c r="D2296" i="5"/>
  <c r="D1906" i="5"/>
  <c r="D735" i="5"/>
  <c r="D2281" i="5"/>
  <c r="D1037" i="5"/>
  <c r="F1037" i="5" s="1"/>
  <c r="D1932" i="5"/>
  <c r="E1932" i="5" s="1"/>
  <c r="D271" i="5"/>
  <c r="I271" i="5" s="1"/>
  <c r="D1750" i="5"/>
  <c r="D1360" i="5"/>
  <c r="D1666" i="5"/>
  <c r="D883" i="5"/>
  <c r="D2290" i="5"/>
  <c r="I2290" i="5" s="1"/>
  <c r="D2398" i="5"/>
  <c r="D1073" i="5"/>
  <c r="F1073" i="5" s="1"/>
  <c r="D1825" i="5"/>
  <c r="D1912" i="5"/>
  <c r="D98" i="5"/>
  <c r="D2277" i="5"/>
  <c r="F2277" i="5" s="1"/>
  <c r="D1270" i="5"/>
  <c r="F1270" i="5" s="1"/>
  <c r="D202" i="5"/>
  <c r="I202" i="5" s="1"/>
  <c r="D2255" i="5"/>
  <c r="G2255" i="5" s="1"/>
  <c r="D1276" i="5"/>
  <c r="I1276" i="5" s="1"/>
  <c r="D1593" i="5"/>
  <c r="I1593" i="5" s="1"/>
  <c r="D2433" i="5"/>
  <c r="D1287" i="5"/>
  <c r="D260" i="5"/>
  <c r="D1399" i="5"/>
  <c r="F1399" i="5" s="1"/>
  <c r="D2534" i="5"/>
  <c r="D1216" i="5"/>
  <c r="E1216" i="5" s="1"/>
  <c r="D2366" i="5"/>
  <c r="G2366" i="5" s="1"/>
  <c r="D322" i="5"/>
  <c r="D300" i="5"/>
  <c r="D136" i="5"/>
  <c r="D2094" i="5"/>
  <c r="D889" i="5"/>
  <c r="D1173" i="5"/>
  <c r="D1861" i="5"/>
  <c r="I1861" i="5" s="1"/>
  <c r="D1725" i="5"/>
  <c r="G1725" i="5" s="1"/>
  <c r="D158" i="5"/>
  <c r="G158" i="5" s="1"/>
  <c r="D2559" i="5"/>
  <c r="D1432" i="5"/>
  <c r="D1091" i="5"/>
  <c r="D75" i="5"/>
  <c r="G75" i="5" s="1"/>
  <c r="D2114" i="5"/>
  <c r="H2114" i="5" s="1"/>
  <c r="D1820" i="5"/>
  <c r="E1820" i="5" s="1"/>
  <c r="D1260" i="5"/>
  <c r="E1260" i="5" s="1"/>
  <c r="D349" i="5"/>
  <c r="H349" i="5" s="1"/>
  <c r="D195" i="5"/>
  <c r="D2409" i="5"/>
  <c r="D744" i="5"/>
  <c r="H744" i="5" s="1"/>
  <c r="D1215" i="5"/>
  <c r="F1215" i="5" s="1"/>
  <c r="D285" i="5"/>
  <c r="E285" i="5" s="1"/>
  <c r="D131" i="5"/>
  <c r="H131" i="5" s="1"/>
  <c r="D2010" i="5"/>
  <c r="I2010" i="5" s="1"/>
  <c r="D1967" i="5"/>
  <c r="D795" i="5"/>
  <c r="D2000" i="5"/>
  <c r="D1691" i="5"/>
  <c r="D1440" i="5"/>
  <c r="D1211" i="5"/>
  <c r="E1211" i="5" s="1"/>
  <c r="D364" i="5"/>
  <c r="H364" i="5" s="1"/>
  <c r="D1107" i="5"/>
  <c r="D2220" i="5"/>
  <c r="D1330" i="5"/>
  <c r="D468" i="5"/>
  <c r="D48" i="5"/>
  <c r="D1417" i="5"/>
  <c r="E1417" i="5" s="1"/>
  <c r="D2244" i="5"/>
  <c r="D1922" i="5"/>
  <c r="E1922" i="5" s="1"/>
  <c r="D1801" i="5"/>
  <c r="E1801" i="5" s="1"/>
  <c r="D353" i="5"/>
  <c r="F353" i="5" s="1"/>
  <c r="D542" i="5"/>
  <c r="D302" i="5"/>
  <c r="D1783" i="5"/>
  <c r="D1167" i="5"/>
  <c r="E1167" i="5" s="1"/>
  <c r="D1854" i="5"/>
  <c r="F1854" i="5" s="1"/>
  <c r="D697" i="5"/>
  <c r="F697" i="5" s="1"/>
  <c r="D2317" i="5"/>
  <c r="F2317" i="5" s="1"/>
  <c r="D2570" i="5"/>
  <c r="G2570" i="5" s="1"/>
  <c r="D2339" i="5"/>
  <c r="D2179" i="5"/>
  <c r="D73" i="5"/>
  <c r="F73" i="5" s="1"/>
  <c r="D728" i="5"/>
  <c r="D604" i="5"/>
  <c r="H604" i="5" s="1"/>
  <c r="D1128" i="5"/>
  <c r="D622" i="5"/>
  <c r="G622" i="5" s="1"/>
  <c r="D1535" i="5"/>
  <c r="I1535" i="5" s="1"/>
  <c r="D1557" i="5"/>
  <c r="D992" i="5"/>
  <c r="D935" i="5"/>
  <c r="D2483" i="5"/>
  <c r="E2483" i="5" s="1"/>
  <c r="D1190" i="5"/>
  <c r="D1455" i="5"/>
  <c r="D1061" i="5"/>
  <c r="D864" i="5"/>
  <c r="F864" i="5" s="1"/>
  <c r="D1545" i="5"/>
  <c r="D763" i="5"/>
  <c r="H763" i="5" s="1"/>
  <c r="D2344" i="5"/>
  <c r="G2344" i="5" s="1"/>
  <c r="D1133" i="5"/>
  <c r="E1133" i="5" s="1"/>
  <c r="D1752" i="5"/>
  <c r="D516" i="5"/>
  <c r="I516" i="5" s="1"/>
  <c r="D867" i="5"/>
  <c r="H867" i="5" s="1"/>
  <c r="D2567" i="5"/>
  <c r="I2567" i="5" s="1"/>
  <c r="D1441" i="5"/>
  <c r="G1441" i="5" s="1"/>
  <c r="D1606" i="5"/>
  <c r="G1606" i="5" s="1"/>
  <c r="D1573" i="5"/>
  <c r="H1573" i="5" s="1"/>
  <c r="D896" i="5"/>
  <c r="F896" i="5" s="1"/>
  <c r="D951" i="5"/>
  <c r="H951" i="5" s="1"/>
  <c r="D1994" i="5"/>
  <c r="E1994" i="5" s="1"/>
  <c r="D504" i="5"/>
  <c r="G504" i="5" s="1"/>
  <c r="D1580" i="5"/>
  <c r="G1580" i="5" s="1"/>
  <c r="D2475" i="5"/>
  <c r="D286" i="5"/>
  <c r="G286" i="5" s="1"/>
  <c r="D1907" i="5"/>
  <c r="F1907" i="5" s="1"/>
  <c r="D2448" i="5"/>
  <c r="I2448" i="5" s="1"/>
  <c r="D2216" i="5"/>
  <c r="D2228" i="5"/>
  <c r="G2228" i="5" s="1"/>
  <c r="D2527" i="5"/>
  <c r="I2527" i="5" s="1"/>
  <c r="D2526" i="5"/>
  <c r="E2526" i="5" s="1"/>
  <c r="D1315" i="5"/>
  <c r="G1315" i="5" s="1"/>
  <c r="D691" i="5"/>
  <c r="I691" i="5" s="1"/>
  <c r="D1696" i="5"/>
  <c r="H1696" i="5" s="1"/>
  <c r="D2459" i="5"/>
  <c r="E2459" i="5" s="1"/>
  <c r="D2316" i="5"/>
  <c r="F2316" i="5" s="1"/>
  <c r="D2427" i="5"/>
  <c r="D2085" i="5"/>
  <c r="I2085" i="5" s="1"/>
  <c r="D2410" i="5"/>
  <c r="F2410" i="5" s="1"/>
  <c r="D143" i="5"/>
  <c r="G143" i="5" s="1"/>
  <c r="D2460" i="5"/>
  <c r="F2460" i="5" s="1"/>
  <c r="D882" i="5"/>
  <c r="D1359" i="5"/>
  <c r="E1359" i="5" s="1"/>
  <c r="D32" i="5"/>
  <c r="E32" i="5" s="1"/>
  <c r="D1005" i="5"/>
  <c r="H1005" i="5" s="1"/>
  <c r="D1531" i="5"/>
  <c r="H1531" i="5" s="1"/>
  <c r="D124" i="5"/>
  <c r="I124" i="5" s="1"/>
  <c r="D1021" i="5"/>
  <c r="D1548" i="5"/>
  <c r="H1548" i="5" s="1"/>
  <c r="D2032" i="5"/>
  <c r="D1120" i="5"/>
  <c r="G1120" i="5" s="1"/>
  <c r="D1561" i="5"/>
  <c r="E1561" i="5" s="1"/>
  <c r="D2325" i="5"/>
  <c r="H2325" i="5" s="1"/>
  <c r="D340" i="5"/>
  <c r="F340" i="5" s="1"/>
  <c r="D288" i="5"/>
  <c r="E288" i="5" s="1"/>
  <c r="D1880" i="5"/>
  <c r="D2517" i="5"/>
  <c r="D1784" i="5"/>
  <c r="D1662" i="5"/>
  <c r="D969" i="5"/>
  <c r="E969" i="5" s="1"/>
  <c r="D2189" i="5"/>
  <c r="F2189" i="5" s="1"/>
  <c r="D702" i="5"/>
  <c r="I702" i="5" s="1"/>
  <c r="D1502" i="5"/>
  <c r="E1502" i="5" s="1"/>
  <c r="D589" i="5"/>
  <c r="D2481" i="5"/>
  <c r="D2618" i="5"/>
  <c r="D2284" i="5"/>
  <c r="H2284" i="5" s="1"/>
  <c r="D2552" i="5"/>
  <c r="E2552" i="5" s="1"/>
  <c r="D2348" i="5"/>
  <c r="H2348" i="5" s="1"/>
  <c r="D1303" i="5"/>
  <c r="D1677" i="5"/>
  <c r="D2337" i="5"/>
  <c r="D2133" i="5"/>
  <c r="D1475" i="5"/>
  <c r="D594" i="5"/>
  <c r="D1341" i="5"/>
  <c r="I1341" i="5" s="1"/>
  <c r="D2153" i="5"/>
  <c r="E2153" i="5" s="1"/>
  <c r="D2588" i="5"/>
  <c r="F2588" i="5" s="1"/>
  <c r="D2053" i="5"/>
  <c r="F2053" i="5" s="1"/>
  <c r="D1944" i="5"/>
  <c r="D1191" i="5"/>
  <c r="H1191" i="5" s="1"/>
  <c r="D374" i="5"/>
  <c r="D2357" i="5"/>
  <c r="I2357" i="5" s="1"/>
  <c r="D787" i="5"/>
  <c r="D566" i="5"/>
  <c r="H566" i="5" s="1"/>
  <c r="D278" i="5"/>
  <c r="F278" i="5" s="1"/>
  <c r="D942" i="5"/>
  <c r="D1299" i="5"/>
  <c r="D39" i="5"/>
  <c r="D1038" i="5"/>
  <c r="D1329" i="5"/>
  <c r="D2581" i="5"/>
  <c r="F2581" i="5" s="1"/>
  <c r="D1121" i="5"/>
  <c r="H1121" i="5" s="1"/>
  <c r="D805" i="5"/>
  <c r="F805" i="5" s="1"/>
  <c r="D2343" i="5"/>
  <c r="H2343" i="5" s="1"/>
  <c r="D84" i="5"/>
  <c r="D1493" i="5"/>
  <c r="G1493" i="5" s="1"/>
  <c r="D1206" i="5"/>
  <c r="D778" i="5"/>
  <c r="D480" i="5"/>
  <c r="H480" i="5" s="1"/>
  <c r="D1712" i="5"/>
  <c r="G1712" i="5" s="1"/>
  <c r="D2386" i="5"/>
  <c r="E2386" i="5" s="1"/>
  <c r="D378" i="5"/>
  <c r="G378" i="5" s="1"/>
  <c r="D410" i="5"/>
  <c r="D325" i="5"/>
  <c r="D2446" i="5"/>
  <c r="G2446" i="5" s="1"/>
  <c r="D2365" i="5"/>
  <c r="F2365" i="5" s="1"/>
  <c r="D720" i="5"/>
  <c r="D1776" i="5"/>
  <c r="I1776" i="5" s="1"/>
  <c r="D2028" i="5"/>
  <c r="I2028" i="5" s="1"/>
  <c r="D2129" i="5"/>
  <c r="E2129" i="5" s="1"/>
  <c r="D894" i="5"/>
  <c r="D425" i="5"/>
  <c r="D1562" i="5"/>
  <c r="D370" i="5"/>
  <c r="I370" i="5" s="1"/>
  <c r="D1590" i="5"/>
  <c r="E1590" i="5" s="1"/>
  <c r="D2005" i="5"/>
  <c r="I2005" i="5" s="1"/>
  <c r="D383" i="5"/>
  <c r="I383" i="5" s="1"/>
  <c r="D471" i="5"/>
  <c r="G471" i="5" s="1"/>
  <c r="D2020" i="5"/>
  <c r="D399" i="5"/>
  <c r="F399" i="5" s="1"/>
  <c r="D565" i="5"/>
  <c r="E565" i="5" s="1"/>
  <c r="D2065" i="5"/>
  <c r="F2065" i="5" s="1"/>
  <c r="D44" i="5"/>
  <c r="H44" i="5" s="1"/>
  <c r="D929" i="5"/>
  <c r="F929" i="5" s="1"/>
  <c r="D2097" i="5"/>
  <c r="D76" i="5"/>
  <c r="E76" i="5" s="1"/>
  <c r="D1045" i="5"/>
  <c r="D2113" i="5"/>
  <c r="E2113" i="5" s="1"/>
  <c r="D111" i="5"/>
  <c r="D1164" i="5"/>
  <c r="D1189" i="5"/>
  <c r="D68" i="5"/>
  <c r="G68" i="5" s="1"/>
  <c r="D503" i="5"/>
  <c r="G503" i="5" s="1"/>
  <c r="D135" i="5"/>
  <c r="G135" i="5" s="1"/>
  <c r="D1171" i="5"/>
  <c r="D2036" i="5"/>
  <c r="D668" i="5"/>
  <c r="E668" i="5" s="1"/>
  <c r="D311" i="5"/>
  <c r="D1530" i="5"/>
  <c r="E1530" i="5" s="1"/>
  <c r="D1446" i="5"/>
  <c r="G1446" i="5" s="1"/>
  <c r="D733" i="5"/>
  <c r="E733" i="5" s="1"/>
  <c r="D1747" i="5"/>
  <c r="D986" i="5"/>
  <c r="I986" i="5" s="1"/>
  <c r="D1624" i="5"/>
  <c r="I1624" i="5" s="1"/>
  <c r="D2237" i="5"/>
  <c r="D2188" i="5"/>
  <c r="G2188" i="5" s="1"/>
  <c r="D1149" i="5"/>
  <c r="I1149" i="5" s="1"/>
  <c r="D2180" i="5"/>
  <c r="G2180" i="5" s="1"/>
  <c r="D1274" i="5"/>
  <c r="H1274" i="5" s="1"/>
  <c r="D2198" i="5"/>
  <c r="D2007" i="5"/>
  <c r="F2007" i="5" s="1"/>
  <c r="D2273" i="5"/>
  <c r="F2273" i="5" s="1"/>
  <c r="D1731" i="5"/>
  <c r="I1731" i="5" s="1"/>
  <c r="D2477" i="5"/>
  <c r="D2482" i="5"/>
  <c r="E2482" i="5" s="1"/>
  <c r="D2176" i="5"/>
  <c r="F2176" i="5" s="1"/>
  <c r="D1586" i="5"/>
  <c r="G1586" i="5" s="1"/>
  <c r="D269" i="5"/>
  <c r="D740" i="5"/>
  <c r="D226" i="5"/>
  <c r="D2017" i="5"/>
  <c r="E2017" i="5" s="1"/>
  <c r="D2553" i="5"/>
  <c r="D2006" i="5"/>
  <c r="D1732" i="5"/>
  <c r="I1732" i="5" s="1"/>
  <c r="D779" i="5"/>
  <c r="H779" i="5" s="1"/>
  <c r="D652" i="5"/>
  <c r="I652" i="5" s="1"/>
  <c r="D168" i="5"/>
  <c r="D990" i="5"/>
  <c r="D1516" i="5"/>
  <c r="F1516" i="5" s="1"/>
  <c r="D206" i="5"/>
  <c r="D1786" i="5"/>
  <c r="F1786" i="5" s="1"/>
  <c r="D330" i="5"/>
  <c r="F330" i="5" s="1"/>
  <c r="D59" i="5"/>
  <c r="F59" i="5" s="1"/>
  <c r="D79" i="5"/>
  <c r="H79" i="5" s="1"/>
  <c r="D582" i="5"/>
  <c r="D183" i="5"/>
  <c r="E183" i="5" s="1"/>
  <c r="D1036" i="5"/>
  <c r="H1036" i="5" s="1"/>
  <c r="D1577" i="5"/>
  <c r="E1577" i="5" s="1"/>
  <c r="D2217" i="5"/>
  <c r="E2217" i="5" s="1"/>
  <c r="D164" i="5"/>
  <c r="F164" i="5" s="1"/>
  <c r="D1858" i="5"/>
  <c r="F1858" i="5" s="1"/>
  <c r="D624" i="5"/>
  <c r="D2070" i="5"/>
  <c r="D372" i="5"/>
  <c r="F372" i="5" s="1"/>
  <c r="D1277" i="5"/>
  <c r="F1277" i="5" s="1"/>
  <c r="D2503" i="5"/>
  <c r="F2503" i="5" s="1"/>
  <c r="D321" i="5"/>
  <c r="D761" i="5"/>
  <c r="F761" i="5" s="1"/>
  <c r="D1816" i="5"/>
  <c r="G1816" i="5" s="1"/>
  <c r="D2235" i="5"/>
  <c r="D1927" i="5"/>
  <c r="D850" i="5"/>
  <c r="E850" i="5" s="1"/>
  <c r="D1242" i="5"/>
  <c r="G1242" i="5" s="1"/>
  <c r="D1985" i="5"/>
  <c r="H1985" i="5" s="1"/>
  <c r="D1541" i="5"/>
  <c r="E1541" i="5" s="1"/>
  <c r="D1977" i="5"/>
  <c r="I1977" i="5" s="1"/>
  <c r="D212" i="5"/>
  <c r="G212" i="5" s="1"/>
  <c r="D967" i="5"/>
  <c r="D1161" i="5"/>
  <c r="D1086" i="5"/>
  <c r="I1086" i="5" s="1"/>
  <c r="D1856" i="5"/>
  <c r="D1188" i="5"/>
  <c r="D49" i="5"/>
  <c r="F49" i="5" s="1"/>
  <c r="D1902" i="5"/>
  <c r="E1902" i="5" s="1"/>
  <c r="D1292" i="5"/>
  <c r="I1292" i="5" s="1"/>
  <c r="D434" i="5"/>
  <c r="D2008" i="5"/>
  <c r="G2008" i="5" s="1"/>
  <c r="D1368" i="5"/>
  <c r="D1146" i="5"/>
  <c r="D2451" i="5"/>
  <c r="D1481" i="5"/>
  <c r="G1481" i="5" s="1"/>
  <c r="D1328" i="5"/>
  <c r="F1328" i="5" s="1"/>
  <c r="D2495" i="5"/>
  <c r="G2495" i="5" s="1"/>
  <c r="D1498" i="5"/>
  <c r="I1498" i="5" s="1"/>
  <c r="D1483" i="5"/>
  <c r="D585" i="5"/>
  <c r="D2115" i="5"/>
  <c r="E2115" i="5" s="1"/>
  <c r="D485" i="5"/>
  <c r="D1152" i="5"/>
  <c r="G1152" i="5" s="1"/>
  <c r="D1845" i="5"/>
  <c r="E1845" i="5" s="1"/>
  <c r="D2162" i="5"/>
  <c r="G2162" i="5" s="1"/>
  <c r="D1777" i="5"/>
  <c r="G1777" i="5" s="1"/>
  <c r="D1671" i="5"/>
  <c r="D50" i="5"/>
  <c r="E50" i="5" s="1"/>
  <c r="D1218" i="5"/>
  <c r="D163" i="5"/>
  <c r="G163" i="5" s="1"/>
  <c r="D2330" i="5"/>
  <c r="D1792" i="5"/>
  <c r="H1792" i="5" s="1"/>
  <c r="D946" i="5"/>
  <c r="H946" i="5" s="1"/>
  <c r="D661" i="5"/>
  <c r="D1145" i="5"/>
  <c r="D1306" i="5"/>
  <c r="D1263" i="5"/>
  <c r="H1263" i="5" s="1"/>
  <c r="D1320" i="5"/>
  <c r="G1320" i="5" s="1"/>
  <c r="D2195" i="5"/>
  <c r="D1812" i="5"/>
  <c r="I1812" i="5" s="1"/>
  <c r="D857" i="5"/>
  <c r="E857" i="5" s="1"/>
  <c r="D2367" i="5"/>
  <c r="G2367" i="5" s="1"/>
  <c r="D1963" i="5"/>
  <c r="D2120" i="5"/>
  <c r="D2149" i="5"/>
  <c r="D127" i="5"/>
  <c r="D1723" i="5"/>
  <c r="H1723" i="5" s="1"/>
  <c r="D1119" i="5"/>
  <c r="D713" i="5"/>
  <c r="G713" i="5" s="1"/>
  <c r="D1078" i="5"/>
  <c r="E1078" i="5" s="1"/>
  <c r="D2458" i="5"/>
  <c r="D342" i="5"/>
  <c r="G342" i="5" s="1"/>
  <c r="D909" i="5"/>
  <c r="E909" i="5" s="1"/>
  <c r="D366" i="5"/>
  <c r="I366" i="5" s="1"/>
  <c r="D1653" i="5"/>
  <c r="F1653" i="5" s="1"/>
  <c r="D1642" i="5"/>
  <c r="E1642" i="5" s="1"/>
  <c r="D30" i="5"/>
  <c r="D1321" i="5"/>
  <c r="H1321" i="5" s="1"/>
  <c r="D872" i="5"/>
  <c r="D1629" i="5"/>
  <c r="D1628" i="5"/>
  <c r="F1628" i="5" s="1"/>
  <c r="D2508" i="5"/>
  <c r="D1150" i="5"/>
  <c r="D1116" i="5"/>
  <c r="I1116" i="5" s="1"/>
  <c r="D2156" i="5"/>
  <c r="G2156" i="5" s="1"/>
  <c r="D204" i="5"/>
  <c r="D1102" i="5"/>
  <c r="D230" i="5"/>
  <c r="G230" i="5" s="1"/>
  <c r="D2105" i="5"/>
  <c r="E2105" i="5" s="1"/>
  <c r="D1720" i="5"/>
  <c r="D1358" i="5"/>
  <c r="D2104" i="5"/>
  <c r="F2104" i="5" s="1"/>
  <c r="D1126" i="5"/>
  <c r="I1126" i="5" s="1"/>
  <c r="D1534" i="5"/>
  <c r="I1534" i="5" s="1"/>
  <c r="D868" i="5"/>
  <c r="D2200" i="5"/>
  <c r="D277" i="5"/>
  <c r="D815" i="5"/>
  <c r="F815" i="5" s="1"/>
  <c r="D2528" i="5"/>
  <c r="D1325" i="5"/>
  <c r="D1996" i="5"/>
  <c r="G1996" i="5" s="1"/>
  <c r="D981" i="5"/>
  <c r="F981" i="5" s="1"/>
  <c r="D866" i="5"/>
  <c r="D2563" i="5"/>
  <c r="D1839" i="5"/>
  <c r="F1839" i="5" s="1"/>
  <c r="D55" i="5"/>
  <c r="E55" i="5" s="1"/>
  <c r="D1283" i="5"/>
  <c r="D2243" i="5"/>
  <c r="F2243" i="5" s="1"/>
  <c r="D1219" i="5"/>
  <c r="D1525" i="5"/>
  <c r="D536" i="5"/>
  <c r="D1918" i="5"/>
  <c r="D1600" i="5"/>
  <c r="D1071" i="5"/>
  <c r="D2437" i="5"/>
  <c r="D549" i="5"/>
  <c r="H549" i="5" s="1"/>
  <c r="D1458" i="5"/>
  <c r="D1239" i="5"/>
  <c r="D1504" i="5"/>
  <c r="D1644" i="5"/>
  <c r="D1758" i="5"/>
  <c r="D1661" i="5"/>
  <c r="G1661" i="5" s="1"/>
  <c r="D1833" i="5"/>
  <c r="D1694" i="5"/>
  <c r="I1694" i="5" s="1"/>
  <c r="D1978" i="5"/>
  <c r="E1978" i="5" s="1"/>
  <c r="D1760" i="5"/>
  <c r="G1760" i="5" s="1"/>
  <c r="D2100" i="5"/>
  <c r="D1842" i="5"/>
  <c r="D1692" i="5"/>
  <c r="D1857" i="5"/>
  <c r="I1857" i="5" s="1"/>
  <c r="D2192" i="5"/>
  <c r="D2022" i="5"/>
  <c r="F2022" i="5" s="1"/>
  <c r="D2224" i="5"/>
  <c r="H2224" i="5" s="1"/>
  <c r="D1581" i="5"/>
  <c r="D2494" i="5"/>
  <c r="D1874" i="5"/>
  <c r="D2267" i="5"/>
  <c r="D555" i="5"/>
  <c r="G555" i="5" s="1"/>
  <c r="D559" i="5"/>
  <c r="D1669" i="5"/>
  <c r="G1669" i="5" s="1"/>
  <c r="D1827" i="5"/>
  <c r="G1827" i="5" s="1"/>
  <c r="D1058" i="5"/>
  <c r="D1348" i="5"/>
  <c r="D2485" i="5"/>
  <c r="D1766" i="5"/>
  <c r="G1766" i="5" s="1"/>
  <c r="D1733" i="5"/>
  <c r="I1733" i="5" s="1"/>
  <c r="D1871" i="5"/>
  <c r="D590" i="5"/>
  <c r="E590" i="5" s="1"/>
  <c r="D2253" i="5"/>
  <c r="F2253" i="5" s="1"/>
  <c r="D2496" i="5"/>
  <c r="G2496" i="5" s="1"/>
  <c r="D783" i="5"/>
  <c r="D849" i="5"/>
  <c r="D1062" i="5"/>
  <c r="E1062" i="5" s="1"/>
  <c r="D2442" i="5"/>
  <c r="H2442" i="5" s="1"/>
  <c r="D1064" i="5"/>
  <c r="E1064" i="5" s="1"/>
  <c r="D2605" i="5"/>
  <c r="E2605" i="5" s="1"/>
  <c r="D1052" i="5"/>
  <c r="G1052" i="5" s="1"/>
  <c r="D1305" i="5"/>
  <c r="D344" i="5"/>
  <c r="D1517" i="5"/>
  <c r="H1517" i="5" s="1"/>
  <c r="D513" i="5"/>
  <c r="D451" i="5"/>
  <c r="I451" i="5" s="1"/>
  <c r="D1207" i="5"/>
  <c r="F1207" i="5" s="1"/>
  <c r="D92" i="5"/>
  <c r="I92" i="5" s="1"/>
  <c r="D794" i="5"/>
  <c r="I794" i="5" s="1"/>
  <c r="D2575" i="5"/>
  <c r="G2575" i="5" s="1"/>
  <c r="D1943" i="5"/>
  <c r="D837" i="5"/>
  <c r="D859" i="5"/>
  <c r="G859" i="5" s="1"/>
  <c r="D2241" i="5"/>
  <c r="H2241" i="5" s="1"/>
  <c r="D666" i="5"/>
  <c r="D1544" i="5"/>
  <c r="F1544" i="5" s="1"/>
  <c r="D273" i="5"/>
  <c r="D2015" i="5"/>
  <c r="D2303" i="5"/>
  <c r="D1915" i="5"/>
  <c r="D2390" i="5"/>
  <c r="D830" i="5"/>
  <c r="G830" i="5" s="1"/>
  <c r="D2405" i="5"/>
  <c r="D839" i="5"/>
  <c r="H839" i="5" s="1"/>
  <c r="D1745" i="5"/>
  <c r="I1745" i="5" s="1"/>
  <c r="D558" i="5"/>
  <c r="I558" i="5" s="1"/>
  <c r="D1101" i="5"/>
  <c r="D2305" i="5"/>
  <c r="E2305" i="5" s="1"/>
  <c r="D2234" i="5"/>
  <c r="D2083" i="5"/>
  <c r="E2083" i="5" s="1"/>
  <c r="D336" i="5"/>
  <c r="D1522" i="5"/>
  <c r="E1522" i="5" s="1"/>
  <c r="D2218" i="5"/>
  <c r="I2218" i="5" s="1"/>
  <c r="D955" i="5"/>
  <c r="F955" i="5" s="1"/>
  <c r="D916" i="5"/>
  <c r="D1969" i="5"/>
  <c r="D2331" i="5"/>
  <c r="I2331" i="5" s="1"/>
  <c r="D2440" i="5"/>
  <c r="H2440" i="5" s="1"/>
  <c r="D1226" i="5"/>
  <c r="D1954" i="5"/>
  <c r="I1954" i="5" s="1"/>
  <c r="D2134" i="5"/>
  <c r="G2134" i="5" s="1"/>
  <c r="D718" i="5"/>
  <c r="D221" i="5"/>
  <c r="D1643" i="5"/>
  <c r="D361" i="5"/>
  <c r="D1897" i="5"/>
  <c r="D510" i="5"/>
  <c r="D1995" i="5"/>
  <c r="E1995" i="5" s="1"/>
  <c r="D1227" i="5"/>
  <c r="I1227" i="5" s="1"/>
  <c r="D2088" i="5"/>
  <c r="D1257" i="5"/>
  <c r="D2132" i="5"/>
  <c r="D1528" i="5"/>
  <c r="G1528" i="5" s="1"/>
  <c r="D2225" i="5"/>
  <c r="F2225" i="5" s="1"/>
  <c r="D685" i="5"/>
  <c r="F685" i="5" s="1"/>
  <c r="D1705" i="5"/>
  <c r="D965" i="5"/>
  <c r="G965" i="5" s="1"/>
  <c r="D2543" i="5"/>
  <c r="G2543" i="5" s="1"/>
  <c r="D1007" i="5"/>
  <c r="D331" i="5"/>
  <c r="D1043" i="5"/>
  <c r="D2021" i="5"/>
  <c r="D647" i="5"/>
  <c r="D777" i="5"/>
  <c r="D2497" i="5"/>
  <c r="I2497" i="5" s="1"/>
  <c r="D1251" i="5"/>
  <c r="D1574" i="5"/>
  <c r="G1574" i="5" s="1"/>
  <c r="D529" i="5"/>
  <c r="G529" i="5" s="1"/>
  <c r="D1380" i="5"/>
  <c r="F1380" i="5" s="1"/>
  <c r="D1223" i="5"/>
  <c r="G1223" i="5" s="1"/>
  <c r="D2211" i="5"/>
  <c r="D506" i="5"/>
  <c r="F506" i="5" s="1"/>
  <c r="D829" i="5"/>
  <c r="H829" i="5" s="1"/>
  <c r="D2298" i="5"/>
  <c r="D2042" i="5"/>
  <c r="D1558" i="5"/>
  <c r="D925" i="5"/>
  <c r="D861" i="5"/>
  <c r="I861" i="5" s="1"/>
  <c r="D2574" i="5"/>
  <c r="D1876" i="5"/>
  <c r="D959" i="5"/>
  <c r="D2591" i="5"/>
  <c r="F2591" i="5" s="1"/>
  <c r="D1123" i="5"/>
  <c r="D2282" i="5"/>
  <c r="D1543" i="5"/>
  <c r="D1935" i="5"/>
  <c r="D464" i="5"/>
  <c r="D636" i="5"/>
  <c r="E636" i="5" s="1"/>
  <c r="D102" i="5"/>
  <c r="F102" i="5" s="1"/>
  <c r="D1182" i="5"/>
  <c r="D1859" i="5"/>
  <c r="D208" i="5"/>
  <c r="E208" i="5" s="1"/>
  <c r="D2413" i="5"/>
  <c r="D2047" i="5"/>
  <c r="D610" i="5"/>
  <c r="D1254" i="5"/>
  <c r="G1254" i="5" s="1"/>
  <c r="D1511" i="5"/>
  <c r="I1511" i="5" s="1"/>
  <c r="D2087" i="5"/>
  <c r="F2087" i="5" s="1"/>
  <c r="D714" i="5"/>
  <c r="D61" i="5"/>
  <c r="D2064" i="5"/>
  <c r="E2064" i="5" s="1"/>
  <c r="D1346" i="5"/>
  <c r="D2611" i="5"/>
  <c r="D359" i="5"/>
  <c r="E359" i="5" s="1"/>
  <c r="D2292" i="5"/>
  <c r="H2292" i="5" s="1"/>
  <c r="D467" i="5"/>
  <c r="D1537" i="5"/>
  <c r="D1268" i="5"/>
  <c r="D233" i="5"/>
  <c r="D1011" i="5"/>
  <c r="F1011" i="5" s="1"/>
  <c r="D1205" i="5"/>
  <c r="F1205" i="5" s="1"/>
  <c r="D1243" i="5"/>
  <c r="F1243" i="5" s="1"/>
  <c r="D2058" i="5"/>
  <c r="I2058" i="5" s="1"/>
  <c r="D165" i="5"/>
  <c r="E165" i="5" s="1"/>
  <c r="D2602" i="5"/>
  <c r="D2136" i="5"/>
  <c r="E2136" i="5" s="1"/>
  <c r="D643" i="5"/>
  <c r="G643" i="5" s="1"/>
  <c r="D2380" i="5"/>
  <c r="D1931" i="5"/>
  <c r="F1931" i="5" s="1"/>
  <c r="D987" i="5"/>
  <c r="G987" i="5" s="1"/>
  <c r="D2315" i="5"/>
  <c r="E2315" i="5" s="1"/>
  <c r="D2029" i="5"/>
  <c r="D1178" i="5"/>
  <c r="D2566" i="5"/>
  <c r="D2246" i="5"/>
  <c r="D134" i="5"/>
  <c r="F134" i="5" s="1"/>
  <c r="D1129" i="5"/>
  <c r="D1196" i="5"/>
  <c r="D2616" i="5"/>
  <c r="F2616" i="5" s="1"/>
  <c r="D1554" i="5"/>
  <c r="D2381" i="5"/>
  <c r="D1626" i="5"/>
  <c r="F1626" i="5" s="1"/>
  <c r="D1979" i="5"/>
  <c r="D616" i="5"/>
  <c r="I616" i="5" s="1"/>
  <c r="D2209" i="5"/>
  <c r="E2209" i="5" s="1"/>
  <c r="D655" i="5"/>
  <c r="E655" i="5" s="1"/>
  <c r="D2335" i="5"/>
  <c r="E2335" i="5" s="1"/>
  <c r="D848" i="5"/>
  <c r="D2395" i="5"/>
  <c r="D932" i="5"/>
  <c r="H932" i="5" s="1"/>
  <c r="D190" i="5"/>
  <c r="D978" i="5"/>
  <c r="F978" i="5" s="1"/>
  <c r="D1097" i="5"/>
  <c r="G1097" i="5" s="1"/>
  <c r="D1997" i="5"/>
  <c r="F1997" i="5" s="1"/>
  <c r="D64" i="5"/>
  <c r="H64" i="5" s="1"/>
  <c r="D1474" i="5"/>
  <c r="I1474" i="5" s="1"/>
  <c r="D621" i="5"/>
  <c r="E621" i="5" s="1"/>
  <c r="D1771" i="5"/>
  <c r="G1771" i="5" s="1"/>
  <c r="D1702" i="5"/>
  <c r="D2447" i="5"/>
  <c r="F2447" i="5" s="1"/>
  <c r="D1497" i="5"/>
  <c r="I1497" i="5" s="1"/>
  <c r="D2589" i="5"/>
  <c r="I2589" i="5" s="1"/>
  <c r="D825" i="5"/>
  <c r="F825" i="5" s="1"/>
  <c r="D2388" i="5"/>
  <c r="I2388" i="5" s="1"/>
  <c r="D1706" i="5"/>
  <c r="G1706" i="5" s="1"/>
  <c r="D719" i="5"/>
  <c r="G719" i="5" s="1"/>
  <c r="D2139" i="5"/>
  <c r="D1501" i="5"/>
  <c r="G1501" i="5" s="1"/>
  <c r="D2276" i="5"/>
  <c r="G2276" i="5" s="1"/>
  <c r="D1724" i="5"/>
  <c r="I1724" i="5" s="1"/>
  <c r="D1584" i="5"/>
  <c r="H1584" i="5" s="1"/>
  <c r="D2332" i="5"/>
  <c r="D2289" i="5"/>
  <c r="D1345" i="5"/>
  <c r="H1345" i="5" s="1"/>
  <c r="D1888" i="5"/>
  <c r="D1844" i="5"/>
  <c r="F1844" i="5" s="1"/>
  <c r="D1092" i="5"/>
  <c r="D993" i="5"/>
  <c r="I993" i="5" s="1"/>
  <c r="D2509" i="5"/>
  <c r="G2509" i="5" s="1"/>
  <c r="D734" i="5"/>
  <c r="D1404" i="5"/>
  <c r="D1083" i="5"/>
  <c r="E1083" i="5" s="1"/>
  <c r="D176" i="5"/>
  <c r="D1956" i="5"/>
  <c r="H1956" i="5" s="1"/>
  <c r="D2441" i="5"/>
  <c r="G2441" i="5" s="1"/>
  <c r="D1645" i="5"/>
  <c r="H1645" i="5" s="1"/>
  <c r="D737" i="5"/>
  <c r="F737" i="5" s="1"/>
  <c r="D2099" i="5"/>
  <c r="I2099" i="5" s="1"/>
  <c r="D1154" i="5"/>
  <c r="F1154" i="5" s="1"/>
  <c r="D1891" i="5"/>
  <c r="E1891" i="5" s="1"/>
  <c r="D930" i="5"/>
  <c r="D803" i="5"/>
  <c r="E803" i="5" s="1"/>
  <c r="D249" i="5"/>
  <c r="F249" i="5" s="1"/>
  <c r="D1437" i="5"/>
  <c r="E1437" i="5" s="1"/>
  <c r="D2126" i="5"/>
  <c r="F2126" i="5" s="1"/>
  <c r="D907" i="5"/>
  <c r="F907" i="5" s="1"/>
  <c r="D415" i="5"/>
  <c r="D784" i="5"/>
  <c r="H784" i="5" s="1"/>
  <c r="D319" i="5"/>
  <c r="D918" i="5"/>
  <c r="G918" i="5" s="1"/>
  <c r="D1510" i="5"/>
  <c r="I1510" i="5" s="1"/>
  <c r="D1851" i="5"/>
  <c r="E1851" i="5" s="1"/>
  <c r="D1524" i="5"/>
  <c r="F1524" i="5" s="1"/>
  <c r="D1834" i="5"/>
  <c r="D1267" i="5"/>
  <c r="D1992" i="5"/>
  <c r="I1992" i="5" s="1"/>
  <c r="D573" i="5"/>
  <c r="D1508" i="5"/>
  <c r="I1508" i="5" s="1"/>
  <c r="D1297" i="5"/>
  <c r="I1297" i="5" s="1"/>
  <c r="D1819" i="5"/>
  <c r="G1819" i="5" s="1"/>
  <c r="D2550" i="5"/>
  <c r="F2550" i="5" s="1"/>
  <c r="D268" i="5"/>
  <c r="D856" i="5"/>
  <c r="D1387" i="5"/>
  <c r="F1387" i="5" s="1"/>
  <c r="D2135" i="5"/>
  <c r="D1895" i="5"/>
  <c r="I1895" i="5" s="1"/>
  <c r="D2071" i="5"/>
  <c r="G2071" i="5" s="1"/>
  <c r="D532" i="5"/>
  <c r="H532" i="5" s="1"/>
  <c r="D757" i="5"/>
  <c r="D1794" i="5"/>
  <c r="F1794" i="5" s="1"/>
  <c r="D893" i="5"/>
  <c r="I893" i="5" s="1"/>
  <c r="D2295" i="5"/>
  <c r="F2295" i="5" s="1"/>
  <c r="D2287" i="5"/>
  <c r="D1363" i="5"/>
  <c r="H1363" i="5" s="1"/>
  <c r="D1973" i="5"/>
  <c r="G1973" i="5" s="1"/>
  <c r="D683" i="5"/>
  <c r="H683" i="5" s="1"/>
  <c r="D1374" i="5"/>
  <c r="I1374" i="5" s="1"/>
  <c r="D2414" i="5"/>
  <c r="D1451" i="5"/>
  <c r="E1451" i="5" s="1"/>
  <c r="D1735" i="5"/>
  <c r="I1735" i="5" s="1"/>
  <c r="D389" i="5"/>
  <c r="D237" i="5"/>
  <c r="E237" i="5" s="1"/>
  <c r="D1831" i="5"/>
  <c r="H1831" i="5" s="1"/>
  <c r="D996" i="5"/>
  <c r="H996" i="5" s="1"/>
  <c r="D786" i="5"/>
  <c r="I786" i="5" s="1"/>
  <c r="D338" i="5"/>
  <c r="E338" i="5" s="1"/>
  <c r="D1293" i="5"/>
  <c r="D214" i="5"/>
  <c r="F214" i="5" s="1"/>
  <c r="D832" i="5"/>
  <c r="D1637" i="5"/>
  <c r="D1843" i="5"/>
  <c r="E1843" i="5" s="1"/>
  <c r="D677" i="5"/>
  <c r="E677" i="5" s="1"/>
  <c r="D602" i="5"/>
  <c r="I602" i="5" s="1"/>
  <c r="D629" i="5"/>
  <c r="D2466" i="5"/>
  <c r="D1484" i="5"/>
  <c r="D931" i="5"/>
  <c r="D1664" i="5"/>
  <c r="I1664" i="5" s="1"/>
  <c r="D2116" i="5"/>
  <c r="D570" i="5"/>
  <c r="D2130" i="5"/>
  <c r="D509" i="5"/>
  <c r="D1290" i="5"/>
  <c r="G1290" i="5" s="1"/>
  <c r="D2038" i="5"/>
  <c r="E2038" i="5" s="1"/>
  <c r="D1337" i="5"/>
  <c r="E1337" i="5" s="1"/>
  <c r="D1141" i="5"/>
  <c r="F1141" i="5" s="1"/>
  <c r="D1757" i="5"/>
  <c r="D2391" i="5"/>
  <c r="I2391" i="5" s="1"/>
  <c r="D2262" i="5"/>
  <c r="H2262" i="5" s="1"/>
  <c r="D1546" i="5"/>
  <c r="I1546" i="5" s="1"/>
  <c r="D51" i="5"/>
  <c r="D1746" i="5"/>
  <c r="D639" i="5"/>
  <c r="D1872" i="5"/>
  <c r="E1872" i="5" s="1"/>
  <c r="D360" i="5"/>
  <c r="H360" i="5" s="1"/>
  <c r="D1719" i="5"/>
  <c r="I1719" i="5" s="1"/>
  <c r="D699" i="5"/>
  <c r="G699" i="5" s="1"/>
  <c r="D1873" i="5"/>
  <c r="D279" i="5"/>
  <c r="D1781" i="5"/>
  <c r="D2587" i="5"/>
  <c r="E2587" i="5" s="1"/>
  <c r="D316" i="5"/>
  <c r="G316" i="5" s="1"/>
  <c r="D2214" i="5"/>
  <c r="I2214" i="5" s="1"/>
  <c r="D2518" i="5"/>
  <c r="I2518" i="5" s="1"/>
  <c r="D391" i="5"/>
  <c r="F391" i="5" s="1"/>
  <c r="D2513" i="5"/>
  <c r="D1930" i="5"/>
  <c r="D1505" i="5"/>
  <c r="E1505" i="5" s="1"/>
  <c r="D2354" i="5"/>
  <c r="H2354" i="5" s="1"/>
  <c r="D901" i="5"/>
  <c r="H901" i="5" s="1"/>
  <c r="D1610" i="5"/>
  <c r="G1610" i="5" s="1"/>
  <c r="D1526" i="5"/>
  <c r="I1526" i="5" s="1"/>
  <c r="D2349" i="5"/>
  <c r="E2349" i="5" s="1"/>
  <c r="D37" i="5"/>
  <c r="E37" i="5" s="1"/>
  <c r="D2474" i="5"/>
  <c r="D530" i="5"/>
  <c r="D1761" i="5"/>
  <c r="I1761" i="5" s="1"/>
  <c r="D2193" i="5"/>
  <c r="E2193" i="5" s="1"/>
  <c r="D958" i="5"/>
  <c r="E958" i="5" s="1"/>
  <c r="D1519" i="5"/>
  <c r="I1519" i="5" s="1"/>
  <c r="D2334" i="5"/>
  <c r="G2334" i="5" s="1"/>
  <c r="D150" i="5"/>
  <c r="D1565" i="5"/>
  <c r="D646" i="5"/>
  <c r="D2419" i="5"/>
  <c r="D1950" i="5"/>
  <c r="D788" i="5"/>
  <c r="F788" i="5" s="1"/>
  <c r="D2422" i="5"/>
  <c r="H2422" i="5" s="1"/>
  <c r="D535" i="5"/>
  <c r="F535" i="5" s="1"/>
  <c r="D1020" i="5"/>
  <c r="I1020" i="5" s="1"/>
  <c r="D2350" i="5"/>
  <c r="G2350" i="5" s="1"/>
  <c r="D2001" i="5"/>
  <c r="I2001" i="5" s="1"/>
  <c r="D373" i="5"/>
  <c r="D1862" i="5"/>
  <c r="E1862" i="5" s="1"/>
  <c r="D1252" i="5"/>
  <c r="G1252" i="5" s="1"/>
  <c r="D528" i="5"/>
  <c r="I528" i="5" s="1"/>
  <c r="D1976" i="5"/>
  <c r="E1976" i="5" s="1"/>
  <c r="D1652" i="5"/>
  <c r="H1652" i="5" s="1"/>
  <c r="D40" i="5"/>
  <c r="D2590" i="5"/>
  <c r="H2590" i="5" s="1"/>
  <c r="D107" i="5"/>
  <c r="D1485" i="5"/>
  <c r="I1485" i="5" s="1"/>
  <c r="D264" i="5"/>
  <c r="E264" i="5" s="1"/>
  <c r="D2073" i="5"/>
  <c r="F2073" i="5" s="1"/>
  <c r="D905" i="5"/>
  <c r="F905" i="5" s="1"/>
  <c r="D2181" i="5"/>
  <c r="D1791" i="5"/>
  <c r="D2229" i="5"/>
  <c r="E2229" i="5" s="1"/>
  <c r="D1926" i="5"/>
  <c r="D2245" i="5"/>
  <c r="D2178" i="5"/>
  <c r="F2178" i="5" s="1"/>
  <c r="D2471" i="5"/>
  <c r="E2471" i="5" s="1"/>
  <c r="D2582" i="5"/>
  <c r="F2582" i="5" s="1"/>
  <c r="D1308" i="5"/>
  <c r="I1308" i="5" s="1"/>
  <c r="D1583" i="5"/>
  <c r="D755" i="5"/>
  <c r="G755" i="5" s="1"/>
  <c r="D2314" i="5"/>
  <c r="G2314" i="5" s="1"/>
  <c r="D2109" i="5"/>
  <c r="H2109" i="5" s="1"/>
  <c r="D873" i="5"/>
  <c r="D1925" i="5"/>
  <c r="G1925" i="5" s="1"/>
  <c r="D1424" i="5"/>
  <c r="F1424" i="5" s="1"/>
  <c r="D1529" i="5"/>
  <c r="H1529" i="5" s="1"/>
  <c r="D82" i="5"/>
  <c r="D431" i="5"/>
  <c r="F431" i="5" s="1"/>
  <c r="D465" i="5"/>
  <c r="E465" i="5" s="1"/>
  <c r="D694" i="5"/>
  <c r="D2268" i="5"/>
  <c r="I2268" i="5" s="1"/>
  <c r="D2612" i="5"/>
  <c r="G2612" i="5" s="1"/>
  <c r="D768" i="5"/>
  <c r="F768" i="5" s="1"/>
  <c r="D1660" i="5"/>
  <c r="E1660" i="5" s="1"/>
  <c r="D1108" i="5"/>
  <c r="D2326" i="5"/>
  <c r="F2326" i="5" s="1"/>
  <c r="D2288" i="5"/>
  <c r="D2312" i="5"/>
  <c r="H2312" i="5" s="1"/>
  <c r="D1492" i="5"/>
  <c r="G1492" i="5" s="1"/>
  <c r="D600" i="5"/>
  <c r="I600" i="5" s="1"/>
  <c r="D1001" i="5"/>
  <c r="F1001" i="5" s="1"/>
  <c r="D2615" i="5"/>
  <c r="F2615" i="5" s="1"/>
  <c r="D2376" i="5"/>
  <c r="G2376" i="5" s="1"/>
  <c r="D2215" i="5"/>
  <c r="H2215" i="5" s="1"/>
  <c r="D1244" i="5"/>
  <c r="H1244" i="5" s="1"/>
  <c r="D678" i="5"/>
  <c r="I678" i="5" s="1"/>
  <c r="D248" i="5"/>
  <c r="I248" i="5" s="1"/>
  <c r="D2155" i="5"/>
  <c r="E2155" i="5" s="1"/>
  <c r="D2585" i="5"/>
  <c r="G2585" i="5" s="1"/>
  <c r="D1615" i="5"/>
  <c r="D93" i="5"/>
  <c r="D1098" i="5"/>
  <c r="I1098" i="5" s="1"/>
  <c r="D1350" i="5"/>
  <c r="D2560" i="5"/>
  <c r="E2560" i="5" s="1"/>
  <c r="D512" i="5"/>
  <c r="I512" i="5" s="1"/>
  <c r="D428" i="5"/>
  <c r="E428" i="5" s="1"/>
  <c r="D393" i="5"/>
  <c r="E393" i="5" s="1"/>
  <c r="D2052" i="5"/>
  <c r="H2052" i="5" s="1"/>
  <c r="D658" i="5"/>
  <c r="D1639" i="5"/>
  <c r="D2165" i="5"/>
  <c r="D239" i="5"/>
  <c r="G239" i="5" s="1"/>
  <c r="D57" i="5"/>
  <c r="I57" i="5" s="1"/>
  <c r="D920" i="5"/>
  <c r="I920" i="5" s="1"/>
  <c r="D601" i="5"/>
  <c r="I601" i="5" s="1"/>
  <c r="D1883" i="5"/>
  <c r="I1883" i="5" s="1"/>
  <c r="D2125" i="5"/>
  <c r="F2125" i="5" s="1"/>
  <c r="D488" i="5"/>
  <c r="D2025" i="5"/>
  <c r="H2025" i="5" s="1"/>
  <c r="D1383" i="5"/>
  <c r="F1383" i="5" s="1"/>
  <c r="D442" i="5"/>
  <c r="G442" i="5" s="1"/>
  <c r="D1572" i="5"/>
  <c r="E1572" i="5" s="1"/>
  <c r="D606" i="5"/>
  <c r="E606" i="5" s="1"/>
  <c r="D2093" i="5"/>
  <c r="D474" i="5"/>
  <c r="D812" i="5"/>
  <c r="D804" i="5"/>
  <c r="D1479" i="5"/>
  <c r="D1172" i="5"/>
  <c r="I1172" i="5" s="1"/>
  <c r="D2580" i="5"/>
  <c r="E2580" i="5" s="1"/>
  <c r="D1837" i="5"/>
  <c r="D232" i="5"/>
  <c r="D957" i="5"/>
  <c r="G957" i="5" s="1"/>
  <c r="D1324" i="5"/>
  <c r="F1324" i="5" s="1"/>
  <c r="D860" i="5"/>
  <c r="D2607" i="5"/>
  <c r="H2607" i="5" s="1"/>
  <c r="D2479" i="5"/>
  <c r="I2479" i="5" s="1"/>
  <c r="D1980" i="5"/>
  <c r="E1980" i="5" s="1"/>
  <c r="D592" i="5"/>
  <c r="I592" i="5" s="1"/>
  <c r="D745" i="5"/>
  <c r="I745" i="5" s="1"/>
  <c r="D1420" i="5"/>
  <c r="D402" i="5"/>
  <c r="G402" i="5" s="1"/>
  <c r="D1848" i="5"/>
  <c r="D1159" i="5"/>
  <c r="D801" i="5"/>
  <c r="G801" i="5" s="1"/>
  <c r="D351" i="5"/>
  <c r="G351" i="5" s="1"/>
  <c r="D1327" i="5"/>
  <c r="E1327" i="5" s="1"/>
  <c r="D716" i="5"/>
  <c r="G716" i="5" s="1"/>
  <c r="D898" i="5"/>
  <c r="D515" i="5"/>
  <c r="D1512" i="5"/>
  <c r="E1512" i="5" s="1"/>
  <c r="D392" i="5"/>
  <c r="H392" i="5" s="1"/>
  <c r="D1714" i="5"/>
  <c r="E1714" i="5" s="1"/>
  <c r="D689" i="5"/>
  <c r="E689" i="5" s="1"/>
  <c r="D1194" i="5"/>
  <c r="D988" i="5"/>
  <c r="D487" i="5"/>
  <c r="I487" i="5" s="1"/>
  <c r="D1755" i="5"/>
  <c r="E1755" i="5" s="1"/>
  <c r="D1408" i="5"/>
  <c r="G1408" i="5" s="1"/>
  <c r="D1117" i="5"/>
  <c r="I1117" i="5" s="1"/>
  <c r="D1311" i="5"/>
  <c r="D1326" i="5"/>
  <c r="E1326" i="5" s="1"/>
  <c r="D2523" i="5"/>
  <c r="D1238" i="5"/>
  <c r="D1993" i="5"/>
  <c r="D154" i="5"/>
  <c r="D1482" i="5"/>
  <c r="D782" i="5"/>
  <c r="E782" i="5" s="1"/>
  <c r="D2190" i="5"/>
  <c r="D1296" i="5"/>
  <c r="G1296" i="5" s="1"/>
  <c r="D1272" i="5"/>
  <c r="F1272" i="5" s="1"/>
  <c r="D1050" i="5"/>
  <c r="E1050" i="5" s="1"/>
  <c r="D1533" i="5"/>
  <c r="I1533" i="5" s="1"/>
  <c r="D687" i="5"/>
  <c r="E687" i="5" s="1"/>
  <c r="D151" i="5"/>
  <c r="D1570" i="5"/>
  <c r="F1570" i="5" s="1"/>
  <c r="D1618" i="5"/>
  <c r="D105" i="5"/>
  <c r="H105" i="5" s="1"/>
  <c r="D1113" i="5"/>
  <c r="I1113" i="5" s="1"/>
  <c r="D1069" i="5"/>
  <c r="D1309" i="5"/>
  <c r="D1900" i="5"/>
  <c r="D298" i="5"/>
  <c r="D1717" i="5"/>
  <c r="I1717" i="5" s="1"/>
  <c r="D1553" i="5"/>
  <c r="D397" i="5"/>
  <c r="E397" i="5" s="1"/>
  <c r="D444" i="5"/>
  <c r="G444" i="5" s="1"/>
  <c r="D1056" i="5"/>
  <c r="F1056" i="5" s="1"/>
  <c r="D1055" i="5"/>
  <c r="D1807" i="5"/>
  <c r="D2383" i="5"/>
  <c r="I2383" i="5" s="1"/>
  <c r="D199" i="5"/>
  <c r="D1917" i="5"/>
  <c r="F1917" i="5" s="1"/>
  <c r="D1240" i="5"/>
  <c r="I1240" i="5" s="1"/>
  <c r="D1836" i="5"/>
  <c r="H1836" i="5" s="1"/>
  <c r="D1024" i="5"/>
  <c r="D1763" i="5"/>
  <c r="D238" i="5"/>
  <c r="D1879" i="5"/>
  <c r="D1332" i="5"/>
  <c r="E1332" i="5" s="1"/>
  <c r="D1603" i="5"/>
  <c r="E1603" i="5" s="1"/>
  <c r="D1877" i="5"/>
  <c r="D705" i="5"/>
  <c r="G705" i="5" s="1"/>
  <c r="D2166" i="5"/>
  <c r="D381" i="5"/>
  <c r="D306" i="5"/>
  <c r="H306" i="5" s="1"/>
  <c r="D1302" i="5"/>
  <c r="I1302" i="5" s="1"/>
  <c r="D1667" i="5"/>
  <c r="D70" i="5"/>
  <c r="E70" i="5" s="1"/>
  <c r="D1718" i="5"/>
  <c r="I1718" i="5" s="1"/>
  <c r="D1010" i="5"/>
  <c r="H1010" i="5" s="1"/>
  <c r="D423" i="5"/>
  <c r="I423" i="5" s="1"/>
  <c r="D2033" i="5"/>
  <c r="E2033" i="5" s="1"/>
  <c r="D1450" i="5"/>
  <c r="D56" i="5"/>
  <c r="D2095" i="5"/>
  <c r="H2095" i="5" s="1"/>
  <c r="D1499" i="5"/>
  <c r="D263" i="5"/>
  <c r="H263" i="5" s="1"/>
  <c r="D2490" i="5"/>
  <c r="G2490" i="5" s="1"/>
  <c r="D1605" i="5"/>
  <c r="H1605" i="5" s="1"/>
  <c r="D1319" i="5"/>
  <c r="G1319" i="5" s="1"/>
  <c r="D811" i="5"/>
  <c r="G811" i="5" s="1"/>
  <c r="D1353" i="5"/>
  <c r="D1716" i="5"/>
  <c r="H1716" i="5" s="1"/>
  <c r="D1928" i="5"/>
  <c r="I1928" i="5" s="1"/>
  <c r="D1744" i="5"/>
  <c r="E1744" i="5" s="1"/>
  <c r="D265" i="5"/>
  <c r="F265" i="5" s="1"/>
  <c r="D2278" i="5"/>
  <c r="D280" i="5"/>
  <c r="D2138" i="5"/>
  <c r="D369" i="5"/>
  <c r="D2167" i="5"/>
  <c r="E2167" i="5" s="1"/>
  <c r="D110" i="5"/>
  <c r="I110" i="5" s="1"/>
  <c r="D2199" i="5"/>
  <c r="H2199" i="5" s="1"/>
  <c r="D266" i="5"/>
  <c r="F266" i="5" s="1"/>
  <c r="D2324" i="5"/>
  <c r="D323" i="5"/>
  <c r="D538" i="5"/>
  <c r="D1707" i="5"/>
  <c r="D2470" i="5"/>
  <c r="I2470" i="5" s="1"/>
  <c r="D1828" i="5"/>
  <c r="D1489" i="5"/>
  <c r="F1489" i="5" s="1"/>
  <c r="D1823" i="5"/>
  <c r="E1823" i="5" s="1"/>
  <c r="D2051" i="5"/>
  <c r="I2051" i="5" s="1"/>
  <c r="D45" i="5"/>
  <c r="D1094" i="5"/>
  <c r="D806" i="5"/>
  <c r="D2266" i="5"/>
  <c r="I2266" i="5" s="1"/>
  <c r="D2489" i="5"/>
  <c r="H2489" i="5" s="1"/>
  <c r="D104" i="5"/>
  <c r="G104" i="5" s="1"/>
  <c r="D2546" i="5"/>
  <c r="D343" i="5"/>
  <c r="D1981" i="5"/>
  <c r="D2613" i="5"/>
  <c r="D707" i="5"/>
  <c r="D1865" i="5"/>
  <c r="H1865" i="5" s="1"/>
  <c r="D2144" i="5"/>
  <c r="F2144" i="5" s="1"/>
  <c r="D1127" i="5"/>
  <c r="I1127" i="5" s="1"/>
  <c r="D1203" i="5"/>
  <c r="H1203" i="5" s="1"/>
  <c r="D637" i="5"/>
  <c r="D754" i="5"/>
  <c r="F754" i="5" s="1"/>
  <c r="D2164" i="5"/>
  <c r="D2239" i="5"/>
  <c r="D401" i="5"/>
  <c r="H401" i="5" s="1"/>
  <c r="D418" i="5"/>
  <c r="H418" i="5" s="1"/>
  <c r="D1165" i="5"/>
  <c r="F1165" i="5" s="1"/>
  <c r="D184" i="5"/>
  <c r="H184" i="5" s="1"/>
  <c r="D1599" i="5"/>
  <c r="D1549" i="5"/>
  <c r="H1549" i="5" s="1"/>
  <c r="D287" i="5"/>
  <c r="D1452" i="5"/>
  <c r="D2569" i="5"/>
  <c r="H2569" i="5" s="1"/>
  <c r="D2219" i="5"/>
  <c r="E2219" i="5" s="1"/>
  <c r="D1284" i="5"/>
  <c r="E1284" i="5" s="1"/>
  <c r="D553" i="5"/>
  <c r="G553" i="5" s="1"/>
  <c r="D938" i="5"/>
  <c r="D63" i="5"/>
  <c r="D1982" i="5"/>
  <c r="D1972" i="5"/>
  <c r="D1279" i="5"/>
  <c r="F1279" i="5" s="1"/>
  <c r="D1863" i="5"/>
  <c r="D537" i="5"/>
  <c r="G537" i="5" s="1"/>
  <c r="D250" i="5"/>
  <c r="D821" i="5"/>
  <c r="E821" i="5" s="1"/>
  <c r="D1938" i="5"/>
  <c r="D1014" i="5"/>
  <c r="D81" i="5"/>
  <c r="D2257" i="5"/>
  <c r="D1457" i="5"/>
  <c r="F1457" i="5" s="1"/>
  <c r="D91" i="5"/>
  <c r="I91" i="5" s="1"/>
  <c r="D770" i="5"/>
  <c r="E770" i="5" s="1"/>
  <c r="D1709" i="5"/>
  <c r="F1709" i="5" s="1"/>
  <c r="D617" i="5"/>
  <c r="D2561" i="5"/>
  <c r="D2069" i="5"/>
  <c r="D1749" i="5"/>
  <c r="F1749" i="5" s="1"/>
  <c r="D116" i="5"/>
  <c r="I116" i="5" s="1"/>
  <c r="D1183" i="5"/>
  <c r="F1183" i="5" s="1"/>
  <c r="D2152" i="5"/>
  <c r="E2152" i="5" s="1"/>
  <c r="D1571" i="5"/>
  <c r="D2565" i="5"/>
  <c r="D398" i="5"/>
  <c r="D989" i="5"/>
  <c r="D301" i="5"/>
  <c r="D2412" i="5"/>
  <c r="E2412" i="5" s="1"/>
  <c r="D1336" i="5"/>
  <c r="I1336" i="5" s="1"/>
  <c r="D1473" i="5"/>
  <c r="E1473" i="5" s="1"/>
  <c r="D2351" i="5"/>
  <c r="D608" i="5"/>
  <c r="G608" i="5" s="1"/>
  <c r="D672" i="5"/>
  <c r="F672" i="5" s="1"/>
  <c r="D766" i="5"/>
  <c r="D1523" i="5"/>
  <c r="H1523" i="5" s="1"/>
  <c r="D1343" i="5"/>
  <c r="E1343" i="5" s="1"/>
  <c r="D911" i="5"/>
  <c r="F911" i="5" s="1"/>
  <c r="D917" i="5"/>
  <c r="G917" i="5" s="1"/>
  <c r="D547" i="5"/>
  <c r="G547" i="5" s="1"/>
  <c r="D649" i="5"/>
  <c r="D1285" i="5"/>
  <c r="F1285" i="5" s="1"/>
  <c r="D915" i="5"/>
  <c r="D318" i="5"/>
  <c r="H318" i="5" s="1"/>
  <c r="D1140" i="5"/>
  <c r="E1140" i="5" s="1"/>
  <c r="D579" i="5"/>
  <c r="E579" i="5" s="1"/>
  <c r="D272" i="5"/>
  <c r="D1515" i="5"/>
  <c r="D2439" i="5"/>
  <c r="D97" i="5"/>
  <c r="H97" i="5" s="1"/>
  <c r="D23" i="5"/>
  <c r="D997" i="5"/>
  <c r="G997" i="5" s="1"/>
  <c r="D495" i="5"/>
  <c r="F495" i="5" s="1"/>
  <c r="D141" i="5"/>
  <c r="I141" i="5" s="1"/>
  <c r="D1785" i="5"/>
  <c r="G1785" i="5" s="1"/>
  <c r="D1885" i="5"/>
  <c r="D173" i="5"/>
  <c r="D1412" i="5"/>
  <c r="D698" i="5"/>
  <c r="H698" i="5" s="1"/>
  <c r="D1016" i="5"/>
  <c r="D1811" i="5"/>
  <c r="D814" i="5"/>
  <c r="I814" i="5" s="1"/>
  <c r="D1406" i="5"/>
  <c r="H1406" i="5" s="1"/>
  <c r="D1235" i="5"/>
  <c r="D347" i="5"/>
  <c r="D690" i="5"/>
  <c r="D2583" i="5"/>
  <c r="D1009" i="5"/>
  <c r="G1009" i="5" s="1"/>
  <c r="D2375" i="5"/>
  <c r="E2375" i="5" s="1"/>
  <c r="D1439" i="5"/>
  <c r="H1439" i="5" s="1"/>
  <c r="D1693" i="5"/>
  <c r="H1693" i="5" s="1"/>
  <c r="D1271" i="5"/>
  <c r="E1271" i="5" s="1"/>
  <c r="D1204" i="5"/>
  <c r="D1428" i="5"/>
  <c r="D2372" i="5"/>
  <c r="F2372" i="5" s="1"/>
  <c r="D2504" i="5"/>
  <c r="D1612" i="5"/>
  <c r="E1612" i="5" s="1"/>
  <c r="D2102" i="5"/>
  <c r="G2102" i="5" s="1"/>
  <c r="D2488" i="5"/>
  <c r="D1398" i="5"/>
  <c r="I1398" i="5" s="1"/>
  <c r="D2538" i="5"/>
  <c r="D115" i="5"/>
  <c r="D499" i="5"/>
  <c r="D501" i="5"/>
  <c r="D356" i="5"/>
  <c r="E356" i="5" s="1"/>
  <c r="D922" i="5"/>
  <c r="I922" i="5" s="1"/>
  <c r="D2089" i="5"/>
  <c r="F2089" i="5" s="1"/>
  <c r="D1465" i="5"/>
  <c r="I1465" i="5" s="1"/>
  <c r="D2182" i="5"/>
  <c r="D1868" i="5"/>
  <c r="G1868" i="5" s="1"/>
  <c r="D1409" i="5"/>
  <c r="H1409" i="5" s="1"/>
  <c r="D2472" i="5"/>
  <c r="I2472" i="5" s="1"/>
  <c r="D1258" i="5"/>
  <c r="H1258" i="5" s="1"/>
  <c r="D742" i="5"/>
  <c r="H742" i="5" s="1"/>
  <c r="D1095" i="5"/>
  <c r="E1095" i="5" s="1"/>
  <c r="D1351" i="5"/>
  <c r="E1351" i="5" s="1"/>
  <c r="D1821" i="5"/>
  <c r="D875" i="5"/>
  <c r="D408" i="5"/>
  <c r="D2406" i="5"/>
  <c r="D984" i="5"/>
  <c r="D1896" i="5"/>
  <c r="E1896" i="5" s="1"/>
  <c r="D1627" i="5"/>
  <c r="G1627" i="5" s="1"/>
  <c r="D1809" i="5"/>
  <c r="D1937" i="5"/>
  <c r="D1813" i="5"/>
  <c r="D295" i="5"/>
  <c r="D2432" i="5"/>
  <c r="D2128" i="5"/>
  <c r="G2128" i="5" s="1"/>
  <c r="D1690" i="5"/>
  <c r="E1690" i="5" s="1"/>
  <c r="D903" i="5"/>
  <c r="H903" i="5" s="1"/>
  <c r="D2356" i="5"/>
  <c r="D1427" i="5"/>
  <c r="D1940" i="5"/>
  <c r="D910" i="5"/>
  <c r="G910" i="5" s="1"/>
  <c r="D112" i="5"/>
  <c r="F112" i="5" s="1"/>
  <c r="D2208" i="5"/>
  <c r="G2208" i="5" s="1"/>
  <c r="D1914" i="5"/>
  <c r="I1914" i="5" s="1"/>
  <c r="D551" i="5"/>
  <c r="I551" i="5" s="1"/>
  <c r="D494" i="5"/>
  <c r="D2107" i="5"/>
  <c r="D489" i="5"/>
  <c r="H489" i="5" s="1"/>
  <c r="D407" i="5"/>
  <c r="D2202" i="5"/>
  <c r="H2202" i="5" s="1"/>
  <c r="D1466" i="5"/>
  <c r="D341" i="5"/>
  <c r="H341" i="5" s="1"/>
  <c r="D750" i="5"/>
  <c r="E750" i="5" s="1"/>
  <c r="D1249" i="5"/>
  <c r="D696" i="5"/>
  <c r="D78" i="5"/>
  <c r="D1377" i="5"/>
  <c r="G1377" i="5" s="1"/>
  <c r="D1909" i="5"/>
  <c r="D1425" i="5"/>
  <c r="D2196" i="5"/>
  <c r="H2196" i="5" s="1"/>
  <c r="D1118" i="5"/>
  <c r="G1118" i="5" s="1"/>
  <c r="D222" i="5"/>
  <c r="D1640" i="5"/>
  <c r="D122" i="5"/>
  <c r="F122" i="5" s="1"/>
  <c r="D2151" i="5"/>
  <c r="D1998" i="5"/>
  <c r="D1961" i="5"/>
  <c r="D525" i="5"/>
  <c r="I525" i="5" s="1"/>
  <c r="D715" i="5"/>
  <c r="G715" i="5" s="1"/>
  <c r="D1556" i="5"/>
  <c r="D2270" i="5"/>
  <c r="D42" i="5"/>
  <c r="D1810" i="5"/>
  <c r="D2619" i="5"/>
  <c r="E2619" i="5" s="1"/>
  <c r="D1448" i="5"/>
  <c r="E1448" i="5" s="1"/>
  <c r="D1065" i="5"/>
  <c r="F1065" i="5" s="1"/>
  <c r="D1803" i="5"/>
  <c r="F1803" i="5" s="1"/>
  <c r="D680" i="5"/>
  <c r="D828" i="5"/>
  <c r="D1273" i="5"/>
  <c r="D628" i="5"/>
  <c r="D1044" i="5"/>
  <c r="D95" i="5"/>
  <c r="E95" i="5" s="1"/>
  <c r="D1818" i="5"/>
  <c r="F1818" i="5" s="1"/>
  <c r="D1389" i="5"/>
  <c r="I1389" i="5" s="1"/>
  <c r="D1966" i="5"/>
  <c r="D692" i="5"/>
  <c r="D123" i="5"/>
  <c r="G123" i="5" s="1"/>
  <c r="D2382" i="5"/>
  <c r="D1647" i="5"/>
  <c r="D1139" i="5"/>
  <c r="D1077" i="5"/>
  <c r="I1077" i="5" s="1"/>
  <c r="D185" i="5"/>
  <c r="G185" i="5" s="1"/>
  <c r="D1860" i="5"/>
  <c r="D328" i="5"/>
  <c r="D1729" i="5"/>
  <c r="D2300" i="5"/>
  <c r="G2300" i="5" s="1"/>
  <c r="D2463" i="5"/>
  <c r="D1026" i="5"/>
  <c r="I1026" i="5" s="1"/>
  <c r="D1361" i="5"/>
  <c r="E1361" i="5" s="1"/>
  <c r="D1587" i="5"/>
  <c r="I1587" i="5" s="1"/>
  <c r="D523" i="5"/>
  <c r="D433" i="5"/>
  <c r="D2600" i="5"/>
  <c r="G2600" i="5" s="1"/>
  <c r="D2345" i="5"/>
  <c r="D2384" i="5"/>
  <c r="D567" i="5"/>
  <c r="I567" i="5" s="1"/>
  <c r="D1241" i="5"/>
  <c r="E1241" i="5" s="1"/>
  <c r="D345" i="5"/>
  <c r="F345" i="5" s="1"/>
  <c r="D284" i="5"/>
  <c r="D139" i="5"/>
  <c r="D1701" i="5"/>
  <c r="D663" i="5"/>
  <c r="F663" i="5" s="1"/>
  <c r="D377" i="5"/>
  <c r="D1496" i="5"/>
  <c r="E1496" i="5" s="1"/>
  <c r="D1767" i="5"/>
  <c r="E1767" i="5" s="1"/>
  <c r="D824" i="5"/>
  <c r="H824" i="5" s="1"/>
  <c r="D2002" i="5"/>
  <c r="D2240" i="5"/>
  <c r="D2082" i="5"/>
  <c r="D108" i="5"/>
  <c r="H108" i="5" s="1"/>
  <c r="D603" i="5"/>
  <c r="H603" i="5" s="1"/>
  <c r="D521" i="5"/>
  <c r="D977" i="5"/>
  <c r="H977" i="5" s="1"/>
  <c r="D1748" i="5"/>
  <c r="H1748" i="5" s="1"/>
  <c r="D1739" i="5"/>
  <c r="D310" i="5"/>
  <c r="G310" i="5" s="1"/>
  <c r="D799" i="5"/>
  <c r="D213" i="5"/>
  <c r="D717" i="5"/>
  <c r="I717" i="5" s="1"/>
  <c r="D514" i="5"/>
  <c r="E514" i="5" s="1"/>
  <c r="D2364" i="5"/>
  <c r="H2364" i="5" s="1"/>
  <c r="D826" i="5"/>
  <c r="G826" i="5" s="1"/>
  <c r="D2236" i="5"/>
  <c r="F2236" i="5" s="1"/>
  <c r="D2054" i="5"/>
  <c r="D587" i="5"/>
  <c r="E587" i="5" s="1"/>
  <c r="D456" i="5"/>
  <c r="D1031" i="5"/>
  <c r="D580" i="5"/>
  <c r="D1131" i="5"/>
  <c r="G1131" i="5" s="1"/>
  <c r="D1144" i="5"/>
  <c r="I1144" i="5" s="1"/>
  <c r="D257" i="5"/>
  <c r="F257" i="5" s="1"/>
  <c r="D1486" i="5"/>
  <c r="D2403" i="5"/>
  <c r="D2148" i="5"/>
  <c r="H2148" i="5" s="1"/>
  <c r="D2453" i="5"/>
  <c r="D89" i="5"/>
  <c r="H89" i="5" s="1"/>
  <c r="D1060" i="5"/>
  <c r="E1060" i="5" s="1"/>
  <c r="D596" i="5"/>
  <c r="I596" i="5" s="1"/>
  <c r="D1370" i="5"/>
  <c r="G1370" i="5" s="1"/>
  <c r="D1230" i="5"/>
  <c r="D1672" i="5"/>
  <c r="D2046" i="5"/>
  <c r="D2417" i="5"/>
  <c r="F2417" i="5" s="1"/>
  <c r="D2026" i="5"/>
  <c r="I2026" i="5" s="1"/>
  <c r="D1237" i="5"/>
  <c r="G1237" i="5" s="1"/>
  <c r="D20" i="5"/>
  <c r="H20" i="5" s="1"/>
  <c r="D1232" i="5"/>
  <c r="D1093" i="5"/>
  <c r="D1620" i="5"/>
  <c r="D842" i="5"/>
  <c r="D1262" i="5"/>
  <c r="D2323" i="5"/>
  <c r="D1028" i="5"/>
  <c r="I1028" i="5" s="1"/>
  <c r="D1921" i="5"/>
  <c r="G1921" i="5" s="1"/>
  <c r="D2601" i="5"/>
  <c r="D36" i="5"/>
  <c r="D159" i="5"/>
  <c r="D609" i="5"/>
  <c r="D1461" i="5"/>
  <c r="D1764" i="5"/>
  <c r="D2146" i="5"/>
  <c r="I2146" i="5" s="1"/>
  <c r="D943" i="5"/>
  <c r="H943" i="5" s="1"/>
  <c r="D113" i="5"/>
  <c r="D1246" i="5"/>
  <c r="D1151" i="5"/>
  <c r="D962" i="5"/>
  <c r="D1910" i="5"/>
  <c r="D2486" i="5"/>
  <c r="E2486" i="5" s="1"/>
  <c r="D2250" i="5"/>
  <c r="I2250" i="5" s="1"/>
  <c r="D2554" i="5"/>
  <c r="E2554" i="5" s="1"/>
  <c r="D1354" i="5"/>
  <c r="D2256" i="5"/>
  <c r="E2256" i="5" s="1"/>
  <c r="D2043" i="5"/>
  <c r="D308" i="5"/>
  <c r="D954" i="5"/>
  <c r="I954" i="5" s="1"/>
  <c r="D615" i="5"/>
  <c r="D1588" i="5"/>
  <c r="H1588" i="5" s="1"/>
  <c r="D1578" i="5"/>
  <c r="D1773" i="5"/>
  <c r="F1773" i="5" s="1"/>
  <c r="D2598" i="5"/>
  <c r="D1047" i="5"/>
  <c r="D1342" i="5"/>
  <c r="D1924" i="5"/>
  <c r="H1924" i="5" s="1"/>
  <c r="D1608" i="5"/>
  <c r="I1608" i="5" s="1"/>
  <c r="D475" i="5"/>
  <c r="H475" i="5" s="1"/>
  <c r="D2110" i="5"/>
  <c r="D631" i="5"/>
  <c r="D1822" i="5"/>
  <c r="D654" i="5"/>
  <c r="D2355" i="5"/>
  <c r="D846" i="5"/>
  <c r="E846" i="5" s="1"/>
  <c r="D1633" i="5"/>
  <c r="H1633" i="5" s="1"/>
  <c r="D2551" i="5"/>
  <c r="F2551" i="5" s="1"/>
  <c r="D2019" i="5"/>
  <c r="I2019" i="5" s="1"/>
  <c r="D2031" i="5"/>
  <c r="D574" i="5"/>
  <c r="D1174" i="5"/>
  <c r="D1797" i="5"/>
  <c r="D681" i="5"/>
  <c r="D1035" i="5"/>
  <c r="D106" i="5"/>
  <c r="I106" i="5" s="1"/>
  <c r="D1148" i="5"/>
  <c r="G1148" i="5" s="1"/>
  <c r="D2520" i="5"/>
  <c r="D156" i="5"/>
  <c r="D2272" i="5"/>
  <c r="E2272" i="5" s="1"/>
  <c r="D2173" i="5"/>
  <c r="G2173" i="5" s="1"/>
  <c r="D90" i="5"/>
  <c r="D749" i="5"/>
  <c r="D1958" i="5"/>
  <c r="G1958" i="5" s="1"/>
  <c r="D1460" i="5"/>
  <c r="E1460" i="5" s="1"/>
  <c r="D1513" i="5"/>
  <c r="D2309" i="5"/>
  <c r="D659" i="5"/>
  <c r="D2620" i="5"/>
  <c r="D1684" i="5"/>
  <c r="D539" i="5"/>
  <c r="D1802" i="5"/>
  <c r="H1802" i="5" s="1"/>
  <c r="D1447" i="5"/>
  <c r="I1447" i="5" s="1"/>
  <c r="D155" i="5"/>
  <c r="E155" i="5" s="1"/>
  <c r="D429" i="5"/>
  <c r="D121" i="5"/>
  <c r="H121" i="5" s="1"/>
  <c r="D138" i="5"/>
  <c r="D2425" i="5"/>
  <c r="I2425" i="5" s="1"/>
  <c r="D569" i="5"/>
  <c r="D1659" i="5"/>
  <c r="E1659" i="5" s="1"/>
  <c r="D2112" i="5"/>
  <c r="E2112" i="5" s="1"/>
  <c r="D1710" i="5"/>
  <c r="D445" i="5"/>
  <c r="D545" i="5"/>
  <c r="E545" i="5" s="1"/>
  <c r="D1032" i="5"/>
  <c r="D2023" i="5"/>
  <c r="D132" i="5"/>
  <c r="D241" i="5"/>
  <c r="F241" i="5" s="1"/>
  <c r="D664" i="5"/>
  <c r="I664" i="5" s="1"/>
  <c r="D1595" i="5"/>
  <c r="E1595" i="5" s="1"/>
  <c r="D1199" i="5"/>
  <c r="D1999" i="5"/>
  <c r="H1999" i="5" s="1"/>
  <c r="D1454" i="5"/>
  <c r="H1454" i="5" s="1"/>
  <c r="D947" i="5"/>
  <c r="E947" i="5" s="1"/>
  <c r="D2080" i="5"/>
  <c r="E2080" i="5" s="1"/>
  <c r="D2519" i="5"/>
  <c r="F2519" i="5" s="1"/>
  <c r="D1488" i="5"/>
  <c r="D1668" i="5"/>
  <c r="E1668" i="5" s="1"/>
  <c r="D2452" i="5"/>
  <c r="D641" i="5"/>
  <c r="F641" i="5" s="1"/>
  <c r="D2478" i="5"/>
  <c r="D949" i="5"/>
  <c r="D225" i="5"/>
  <c r="D790" i="5"/>
  <c r="E790" i="5" s="1"/>
  <c r="D999" i="5"/>
  <c r="D2597" i="5"/>
  <c r="D2041" i="5"/>
  <c r="D2512" i="5"/>
  <c r="D1294" i="5"/>
  <c r="D1480" i="5"/>
  <c r="H1480" i="5" s="1"/>
  <c r="D797" i="5"/>
  <c r="D1494" i="5"/>
  <c r="G1494" i="5" s="1"/>
  <c r="D1829" i="5"/>
  <c r="F1829" i="5" s="1"/>
  <c r="D1392" i="5"/>
  <c r="E1392" i="5" s="1"/>
  <c r="D1046" i="5"/>
  <c r="D2455" i="5"/>
  <c r="D1947" i="5"/>
  <c r="D2086" i="5"/>
  <c r="D161" i="5"/>
  <c r="D438" i="5"/>
  <c r="F438" i="5" s="1"/>
  <c r="D773" i="5"/>
  <c r="F773" i="5" s="1"/>
  <c r="D2205" i="5"/>
  <c r="I2205" i="5" s="1"/>
  <c r="D2533" i="5"/>
  <c r="D194" i="5"/>
  <c r="D2522" i="5"/>
  <c r="D2230" i="5"/>
  <c r="D727" i="5"/>
  <c r="G727" i="5" s="1"/>
  <c r="D2541" i="5"/>
  <c r="D948" i="5"/>
  <c r="E948" i="5" s="1"/>
  <c r="D1795" i="5"/>
  <c r="D554" i="5"/>
  <c r="D1070" i="5"/>
  <c r="H1070" i="5" s="1"/>
  <c r="D1887" i="5"/>
  <c r="D346" i="5"/>
  <c r="H346" i="5" s="1"/>
  <c r="D192" i="5"/>
  <c r="D1542" i="5"/>
  <c r="F1542" i="5" s="1"/>
  <c r="D2261" i="5"/>
  <c r="D2510" i="5"/>
  <c r="D449" i="5"/>
  <c r="D956" i="5"/>
  <c r="D1682" i="5"/>
  <c r="D2140" i="5"/>
  <c r="E2140" i="5" s="1"/>
  <c r="D205" i="5"/>
  <c r="D1430" i="5"/>
  <c r="H1430" i="5" s="1"/>
  <c r="D2400" i="5"/>
  <c r="G2400" i="5" s="1"/>
  <c r="D2438" i="5"/>
  <c r="E2438" i="5" s="1"/>
  <c r="D304" i="5"/>
  <c r="D357" i="5"/>
  <c r="D2399" i="5"/>
  <c r="D2212" i="5"/>
  <c r="D540" i="5"/>
  <c r="D1400" i="5"/>
  <c r="I1400" i="5" s="1"/>
  <c r="D1596" i="5"/>
  <c r="G1596" i="5" s="1"/>
  <c r="D119" i="5"/>
  <c r="D1000" i="5"/>
  <c r="F1000" i="5" s="1"/>
  <c r="D980" i="5"/>
  <c r="D597" i="5"/>
  <c r="D220" i="5"/>
  <c r="D2467" i="5"/>
  <c r="D650" i="5"/>
  <c r="F650" i="5" s="1"/>
  <c r="D1401" i="5"/>
  <c r="I1401" i="5" s="1"/>
  <c r="D460" i="5"/>
  <c r="D1187" i="5"/>
  <c r="D472" i="5"/>
  <c r="D531" i="5"/>
  <c r="D833" i="5"/>
  <c r="E833" i="5" s="1"/>
  <c r="D246" i="5"/>
  <c r="D1281" i="5"/>
  <c r="F1281" i="5" s="1"/>
  <c r="D1291" i="5"/>
  <c r="D181" i="5"/>
  <c r="D500" i="5"/>
  <c r="D169" i="5"/>
  <c r="D2572" i="5"/>
  <c r="D2491" i="5"/>
  <c r="D1790" i="5"/>
  <c r="D492" i="5"/>
  <c r="G492" i="5" s="1"/>
  <c r="D2078" i="5"/>
  <c r="I2078" i="5" s="1"/>
  <c r="D2515" i="5"/>
  <c r="E2515" i="5" s="1"/>
  <c r="D317" i="5"/>
  <c r="D1179" i="5"/>
  <c r="D1003" i="5"/>
  <c r="D209" i="5"/>
  <c r="H209" i="5" s="1"/>
  <c r="D1395" i="5"/>
  <c r="D1850" i="5"/>
  <c r="F1850" i="5" s="1"/>
  <c r="D2291" i="5"/>
  <c r="H2291" i="5" s="1"/>
  <c r="D1651" i="5"/>
  <c r="H1651" i="5" s="1"/>
  <c r="D591" i="5"/>
  <c r="D899" i="5"/>
  <c r="D146" i="5"/>
  <c r="D247" i="5"/>
  <c r="D196" i="5"/>
  <c r="D772" i="5"/>
  <c r="D1355" i="5"/>
  <c r="I1355" i="5" s="1"/>
  <c r="D1575" i="5"/>
  <c r="D1740" i="5"/>
  <c r="D533" i="5"/>
  <c r="D1641" i="5"/>
  <c r="D1314" i="5"/>
  <c r="E1314" i="5" s="1"/>
  <c r="D809" i="5"/>
  <c r="D334" i="5"/>
  <c r="F334" i="5" s="1"/>
  <c r="D673" i="5"/>
  <c r="F673" i="5" s="1"/>
  <c r="D724" i="5"/>
  <c r="D1184" i="5"/>
  <c r="D1680" i="5"/>
  <c r="D1814" i="5"/>
  <c r="D297" i="5"/>
  <c r="D881" i="5"/>
  <c r="D447" i="5"/>
  <c r="F447" i="5" s="1"/>
  <c r="D752" i="5"/>
  <c r="F752" i="5" s="1"/>
  <c r="D419" i="5"/>
  <c r="D1673" i="5"/>
  <c r="D2444" i="5"/>
  <c r="D1686" i="5"/>
  <c r="D2480" i="5"/>
  <c r="E2480" i="5" s="1"/>
  <c r="D2131" i="5"/>
  <c r="D207" i="5"/>
  <c r="I207" i="5" s="1"/>
  <c r="D133" i="5"/>
  <c r="G133" i="5" s="1"/>
  <c r="D712" i="5"/>
  <c r="D1256" i="5"/>
  <c r="D1115" i="5"/>
  <c r="D496" i="5"/>
  <c r="D634" i="5"/>
  <c r="D2050" i="5"/>
  <c r="D2434" i="5"/>
  <c r="E2434" i="5" s="1"/>
  <c r="D703" i="5"/>
  <c r="G703" i="5" s="1"/>
  <c r="D25" i="5"/>
  <c r="H25" i="5" s="1"/>
  <c r="D53" i="5"/>
  <c r="D774" i="5"/>
  <c r="D1289" i="5"/>
  <c r="D1403" i="5"/>
  <c r="H1403" i="5" s="1"/>
  <c r="D700" i="5"/>
  <c r="D1774" i="5"/>
  <c r="G1774" i="5" s="1"/>
  <c r="D2505" i="5"/>
  <c r="E2505" i="5" s="1"/>
  <c r="D1426" i="5"/>
  <c r="D2177" i="5"/>
  <c r="D469" i="5"/>
  <c r="D2124" i="5"/>
  <c r="D65" i="5"/>
  <c r="D193" i="5"/>
  <c r="D926" i="5"/>
  <c r="D1233" i="5"/>
  <c r="D2092" i="5"/>
  <c r="D437" i="5"/>
  <c r="D2393" i="5"/>
  <c r="D1347" i="5"/>
  <c r="D483" i="5"/>
  <c r="G483" i="5" s="1"/>
  <c r="D588" i="5"/>
  <c r="D243" i="5"/>
  <c r="E243" i="5" s="1"/>
  <c r="D454" i="5"/>
  <c r="H454" i="5" s="1"/>
  <c r="D966" i="5"/>
  <c r="H966" i="5" s="1"/>
  <c r="D1687" i="5"/>
  <c r="D1933" i="5"/>
  <c r="D69" i="5"/>
  <c r="D2363" i="5"/>
  <c r="D741" i="5"/>
  <c r="I741" i="5" s="1"/>
  <c r="D1357" i="5"/>
  <c r="H1357" i="5" s="1"/>
  <c r="D688" i="5"/>
  <c r="F688" i="5" s="1"/>
  <c r="D1422" i="5"/>
  <c r="D2233" i="5"/>
  <c r="D2361" i="5"/>
  <c r="D1157" i="5"/>
  <c r="D2397" i="5"/>
  <c r="E2397" i="5" s="1"/>
  <c r="D701" i="5"/>
  <c r="E701" i="5" s="1"/>
  <c r="D175" i="5"/>
  <c r="I175" i="5" s="1"/>
  <c r="D406" i="5"/>
  <c r="G406" i="5" s="1"/>
  <c r="D256" i="5"/>
  <c r="D1908" i="5"/>
  <c r="D1057" i="5"/>
  <c r="D1675" i="5"/>
  <c r="D1703" i="5"/>
  <c r="D1008" i="5"/>
  <c r="D2269" i="5"/>
  <c r="F2269" i="5" s="1"/>
  <c r="D1418" i="5"/>
  <c r="F1418" i="5" s="1"/>
  <c r="D18" i="5"/>
  <c r="G18" i="5" s="1"/>
  <c r="D1468" i="5"/>
  <c r="D708" i="5"/>
  <c r="D2487" i="5"/>
  <c r="D1658" i="5"/>
  <c r="D769" i="5"/>
  <c r="D2435" i="5"/>
  <c r="H2435" i="5" s="1"/>
  <c r="D2610" i="5"/>
  <c r="D162" i="5"/>
  <c r="D605" i="5"/>
  <c r="D2249" i="5"/>
  <c r="E2249" i="5" s="1"/>
  <c r="D2117" i="5"/>
  <c r="D2342" i="5"/>
  <c r="D1621" i="5"/>
  <c r="D819" i="5"/>
  <c r="H819" i="5" s="1"/>
  <c r="D1507" i="5"/>
  <c r="H1507" i="5" s="1"/>
  <c r="D2016" i="5"/>
  <c r="D1176" i="5"/>
  <c r="D979" i="5"/>
  <c r="D305" i="5"/>
  <c r="D593" i="5"/>
  <c r="G593" i="5" s="1"/>
  <c r="D518" i="5"/>
  <c r="F518" i="5" s="1"/>
  <c r="D2493" i="5"/>
  <c r="F2493" i="5" s="1"/>
  <c r="D86" i="5"/>
  <c r="I86" i="5" s="1"/>
  <c r="D2584" i="5"/>
  <c r="D1372" i="5"/>
  <c r="D2122" i="5"/>
  <c r="D2251" i="5"/>
  <c r="D900" i="5"/>
  <c r="D1397" i="5"/>
  <c r="G1397" i="5" s="1"/>
  <c r="D611" i="5"/>
  <c r="H611" i="5" s="1"/>
  <c r="D1423" i="5"/>
  <c r="I1423" i="5" s="1"/>
  <c r="D653" i="5"/>
  <c r="D1867" i="5"/>
  <c r="I1867" i="5" s="1"/>
  <c r="D1623" i="5"/>
  <c r="E1623" i="5" s="1"/>
  <c r="D1870" i="5"/>
  <c r="D1853" i="5"/>
  <c r="I1853" i="5" s="1"/>
  <c r="D2327" i="5"/>
  <c r="H2327" i="5" s="1"/>
  <c r="D2603" i="5"/>
  <c r="G2603" i="5" s="1"/>
  <c r="D2191" i="5"/>
  <c r="F2191" i="5" s="1"/>
  <c r="D1177" i="5"/>
  <c r="G1177" i="5" s="1"/>
  <c r="D1220" i="5"/>
  <c r="D1433" i="5"/>
  <c r="D177" i="5"/>
  <c r="D781" i="5"/>
  <c r="E781" i="5" s="1"/>
  <c r="D160" i="5"/>
  <c r="D1849" i="5"/>
  <c r="F1849" i="5" s="1"/>
  <c r="D912" i="5"/>
  <c r="E912" i="5" s="1"/>
  <c r="D854" i="5"/>
  <c r="D2119" i="5"/>
  <c r="D1968" i="5"/>
  <c r="D2360" i="5"/>
  <c r="D561" i="5"/>
  <c r="D985" i="5"/>
  <c r="I985" i="5" s="1"/>
  <c r="D840" i="5"/>
  <c r="H840" i="5" s="1"/>
  <c r="D1142" i="5"/>
  <c r="G1142" i="5" s="1"/>
  <c r="D844" i="5"/>
  <c r="E844" i="5" s="1"/>
  <c r="D2416" i="5"/>
  <c r="D2066" i="5"/>
  <c r="D1772" i="5"/>
  <c r="D552" i="5"/>
  <c r="F552" i="5" s="1"/>
  <c r="D1616" i="5"/>
  <c r="G1616" i="5" s="1"/>
  <c r="D2524" i="5"/>
  <c r="D1467" i="5"/>
  <c r="E1467" i="5" s="1"/>
  <c r="D1180" i="5"/>
  <c r="D2011" i="5"/>
  <c r="D1841" i="5"/>
  <c r="I1841" i="5" s="1"/>
  <c r="D1429" i="5"/>
  <c r="D2301" i="5"/>
  <c r="G2301" i="5" s="1"/>
  <c r="D1366" i="5"/>
  <c r="D283" i="5"/>
  <c r="I283" i="5" s="1"/>
  <c r="D394" i="5"/>
  <c r="H394" i="5" s="1"/>
  <c r="D2048" i="5"/>
  <c r="D508" i="5"/>
  <c r="D571" i="5"/>
  <c r="D1234" i="5"/>
  <c r="F1234" i="5" s="1"/>
  <c r="D1168" i="5"/>
  <c r="D919" i="5"/>
  <c r="D968" i="5"/>
  <c r="E968" i="5" s="1"/>
  <c r="D1678" i="5"/>
  <c r="I1678" i="5" s="1"/>
  <c r="D1674" i="5"/>
  <c r="D2072" i="5"/>
  <c r="G2072" i="5" s="1"/>
  <c r="D1840" i="5"/>
  <c r="D1034" i="5"/>
  <c r="D1683" i="5"/>
  <c r="D546" i="5"/>
  <c r="G546" i="5" s="1"/>
  <c r="D52" i="5"/>
  <c r="I52" i="5" s="1"/>
  <c r="D964" i="5"/>
  <c r="G964" i="5" s="1"/>
  <c r="D2592" i="5"/>
  <c r="D1983" i="5"/>
  <c r="D1959" i="5"/>
  <c r="D1737" i="5"/>
  <c r="D258" i="5"/>
  <c r="I258" i="5" s="1"/>
  <c r="D2511" i="5"/>
  <c r="H2511" i="5" s="1"/>
  <c r="D333" i="5"/>
  <c r="E333" i="5" s="1"/>
  <c r="D457" i="5"/>
  <c r="D2310" i="5"/>
  <c r="D1495" i="5"/>
  <c r="D1076" i="5"/>
  <c r="D1421" i="5"/>
  <c r="D923" i="5"/>
  <c r="I923" i="5" s="1"/>
  <c r="D1715" i="5"/>
  <c r="I1715" i="5" s="1"/>
  <c r="D994" i="5"/>
  <c r="I994" i="5" s="1"/>
  <c r="D519" i="5"/>
  <c r="D998" i="5"/>
  <c r="D753" i="5"/>
  <c r="D2091" i="5"/>
  <c r="E2091" i="5" s="1"/>
  <c r="D1388" i="5"/>
  <c r="D792" i="5"/>
  <c r="F792" i="5" s="1"/>
  <c r="D94" i="5"/>
  <c r="D109" i="5"/>
  <c r="H109" i="5" s="1"/>
  <c r="D1185" i="5"/>
  <c r="E1185" i="5" s="1"/>
  <c r="D841" i="5"/>
  <c r="D760" i="5"/>
  <c r="D2252" i="5"/>
  <c r="H2252" i="5" s="1"/>
  <c r="D229" i="5"/>
  <c r="D2304" i="5"/>
  <c r="D2096" i="5"/>
  <c r="F2096" i="5" s="1"/>
  <c r="D2258" i="5"/>
  <c r="G2258" i="5" s="1"/>
  <c r="D1611" i="5"/>
  <c r="F1611" i="5" s="1"/>
  <c r="D1411" i="5"/>
  <c r="F1411" i="5" s="1"/>
  <c r="D2213" i="5"/>
  <c r="D1699" i="5"/>
  <c r="D1338" i="5"/>
  <c r="E1338" i="5" s="1"/>
  <c r="D541" i="5"/>
  <c r="E541" i="5" s="1"/>
  <c r="D339" i="5"/>
  <c r="G339" i="5" s="1"/>
  <c r="D2521" i="5"/>
  <c r="D1029" i="5"/>
  <c r="E1029" i="5" s="1"/>
  <c r="D2013" i="5"/>
  <c r="H2013" i="5" s="1"/>
  <c r="D1449" i="5"/>
  <c r="D791" i="5"/>
  <c r="F791" i="5" s="1"/>
  <c r="D1134" i="5"/>
  <c r="D58" i="5"/>
  <c r="H58" i="5" s="1"/>
  <c r="D234" i="5"/>
  <c r="D365" i="5"/>
  <c r="E365" i="5" s="1"/>
  <c r="D870" i="5"/>
  <c r="F870" i="5" s="1"/>
  <c r="D2548" i="5"/>
  <c r="D1648" i="5"/>
  <c r="D982" i="5"/>
  <c r="E982" i="5" s="1"/>
  <c r="D625" i="5"/>
  <c r="D1787" i="5"/>
  <c r="I1787" i="5" s="1"/>
  <c r="D1582" i="5"/>
  <c r="F1582" i="5" s="1"/>
  <c r="D2057" i="5"/>
  <c r="E2057" i="5" s="1"/>
  <c r="D231" i="5"/>
  <c r="H231" i="5" s="1"/>
  <c r="D1762" i="5"/>
  <c r="D758" i="5"/>
  <c r="D490" i="5"/>
  <c r="D1697" i="5"/>
  <c r="E1697" i="5" s="1"/>
  <c r="D152" i="5"/>
  <c r="D709" i="5"/>
  <c r="G709" i="5" s="1"/>
  <c r="D1163" i="5"/>
  <c r="H1163" i="5" s="1"/>
  <c r="D598" i="5"/>
  <c r="I598" i="5" s="1"/>
  <c r="D416" i="5"/>
  <c r="D1941" i="5"/>
  <c r="D2306" i="5"/>
  <c r="E2306" i="5" s="1"/>
  <c r="D2415" i="5"/>
  <c r="D1789" i="5"/>
  <c r="F1789" i="5" s="1"/>
  <c r="D1939" i="5"/>
  <c r="D1585" i="5"/>
  <c r="F1585" i="5" s="1"/>
  <c r="D924" i="5"/>
  <c r="F924" i="5" s="1"/>
  <c r="D388" i="5"/>
  <c r="I388" i="5" s="1"/>
  <c r="D1112" i="5"/>
  <c r="D913" i="5"/>
  <c r="G913" i="5" s="1"/>
  <c r="D888" i="5"/>
  <c r="D2558" i="5"/>
  <c r="F2558" i="5" s="1"/>
  <c r="D827" i="5"/>
  <c r="I827" i="5" s="1"/>
  <c r="D2035" i="5"/>
  <c r="H2035" i="5" s="1"/>
  <c r="D1946" i="5"/>
  <c r="E1946" i="5" s="1"/>
  <c r="D2498" i="5"/>
  <c r="D47" i="5"/>
  <c r="D424" i="5"/>
  <c r="D871" i="5"/>
  <c r="D1415" i="5"/>
  <c r="D1245" i="5"/>
  <c r="F1245" i="5" s="1"/>
  <c r="D1013" i="5"/>
  <c r="F1013" i="5" s="1"/>
  <c r="D1369" i="5"/>
  <c r="I1369" i="5" s="1"/>
  <c r="D2297" i="5"/>
  <c r="D1012" i="5"/>
  <c r="D1769" i="5"/>
  <c r="D203" i="5"/>
  <c r="F203" i="5" s="1"/>
  <c r="D914" i="5"/>
  <c r="F914" i="5" s="1"/>
  <c r="D315" i="5"/>
  <c r="D1936" i="5"/>
  <c r="F1936" i="5" s="1"/>
  <c r="D1229" i="5"/>
  <c r="D1685" i="5"/>
  <c r="I1685" i="5" s="1"/>
  <c r="D2308" i="5"/>
  <c r="D2608" i="5"/>
  <c r="F2608" i="5" s="1"/>
  <c r="D2408" i="5"/>
  <c r="D1236" i="5"/>
  <c r="D144" i="5"/>
  <c r="F144" i="5" s="1"/>
  <c r="D756" i="5"/>
  <c r="F756" i="5" s="1"/>
  <c r="D595" i="5"/>
  <c r="H595" i="5" s="1"/>
  <c r="D2369" i="5"/>
  <c r="D1650" i="5"/>
  <c r="D2530" i="5"/>
  <c r="I2530" i="5" s="1"/>
  <c r="D1913" i="5"/>
  <c r="D200" i="5"/>
  <c r="D405" i="5"/>
  <c r="I405" i="5" s="1"/>
  <c r="D1067" i="5"/>
  <c r="G1067" i="5" s="1"/>
  <c r="D1416" i="5"/>
  <c r="F1416" i="5" s="1"/>
  <c r="D1278" i="5"/>
  <c r="D1100" i="5"/>
  <c r="D2476" i="5"/>
  <c r="H2476" i="5" s="1"/>
  <c r="D1539" i="5"/>
  <c r="D2617" i="5"/>
  <c r="E2617" i="5" s="1"/>
  <c r="D1886" i="5"/>
  <c r="D1156" i="5"/>
  <c r="I1156" i="5" s="1"/>
  <c r="D296" i="5"/>
  <c r="H296" i="5" s="1"/>
  <c r="D1049" i="5"/>
  <c r="F1049" i="5" s="1"/>
  <c r="D1649" i="5"/>
  <c r="D927" i="5"/>
  <c r="E927" i="5" s="1"/>
  <c r="D2462" i="5"/>
  <c r="D2185" i="5"/>
  <c r="I2185" i="5" s="1"/>
  <c r="D1255" i="5"/>
  <c r="D562" i="5"/>
  <c r="H562" i="5" s="1"/>
  <c r="D2154" i="5"/>
  <c r="D1903" i="5"/>
  <c r="E1903" i="5" s="1"/>
  <c r="D2294" i="5"/>
  <c r="F2294" i="5" s="1"/>
  <c r="D2586" i="5"/>
  <c r="I2586" i="5" s="1"/>
  <c r="D1155" i="5"/>
  <c r="H1155" i="5" s="1"/>
  <c r="D497" i="5"/>
  <c r="D941" i="5"/>
  <c r="I941" i="5" s="1"/>
  <c r="D87" i="5"/>
  <c r="E87" i="5" s="1"/>
  <c r="D245" i="5"/>
  <c r="H245" i="5" s="1"/>
  <c r="D2445" i="5"/>
  <c r="D1250" i="5"/>
  <c r="D303" i="5"/>
  <c r="F303" i="5" s="1"/>
  <c r="D384" i="5"/>
  <c r="D1566" i="5"/>
  <c r="F1566" i="5" s="1"/>
  <c r="D197" i="5"/>
  <c r="E197" i="5" s="1"/>
  <c r="D751" i="5"/>
  <c r="I751" i="5" s="1"/>
  <c r="D793" i="5"/>
  <c r="F793" i="5" s="1"/>
  <c r="D693" i="5"/>
  <c r="D1197" i="5"/>
  <c r="D2226" i="5"/>
  <c r="H2226" i="5" s="1"/>
  <c r="D706" i="5"/>
  <c r="D1391" i="5"/>
  <c r="H1391" i="5" s="1"/>
  <c r="D2328" i="5"/>
  <c r="D1960" i="5"/>
  <c r="G1960" i="5" s="1"/>
  <c r="D976" i="5"/>
  <c r="I976" i="5" s="1"/>
  <c r="D29" i="5"/>
  <c r="F29" i="5" s="1"/>
  <c r="D1619" i="5"/>
  <c r="D2074" i="5"/>
  <c r="G2074" i="5" s="1"/>
  <c r="D1470" i="5"/>
  <c r="E1470" i="5" s="1"/>
  <c r="D403" i="5"/>
  <c r="H403" i="5" s="1"/>
  <c r="D1753" i="5"/>
  <c r="G1753" i="5" s="1"/>
  <c r="D2063" i="5"/>
  <c r="E2063" i="5" s="1"/>
  <c r="D182" i="5"/>
  <c r="D1991" i="5"/>
  <c r="D2098" i="5"/>
  <c r="D2286" i="5"/>
  <c r="D2421" i="5"/>
  <c r="D1751" i="5"/>
  <c r="D486" i="5"/>
  <c r="D660" i="5"/>
  <c r="G660" i="5" s="1"/>
  <c r="D2596" i="5"/>
  <c r="F2596" i="5" s="1"/>
  <c r="D648" i="5"/>
  <c r="D961" i="5"/>
  <c r="D1104" i="5"/>
  <c r="D414" i="5"/>
  <c r="D1894" i="5"/>
  <c r="H1894" i="5" s="1"/>
  <c r="D807" i="5"/>
  <c r="D1579" i="5"/>
  <c r="H1579" i="5" s="1"/>
  <c r="D2157" i="5"/>
  <c r="D2544" i="5"/>
  <c r="D2428" i="5"/>
  <c r="D2169" i="5"/>
  <c r="D409" i="5"/>
  <c r="D2254" i="5"/>
  <c r="D1435" i="5"/>
  <c r="D2454" i="5"/>
  <c r="I2454" i="5" s="1"/>
  <c r="D2531" i="5"/>
  <c r="F2531" i="5" s="1"/>
  <c r="D2159" i="5"/>
  <c r="D836" i="5"/>
  <c r="D1552" i="5"/>
  <c r="D2606" i="5"/>
  <c r="F2606" i="5" s="1"/>
  <c r="D2221" i="5"/>
  <c r="E2221" i="5" s="1"/>
  <c r="D2203" i="5"/>
  <c r="H2203" i="5" s="1"/>
  <c r="D60" i="5"/>
  <c r="G60" i="5" s="1"/>
  <c r="D385" i="5"/>
  <c r="D2076" i="5"/>
  <c r="D448" i="5"/>
  <c r="D855" i="5"/>
  <c r="D1882" i="5"/>
  <c r="D479" i="5"/>
  <c r="H479" i="5" s="1"/>
  <c r="D1736" i="5"/>
  <c r="D1905" i="5"/>
  <c r="E1905" i="5" s="1"/>
  <c r="D1698" i="5"/>
  <c r="D1806" i="5"/>
  <c r="D800" i="5"/>
  <c r="D77" i="5"/>
  <c r="D1869" i="5"/>
  <c r="D1373" i="5"/>
  <c r="D1054" i="5"/>
  <c r="E1054" i="5" s="1"/>
  <c r="D1085" i="5"/>
  <c r="H1085" i="5" s="1"/>
  <c r="D890" i="5"/>
  <c r="E890" i="5" s="1"/>
  <c r="D1625" i="5"/>
  <c r="D1589" i="5"/>
  <c r="D633" i="5"/>
  <c r="G633" i="5" s="1"/>
  <c r="D477" i="5"/>
  <c r="D1592" i="5"/>
  <c r="I1592" i="5" s="1"/>
  <c r="D31" i="5"/>
  <c r="I31" i="5" s="1"/>
  <c r="D66" i="5"/>
  <c r="F66" i="5" s="1"/>
  <c r="D952" i="5"/>
  <c r="I952" i="5" s="1"/>
  <c r="D2465" i="5"/>
  <c r="D776" i="5"/>
  <c r="D1490" i="5"/>
  <c r="G1490" i="5" s="1"/>
  <c r="D1964" i="5"/>
  <c r="D1469" i="5"/>
  <c r="E1469" i="5" s="1"/>
  <c r="D1175" i="5"/>
  <c r="I1175" i="5" s="1"/>
  <c r="D2259" i="5"/>
  <c r="H2259" i="5" s="1"/>
  <c r="D928" i="5"/>
  <c r="E928" i="5" s="1"/>
  <c r="D1665" i="5"/>
  <c r="D834" i="5"/>
  <c r="D337" i="5"/>
  <c r="I337" i="5" s="1"/>
  <c r="D586" i="5"/>
  <c r="D2578" i="5"/>
  <c r="I2578" i="5" s="1"/>
  <c r="D2044" i="5"/>
  <c r="I2044" i="5" s="1"/>
  <c r="D379" i="5"/>
  <c r="G379" i="5" s="1"/>
  <c r="D520" i="5"/>
  <c r="H520" i="5" s="1"/>
  <c r="D174" i="5"/>
  <c r="I174" i="5" s="1"/>
  <c r="D74" i="5"/>
  <c r="D674" i="5"/>
  <c r="E674" i="5" s="1"/>
  <c r="D1051" i="5"/>
  <c r="D358" i="5"/>
  <c r="F358" i="5" s="1"/>
  <c r="D1738" i="5"/>
  <c r="H1738" i="5" s="1"/>
  <c r="D2174" i="5"/>
  <c r="F2174" i="5" s="1"/>
  <c r="D2501" i="5"/>
  <c r="F2501" i="5" s="1"/>
  <c r="D1990" i="5"/>
  <c r="D1396" i="5"/>
  <c r="D292" i="5"/>
  <c r="D363" i="5"/>
  <c r="D885" i="5"/>
  <c r="G885" i="5" s="1"/>
  <c r="D1444" i="5"/>
  <c r="G1444" i="5" s="1"/>
  <c r="D1632" i="5"/>
  <c r="G1632" i="5" s="1"/>
  <c r="D167" i="5"/>
  <c r="H167" i="5" s="1"/>
  <c r="D725" i="5"/>
  <c r="D576" i="5"/>
  <c r="D1023" i="5"/>
  <c r="D33" i="5"/>
  <c r="I33" i="5" s="1"/>
  <c r="D1782" i="5"/>
  <c r="F1782" i="5" s="1"/>
  <c r="D19" i="5"/>
  <c r="D1971" i="5"/>
  <c r="G1971" i="5" s="1"/>
  <c r="D2379" i="5"/>
  <c r="I2379" i="5" s="1"/>
  <c r="D1989" i="5"/>
  <c r="E1989" i="5" s="1"/>
  <c r="D2184" i="5"/>
  <c r="D281" i="5"/>
  <c r="D26" i="5"/>
  <c r="D1547" i="5"/>
  <c r="G1547" i="5" s="1"/>
  <c r="D1443" i="5"/>
  <c r="D1340" i="5"/>
  <c r="F1340" i="5" s="1"/>
  <c r="D505" i="5"/>
  <c r="H505" i="5" s="1"/>
  <c r="D1385" i="5"/>
  <c r="H1385" i="5" s="1"/>
  <c r="D2275" i="5"/>
  <c r="D1881" i="5"/>
  <c r="I1881" i="5" s="1"/>
  <c r="D1228" i="5"/>
  <c r="D1393" i="5"/>
  <c r="E1393" i="5" s="1"/>
  <c r="D2418" i="5"/>
  <c r="H2418" i="5" s="1"/>
  <c r="D2542" i="5"/>
  <c r="I2542" i="5" s="1"/>
  <c r="D2352" i="5"/>
  <c r="I2352" i="5" s="1"/>
  <c r="D309" i="5"/>
  <c r="E309" i="5" s="1"/>
  <c r="D2271" i="5"/>
  <c r="D2004" i="5"/>
  <c r="D210" i="5"/>
  <c r="D453" i="5"/>
  <c r="E453" i="5" s="1"/>
  <c r="D963" i="5"/>
  <c r="D1521" i="5"/>
  <c r="D1300" i="5"/>
  <c r="I1300" i="5" s="1"/>
  <c r="D41" i="5"/>
  <c r="D1514" i="5"/>
  <c r="D1318" i="5"/>
  <c r="D170" i="5"/>
  <c r="D1952" i="5"/>
  <c r="E1952" i="5" s="1"/>
  <c r="D557" i="5"/>
  <c r="H557" i="5" s="1"/>
  <c r="D1153" i="5"/>
  <c r="D1920" i="5"/>
  <c r="E1920" i="5" s="1"/>
  <c r="D644" i="5"/>
  <c r="D1929" i="5"/>
  <c r="D2540" i="5"/>
  <c r="D470" i="5"/>
  <c r="D386" i="5"/>
  <c r="H386" i="5" s="1"/>
  <c r="D2502" i="5"/>
  <c r="D21" i="5"/>
  <c r="G21" i="5" s="1"/>
  <c r="D623" i="5"/>
  <c r="H623" i="5" s="1"/>
  <c r="D274" i="5"/>
  <c r="D2387" i="5"/>
  <c r="H2387" i="5" s="1"/>
  <c r="D575" i="5"/>
  <c r="D2141" i="5"/>
  <c r="D1033" i="5"/>
  <c r="I1033" i="5" s="1"/>
  <c r="D1609" i="5"/>
  <c r="D458" i="5"/>
  <c r="E458" i="5" s="1"/>
  <c r="D313" i="5"/>
  <c r="F313" i="5" s="1"/>
  <c r="D802" i="5"/>
  <c r="F802" i="5" s="1"/>
  <c r="D1041" i="5"/>
  <c r="D1984" i="5"/>
  <c r="G1984" i="5" s="1"/>
  <c r="D507" i="5"/>
  <c r="D126" i="5"/>
  <c r="D1143" i="5"/>
  <c r="D852" i="5"/>
  <c r="H852" i="5" s="1"/>
  <c r="D1759" i="5"/>
  <c r="E1759" i="5" s="1"/>
  <c r="D1331" i="5"/>
  <c r="D2536" i="5"/>
  <c r="D1500" i="5"/>
  <c r="D1110" i="5"/>
  <c r="F1110" i="5" s="1"/>
  <c r="D2158" i="5"/>
  <c r="I2158" i="5" s="1"/>
  <c r="D1407" i="5"/>
  <c r="E1407" i="5" s="1"/>
  <c r="D1695" i="5"/>
  <c r="G1695" i="5" s="1"/>
  <c r="D640" i="5"/>
  <c r="I640" i="5" s="1"/>
  <c r="D572" i="5"/>
  <c r="D1114" i="5"/>
  <c r="D1700" i="5"/>
  <c r="D2062" i="5"/>
  <c r="D83" i="5"/>
  <c r="G83" i="5" s="1"/>
  <c r="D251" i="5"/>
  <c r="E251" i="5" s="1"/>
  <c r="D411" i="5"/>
  <c r="H411" i="5" s="1"/>
  <c r="D1986" i="5"/>
  <c r="G1986" i="5" s="1"/>
  <c r="D441" i="5"/>
  <c r="D1509" i="5"/>
  <c r="D656" i="5"/>
  <c r="D2264" i="5"/>
  <c r="D1923" i="5"/>
  <c r="D291" i="5"/>
  <c r="E291" i="5" s="1"/>
  <c r="D853" i="5"/>
  <c r="F853" i="5" s="1"/>
  <c r="D1734" i="5"/>
  <c r="H1734" i="5" s="1"/>
  <c r="D847" i="5"/>
  <c r="D1911" i="5"/>
  <c r="D1962" i="5"/>
  <c r="D895" i="5"/>
  <c r="D2111" i="5"/>
  <c r="F2111" i="5" s="1"/>
  <c r="D584" i="5"/>
  <c r="G584" i="5" s="1"/>
  <c r="D1212" i="5"/>
  <c r="F1212" i="5" s="1"/>
  <c r="D2307" i="5"/>
  <c r="G2307" i="5" s="1"/>
  <c r="D2142" i="5"/>
  <c r="D1224" i="5"/>
  <c r="D43" i="5"/>
  <c r="E43" i="5" s="1"/>
  <c r="D1079" i="5"/>
  <c r="G1079" i="5" s="1"/>
  <c r="D1445" i="5"/>
  <c r="D1704" i="5"/>
  <c r="E1704" i="5" s="1"/>
  <c r="D1598" i="5"/>
  <c r="F1598" i="5" s="1"/>
  <c r="D1538" i="5"/>
  <c r="E1538" i="5" s="1"/>
  <c r="D2055" i="5"/>
  <c r="H2055" i="5" s="1"/>
  <c r="D1132" i="5"/>
  <c r="D550" i="5"/>
  <c r="D1376" i="5"/>
  <c r="D2049" i="5"/>
  <c r="E2049" i="5" s="1"/>
  <c r="D874" i="5"/>
  <c r="D1635" i="5"/>
  <c r="D1564" i="5"/>
  <c r="E1564" i="5" s="1"/>
  <c r="D2168" i="5"/>
  <c r="I2168" i="5" s="1"/>
  <c r="D2299" i="5"/>
  <c r="D1540" i="5"/>
  <c r="D2274" i="5"/>
  <c r="D2385" i="5"/>
  <c r="F2385" i="5" s="1"/>
  <c r="D2242" i="5"/>
  <c r="D2068" i="5"/>
  <c r="H2068" i="5" s="1"/>
  <c r="D390" i="5"/>
  <c r="E390" i="5" s="1"/>
  <c r="D1356" i="5"/>
  <c r="D362" i="5"/>
  <c r="D1379" i="5"/>
  <c r="D2579" i="5"/>
  <c r="D1754" i="5"/>
  <c r="H1754" i="5" s="1"/>
  <c r="D2247" i="5"/>
  <c r="D1181" i="5"/>
  <c r="H1181" i="5" s="1"/>
  <c r="D2449" i="5"/>
  <c r="D211" i="5"/>
  <c r="D1830" i="5"/>
  <c r="F1830" i="5" s="1"/>
  <c r="D2389" i="5"/>
  <c r="D1730" i="5"/>
  <c r="D2143" i="5"/>
  <c r="G2143" i="5" s="1"/>
  <c r="D142" i="5"/>
  <c r="I142" i="5" s="1"/>
  <c r="D798" i="5"/>
  <c r="H798" i="5" s="1"/>
  <c r="D502" i="5"/>
  <c r="E502" i="5" s="1"/>
  <c r="D2450" i="5"/>
  <c r="D743" i="5"/>
  <c r="F743" i="5" s="1"/>
  <c r="D2318" i="5"/>
  <c r="D686" i="5"/>
  <c r="D1471" i="5"/>
  <c r="I1471" i="5" s="1"/>
  <c r="D1217" i="5"/>
  <c r="H1217" i="5" s="1"/>
  <c r="D2163" i="5"/>
  <c r="H2163" i="5" s="1"/>
  <c r="D179" i="5"/>
  <c r="G179" i="5" s="1"/>
  <c r="D2027" i="5"/>
  <c r="D1904" i="5"/>
  <c r="D2547" i="5"/>
  <c r="D189" i="5"/>
  <c r="G189" i="5" s="1"/>
  <c r="D329" i="5"/>
  <c r="F329" i="5" s="1"/>
  <c r="D2329" i="5"/>
  <c r="D255" i="5"/>
  <c r="H255" i="5" s="1"/>
  <c r="D1365" i="5"/>
  <c r="D863" i="5"/>
  <c r="E863" i="5" s="1"/>
  <c r="D1796" i="5"/>
  <c r="D723" i="5"/>
  <c r="D1974" i="5"/>
  <c r="D157" i="5"/>
  <c r="G157" i="5" s="1"/>
  <c r="D1099" i="5"/>
  <c r="D835" i="5"/>
  <c r="F835" i="5" s="1"/>
  <c r="D746" i="5"/>
  <c r="F746" i="5" s="1"/>
  <c r="D1066" i="5"/>
  <c r="D1221" i="5"/>
  <c r="D1081" i="5"/>
  <c r="D1835" i="5"/>
  <c r="D845" i="5"/>
  <c r="D1015" i="5"/>
  <c r="I1015" i="5" s="1"/>
  <c r="D1109" i="5"/>
  <c r="E1109" i="5" s="1"/>
  <c r="D1138" i="5"/>
  <c r="E1138" i="5" s="1"/>
  <c r="D396" i="5"/>
  <c r="D822" i="5"/>
  <c r="D1301" i="5"/>
  <c r="H1301" i="5" s="1"/>
  <c r="D1601" i="5"/>
  <c r="D462" i="5"/>
  <c r="H462" i="5" s="1"/>
  <c r="D1614" i="5"/>
  <c r="H1614" i="5" s="1"/>
  <c r="D2336" i="5"/>
  <c r="F2336" i="5" s="1"/>
  <c r="D2621" i="5"/>
  <c r="I2621" i="5" s="1"/>
  <c r="D1617" i="5"/>
  <c r="D1048" i="5"/>
  <c r="D2101" i="5"/>
  <c r="D983" i="5"/>
  <c r="D823" i="5"/>
  <c r="F823" i="5" s="1"/>
  <c r="D307" i="5"/>
  <c r="I307" i="5" s="1"/>
  <c r="D785" i="5"/>
  <c r="G785" i="5" s="1"/>
  <c r="D299" i="5"/>
  <c r="E299" i="5" s="1"/>
  <c r="D1394" i="5"/>
  <c r="D1381" i="5"/>
  <c r="D1472" i="5"/>
  <c r="D679" i="5"/>
  <c r="D544" i="5"/>
  <c r="D1847" i="5"/>
  <c r="D517" i="5"/>
  <c r="D413" i="5"/>
  <c r="I413" i="5" s="1"/>
  <c r="D1265" i="5"/>
  <c r="D2201" i="5"/>
  <c r="G2201" i="5" s="1"/>
  <c r="D1898" i="5"/>
  <c r="F1898" i="5" s="1"/>
  <c r="D88" i="5"/>
  <c r="D972" i="5"/>
  <c r="I972" i="5" s="1"/>
  <c r="D1209" i="5"/>
  <c r="D891" i="5"/>
  <c r="H891" i="5" s="1"/>
  <c r="D436" i="5"/>
  <c r="F436" i="5" s="1"/>
  <c r="D2160" i="5"/>
  <c r="E2160" i="5" s="1"/>
  <c r="D289" i="5"/>
  <c r="D865" i="5"/>
  <c r="D1607" i="5"/>
  <c r="D1231" i="5"/>
  <c r="E1231" i="5" s="1"/>
  <c r="D2059" i="5"/>
  <c r="E2059" i="5" s="1"/>
  <c r="D2206" i="5"/>
  <c r="I2206" i="5" s="1"/>
  <c r="D1088" i="5"/>
  <c r="D80" i="5"/>
  <c r="D1334" i="5"/>
  <c r="D2030" i="5"/>
  <c r="D2081" i="5"/>
  <c r="E2081" i="5" s="1"/>
  <c r="D1550" i="5"/>
  <c r="D1288" i="5"/>
  <c r="E1288" i="5" s="1"/>
  <c r="D1778" i="5"/>
  <c r="D607" i="5"/>
  <c r="I607" i="5" s="1"/>
  <c r="D1670" i="5"/>
  <c r="D2594" i="5"/>
  <c r="H2594" i="5" s="1"/>
  <c r="D2555" i="5"/>
  <c r="D2123" i="5"/>
  <c r="I2123" i="5" s="1"/>
  <c r="D2204" i="5"/>
  <c r="F2204" i="5" s="1"/>
  <c r="D1106" i="5"/>
  <c r="H1106" i="5" s="1"/>
  <c r="D430" i="5"/>
  <c r="G430" i="5" s="1"/>
  <c r="D2532" i="5"/>
  <c r="D2525" i="5"/>
  <c r="D2529" i="5"/>
  <c r="D38" i="5"/>
  <c r="H38" i="5" s="1"/>
  <c r="D626" i="5"/>
  <c r="D704" i="5"/>
  <c r="G704" i="5" s="1"/>
  <c r="D665" i="5"/>
  <c r="F665" i="5" s="1"/>
  <c r="D2539" i="5"/>
  <c r="G2539" i="5" s="1"/>
  <c r="D831" i="5"/>
  <c r="D2320" i="5"/>
  <c r="D1951" i="5"/>
  <c r="E1951" i="5" s="1"/>
  <c r="D412" i="5"/>
  <c r="D1838" i="5"/>
  <c r="E1838" i="5" s="1"/>
  <c r="D1657" i="5"/>
  <c r="D1378" i="5"/>
  <c r="D2507" i="5"/>
  <c r="G2507" i="5" s="1"/>
  <c r="D1042" i="5"/>
  <c r="I1042" i="5" s="1"/>
  <c r="D1027" i="5"/>
  <c r="D293" i="5"/>
  <c r="D1344" i="5"/>
  <c r="D2232" i="5"/>
  <c r="D583" i="5"/>
  <c r="H583" i="5" s="1"/>
  <c r="D1742" i="5"/>
  <c r="G1742" i="5" s="1"/>
  <c r="D2492" i="5"/>
  <c r="D1663" i="5"/>
  <c r="F1663" i="5" s="1"/>
  <c r="D960" i="5"/>
  <c r="D2034" i="5"/>
  <c r="D324" i="5"/>
  <c r="D1948" i="5"/>
  <c r="D645" i="5"/>
  <c r="D2175" i="5"/>
  <c r="I2175" i="5" s="1"/>
  <c r="D1096" i="5"/>
  <c r="G1096" i="5" s="1"/>
  <c r="D1975" i="5"/>
  <c r="G1975" i="5" s="1"/>
  <c r="D28" i="5"/>
  <c r="D1248" i="5"/>
  <c r="D1532" i="5"/>
  <c r="E1532" i="5" s="1"/>
  <c r="D1988" i="5"/>
  <c r="F1988" i="5" s="1"/>
  <c r="D35" i="5"/>
  <c r="H35" i="5" s="1"/>
  <c r="D332" i="5"/>
  <c r="D1559" i="5"/>
  <c r="E1559" i="5" s="1"/>
  <c r="D511" i="5"/>
  <c r="H511" i="5" s="1"/>
  <c r="D461" i="5"/>
  <c r="D1817" i="5"/>
  <c r="D1884" i="5"/>
  <c r="F1884" i="5" s="1"/>
  <c r="D1282" i="5"/>
  <c r="G1282" i="5" s="1"/>
  <c r="D1125" i="5"/>
  <c r="D2370" i="5"/>
  <c r="D843" i="5"/>
  <c r="F843" i="5" s="1"/>
  <c r="D2338" i="5"/>
  <c r="I2338" i="5" s="1"/>
  <c r="D1788" i="5"/>
  <c r="D2172" i="5"/>
  <c r="G2172" i="5" s="1"/>
  <c r="D171" i="5"/>
  <c r="E171" i="5" s="1"/>
  <c r="D404" i="5"/>
  <c r="F404" i="5" s="1"/>
  <c r="D1852" i="5"/>
  <c r="F1852" i="5" s="1"/>
  <c r="D2368" i="5"/>
  <c r="H2368" i="5" s="1"/>
  <c r="D2137" i="5"/>
  <c r="D620" i="5"/>
  <c r="G620" i="5" s="1"/>
  <c r="D1310" i="5"/>
  <c r="D953" i="5"/>
  <c r="D2373" i="5"/>
  <c r="D191" i="5"/>
  <c r="H191" i="5" s="1"/>
  <c r="D2468" i="5"/>
  <c r="D2461" i="5"/>
  <c r="D178" i="5"/>
  <c r="E178" i="5" s="1"/>
  <c r="D2045" i="5"/>
  <c r="F2045" i="5" s="1"/>
  <c r="D2084" i="5"/>
  <c r="D2231" i="5"/>
  <c r="D215" i="5"/>
  <c r="D1826" i="5"/>
  <c r="E1826" i="5" s="1"/>
  <c r="D2473" i="5"/>
  <c r="G2473" i="5" s="1"/>
  <c r="D186" i="5"/>
  <c r="I186" i="5" s="1"/>
  <c r="D1436" i="5"/>
  <c r="D1965" i="5"/>
  <c r="I1965" i="5" s="1"/>
  <c r="D581" i="5"/>
  <c r="I581" i="5" s="1"/>
  <c r="D375" i="5"/>
  <c r="D2506" i="5"/>
  <c r="D224" i="5"/>
  <c r="D2341" i="5"/>
  <c r="D435" i="5"/>
  <c r="H435" i="5" s="1"/>
  <c r="D2145" i="5"/>
  <c r="F2145" i="5" s="1"/>
  <c r="D651" i="5"/>
  <c r="D2407" i="5"/>
  <c r="D67" i="5"/>
  <c r="D764" i="5"/>
  <c r="D1567" i="5"/>
  <c r="D422" i="5"/>
  <c r="H422" i="5" s="1"/>
  <c r="D242" i="5"/>
  <c r="G242" i="5" s="1"/>
  <c r="D524" i="5"/>
  <c r="E524" i="5" s="1"/>
  <c r="D1169" i="5"/>
  <c r="H1169" i="5" s="1"/>
  <c r="D282" i="5"/>
  <c r="E282" i="5" s="1"/>
  <c r="D2545" i="5"/>
  <c r="D1414" i="5"/>
  <c r="D352" i="5"/>
  <c r="D1832" i="5"/>
  <c r="E1832" i="5" s="1"/>
  <c r="D1770" i="5"/>
  <c r="F1770" i="5" s="1"/>
  <c r="D1970" i="5"/>
  <c r="E1970" i="5" s="1"/>
  <c r="D682" i="5"/>
  <c r="H682" i="5" s="1"/>
  <c r="D2238" i="5"/>
  <c r="E2238" i="5" s="1"/>
  <c r="D2595" i="5"/>
  <c r="D1800" i="5"/>
  <c r="D484" i="5"/>
  <c r="D62" i="5"/>
  <c r="I62" i="5" s="1"/>
  <c r="D371" i="5"/>
  <c r="F371" i="5" s="1"/>
  <c r="D1631" i="5"/>
  <c r="I1631" i="5" s="1"/>
  <c r="D1555" i="5"/>
  <c r="I1555" i="5" s="1"/>
  <c r="D452" i="5"/>
  <c r="D669" i="5"/>
  <c r="D736" i="5"/>
  <c r="D599" i="5"/>
  <c r="D335" i="5"/>
  <c r="D820" i="5"/>
  <c r="I820" i="5" s="1"/>
  <c r="D1779" i="5"/>
  <c r="I1779" i="5" s="1"/>
  <c r="D1741" i="5"/>
  <c r="I1741" i="5" s="1"/>
  <c r="D1955" i="5"/>
  <c r="D2484" i="5"/>
  <c r="D904" i="5"/>
  <c r="E904" i="5" s="1"/>
  <c r="D1136" i="5"/>
  <c r="D417" i="5"/>
  <c r="H417" i="5" s="1"/>
  <c r="D1551" i="5"/>
  <c r="D2402" i="5"/>
  <c r="H2402" i="5" s="1"/>
  <c r="D2576" i="5"/>
  <c r="D662" i="5"/>
  <c r="G662" i="5" s="1"/>
  <c r="D973" i="5"/>
  <c r="D1192" i="5"/>
  <c r="D1186" i="5"/>
  <c r="D695" i="5"/>
  <c r="F695" i="5" s="1"/>
  <c r="D543" i="5"/>
  <c r="F543" i="5" s="1"/>
  <c r="D1298" i="5"/>
  <c r="F1298" i="5" s="1"/>
  <c r="D2012" i="5"/>
  <c r="G2012" i="5" s="1"/>
  <c r="D1889" i="5"/>
  <c r="H1889" i="5" s="1"/>
  <c r="D564" i="5"/>
  <c r="D1711" i="5"/>
  <c r="D145" i="5"/>
  <c r="D1201" i="5"/>
  <c r="H1201" i="5" s="1"/>
  <c r="D1957" i="5"/>
  <c r="F1957" i="5" s="1"/>
  <c r="D2499" i="5"/>
  <c r="G2499" i="5" s="1"/>
  <c r="D440" i="5"/>
  <c r="H440" i="5" s="1"/>
  <c r="D223" i="5"/>
  <c r="D1765" i="5"/>
  <c r="D759" i="5"/>
  <c r="D738" i="5"/>
  <c r="D2456" i="5"/>
  <c r="H2456" i="5" s="1"/>
  <c r="D2077" i="5"/>
  <c r="D563" i="5"/>
  <c r="H563" i="5" s="1"/>
  <c r="D254" i="5"/>
  <c r="G254" i="5" s="1"/>
  <c r="D1434" i="5"/>
  <c r="G1434" i="5" s="1"/>
  <c r="D1166" i="5"/>
  <c r="D216" i="5"/>
  <c r="D2537" i="5"/>
  <c r="D1130" i="5"/>
  <c r="H1130" i="5" s="1"/>
  <c r="D1638" i="5"/>
  <c r="F1638" i="5" s="1"/>
  <c r="D1402" i="5"/>
  <c r="E1402" i="5" s="1"/>
  <c r="D869" i="5"/>
  <c r="F869" i="5" s="1"/>
  <c r="D217" i="5"/>
  <c r="D2500" i="5"/>
  <c r="D1103" i="5"/>
  <c r="D722" i="5"/>
  <c r="D906" i="5"/>
  <c r="E906" i="5" s="1"/>
  <c r="D2222" i="5"/>
  <c r="D2060" i="5"/>
  <c r="E2060" i="5" s="1"/>
  <c r="D1419" i="5"/>
  <c r="F1419" i="5" s="1"/>
  <c r="D902" i="5"/>
  <c r="D149" i="5"/>
  <c r="D2346" i="5"/>
  <c r="D1335" i="5"/>
  <c r="D1247" i="5"/>
  <c r="E1247" i="5" s="1"/>
  <c r="D244" i="5"/>
  <c r="D187" i="5"/>
  <c r="D2614" i="5"/>
  <c r="D2121" i="5"/>
  <c r="D908" i="5"/>
  <c r="D1075" i="5"/>
  <c r="E1075" i="5" s="1"/>
  <c r="D2392" i="5"/>
  <c r="D1866" i="5"/>
  <c r="G1866" i="5" s="1"/>
  <c r="D1082" i="5"/>
  <c r="D46" i="5"/>
  <c r="F46" i="5" s="1"/>
  <c r="D851" i="5"/>
  <c r="F851" i="5" s="1"/>
  <c r="D491" i="5"/>
  <c r="F491" i="5" s="1"/>
  <c r="D2090" i="5"/>
  <c r="G2090" i="5" s="1"/>
  <c r="D252" i="5"/>
  <c r="D2014" i="5"/>
  <c r="D1390" i="5"/>
  <c r="D153" i="5"/>
  <c r="H153" i="5" s="1"/>
  <c r="D1275" i="5"/>
  <c r="F1275" i="5" s="1"/>
  <c r="D2568" i="5"/>
  <c r="E2568" i="5" s="1"/>
  <c r="D2411" i="5"/>
  <c r="D1721" i="5"/>
  <c r="D710" i="5"/>
  <c r="E710" i="5" s="1"/>
  <c r="D1089" i="5"/>
  <c r="D481" i="5"/>
  <c r="D1722" i="5"/>
  <c r="D1317" i="5"/>
  <c r="I1317" i="5" s="1"/>
  <c r="D2374" i="5"/>
  <c r="F2374" i="5" s="1"/>
  <c r="D618" i="5"/>
  <c r="D2127" i="5"/>
  <c r="D1456" i="5"/>
  <c r="D556" i="5"/>
  <c r="F556" i="5" s="1"/>
  <c r="D34" i="5"/>
  <c r="F34" i="5" s="1"/>
  <c r="D729" i="5"/>
  <c r="F729" i="5" s="1"/>
  <c r="D2469" i="5"/>
  <c r="E2469" i="5" s="1"/>
  <c r="D2067" i="5"/>
  <c r="I2067" i="5" s="1"/>
  <c r="D2186" i="5"/>
  <c r="D1536" i="5"/>
  <c r="D560" i="5"/>
  <c r="D2197" i="5"/>
  <c r="D2333" i="5"/>
  <c r="D767" i="5"/>
  <c r="G767" i="5" s="1"/>
  <c r="D1916" i="5"/>
  <c r="E1916" i="5" s="1"/>
  <c r="D816" i="5"/>
  <c r="I816" i="5" s="1"/>
  <c r="D1727" i="5"/>
  <c r="D1225" i="5"/>
  <c r="D1322" i="5"/>
  <c r="D732" i="5"/>
  <c r="D2430" i="5"/>
  <c r="D632" i="5"/>
  <c r="H632" i="5" s="1"/>
  <c r="D627" i="5"/>
  <c r="G627" i="5" s="1"/>
  <c r="E432" i="5"/>
  <c r="E933" i="5"/>
  <c r="G933" i="5"/>
  <c r="H933" i="5"/>
  <c r="I933" i="5"/>
  <c r="F933" i="5"/>
  <c r="F45" i="2"/>
  <c r="E8" i="2" s="1"/>
  <c r="T22" i="10" s="1"/>
  <c r="P39" i="7" l="1"/>
  <c r="L29" i="7"/>
  <c r="G29" i="7"/>
  <c r="Q29" i="7"/>
  <c r="F39" i="7"/>
  <c r="L39" i="7"/>
  <c r="H39" i="7"/>
  <c r="N39" i="7"/>
  <c r="K29" i="7"/>
  <c r="N29" i="7"/>
  <c r="O29" i="7"/>
  <c r="F29" i="7"/>
  <c r="G39" i="7"/>
  <c r="H29" i="7"/>
  <c r="O39" i="7"/>
  <c r="F53" i="7"/>
  <c r="P29" i="7"/>
  <c r="N53" i="7"/>
  <c r="M29" i="7"/>
  <c r="J53" i="7"/>
  <c r="K39" i="7"/>
  <c r="G53" i="7"/>
  <c r="I39" i="7"/>
  <c r="H53" i="7"/>
  <c r="J39" i="7"/>
  <c r="P53" i="7"/>
  <c r="M53" i="7"/>
  <c r="J29" i="7"/>
  <c r="Q39" i="7"/>
  <c r="I53" i="7"/>
  <c r="Q53" i="7"/>
  <c r="K53" i="7"/>
  <c r="L53" i="7"/>
  <c r="Q27" i="7"/>
  <c r="J27" i="7"/>
  <c r="H23" i="7"/>
  <c r="N23" i="7"/>
  <c r="F27" i="7"/>
  <c r="K27" i="7"/>
  <c r="N27" i="7"/>
  <c r="G27" i="7"/>
  <c r="O27" i="7"/>
  <c r="H27" i="7"/>
  <c r="K23" i="7"/>
  <c r="P27" i="7"/>
  <c r="J23" i="7"/>
  <c r="L27" i="7"/>
  <c r="G40" i="7"/>
  <c r="I27" i="7"/>
  <c r="O40" i="7"/>
  <c r="P40" i="7"/>
  <c r="I40" i="7"/>
  <c r="G46" i="7"/>
  <c r="O46" i="7"/>
  <c r="F23" i="7"/>
  <c r="I46" i="7"/>
  <c r="G23" i="7"/>
  <c r="P23" i="7"/>
  <c r="L23" i="7"/>
  <c r="O23" i="7"/>
  <c r="Q23" i="7"/>
  <c r="I23" i="7"/>
  <c r="M49" i="7"/>
  <c r="N49" i="7"/>
  <c r="P49" i="7"/>
  <c r="P25" i="7"/>
  <c r="I49" i="7"/>
  <c r="H49" i="7"/>
  <c r="M38" i="7"/>
  <c r="O49" i="7"/>
  <c r="G49" i="7"/>
  <c r="J49" i="7"/>
  <c r="K49" i="7"/>
  <c r="F49" i="7"/>
  <c r="L49" i="7"/>
  <c r="G22" i="7"/>
  <c r="N25" i="7"/>
  <c r="I25" i="7"/>
  <c r="K25" i="7"/>
  <c r="F25" i="7"/>
  <c r="J25" i="7"/>
  <c r="G25" i="7"/>
  <c r="L25" i="7"/>
  <c r="O25" i="7"/>
  <c r="M25" i="7"/>
  <c r="H25" i="7"/>
  <c r="I45" i="7"/>
  <c r="M48" i="7"/>
  <c r="K34" i="10"/>
  <c r="Q46" i="7"/>
  <c r="J46" i="7"/>
  <c r="P46" i="7"/>
  <c r="H46" i="7"/>
  <c r="M46" i="7"/>
  <c r="K46" i="7"/>
  <c r="F46" i="7"/>
  <c r="I26" i="7"/>
  <c r="N46" i="7"/>
  <c r="Q26" i="7"/>
  <c r="J26" i="7"/>
  <c r="K26" i="7"/>
  <c r="L26" i="7"/>
  <c r="M26" i="7"/>
  <c r="H26" i="7"/>
  <c r="F26" i="7"/>
  <c r="N26" i="7"/>
  <c r="G31" i="7"/>
  <c r="O47" i="7"/>
  <c r="G26" i="7"/>
  <c r="O26" i="7"/>
  <c r="F31" i="7"/>
  <c r="Q31" i="7"/>
  <c r="Q61" i="7"/>
  <c r="K36" i="7"/>
  <c r="Q36" i="7"/>
  <c r="H54" i="7"/>
  <c r="L36" i="7"/>
  <c r="N61" i="7"/>
  <c r="M36" i="7"/>
  <c r="I61" i="7"/>
  <c r="H36" i="7"/>
  <c r="K61" i="7"/>
  <c r="F36" i="7"/>
  <c r="N36" i="7"/>
  <c r="J61" i="7"/>
  <c r="H31" i="7"/>
  <c r="G36" i="7"/>
  <c r="P36" i="7"/>
  <c r="N31" i="7"/>
  <c r="J31" i="7"/>
  <c r="O36" i="7"/>
  <c r="P31" i="7"/>
  <c r="I36" i="7"/>
  <c r="L61" i="7"/>
  <c r="Q40" i="7"/>
  <c r="I31" i="7"/>
  <c r="L40" i="7"/>
  <c r="O61" i="7"/>
  <c r="M61" i="7"/>
  <c r="K31" i="7"/>
  <c r="L31" i="7"/>
  <c r="H61" i="7"/>
  <c r="M31" i="7"/>
  <c r="M40" i="7"/>
  <c r="J40" i="7"/>
  <c r="H40" i="7"/>
  <c r="G61" i="7"/>
  <c r="F40" i="7"/>
  <c r="P61" i="7"/>
  <c r="J48" i="7"/>
  <c r="N40" i="7"/>
  <c r="L48" i="7"/>
  <c r="K48" i="7"/>
  <c r="O48" i="7"/>
  <c r="G48" i="7"/>
  <c r="N48" i="7"/>
  <c r="I48" i="7"/>
  <c r="P48" i="7"/>
  <c r="Q48" i="7"/>
  <c r="H48" i="7"/>
  <c r="M45" i="7"/>
  <c r="O60" i="7"/>
  <c r="H2378" i="5"/>
  <c r="K45" i="7"/>
  <c r="J51" i="7"/>
  <c r="K51" i="7"/>
  <c r="N51" i="7"/>
  <c r="N50" i="7"/>
  <c r="I51" i="7"/>
  <c r="L51" i="7"/>
  <c r="G51" i="7"/>
  <c r="N21" i="7"/>
  <c r="P21" i="7"/>
  <c r="Q50" i="7"/>
  <c r="M51" i="7"/>
  <c r="O57" i="7"/>
  <c r="Q51" i="7"/>
  <c r="H57" i="7"/>
  <c r="H50" i="7"/>
  <c r="K60" i="7"/>
  <c r="L60" i="7"/>
  <c r="F51" i="7"/>
  <c r="H51" i="7"/>
  <c r="I50" i="7"/>
  <c r="P51" i="7"/>
  <c r="J21" i="7"/>
  <c r="I57" i="7"/>
  <c r="K21" i="7"/>
  <c r="M50" i="7"/>
  <c r="L38" i="7"/>
  <c r="G43" i="7"/>
  <c r="L45" i="7"/>
  <c r="I43" i="7"/>
  <c r="M54" i="7"/>
  <c r="Q43" i="7"/>
  <c r="J50" i="7"/>
  <c r="P57" i="7"/>
  <c r="K50" i="7"/>
  <c r="I60" i="7"/>
  <c r="J43" i="7"/>
  <c r="K43" i="7"/>
  <c r="M57" i="7"/>
  <c r="G21" i="7"/>
  <c r="F60" i="7"/>
  <c r="L43" i="7"/>
  <c r="M60" i="7"/>
  <c r="F50" i="7"/>
  <c r="Q57" i="7"/>
  <c r="N60" i="7"/>
  <c r="M21" i="7"/>
  <c r="G60" i="7"/>
  <c r="G50" i="7"/>
  <c r="O21" i="7"/>
  <c r="J57" i="7"/>
  <c r="M43" i="7"/>
  <c r="H60" i="7"/>
  <c r="H43" i="7"/>
  <c r="H21" i="7"/>
  <c r="F43" i="7"/>
  <c r="Q60" i="7"/>
  <c r="N43" i="7"/>
  <c r="N57" i="7"/>
  <c r="I21" i="7"/>
  <c r="O50" i="7"/>
  <c r="K57" i="7"/>
  <c r="P60" i="7"/>
  <c r="P43" i="7"/>
  <c r="Q21" i="7"/>
  <c r="L57" i="7"/>
  <c r="I2378" i="5"/>
  <c r="L21" i="7"/>
  <c r="G57" i="7"/>
  <c r="G55" i="7"/>
  <c r="O55" i="7"/>
  <c r="Q55" i="7"/>
  <c r="K55" i="7"/>
  <c r="F55" i="7"/>
  <c r="H55" i="7"/>
  <c r="P55" i="7"/>
  <c r="M55" i="7"/>
  <c r="L55" i="7"/>
  <c r="J55" i="7"/>
  <c r="I55" i="7"/>
  <c r="N55" i="7"/>
  <c r="J44" i="7"/>
  <c r="P44" i="7"/>
  <c r="L44" i="7"/>
  <c r="K44" i="7"/>
  <c r="M44" i="7"/>
  <c r="F44" i="7"/>
  <c r="O44" i="7"/>
  <c r="I44" i="7"/>
  <c r="N44" i="7"/>
  <c r="Q44" i="7"/>
  <c r="G44" i="7"/>
  <c r="H44" i="7"/>
  <c r="H47" i="7"/>
  <c r="H22" i="7"/>
  <c r="O22" i="7"/>
  <c r="L47" i="7"/>
  <c r="J38" i="7"/>
  <c r="P47" i="7"/>
  <c r="P22" i="7"/>
  <c r="L22" i="7"/>
  <c r="J34" i="7"/>
  <c r="K34" i="7"/>
  <c r="H34" i="7"/>
  <c r="L34" i="7"/>
  <c r="F34" i="7"/>
  <c r="P34" i="7"/>
  <c r="M34" i="7"/>
  <c r="O34" i="7"/>
  <c r="N34" i="7"/>
  <c r="Q34" i="7"/>
  <c r="G34" i="7"/>
  <c r="I34" i="7"/>
  <c r="F38" i="7"/>
  <c r="L54" i="7"/>
  <c r="Q22" i="7"/>
  <c r="P38" i="7"/>
  <c r="K38" i="7"/>
  <c r="G54" i="7"/>
  <c r="G38" i="7"/>
  <c r="K54" i="7"/>
  <c r="O38" i="7"/>
  <c r="F47" i="7"/>
  <c r="Q47" i="7"/>
  <c r="M22" i="7"/>
  <c r="I22" i="7"/>
  <c r="Q38" i="7"/>
  <c r="O54" i="7"/>
  <c r="I38" i="7"/>
  <c r="N47" i="7"/>
  <c r="J47" i="7"/>
  <c r="F22" i="7"/>
  <c r="Q45" i="7"/>
  <c r="G45" i="7"/>
  <c r="F45" i="7"/>
  <c r="N45" i="7"/>
  <c r="H45" i="7"/>
  <c r="P45" i="7"/>
  <c r="O45" i="7"/>
  <c r="I47" i="7"/>
  <c r="N38" i="7"/>
  <c r="J54" i="7"/>
  <c r="N54" i="7"/>
  <c r="I54" i="7"/>
  <c r="M52" i="7"/>
  <c r="Q52" i="7"/>
  <c r="H52" i="7"/>
  <c r="I52" i="7"/>
  <c r="P52" i="7"/>
  <c r="J52" i="7"/>
  <c r="N52" i="7"/>
  <c r="G52" i="7"/>
  <c r="O52" i="7"/>
  <c r="F52" i="7"/>
  <c r="K52" i="7"/>
  <c r="L52" i="7"/>
  <c r="G47" i="7"/>
  <c r="P54" i="7"/>
  <c r="N22" i="7"/>
  <c r="Q54" i="7"/>
  <c r="K22" i="7"/>
  <c r="K47" i="7"/>
  <c r="P50" i="7"/>
  <c r="G117" i="5"/>
  <c r="H227" i="5"/>
  <c r="I227" i="5"/>
  <c r="E117" i="5"/>
  <c r="G227" i="5"/>
  <c r="H270" i="5"/>
  <c r="F270" i="5"/>
  <c r="I1893" i="5"/>
  <c r="G1893" i="5"/>
  <c r="H2194" i="5"/>
  <c r="H1893" i="5"/>
  <c r="F1893" i="5"/>
  <c r="F227" i="5"/>
  <c r="H667" i="5"/>
  <c r="G667" i="5"/>
  <c r="G2588" i="5"/>
  <c r="E1597" i="5"/>
  <c r="H1597" i="5"/>
  <c r="I1597" i="5"/>
  <c r="G1805" i="5"/>
  <c r="G1323" i="5"/>
  <c r="I1323" i="5"/>
  <c r="F731" i="5"/>
  <c r="F1323" i="5"/>
  <c r="E1323" i="5"/>
  <c r="H731" i="5"/>
  <c r="E1655" i="5"/>
  <c r="H1266" i="5"/>
  <c r="F1934" i="5"/>
  <c r="F534" i="5"/>
  <c r="I1630" i="5"/>
  <c r="G1630" i="5"/>
  <c r="F1655" i="5"/>
  <c r="G1934" i="5"/>
  <c r="E350" i="5"/>
  <c r="G1266" i="5"/>
  <c r="E1934" i="5"/>
  <c r="H1805" i="5"/>
  <c r="H1630" i="5"/>
  <c r="F1805" i="5"/>
  <c r="E1630" i="5"/>
  <c r="H1655" i="5"/>
  <c r="F1266" i="5"/>
  <c r="I1934" i="5"/>
  <c r="G2378" i="5"/>
  <c r="G1655" i="5"/>
  <c r="I350" i="5"/>
  <c r="G350" i="5"/>
  <c r="F2378" i="5"/>
  <c r="E1266" i="5"/>
  <c r="E2161" i="5"/>
  <c r="I2161" i="5"/>
  <c r="H2161" i="5"/>
  <c r="I1805" i="5"/>
  <c r="F275" i="5"/>
  <c r="G2161" i="5"/>
  <c r="H350" i="5"/>
  <c r="I945" i="5"/>
  <c r="G945" i="5"/>
  <c r="G432" i="5"/>
  <c r="H945" i="5"/>
  <c r="H432" i="5"/>
  <c r="G1597" i="5"/>
  <c r="F945" i="5"/>
  <c r="I432" i="5"/>
  <c r="F1476" i="5"/>
  <c r="H188" i="5"/>
  <c r="F1892" i="5"/>
  <c r="I2194" i="5"/>
  <c r="G2194" i="5"/>
  <c r="F439" i="5"/>
  <c r="G1269" i="5"/>
  <c r="H1487" i="5"/>
  <c r="H676" i="5"/>
  <c r="E1892" i="5"/>
  <c r="I1269" i="5"/>
  <c r="H1269" i="5"/>
  <c r="F676" i="5"/>
  <c r="F380" i="5"/>
  <c r="E676" i="5"/>
  <c r="G676" i="5"/>
  <c r="I765" i="5"/>
  <c r="I2436" i="5"/>
  <c r="E1269" i="5"/>
  <c r="F2194" i="5"/>
  <c r="H796" i="5"/>
  <c r="G455" i="5"/>
  <c r="I796" i="5"/>
  <c r="E2436" i="5"/>
  <c r="F2293" i="5"/>
  <c r="E796" i="5"/>
  <c r="G421" i="5"/>
  <c r="H1728" i="5"/>
  <c r="F765" i="5"/>
  <c r="G2436" i="5"/>
  <c r="G796" i="5"/>
  <c r="E99" i="5"/>
  <c r="I421" i="5"/>
  <c r="F421" i="5"/>
  <c r="H2436" i="5"/>
  <c r="H117" i="5"/>
  <c r="F667" i="5"/>
  <c r="F1074" i="5"/>
  <c r="H421" i="5"/>
  <c r="I1892" i="5"/>
  <c r="G1892" i="5"/>
  <c r="I327" i="5"/>
  <c r="G2293" i="5"/>
  <c r="I117" i="5"/>
  <c r="E667" i="5"/>
  <c r="H2293" i="5"/>
  <c r="G534" i="5"/>
  <c r="F1520" i="5"/>
  <c r="E1520" i="5"/>
  <c r="G99" i="5"/>
  <c r="E731" i="5"/>
  <c r="E1945" i="5"/>
  <c r="G340" i="5"/>
  <c r="I1059" i="5"/>
  <c r="H2317" i="5"/>
  <c r="G794" i="5"/>
  <c r="I2335" i="5"/>
  <c r="F867" i="5"/>
  <c r="F1801" i="5"/>
  <c r="I1978" i="5"/>
  <c r="E1531" i="5"/>
  <c r="I380" i="5"/>
  <c r="E1059" i="5"/>
  <c r="I2588" i="5"/>
  <c r="I1932" i="5"/>
  <c r="E2317" i="5"/>
  <c r="E278" i="5"/>
  <c r="H1932" i="5"/>
  <c r="F1725" i="5"/>
  <c r="G1073" i="5"/>
  <c r="F383" i="5"/>
  <c r="E2495" i="5"/>
  <c r="I1260" i="5"/>
  <c r="F1274" i="5"/>
  <c r="I713" i="5"/>
  <c r="G2335" i="5"/>
  <c r="H59" i="5"/>
  <c r="I2276" i="5"/>
  <c r="F1292" i="5"/>
  <c r="F1052" i="5"/>
  <c r="G2292" i="5"/>
  <c r="G1030" i="5"/>
  <c r="G2616" i="5"/>
  <c r="E1996" i="5"/>
  <c r="F786" i="5"/>
  <c r="F2497" i="5"/>
  <c r="E2292" i="5"/>
  <c r="H1858" i="5"/>
  <c r="G2028" i="5"/>
  <c r="E2134" i="5"/>
  <c r="F2224" i="5"/>
  <c r="H1524" i="5"/>
  <c r="I733" i="5"/>
  <c r="F829" i="5"/>
  <c r="H290" i="5"/>
  <c r="E290" i="5"/>
  <c r="E1030" i="5"/>
  <c r="I1030" i="5"/>
  <c r="F1878" i="5"/>
  <c r="F290" i="5"/>
  <c r="G2313" i="5"/>
  <c r="I1726" i="5"/>
  <c r="H1476" i="5"/>
  <c r="F1613" i="5"/>
  <c r="H2003" i="5"/>
  <c r="H463" i="5"/>
  <c r="G1945" i="5"/>
  <c r="F2003" i="5"/>
  <c r="H1726" i="5"/>
  <c r="G1613" i="5"/>
  <c r="I2003" i="5"/>
  <c r="I463" i="5"/>
  <c r="G1726" i="5"/>
  <c r="I1476" i="5"/>
  <c r="E1613" i="5"/>
  <c r="I2217" i="5"/>
  <c r="G2003" i="5"/>
  <c r="G463" i="5"/>
  <c r="F1726" i="5"/>
  <c r="G1476" i="5"/>
  <c r="F463" i="5"/>
  <c r="I1039" i="5"/>
  <c r="H2217" i="5"/>
  <c r="E360" i="5"/>
  <c r="I1160" i="5"/>
  <c r="F99" i="5"/>
  <c r="I455" i="5"/>
  <c r="H1520" i="5"/>
  <c r="I1820" i="5"/>
  <c r="H1780" i="5"/>
  <c r="H750" i="5"/>
  <c r="F1584" i="5"/>
  <c r="G1431" i="5"/>
  <c r="G601" i="5"/>
  <c r="E2550" i="5"/>
  <c r="G2550" i="5"/>
  <c r="H504" i="5"/>
  <c r="I59" i="5"/>
  <c r="I278" i="5"/>
  <c r="G2214" i="5"/>
  <c r="H1530" i="5"/>
  <c r="F2209" i="5"/>
  <c r="E1341" i="5"/>
  <c r="H2214" i="5"/>
  <c r="H1064" i="5"/>
  <c r="G1530" i="5"/>
  <c r="E896" i="5"/>
  <c r="H1030" i="5"/>
  <c r="F2005" i="5"/>
  <c r="G290" i="5"/>
  <c r="B35" i="10"/>
  <c r="K35" i="10" s="1"/>
  <c r="D34" i="10"/>
  <c r="H1994" i="5"/>
  <c r="G1037" i="5"/>
  <c r="F2429" i="5"/>
  <c r="H498" i="5"/>
  <c r="G2429" i="5"/>
  <c r="G2325" i="5"/>
  <c r="E670" i="5"/>
  <c r="I705" i="5"/>
  <c r="I553" i="5"/>
  <c r="H601" i="5"/>
  <c r="E391" i="5"/>
  <c r="E2509" i="5"/>
  <c r="H786" i="5"/>
  <c r="G1389" i="5"/>
  <c r="E1511" i="5"/>
  <c r="F592" i="5"/>
  <c r="F1978" i="5"/>
  <c r="I2089" i="5"/>
  <c r="H1327" i="5"/>
  <c r="I184" i="5"/>
  <c r="H768" i="5"/>
  <c r="F1976" i="5"/>
  <c r="G824" i="5"/>
  <c r="I1424" i="5"/>
  <c r="I535" i="5"/>
  <c r="G391" i="5"/>
  <c r="I288" i="5"/>
  <c r="F1406" i="5"/>
  <c r="H2567" i="5"/>
  <c r="G1113" i="5"/>
  <c r="F393" i="5"/>
  <c r="E266" i="5"/>
  <c r="F699" i="5"/>
  <c r="H1120" i="5"/>
  <c r="H1147" i="5"/>
  <c r="I896" i="5"/>
  <c r="G370" i="5"/>
  <c r="I1501" i="5"/>
  <c r="H896" i="5"/>
  <c r="F782" i="5"/>
  <c r="G1167" i="5"/>
  <c r="I1473" i="5"/>
  <c r="G1095" i="5"/>
  <c r="G1844" i="5"/>
  <c r="E370" i="5"/>
  <c r="H370" i="5"/>
  <c r="G2075" i="5"/>
  <c r="F1359" i="5"/>
  <c r="I2056" i="5"/>
  <c r="F2075" i="5"/>
  <c r="F239" i="5"/>
  <c r="H2357" i="5"/>
  <c r="H2367" i="5"/>
  <c r="H1580" i="5"/>
  <c r="G124" i="5"/>
  <c r="F2367" i="5"/>
  <c r="H353" i="5"/>
  <c r="H367" i="5"/>
  <c r="F1602" i="5"/>
  <c r="E2367" i="5"/>
  <c r="G1158" i="5"/>
  <c r="E353" i="5"/>
  <c r="E1580" i="5"/>
  <c r="I2322" i="5"/>
  <c r="E367" i="5"/>
  <c r="G96" i="5"/>
  <c r="H2170" i="5"/>
  <c r="E2053" i="5"/>
  <c r="F2535" i="5"/>
  <c r="F1580" i="5"/>
  <c r="I2367" i="5"/>
  <c r="H2575" i="5"/>
  <c r="G353" i="5"/>
  <c r="H2322" i="5"/>
  <c r="E96" i="5"/>
  <c r="G1780" i="5"/>
  <c r="E1286" i="5"/>
  <c r="F2567" i="5"/>
  <c r="E124" i="5"/>
  <c r="G2567" i="5"/>
  <c r="F288" i="5"/>
  <c r="I353" i="5"/>
  <c r="I1158" i="5"/>
  <c r="H288" i="5"/>
  <c r="I471" i="5"/>
  <c r="G288" i="5"/>
  <c r="E349" i="5"/>
  <c r="I1580" i="5"/>
  <c r="F271" i="5"/>
  <c r="F1158" i="5"/>
  <c r="E1158" i="5"/>
  <c r="E2567" i="5"/>
  <c r="H271" i="5"/>
  <c r="H124" i="5"/>
  <c r="I1148" i="5"/>
  <c r="G2554" i="5"/>
  <c r="F1010" i="5"/>
  <c r="F596" i="5"/>
  <c r="I340" i="5"/>
  <c r="F601" i="5"/>
  <c r="H2588" i="5"/>
  <c r="I266" i="5"/>
  <c r="F733" i="5"/>
  <c r="I1052" i="5"/>
  <c r="H857" i="5"/>
  <c r="F1126" i="5"/>
  <c r="H1976" i="5"/>
  <c r="G1976" i="5"/>
  <c r="H2335" i="5"/>
  <c r="G1584" i="5"/>
  <c r="F2509" i="5"/>
  <c r="G786" i="5"/>
  <c r="I824" i="5"/>
  <c r="I504" i="5"/>
  <c r="H340" i="5"/>
  <c r="H1113" i="5"/>
  <c r="F2292" i="5"/>
  <c r="E705" i="5"/>
  <c r="E768" i="5"/>
  <c r="G592" i="5"/>
  <c r="G1059" i="5"/>
  <c r="G59" i="5"/>
  <c r="E1858" i="5"/>
  <c r="F2495" i="5"/>
  <c r="G1260" i="5"/>
  <c r="H278" i="5"/>
  <c r="H2028" i="5"/>
  <c r="E383" i="5"/>
  <c r="G535" i="5"/>
  <c r="I1823" i="5"/>
  <c r="G1473" i="5"/>
  <c r="G1274" i="5"/>
  <c r="E713" i="5"/>
  <c r="G1406" i="5"/>
  <c r="G275" i="5"/>
  <c r="I391" i="5"/>
  <c r="F2134" i="5"/>
  <c r="F1996" i="5"/>
  <c r="G2224" i="5"/>
  <c r="H794" i="5"/>
  <c r="G596" i="5"/>
  <c r="G829" i="5"/>
  <c r="G1010" i="5"/>
  <c r="I2317" i="5"/>
  <c r="I2616" i="5"/>
  <c r="F2335" i="5"/>
  <c r="E1584" i="5"/>
  <c r="I2550" i="5"/>
  <c r="E786" i="5"/>
  <c r="E1389" i="5"/>
  <c r="F824" i="5"/>
  <c r="F504" i="5"/>
  <c r="G1531" i="5"/>
  <c r="E1113" i="5"/>
  <c r="I2292" i="5"/>
  <c r="F705" i="5"/>
  <c r="G768" i="5"/>
  <c r="E601" i="5"/>
  <c r="E592" i="5"/>
  <c r="H1059" i="5"/>
  <c r="E59" i="5"/>
  <c r="H1292" i="5"/>
  <c r="I2495" i="5"/>
  <c r="I1801" i="5"/>
  <c r="E2588" i="5"/>
  <c r="G278" i="5"/>
  <c r="G383" i="5"/>
  <c r="F184" i="5"/>
  <c r="H1473" i="5"/>
  <c r="H733" i="5"/>
  <c r="E1274" i="5"/>
  <c r="F713" i="5"/>
  <c r="E1406" i="5"/>
  <c r="E664" i="5"/>
  <c r="E275" i="5"/>
  <c r="H391" i="5"/>
  <c r="F1148" i="5"/>
  <c r="H1978" i="5"/>
  <c r="E2224" i="5"/>
  <c r="I1073" i="5"/>
  <c r="E829" i="5"/>
  <c r="E1010" i="5"/>
  <c r="G2317" i="5"/>
  <c r="E2089" i="5"/>
  <c r="H2616" i="5"/>
  <c r="I1584" i="5"/>
  <c r="I1524" i="5"/>
  <c r="H2550" i="5"/>
  <c r="H1389" i="5"/>
  <c r="I867" i="5"/>
  <c r="F1531" i="5"/>
  <c r="F1113" i="5"/>
  <c r="E1424" i="5"/>
  <c r="G393" i="5"/>
  <c r="I1327" i="5"/>
  <c r="G1292" i="5"/>
  <c r="H1801" i="5"/>
  <c r="H266" i="5"/>
  <c r="E553" i="5"/>
  <c r="F1473" i="5"/>
  <c r="G733" i="5"/>
  <c r="I1274" i="5"/>
  <c r="E1052" i="5"/>
  <c r="I1406" i="5"/>
  <c r="G664" i="5"/>
  <c r="I275" i="5"/>
  <c r="H1148" i="5"/>
  <c r="G1978" i="5"/>
  <c r="H380" i="5"/>
  <c r="F1932" i="5"/>
  <c r="H1073" i="5"/>
  <c r="I829" i="5"/>
  <c r="I1010" i="5"/>
  <c r="F1389" i="5"/>
  <c r="H1511" i="5"/>
  <c r="I393" i="5"/>
  <c r="G1327" i="5"/>
  <c r="E1292" i="5"/>
  <c r="H1260" i="5"/>
  <c r="I2134" i="5"/>
  <c r="H2497" i="5"/>
  <c r="E1073" i="5"/>
  <c r="G2291" i="5"/>
  <c r="I2509" i="5"/>
  <c r="G867" i="5"/>
  <c r="I1531" i="5"/>
  <c r="G1424" i="5"/>
  <c r="I1858" i="5"/>
  <c r="F2028" i="5"/>
  <c r="F553" i="5"/>
  <c r="E699" i="5"/>
  <c r="F794" i="5"/>
  <c r="H1095" i="5"/>
  <c r="I1976" i="5"/>
  <c r="E2616" i="5"/>
  <c r="H2509" i="5"/>
  <c r="E1524" i="5"/>
  <c r="G1946" i="5"/>
  <c r="H345" i="5"/>
  <c r="E504" i="5"/>
  <c r="E340" i="5"/>
  <c r="G1511" i="5"/>
  <c r="H705" i="5"/>
  <c r="I768" i="5"/>
  <c r="H393" i="5"/>
  <c r="H592" i="5"/>
  <c r="F1327" i="5"/>
  <c r="G1858" i="5"/>
  <c r="H2495" i="5"/>
  <c r="F1260" i="5"/>
  <c r="F943" i="5"/>
  <c r="E2028" i="5"/>
  <c r="H383" i="5"/>
  <c r="E535" i="5"/>
  <c r="F1823" i="5"/>
  <c r="H553" i="5"/>
  <c r="H713" i="5"/>
  <c r="H1052" i="5"/>
  <c r="I699" i="5"/>
  <c r="H551" i="5"/>
  <c r="H2134" i="5"/>
  <c r="H1996" i="5"/>
  <c r="I2224" i="5"/>
  <c r="G1932" i="5"/>
  <c r="G2497" i="5"/>
  <c r="E794" i="5"/>
  <c r="G1126" i="5"/>
  <c r="E2291" i="5"/>
  <c r="G1524" i="5"/>
  <c r="G1801" i="5"/>
  <c r="I1996" i="5"/>
  <c r="I345" i="5"/>
  <c r="F1511" i="5"/>
  <c r="H535" i="5"/>
  <c r="H1823" i="5"/>
  <c r="I2152" i="5"/>
  <c r="H699" i="5"/>
  <c r="G1272" i="5"/>
  <c r="E773" i="5"/>
  <c r="G602" i="5"/>
  <c r="H471" i="5"/>
  <c r="E2575" i="5"/>
  <c r="F124" i="5"/>
  <c r="H2053" i="5"/>
  <c r="I2575" i="5"/>
  <c r="F1534" i="5"/>
  <c r="E471" i="5"/>
  <c r="I2129" i="5"/>
  <c r="E1508" i="5"/>
  <c r="I2109" i="5"/>
  <c r="G2167" i="5"/>
  <c r="I401" i="5"/>
  <c r="G2619" i="5"/>
  <c r="G112" i="5"/>
  <c r="E1749" i="5"/>
  <c r="F2619" i="5"/>
  <c r="I316" i="5"/>
  <c r="I2202" i="5"/>
  <c r="F1857" i="5"/>
  <c r="I1844" i="5"/>
  <c r="G1749" i="5"/>
  <c r="I2442" i="5"/>
  <c r="I815" i="5"/>
  <c r="E1661" i="5"/>
  <c r="E2470" i="5"/>
  <c r="H2188" i="5"/>
  <c r="H782" i="5"/>
  <c r="E824" i="5"/>
  <c r="G1823" i="5"/>
  <c r="G184" i="5"/>
  <c r="H664" i="5"/>
  <c r="I1272" i="5"/>
  <c r="E1148" i="5"/>
  <c r="H773" i="5"/>
  <c r="I1095" i="5"/>
  <c r="G266" i="5"/>
  <c r="E184" i="5"/>
  <c r="F664" i="5"/>
  <c r="E1272" i="5"/>
  <c r="H2554" i="5"/>
  <c r="H596" i="5"/>
  <c r="F1095" i="5"/>
  <c r="E596" i="5"/>
  <c r="G750" i="5"/>
  <c r="F2575" i="5"/>
  <c r="F471" i="5"/>
  <c r="I2554" i="5"/>
  <c r="F2554" i="5"/>
  <c r="G773" i="5"/>
  <c r="H1596" i="5"/>
  <c r="I773" i="5"/>
  <c r="F1596" i="5"/>
  <c r="G657" i="5"/>
  <c r="G1510" i="5"/>
  <c r="E1510" i="5"/>
  <c r="F1510" i="5"/>
  <c r="H1510" i="5"/>
  <c r="H336" i="5"/>
  <c r="G336" i="5"/>
  <c r="H1207" i="5"/>
  <c r="G1207" i="5"/>
  <c r="I1207" i="5"/>
  <c r="F720" i="5"/>
  <c r="G720" i="5"/>
  <c r="H720" i="5"/>
  <c r="E720" i="5"/>
  <c r="I1481" i="5"/>
  <c r="H1910" i="5"/>
  <c r="I1910" i="5"/>
  <c r="E1910" i="5"/>
  <c r="F1910" i="5"/>
  <c r="G1016" i="5"/>
  <c r="H1016" i="5"/>
  <c r="F1016" i="5"/>
  <c r="H997" i="5"/>
  <c r="E997" i="5"/>
  <c r="I997" i="5"/>
  <c r="I301" i="5"/>
  <c r="H301" i="5"/>
  <c r="F2470" i="5"/>
  <c r="G2470" i="5"/>
  <c r="H2470" i="5"/>
  <c r="E1950" i="5"/>
  <c r="F1950" i="5"/>
  <c r="G1950" i="5"/>
  <c r="F127" i="5"/>
  <c r="G127" i="5"/>
  <c r="H311" i="5"/>
  <c r="F311" i="5"/>
  <c r="G311" i="5"/>
  <c r="E311" i="5"/>
  <c r="E1120" i="5"/>
  <c r="F1120" i="5"/>
  <c r="G1359" i="5"/>
  <c r="H1359" i="5"/>
  <c r="I1359" i="5"/>
  <c r="G889" i="5"/>
  <c r="H889" i="5"/>
  <c r="I735" i="5"/>
  <c r="G735" i="5"/>
  <c r="F780" i="5"/>
  <c r="G780" i="5"/>
  <c r="I780" i="5"/>
  <c r="H780" i="5"/>
  <c r="E2214" i="5"/>
  <c r="E616" i="5"/>
  <c r="E1844" i="5"/>
  <c r="G896" i="5"/>
  <c r="I32" i="5"/>
  <c r="F1561" i="5"/>
  <c r="F2560" i="5"/>
  <c r="E239" i="5"/>
  <c r="H1160" i="5"/>
  <c r="E75" i="5"/>
  <c r="G2357" i="5"/>
  <c r="I1950" i="5"/>
  <c r="F2167" i="5"/>
  <c r="G301" i="5"/>
  <c r="F2217" i="5"/>
  <c r="I99" i="5"/>
  <c r="G731" i="5"/>
  <c r="I1016" i="5"/>
  <c r="H1844" i="5"/>
  <c r="F918" i="5"/>
  <c r="F1480" i="5"/>
  <c r="I239" i="5"/>
  <c r="I2607" i="5"/>
  <c r="G1160" i="5"/>
  <c r="H75" i="5"/>
  <c r="F889" i="5"/>
  <c r="F1068" i="5"/>
  <c r="H1167" i="5"/>
  <c r="F2357" i="5"/>
  <c r="G2365" i="5"/>
  <c r="H1950" i="5"/>
  <c r="F301" i="5"/>
  <c r="I1613" i="5"/>
  <c r="E455" i="5"/>
  <c r="G2425" i="5"/>
  <c r="G1919" i="5"/>
  <c r="I1252" i="5"/>
  <c r="F1252" i="5"/>
  <c r="H1252" i="5"/>
  <c r="G1843" i="5"/>
  <c r="H1843" i="5"/>
  <c r="I1843" i="5"/>
  <c r="F1843" i="5"/>
  <c r="I1092" i="5"/>
  <c r="E1092" i="5"/>
  <c r="F1092" i="5"/>
  <c r="E2276" i="5"/>
  <c r="F2276" i="5"/>
  <c r="I1358" i="5"/>
  <c r="E1358" i="5"/>
  <c r="F1358" i="5"/>
  <c r="G1358" i="5"/>
  <c r="H49" i="5"/>
  <c r="G49" i="5"/>
  <c r="E49" i="5"/>
  <c r="I49" i="5"/>
  <c r="G787" i="5"/>
  <c r="H787" i="5"/>
  <c r="F787" i="5"/>
  <c r="I787" i="5"/>
  <c r="F1341" i="5"/>
  <c r="G1341" i="5"/>
  <c r="H1341" i="5"/>
  <c r="H1561" i="5"/>
  <c r="I1561" i="5"/>
  <c r="I951" i="5"/>
  <c r="E951" i="5"/>
  <c r="F951" i="5"/>
  <c r="F2244" i="5"/>
  <c r="E2244" i="5"/>
  <c r="I2114" i="5"/>
  <c r="E2114" i="5"/>
  <c r="F2114" i="5"/>
  <c r="H2276" i="5"/>
  <c r="G2114" i="5"/>
  <c r="F1530" i="5"/>
  <c r="G1125" i="5"/>
  <c r="F1125" i="5"/>
  <c r="I1658" i="5"/>
  <c r="G1658" i="5"/>
  <c r="G2140" i="5"/>
  <c r="H2140" i="5"/>
  <c r="I2140" i="5"/>
  <c r="H1044" i="5"/>
  <c r="F1044" i="5"/>
  <c r="H2167" i="5"/>
  <c r="I2167" i="5"/>
  <c r="F1159" i="5"/>
  <c r="H1159" i="5"/>
  <c r="I1159" i="5"/>
  <c r="G1159" i="5"/>
  <c r="G2560" i="5"/>
  <c r="H2560" i="5"/>
  <c r="I2560" i="5"/>
  <c r="E694" i="5"/>
  <c r="H694" i="5"/>
  <c r="I694" i="5"/>
  <c r="F694" i="5"/>
  <c r="F237" i="5"/>
  <c r="I237" i="5"/>
  <c r="H237" i="5"/>
  <c r="I594" i="5"/>
  <c r="E594" i="5"/>
  <c r="H594" i="5"/>
  <c r="G1417" i="5"/>
  <c r="H1417" i="5"/>
  <c r="I1417" i="5"/>
  <c r="G883" i="5"/>
  <c r="H883" i="5"/>
  <c r="E883" i="5"/>
  <c r="F883" i="5"/>
  <c r="E1410" i="5"/>
  <c r="G1410" i="5"/>
  <c r="I1147" i="5"/>
  <c r="E1147" i="5"/>
  <c r="G1147" i="5"/>
  <c r="E2056" i="5"/>
  <c r="F2056" i="5"/>
  <c r="E1362" i="5"/>
  <c r="F1362" i="5"/>
  <c r="G1362" i="5"/>
  <c r="H1362" i="5"/>
  <c r="H253" i="5"/>
  <c r="I253" i="5"/>
  <c r="E253" i="5"/>
  <c r="G1520" i="5"/>
  <c r="E1159" i="5"/>
  <c r="I889" i="5"/>
  <c r="H1068" i="5"/>
  <c r="I1167" i="5"/>
  <c r="F997" i="5"/>
  <c r="G2056" i="5"/>
  <c r="F2140" i="5"/>
  <c r="E1016" i="5"/>
  <c r="I360" i="5"/>
  <c r="F336" i="5"/>
  <c r="I2209" i="5"/>
  <c r="H1092" i="5"/>
  <c r="I918" i="5"/>
  <c r="E1480" i="5"/>
  <c r="G951" i="5"/>
  <c r="H1358" i="5"/>
  <c r="G694" i="5"/>
  <c r="H239" i="5"/>
  <c r="E1160" i="5"/>
  <c r="F75" i="5"/>
  <c r="E889" i="5"/>
  <c r="E1068" i="5"/>
  <c r="F1167" i="5"/>
  <c r="E2357" i="5"/>
  <c r="E301" i="5"/>
  <c r="F735" i="5"/>
  <c r="H166" i="5"/>
  <c r="F2188" i="5"/>
  <c r="I883" i="5"/>
  <c r="F316" i="5"/>
  <c r="G2202" i="5"/>
  <c r="F455" i="5"/>
  <c r="I1362" i="5"/>
  <c r="I2293" i="5"/>
  <c r="G2106" i="5"/>
  <c r="I1828" i="5"/>
  <c r="F1828" i="5"/>
  <c r="I873" i="5"/>
  <c r="F873" i="5"/>
  <c r="H1297" i="5"/>
  <c r="E1297" i="5"/>
  <c r="F1297" i="5"/>
  <c r="G1297" i="5"/>
  <c r="F1064" i="5"/>
  <c r="I1064" i="5"/>
  <c r="I2195" i="5"/>
  <c r="F2195" i="5"/>
  <c r="G2195" i="5"/>
  <c r="H2195" i="5"/>
  <c r="E1481" i="5"/>
  <c r="F1481" i="5"/>
  <c r="H1481" i="5"/>
  <c r="F1590" i="5"/>
  <c r="G1590" i="5"/>
  <c r="H1590" i="5"/>
  <c r="I1590" i="5"/>
  <c r="F32" i="5"/>
  <c r="G32" i="5"/>
  <c r="H32" i="5"/>
  <c r="F2214" i="5"/>
  <c r="F2569" i="5"/>
  <c r="G2569" i="5"/>
  <c r="E2109" i="5"/>
  <c r="F2109" i="5"/>
  <c r="G2109" i="5"/>
  <c r="F1862" i="5"/>
  <c r="H1862" i="5"/>
  <c r="I1862" i="5"/>
  <c r="E134" i="5"/>
  <c r="G134" i="5"/>
  <c r="F451" i="5"/>
  <c r="E451" i="5"/>
  <c r="H451" i="5"/>
  <c r="H2365" i="5"/>
  <c r="I2365" i="5"/>
  <c r="H2209" i="5"/>
  <c r="G1092" i="5"/>
  <c r="H918" i="5"/>
  <c r="I75" i="5"/>
  <c r="I1068" i="5"/>
  <c r="G594" i="5"/>
  <c r="E787" i="5"/>
  <c r="I311" i="5"/>
  <c r="E2569" i="5"/>
  <c r="I1749" i="5"/>
  <c r="E735" i="5"/>
  <c r="E2188" i="5"/>
  <c r="I134" i="5"/>
  <c r="I2619" i="5"/>
  <c r="G782" i="5"/>
  <c r="H316" i="5"/>
  <c r="F2202" i="5"/>
  <c r="I2075" i="5"/>
  <c r="G1831" i="5"/>
  <c r="I1831" i="5"/>
  <c r="E1831" i="5"/>
  <c r="E1723" i="5"/>
  <c r="F1723" i="5"/>
  <c r="E1786" i="5"/>
  <c r="G1786" i="5"/>
  <c r="H1786" i="5"/>
  <c r="F1149" i="5"/>
  <c r="G1149" i="5"/>
  <c r="H1149" i="5"/>
  <c r="E1149" i="5"/>
  <c r="G2281" i="5"/>
  <c r="F2281" i="5"/>
  <c r="H1105" i="5"/>
  <c r="I1105" i="5"/>
  <c r="E1105" i="5"/>
  <c r="E166" i="5"/>
  <c r="F166" i="5"/>
  <c r="I166" i="5"/>
  <c r="G1064" i="5"/>
  <c r="E1207" i="5"/>
  <c r="F1831" i="5"/>
  <c r="G1561" i="5"/>
  <c r="G2217" i="5"/>
  <c r="E2023" i="5"/>
  <c r="F2023" i="5"/>
  <c r="G2023" i="5"/>
  <c r="H846" i="5"/>
  <c r="I846" i="5"/>
  <c r="F846" i="5"/>
  <c r="G846" i="5"/>
  <c r="E2472" i="5"/>
  <c r="F2472" i="5"/>
  <c r="G2472" i="5"/>
  <c r="H2472" i="5"/>
  <c r="F401" i="5"/>
  <c r="G401" i="5"/>
  <c r="E401" i="5"/>
  <c r="E2607" i="5"/>
  <c r="F2607" i="5"/>
  <c r="G2607" i="5"/>
  <c r="F1872" i="5"/>
  <c r="G1872" i="5"/>
  <c r="H1872" i="5"/>
  <c r="I1872" i="5"/>
  <c r="G1508" i="5"/>
  <c r="H1508" i="5"/>
  <c r="F1501" i="5"/>
  <c r="H1501" i="5"/>
  <c r="G616" i="5"/>
  <c r="F616" i="5"/>
  <c r="H616" i="5"/>
  <c r="G1723" i="5"/>
  <c r="F360" i="5"/>
  <c r="E336" i="5"/>
  <c r="I1480" i="5"/>
  <c r="I2023" i="5"/>
  <c r="E2365" i="5"/>
  <c r="G451" i="5"/>
  <c r="I1723" i="5"/>
  <c r="G360" i="5"/>
  <c r="I336" i="5"/>
  <c r="G1862" i="5"/>
  <c r="G2209" i="5"/>
  <c r="E1501" i="5"/>
  <c r="E918" i="5"/>
  <c r="F1508" i="5"/>
  <c r="G237" i="5"/>
  <c r="G1480" i="5"/>
  <c r="G1910" i="5"/>
  <c r="I1120" i="5"/>
  <c r="H2023" i="5"/>
  <c r="G1105" i="5"/>
  <c r="E780" i="5"/>
  <c r="F594" i="5"/>
  <c r="I720" i="5"/>
  <c r="F370" i="5"/>
  <c r="I1530" i="5"/>
  <c r="I2569" i="5"/>
  <c r="H1749" i="5"/>
  <c r="F1417" i="5"/>
  <c r="H735" i="5"/>
  <c r="I2188" i="5"/>
  <c r="I1786" i="5"/>
  <c r="H134" i="5"/>
  <c r="H2619" i="5"/>
  <c r="I782" i="5"/>
  <c r="E316" i="5"/>
  <c r="E2202" i="5"/>
  <c r="H2075" i="5"/>
  <c r="F253" i="5"/>
  <c r="H1942" i="5"/>
  <c r="I1410" i="5"/>
  <c r="I1320" i="5"/>
  <c r="H1196" i="5"/>
  <c r="I1196" i="5"/>
  <c r="G1325" i="5"/>
  <c r="F1325" i="5"/>
  <c r="H1313" i="5"/>
  <c r="F1313" i="5"/>
  <c r="G1313" i="5"/>
  <c r="I1313" i="5"/>
  <c r="F2573" i="5"/>
  <c r="G2573" i="5"/>
  <c r="I2573" i="5"/>
  <c r="H2573" i="5"/>
  <c r="I2313" i="5"/>
  <c r="E2313" i="5"/>
  <c r="H2313" i="5"/>
  <c r="E103" i="5"/>
  <c r="H103" i="5"/>
  <c r="I103" i="5"/>
  <c r="F103" i="5"/>
  <c r="I1945" i="5"/>
  <c r="F1945" i="5"/>
  <c r="E327" i="5"/>
  <c r="G327" i="5"/>
  <c r="F327" i="5"/>
  <c r="E1919" i="5"/>
  <c r="F1919" i="5"/>
  <c r="H1919" i="5"/>
  <c r="H439" i="5"/>
  <c r="I439" i="5"/>
  <c r="G439" i="5"/>
  <c r="E1039" i="5"/>
  <c r="G1039" i="5"/>
  <c r="F1039" i="5"/>
  <c r="E420" i="5"/>
  <c r="G420" i="5"/>
  <c r="H420" i="5"/>
  <c r="F420" i="5"/>
  <c r="H762" i="5"/>
  <c r="E762" i="5"/>
  <c r="E534" i="5"/>
  <c r="H534" i="5"/>
  <c r="I697" i="5"/>
  <c r="F2291" i="5"/>
  <c r="H133" i="5"/>
  <c r="F1053" i="5"/>
  <c r="F261" i="5"/>
  <c r="H1144" i="5"/>
  <c r="I2112" i="5"/>
  <c r="H2112" i="5"/>
  <c r="G2112" i="5"/>
  <c r="F2112" i="5"/>
  <c r="H1953" i="5"/>
  <c r="G2152" i="5"/>
  <c r="H1126" i="5"/>
  <c r="E995" i="5"/>
  <c r="H1829" i="5"/>
  <c r="I1050" i="5"/>
  <c r="I955" i="5"/>
  <c r="E955" i="5"/>
  <c r="G993" i="5"/>
  <c r="G943" i="5"/>
  <c r="H1803" i="5"/>
  <c r="E1803" i="5"/>
  <c r="G2078" i="5"/>
  <c r="G1144" i="5"/>
  <c r="F2078" i="5"/>
  <c r="E1144" i="5"/>
  <c r="G2089" i="5"/>
  <c r="E345" i="5"/>
  <c r="I943" i="5"/>
  <c r="H2089" i="5"/>
  <c r="G345" i="5"/>
  <c r="E943" i="5"/>
  <c r="H1325" i="5"/>
  <c r="H1272" i="5"/>
  <c r="E1485" i="5"/>
  <c r="E261" i="5"/>
  <c r="I1304" i="5"/>
  <c r="H1304" i="5"/>
  <c r="G1304" i="5"/>
  <c r="F1304" i="5"/>
  <c r="H2152" i="5"/>
  <c r="H1383" i="5"/>
  <c r="H2019" i="5"/>
  <c r="G2019" i="5"/>
  <c r="F1576" i="5"/>
  <c r="F2019" i="5"/>
  <c r="G1902" i="5"/>
  <c r="E1446" i="5"/>
  <c r="G330" i="5"/>
  <c r="I1902" i="5"/>
  <c r="G1005" i="5"/>
  <c r="E551" i="5"/>
  <c r="E2019" i="5"/>
  <c r="G1803" i="5"/>
  <c r="G1485" i="5"/>
  <c r="I368" i="5"/>
  <c r="G1576" i="5"/>
  <c r="I2095" i="5"/>
  <c r="E978" i="5"/>
  <c r="H969" i="5"/>
  <c r="H955" i="5"/>
  <c r="G955" i="5"/>
  <c r="I1205" i="5"/>
  <c r="H805" i="5"/>
  <c r="I1803" i="5"/>
  <c r="F1785" i="5"/>
  <c r="H1593" i="5"/>
  <c r="F1586" i="5"/>
  <c r="H1586" i="5"/>
  <c r="F202" i="5"/>
  <c r="I2562" i="5"/>
  <c r="G202" i="5"/>
  <c r="E202" i="5"/>
  <c r="G2562" i="5"/>
  <c r="I2227" i="5"/>
  <c r="F2562" i="5"/>
  <c r="E861" i="5"/>
  <c r="G2227" i="5"/>
  <c r="E2362" i="5"/>
  <c r="F2227" i="5"/>
  <c r="G228" i="5"/>
  <c r="E752" i="5"/>
  <c r="G2377" i="5"/>
  <c r="F603" i="5"/>
  <c r="I1595" i="5"/>
  <c r="E228" i="5"/>
  <c r="I228" i="5"/>
  <c r="H228" i="5"/>
  <c r="E2581" i="5"/>
  <c r="I2581" i="5"/>
  <c r="H2078" i="5"/>
  <c r="G2417" i="5"/>
  <c r="G1829" i="5"/>
  <c r="I2362" i="5"/>
  <c r="G2448" i="5"/>
  <c r="H2362" i="5"/>
  <c r="E1829" i="5"/>
  <c r="H2448" i="5"/>
  <c r="E2018" i="5"/>
  <c r="G2362" i="5"/>
  <c r="G1953" i="5"/>
  <c r="E2241" i="5"/>
  <c r="I2241" i="5"/>
  <c r="G2241" i="5"/>
  <c r="H2227" i="5"/>
  <c r="H2562" i="5"/>
  <c r="F2241" i="5"/>
  <c r="H368" i="5"/>
  <c r="E2377" i="5"/>
  <c r="F2152" i="5"/>
  <c r="G857" i="5"/>
  <c r="H2218" i="5"/>
  <c r="I1829" i="5"/>
  <c r="F1924" i="5"/>
  <c r="I857" i="5"/>
  <c r="I1725" i="5"/>
  <c r="G2218" i="5"/>
  <c r="F857" i="5"/>
  <c r="H1725" i="5"/>
  <c r="F2218" i="5"/>
  <c r="H1785" i="5"/>
  <c r="H2024" i="5"/>
  <c r="E1725" i="5"/>
  <c r="E2218" i="5"/>
  <c r="E1785" i="5"/>
  <c r="G2591" i="5"/>
  <c r="F1271" i="5"/>
  <c r="G551" i="5"/>
  <c r="I1785" i="5"/>
  <c r="F551" i="5"/>
  <c r="I270" i="5"/>
  <c r="G270" i="5"/>
  <c r="E2591" i="5"/>
  <c r="H830" i="5"/>
  <c r="F2400" i="5"/>
  <c r="G380" i="5"/>
  <c r="I2591" i="5"/>
  <c r="I2490" i="5"/>
  <c r="E867" i="5"/>
  <c r="H1424" i="5"/>
  <c r="G1502" i="5"/>
  <c r="F1144" i="5"/>
  <c r="E2497" i="5"/>
  <c r="E1126" i="5"/>
  <c r="F702" i="5"/>
  <c r="F1502" i="5"/>
  <c r="E1339" i="5"/>
  <c r="I2343" i="5"/>
  <c r="G2024" i="5"/>
  <c r="E2343" i="5"/>
  <c r="E185" i="5"/>
  <c r="I1492" i="5"/>
  <c r="F1541" i="5"/>
  <c r="I185" i="5"/>
  <c r="F185" i="5"/>
  <c r="I937" i="5"/>
  <c r="H937" i="5"/>
  <c r="G937" i="5"/>
  <c r="F1492" i="5"/>
  <c r="H185" i="5"/>
  <c r="F937" i="5"/>
  <c r="G1001" i="5"/>
  <c r="E2593" i="5"/>
  <c r="G2593" i="5"/>
  <c r="H1339" i="5"/>
  <c r="I459" i="5"/>
  <c r="I2526" i="5"/>
  <c r="H2526" i="5"/>
  <c r="H1931" i="5"/>
  <c r="H459" i="5"/>
  <c r="I1931" i="5"/>
  <c r="G2526" i="5"/>
  <c r="G1931" i="5"/>
  <c r="H1307" i="5"/>
  <c r="F2526" i="5"/>
  <c r="G1507" i="5"/>
  <c r="G2316" i="5"/>
  <c r="E1931" i="5"/>
  <c r="G76" i="5"/>
  <c r="H1097" i="5"/>
  <c r="E1535" i="5"/>
  <c r="I1544" i="5"/>
  <c r="E1097" i="5"/>
  <c r="H2591" i="5"/>
  <c r="H2085" i="5"/>
  <c r="F1097" i="5"/>
  <c r="G1924" i="5"/>
  <c r="I2377" i="5"/>
  <c r="I603" i="5"/>
  <c r="H202" i="5"/>
  <c r="I978" i="5"/>
  <c r="I2061" i="5"/>
  <c r="E1586" i="5"/>
  <c r="I826" i="5"/>
  <c r="I1097" i="5"/>
  <c r="E2061" i="5"/>
  <c r="I1586" i="5"/>
  <c r="H1576" i="5"/>
  <c r="H826" i="5"/>
  <c r="H1921" i="5"/>
  <c r="G805" i="5"/>
  <c r="F1977" i="5"/>
  <c r="F1717" i="5"/>
  <c r="I2593" i="5"/>
  <c r="E805" i="5"/>
  <c r="I2334" i="5"/>
  <c r="G368" i="5"/>
  <c r="E1924" i="5"/>
  <c r="G64" i="5"/>
  <c r="E2334" i="5"/>
  <c r="I64" i="5"/>
  <c r="E737" i="5"/>
  <c r="F2156" i="5"/>
  <c r="I55" i="5"/>
  <c r="H2593" i="5"/>
  <c r="I805" i="5"/>
  <c r="H2334" i="5"/>
  <c r="H970" i="5"/>
  <c r="F368" i="5"/>
  <c r="I737" i="5"/>
  <c r="E2156" i="5"/>
  <c r="G55" i="5"/>
  <c r="F1714" i="5"/>
  <c r="F886" i="5"/>
  <c r="F2334" i="5"/>
  <c r="I1612" i="5"/>
  <c r="I2156" i="5"/>
  <c r="F55" i="5"/>
  <c r="G2404" i="5"/>
  <c r="E1855" i="5"/>
  <c r="E1227" i="5"/>
  <c r="I864" i="5"/>
  <c r="H2156" i="5"/>
  <c r="H55" i="5"/>
  <c r="G354" i="5"/>
  <c r="E864" i="5"/>
  <c r="G1716" i="5"/>
  <c r="E354" i="5"/>
  <c r="I2262" i="5"/>
  <c r="H1118" i="5"/>
  <c r="H864" i="5"/>
  <c r="F354" i="5"/>
  <c r="F803" i="5"/>
  <c r="F1716" i="5"/>
  <c r="I354" i="5"/>
  <c r="G2262" i="5"/>
  <c r="I803" i="5"/>
  <c r="H803" i="5"/>
  <c r="H1973" i="5"/>
  <c r="G803" i="5"/>
  <c r="F1152" i="5"/>
  <c r="E1716" i="5"/>
  <c r="F2262" i="5"/>
  <c r="H1152" i="5"/>
  <c r="F1004" i="5"/>
  <c r="I1716" i="5"/>
  <c r="G876" i="5"/>
  <c r="I2340" i="5"/>
  <c r="E2262" i="5"/>
  <c r="E1152" i="5"/>
  <c r="I1383" i="5"/>
  <c r="F876" i="5"/>
  <c r="G2340" i="5"/>
  <c r="H444" i="5"/>
  <c r="E503" i="5"/>
  <c r="F444" i="5"/>
  <c r="I1693" i="5"/>
  <c r="I2316" i="5"/>
  <c r="G1383" i="5"/>
  <c r="I131" i="5"/>
  <c r="I503" i="5"/>
  <c r="E444" i="5"/>
  <c r="F948" i="5"/>
  <c r="E1693" i="5"/>
  <c r="H503" i="5"/>
  <c r="G1693" i="5"/>
  <c r="H2018" i="5"/>
  <c r="F1693" i="5"/>
  <c r="G1405" i="5"/>
  <c r="I444" i="5"/>
  <c r="G2018" i="5"/>
  <c r="I2417" i="5"/>
  <c r="H2106" i="5"/>
  <c r="I2496" i="5"/>
  <c r="F464" i="5"/>
  <c r="I464" i="5"/>
  <c r="G464" i="5"/>
  <c r="H464" i="5"/>
  <c r="G1871" i="5"/>
  <c r="H1871" i="5"/>
  <c r="I1871" i="5"/>
  <c r="G459" i="5"/>
  <c r="E459" i="5"/>
  <c r="F2340" i="5"/>
  <c r="G949" i="5"/>
  <c r="H949" i="5"/>
  <c r="E1684" i="5"/>
  <c r="G1684" i="5"/>
  <c r="H1684" i="5"/>
  <c r="I1684" i="5"/>
  <c r="F1684" i="5"/>
  <c r="F1479" i="5"/>
  <c r="H1479" i="5"/>
  <c r="I1479" i="5"/>
  <c r="E1479" i="5"/>
  <c r="E2245" i="5"/>
  <c r="F2245" i="5"/>
  <c r="H2245" i="5"/>
  <c r="I2245" i="5"/>
  <c r="F1681" i="5"/>
  <c r="G1681" i="5"/>
  <c r="I1681" i="5"/>
  <c r="E1681" i="5"/>
  <c r="F1213" i="5"/>
  <c r="G1213" i="5"/>
  <c r="H1213" i="5"/>
  <c r="E1213" i="5"/>
  <c r="I1213" i="5"/>
  <c r="I642" i="5"/>
  <c r="E642" i="5"/>
  <c r="F642" i="5"/>
  <c r="G642" i="5"/>
  <c r="H642" i="5"/>
  <c r="H1987" i="5"/>
  <c r="E1987" i="5"/>
  <c r="I1987" i="5"/>
  <c r="F1987" i="5"/>
  <c r="F1162" i="5"/>
  <c r="G1162" i="5"/>
  <c r="I1162" i="5"/>
  <c r="H1162" i="5"/>
  <c r="H905" i="5"/>
  <c r="H267" i="5"/>
  <c r="G970" i="5"/>
  <c r="E1836" i="5"/>
  <c r="F1503" i="5"/>
  <c r="E1503" i="5"/>
  <c r="I1503" i="5"/>
  <c r="I199" i="5"/>
  <c r="F199" i="5"/>
  <c r="E199" i="5"/>
  <c r="I1164" i="5"/>
  <c r="E1164" i="5"/>
  <c r="G1164" i="5"/>
  <c r="H1164" i="5"/>
  <c r="F1164" i="5"/>
  <c r="E778" i="5"/>
  <c r="F778" i="5"/>
  <c r="G778" i="5"/>
  <c r="H778" i="5"/>
  <c r="E1775" i="5"/>
  <c r="G1775" i="5"/>
  <c r="I314" i="5"/>
  <c r="E314" i="5"/>
  <c r="F314" i="5"/>
  <c r="H314" i="5"/>
  <c r="E1264" i="5"/>
  <c r="F1264" i="5"/>
  <c r="G1264" i="5"/>
  <c r="I1264" i="5"/>
  <c r="F2496" i="5"/>
  <c r="F64" i="5"/>
  <c r="I249" i="5"/>
  <c r="E2340" i="5"/>
  <c r="F1871" i="5"/>
  <c r="E1447" i="5"/>
  <c r="F2106" i="5"/>
  <c r="E2496" i="5"/>
  <c r="E64" i="5"/>
  <c r="G249" i="5"/>
  <c r="I1152" i="5"/>
  <c r="E1001" i="5"/>
  <c r="F2018" i="5"/>
  <c r="E2095" i="5"/>
  <c r="G267" i="5"/>
  <c r="I778" i="5"/>
  <c r="E1576" i="5"/>
  <c r="H1447" i="5"/>
  <c r="F970" i="5"/>
  <c r="F1836" i="5"/>
  <c r="I948" i="5"/>
  <c r="E2106" i="5"/>
  <c r="F1022" i="5"/>
  <c r="H1374" i="5"/>
  <c r="E2523" i="5"/>
  <c r="F2523" i="5"/>
  <c r="H2523" i="5"/>
  <c r="I2523" i="5"/>
  <c r="I1837" i="5"/>
  <c r="E1837" i="5"/>
  <c r="G1837" i="5"/>
  <c r="H1837" i="5"/>
  <c r="I813" i="5"/>
  <c r="E813" i="5"/>
  <c r="F813" i="5"/>
  <c r="H1004" i="5"/>
  <c r="I1004" i="5"/>
  <c r="E1004" i="5"/>
  <c r="G236" i="5"/>
  <c r="F236" i="5"/>
  <c r="E236" i="5"/>
  <c r="H808" i="5"/>
  <c r="G2504" i="5"/>
  <c r="H2504" i="5"/>
  <c r="I2257" i="5"/>
  <c r="E2257" i="5"/>
  <c r="E1865" i="5"/>
  <c r="G1865" i="5"/>
  <c r="I1865" i="5"/>
  <c r="F1865" i="5"/>
  <c r="I2447" i="5"/>
  <c r="H2447" i="5"/>
  <c r="F1935" i="5"/>
  <c r="H1935" i="5"/>
  <c r="G1935" i="5"/>
  <c r="F1071" i="5"/>
  <c r="G1071" i="5"/>
  <c r="I2508" i="5"/>
  <c r="F2508" i="5"/>
  <c r="F830" i="5"/>
  <c r="G2245" i="5"/>
  <c r="I1001" i="5"/>
  <c r="F2371" i="5"/>
  <c r="E2280" i="5"/>
  <c r="I267" i="5"/>
  <c r="G2189" i="5"/>
  <c r="G1447" i="5"/>
  <c r="E970" i="5"/>
  <c r="H948" i="5"/>
  <c r="G1374" i="5"/>
  <c r="E1040" i="5"/>
  <c r="I1040" i="5"/>
  <c r="H1025" i="5"/>
  <c r="F1025" i="5"/>
  <c r="G1025" i="5"/>
  <c r="E1025" i="5"/>
  <c r="I1025" i="5"/>
  <c r="G125" i="5"/>
  <c r="E125" i="5"/>
  <c r="I125" i="5"/>
  <c r="F125" i="5"/>
  <c r="I830" i="5"/>
  <c r="G2447" i="5"/>
  <c r="H1437" i="5"/>
  <c r="I2178" i="5"/>
  <c r="H1001" i="5"/>
  <c r="I2371" i="5"/>
  <c r="F267" i="5"/>
  <c r="G702" i="5"/>
  <c r="F1447" i="5"/>
  <c r="G948" i="5"/>
  <c r="G1227" i="5"/>
  <c r="I1118" i="5"/>
  <c r="I102" i="5"/>
  <c r="E2404" i="5"/>
  <c r="I936" i="5"/>
  <c r="E2447" i="5"/>
  <c r="H2126" i="5"/>
  <c r="H2582" i="5"/>
  <c r="G678" i="5"/>
  <c r="E1745" i="5"/>
  <c r="I958" i="5"/>
  <c r="F1497" i="5"/>
  <c r="E2126" i="5"/>
  <c r="H1745" i="5"/>
  <c r="H958" i="5"/>
  <c r="E1497" i="5"/>
  <c r="H1895" i="5"/>
  <c r="E2065" i="5"/>
  <c r="E1953" i="5"/>
  <c r="E1222" i="5"/>
  <c r="H2253" i="5"/>
  <c r="G1745" i="5"/>
  <c r="H825" i="5"/>
  <c r="G1895" i="5"/>
  <c r="H2527" i="5"/>
  <c r="I1642" i="5"/>
  <c r="G199" i="5"/>
  <c r="E678" i="5"/>
  <c r="H442" i="5"/>
  <c r="E1399" i="5"/>
  <c r="F2284" i="5"/>
  <c r="I2065" i="5"/>
  <c r="H813" i="5"/>
  <c r="F949" i="5"/>
  <c r="H897" i="5"/>
  <c r="I1953" i="5"/>
  <c r="G1222" i="5"/>
  <c r="G2253" i="5"/>
  <c r="I395" i="5"/>
  <c r="H1827" i="5"/>
  <c r="F965" i="5"/>
  <c r="F2315" i="5"/>
  <c r="I250" i="5"/>
  <c r="F250" i="5"/>
  <c r="E250" i="5"/>
  <c r="G250" i="5"/>
  <c r="H250" i="5"/>
  <c r="H2546" i="5"/>
  <c r="E2546" i="5"/>
  <c r="F2546" i="5"/>
  <c r="G2546" i="5"/>
  <c r="I2546" i="5"/>
  <c r="E1194" i="5"/>
  <c r="G1194" i="5"/>
  <c r="I1194" i="5"/>
  <c r="H1194" i="5"/>
  <c r="G1497" i="5"/>
  <c r="G314" i="5"/>
  <c r="E1002" i="5"/>
  <c r="G1205" i="5"/>
  <c r="H1205" i="5"/>
  <c r="E1205" i="5"/>
  <c r="F276" i="5"/>
  <c r="F1827" i="5"/>
  <c r="H965" i="5"/>
  <c r="I2504" i="5"/>
  <c r="G825" i="5"/>
  <c r="F1895" i="5"/>
  <c r="F2527" i="5"/>
  <c r="E1917" i="5"/>
  <c r="E248" i="5"/>
  <c r="G606" i="5"/>
  <c r="E1816" i="5"/>
  <c r="E2284" i="5"/>
  <c r="H2065" i="5"/>
  <c r="G813" i="5"/>
  <c r="E949" i="5"/>
  <c r="G897" i="5"/>
  <c r="E2253" i="5"/>
  <c r="H395" i="5"/>
  <c r="E1827" i="5"/>
  <c r="E965" i="5"/>
  <c r="I2315" i="5"/>
  <c r="G864" i="5"/>
  <c r="I2126" i="5"/>
  <c r="F969" i="5"/>
  <c r="G969" i="5"/>
  <c r="I969" i="5"/>
  <c r="E2216" i="5"/>
  <c r="G2216" i="5"/>
  <c r="H2216" i="5"/>
  <c r="I2216" i="5"/>
  <c r="G285" i="5"/>
  <c r="H285" i="5"/>
  <c r="I285" i="5"/>
  <c r="F285" i="5"/>
  <c r="E2118" i="5"/>
  <c r="G2118" i="5"/>
  <c r="H2118" i="5"/>
  <c r="I2118" i="5"/>
  <c r="H2279" i="5"/>
  <c r="I2279" i="5"/>
  <c r="E2279" i="5"/>
  <c r="F2279" i="5"/>
  <c r="G2279" i="5"/>
  <c r="G1084" i="5"/>
  <c r="E1084" i="5"/>
  <c r="F1084" i="5"/>
  <c r="H1084" i="5"/>
  <c r="I1084" i="5"/>
  <c r="F1194" i="5"/>
  <c r="E936" i="5"/>
  <c r="F2504" i="5"/>
  <c r="I825" i="5"/>
  <c r="E1895" i="5"/>
  <c r="G2527" i="5"/>
  <c r="H2585" i="5"/>
  <c r="I606" i="5"/>
  <c r="I1816" i="5"/>
  <c r="I2284" i="5"/>
  <c r="G2065" i="5"/>
  <c r="H917" i="5"/>
  <c r="I949" i="5"/>
  <c r="I897" i="5"/>
  <c r="G1987" i="5"/>
  <c r="G901" i="5"/>
  <c r="G395" i="5"/>
  <c r="I965" i="5"/>
  <c r="G2523" i="5"/>
  <c r="H2315" i="5"/>
  <c r="E779" i="5"/>
  <c r="F779" i="5"/>
  <c r="G779" i="5"/>
  <c r="I779" i="5"/>
  <c r="F2386" i="5"/>
  <c r="G2386" i="5"/>
  <c r="H2386" i="5"/>
  <c r="I2386" i="5"/>
  <c r="E1303" i="5"/>
  <c r="F1303" i="5"/>
  <c r="G1303" i="5"/>
  <c r="I1303" i="5"/>
  <c r="F2085" i="5"/>
  <c r="G2085" i="5"/>
  <c r="F1061" i="5"/>
  <c r="G1061" i="5"/>
  <c r="E1061" i="5"/>
  <c r="H1061" i="5"/>
  <c r="I1061" i="5"/>
  <c r="F1107" i="5"/>
  <c r="G1107" i="5"/>
  <c r="H1107" i="5"/>
  <c r="I1107" i="5"/>
  <c r="E1107" i="5"/>
  <c r="H482" i="5"/>
  <c r="I482" i="5"/>
  <c r="F482" i="5"/>
  <c r="E482" i="5"/>
  <c r="H2496" i="5"/>
  <c r="F2097" i="5"/>
  <c r="G2097" i="5"/>
  <c r="H2097" i="5"/>
  <c r="I2097" i="5"/>
  <c r="H2366" i="5"/>
  <c r="H1222" i="5"/>
  <c r="H1491" i="5"/>
  <c r="F1491" i="5"/>
  <c r="E1491" i="5"/>
  <c r="F395" i="5"/>
  <c r="H1587" i="5"/>
  <c r="G2315" i="5"/>
  <c r="I1491" i="5"/>
  <c r="E2582" i="5"/>
  <c r="E2366" i="5"/>
  <c r="G838" i="5"/>
  <c r="G198" i="5"/>
  <c r="F198" i="5"/>
  <c r="H198" i="5"/>
  <c r="I198" i="5"/>
  <c r="G2582" i="5"/>
  <c r="F678" i="5"/>
  <c r="H1399" i="5"/>
  <c r="I1827" i="5"/>
  <c r="F1227" i="5"/>
  <c r="H1816" i="5"/>
  <c r="E825" i="5"/>
  <c r="I1956" i="5"/>
  <c r="F2071" i="5"/>
  <c r="E2585" i="5"/>
  <c r="F606" i="5"/>
  <c r="F1816" i="5"/>
  <c r="E1276" i="5"/>
  <c r="G2284" i="5"/>
  <c r="F44" i="5"/>
  <c r="F917" i="5"/>
  <c r="I1211" i="5"/>
  <c r="E897" i="5"/>
  <c r="H526" i="5"/>
  <c r="G1587" i="5"/>
  <c r="G1491" i="5"/>
  <c r="G2427" i="5"/>
  <c r="E2427" i="5"/>
  <c r="F2427" i="5"/>
  <c r="G1022" i="5"/>
  <c r="H1022" i="5"/>
  <c r="I1022" i="5"/>
  <c r="G1836" i="5"/>
  <c r="H936" i="5"/>
  <c r="G2371" i="5"/>
  <c r="G2126" i="5"/>
  <c r="H1227" i="5"/>
  <c r="F1118" i="5"/>
  <c r="F2490" i="5"/>
  <c r="I2585" i="5"/>
  <c r="G1479" i="5"/>
  <c r="G1276" i="5"/>
  <c r="E44" i="5"/>
  <c r="H2257" i="5"/>
  <c r="E917" i="5"/>
  <c r="H1211" i="5"/>
  <c r="F1664" i="5"/>
  <c r="I526" i="5"/>
  <c r="F1587" i="5"/>
  <c r="G2079" i="5"/>
  <c r="F1291" i="5"/>
  <c r="I1291" i="5"/>
  <c r="E1291" i="5"/>
  <c r="E2261" i="5"/>
  <c r="F2261" i="5"/>
  <c r="G2261" i="5"/>
  <c r="I2261" i="5"/>
  <c r="H999" i="5"/>
  <c r="I999" i="5"/>
  <c r="E2110" i="5"/>
  <c r="F2110" i="5"/>
  <c r="G2110" i="5"/>
  <c r="H2110" i="5"/>
  <c r="I2110" i="5"/>
  <c r="I1921" i="5"/>
  <c r="E1921" i="5"/>
  <c r="F1921" i="5"/>
  <c r="G903" i="5"/>
  <c r="E903" i="5"/>
  <c r="F903" i="5"/>
  <c r="I903" i="5"/>
  <c r="F1203" i="5"/>
  <c r="I1203" i="5"/>
  <c r="E1203" i="5"/>
  <c r="G1203" i="5"/>
  <c r="H2371" i="5"/>
  <c r="G276" i="5"/>
  <c r="E276" i="5"/>
  <c r="E950" i="5"/>
  <c r="F950" i="5"/>
  <c r="G950" i="5"/>
  <c r="H950" i="5"/>
  <c r="I950" i="5"/>
  <c r="F137" i="5"/>
  <c r="G137" i="5"/>
  <c r="H137" i="5"/>
  <c r="I137" i="5"/>
  <c r="E999" i="5"/>
  <c r="E1523" i="5"/>
  <c r="F1523" i="5"/>
  <c r="G1523" i="5"/>
  <c r="I1523" i="5"/>
  <c r="F2095" i="5"/>
  <c r="G2095" i="5"/>
  <c r="F1485" i="5"/>
  <c r="H1485" i="5"/>
  <c r="E1011" i="5"/>
  <c r="H1011" i="5"/>
  <c r="I1011" i="5"/>
  <c r="G1011" i="5"/>
  <c r="G1329" i="5"/>
  <c r="H1329" i="5"/>
  <c r="H1642" i="5"/>
  <c r="H199" i="5"/>
  <c r="I2349" i="5"/>
  <c r="H2349" i="5"/>
  <c r="E2071" i="5"/>
  <c r="F2223" i="5"/>
  <c r="G2349" i="5"/>
  <c r="G1956" i="5"/>
  <c r="I2071" i="5"/>
  <c r="I2482" i="5"/>
  <c r="F715" i="5"/>
  <c r="E464" i="5"/>
  <c r="F1837" i="5"/>
  <c r="E212" i="5"/>
  <c r="H1303" i="5"/>
  <c r="I44" i="5"/>
  <c r="G2257" i="5"/>
  <c r="I917" i="5"/>
  <c r="F1211" i="5"/>
  <c r="H1664" i="5"/>
  <c r="E526" i="5"/>
  <c r="G482" i="5"/>
  <c r="E1587" i="5"/>
  <c r="E2079" i="5"/>
  <c r="F522" i="5"/>
  <c r="I522" i="5"/>
  <c r="E522" i="5"/>
  <c r="H522" i="5"/>
  <c r="E1604" i="5"/>
  <c r="G1604" i="5"/>
  <c r="H272" i="5"/>
  <c r="G272" i="5"/>
  <c r="I272" i="5"/>
  <c r="E905" i="5"/>
  <c r="I905" i="5"/>
  <c r="G905" i="5"/>
  <c r="I2130" i="5"/>
  <c r="E2130" i="5"/>
  <c r="F2130" i="5"/>
  <c r="G2130" i="5"/>
  <c r="F757" i="5"/>
  <c r="H757" i="5"/>
  <c r="I757" i="5"/>
  <c r="G737" i="5"/>
  <c r="H737" i="5"/>
  <c r="G959" i="5"/>
  <c r="H959" i="5"/>
  <c r="I959" i="5"/>
  <c r="E959" i="5"/>
  <c r="F959" i="5"/>
  <c r="G273" i="5"/>
  <c r="H273" i="5"/>
  <c r="E273" i="5"/>
  <c r="I273" i="5"/>
  <c r="H1219" i="5"/>
  <c r="I1219" i="5"/>
  <c r="E1219" i="5"/>
  <c r="G1219" i="5"/>
  <c r="H30" i="5"/>
  <c r="I30" i="5"/>
  <c r="E30" i="5"/>
  <c r="G30" i="5"/>
  <c r="F30" i="5"/>
  <c r="I2162" i="5"/>
  <c r="E2162" i="5"/>
  <c r="F2162" i="5"/>
  <c r="H2162" i="5"/>
  <c r="E630" i="5"/>
  <c r="H630" i="5"/>
  <c r="I630" i="5"/>
  <c r="F630" i="5"/>
  <c r="G630" i="5"/>
  <c r="I2582" i="5"/>
  <c r="F999" i="5"/>
  <c r="F1745" i="5"/>
  <c r="G366" i="5"/>
  <c r="H366" i="5"/>
  <c r="E366" i="5"/>
  <c r="F366" i="5"/>
  <c r="E2490" i="5"/>
  <c r="F2366" i="5"/>
  <c r="F2216" i="5"/>
  <c r="E2504" i="5"/>
  <c r="I2040" i="5"/>
  <c r="E2223" i="5"/>
  <c r="F2349" i="5"/>
  <c r="F1956" i="5"/>
  <c r="H2071" i="5"/>
  <c r="G2482" i="5"/>
  <c r="H715" i="5"/>
  <c r="G2508" i="5"/>
  <c r="F212" i="5"/>
  <c r="E940" i="5"/>
  <c r="G44" i="5"/>
  <c r="I947" i="5"/>
  <c r="F2257" i="5"/>
  <c r="I318" i="5"/>
  <c r="G1664" i="5"/>
  <c r="G526" i="5"/>
  <c r="I235" i="5"/>
  <c r="G1748" i="5"/>
  <c r="I2079" i="5"/>
  <c r="E1506" i="5"/>
  <c r="H1506" i="5"/>
  <c r="E1458" i="5"/>
  <c r="G1458" i="5"/>
  <c r="H1458" i="5"/>
  <c r="I1458" i="5"/>
  <c r="F1458" i="5"/>
  <c r="H1405" i="5"/>
  <c r="E1405" i="5"/>
  <c r="I1405" i="5"/>
  <c r="E2085" i="5"/>
  <c r="F2404" i="5"/>
  <c r="F1128" i="5"/>
  <c r="E1128" i="5"/>
  <c r="I2366" i="5"/>
  <c r="E2116" i="5"/>
  <c r="G2116" i="5"/>
  <c r="G321" i="5"/>
  <c r="H321" i="5"/>
  <c r="I321" i="5"/>
  <c r="H678" i="5"/>
  <c r="E1383" i="5"/>
  <c r="I2223" i="5"/>
  <c r="E1956" i="5"/>
  <c r="G757" i="5"/>
  <c r="H2482" i="5"/>
  <c r="E2508" i="5"/>
  <c r="H2058" i="5"/>
  <c r="H2010" i="5"/>
  <c r="I212" i="5"/>
  <c r="I940" i="5"/>
  <c r="I1329" i="5"/>
  <c r="G929" i="5"/>
  <c r="H947" i="5"/>
  <c r="H770" i="5"/>
  <c r="F318" i="5"/>
  <c r="E321" i="5"/>
  <c r="E1664" i="5"/>
  <c r="H85" i="5"/>
  <c r="G235" i="5"/>
  <c r="F1748" i="5"/>
  <c r="H2079" i="5"/>
  <c r="H212" i="5"/>
  <c r="H940" i="5"/>
  <c r="F1329" i="5"/>
  <c r="E2097" i="5"/>
  <c r="G947" i="5"/>
  <c r="H2266" i="5"/>
  <c r="F770" i="5"/>
  <c r="G318" i="5"/>
  <c r="F321" i="5"/>
  <c r="I2193" i="5"/>
  <c r="F1636" i="5"/>
  <c r="F85" i="5"/>
  <c r="H2225" i="5"/>
  <c r="F235" i="5"/>
  <c r="H2130" i="5"/>
  <c r="E1748" i="5"/>
  <c r="H1460" i="5"/>
  <c r="F1677" i="5"/>
  <c r="G1677" i="5"/>
  <c r="E1677" i="5"/>
  <c r="E2410" i="5"/>
  <c r="G2410" i="5"/>
  <c r="H2410" i="5"/>
  <c r="I2410" i="5"/>
  <c r="H259" i="5"/>
  <c r="G259" i="5"/>
  <c r="H1349" i="5"/>
  <c r="I1349" i="5"/>
  <c r="E1349" i="5"/>
  <c r="H473" i="5"/>
  <c r="G473" i="5"/>
  <c r="I715" i="5"/>
  <c r="E715" i="5"/>
  <c r="E2488" i="5"/>
  <c r="F2488" i="5"/>
  <c r="G2488" i="5"/>
  <c r="H2488" i="5"/>
  <c r="I2488" i="5"/>
  <c r="G265" i="5"/>
  <c r="H265" i="5"/>
  <c r="E265" i="5"/>
  <c r="I265" i="5"/>
  <c r="F958" i="5"/>
  <c r="G958" i="5"/>
  <c r="E1973" i="5"/>
  <c r="F1973" i="5"/>
  <c r="I1973" i="5"/>
  <c r="H249" i="5"/>
  <c r="E249" i="5"/>
  <c r="G2405" i="5"/>
  <c r="F2405" i="5"/>
  <c r="E2006" i="5"/>
  <c r="F2006" i="5"/>
  <c r="I2006" i="5"/>
  <c r="F1189" i="5"/>
  <c r="G1189" i="5"/>
  <c r="E1189" i="5"/>
  <c r="I1189" i="5"/>
  <c r="F480" i="5"/>
  <c r="I480" i="5"/>
  <c r="G480" i="5"/>
  <c r="E480" i="5"/>
  <c r="F2552" i="5"/>
  <c r="G2552" i="5"/>
  <c r="H2552" i="5"/>
  <c r="I2552" i="5"/>
  <c r="H2316" i="5"/>
  <c r="E2316" i="5"/>
  <c r="E1208" i="5"/>
  <c r="G1208" i="5"/>
  <c r="F1453" i="5"/>
  <c r="H1453" i="5"/>
  <c r="I1453" i="5"/>
  <c r="E1453" i="5"/>
  <c r="G1453" i="5"/>
  <c r="E1401" i="5"/>
  <c r="F1401" i="5"/>
  <c r="G1401" i="5"/>
  <c r="H1401" i="5"/>
  <c r="G1488" i="5"/>
  <c r="I1488" i="5"/>
  <c r="E1488" i="5"/>
  <c r="F1488" i="5"/>
  <c r="H1488" i="5"/>
  <c r="G1578" i="5"/>
  <c r="H1578" i="5"/>
  <c r="I1578" i="5"/>
  <c r="E1578" i="5"/>
  <c r="F1578" i="5"/>
  <c r="F20" i="5"/>
  <c r="G20" i="5"/>
  <c r="I20" i="5"/>
  <c r="E20" i="5"/>
  <c r="I1399" i="5"/>
  <c r="G936" i="5"/>
  <c r="H2490" i="5"/>
  <c r="H702" i="5"/>
  <c r="E1118" i="5"/>
  <c r="I1002" i="5"/>
  <c r="F2312" i="5"/>
  <c r="G2312" i="5"/>
  <c r="I2312" i="5"/>
  <c r="E2312" i="5"/>
  <c r="H2223" i="5"/>
  <c r="G2058" i="5"/>
  <c r="G2010" i="5"/>
  <c r="F2040" i="5"/>
  <c r="E2441" i="5"/>
  <c r="G1363" i="5"/>
  <c r="H2006" i="5"/>
  <c r="F2459" i="5"/>
  <c r="F2058" i="5"/>
  <c r="F2010" i="5"/>
  <c r="G1382" i="5"/>
  <c r="G1215" i="5"/>
  <c r="G940" i="5"/>
  <c r="E1329" i="5"/>
  <c r="F947" i="5"/>
  <c r="G2266" i="5"/>
  <c r="I770" i="5"/>
  <c r="E318" i="5"/>
  <c r="I1541" i="5"/>
  <c r="F2116" i="5"/>
  <c r="H2193" i="5"/>
  <c r="H2261" i="5"/>
  <c r="I1636" i="5"/>
  <c r="I85" i="5"/>
  <c r="E235" i="5"/>
  <c r="I1748" i="5"/>
  <c r="I1460" i="5"/>
  <c r="F946" i="5"/>
  <c r="G946" i="5"/>
  <c r="E1627" i="5"/>
  <c r="F1627" i="5"/>
  <c r="H1627" i="5"/>
  <c r="I1627" i="5"/>
  <c r="E830" i="5"/>
  <c r="I946" i="5"/>
  <c r="G1002" i="5"/>
  <c r="E201" i="5"/>
  <c r="I201" i="5"/>
  <c r="G201" i="5"/>
  <c r="G1863" i="5"/>
  <c r="I1863" i="5"/>
  <c r="H1497" i="5"/>
  <c r="E702" i="5"/>
  <c r="F861" i="5"/>
  <c r="G861" i="5"/>
  <c r="H861" i="5"/>
  <c r="E2448" i="5"/>
  <c r="F2448" i="5"/>
  <c r="G1399" i="5"/>
  <c r="F1222" i="5"/>
  <c r="I2253" i="5"/>
  <c r="F1219" i="5"/>
  <c r="G1211" i="5"/>
  <c r="H2040" i="5"/>
  <c r="G2040" i="5"/>
  <c r="H2459" i="5"/>
  <c r="H2508" i="5"/>
  <c r="H978" i="5"/>
  <c r="H2441" i="5"/>
  <c r="F1363" i="5"/>
  <c r="G2006" i="5"/>
  <c r="G2459" i="5"/>
  <c r="H1717" i="5"/>
  <c r="E2058" i="5"/>
  <c r="E2010" i="5"/>
  <c r="E1382" i="5"/>
  <c r="H2581" i="5"/>
  <c r="H1189" i="5"/>
  <c r="F2266" i="5"/>
  <c r="G770" i="5"/>
  <c r="I876" i="5"/>
  <c r="H1775" i="5"/>
  <c r="H1541" i="5"/>
  <c r="I2116" i="5"/>
  <c r="G2193" i="5"/>
  <c r="G1636" i="5"/>
  <c r="G85" i="5"/>
  <c r="G1460" i="5"/>
  <c r="I1836" i="5"/>
  <c r="E946" i="5"/>
  <c r="G27" i="5"/>
  <c r="H27" i="5"/>
  <c r="F27" i="5"/>
  <c r="E27" i="5"/>
  <c r="H1459" i="5"/>
  <c r="G1459" i="5"/>
  <c r="E1459" i="5"/>
  <c r="I1459" i="5"/>
  <c r="E1662" i="5"/>
  <c r="F1662" i="5"/>
  <c r="G1662" i="5"/>
  <c r="I1662" i="5"/>
  <c r="H1662" i="5"/>
  <c r="H1215" i="5"/>
  <c r="I1215" i="5"/>
  <c r="G1270" i="5"/>
  <c r="E1270" i="5"/>
  <c r="H1270" i="5"/>
  <c r="I1270" i="5"/>
  <c r="I1688" i="5"/>
  <c r="E1688" i="5"/>
  <c r="G1688" i="5"/>
  <c r="H1688" i="5"/>
  <c r="F1688" i="5"/>
  <c r="G1899" i="5"/>
  <c r="H1899" i="5"/>
  <c r="I1899" i="5"/>
  <c r="E1899" i="5"/>
  <c r="F1899" i="5"/>
  <c r="H2556" i="5"/>
  <c r="F2556" i="5"/>
  <c r="G2556" i="5"/>
  <c r="I2556" i="5"/>
  <c r="G1128" i="5"/>
  <c r="E2527" i="5"/>
  <c r="F2441" i="5"/>
  <c r="E757" i="5"/>
  <c r="F2482" i="5"/>
  <c r="I1669" i="5"/>
  <c r="I1924" i="5"/>
  <c r="G978" i="5"/>
  <c r="I2441" i="5"/>
  <c r="E1363" i="5"/>
  <c r="I2459" i="5"/>
  <c r="E1717" i="5"/>
  <c r="F272" i="5"/>
  <c r="E1215" i="5"/>
  <c r="H2417" i="5"/>
  <c r="G2581" i="5"/>
  <c r="F503" i="5"/>
  <c r="E2266" i="5"/>
  <c r="H876" i="5"/>
  <c r="E137" i="5"/>
  <c r="F1775" i="5"/>
  <c r="G1541" i="5"/>
  <c r="I638" i="5"/>
  <c r="H2116" i="5"/>
  <c r="F2193" i="5"/>
  <c r="E1636" i="5"/>
  <c r="H2377" i="5"/>
  <c r="F826" i="5"/>
  <c r="F1460" i="5"/>
  <c r="E102" i="5"/>
  <c r="G102" i="5"/>
  <c r="H102" i="5"/>
  <c r="H1455" i="5"/>
  <c r="I1455" i="5"/>
  <c r="H635" i="5"/>
  <c r="E635" i="5"/>
  <c r="H1193" i="5"/>
  <c r="G739" i="5"/>
  <c r="H739" i="5"/>
  <c r="E739" i="5"/>
  <c r="I739" i="5"/>
  <c r="F739" i="5"/>
  <c r="H2404" i="5"/>
  <c r="E622" i="5"/>
  <c r="H622" i="5"/>
  <c r="I622" i="5"/>
  <c r="F622" i="5"/>
  <c r="F1276" i="5"/>
  <c r="H1276" i="5"/>
  <c r="G2009" i="5"/>
  <c r="F2009" i="5"/>
  <c r="G999" i="5"/>
  <c r="I264" i="5"/>
  <c r="H264" i="5"/>
  <c r="F264" i="5"/>
  <c r="H954" i="5"/>
  <c r="E954" i="5"/>
  <c r="F954" i="5"/>
  <c r="G954" i="5"/>
  <c r="E603" i="5"/>
  <c r="G603" i="5"/>
  <c r="E1909" i="5"/>
  <c r="G1909" i="5"/>
  <c r="H1909" i="5"/>
  <c r="I1909" i="5"/>
  <c r="F1009" i="5"/>
  <c r="H1009" i="5"/>
  <c r="E1009" i="5"/>
  <c r="I1009" i="5"/>
  <c r="H1279" i="5"/>
  <c r="E1279" i="5"/>
  <c r="G1279" i="5"/>
  <c r="I1279" i="5"/>
  <c r="E392" i="5"/>
  <c r="F392" i="5"/>
  <c r="G392" i="5"/>
  <c r="I392" i="5"/>
  <c r="I276" i="5"/>
  <c r="F2585" i="5"/>
  <c r="H606" i="5"/>
  <c r="F273" i="5"/>
  <c r="F1669" i="5"/>
  <c r="I1363" i="5"/>
  <c r="G761" i="5"/>
  <c r="G1717" i="5"/>
  <c r="E131" i="5"/>
  <c r="E272" i="5"/>
  <c r="F1909" i="5"/>
  <c r="E2417" i="5"/>
  <c r="I1775" i="5"/>
  <c r="E826" i="5"/>
  <c r="F607" i="5"/>
  <c r="F1423" i="5"/>
  <c r="H598" i="5"/>
  <c r="H1369" i="5"/>
  <c r="H1418" i="5"/>
  <c r="I1507" i="5"/>
  <c r="G1416" i="5"/>
  <c r="I1611" i="5"/>
  <c r="H390" i="5"/>
  <c r="F1507" i="5"/>
  <c r="H1611" i="5"/>
  <c r="E1507" i="5"/>
  <c r="E793" i="5"/>
  <c r="I511" i="5"/>
  <c r="G390" i="5"/>
  <c r="G1423" i="5"/>
  <c r="E2352" i="5"/>
  <c r="G1029" i="5"/>
  <c r="G436" i="5"/>
  <c r="H2352" i="5"/>
  <c r="E1611" i="5"/>
  <c r="F598" i="5"/>
  <c r="G793" i="5"/>
  <c r="E598" i="5"/>
  <c r="H2185" i="5"/>
  <c r="I330" i="5"/>
  <c r="F2228" i="5"/>
  <c r="G789" i="5"/>
  <c r="G635" i="5"/>
  <c r="H886" i="5"/>
  <c r="H2176" i="5"/>
  <c r="F2457" i="5"/>
  <c r="G2564" i="5"/>
  <c r="E1135" i="5"/>
  <c r="G2518" i="5"/>
  <c r="E719" i="5"/>
  <c r="E532" i="5"/>
  <c r="E683" i="5"/>
  <c r="F1446" i="5"/>
  <c r="G164" i="5"/>
  <c r="I2228" i="5"/>
  <c r="I1572" i="5"/>
  <c r="F670" i="5"/>
  <c r="I789" i="5"/>
  <c r="E1193" i="5"/>
  <c r="I1121" i="5"/>
  <c r="H1732" i="5"/>
  <c r="E2311" i="5"/>
  <c r="G516" i="5"/>
  <c r="H721" i="5"/>
  <c r="G320" i="5"/>
  <c r="I1137" i="5"/>
  <c r="G2426" i="5"/>
  <c r="E1792" i="5"/>
  <c r="I761" i="5"/>
  <c r="F1808" i="5"/>
  <c r="E364" i="5"/>
  <c r="H1820" i="5"/>
  <c r="F1216" i="5"/>
  <c r="E2189" i="5"/>
  <c r="G1845" i="5"/>
  <c r="E858" i="5"/>
  <c r="E2180" i="5"/>
  <c r="H987" i="5"/>
  <c r="F1994" i="5"/>
  <c r="G1792" i="5"/>
  <c r="H2180" i="5"/>
  <c r="E1977" i="5"/>
  <c r="E1037" i="5"/>
  <c r="G1808" i="5"/>
  <c r="I1005" i="5"/>
  <c r="H1216" i="5"/>
  <c r="E1712" i="5"/>
  <c r="I68" i="5"/>
  <c r="E1074" i="5"/>
  <c r="E775" i="5"/>
  <c r="E512" i="5"/>
  <c r="E57" i="5"/>
  <c r="H1592" i="5"/>
  <c r="I1789" i="5"/>
  <c r="I1469" i="5"/>
  <c r="F2143" i="5"/>
  <c r="G2578" i="5"/>
  <c r="F1866" i="5"/>
  <c r="F2301" i="5"/>
  <c r="G403" i="5"/>
  <c r="I1952" i="5"/>
  <c r="E258" i="5"/>
  <c r="I358" i="5"/>
  <c r="E1471" i="5"/>
  <c r="I1231" i="5"/>
  <c r="E823" i="5"/>
  <c r="H2073" i="5"/>
  <c r="E1925" i="5"/>
  <c r="F1632" i="5"/>
  <c r="I2348" i="5"/>
  <c r="G2005" i="5"/>
  <c r="G1455" i="5"/>
  <c r="H1137" i="5"/>
  <c r="H920" i="5"/>
  <c r="I2153" i="5"/>
  <c r="H1776" i="5"/>
  <c r="E2176" i="5"/>
  <c r="E1328" i="5"/>
  <c r="I1845" i="5"/>
  <c r="H1815" i="5"/>
  <c r="I2358" i="5"/>
  <c r="F2564" i="5"/>
  <c r="E330" i="5"/>
  <c r="E164" i="5"/>
  <c r="H1977" i="5"/>
  <c r="H1902" i="5"/>
  <c r="I1128" i="5"/>
  <c r="G188" i="5"/>
  <c r="F2325" i="5"/>
  <c r="E1325" i="5"/>
  <c r="G131" i="5"/>
  <c r="I364" i="5"/>
  <c r="F789" i="5"/>
  <c r="G1193" i="5"/>
  <c r="G1487" i="5"/>
  <c r="I2189" i="5"/>
  <c r="G2348" i="5"/>
  <c r="H2153" i="5"/>
  <c r="G566" i="5"/>
  <c r="I1712" i="5"/>
  <c r="G1776" i="5"/>
  <c r="G1732" i="5"/>
  <c r="I1328" i="5"/>
  <c r="I2457" i="5"/>
  <c r="H638" i="5"/>
  <c r="H201" i="5"/>
  <c r="F1815" i="5"/>
  <c r="F1455" i="5"/>
  <c r="H2358" i="5"/>
  <c r="I1074" i="5"/>
  <c r="F721" i="5"/>
  <c r="I320" i="5"/>
  <c r="G1728" i="5"/>
  <c r="G995" i="5"/>
  <c r="H1654" i="5"/>
  <c r="F689" i="5"/>
  <c r="F21" i="5"/>
  <c r="E566" i="5"/>
  <c r="E929" i="5"/>
  <c r="H516" i="5"/>
  <c r="I721" i="5"/>
  <c r="H2516" i="5"/>
  <c r="I1792" i="5"/>
  <c r="H1669" i="5"/>
  <c r="I1446" i="5"/>
  <c r="F1005" i="5"/>
  <c r="G1642" i="5"/>
  <c r="I670" i="5"/>
  <c r="F1792" i="5"/>
  <c r="E2422" i="5"/>
  <c r="E1196" i="5"/>
  <c r="H1997" i="5"/>
  <c r="F1724" i="5"/>
  <c r="E993" i="5"/>
  <c r="F2180" i="5"/>
  <c r="H330" i="5"/>
  <c r="I164" i="5"/>
  <c r="G1977" i="5"/>
  <c r="H1128" i="5"/>
  <c r="I1037" i="5"/>
  <c r="I188" i="5"/>
  <c r="I1994" i="5"/>
  <c r="E2325" i="5"/>
  <c r="I1325" i="5"/>
  <c r="I2429" i="5"/>
  <c r="F131" i="5"/>
  <c r="H670" i="5"/>
  <c r="F364" i="5"/>
  <c r="E789" i="5"/>
  <c r="F1193" i="5"/>
  <c r="F1487" i="5"/>
  <c r="G886" i="5"/>
  <c r="H2189" i="5"/>
  <c r="F2348" i="5"/>
  <c r="G2153" i="5"/>
  <c r="F566" i="5"/>
  <c r="G1121" i="5"/>
  <c r="F1712" i="5"/>
  <c r="E1776" i="5"/>
  <c r="H68" i="5"/>
  <c r="F1732" i="5"/>
  <c r="H1328" i="5"/>
  <c r="G2457" i="5"/>
  <c r="E638" i="5"/>
  <c r="I1815" i="5"/>
  <c r="F2358" i="5"/>
  <c r="H697" i="5"/>
  <c r="H320" i="5"/>
  <c r="E1728" i="5"/>
  <c r="I995" i="5"/>
  <c r="G2207" i="5"/>
  <c r="G2060" i="5"/>
  <c r="F1121" i="5"/>
  <c r="F68" i="5"/>
  <c r="G1328" i="5"/>
  <c r="G697" i="5"/>
  <c r="H995" i="5"/>
  <c r="F498" i="5"/>
  <c r="F775" i="5"/>
  <c r="E2348" i="5"/>
  <c r="F2153" i="5"/>
  <c r="H1712" i="5"/>
  <c r="H579" i="5"/>
  <c r="E1732" i="5"/>
  <c r="G2311" i="5"/>
  <c r="G858" i="5"/>
  <c r="E320" i="5"/>
  <c r="H627" i="5"/>
  <c r="F1437" i="5"/>
  <c r="I2180" i="5"/>
  <c r="E761" i="5"/>
  <c r="H1037" i="5"/>
  <c r="H1808" i="5"/>
  <c r="G1994" i="5"/>
  <c r="E2228" i="5"/>
  <c r="H2427" i="5"/>
  <c r="G2471" i="5"/>
  <c r="I351" i="5"/>
  <c r="H2429" i="5"/>
  <c r="E765" i="5"/>
  <c r="F1820" i="5"/>
  <c r="F635" i="5"/>
  <c r="I1216" i="5"/>
  <c r="I886" i="5"/>
  <c r="E1121" i="5"/>
  <c r="H2005" i="5"/>
  <c r="H929" i="5"/>
  <c r="E68" i="5"/>
  <c r="I2176" i="5"/>
  <c r="H1845" i="5"/>
  <c r="F2311" i="5"/>
  <c r="F516" i="5"/>
  <c r="E697" i="5"/>
  <c r="F858" i="5"/>
  <c r="H2564" i="5"/>
  <c r="E498" i="5"/>
  <c r="H1135" i="5"/>
  <c r="H765" i="5"/>
  <c r="G364" i="5"/>
  <c r="G1820" i="5"/>
  <c r="I1487" i="5"/>
  <c r="I635" i="5"/>
  <c r="G1216" i="5"/>
  <c r="I566" i="5"/>
  <c r="F1776" i="5"/>
  <c r="E2005" i="5"/>
  <c r="I929" i="5"/>
  <c r="G2176" i="5"/>
  <c r="F1845" i="5"/>
  <c r="H2457" i="5"/>
  <c r="I2311" i="5"/>
  <c r="G638" i="5"/>
  <c r="E516" i="5"/>
  <c r="F201" i="5"/>
  <c r="G1815" i="5"/>
  <c r="E1455" i="5"/>
  <c r="G2358" i="5"/>
  <c r="H1074" i="5"/>
  <c r="I858" i="5"/>
  <c r="G721" i="5"/>
  <c r="E2564" i="5"/>
  <c r="I1728" i="5"/>
  <c r="G1137" i="5"/>
  <c r="H2255" i="5"/>
  <c r="G498" i="5"/>
  <c r="F466" i="5"/>
  <c r="E1669" i="5"/>
  <c r="E996" i="5"/>
  <c r="H1446" i="5"/>
  <c r="H164" i="5"/>
  <c r="H761" i="5"/>
  <c r="F1902" i="5"/>
  <c r="E1808" i="5"/>
  <c r="F188" i="5"/>
  <c r="H2228" i="5"/>
  <c r="I2427" i="5"/>
  <c r="E1005" i="5"/>
  <c r="I2325" i="5"/>
  <c r="F1642" i="5"/>
  <c r="I1131" i="5"/>
  <c r="F1137" i="5"/>
  <c r="F2609" i="5"/>
  <c r="F1400" i="5"/>
  <c r="E342" i="5"/>
  <c r="G2305" i="5"/>
  <c r="H1340" i="5"/>
  <c r="E66" i="5"/>
  <c r="F1548" i="5"/>
  <c r="F977" i="5"/>
  <c r="I1903" i="5"/>
  <c r="H1271" i="5"/>
  <c r="H29" i="5"/>
  <c r="F338" i="5"/>
  <c r="H2061" i="5"/>
  <c r="G2061" i="5"/>
  <c r="H2268" i="5"/>
  <c r="F512" i="5"/>
  <c r="F57" i="5"/>
  <c r="H801" i="5"/>
  <c r="I70" i="5"/>
  <c r="G873" i="5"/>
  <c r="G2268" i="5"/>
  <c r="H512" i="5"/>
  <c r="F801" i="5"/>
  <c r="E1928" i="5"/>
  <c r="I2375" i="5"/>
  <c r="G2178" i="5"/>
  <c r="E873" i="5"/>
  <c r="F248" i="5"/>
  <c r="G1040" i="5"/>
  <c r="F1612" i="5"/>
  <c r="E2178" i="5"/>
  <c r="H248" i="5"/>
  <c r="G294" i="5"/>
  <c r="E442" i="5"/>
  <c r="G2479" i="5"/>
  <c r="I1714" i="5"/>
  <c r="G418" i="5"/>
  <c r="F294" i="5"/>
  <c r="H1603" i="5"/>
  <c r="E2268" i="5"/>
  <c r="E1492" i="5"/>
  <c r="H57" i="5"/>
  <c r="F442" i="5"/>
  <c r="G116" i="5"/>
  <c r="I1083" i="5"/>
  <c r="F1029" i="5"/>
  <c r="H2530" i="5"/>
  <c r="H71" i="5"/>
  <c r="H928" i="5"/>
  <c r="G563" i="5"/>
  <c r="E2051" i="5"/>
  <c r="I157" i="5"/>
  <c r="E71" i="5"/>
  <c r="I1505" i="5"/>
  <c r="I1387" i="5"/>
  <c r="I183" i="5"/>
  <c r="H1086" i="5"/>
  <c r="E1626" i="5"/>
  <c r="E784" i="5"/>
  <c r="I763" i="5"/>
  <c r="F1352" i="5"/>
  <c r="I2249" i="5"/>
  <c r="I1623" i="5"/>
  <c r="H791" i="5"/>
  <c r="I2608" i="5"/>
  <c r="F1656" i="5"/>
  <c r="F306" i="5"/>
  <c r="H303" i="5"/>
  <c r="F1345" i="5"/>
  <c r="H2091" i="5"/>
  <c r="F489" i="5"/>
  <c r="H1612" i="5"/>
  <c r="E2074" i="5"/>
  <c r="H1714" i="5"/>
  <c r="H1928" i="5"/>
  <c r="G1828" i="5"/>
  <c r="I2272" i="5"/>
  <c r="F2586" i="5"/>
  <c r="G1612" i="5"/>
  <c r="I1626" i="5"/>
  <c r="E932" i="5"/>
  <c r="G784" i="5"/>
  <c r="G1992" i="5"/>
  <c r="E1387" i="5"/>
  <c r="I2091" i="5"/>
  <c r="I791" i="5"/>
  <c r="E2558" i="5"/>
  <c r="H405" i="5"/>
  <c r="I2221" i="5"/>
  <c r="E1606" i="5"/>
  <c r="E230" i="5"/>
  <c r="I1603" i="5"/>
  <c r="F70" i="5"/>
  <c r="H2479" i="5"/>
  <c r="I801" i="5"/>
  <c r="G1714" i="5"/>
  <c r="G1704" i="5"/>
  <c r="G2144" i="5"/>
  <c r="H1140" i="5"/>
  <c r="G1496" i="5"/>
  <c r="G1754" i="5"/>
  <c r="E2144" i="5"/>
  <c r="I1140" i="5"/>
  <c r="I1532" i="5"/>
  <c r="I529" i="5"/>
  <c r="F704" i="5"/>
  <c r="H1083" i="5"/>
  <c r="E214" i="5"/>
  <c r="G2252" i="5"/>
  <c r="F1787" i="5"/>
  <c r="H2617" i="5"/>
  <c r="H1624" i="5"/>
  <c r="I850" i="5"/>
  <c r="G1086" i="5"/>
  <c r="I1633" i="5"/>
  <c r="E286" i="5"/>
  <c r="I1917" i="5"/>
  <c r="G1603" i="5"/>
  <c r="H70" i="5"/>
  <c r="G264" i="5"/>
  <c r="H2178" i="5"/>
  <c r="H873" i="5"/>
  <c r="F2268" i="5"/>
  <c r="H1492" i="5"/>
  <c r="G248" i="5"/>
  <c r="G512" i="5"/>
  <c r="G57" i="5"/>
  <c r="F1172" i="5"/>
  <c r="F2479" i="5"/>
  <c r="E801" i="5"/>
  <c r="G356" i="5"/>
  <c r="H110" i="5"/>
  <c r="F2219" i="5"/>
  <c r="E1457" i="5"/>
  <c r="H2412" i="5"/>
  <c r="H972" i="5"/>
  <c r="I2049" i="5"/>
  <c r="E583" i="5"/>
  <c r="G479" i="5"/>
  <c r="G1582" i="5"/>
  <c r="H850" i="5"/>
  <c r="H122" i="5"/>
  <c r="H1917" i="5"/>
  <c r="F1999" i="5"/>
  <c r="H1172" i="5"/>
  <c r="G89" i="5"/>
  <c r="F83" i="5"/>
  <c r="G827" i="5"/>
  <c r="H1457" i="5"/>
  <c r="H1532" i="5"/>
  <c r="I1884" i="5"/>
  <c r="I1891" i="5"/>
  <c r="G2175" i="5"/>
  <c r="G1638" i="5"/>
  <c r="F1603" i="5"/>
  <c r="G70" i="5"/>
  <c r="E2479" i="5"/>
  <c r="F110" i="5"/>
  <c r="I2489" i="5"/>
  <c r="G2226" i="5"/>
  <c r="H545" i="5"/>
  <c r="E1868" i="5"/>
  <c r="F1771" i="5"/>
  <c r="H1891" i="5"/>
  <c r="E2295" i="5"/>
  <c r="E914" i="5"/>
  <c r="H1015" i="5"/>
  <c r="G691" i="5"/>
  <c r="H2375" i="5"/>
  <c r="G1917" i="5"/>
  <c r="E1098" i="5"/>
  <c r="I442" i="5"/>
  <c r="G1172" i="5"/>
  <c r="E543" i="5"/>
  <c r="E2489" i="5"/>
  <c r="I418" i="5"/>
  <c r="H2219" i="5"/>
  <c r="F2412" i="5"/>
  <c r="F1517" i="5"/>
  <c r="H1771" i="5"/>
  <c r="F2226" i="5"/>
  <c r="G545" i="5"/>
  <c r="F719" i="5"/>
  <c r="I2295" i="5"/>
  <c r="G2327" i="5"/>
  <c r="F2375" i="5"/>
  <c r="H2136" i="5"/>
  <c r="E1172" i="5"/>
  <c r="E418" i="5"/>
  <c r="F1863" i="5"/>
  <c r="H116" i="5"/>
  <c r="F1343" i="5"/>
  <c r="I2144" i="5"/>
  <c r="I1744" i="5"/>
  <c r="F1659" i="5"/>
  <c r="F798" i="5"/>
  <c r="H859" i="5"/>
  <c r="G1526" i="5"/>
  <c r="I655" i="5"/>
  <c r="G1156" i="5"/>
  <c r="I2507" i="5"/>
  <c r="G1519" i="5"/>
  <c r="F2422" i="5"/>
  <c r="G655" i="5"/>
  <c r="G2589" i="5"/>
  <c r="F1645" i="5"/>
  <c r="F1851" i="5"/>
  <c r="I677" i="5"/>
  <c r="H2269" i="5"/>
  <c r="H2336" i="5"/>
  <c r="G92" i="5"/>
  <c r="F906" i="5"/>
  <c r="G1326" i="5"/>
  <c r="I2422" i="5"/>
  <c r="H2589" i="5"/>
  <c r="G683" i="5"/>
  <c r="H1361" i="5"/>
  <c r="G1588" i="5"/>
  <c r="E1544" i="5"/>
  <c r="H2518" i="5"/>
  <c r="H655" i="5"/>
  <c r="F2589" i="5"/>
  <c r="I987" i="5"/>
  <c r="H853" i="5"/>
  <c r="H1127" i="5"/>
  <c r="I1183" i="5"/>
  <c r="G35" i="5"/>
  <c r="G1391" i="5"/>
  <c r="E1033" i="5"/>
  <c r="H1544" i="5"/>
  <c r="G1196" i="5"/>
  <c r="E1997" i="5"/>
  <c r="I1437" i="5"/>
  <c r="G996" i="5"/>
  <c r="E109" i="5"/>
  <c r="I1585" i="5"/>
  <c r="H1317" i="5"/>
  <c r="I636" i="5"/>
  <c r="I1181" i="5"/>
  <c r="F171" i="5"/>
  <c r="I1284" i="5"/>
  <c r="E2385" i="5"/>
  <c r="G365" i="5"/>
  <c r="H2519" i="5"/>
  <c r="H2580" i="5"/>
  <c r="E994" i="5"/>
  <c r="H241" i="5"/>
  <c r="E91" i="5"/>
  <c r="I1245" i="5"/>
  <c r="F1738" i="5"/>
  <c r="E1444" i="5"/>
  <c r="F584" i="5"/>
  <c r="F291" i="5"/>
  <c r="E89" i="5"/>
  <c r="F1614" i="5"/>
  <c r="I197" i="5"/>
  <c r="F339" i="5"/>
  <c r="I709" i="5"/>
  <c r="E1245" i="5"/>
  <c r="E144" i="5"/>
  <c r="I2327" i="5"/>
  <c r="G1633" i="5"/>
  <c r="H2175" i="5"/>
  <c r="F142" i="5"/>
  <c r="H1175" i="5"/>
  <c r="E1738" i="5"/>
  <c r="H584" i="5"/>
  <c r="F1397" i="5"/>
  <c r="G1928" i="5"/>
  <c r="G110" i="5"/>
  <c r="E1828" i="5"/>
  <c r="G2489" i="5"/>
  <c r="I1343" i="5"/>
  <c r="G1140" i="5"/>
  <c r="E1582" i="5"/>
  <c r="I144" i="5"/>
  <c r="E2327" i="5"/>
  <c r="E2175" i="5"/>
  <c r="F197" i="5"/>
  <c r="I2096" i="5"/>
  <c r="E339" i="5"/>
  <c r="H709" i="5"/>
  <c r="H1245" i="5"/>
  <c r="H144" i="5"/>
  <c r="F1633" i="5"/>
  <c r="H142" i="5"/>
  <c r="E1175" i="5"/>
  <c r="G307" i="5"/>
  <c r="F1616" i="5"/>
  <c r="H356" i="5"/>
  <c r="I767" i="5"/>
  <c r="F1928" i="5"/>
  <c r="E110" i="5"/>
  <c r="G1457" i="5"/>
  <c r="F116" i="5"/>
  <c r="I2412" i="5"/>
  <c r="H1343" i="5"/>
  <c r="F1140" i="5"/>
  <c r="H197" i="5"/>
  <c r="G197" i="5"/>
  <c r="H2096" i="5"/>
  <c r="I339" i="5"/>
  <c r="F709" i="5"/>
  <c r="F827" i="5"/>
  <c r="G1245" i="5"/>
  <c r="G144" i="5"/>
  <c r="I435" i="5"/>
  <c r="G1015" i="5"/>
  <c r="G2368" i="5"/>
  <c r="E307" i="5"/>
  <c r="I1616" i="5"/>
  <c r="I514" i="5"/>
  <c r="I356" i="5"/>
  <c r="I2219" i="5"/>
  <c r="H1863" i="5"/>
  <c r="I1457" i="5"/>
  <c r="E116" i="5"/>
  <c r="G2412" i="5"/>
  <c r="G1343" i="5"/>
  <c r="F2128" i="5"/>
  <c r="E435" i="5"/>
  <c r="F1015" i="5"/>
  <c r="G1106" i="5"/>
  <c r="H514" i="5"/>
  <c r="F356" i="5"/>
  <c r="G2096" i="5"/>
  <c r="H339" i="5"/>
  <c r="I1582" i="5"/>
  <c r="E709" i="5"/>
  <c r="E827" i="5"/>
  <c r="E2096" i="5"/>
  <c r="H1582" i="5"/>
  <c r="H827" i="5"/>
  <c r="G405" i="5"/>
  <c r="F435" i="5"/>
  <c r="E1015" i="5"/>
  <c r="I1638" i="5"/>
  <c r="G2375" i="5"/>
  <c r="E2044" i="5"/>
  <c r="H1704" i="5"/>
  <c r="E1252" i="5"/>
  <c r="H1828" i="5"/>
  <c r="F2489" i="5"/>
  <c r="H2144" i="5"/>
  <c r="F418" i="5"/>
  <c r="G2219" i="5"/>
  <c r="E1863" i="5"/>
  <c r="H567" i="5"/>
  <c r="E405" i="5"/>
  <c r="F2327" i="5"/>
  <c r="E1633" i="5"/>
  <c r="F2175" i="5"/>
  <c r="E1638" i="5"/>
  <c r="F1444" i="5"/>
  <c r="I543" i="5"/>
  <c r="F153" i="5"/>
  <c r="I89" i="5"/>
  <c r="G1787" i="5"/>
  <c r="F403" i="5"/>
  <c r="G972" i="5"/>
  <c r="I1832" i="5"/>
  <c r="E1125" i="5"/>
  <c r="I2558" i="5"/>
  <c r="H2221" i="5"/>
  <c r="H258" i="5"/>
  <c r="E2301" i="5"/>
  <c r="H157" i="5"/>
  <c r="I2143" i="5"/>
  <c r="H1787" i="5"/>
  <c r="F1592" i="5"/>
  <c r="F972" i="5"/>
  <c r="E1754" i="5"/>
  <c r="G1853" i="5"/>
  <c r="E157" i="5"/>
  <c r="H1033" i="5"/>
  <c r="I695" i="5"/>
  <c r="G422" i="5"/>
  <c r="E2143" i="5"/>
  <c r="G2185" i="5"/>
  <c r="F2578" i="5"/>
  <c r="G1231" i="5"/>
  <c r="F1754" i="5"/>
  <c r="F1391" i="5"/>
  <c r="H1853" i="5"/>
  <c r="F479" i="5"/>
  <c r="F2617" i="5"/>
  <c r="E1782" i="5"/>
  <c r="G2049" i="5"/>
  <c r="G1952" i="5"/>
  <c r="G258" i="5"/>
  <c r="G2385" i="5"/>
  <c r="E2204" i="5"/>
  <c r="E1391" i="5"/>
  <c r="G1894" i="5"/>
  <c r="F2473" i="5"/>
  <c r="H1832" i="5"/>
  <c r="I2456" i="5"/>
  <c r="H1566" i="5"/>
  <c r="G1755" i="5"/>
  <c r="H2272" i="5"/>
  <c r="G2586" i="5"/>
  <c r="H2249" i="5"/>
  <c r="H1884" i="5"/>
  <c r="G1505" i="5"/>
  <c r="I2305" i="5"/>
  <c r="H1393" i="5"/>
  <c r="H2143" i="5"/>
  <c r="I1852" i="5"/>
  <c r="G932" i="5"/>
  <c r="H1992" i="5"/>
  <c r="H792" i="5"/>
  <c r="E58" i="5"/>
  <c r="E1787" i="5"/>
  <c r="H1789" i="5"/>
  <c r="G2558" i="5"/>
  <c r="I2617" i="5"/>
  <c r="F1471" i="5"/>
  <c r="F2221" i="5"/>
  <c r="I1201" i="5"/>
  <c r="I386" i="5"/>
  <c r="F1547" i="5"/>
  <c r="E1592" i="5"/>
  <c r="F885" i="5"/>
  <c r="I1782" i="5"/>
  <c r="F1231" i="5"/>
  <c r="G1247" i="5"/>
  <c r="G462" i="5"/>
  <c r="G417" i="5"/>
  <c r="F2049" i="5"/>
  <c r="F1952" i="5"/>
  <c r="I329" i="5"/>
  <c r="F258" i="5"/>
  <c r="F593" i="5"/>
  <c r="I2204" i="5"/>
  <c r="F1853" i="5"/>
  <c r="F1894" i="5"/>
  <c r="E2473" i="5"/>
  <c r="G1033" i="5"/>
  <c r="G1832" i="5"/>
  <c r="F62" i="5"/>
  <c r="G695" i="5"/>
  <c r="I914" i="5"/>
  <c r="G1592" i="5"/>
  <c r="H885" i="5"/>
  <c r="I583" i="5"/>
  <c r="I1393" i="5"/>
  <c r="E1789" i="5"/>
  <c r="G1471" i="5"/>
  <c r="G2221" i="5"/>
  <c r="E2578" i="5"/>
  <c r="H1231" i="5"/>
  <c r="G823" i="5"/>
  <c r="G1852" i="5"/>
  <c r="I704" i="5"/>
  <c r="I58" i="5"/>
  <c r="E1547" i="5"/>
  <c r="E885" i="5"/>
  <c r="G1782" i="5"/>
  <c r="I1247" i="5"/>
  <c r="F462" i="5"/>
  <c r="F417" i="5"/>
  <c r="E329" i="5"/>
  <c r="H1658" i="5"/>
  <c r="E35" i="5"/>
  <c r="E593" i="5"/>
  <c r="H2204" i="5"/>
  <c r="E1853" i="5"/>
  <c r="E1894" i="5"/>
  <c r="I2473" i="5"/>
  <c r="F1033" i="5"/>
  <c r="F1832" i="5"/>
  <c r="G62" i="5"/>
  <c r="I34" i="5"/>
  <c r="G1789" i="5"/>
  <c r="G2617" i="5"/>
  <c r="I1547" i="5"/>
  <c r="H1469" i="5"/>
  <c r="H1782" i="5"/>
  <c r="I2385" i="5"/>
  <c r="H906" i="5"/>
  <c r="I792" i="5"/>
  <c r="G58" i="5"/>
  <c r="H2558" i="5"/>
  <c r="E1201" i="5"/>
  <c r="G1393" i="5"/>
  <c r="F386" i="5"/>
  <c r="I1125" i="5"/>
  <c r="E704" i="5"/>
  <c r="G792" i="5"/>
  <c r="F58" i="5"/>
  <c r="G386" i="5"/>
  <c r="G358" i="5"/>
  <c r="I885" i="5"/>
  <c r="E1301" i="5"/>
  <c r="H1247" i="5"/>
  <c r="I403" i="5"/>
  <c r="I462" i="5"/>
  <c r="E417" i="5"/>
  <c r="G329" i="5"/>
  <c r="F1658" i="5"/>
  <c r="F35" i="5"/>
  <c r="I593" i="5"/>
  <c r="G2204" i="5"/>
  <c r="I1894" i="5"/>
  <c r="I2301" i="5"/>
  <c r="H2473" i="5"/>
  <c r="I479" i="5"/>
  <c r="E62" i="5"/>
  <c r="G2111" i="5"/>
  <c r="H1471" i="5"/>
  <c r="E358" i="5"/>
  <c r="E1866" i="5"/>
  <c r="H2049" i="5"/>
  <c r="H1952" i="5"/>
  <c r="I83" i="5"/>
  <c r="H914" i="5"/>
  <c r="F2185" i="5"/>
  <c r="E462" i="5"/>
  <c r="E792" i="5"/>
  <c r="G1201" i="5"/>
  <c r="F1393" i="5"/>
  <c r="E1852" i="5"/>
  <c r="G927" i="5"/>
  <c r="F1201" i="5"/>
  <c r="H1547" i="5"/>
  <c r="E303" i="5"/>
  <c r="H1125" i="5"/>
  <c r="H1623" i="5"/>
  <c r="H1852" i="5"/>
  <c r="H1868" i="5"/>
  <c r="H704" i="5"/>
  <c r="G1345" i="5"/>
  <c r="H1735" i="5"/>
  <c r="F913" i="5"/>
  <c r="G914" i="5"/>
  <c r="G2476" i="5"/>
  <c r="E2185" i="5"/>
  <c r="E386" i="5"/>
  <c r="H2460" i="5"/>
  <c r="G1469" i="5"/>
  <c r="H2578" i="5"/>
  <c r="H358" i="5"/>
  <c r="I1866" i="5"/>
  <c r="I823" i="5"/>
  <c r="F1247" i="5"/>
  <c r="E403" i="5"/>
  <c r="E972" i="5"/>
  <c r="I417" i="5"/>
  <c r="H329" i="5"/>
  <c r="H2385" i="5"/>
  <c r="E1658" i="5"/>
  <c r="I35" i="5"/>
  <c r="I1754" i="5"/>
  <c r="H593" i="5"/>
  <c r="I1391" i="5"/>
  <c r="H2301" i="5"/>
  <c r="F583" i="5"/>
  <c r="F157" i="5"/>
  <c r="E479" i="5"/>
  <c r="E83" i="5"/>
  <c r="E2111" i="5"/>
  <c r="G552" i="5"/>
  <c r="H823" i="5"/>
  <c r="F1469" i="5"/>
  <c r="H1866" i="5"/>
  <c r="F38" i="5"/>
  <c r="G583" i="5"/>
  <c r="H83" i="5"/>
  <c r="I2111" i="5"/>
  <c r="G2372" i="5"/>
  <c r="H1638" i="5"/>
  <c r="G142" i="5"/>
  <c r="F307" i="5"/>
  <c r="I584" i="5"/>
  <c r="E1616" i="5"/>
  <c r="G1715" i="5"/>
  <c r="I291" i="5"/>
  <c r="H767" i="5"/>
  <c r="I1614" i="5"/>
  <c r="F2368" i="5"/>
  <c r="F1175" i="5"/>
  <c r="F2044" i="5"/>
  <c r="G1738" i="5"/>
  <c r="F1704" i="5"/>
  <c r="E1957" i="5"/>
  <c r="G1536" i="5"/>
  <c r="H1536" i="5"/>
  <c r="E1536" i="5"/>
  <c r="F1536" i="5"/>
  <c r="I1536" i="5"/>
  <c r="I1166" i="5"/>
  <c r="H1166" i="5"/>
  <c r="E1166" i="5"/>
  <c r="F1166" i="5"/>
  <c r="G1166" i="5"/>
  <c r="E2545" i="5"/>
  <c r="H2545" i="5"/>
  <c r="I2545" i="5"/>
  <c r="F2545" i="5"/>
  <c r="G2545" i="5"/>
  <c r="G1248" i="5"/>
  <c r="E1248" i="5"/>
  <c r="I1248" i="5"/>
  <c r="F1248" i="5"/>
  <c r="H1248" i="5"/>
  <c r="F289" i="5"/>
  <c r="E289" i="5"/>
  <c r="H289" i="5"/>
  <c r="G289" i="5"/>
  <c r="I1904" i="5"/>
  <c r="E1904" i="5"/>
  <c r="G1904" i="5"/>
  <c r="H1904" i="5"/>
  <c r="F1911" i="5"/>
  <c r="I1911" i="5"/>
  <c r="E1911" i="5"/>
  <c r="G1911" i="5"/>
  <c r="H1911" i="5"/>
  <c r="E1514" i="5"/>
  <c r="I1514" i="5"/>
  <c r="H1514" i="5"/>
  <c r="F1514" i="5"/>
  <c r="G1514" i="5"/>
  <c r="I74" i="5"/>
  <c r="G74" i="5"/>
  <c r="E74" i="5"/>
  <c r="H74" i="5"/>
  <c r="F74" i="5"/>
  <c r="E1589" i="5"/>
  <c r="F1589" i="5"/>
  <c r="G1589" i="5"/>
  <c r="H1589" i="5"/>
  <c r="I1589" i="5"/>
  <c r="G2428" i="5"/>
  <c r="H2428" i="5"/>
  <c r="F2428" i="5"/>
  <c r="E2428" i="5"/>
  <c r="I2428" i="5"/>
  <c r="F1250" i="5"/>
  <c r="E1250" i="5"/>
  <c r="H1250" i="5"/>
  <c r="I1250" i="5"/>
  <c r="G1250" i="5"/>
  <c r="E1941" i="5"/>
  <c r="F1941" i="5"/>
  <c r="G1941" i="5"/>
  <c r="H1941" i="5"/>
  <c r="I1495" i="5"/>
  <c r="E1495" i="5"/>
  <c r="G1495" i="5"/>
  <c r="H1495" i="5"/>
  <c r="F1495" i="5"/>
  <c r="E1220" i="5"/>
  <c r="G1220" i="5"/>
  <c r="H1220" i="5"/>
  <c r="F1220" i="5"/>
  <c r="I1220" i="5"/>
  <c r="F1187" i="5"/>
  <c r="G1187" i="5"/>
  <c r="I1187" i="5"/>
  <c r="E1187" i="5"/>
  <c r="H1187" i="5"/>
  <c r="E1046" i="5"/>
  <c r="F1046" i="5"/>
  <c r="G1046" i="5"/>
  <c r="H1046" i="5"/>
  <c r="E2309" i="5"/>
  <c r="H2309" i="5"/>
  <c r="F2309" i="5"/>
  <c r="G2309" i="5"/>
  <c r="I2309" i="5"/>
  <c r="G36" i="5"/>
  <c r="I36" i="5"/>
  <c r="E36" i="5"/>
  <c r="H36" i="5"/>
  <c r="F36" i="5"/>
  <c r="E139" i="5"/>
  <c r="F139" i="5"/>
  <c r="I139" i="5"/>
  <c r="H139" i="5"/>
  <c r="G139" i="5"/>
  <c r="I1640" i="5"/>
  <c r="E1640" i="5"/>
  <c r="G1640" i="5"/>
  <c r="H1640" i="5"/>
  <c r="E2538" i="5"/>
  <c r="H2538" i="5"/>
  <c r="F2538" i="5"/>
  <c r="G2538" i="5"/>
  <c r="I2538" i="5"/>
  <c r="E2565" i="5"/>
  <c r="G2565" i="5"/>
  <c r="H2565" i="5"/>
  <c r="I2565" i="5"/>
  <c r="F45" i="5"/>
  <c r="I45" i="5"/>
  <c r="H45" i="5"/>
  <c r="E45" i="5"/>
  <c r="G45" i="5"/>
  <c r="G381" i="5"/>
  <c r="I381" i="5"/>
  <c r="F381" i="5"/>
  <c r="H381" i="5"/>
  <c r="E381" i="5"/>
  <c r="H898" i="5"/>
  <c r="I898" i="5"/>
  <c r="E898" i="5"/>
  <c r="F898" i="5"/>
  <c r="G898" i="5"/>
  <c r="I658" i="5"/>
  <c r="E658" i="5"/>
  <c r="F658" i="5"/>
  <c r="H658" i="5"/>
  <c r="E40" i="5"/>
  <c r="I40" i="5"/>
  <c r="G40" i="5"/>
  <c r="H40" i="5"/>
  <c r="I51" i="5"/>
  <c r="H51" i="5"/>
  <c r="E51" i="5"/>
  <c r="F51" i="5"/>
  <c r="G51" i="5"/>
  <c r="I1404" i="5"/>
  <c r="E1404" i="5"/>
  <c r="G1404" i="5"/>
  <c r="H1404" i="5"/>
  <c r="F2602" i="5"/>
  <c r="H2602" i="5"/>
  <c r="G2602" i="5"/>
  <c r="E2602" i="5"/>
  <c r="I2602" i="5"/>
  <c r="F2042" i="5"/>
  <c r="H2042" i="5"/>
  <c r="E2042" i="5"/>
  <c r="G2042" i="5"/>
  <c r="I2042" i="5"/>
  <c r="F2303" i="5"/>
  <c r="G2303" i="5"/>
  <c r="I2303" i="5"/>
  <c r="E2303" i="5"/>
  <c r="I2100" i="5"/>
  <c r="G2100" i="5"/>
  <c r="F2100" i="5"/>
  <c r="H2100" i="5"/>
  <c r="E2100" i="5"/>
  <c r="E872" i="5"/>
  <c r="F872" i="5"/>
  <c r="H872" i="5"/>
  <c r="I872" i="5"/>
  <c r="E2008" i="5"/>
  <c r="F2008" i="5"/>
  <c r="H2008" i="5"/>
  <c r="I2008" i="5"/>
  <c r="I168" i="5"/>
  <c r="G168" i="5"/>
  <c r="H168" i="5"/>
  <c r="E168" i="5"/>
  <c r="F168" i="5"/>
  <c r="E1045" i="5"/>
  <c r="I1045" i="5"/>
  <c r="F1045" i="5"/>
  <c r="G1045" i="5"/>
  <c r="H1045" i="5"/>
  <c r="E1299" i="5"/>
  <c r="H1299" i="5"/>
  <c r="I1299" i="5"/>
  <c r="F1299" i="5"/>
  <c r="G1299" i="5"/>
  <c r="H1880" i="5"/>
  <c r="I1880" i="5"/>
  <c r="F1880" i="5"/>
  <c r="G1880" i="5"/>
  <c r="E1880" i="5"/>
  <c r="E1441" i="5"/>
  <c r="F1441" i="5"/>
  <c r="H1441" i="5"/>
  <c r="I1441" i="5"/>
  <c r="H795" i="5"/>
  <c r="I795" i="5"/>
  <c r="F795" i="5"/>
  <c r="E795" i="5"/>
  <c r="G795" i="5"/>
  <c r="E1750" i="5"/>
  <c r="I1750" i="5"/>
  <c r="H1750" i="5"/>
  <c r="F1750" i="5"/>
  <c r="G1750" i="5"/>
  <c r="H1202" i="5"/>
  <c r="E1202" i="5"/>
  <c r="G1202" i="5"/>
  <c r="I1202" i="5"/>
  <c r="F1640" i="5"/>
  <c r="E1721" i="5"/>
  <c r="F1721" i="5"/>
  <c r="G1721" i="5"/>
  <c r="H1721" i="5"/>
  <c r="I1721" i="5"/>
  <c r="I2484" i="5"/>
  <c r="G2484" i="5"/>
  <c r="E2484" i="5"/>
  <c r="H2484" i="5"/>
  <c r="F2484" i="5"/>
  <c r="E953" i="5"/>
  <c r="G953" i="5"/>
  <c r="H953" i="5"/>
  <c r="F953" i="5"/>
  <c r="I953" i="5"/>
  <c r="I2529" i="5"/>
  <c r="E2529" i="5"/>
  <c r="F2529" i="5"/>
  <c r="G2529" i="5"/>
  <c r="H2529" i="5"/>
  <c r="G1381" i="5"/>
  <c r="H1381" i="5"/>
  <c r="I1381" i="5"/>
  <c r="E1381" i="5"/>
  <c r="F1381" i="5"/>
  <c r="E362" i="5"/>
  <c r="F362" i="5"/>
  <c r="I362" i="5"/>
  <c r="G362" i="5"/>
  <c r="H362" i="5"/>
  <c r="H1114" i="5"/>
  <c r="I1114" i="5"/>
  <c r="F1114" i="5"/>
  <c r="G1114" i="5"/>
  <c r="E1114" i="5"/>
  <c r="E2271" i="5"/>
  <c r="H2271" i="5"/>
  <c r="G2271" i="5"/>
  <c r="I2271" i="5"/>
  <c r="F2271" i="5"/>
  <c r="G776" i="5"/>
  <c r="F776" i="5"/>
  <c r="H776" i="5"/>
  <c r="E776" i="5"/>
  <c r="G2098" i="5"/>
  <c r="E2098" i="5"/>
  <c r="F2098" i="5"/>
  <c r="I2098" i="5"/>
  <c r="H2098" i="5"/>
  <c r="I1649" i="5"/>
  <c r="F1649" i="5"/>
  <c r="H1649" i="5"/>
  <c r="E1649" i="5"/>
  <c r="G1649" i="5"/>
  <c r="E47" i="5"/>
  <c r="H47" i="5"/>
  <c r="I47" i="5"/>
  <c r="F47" i="5"/>
  <c r="G760" i="5"/>
  <c r="F760" i="5"/>
  <c r="H760" i="5"/>
  <c r="E760" i="5"/>
  <c r="I760" i="5"/>
  <c r="G2416" i="5"/>
  <c r="I2416" i="5"/>
  <c r="E2416" i="5"/>
  <c r="F2416" i="5"/>
  <c r="H2416" i="5"/>
  <c r="I605" i="5"/>
  <c r="H605" i="5"/>
  <c r="F605" i="5"/>
  <c r="G605" i="5"/>
  <c r="I1687" i="5"/>
  <c r="E1687" i="5"/>
  <c r="G1687" i="5"/>
  <c r="F1687" i="5"/>
  <c r="H1687" i="5"/>
  <c r="I1740" i="5"/>
  <c r="G1740" i="5"/>
  <c r="F1740" i="5"/>
  <c r="H1740" i="5"/>
  <c r="E1740" i="5"/>
  <c r="E449" i="5"/>
  <c r="F449" i="5"/>
  <c r="I449" i="5"/>
  <c r="G449" i="5"/>
  <c r="H449" i="5"/>
  <c r="E1199" i="5"/>
  <c r="I1199" i="5"/>
  <c r="H1199" i="5"/>
  <c r="G1199" i="5"/>
  <c r="F1199" i="5"/>
  <c r="H1822" i="5"/>
  <c r="E1822" i="5"/>
  <c r="G1822" i="5"/>
  <c r="F1822" i="5"/>
  <c r="I1822" i="5"/>
  <c r="G1486" i="5"/>
  <c r="F1486" i="5"/>
  <c r="H1486" i="5"/>
  <c r="I1486" i="5"/>
  <c r="E1486" i="5"/>
  <c r="H692" i="5"/>
  <c r="E692" i="5"/>
  <c r="F692" i="5"/>
  <c r="I692" i="5"/>
  <c r="G692" i="5"/>
  <c r="F1937" i="5"/>
  <c r="G1937" i="5"/>
  <c r="I1937" i="5"/>
  <c r="E1937" i="5"/>
  <c r="H1937" i="5"/>
  <c r="I2439" i="5"/>
  <c r="E2439" i="5"/>
  <c r="F2439" i="5"/>
  <c r="H2439" i="5"/>
  <c r="F1938" i="5"/>
  <c r="G1938" i="5"/>
  <c r="E1938" i="5"/>
  <c r="I1938" i="5"/>
  <c r="H1938" i="5"/>
  <c r="H280" i="5"/>
  <c r="F280" i="5"/>
  <c r="G280" i="5"/>
  <c r="E280" i="5"/>
  <c r="I280" i="5"/>
  <c r="H1533" i="5"/>
  <c r="E1533" i="5"/>
  <c r="G1533" i="5"/>
  <c r="F1533" i="5"/>
  <c r="E474" i="5"/>
  <c r="F474" i="5"/>
  <c r="I474" i="5"/>
  <c r="H474" i="5"/>
  <c r="G474" i="5"/>
  <c r="F1583" i="5"/>
  <c r="G1583" i="5"/>
  <c r="I1583" i="5"/>
  <c r="E1583" i="5"/>
  <c r="E1930" i="5"/>
  <c r="F1930" i="5"/>
  <c r="G1930" i="5"/>
  <c r="H1930" i="5"/>
  <c r="I1930" i="5"/>
  <c r="H1293" i="5"/>
  <c r="I1293" i="5"/>
  <c r="E1293" i="5"/>
  <c r="F1293" i="5"/>
  <c r="G1293" i="5"/>
  <c r="F415" i="5"/>
  <c r="I415" i="5"/>
  <c r="G415" i="5"/>
  <c r="E415" i="5"/>
  <c r="H2395" i="5"/>
  <c r="I2395" i="5"/>
  <c r="F2395" i="5"/>
  <c r="E2395" i="5"/>
  <c r="G2395" i="5"/>
  <c r="G1123" i="5"/>
  <c r="I1123" i="5"/>
  <c r="E1123" i="5"/>
  <c r="F1123" i="5"/>
  <c r="H1123" i="5"/>
  <c r="E1101" i="5"/>
  <c r="G1101" i="5"/>
  <c r="I1101" i="5"/>
  <c r="F1101" i="5"/>
  <c r="H1101" i="5"/>
  <c r="E2494" i="5"/>
  <c r="F2494" i="5"/>
  <c r="H2494" i="5"/>
  <c r="I2494" i="5"/>
  <c r="G868" i="5"/>
  <c r="I868" i="5"/>
  <c r="H868" i="5"/>
  <c r="E868" i="5"/>
  <c r="F868" i="5"/>
  <c r="H1483" i="5"/>
  <c r="F1483" i="5"/>
  <c r="I1483" i="5"/>
  <c r="E1483" i="5"/>
  <c r="G582" i="5"/>
  <c r="E582" i="5"/>
  <c r="H582" i="5"/>
  <c r="I582" i="5"/>
  <c r="F582" i="5"/>
  <c r="G1171" i="5"/>
  <c r="I1171" i="5"/>
  <c r="E1171" i="5"/>
  <c r="F1171" i="5"/>
  <c r="H1171" i="5"/>
  <c r="G84" i="5"/>
  <c r="H84" i="5"/>
  <c r="F84" i="5"/>
  <c r="I84" i="5"/>
  <c r="E84" i="5"/>
  <c r="E1021" i="5"/>
  <c r="I1021" i="5"/>
  <c r="G1021" i="5"/>
  <c r="H1021" i="5"/>
  <c r="E1545" i="5"/>
  <c r="F1545" i="5"/>
  <c r="G1545" i="5"/>
  <c r="H1545" i="5"/>
  <c r="I1545" i="5"/>
  <c r="F1330" i="5"/>
  <c r="I1330" i="5"/>
  <c r="E1330" i="5"/>
  <c r="G1330" i="5"/>
  <c r="H1330" i="5"/>
  <c r="G300" i="5"/>
  <c r="I300" i="5"/>
  <c r="E300" i="5"/>
  <c r="F300" i="5"/>
  <c r="H300" i="5"/>
  <c r="G2604" i="5"/>
  <c r="F2604" i="5"/>
  <c r="I2604" i="5"/>
  <c r="E2604" i="5"/>
  <c r="E1591" i="5"/>
  <c r="G1591" i="5"/>
  <c r="F1591" i="5"/>
  <c r="H1591" i="5"/>
  <c r="I1591" i="5"/>
  <c r="F1111" i="5"/>
  <c r="I1111" i="5"/>
  <c r="E1111" i="5"/>
  <c r="G1111" i="5"/>
  <c r="H1111" i="5"/>
  <c r="E1901" i="5"/>
  <c r="F1901" i="5"/>
  <c r="G1901" i="5"/>
  <c r="H1901" i="5"/>
  <c r="I1901" i="5"/>
  <c r="F747" i="5"/>
  <c r="H747" i="5"/>
  <c r="G747" i="5"/>
  <c r="E747" i="5"/>
  <c r="I747" i="5"/>
  <c r="I1799" i="5"/>
  <c r="F1799" i="5"/>
  <c r="G1799" i="5"/>
  <c r="H1799" i="5"/>
  <c r="E1799" i="5"/>
  <c r="G47" i="5"/>
  <c r="G1483" i="5"/>
  <c r="E605" i="5"/>
  <c r="H415" i="5"/>
  <c r="G658" i="5"/>
  <c r="F2565" i="5"/>
  <c r="G908" i="5"/>
  <c r="H908" i="5"/>
  <c r="I908" i="5"/>
  <c r="F908" i="5"/>
  <c r="E908" i="5"/>
  <c r="H2500" i="5"/>
  <c r="E2500" i="5"/>
  <c r="G2500" i="5"/>
  <c r="I2500" i="5"/>
  <c r="F2500" i="5"/>
  <c r="E669" i="5"/>
  <c r="F669" i="5"/>
  <c r="G669" i="5"/>
  <c r="H669" i="5"/>
  <c r="I669" i="5"/>
  <c r="E2172" i="5"/>
  <c r="F2172" i="5"/>
  <c r="H2172" i="5"/>
  <c r="I2172" i="5"/>
  <c r="E2594" i="5"/>
  <c r="F2594" i="5"/>
  <c r="G2594" i="5"/>
  <c r="I2594" i="5"/>
  <c r="G1221" i="5"/>
  <c r="F1221" i="5"/>
  <c r="H1221" i="5"/>
  <c r="E1221" i="5"/>
  <c r="I1221" i="5"/>
  <c r="H1132" i="5"/>
  <c r="F1132" i="5"/>
  <c r="G1132" i="5"/>
  <c r="E1132" i="5"/>
  <c r="I1132" i="5"/>
  <c r="F2387" i="5"/>
  <c r="E2387" i="5"/>
  <c r="G2387" i="5"/>
  <c r="I2387" i="5"/>
  <c r="I1197" i="5"/>
  <c r="H1197" i="5"/>
  <c r="F1197" i="5"/>
  <c r="G1197" i="5"/>
  <c r="E1197" i="5"/>
  <c r="G1012" i="5"/>
  <c r="H1012" i="5"/>
  <c r="I1012" i="5"/>
  <c r="E1012" i="5"/>
  <c r="E2213" i="5"/>
  <c r="F2213" i="5"/>
  <c r="H2213" i="5"/>
  <c r="I2213" i="5"/>
  <c r="G2011" i="5"/>
  <c r="H2011" i="5"/>
  <c r="E2011" i="5"/>
  <c r="F2011" i="5"/>
  <c r="I2011" i="5"/>
  <c r="E1908" i="5"/>
  <c r="H1908" i="5"/>
  <c r="F1908" i="5"/>
  <c r="G1908" i="5"/>
  <c r="I1908" i="5"/>
  <c r="F53" i="5"/>
  <c r="I53" i="5"/>
  <c r="H53" i="5"/>
  <c r="G53" i="5"/>
  <c r="E53" i="5"/>
  <c r="H591" i="5"/>
  <c r="G591" i="5"/>
  <c r="E591" i="5"/>
  <c r="I591" i="5"/>
  <c r="F591" i="5"/>
  <c r="E554" i="5"/>
  <c r="G554" i="5"/>
  <c r="I554" i="5"/>
  <c r="F554" i="5"/>
  <c r="H554" i="5"/>
  <c r="E429" i="5"/>
  <c r="I429" i="5"/>
  <c r="H429" i="5"/>
  <c r="G429" i="5"/>
  <c r="F429" i="5"/>
  <c r="G1246" i="5"/>
  <c r="I1246" i="5"/>
  <c r="H1246" i="5"/>
  <c r="E1246" i="5"/>
  <c r="F1246" i="5"/>
  <c r="E310" i="5"/>
  <c r="F310" i="5"/>
  <c r="H310" i="5"/>
  <c r="I310" i="5"/>
  <c r="G828" i="5"/>
  <c r="I828" i="5"/>
  <c r="E828" i="5"/>
  <c r="F828" i="5"/>
  <c r="H828" i="5"/>
  <c r="F1821" i="5"/>
  <c r="G1821" i="5"/>
  <c r="I1821" i="5"/>
  <c r="E1821" i="5"/>
  <c r="I649" i="5"/>
  <c r="G649" i="5"/>
  <c r="H649" i="5"/>
  <c r="F649" i="5"/>
  <c r="E649" i="5"/>
  <c r="F1549" i="5"/>
  <c r="E1549" i="5"/>
  <c r="I1549" i="5"/>
  <c r="G1549" i="5"/>
  <c r="E1763" i="5"/>
  <c r="F1763" i="5"/>
  <c r="I1763" i="5"/>
  <c r="G1763" i="5"/>
  <c r="G1420" i="5"/>
  <c r="I1420" i="5"/>
  <c r="H1420" i="5"/>
  <c r="E1420" i="5"/>
  <c r="F1420" i="5"/>
  <c r="E2376" i="5"/>
  <c r="F2376" i="5"/>
  <c r="H2376" i="5"/>
  <c r="I2376" i="5"/>
  <c r="G1565" i="5"/>
  <c r="I1565" i="5"/>
  <c r="F1565" i="5"/>
  <c r="E1565" i="5"/>
  <c r="H1565" i="5"/>
  <c r="G893" i="5"/>
  <c r="H893" i="5"/>
  <c r="E893" i="5"/>
  <c r="F893" i="5"/>
  <c r="E2289" i="5"/>
  <c r="F2289" i="5"/>
  <c r="H2289" i="5"/>
  <c r="I2289" i="5"/>
  <c r="E714" i="5"/>
  <c r="I714" i="5"/>
  <c r="H714" i="5"/>
  <c r="G714" i="5"/>
  <c r="H1257" i="5"/>
  <c r="G1257" i="5"/>
  <c r="I1257" i="5"/>
  <c r="F1257" i="5"/>
  <c r="E1257" i="5"/>
  <c r="E344" i="5"/>
  <c r="I344" i="5"/>
  <c r="F344" i="5"/>
  <c r="G344" i="5"/>
  <c r="H344" i="5"/>
  <c r="G536" i="5"/>
  <c r="H536" i="5"/>
  <c r="E536" i="5"/>
  <c r="I536" i="5"/>
  <c r="F536" i="5"/>
  <c r="E1145" i="5"/>
  <c r="G1145" i="5"/>
  <c r="H1145" i="5"/>
  <c r="F1145" i="5"/>
  <c r="I1145" i="5"/>
  <c r="H1927" i="5"/>
  <c r="F1927" i="5"/>
  <c r="G1927" i="5"/>
  <c r="E1927" i="5"/>
  <c r="I1927" i="5"/>
  <c r="G740" i="5"/>
  <c r="E740" i="5"/>
  <c r="F740" i="5"/>
  <c r="I740" i="5"/>
  <c r="H740" i="5"/>
  <c r="I894" i="5"/>
  <c r="G894" i="5"/>
  <c r="E894" i="5"/>
  <c r="H894" i="5"/>
  <c r="F894" i="5"/>
  <c r="F1315" i="5"/>
  <c r="E1315" i="5"/>
  <c r="H1315" i="5"/>
  <c r="I1315" i="5"/>
  <c r="H2339" i="5"/>
  <c r="G2339" i="5"/>
  <c r="I2339" i="5"/>
  <c r="F2339" i="5"/>
  <c r="E2339" i="5"/>
  <c r="G2559" i="5"/>
  <c r="H2559" i="5"/>
  <c r="E2559" i="5"/>
  <c r="F2559" i="5"/>
  <c r="I2559" i="5"/>
  <c r="H2557" i="5"/>
  <c r="G2557" i="5"/>
  <c r="E2557" i="5"/>
  <c r="F2557" i="5"/>
  <c r="I2557" i="5"/>
  <c r="G548" i="5"/>
  <c r="I548" i="5"/>
  <c r="F548" i="5"/>
  <c r="H548" i="5"/>
  <c r="E548" i="5"/>
  <c r="F1477" i="5"/>
  <c r="H1477" i="5"/>
  <c r="E1477" i="5"/>
  <c r="G1477" i="5"/>
  <c r="I1477" i="5"/>
  <c r="F1679" i="5"/>
  <c r="E1679" i="5"/>
  <c r="G1679" i="5"/>
  <c r="H1679" i="5"/>
  <c r="I1679" i="5"/>
  <c r="F748" i="5"/>
  <c r="G748" i="5"/>
  <c r="H748" i="5"/>
  <c r="I748" i="5"/>
  <c r="E748" i="5"/>
  <c r="I2150" i="5"/>
  <c r="E2150" i="5"/>
  <c r="G2150" i="5"/>
  <c r="H2150" i="5"/>
  <c r="H2303" i="5"/>
  <c r="G2289" i="5"/>
  <c r="G872" i="5"/>
  <c r="H1763" i="5"/>
  <c r="H2604" i="5"/>
  <c r="I289" i="5"/>
  <c r="H1821" i="5"/>
  <c r="G149" i="5"/>
  <c r="F149" i="5"/>
  <c r="E149" i="5"/>
  <c r="H149" i="5"/>
  <c r="I149" i="5"/>
  <c r="I2595" i="5"/>
  <c r="E2595" i="5"/>
  <c r="G2595" i="5"/>
  <c r="H2595" i="5"/>
  <c r="F2595" i="5"/>
  <c r="F1817" i="5"/>
  <c r="H1817" i="5"/>
  <c r="G1817" i="5"/>
  <c r="I1817" i="5"/>
  <c r="E1817" i="5"/>
  <c r="I1334" i="5"/>
  <c r="E1334" i="5"/>
  <c r="H1334" i="5"/>
  <c r="G1334" i="5"/>
  <c r="F1334" i="5"/>
  <c r="H1796" i="5"/>
  <c r="F1796" i="5"/>
  <c r="I1796" i="5"/>
  <c r="G1796" i="5"/>
  <c r="E1796" i="5"/>
  <c r="H1224" i="5"/>
  <c r="E1224" i="5"/>
  <c r="G1224" i="5"/>
  <c r="I1224" i="5"/>
  <c r="F1224" i="5"/>
  <c r="I1929" i="5"/>
  <c r="F1929" i="5"/>
  <c r="G1929" i="5"/>
  <c r="E1929" i="5"/>
  <c r="E576" i="5"/>
  <c r="I576" i="5"/>
  <c r="G576" i="5"/>
  <c r="H576" i="5"/>
  <c r="F576" i="5"/>
  <c r="H800" i="5"/>
  <c r="G800" i="5"/>
  <c r="E800" i="5"/>
  <c r="F800" i="5"/>
  <c r="I800" i="5"/>
  <c r="H961" i="5"/>
  <c r="F961" i="5"/>
  <c r="G961" i="5"/>
  <c r="I961" i="5"/>
  <c r="E961" i="5"/>
  <c r="I1650" i="5"/>
  <c r="F1650" i="5"/>
  <c r="H1650" i="5"/>
  <c r="G1650" i="5"/>
  <c r="E1650" i="5"/>
  <c r="G1648" i="5"/>
  <c r="E1648" i="5"/>
  <c r="F1648" i="5"/>
  <c r="I1648" i="5"/>
  <c r="H1648" i="5"/>
  <c r="F2072" i="5"/>
  <c r="H2072" i="5"/>
  <c r="I2072" i="5"/>
  <c r="E2072" i="5"/>
  <c r="I1176" i="5"/>
  <c r="E1176" i="5"/>
  <c r="G1176" i="5"/>
  <c r="H1176" i="5"/>
  <c r="F1176" i="5"/>
  <c r="I1256" i="5"/>
  <c r="E1256" i="5"/>
  <c r="F1256" i="5"/>
  <c r="G1256" i="5"/>
  <c r="H1256" i="5"/>
  <c r="F500" i="5"/>
  <c r="H500" i="5"/>
  <c r="G500" i="5"/>
  <c r="E500" i="5"/>
  <c r="I500" i="5"/>
  <c r="F2533" i="5"/>
  <c r="H2533" i="5"/>
  <c r="E2533" i="5"/>
  <c r="I2533" i="5"/>
  <c r="G2533" i="5"/>
  <c r="I156" i="5"/>
  <c r="E156" i="5"/>
  <c r="G156" i="5"/>
  <c r="F156" i="5"/>
  <c r="E1093" i="5"/>
  <c r="H1093" i="5"/>
  <c r="I1093" i="5"/>
  <c r="G1093" i="5"/>
  <c r="F1093" i="5"/>
  <c r="I433" i="5"/>
  <c r="F433" i="5"/>
  <c r="E433" i="5"/>
  <c r="H433" i="5"/>
  <c r="G433" i="5"/>
  <c r="F2107" i="5"/>
  <c r="I2107" i="5"/>
  <c r="G2107" i="5"/>
  <c r="H2107" i="5"/>
  <c r="E2107" i="5"/>
  <c r="H347" i="5"/>
  <c r="G347" i="5"/>
  <c r="E347" i="5"/>
  <c r="F347" i="5"/>
  <c r="I347" i="5"/>
  <c r="E1981" i="5"/>
  <c r="H1981" i="5"/>
  <c r="I1981" i="5"/>
  <c r="F1981" i="5"/>
  <c r="G1981" i="5"/>
  <c r="F2033" i="5"/>
  <c r="G2033" i="5"/>
  <c r="H2033" i="5"/>
  <c r="I2033" i="5"/>
  <c r="E1993" i="5"/>
  <c r="F1993" i="5"/>
  <c r="I1993" i="5"/>
  <c r="G1993" i="5"/>
  <c r="H1993" i="5"/>
  <c r="I2125" i="5"/>
  <c r="E2125" i="5"/>
  <c r="G2125" i="5"/>
  <c r="H2125" i="5"/>
  <c r="I1791" i="5"/>
  <c r="H1791" i="5"/>
  <c r="E1791" i="5"/>
  <c r="F1791" i="5"/>
  <c r="G1791" i="5"/>
  <c r="E2466" i="5"/>
  <c r="G2466" i="5"/>
  <c r="H2466" i="5"/>
  <c r="F2466" i="5"/>
  <c r="I2466" i="5"/>
  <c r="H1154" i="5"/>
  <c r="E1154" i="5"/>
  <c r="G1154" i="5"/>
  <c r="I1154" i="5"/>
  <c r="I1178" i="5"/>
  <c r="F1178" i="5"/>
  <c r="G1178" i="5"/>
  <c r="E1178" i="5"/>
  <c r="F1574" i="5"/>
  <c r="H1574" i="5"/>
  <c r="I1574" i="5"/>
  <c r="E1574" i="5"/>
  <c r="H1943" i="5"/>
  <c r="I1943" i="5"/>
  <c r="F1943" i="5"/>
  <c r="G1943" i="5"/>
  <c r="E1943" i="5"/>
  <c r="I1504" i="5"/>
  <c r="G1504" i="5"/>
  <c r="H1504" i="5"/>
  <c r="F1504" i="5"/>
  <c r="E1504" i="5"/>
  <c r="E2458" i="5"/>
  <c r="I2458" i="5"/>
  <c r="F2458" i="5"/>
  <c r="G2458" i="5"/>
  <c r="H2458" i="5"/>
  <c r="H1161" i="5"/>
  <c r="E1161" i="5"/>
  <c r="I1161" i="5"/>
  <c r="F1161" i="5"/>
  <c r="G1161" i="5"/>
  <c r="E2007" i="5"/>
  <c r="H2007" i="5"/>
  <c r="I2007" i="5"/>
  <c r="G2007" i="5"/>
  <c r="F1944" i="5"/>
  <c r="H1944" i="5"/>
  <c r="I1944" i="5"/>
  <c r="G1944" i="5"/>
  <c r="E1944" i="5"/>
  <c r="I143" i="5"/>
  <c r="H143" i="5"/>
  <c r="E143" i="5"/>
  <c r="F143" i="5"/>
  <c r="E1557" i="5"/>
  <c r="F1557" i="5"/>
  <c r="G1557" i="5"/>
  <c r="H1557" i="5"/>
  <c r="I1557" i="5"/>
  <c r="I195" i="5"/>
  <c r="E195" i="5"/>
  <c r="F195" i="5"/>
  <c r="H195" i="5"/>
  <c r="G195" i="5"/>
  <c r="F1912" i="5"/>
  <c r="H1912" i="5"/>
  <c r="I1912" i="5"/>
  <c r="G1912" i="5"/>
  <c r="E1912" i="5"/>
  <c r="E1463" i="5"/>
  <c r="G1463" i="5"/>
  <c r="F1463" i="5"/>
  <c r="H1463" i="5"/>
  <c r="I1463" i="5"/>
  <c r="I114" i="5"/>
  <c r="H114" i="5"/>
  <c r="F114" i="5"/>
  <c r="E114" i="5"/>
  <c r="G114" i="5"/>
  <c r="H2103" i="5"/>
  <c r="F2103" i="5"/>
  <c r="G2103" i="5"/>
  <c r="I2103" i="5"/>
  <c r="E2103" i="5"/>
  <c r="F971" i="5"/>
  <c r="G971" i="5"/>
  <c r="I971" i="5"/>
  <c r="E971" i="5"/>
  <c r="H971" i="5"/>
  <c r="H711" i="5"/>
  <c r="G711" i="5"/>
  <c r="I711" i="5"/>
  <c r="E711" i="5"/>
  <c r="F711" i="5"/>
  <c r="E612" i="5"/>
  <c r="G612" i="5"/>
  <c r="H612" i="5"/>
  <c r="I612" i="5"/>
  <c r="H818" i="5"/>
  <c r="I818" i="5"/>
  <c r="E818" i="5"/>
  <c r="F818" i="5"/>
  <c r="G818" i="5"/>
  <c r="H72" i="5"/>
  <c r="F72" i="5"/>
  <c r="I72" i="5"/>
  <c r="E72" i="5"/>
  <c r="F1202" i="5"/>
  <c r="F714" i="5"/>
  <c r="I2127" i="5"/>
  <c r="F2127" i="5"/>
  <c r="G2127" i="5"/>
  <c r="H2127" i="5"/>
  <c r="E2127" i="5"/>
  <c r="H1765" i="5"/>
  <c r="E1765" i="5"/>
  <c r="G1765" i="5"/>
  <c r="F1765" i="5"/>
  <c r="I1765" i="5"/>
  <c r="G67" i="5"/>
  <c r="E67" i="5"/>
  <c r="I67" i="5"/>
  <c r="F67" i="5"/>
  <c r="H67" i="5"/>
  <c r="G293" i="5"/>
  <c r="I293" i="5"/>
  <c r="H293" i="5"/>
  <c r="E293" i="5"/>
  <c r="F293" i="5"/>
  <c r="F822" i="5"/>
  <c r="G822" i="5"/>
  <c r="H822" i="5"/>
  <c r="I822" i="5"/>
  <c r="H2299" i="5"/>
  <c r="I2299" i="5"/>
  <c r="F2299" i="5"/>
  <c r="E2299" i="5"/>
  <c r="G2299" i="5"/>
  <c r="E1041" i="5"/>
  <c r="I1041" i="5"/>
  <c r="G1041" i="5"/>
  <c r="H1041" i="5"/>
  <c r="F1041" i="5"/>
  <c r="H1396" i="5"/>
  <c r="I1396" i="5"/>
  <c r="F1396" i="5"/>
  <c r="G1396" i="5"/>
  <c r="H2308" i="5"/>
  <c r="I2308" i="5"/>
  <c r="G2308" i="5"/>
  <c r="F2308" i="5"/>
  <c r="E2308" i="5"/>
  <c r="H1449" i="5"/>
  <c r="E1449" i="5"/>
  <c r="G1449" i="5"/>
  <c r="F1449" i="5"/>
  <c r="I1449" i="5"/>
  <c r="F508" i="5"/>
  <c r="H508" i="5"/>
  <c r="I508" i="5"/>
  <c r="E508" i="5"/>
  <c r="G508" i="5"/>
  <c r="F1372" i="5"/>
  <c r="I1372" i="5"/>
  <c r="G1372" i="5"/>
  <c r="H1372" i="5"/>
  <c r="E1372" i="5"/>
  <c r="H437" i="5"/>
  <c r="I437" i="5"/>
  <c r="F437" i="5"/>
  <c r="G437" i="5"/>
  <c r="E437" i="5"/>
  <c r="G1184" i="5"/>
  <c r="E1184" i="5"/>
  <c r="H1184" i="5"/>
  <c r="I1184" i="5"/>
  <c r="F1184" i="5"/>
  <c r="F304" i="5"/>
  <c r="I304" i="5"/>
  <c r="G304" i="5"/>
  <c r="H304" i="5"/>
  <c r="E304" i="5"/>
  <c r="F2041" i="5"/>
  <c r="G2041" i="5"/>
  <c r="H2041" i="5"/>
  <c r="I2041" i="5"/>
  <c r="E2041" i="5"/>
  <c r="G574" i="5"/>
  <c r="E574" i="5"/>
  <c r="F574" i="5"/>
  <c r="I574" i="5"/>
  <c r="H574" i="5"/>
  <c r="G1230" i="5"/>
  <c r="H1230" i="5"/>
  <c r="F1230" i="5"/>
  <c r="I1230" i="5"/>
  <c r="E1230" i="5"/>
  <c r="H328" i="5"/>
  <c r="E328" i="5"/>
  <c r="G328" i="5"/>
  <c r="I328" i="5"/>
  <c r="F328" i="5"/>
  <c r="H1427" i="5"/>
  <c r="E1427" i="5"/>
  <c r="I1427" i="5"/>
  <c r="F1427" i="5"/>
  <c r="G1427" i="5"/>
  <c r="F1204" i="5"/>
  <c r="E1204" i="5"/>
  <c r="I1204" i="5"/>
  <c r="G1204" i="5"/>
  <c r="H1204" i="5"/>
  <c r="H617" i="5"/>
  <c r="E617" i="5"/>
  <c r="G617" i="5"/>
  <c r="F617" i="5"/>
  <c r="I617" i="5"/>
  <c r="H323" i="5"/>
  <c r="G323" i="5"/>
  <c r="I323" i="5"/>
  <c r="E323" i="5"/>
  <c r="F323" i="5"/>
  <c r="I1309" i="5"/>
  <c r="G1309" i="5"/>
  <c r="H1309" i="5"/>
  <c r="E1309" i="5"/>
  <c r="F1309" i="5"/>
  <c r="I957" i="5"/>
  <c r="E957" i="5"/>
  <c r="F957" i="5"/>
  <c r="H957" i="5"/>
  <c r="G1108" i="5"/>
  <c r="E1108" i="5"/>
  <c r="F1108" i="5"/>
  <c r="H1108" i="5"/>
  <c r="F2350" i="5"/>
  <c r="H2350" i="5"/>
  <c r="I2350" i="5"/>
  <c r="E2350" i="5"/>
  <c r="F1290" i="5"/>
  <c r="H1290" i="5"/>
  <c r="I1290" i="5"/>
  <c r="E1290" i="5"/>
  <c r="F1267" i="5"/>
  <c r="G1267" i="5"/>
  <c r="I1267" i="5"/>
  <c r="E1267" i="5"/>
  <c r="H621" i="5"/>
  <c r="I621" i="5"/>
  <c r="F621" i="5"/>
  <c r="G621" i="5"/>
  <c r="H1859" i="5"/>
  <c r="E1859" i="5"/>
  <c r="F1859" i="5"/>
  <c r="G1859" i="5"/>
  <c r="I1859" i="5"/>
  <c r="E221" i="5"/>
  <c r="H221" i="5"/>
  <c r="F221" i="5"/>
  <c r="I221" i="5"/>
  <c r="G221" i="5"/>
  <c r="G1348" i="5"/>
  <c r="E1348" i="5"/>
  <c r="I1348" i="5"/>
  <c r="F1348" i="5"/>
  <c r="H1348" i="5"/>
  <c r="F866" i="5"/>
  <c r="G866" i="5"/>
  <c r="I866" i="5"/>
  <c r="E866" i="5"/>
  <c r="H1671" i="5"/>
  <c r="E1671" i="5"/>
  <c r="G1671" i="5"/>
  <c r="F1671" i="5"/>
  <c r="I1671" i="5"/>
  <c r="F2070" i="5"/>
  <c r="H2070" i="5"/>
  <c r="I2070" i="5"/>
  <c r="E2070" i="5"/>
  <c r="G2070" i="5"/>
  <c r="G986" i="5"/>
  <c r="H986" i="5"/>
  <c r="E986" i="5"/>
  <c r="F986" i="5"/>
  <c r="I410" i="5"/>
  <c r="F410" i="5"/>
  <c r="G410" i="5"/>
  <c r="H410" i="5"/>
  <c r="E410" i="5"/>
  <c r="E589" i="5"/>
  <c r="F589" i="5"/>
  <c r="G589" i="5"/>
  <c r="I589" i="5"/>
  <c r="H589" i="5"/>
  <c r="E2475" i="5"/>
  <c r="F2475" i="5"/>
  <c r="G2475" i="5"/>
  <c r="I2475" i="5"/>
  <c r="E542" i="5"/>
  <c r="G542" i="5"/>
  <c r="H542" i="5"/>
  <c r="I542" i="5"/>
  <c r="I2433" i="5"/>
  <c r="H2433" i="5"/>
  <c r="E2433" i="5"/>
  <c r="F2433" i="5"/>
  <c r="G2433" i="5"/>
  <c r="I527" i="5"/>
  <c r="E527" i="5"/>
  <c r="G527" i="5"/>
  <c r="H527" i="5"/>
  <c r="F527" i="5"/>
  <c r="F1384" i="5"/>
  <c r="I1384" i="5"/>
  <c r="G1384" i="5"/>
  <c r="H1384" i="5"/>
  <c r="E1384" i="5"/>
  <c r="F1367" i="5"/>
  <c r="H1367" i="5"/>
  <c r="I1367" i="5"/>
  <c r="E1367" i="5"/>
  <c r="G1367" i="5"/>
  <c r="G140" i="5"/>
  <c r="E140" i="5"/>
  <c r="H140" i="5"/>
  <c r="I140" i="5"/>
  <c r="F140" i="5"/>
  <c r="I1768" i="5"/>
  <c r="F1768" i="5"/>
  <c r="E1768" i="5"/>
  <c r="G1768" i="5"/>
  <c r="H1768" i="5"/>
  <c r="I240" i="5"/>
  <c r="G240" i="5"/>
  <c r="F240" i="5"/>
  <c r="H240" i="5"/>
  <c r="E1386" i="5"/>
  <c r="F1386" i="5"/>
  <c r="I1386" i="5"/>
  <c r="G1386" i="5"/>
  <c r="H1386" i="5"/>
  <c r="H1267" i="5"/>
  <c r="G2213" i="5"/>
  <c r="G2494" i="5"/>
  <c r="H2475" i="5"/>
  <c r="H866" i="5"/>
  <c r="F40" i="5"/>
  <c r="I776" i="5"/>
  <c r="E1396" i="5"/>
  <c r="H1178" i="5"/>
  <c r="F1225" i="5"/>
  <c r="G1225" i="5"/>
  <c r="I1225" i="5"/>
  <c r="H1225" i="5"/>
  <c r="E1225" i="5"/>
  <c r="H564" i="5"/>
  <c r="I564" i="5"/>
  <c r="E564" i="5"/>
  <c r="F564" i="5"/>
  <c r="G564" i="5"/>
  <c r="I2231" i="5"/>
  <c r="H2231" i="5"/>
  <c r="G2231" i="5"/>
  <c r="E2231" i="5"/>
  <c r="F2231" i="5"/>
  <c r="I1951" i="5"/>
  <c r="G1951" i="5"/>
  <c r="F1951" i="5"/>
  <c r="H1951" i="5"/>
  <c r="E1048" i="5"/>
  <c r="H1048" i="5"/>
  <c r="F1048" i="5"/>
  <c r="G1048" i="5"/>
  <c r="I1048" i="5"/>
  <c r="E1830" i="5"/>
  <c r="G1830" i="5"/>
  <c r="H1830" i="5"/>
  <c r="I1830" i="5"/>
  <c r="F2536" i="5"/>
  <c r="E2536" i="5"/>
  <c r="I2536" i="5"/>
  <c r="G2536" i="5"/>
  <c r="H2536" i="5"/>
  <c r="F2184" i="5"/>
  <c r="E2184" i="5"/>
  <c r="I2184" i="5"/>
  <c r="G2184" i="5"/>
  <c r="H2184" i="5"/>
  <c r="G834" i="5"/>
  <c r="H834" i="5"/>
  <c r="E834" i="5"/>
  <c r="F834" i="5"/>
  <c r="E836" i="5"/>
  <c r="H836" i="5"/>
  <c r="I836" i="5"/>
  <c r="F836" i="5"/>
  <c r="G836" i="5"/>
  <c r="I2294" i="5"/>
  <c r="E2294" i="5"/>
  <c r="G2294" i="5"/>
  <c r="H2294" i="5"/>
  <c r="H758" i="5"/>
  <c r="G758" i="5"/>
  <c r="I758" i="5"/>
  <c r="F758" i="5"/>
  <c r="I1983" i="5"/>
  <c r="E1983" i="5"/>
  <c r="H1983" i="5"/>
  <c r="G1983" i="5"/>
  <c r="F1983" i="5"/>
  <c r="E1867" i="5"/>
  <c r="G1867" i="5"/>
  <c r="H1867" i="5"/>
  <c r="F1867" i="5"/>
  <c r="I2233" i="5"/>
  <c r="E2233" i="5"/>
  <c r="G2233" i="5"/>
  <c r="H2233" i="5"/>
  <c r="I1673" i="5"/>
  <c r="E1673" i="5"/>
  <c r="G1673" i="5"/>
  <c r="H1673" i="5"/>
  <c r="F1673" i="5"/>
  <c r="E1000" i="5"/>
  <c r="H1000" i="5"/>
  <c r="I1000" i="5"/>
  <c r="G1000" i="5"/>
  <c r="E2452" i="5"/>
  <c r="I2452" i="5"/>
  <c r="F2452" i="5"/>
  <c r="G2452" i="5"/>
  <c r="H2452" i="5"/>
  <c r="H2256" i="5"/>
  <c r="I2256" i="5"/>
  <c r="F2256" i="5"/>
  <c r="G2256" i="5"/>
  <c r="E2240" i="5"/>
  <c r="H2240" i="5"/>
  <c r="I2240" i="5"/>
  <c r="F2240" i="5"/>
  <c r="G2240" i="5"/>
  <c r="H696" i="5"/>
  <c r="F696" i="5"/>
  <c r="G696" i="5"/>
  <c r="I696" i="5"/>
  <c r="E696" i="5"/>
  <c r="E173" i="5"/>
  <c r="F173" i="5"/>
  <c r="H173" i="5"/>
  <c r="I173" i="5"/>
  <c r="G173" i="5"/>
  <c r="G754" i="5"/>
  <c r="H754" i="5"/>
  <c r="I754" i="5"/>
  <c r="E754" i="5"/>
  <c r="H1055" i="5"/>
  <c r="I1055" i="5"/>
  <c r="G1055" i="5"/>
  <c r="E1055" i="5"/>
  <c r="F1055" i="5"/>
  <c r="G93" i="5"/>
  <c r="H93" i="5"/>
  <c r="I93" i="5"/>
  <c r="E93" i="5"/>
  <c r="F93" i="5"/>
  <c r="E279" i="5"/>
  <c r="H279" i="5"/>
  <c r="F279" i="5"/>
  <c r="G279" i="5"/>
  <c r="I856" i="5"/>
  <c r="E856" i="5"/>
  <c r="G856" i="5"/>
  <c r="H856" i="5"/>
  <c r="F2381" i="5"/>
  <c r="G2381" i="5"/>
  <c r="H2381" i="5"/>
  <c r="I2381" i="5"/>
  <c r="E2381" i="5"/>
  <c r="F916" i="5"/>
  <c r="G916" i="5"/>
  <c r="H916" i="5"/>
  <c r="I916" i="5"/>
  <c r="E916" i="5"/>
  <c r="H1963" i="5"/>
  <c r="F1963" i="5"/>
  <c r="G1963" i="5"/>
  <c r="E1963" i="5"/>
  <c r="I1963" i="5"/>
  <c r="H2337" i="5"/>
  <c r="E2337" i="5"/>
  <c r="F2337" i="5"/>
  <c r="I2337" i="5"/>
  <c r="G2337" i="5"/>
  <c r="F856" i="5"/>
  <c r="E758" i="5"/>
  <c r="I1941" i="5"/>
  <c r="F1012" i="5"/>
  <c r="I1046" i="5"/>
  <c r="H1929" i="5"/>
  <c r="F1021" i="5"/>
  <c r="H1583" i="5"/>
  <c r="G2439" i="5"/>
  <c r="F542" i="5"/>
  <c r="F2233" i="5"/>
  <c r="I2090" i="5"/>
  <c r="E2090" i="5"/>
  <c r="F2090" i="5"/>
  <c r="H2090" i="5"/>
  <c r="I973" i="5"/>
  <c r="H973" i="5"/>
  <c r="G973" i="5"/>
  <c r="E973" i="5"/>
  <c r="F973" i="5"/>
  <c r="E375" i="5"/>
  <c r="H375" i="5"/>
  <c r="I375" i="5"/>
  <c r="G375" i="5"/>
  <c r="F375" i="5"/>
  <c r="E2034" i="5"/>
  <c r="H2034" i="5"/>
  <c r="F2034" i="5"/>
  <c r="G2034" i="5"/>
  <c r="I2034" i="5"/>
  <c r="H2201" i="5"/>
  <c r="F2201" i="5"/>
  <c r="I2201" i="5"/>
  <c r="E2201" i="5"/>
  <c r="I743" i="5"/>
  <c r="G743" i="5"/>
  <c r="H743" i="5"/>
  <c r="E743" i="5"/>
  <c r="I1509" i="5"/>
  <c r="G1509" i="5"/>
  <c r="H1509" i="5"/>
  <c r="E1509" i="5"/>
  <c r="F1509" i="5"/>
  <c r="G2275" i="5"/>
  <c r="E2275" i="5"/>
  <c r="I2275" i="5"/>
  <c r="H2275" i="5"/>
  <c r="F2275" i="5"/>
  <c r="H448" i="5"/>
  <c r="E448" i="5"/>
  <c r="F448" i="5"/>
  <c r="I448" i="5"/>
  <c r="G448" i="5"/>
  <c r="F1619" i="5"/>
  <c r="I1619" i="5"/>
  <c r="G1619" i="5"/>
  <c r="H1619" i="5"/>
  <c r="E1619" i="5"/>
  <c r="I1100" i="5"/>
  <c r="G1100" i="5"/>
  <c r="F1100" i="5"/>
  <c r="H1100" i="5"/>
  <c r="G1112" i="5"/>
  <c r="H1112" i="5"/>
  <c r="F1112" i="5"/>
  <c r="I1112" i="5"/>
  <c r="E1112" i="5"/>
  <c r="E753" i="5"/>
  <c r="F753" i="5"/>
  <c r="G753" i="5"/>
  <c r="I753" i="5"/>
  <c r="H753" i="5"/>
  <c r="I2119" i="5"/>
  <c r="G2119" i="5"/>
  <c r="H2119" i="5"/>
  <c r="F2119" i="5"/>
  <c r="E2119" i="5"/>
  <c r="I1468" i="5"/>
  <c r="H1468" i="5"/>
  <c r="F1468" i="5"/>
  <c r="G1468" i="5"/>
  <c r="E1468" i="5"/>
  <c r="E2177" i="5"/>
  <c r="F2177" i="5"/>
  <c r="H2177" i="5"/>
  <c r="I2177" i="5"/>
  <c r="G2177" i="5"/>
  <c r="E317" i="5"/>
  <c r="G317" i="5"/>
  <c r="I317" i="5"/>
  <c r="F317" i="5"/>
  <c r="H317" i="5"/>
  <c r="F445" i="5"/>
  <c r="H445" i="5"/>
  <c r="E445" i="5"/>
  <c r="I445" i="5"/>
  <c r="G445" i="5"/>
  <c r="I2598" i="5"/>
  <c r="F2598" i="5"/>
  <c r="G2598" i="5"/>
  <c r="H2598" i="5"/>
  <c r="E2598" i="5"/>
  <c r="I2054" i="5"/>
  <c r="E2054" i="5"/>
  <c r="G2054" i="5"/>
  <c r="H2054" i="5"/>
  <c r="F2054" i="5"/>
  <c r="E2270" i="5"/>
  <c r="G2270" i="5"/>
  <c r="I2270" i="5"/>
  <c r="F2270" i="5"/>
  <c r="H2270" i="5"/>
  <c r="E2182" i="5"/>
  <c r="F2182" i="5"/>
  <c r="H2182" i="5"/>
  <c r="I2182" i="5"/>
  <c r="I608" i="5"/>
  <c r="H608" i="5"/>
  <c r="E608" i="5"/>
  <c r="F608" i="5"/>
  <c r="G63" i="5"/>
  <c r="H63" i="5"/>
  <c r="F63" i="5"/>
  <c r="E63" i="5"/>
  <c r="I63" i="5"/>
  <c r="E1319" i="5"/>
  <c r="F1319" i="5"/>
  <c r="H1319" i="5"/>
  <c r="I1319" i="5"/>
  <c r="F487" i="5"/>
  <c r="E487" i="5"/>
  <c r="H487" i="5"/>
  <c r="G487" i="5"/>
  <c r="E82" i="5"/>
  <c r="H82" i="5"/>
  <c r="G82" i="5"/>
  <c r="F82" i="5"/>
  <c r="I82" i="5"/>
  <c r="E2474" i="5"/>
  <c r="F2474" i="5"/>
  <c r="H2474" i="5"/>
  <c r="G2474" i="5"/>
  <c r="I2474" i="5"/>
  <c r="H1451" i="5"/>
  <c r="F1451" i="5"/>
  <c r="G1451" i="5"/>
  <c r="I1451" i="5"/>
  <c r="E1706" i="5"/>
  <c r="F1706" i="5"/>
  <c r="H1706" i="5"/>
  <c r="I1706" i="5"/>
  <c r="H1537" i="5"/>
  <c r="G1537" i="5"/>
  <c r="I1537" i="5"/>
  <c r="E1537" i="5"/>
  <c r="F1537" i="5"/>
  <c r="H1007" i="5"/>
  <c r="I1007" i="5"/>
  <c r="G1007" i="5"/>
  <c r="E1007" i="5"/>
  <c r="F1007" i="5"/>
  <c r="H783" i="5"/>
  <c r="I783" i="5"/>
  <c r="G783" i="5"/>
  <c r="E783" i="5"/>
  <c r="F783" i="5"/>
  <c r="E1102" i="5"/>
  <c r="H1102" i="5"/>
  <c r="G1102" i="5"/>
  <c r="F1102" i="5"/>
  <c r="I1102" i="5"/>
  <c r="H2020" i="5"/>
  <c r="I2020" i="5"/>
  <c r="F2020" i="5"/>
  <c r="G2020" i="5"/>
  <c r="E2020" i="5"/>
  <c r="H156" i="5"/>
  <c r="I279" i="5"/>
  <c r="F1404" i="5"/>
  <c r="E1100" i="5"/>
  <c r="F1904" i="5"/>
  <c r="E240" i="5"/>
  <c r="G2182" i="5"/>
  <c r="I1108" i="5"/>
  <c r="I834" i="5"/>
  <c r="E822" i="5"/>
  <c r="I1878" i="5"/>
  <c r="I294" i="5"/>
  <c r="H879" i="5"/>
  <c r="I1053" i="5"/>
  <c r="H1878" i="5"/>
  <c r="H294" i="5"/>
  <c r="I1506" i="5"/>
  <c r="I261" i="5"/>
  <c r="G879" i="5"/>
  <c r="E1793" i="5"/>
  <c r="G1793" i="5"/>
  <c r="H1793" i="5"/>
  <c r="E1053" i="5"/>
  <c r="G1053" i="5"/>
  <c r="I1594" i="5"/>
  <c r="G1594" i="5"/>
  <c r="E1594" i="5"/>
  <c r="F1594" i="5"/>
  <c r="I2108" i="5"/>
  <c r="H2108" i="5"/>
  <c r="F2108" i="5"/>
  <c r="G2108" i="5"/>
  <c r="I2424" i="5"/>
  <c r="F2424" i="5"/>
  <c r="G2424" i="5"/>
  <c r="H1503" i="5"/>
  <c r="G1503" i="5"/>
  <c r="E118" i="5"/>
  <c r="I118" i="5"/>
  <c r="F118" i="5"/>
  <c r="G118" i="5"/>
  <c r="H118" i="5"/>
  <c r="E2424" i="5"/>
  <c r="G1506" i="5"/>
  <c r="F1040" i="5"/>
  <c r="H261" i="5"/>
  <c r="H2424" i="5"/>
  <c r="F1793" i="5"/>
  <c r="G1878" i="5"/>
  <c r="H1040" i="5"/>
  <c r="I879" i="5"/>
  <c r="I1793" i="5"/>
  <c r="H1594" i="5"/>
  <c r="F879" i="5"/>
  <c r="E2108" i="5"/>
  <c r="I657" i="5"/>
  <c r="H1585" i="5"/>
  <c r="E438" i="5"/>
  <c r="F1588" i="5"/>
  <c r="E1340" i="5"/>
  <c r="F428" i="5"/>
  <c r="G920" i="5"/>
  <c r="H1572" i="5"/>
  <c r="F2580" i="5"/>
  <c r="E853" i="5"/>
  <c r="F563" i="5"/>
  <c r="I1849" i="5"/>
  <c r="I1818" i="5"/>
  <c r="H2250" i="5"/>
  <c r="G1744" i="5"/>
  <c r="F1127" i="5"/>
  <c r="E911" i="5"/>
  <c r="G579" i="5"/>
  <c r="G109" i="5"/>
  <c r="E2519" i="5"/>
  <c r="E751" i="5"/>
  <c r="F657" i="5"/>
  <c r="I1819" i="5"/>
  <c r="E1585" i="5"/>
  <c r="E1936" i="5"/>
  <c r="F987" i="5"/>
  <c r="H438" i="5"/>
  <c r="G1779" i="5"/>
  <c r="E1588" i="5"/>
  <c r="H636" i="5"/>
  <c r="E2612" i="5"/>
  <c r="E600" i="5"/>
  <c r="I2155" i="5"/>
  <c r="I428" i="5"/>
  <c r="F920" i="5"/>
  <c r="G1572" i="5"/>
  <c r="I379" i="5"/>
  <c r="H2174" i="5"/>
  <c r="E1849" i="5"/>
  <c r="G1818" i="5"/>
  <c r="E2250" i="5"/>
  <c r="F104" i="5"/>
  <c r="I537" i="5"/>
  <c r="G911" i="5"/>
  <c r="I255" i="5"/>
  <c r="G819" i="5"/>
  <c r="G751" i="5"/>
  <c r="G1851" i="5"/>
  <c r="H1819" i="5"/>
  <c r="G532" i="5"/>
  <c r="I1936" i="5"/>
  <c r="F1156" i="5"/>
  <c r="G438" i="5"/>
  <c r="H1779" i="5"/>
  <c r="F1077" i="5"/>
  <c r="G636" i="5"/>
  <c r="I1925" i="5"/>
  <c r="F2612" i="5"/>
  <c r="H600" i="5"/>
  <c r="F2155" i="5"/>
  <c r="H689" i="5"/>
  <c r="G2259" i="5"/>
  <c r="F379" i="5"/>
  <c r="E2174" i="5"/>
  <c r="H785" i="5"/>
  <c r="H1718" i="5"/>
  <c r="G1489" i="5"/>
  <c r="H104" i="5"/>
  <c r="H537" i="5"/>
  <c r="F1336" i="5"/>
  <c r="F1522" i="5"/>
  <c r="E411" i="5"/>
  <c r="E1598" i="5"/>
  <c r="H1337" i="5"/>
  <c r="F819" i="5"/>
  <c r="H1408" i="5"/>
  <c r="F627" i="5"/>
  <c r="I887" i="5"/>
  <c r="H751" i="5"/>
  <c r="E1819" i="5"/>
  <c r="F532" i="5"/>
  <c r="H1936" i="5"/>
  <c r="H1156" i="5"/>
  <c r="F1779" i="5"/>
  <c r="I1361" i="5"/>
  <c r="F1925" i="5"/>
  <c r="H2612" i="5"/>
  <c r="G600" i="5"/>
  <c r="I689" i="5"/>
  <c r="G66" i="5"/>
  <c r="E2259" i="5"/>
  <c r="I2060" i="5"/>
  <c r="F785" i="5"/>
  <c r="G1718" i="5"/>
  <c r="E241" i="5"/>
  <c r="E1489" i="5"/>
  <c r="G1284" i="5"/>
  <c r="H1336" i="5"/>
  <c r="H365" i="5"/>
  <c r="G1317" i="5"/>
  <c r="G1181" i="5"/>
  <c r="I2471" i="5"/>
  <c r="F2507" i="5"/>
  <c r="F525" i="5"/>
  <c r="F1131" i="5"/>
  <c r="E2199" i="5"/>
  <c r="I1165" i="5"/>
  <c r="E1183" i="5"/>
  <c r="H2102" i="5"/>
  <c r="G1361" i="5"/>
  <c r="F1980" i="5"/>
  <c r="H351" i="5"/>
  <c r="E2269" i="5"/>
  <c r="I1632" i="5"/>
  <c r="F2518" i="5"/>
  <c r="H657" i="5"/>
  <c r="H1724" i="5"/>
  <c r="H993" i="5"/>
  <c r="I1645" i="5"/>
  <c r="F996" i="5"/>
  <c r="F677" i="5"/>
  <c r="F109" i="5"/>
  <c r="I365" i="5"/>
  <c r="I2519" i="5"/>
  <c r="F1317" i="5"/>
  <c r="I1340" i="5"/>
  <c r="H1254" i="5"/>
  <c r="F1181" i="5"/>
  <c r="E263" i="5"/>
  <c r="I2580" i="5"/>
  <c r="G1980" i="5"/>
  <c r="H21" i="5"/>
  <c r="H525" i="5"/>
  <c r="H994" i="5"/>
  <c r="F1519" i="5"/>
  <c r="H1165" i="5"/>
  <c r="H92" i="5"/>
  <c r="H816" i="5"/>
  <c r="H86" i="5"/>
  <c r="E816" i="5"/>
  <c r="F167" i="5"/>
  <c r="F86" i="5"/>
  <c r="E394" i="5"/>
  <c r="H502" i="5"/>
  <c r="H952" i="5"/>
  <c r="I928" i="5"/>
  <c r="I1418" i="5"/>
  <c r="E133" i="5"/>
  <c r="G1300" i="5"/>
  <c r="F390" i="5"/>
  <c r="F511" i="5"/>
  <c r="E607" i="5"/>
  <c r="E1423" i="5"/>
  <c r="G2352" i="5"/>
  <c r="I1029" i="5"/>
  <c r="G231" i="5"/>
  <c r="G1369" i="5"/>
  <c r="E1416" i="5"/>
  <c r="G2145" i="5"/>
  <c r="G511" i="5"/>
  <c r="G520" i="5"/>
  <c r="E2501" i="5"/>
  <c r="I390" i="5"/>
  <c r="E511" i="5"/>
  <c r="H607" i="5"/>
  <c r="H1423" i="5"/>
  <c r="F2352" i="5"/>
  <c r="H1029" i="5"/>
  <c r="I231" i="5"/>
  <c r="I1416" i="5"/>
  <c r="G31" i="5"/>
  <c r="H2044" i="5"/>
  <c r="H307" i="5"/>
  <c r="E584" i="5"/>
  <c r="H1715" i="5"/>
  <c r="G153" i="5"/>
  <c r="H820" i="5"/>
  <c r="I1957" i="5"/>
  <c r="G514" i="5"/>
  <c r="F89" i="5"/>
  <c r="E1397" i="5"/>
  <c r="F767" i="5"/>
  <c r="F2208" i="5"/>
  <c r="I1448" i="5"/>
  <c r="F1106" i="5"/>
  <c r="E142" i="5"/>
  <c r="E2368" i="5"/>
  <c r="F31" i="5"/>
  <c r="G2044" i="5"/>
  <c r="H1444" i="5"/>
  <c r="F1715" i="5"/>
  <c r="E153" i="5"/>
  <c r="E820" i="5"/>
  <c r="H1957" i="5"/>
  <c r="F514" i="5"/>
  <c r="I1397" i="5"/>
  <c r="F405" i="5"/>
  <c r="G435" i="5"/>
  <c r="E1106" i="5"/>
  <c r="I2368" i="5"/>
  <c r="H31" i="5"/>
  <c r="G1175" i="5"/>
  <c r="I1738" i="5"/>
  <c r="I1444" i="5"/>
  <c r="H543" i="5"/>
  <c r="H1616" i="5"/>
  <c r="E1715" i="5"/>
  <c r="I153" i="5"/>
  <c r="G820" i="5"/>
  <c r="G291" i="5"/>
  <c r="G1957" i="5"/>
  <c r="H1397" i="5"/>
  <c r="I1106" i="5"/>
  <c r="E31" i="5"/>
  <c r="I1704" i="5"/>
  <c r="G543" i="5"/>
  <c r="F820" i="5"/>
  <c r="H291" i="5"/>
  <c r="H95" i="5"/>
  <c r="I2486" i="5"/>
  <c r="F2511" i="5"/>
  <c r="E767" i="5"/>
  <c r="G1614" i="5"/>
  <c r="I1496" i="5"/>
  <c r="F727" i="5"/>
  <c r="G952" i="5"/>
  <c r="E520" i="5"/>
  <c r="E1614" i="5"/>
  <c r="H2208" i="5"/>
  <c r="F2068" i="5"/>
  <c r="I2269" i="5"/>
  <c r="H66" i="5"/>
  <c r="F2259" i="5"/>
  <c r="E1632" i="5"/>
  <c r="I853" i="5"/>
  <c r="H2060" i="5"/>
  <c r="E563" i="5"/>
  <c r="E785" i="5"/>
  <c r="F1718" i="5"/>
  <c r="G1849" i="5"/>
  <c r="E2507" i="5"/>
  <c r="E21" i="5"/>
  <c r="E525" i="5"/>
  <c r="H1818" i="5"/>
  <c r="E1131" i="5"/>
  <c r="I241" i="5"/>
  <c r="E104" i="5"/>
  <c r="G1127" i="5"/>
  <c r="E1165" i="5"/>
  <c r="H1284" i="5"/>
  <c r="G1336" i="5"/>
  <c r="H911" i="5"/>
  <c r="I579" i="5"/>
  <c r="G2063" i="5"/>
  <c r="G814" i="5"/>
  <c r="F1109" i="5"/>
  <c r="F1719" i="5"/>
  <c r="H87" i="5"/>
  <c r="G506" i="5"/>
  <c r="E627" i="5"/>
  <c r="F1766" i="5"/>
  <c r="G1544" i="5"/>
  <c r="F751" i="5"/>
  <c r="E1526" i="5"/>
  <c r="G2422" i="5"/>
  <c r="F655" i="5"/>
  <c r="E2589" i="5"/>
  <c r="F993" i="5"/>
  <c r="E1645" i="5"/>
  <c r="I1851" i="5"/>
  <c r="I532" i="5"/>
  <c r="I996" i="5"/>
  <c r="H677" i="5"/>
  <c r="F365" i="5"/>
  <c r="G1585" i="5"/>
  <c r="G1936" i="5"/>
  <c r="E1156" i="5"/>
  <c r="E987" i="5"/>
  <c r="G2519" i="5"/>
  <c r="E1317" i="5"/>
  <c r="E1779" i="5"/>
  <c r="H1077" i="5"/>
  <c r="F1361" i="5"/>
  <c r="F636" i="5"/>
  <c r="G1340" i="5"/>
  <c r="F1254" i="5"/>
  <c r="G263" i="5"/>
  <c r="E2073" i="5"/>
  <c r="F600" i="5"/>
  <c r="H2155" i="5"/>
  <c r="F1572" i="5"/>
  <c r="G2580" i="5"/>
  <c r="I1980" i="5"/>
  <c r="G2269" i="5"/>
  <c r="I66" i="5"/>
  <c r="G525" i="5"/>
  <c r="F891" i="5"/>
  <c r="G994" i="5"/>
  <c r="E1818" i="5"/>
  <c r="H1131" i="5"/>
  <c r="G2250" i="5"/>
  <c r="F1960" i="5"/>
  <c r="G241" i="5"/>
  <c r="F1744" i="5"/>
  <c r="G2199" i="5"/>
  <c r="E1127" i="5"/>
  <c r="G1165" i="5"/>
  <c r="F1284" i="5"/>
  <c r="E537" i="5"/>
  <c r="H91" i="5"/>
  <c r="F579" i="5"/>
  <c r="E52" i="5"/>
  <c r="I1522" i="5"/>
  <c r="E2196" i="5"/>
  <c r="I1096" i="5"/>
  <c r="I2499" i="5"/>
  <c r="F341" i="5"/>
  <c r="I562" i="5"/>
  <c r="I627" i="5"/>
  <c r="I819" i="5"/>
  <c r="H1526" i="5"/>
  <c r="I1997" i="5"/>
  <c r="G1724" i="5"/>
  <c r="G1645" i="5"/>
  <c r="H1851" i="5"/>
  <c r="F683" i="5"/>
  <c r="G677" i="5"/>
  <c r="G1077" i="5"/>
  <c r="I1254" i="5"/>
  <c r="F263" i="5"/>
  <c r="I2073" i="5"/>
  <c r="H2471" i="5"/>
  <c r="G2155" i="5"/>
  <c r="G428" i="5"/>
  <c r="H1980" i="5"/>
  <c r="E351" i="5"/>
  <c r="E379" i="5"/>
  <c r="I2174" i="5"/>
  <c r="G891" i="5"/>
  <c r="F994" i="5"/>
  <c r="F2250" i="5"/>
  <c r="H1519" i="5"/>
  <c r="H1744" i="5"/>
  <c r="F2199" i="5"/>
  <c r="I1489" i="5"/>
  <c r="F537" i="5"/>
  <c r="G91" i="5"/>
  <c r="G1183" i="5"/>
  <c r="I1905" i="5"/>
  <c r="H650" i="5"/>
  <c r="E92" i="5"/>
  <c r="G1522" i="5"/>
  <c r="F611" i="5"/>
  <c r="H922" i="5"/>
  <c r="G528" i="5"/>
  <c r="H1494" i="5"/>
  <c r="G1631" i="5"/>
  <c r="F2605" i="5"/>
  <c r="E2454" i="5"/>
  <c r="E2518" i="5"/>
  <c r="F1819" i="5"/>
  <c r="I683" i="5"/>
  <c r="I109" i="5"/>
  <c r="I1588" i="5"/>
  <c r="G2073" i="5"/>
  <c r="F2471" i="5"/>
  <c r="H1925" i="5"/>
  <c r="I2612" i="5"/>
  <c r="H428" i="5"/>
  <c r="E920" i="5"/>
  <c r="F351" i="5"/>
  <c r="G689" i="5"/>
  <c r="I2259" i="5"/>
  <c r="G853" i="5"/>
  <c r="I785" i="5"/>
  <c r="E1718" i="5"/>
  <c r="H1849" i="5"/>
  <c r="E1519" i="5"/>
  <c r="I2199" i="5"/>
  <c r="H1489" i="5"/>
  <c r="I104" i="5"/>
  <c r="F91" i="5"/>
  <c r="H1183" i="5"/>
  <c r="E1336" i="5"/>
  <c r="I911" i="5"/>
  <c r="F92" i="5"/>
  <c r="H1522" i="5"/>
  <c r="H968" i="5"/>
  <c r="G1970" i="5"/>
  <c r="E819" i="5"/>
  <c r="F1526" i="5"/>
  <c r="F1196" i="5"/>
  <c r="G1997" i="5"/>
  <c r="E1724" i="5"/>
  <c r="G1437" i="5"/>
  <c r="I438" i="5"/>
  <c r="E1077" i="5"/>
  <c r="E1254" i="5"/>
  <c r="E1181" i="5"/>
  <c r="I263" i="5"/>
  <c r="H379" i="5"/>
  <c r="G2174" i="5"/>
  <c r="H1632" i="5"/>
  <c r="F2060" i="5"/>
  <c r="I563" i="5"/>
  <c r="H2507" i="5"/>
  <c r="I21" i="5"/>
  <c r="E1275" i="5"/>
  <c r="G1380" i="5"/>
  <c r="E2208" i="5"/>
  <c r="G567" i="5"/>
  <c r="H2486" i="5"/>
  <c r="F742" i="5"/>
  <c r="H1608" i="5"/>
  <c r="H251" i="5"/>
  <c r="H1559" i="5"/>
  <c r="H46" i="5"/>
  <c r="G2402" i="5"/>
  <c r="E798" i="5"/>
  <c r="H2206" i="5"/>
  <c r="F1916" i="5"/>
  <c r="I2063" i="5"/>
  <c r="I1896" i="5"/>
  <c r="G52" i="5"/>
  <c r="E650" i="5"/>
  <c r="I1060" i="5"/>
  <c r="H2146" i="5"/>
  <c r="F1958" i="5"/>
  <c r="H814" i="5"/>
  <c r="E843" i="5"/>
  <c r="G611" i="5"/>
  <c r="H528" i="5"/>
  <c r="E742" i="5"/>
  <c r="E1494" i="5"/>
  <c r="G2196" i="5"/>
  <c r="F1096" i="5"/>
  <c r="H1400" i="5"/>
  <c r="H1631" i="5"/>
  <c r="G411" i="5"/>
  <c r="I1402" i="5"/>
  <c r="F2499" i="5"/>
  <c r="I1995" i="5"/>
  <c r="E1542" i="5"/>
  <c r="I1326" i="5"/>
  <c r="G2068" i="5"/>
  <c r="H397" i="5"/>
  <c r="G2104" i="5"/>
  <c r="G549" i="5"/>
  <c r="G1694" i="5"/>
  <c r="I2163" i="5"/>
  <c r="E2603" i="5"/>
  <c r="H60" i="5"/>
  <c r="H1774" i="5"/>
  <c r="G46" i="5"/>
  <c r="F2402" i="5"/>
  <c r="E1960" i="5"/>
  <c r="G2206" i="5"/>
  <c r="I1916" i="5"/>
  <c r="H2063" i="5"/>
  <c r="H1896" i="5"/>
  <c r="H1905" i="5"/>
  <c r="I650" i="5"/>
  <c r="H1060" i="5"/>
  <c r="G2146" i="5"/>
  <c r="E1958" i="5"/>
  <c r="E814" i="5"/>
  <c r="I843" i="5"/>
  <c r="E611" i="5"/>
  <c r="G922" i="5"/>
  <c r="E528" i="5"/>
  <c r="I1494" i="5"/>
  <c r="G1400" i="5"/>
  <c r="F1631" i="5"/>
  <c r="F411" i="5"/>
  <c r="I1598" i="5"/>
  <c r="H1402" i="5"/>
  <c r="E2499" i="5"/>
  <c r="H1995" i="5"/>
  <c r="H1542" i="5"/>
  <c r="F1028" i="5"/>
  <c r="F2435" i="5"/>
  <c r="G2391" i="5"/>
  <c r="G105" i="5"/>
  <c r="G2243" i="5"/>
  <c r="F1694" i="5"/>
  <c r="E1065" i="5"/>
  <c r="G175" i="5"/>
  <c r="E46" i="5"/>
  <c r="E891" i="5"/>
  <c r="E2402" i="5"/>
  <c r="I1960" i="5"/>
  <c r="F2206" i="5"/>
  <c r="H1916" i="5"/>
  <c r="G1896" i="5"/>
  <c r="G255" i="5"/>
  <c r="G1905" i="5"/>
  <c r="G1060" i="5"/>
  <c r="F2146" i="5"/>
  <c r="I1958" i="5"/>
  <c r="G87" i="5"/>
  <c r="H843" i="5"/>
  <c r="F922" i="5"/>
  <c r="E2145" i="5"/>
  <c r="I1109" i="5"/>
  <c r="H1598" i="5"/>
  <c r="G1402" i="5"/>
  <c r="H2605" i="5"/>
  <c r="G1659" i="5"/>
  <c r="G1995" i="5"/>
  <c r="I1542" i="5"/>
  <c r="I977" i="5"/>
  <c r="E1028" i="5"/>
  <c r="F2255" i="5"/>
  <c r="H506" i="5"/>
  <c r="I2435" i="5"/>
  <c r="F2391" i="5"/>
  <c r="I105" i="5"/>
  <c r="F359" i="5"/>
  <c r="F1430" i="5"/>
  <c r="E106" i="5"/>
  <c r="I447" i="5"/>
  <c r="H1275" i="5"/>
  <c r="I46" i="5"/>
  <c r="I891" i="5"/>
  <c r="H1960" i="5"/>
  <c r="E2336" i="5"/>
  <c r="E2206" i="5"/>
  <c r="G1916" i="5"/>
  <c r="F1896" i="5"/>
  <c r="F255" i="5"/>
  <c r="F1905" i="5"/>
  <c r="E2146" i="5"/>
  <c r="H1958" i="5"/>
  <c r="I87" i="5"/>
  <c r="G843" i="5"/>
  <c r="E922" i="5"/>
  <c r="F968" i="5"/>
  <c r="I2145" i="5"/>
  <c r="H1109" i="5"/>
  <c r="H1970" i="5"/>
  <c r="G1598" i="5"/>
  <c r="F1402" i="5"/>
  <c r="G2605" i="5"/>
  <c r="H1719" i="5"/>
  <c r="I1659" i="5"/>
  <c r="E977" i="5"/>
  <c r="H1028" i="5"/>
  <c r="E2255" i="5"/>
  <c r="E506" i="5"/>
  <c r="G2435" i="5"/>
  <c r="E283" i="5"/>
  <c r="I341" i="5"/>
  <c r="I1237" i="5"/>
  <c r="I1690" i="5"/>
  <c r="G1163" i="5"/>
  <c r="E1013" i="5"/>
  <c r="G1275" i="5"/>
  <c r="G798" i="5"/>
  <c r="I2336" i="5"/>
  <c r="E255" i="5"/>
  <c r="F52" i="5"/>
  <c r="F87" i="5"/>
  <c r="G742" i="5"/>
  <c r="I968" i="5"/>
  <c r="F2196" i="5"/>
  <c r="H2145" i="5"/>
  <c r="E1096" i="5"/>
  <c r="G1109" i="5"/>
  <c r="I1970" i="5"/>
  <c r="I2605" i="5"/>
  <c r="G1719" i="5"/>
  <c r="H1659" i="5"/>
  <c r="G977" i="5"/>
  <c r="G1028" i="5"/>
  <c r="I2255" i="5"/>
  <c r="H1326" i="5"/>
  <c r="I506" i="5"/>
  <c r="E2435" i="5"/>
  <c r="I2102" i="5"/>
  <c r="F2469" i="5"/>
  <c r="G2469" i="5"/>
  <c r="H2469" i="5"/>
  <c r="F187" i="5"/>
  <c r="G187" i="5"/>
  <c r="I187" i="5"/>
  <c r="H187" i="5"/>
  <c r="I1298" i="5"/>
  <c r="E1298" i="5"/>
  <c r="G1298" i="5"/>
  <c r="H1298" i="5"/>
  <c r="H524" i="5"/>
  <c r="I524" i="5"/>
  <c r="F524" i="5"/>
  <c r="G524" i="5"/>
  <c r="H1436" i="5"/>
  <c r="E1436" i="5"/>
  <c r="G1436" i="5"/>
  <c r="I1436" i="5"/>
  <c r="F178" i="5"/>
  <c r="G178" i="5"/>
  <c r="H178" i="5"/>
  <c r="I178" i="5"/>
  <c r="G2137" i="5"/>
  <c r="H2137" i="5"/>
  <c r="F2137" i="5"/>
  <c r="I1559" i="5"/>
  <c r="G1559" i="5"/>
  <c r="I2492" i="5"/>
  <c r="F2492" i="5"/>
  <c r="G2492" i="5"/>
  <c r="H2492" i="5"/>
  <c r="I2539" i="5"/>
  <c r="E2539" i="5"/>
  <c r="H2539" i="5"/>
  <c r="I430" i="5"/>
  <c r="F430" i="5"/>
  <c r="H430" i="5"/>
  <c r="E430" i="5"/>
  <c r="E1778" i="5"/>
  <c r="G1778" i="5"/>
  <c r="F1778" i="5"/>
  <c r="H1778" i="5"/>
  <c r="G517" i="5"/>
  <c r="H517" i="5"/>
  <c r="I517" i="5"/>
  <c r="E517" i="5"/>
  <c r="H835" i="5"/>
  <c r="E835" i="5"/>
  <c r="I835" i="5"/>
  <c r="G835" i="5"/>
  <c r="F2163" i="5"/>
  <c r="G2163" i="5"/>
  <c r="E2163" i="5"/>
  <c r="I1635" i="5"/>
  <c r="E1635" i="5"/>
  <c r="F1635" i="5"/>
  <c r="G1635" i="5"/>
  <c r="H1635" i="5"/>
  <c r="G1212" i="5"/>
  <c r="H1212" i="5"/>
  <c r="I1212" i="5"/>
  <c r="E1212" i="5"/>
  <c r="E1695" i="5"/>
  <c r="H1695" i="5"/>
  <c r="F1695" i="5"/>
  <c r="I1695" i="5"/>
  <c r="F852" i="5"/>
  <c r="G852" i="5"/>
  <c r="I852" i="5"/>
  <c r="G458" i="5"/>
  <c r="H458" i="5"/>
  <c r="F458" i="5"/>
  <c r="I458" i="5"/>
  <c r="G1153" i="5"/>
  <c r="E1153" i="5"/>
  <c r="F1153" i="5"/>
  <c r="E1521" i="5"/>
  <c r="F1521" i="5"/>
  <c r="G1521" i="5"/>
  <c r="G2542" i="5"/>
  <c r="H2542" i="5"/>
  <c r="E2542" i="5"/>
  <c r="F2542" i="5"/>
  <c r="E1971" i="5"/>
  <c r="F1971" i="5"/>
  <c r="H1971" i="5"/>
  <c r="I1971" i="5"/>
  <c r="F1085" i="5"/>
  <c r="G1085" i="5"/>
  <c r="I1085" i="5"/>
  <c r="E1085" i="5"/>
  <c r="I60" i="5"/>
  <c r="F60" i="5"/>
  <c r="E60" i="5"/>
  <c r="F2454" i="5"/>
  <c r="G2454" i="5"/>
  <c r="H2454" i="5"/>
  <c r="F1579" i="5"/>
  <c r="G1579" i="5"/>
  <c r="I1579" i="5"/>
  <c r="E1579" i="5"/>
  <c r="E660" i="5"/>
  <c r="F660" i="5"/>
  <c r="H660" i="5"/>
  <c r="I660" i="5"/>
  <c r="G562" i="5"/>
  <c r="E562" i="5"/>
  <c r="F562" i="5"/>
  <c r="H1067" i="5"/>
  <c r="I1067" i="5"/>
  <c r="E1067" i="5"/>
  <c r="F1067" i="5"/>
  <c r="G756" i="5"/>
  <c r="I756" i="5"/>
  <c r="H756" i="5"/>
  <c r="E756" i="5"/>
  <c r="G1013" i="5"/>
  <c r="H1013" i="5"/>
  <c r="I1013" i="5"/>
  <c r="F2035" i="5"/>
  <c r="G2035" i="5"/>
  <c r="I2035" i="5"/>
  <c r="E2035" i="5"/>
  <c r="F1163" i="5"/>
  <c r="I1163" i="5"/>
  <c r="E1163" i="5"/>
  <c r="H2057" i="5"/>
  <c r="I2057" i="5"/>
  <c r="F2057" i="5"/>
  <c r="G2057" i="5"/>
  <c r="E2521" i="5"/>
  <c r="F2521" i="5"/>
  <c r="H2521" i="5"/>
  <c r="I2521" i="5"/>
  <c r="E2258" i="5"/>
  <c r="F2258" i="5"/>
  <c r="H2258" i="5"/>
  <c r="F333" i="5"/>
  <c r="I333" i="5"/>
  <c r="G333" i="5"/>
  <c r="H333" i="5"/>
  <c r="H283" i="5"/>
  <c r="F283" i="5"/>
  <c r="G283" i="5"/>
  <c r="I2524" i="5"/>
  <c r="F2524" i="5"/>
  <c r="G2524" i="5"/>
  <c r="H2524" i="5"/>
  <c r="F840" i="5"/>
  <c r="G840" i="5"/>
  <c r="I840" i="5"/>
  <c r="E840" i="5"/>
  <c r="H2603" i="5"/>
  <c r="I2603" i="5"/>
  <c r="F2603" i="5"/>
  <c r="H2493" i="5"/>
  <c r="E2493" i="5"/>
  <c r="G2493" i="5"/>
  <c r="I2493" i="5"/>
  <c r="H175" i="5"/>
  <c r="E175" i="5"/>
  <c r="F175" i="5"/>
  <c r="F1357" i="5"/>
  <c r="G1357" i="5"/>
  <c r="I1357" i="5"/>
  <c r="E1357" i="5"/>
  <c r="I243" i="5"/>
  <c r="H243" i="5"/>
  <c r="F243" i="5"/>
  <c r="G243" i="5"/>
  <c r="H926" i="5"/>
  <c r="F926" i="5"/>
  <c r="I926" i="5"/>
  <c r="E926" i="5"/>
  <c r="F1774" i="5"/>
  <c r="I1774" i="5"/>
  <c r="E1774" i="5"/>
  <c r="F2434" i="5"/>
  <c r="G2434" i="5"/>
  <c r="H2434" i="5"/>
  <c r="I2434" i="5"/>
  <c r="G207" i="5"/>
  <c r="H207" i="5"/>
  <c r="E207" i="5"/>
  <c r="F207" i="5"/>
  <c r="G447" i="5"/>
  <c r="H447" i="5"/>
  <c r="E447" i="5"/>
  <c r="H334" i="5"/>
  <c r="E334" i="5"/>
  <c r="G334" i="5"/>
  <c r="I334" i="5"/>
  <c r="E772" i="5"/>
  <c r="F772" i="5"/>
  <c r="H772" i="5"/>
  <c r="I772" i="5"/>
  <c r="H1850" i="5"/>
  <c r="E1850" i="5"/>
  <c r="G1850" i="5"/>
  <c r="I1850" i="5"/>
  <c r="E492" i="5"/>
  <c r="F492" i="5"/>
  <c r="H492" i="5"/>
  <c r="I492" i="5"/>
  <c r="I1281" i="5"/>
  <c r="H1281" i="5"/>
  <c r="E1281" i="5"/>
  <c r="G1281" i="5"/>
  <c r="E1430" i="5"/>
  <c r="G1430" i="5"/>
  <c r="I1430" i="5"/>
  <c r="I2541" i="5"/>
  <c r="E2541" i="5"/>
  <c r="G2541" i="5"/>
  <c r="H2541" i="5"/>
  <c r="H790" i="5"/>
  <c r="I790" i="5"/>
  <c r="F790" i="5"/>
  <c r="I1802" i="5"/>
  <c r="F1802" i="5"/>
  <c r="E1802" i="5"/>
  <c r="G1802" i="5"/>
  <c r="F106" i="5"/>
  <c r="G106" i="5"/>
  <c r="H106" i="5"/>
  <c r="G2551" i="5"/>
  <c r="E2551" i="5"/>
  <c r="H2551" i="5"/>
  <c r="I2551" i="5"/>
  <c r="E475" i="5"/>
  <c r="F475" i="5"/>
  <c r="I475" i="5"/>
  <c r="G475" i="5"/>
  <c r="F1237" i="5"/>
  <c r="H1237" i="5"/>
  <c r="E1237" i="5"/>
  <c r="E2364" i="5"/>
  <c r="F2364" i="5"/>
  <c r="G2364" i="5"/>
  <c r="I2364" i="5"/>
  <c r="G1767" i="5"/>
  <c r="H1767" i="5"/>
  <c r="F1767" i="5"/>
  <c r="I1767" i="5"/>
  <c r="H1241" i="5"/>
  <c r="F1241" i="5"/>
  <c r="G1241" i="5"/>
  <c r="I1241" i="5"/>
  <c r="G1065" i="5"/>
  <c r="H1065" i="5"/>
  <c r="I1065" i="5"/>
  <c r="G341" i="5"/>
  <c r="E341" i="5"/>
  <c r="G1914" i="5"/>
  <c r="H1914" i="5"/>
  <c r="E1914" i="5"/>
  <c r="F1914" i="5"/>
  <c r="G1690" i="5"/>
  <c r="F1690" i="5"/>
  <c r="H1690" i="5"/>
  <c r="F1439" i="5"/>
  <c r="G1439" i="5"/>
  <c r="E1439" i="5"/>
  <c r="I1439" i="5"/>
  <c r="F141" i="5"/>
  <c r="G141" i="5"/>
  <c r="E141" i="5"/>
  <c r="H141" i="5"/>
  <c r="F1877" i="5"/>
  <c r="G1877" i="5"/>
  <c r="I1877" i="5"/>
  <c r="E1877" i="5"/>
  <c r="G1240" i="5"/>
  <c r="H1240" i="5"/>
  <c r="F1240" i="5"/>
  <c r="E1240" i="5"/>
  <c r="G397" i="5"/>
  <c r="F397" i="5"/>
  <c r="E105" i="5"/>
  <c r="F105" i="5"/>
  <c r="I1296" i="5"/>
  <c r="F1296" i="5"/>
  <c r="H1296" i="5"/>
  <c r="E1296" i="5"/>
  <c r="E2391" i="5"/>
  <c r="H2391" i="5"/>
  <c r="E570" i="5"/>
  <c r="F570" i="5"/>
  <c r="G570" i="5"/>
  <c r="H570" i="5"/>
  <c r="G1243" i="5"/>
  <c r="E1243" i="5"/>
  <c r="H1243" i="5"/>
  <c r="I1243" i="5"/>
  <c r="G359" i="5"/>
  <c r="I359" i="5"/>
  <c r="H359" i="5"/>
  <c r="E1876" i="5"/>
  <c r="G1876" i="5"/>
  <c r="I1876" i="5"/>
  <c r="F1876" i="5"/>
  <c r="I777" i="5"/>
  <c r="E777" i="5"/>
  <c r="F777" i="5"/>
  <c r="G777" i="5"/>
  <c r="H1705" i="5"/>
  <c r="E1705" i="5"/>
  <c r="I1705" i="5"/>
  <c r="F1954" i="5"/>
  <c r="G1954" i="5"/>
  <c r="H1954" i="5"/>
  <c r="E1954" i="5"/>
  <c r="I839" i="5"/>
  <c r="G839" i="5"/>
  <c r="E839" i="5"/>
  <c r="F839" i="5"/>
  <c r="F590" i="5"/>
  <c r="G590" i="5"/>
  <c r="I590" i="5"/>
  <c r="H590" i="5"/>
  <c r="E2022" i="5"/>
  <c r="H2022" i="5"/>
  <c r="F549" i="5"/>
  <c r="E549" i="5"/>
  <c r="I2243" i="5"/>
  <c r="E2243" i="5"/>
  <c r="H2243" i="5"/>
  <c r="E2104" i="5"/>
  <c r="H2104" i="5"/>
  <c r="F1116" i="5"/>
  <c r="H1116" i="5"/>
  <c r="E1116" i="5"/>
  <c r="G1116" i="5"/>
  <c r="G1119" i="5"/>
  <c r="I1119" i="5"/>
  <c r="E1119" i="5"/>
  <c r="F1119" i="5"/>
  <c r="F1812" i="5"/>
  <c r="G1812" i="5"/>
  <c r="H1812" i="5"/>
  <c r="E1812" i="5"/>
  <c r="I1922" i="5"/>
  <c r="H1922" i="5"/>
  <c r="F1922" i="5"/>
  <c r="G1922" i="5"/>
  <c r="E1861" i="5"/>
  <c r="F1861" i="5"/>
  <c r="G1861" i="5"/>
  <c r="H1861" i="5"/>
  <c r="G2398" i="5"/>
  <c r="F2398" i="5"/>
  <c r="E2398" i="5"/>
  <c r="I1518" i="5"/>
  <c r="E1518" i="5"/>
  <c r="G1518" i="5"/>
  <c r="H1518" i="5"/>
  <c r="G1949" i="5"/>
  <c r="H1949" i="5"/>
  <c r="E1949" i="5"/>
  <c r="F1949" i="5"/>
  <c r="F1478" i="5"/>
  <c r="H1478" i="5"/>
  <c r="E1478" i="5"/>
  <c r="G1478" i="5"/>
  <c r="H2263" i="5"/>
  <c r="I2263" i="5"/>
  <c r="F2263" i="5"/>
  <c r="G2263" i="5"/>
  <c r="E1654" i="5"/>
  <c r="G1654" i="5"/>
  <c r="I1654" i="5"/>
  <c r="F24" i="5"/>
  <c r="G24" i="5"/>
  <c r="H24" i="5"/>
  <c r="E24" i="5"/>
  <c r="I24" i="5"/>
  <c r="G775" i="5"/>
  <c r="I775" i="5"/>
  <c r="H466" i="5"/>
  <c r="I466" i="5"/>
  <c r="E466" i="5"/>
  <c r="I2359" i="5"/>
  <c r="E2359" i="5"/>
  <c r="G2359" i="5"/>
  <c r="H2359" i="5"/>
  <c r="E2443" i="5"/>
  <c r="I2443" i="5"/>
  <c r="F2443" i="5"/>
  <c r="G2443" i="5"/>
  <c r="F2516" i="5"/>
  <c r="E2516" i="5"/>
  <c r="I2516" i="5"/>
  <c r="H934" i="5"/>
  <c r="E934" i="5"/>
  <c r="G934" i="5"/>
  <c r="I934" i="5"/>
  <c r="I613" i="5"/>
  <c r="H613" i="5"/>
  <c r="F613" i="5"/>
  <c r="G613" i="5"/>
  <c r="H2187" i="5"/>
  <c r="I2187" i="5"/>
  <c r="F2187" i="5"/>
  <c r="G2187" i="5"/>
  <c r="G129" i="5"/>
  <c r="I129" i="5"/>
  <c r="F129" i="5"/>
  <c r="H129" i="5"/>
  <c r="H446" i="5"/>
  <c r="I446" i="5"/>
  <c r="F446" i="5"/>
  <c r="G446" i="5"/>
  <c r="H2207" i="5"/>
  <c r="E2207" i="5"/>
  <c r="F2207" i="5"/>
  <c r="G726" i="5"/>
  <c r="E726" i="5"/>
  <c r="I726" i="5"/>
  <c r="F726" i="5"/>
  <c r="I1170" i="5"/>
  <c r="H1170" i="5"/>
  <c r="E1170" i="5"/>
  <c r="F1170" i="5"/>
  <c r="G1170" i="5"/>
  <c r="F180" i="5"/>
  <c r="G180" i="5"/>
  <c r="I180" i="5"/>
  <c r="E180" i="5"/>
  <c r="I2426" i="5"/>
  <c r="F2426" i="5"/>
  <c r="H2426" i="5"/>
  <c r="E838" i="5"/>
  <c r="I838" i="5"/>
  <c r="F838" i="5"/>
  <c r="I1275" i="5"/>
  <c r="I2402" i="5"/>
  <c r="I798" i="5"/>
  <c r="G2336" i="5"/>
  <c r="F2063" i="5"/>
  <c r="H52" i="5"/>
  <c r="G650" i="5"/>
  <c r="F1060" i="5"/>
  <c r="F814" i="5"/>
  <c r="I611" i="5"/>
  <c r="F528" i="5"/>
  <c r="I742" i="5"/>
  <c r="F1494" i="5"/>
  <c r="G968" i="5"/>
  <c r="I2196" i="5"/>
  <c r="H1096" i="5"/>
  <c r="E1400" i="5"/>
  <c r="F1970" i="5"/>
  <c r="E1631" i="5"/>
  <c r="I411" i="5"/>
  <c r="H2499" i="5"/>
  <c r="E1719" i="5"/>
  <c r="F1995" i="5"/>
  <c r="G1542" i="5"/>
  <c r="F1326" i="5"/>
  <c r="E2068" i="5"/>
  <c r="F1559" i="5"/>
  <c r="F2102" i="5"/>
  <c r="H1694" i="5"/>
  <c r="I2022" i="5"/>
  <c r="E2137" i="5"/>
  <c r="F2539" i="5"/>
  <c r="I2398" i="5"/>
  <c r="I1153" i="5"/>
  <c r="E852" i="5"/>
  <c r="I1478" i="5"/>
  <c r="H777" i="5"/>
  <c r="I570" i="5"/>
  <c r="F1705" i="5"/>
  <c r="F1436" i="5"/>
  <c r="H1521" i="5"/>
  <c r="F2541" i="5"/>
  <c r="G772" i="5"/>
  <c r="I2258" i="5"/>
  <c r="I2068" i="5"/>
  <c r="I397" i="5"/>
  <c r="I2104" i="5"/>
  <c r="E2102" i="5"/>
  <c r="I549" i="5"/>
  <c r="E1694" i="5"/>
  <c r="G2022" i="5"/>
  <c r="I2137" i="5"/>
  <c r="G790" i="5"/>
  <c r="H2398" i="5"/>
  <c r="H1153" i="5"/>
  <c r="F517" i="5"/>
  <c r="E187" i="5"/>
  <c r="H1119" i="5"/>
  <c r="G1705" i="5"/>
  <c r="E2492" i="5"/>
  <c r="H1876" i="5"/>
  <c r="E2524" i="5"/>
  <c r="I1778" i="5"/>
  <c r="H1877" i="5"/>
  <c r="I1521" i="5"/>
  <c r="I2469" i="5"/>
  <c r="F1518" i="5"/>
  <c r="G926" i="5"/>
  <c r="G2521" i="5"/>
  <c r="I1135" i="5"/>
  <c r="G1135" i="5"/>
  <c r="I1408" i="5"/>
  <c r="I1263" i="5"/>
  <c r="G698" i="5"/>
  <c r="E1263" i="5"/>
  <c r="I698" i="5"/>
  <c r="H1470" i="5"/>
  <c r="E2418" i="5"/>
  <c r="H1054" i="5"/>
  <c r="F2173" i="5"/>
  <c r="G632" i="5"/>
  <c r="E1770" i="5"/>
  <c r="I2081" i="5"/>
  <c r="F859" i="5"/>
  <c r="H2064" i="5"/>
  <c r="E985" i="5"/>
  <c r="I904" i="5"/>
  <c r="H123" i="5"/>
  <c r="F97" i="5"/>
  <c r="G299" i="5"/>
  <c r="H179" i="5"/>
  <c r="I2501" i="5"/>
  <c r="E2012" i="5"/>
  <c r="F1138" i="5"/>
  <c r="G1564" i="5"/>
  <c r="F964" i="5"/>
  <c r="I1564" i="5"/>
  <c r="I1538" i="5"/>
  <c r="I1759" i="5"/>
  <c r="G440" i="5"/>
  <c r="F623" i="5"/>
  <c r="G1882" i="5"/>
  <c r="E1882" i="5"/>
  <c r="I1882" i="5"/>
  <c r="F1338" i="5"/>
  <c r="G1338" i="5"/>
  <c r="H1338" i="5"/>
  <c r="I1338" i="5"/>
  <c r="E860" i="5"/>
  <c r="H860" i="5"/>
  <c r="I2165" i="5"/>
  <c r="H2165" i="5"/>
  <c r="G1761" i="5"/>
  <c r="F1761" i="5"/>
  <c r="H2285" i="5"/>
  <c r="E2285" i="5"/>
  <c r="F2285" i="5"/>
  <c r="G2285" i="5"/>
  <c r="I2285" i="5"/>
  <c r="E218" i="5"/>
  <c r="G218" i="5"/>
  <c r="H1527" i="5"/>
  <c r="I1527" i="5"/>
  <c r="E1527" i="5"/>
  <c r="F1527" i="5"/>
  <c r="G1527" i="5"/>
  <c r="E382" i="5"/>
  <c r="H382" i="5"/>
  <c r="I382" i="5"/>
  <c r="G1560" i="5"/>
  <c r="E1560" i="5"/>
  <c r="F1560" i="5"/>
  <c r="H1560" i="5"/>
  <c r="I1560" i="5"/>
  <c r="H1676" i="5"/>
  <c r="I1676" i="5"/>
  <c r="F1676" i="5"/>
  <c r="E1676" i="5"/>
  <c r="F1087" i="5"/>
  <c r="G1087" i="5"/>
  <c r="I1087" i="5"/>
  <c r="H1087" i="5"/>
  <c r="E1087" i="5"/>
  <c r="E2037" i="5"/>
  <c r="F2037" i="5"/>
  <c r="G2037" i="5"/>
  <c r="I2037" i="5"/>
  <c r="I1607" i="5"/>
  <c r="E1607" i="5"/>
  <c r="E1835" i="5"/>
  <c r="H1835" i="5"/>
  <c r="F363" i="5"/>
  <c r="I363" i="5"/>
  <c r="F2408" i="5"/>
  <c r="G2408" i="5"/>
  <c r="I2408" i="5"/>
  <c r="E2408" i="5"/>
  <c r="G871" i="5"/>
  <c r="H871" i="5"/>
  <c r="E871" i="5"/>
  <c r="F871" i="5"/>
  <c r="E229" i="5"/>
  <c r="H229" i="5"/>
  <c r="I229" i="5"/>
  <c r="E1737" i="5"/>
  <c r="I1737" i="5"/>
  <c r="G1737" i="5"/>
  <c r="H1737" i="5"/>
  <c r="H842" i="5"/>
  <c r="I842" i="5"/>
  <c r="E842" i="5"/>
  <c r="F842" i="5"/>
  <c r="F499" i="5"/>
  <c r="E499" i="5"/>
  <c r="G499" i="5"/>
  <c r="H499" i="5"/>
  <c r="E56" i="5"/>
  <c r="G56" i="5"/>
  <c r="F56" i="5"/>
  <c r="I56" i="5"/>
  <c r="E804" i="5"/>
  <c r="H804" i="5"/>
  <c r="G1350" i="5"/>
  <c r="H1350" i="5"/>
  <c r="F1350" i="5"/>
  <c r="H2288" i="5"/>
  <c r="I2288" i="5"/>
  <c r="E2288" i="5"/>
  <c r="F2288" i="5"/>
  <c r="E2314" i="5"/>
  <c r="F2314" i="5"/>
  <c r="H2314" i="5"/>
  <c r="I2314" i="5"/>
  <c r="I107" i="5"/>
  <c r="F107" i="5"/>
  <c r="E107" i="5"/>
  <c r="H107" i="5"/>
  <c r="I2419" i="5"/>
  <c r="F2419" i="5"/>
  <c r="E2419" i="5"/>
  <c r="I389" i="5"/>
  <c r="F389" i="5"/>
  <c r="G389" i="5"/>
  <c r="F2135" i="5"/>
  <c r="G2135" i="5"/>
  <c r="H2135" i="5"/>
  <c r="I2135" i="5"/>
  <c r="F319" i="5"/>
  <c r="G319" i="5"/>
  <c r="E176" i="5"/>
  <c r="I176" i="5"/>
  <c r="G2139" i="5"/>
  <c r="H2139" i="5"/>
  <c r="F190" i="5"/>
  <c r="E190" i="5"/>
  <c r="G190" i="5"/>
  <c r="H190" i="5"/>
  <c r="G2246" i="5"/>
  <c r="H2246" i="5"/>
  <c r="I2246" i="5"/>
  <c r="E2246" i="5"/>
  <c r="G1856" i="5"/>
  <c r="E1856" i="5"/>
  <c r="E2618" i="5"/>
  <c r="G2618" i="5"/>
  <c r="I2032" i="5"/>
  <c r="F2032" i="5"/>
  <c r="G2032" i="5"/>
  <c r="F1696" i="5"/>
  <c r="E1696" i="5"/>
  <c r="G1696" i="5"/>
  <c r="F935" i="5"/>
  <c r="G935" i="5"/>
  <c r="H935" i="5"/>
  <c r="E935" i="5"/>
  <c r="G2094" i="5"/>
  <c r="F2094" i="5"/>
  <c r="H260" i="5"/>
  <c r="F260" i="5"/>
  <c r="E260" i="5"/>
  <c r="I1824" i="5"/>
  <c r="G1824" i="5"/>
  <c r="F1824" i="5"/>
  <c r="H1824" i="5"/>
  <c r="E892" i="5"/>
  <c r="I892" i="5"/>
  <c r="F1198" i="5"/>
  <c r="H1198" i="5"/>
  <c r="G1198" i="5"/>
  <c r="I1198" i="5"/>
  <c r="E172" i="5"/>
  <c r="G172" i="5"/>
  <c r="H172" i="5"/>
  <c r="I172" i="5"/>
  <c r="F172" i="5"/>
  <c r="F1210" i="5"/>
  <c r="I1210" i="5"/>
  <c r="H675" i="5"/>
  <c r="F675" i="5"/>
  <c r="F1408" i="5"/>
  <c r="I1380" i="5"/>
  <c r="G1263" i="5"/>
  <c r="E2173" i="5"/>
  <c r="H2081" i="5"/>
  <c r="F698" i="5"/>
  <c r="E859" i="5"/>
  <c r="I1271" i="5"/>
  <c r="G1470" i="5"/>
  <c r="H1595" i="5"/>
  <c r="F229" i="5"/>
  <c r="G107" i="5"/>
  <c r="G1308" i="5"/>
  <c r="I2025" i="5"/>
  <c r="E1302" i="5"/>
  <c r="G2392" i="5"/>
  <c r="E2392" i="5"/>
  <c r="H203" i="5"/>
  <c r="I203" i="5"/>
  <c r="E203" i="5"/>
  <c r="G203" i="5"/>
  <c r="F2251" i="5"/>
  <c r="E2251" i="5"/>
  <c r="E2522" i="5"/>
  <c r="F2522" i="5"/>
  <c r="H2522" i="5"/>
  <c r="G2522" i="5"/>
  <c r="F1454" i="5"/>
  <c r="E1454" i="5"/>
  <c r="G1454" i="5"/>
  <c r="I138" i="5"/>
  <c r="H138" i="5"/>
  <c r="F609" i="5"/>
  <c r="I609" i="5"/>
  <c r="E609" i="5"/>
  <c r="I1810" i="5"/>
  <c r="F1810" i="5"/>
  <c r="H2372" i="5"/>
  <c r="E2372" i="5"/>
  <c r="F298" i="5"/>
  <c r="I298" i="5"/>
  <c r="G298" i="5"/>
  <c r="H298" i="5"/>
  <c r="I1244" i="5"/>
  <c r="E1244" i="5"/>
  <c r="G1244" i="5"/>
  <c r="F1244" i="5"/>
  <c r="G465" i="5"/>
  <c r="H465" i="5"/>
  <c r="F465" i="5"/>
  <c r="I465" i="5"/>
  <c r="F1926" i="5"/>
  <c r="G1926" i="5"/>
  <c r="H1926" i="5"/>
  <c r="I1926" i="5"/>
  <c r="G832" i="5"/>
  <c r="H832" i="5"/>
  <c r="I832" i="5"/>
  <c r="H2287" i="5"/>
  <c r="I2287" i="5"/>
  <c r="F2287" i="5"/>
  <c r="E573" i="5"/>
  <c r="G573" i="5"/>
  <c r="G930" i="5"/>
  <c r="I930" i="5"/>
  <c r="E930" i="5"/>
  <c r="H1888" i="5"/>
  <c r="I1888" i="5"/>
  <c r="F1888" i="5"/>
  <c r="F1702" i="5"/>
  <c r="G1702" i="5"/>
  <c r="E1979" i="5"/>
  <c r="F1979" i="5"/>
  <c r="H643" i="5"/>
  <c r="I643" i="5"/>
  <c r="E643" i="5"/>
  <c r="F643" i="5"/>
  <c r="I2064" i="5"/>
  <c r="F2064" i="5"/>
  <c r="G2064" i="5"/>
  <c r="F277" i="5"/>
  <c r="H277" i="5"/>
  <c r="I277" i="5"/>
  <c r="G277" i="5"/>
  <c r="E1146" i="5"/>
  <c r="F1146" i="5"/>
  <c r="F1038" i="5"/>
  <c r="E1038" i="5"/>
  <c r="H882" i="5"/>
  <c r="I882" i="5"/>
  <c r="E882" i="5"/>
  <c r="F882" i="5"/>
  <c r="G1907" i="5"/>
  <c r="H1907" i="5"/>
  <c r="I1907" i="5"/>
  <c r="E1907" i="5"/>
  <c r="G1573" i="5"/>
  <c r="I1573" i="5"/>
  <c r="E1573" i="5"/>
  <c r="E54" i="5"/>
  <c r="G54" i="5"/>
  <c r="H54" i="5"/>
  <c r="F54" i="5"/>
  <c r="E2039" i="5"/>
  <c r="H2039" i="5"/>
  <c r="I2039" i="5"/>
  <c r="F2039" i="5"/>
  <c r="G2039" i="5"/>
  <c r="E1634" i="5"/>
  <c r="F1634" i="5"/>
  <c r="H1634" i="5"/>
  <c r="G1634" i="5"/>
  <c r="F1864" i="5"/>
  <c r="H1864" i="5"/>
  <c r="I1864" i="5"/>
  <c r="H101" i="5"/>
  <c r="I101" i="5"/>
  <c r="E101" i="5"/>
  <c r="G101" i="5"/>
  <c r="F101" i="5"/>
  <c r="G1018" i="5"/>
  <c r="H1018" i="5"/>
  <c r="E1018" i="5"/>
  <c r="I1018" i="5"/>
  <c r="E771" i="5"/>
  <c r="F771" i="5"/>
  <c r="I771" i="5"/>
  <c r="G771" i="5"/>
  <c r="I312" i="5"/>
  <c r="G312" i="5"/>
  <c r="E1408" i="5"/>
  <c r="H1380" i="5"/>
  <c r="F1263" i="5"/>
  <c r="G1903" i="5"/>
  <c r="G2081" i="5"/>
  <c r="I1337" i="5"/>
  <c r="E698" i="5"/>
  <c r="I859" i="5"/>
  <c r="G1271" i="5"/>
  <c r="E1761" i="5"/>
  <c r="I1454" i="5"/>
  <c r="G229" i="5"/>
  <c r="F1573" i="5"/>
  <c r="E277" i="5"/>
  <c r="H2251" i="5"/>
  <c r="F382" i="5"/>
  <c r="F1018" i="5"/>
  <c r="E2205" i="5"/>
  <c r="H460" i="5"/>
  <c r="F460" i="5"/>
  <c r="E460" i="5"/>
  <c r="F1354" i="5"/>
  <c r="G1354" i="5"/>
  <c r="E1354" i="5"/>
  <c r="E629" i="5"/>
  <c r="H629" i="5"/>
  <c r="I629" i="5"/>
  <c r="G629" i="5"/>
  <c r="I2414" i="5"/>
  <c r="H2414" i="5"/>
  <c r="E2414" i="5"/>
  <c r="H1794" i="5"/>
  <c r="G1794" i="5"/>
  <c r="I1794" i="5"/>
  <c r="G268" i="5"/>
  <c r="F268" i="5"/>
  <c r="F1834" i="5"/>
  <c r="G1834" i="5"/>
  <c r="H1834" i="5"/>
  <c r="I907" i="5"/>
  <c r="E907" i="5"/>
  <c r="E2099" i="5"/>
  <c r="F2099" i="5"/>
  <c r="G734" i="5"/>
  <c r="F734" i="5"/>
  <c r="E734" i="5"/>
  <c r="H734" i="5"/>
  <c r="G2332" i="5"/>
  <c r="I2332" i="5"/>
  <c r="E2388" i="5"/>
  <c r="F2388" i="5"/>
  <c r="F1474" i="5"/>
  <c r="G1474" i="5"/>
  <c r="H1474" i="5"/>
  <c r="F848" i="5"/>
  <c r="I848" i="5"/>
  <c r="G1554" i="5"/>
  <c r="H1554" i="5"/>
  <c r="E1554" i="5"/>
  <c r="E2029" i="5"/>
  <c r="F2029" i="5"/>
  <c r="H2029" i="5"/>
  <c r="I2029" i="5"/>
  <c r="I165" i="5"/>
  <c r="H165" i="5"/>
  <c r="F165" i="5"/>
  <c r="G467" i="5"/>
  <c r="H467" i="5"/>
  <c r="E467" i="5"/>
  <c r="F467" i="5"/>
  <c r="E732" i="5"/>
  <c r="G732" i="5"/>
  <c r="G1697" i="5"/>
  <c r="H1697" i="5"/>
  <c r="F1697" i="5"/>
  <c r="I1697" i="5"/>
  <c r="I871" i="5"/>
  <c r="I1727" i="5"/>
  <c r="E1727" i="5"/>
  <c r="I2411" i="5"/>
  <c r="H2411" i="5"/>
  <c r="F2411" i="5"/>
  <c r="I902" i="5"/>
  <c r="F902" i="5"/>
  <c r="G902" i="5"/>
  <c r="E902" i="5"/>
  <c r="H902" i="5"/>
  <c r="H223" i="5"/>
  <c r="E223" i="5"/>
  <c r="G223" i="5"/>
  <c r="F223" i="5"/>
  <c r="I223" i="5"/>
  <c r="I2084" i="5"/>
  <c r="H2084" i="5"/>
  <c r="E2084" i="5"/>
  <c r="F80" i="5"/>
  <c r="E80" i="5"/>
  <c r="I80" i="5"/>
  <c r="G80" i="5"/>
  <c r="H1394" i="5"/>
  <c r="I1394" i="5"/>
  <c r="F1394" i="5"/>
  <c r="E1394" i="5"/>
  <c r="G396" i="5"/>
  <c r="H396" i="5"/>
  <c r="F396" i="5"/>
  <c r="I396" i="5"/>
  <c r="E396" i="5"/>
  <c r="F847" i="5"/>
  <c r="G847" i="5"/>
  <c r="H847" i="5"/>
  <c r="E847" i="5"/>
  <c r="I1331" i="5"/>
  <c r="E1331" i="5"/>
  <c r="E41" i="5"/>
  <c r="H41" i="5"/>
  <c r="G41" i="5"/>
  <c r="H725" i="5"/>
  <c r="I725" i="5"/>
  <c r="F725" i="5"/>
  <c r="E725" i="5"/>
  <c r="G725" i="5"/>
  <c r="G2465" i="5"/>
  <c r="H2465" i="5"/>
  <c r="I2465" i="5"/>
  <c r="E2465" i="5"/>
  <c r="F2465" i="5"/>
  <c r="F2445" i="5"/>
  <c r="I2445" i="5"/>
  <c r="E2013" i="5"/>
  <c r="F2013" i="5"/>
  <c r="G2013" i="5"/>
  <c r="I2013" i="5"/>
  <c r="E2592" i="5"/>
  <c r="H2592" i="5"/>
  <c r="F2592" i="5"/>
  <c r="G2592" i="5"/>
  <c r="F844" i="5"/>
  <c r="G844" i="5"/>
  <c r="H844" i="5"/>
  <c r="I844" i="5"/>
  <c r="F1595" i="5"/>
  <c r="G1595" i="5"/>
  <c r="G2520" i="5"/>
  <c r="H2520" i="5"/>
  <c r="I2520" i="5"/>
  <c r="E1232" i="5"/>
  <c r="F1232" i="5"/>
  <c r="I1739" i="5"/>
  <c r="G1739" i="5"/>
  <c r="F1739" i="5"/>
  <c r="E1739" i="5"/>
  <c r="H1739" i="5"/>
  <c r="F1860" i="5"/>
  <c r="H1860" i="5"/>
  <c r="F222" i="5"/>
  <c r="E222" i="5"/>
  <c r="I222" i="5"/>
  <c r="H2356" i="5"/>
  <c r="E2356" i="5"/>
  <c r="I2356" i="5"/>
  <c r="G2356" i="5"/>
  <c r="F2356" i="5"/>
  <c r="F1515" i="5"/>
  <c r="H1515" i="5"/>
  <c r="G1515" i="5"/>
  <c r="I1515" i="5"/>
  <c r="H1571" i="5"/>
  <c r="E1571" i="5"/>
  <c r="F1571" i="5"/>
  <c r="G1571" i="5"/>
  <c r="I1571" i="5"/>
  <c r="H938" i="5"/>
  <c r="I938" i="5"/>
  <c r="E938" i="5"/>
  <c r="F938" i="5"/>
  <c r="G938" i="5"/>
  <c r="I343" i="5"/>
  <c r="F343" i="5"/>
  <c r="G343" i="5"/>
  <c r="H343" i="5"/>
  <c r="E343" i="5"/>
  <c r="H2324" i="5"/>
  <c r="E2324" i="5"/>
  <c r="F2324" i="5"/>
  <c r="G2324" i="5"/>
  <c r="I2324" i="5"/>
  <c r="E2166" i="5"/>
  <c r="F2166" i="5"/>
  <c r="G2166" i="5"/>
  <c r="I2166" i="5"/>
  <c r="H988" i="5"/>
  <c r="I988" i="5"/>
  <c r="E988" i="5"/>
  <c r="F988" i="5"/>
  <c r="E1883" i="5"/>
  <c r="F1883" i="5"/>
  <c r="G1883" i="5"/>
  <c r="H1883" i="5"/>
  <c r="I1873" i="5"/>
  <c r="G1873" i="5"/>
  <c r="F1873" i="5"/>
  <c r="E1873" i="5"/>
  <c r="H1903" i="5"/>
  <c r="H1766" i="5"/>
  <c r="F887" i="5"/>
  <c r="H1761" i="5"/>
  <c r="I1554" i="5"/>
  <c r="H848" i="5"/>
  <c r="E1474" i="5"/>
  <c r="H1702" i="5"/>
  <c r="G2388" i="5"/>
  <c r="F2332" i="5"/>
  <c r="I734" i="5"/>
  <c r="H176" i="5"/>
  <c r="H2099" i="5"/>
  <c r="H907" i="5"/>
  <c r="I1834" i="5"/>
  <c r="E268" i="5"/>
  <c r="E1794" i="5"/>
  <c r="G2287" i="5"/>
  <c r="I2522" i="5"/>
  <c r="I1696" i="5"/>
  <c r="G882" i="5"/>
  <c r="H2032" i="5"/>
  <c r="G138" i="5"/>
  <c r="E1926" i="5"/>
  <c r="H80" i="5"/>
  <c r="E944" i="5"/>
  <c r="H1873" i="5"/>
  <c r="I2592" i="5"/>
  <c r="E2186" i="5"/>
  <c r="H2186" i="5"/>
  <c r="H2121" i="5"/>
  <c r="F2121" i="5"/>
  <c r="G2121" i="5"/>
  <c r="E2121" i="5"/>
  <c r="F1434" i="5"/>
  <c r="H1434" i="5"/>
  <c r="I1434" i="5"/>
  <c r="E1434" i="5"/>
  <c r="E581" i="5"/>
  <c r="G581" i="5"/>
  <c r="H581" i="5"/>
  <c r="F581" i="5"/>
  <c r="I461" i="5"/>
  <c r="H461" i="5"/>
  <c r="F461" i="5"/>
  <c r="E1617" i="5"/>
  <c r="F1617" i="5"/>
  <c r="I1617" i="5"/>
  <c r="G1617" i="5"/>
  <c r="H1617" i="5"/>
  <c r="F441" i="5"/>
  <c r="E441" i="5"/>
  <c r="I1385" i="5"/>
  <c r="E1385" i="5"/>
  <c r="H1665" i="5"/>
  <c r="E1665" i="5"/>
  <c r="I1665" i="5"/>
  <c r="F1665" i="5"/>
  <c r="G1665" i="5"/>
  <c r="G29" i="5"/>
  <c r="I29" i="5"/>
  <c r="E29" i="5"/>
  <c r="G1049" i="5"/>
  <c r="H1049" i="5"/>
  <c r="E1049" i="5"/>
  <c r="I1049" i="5"/>
  <c r="I162" i="5"/>
  <c r="E162" i="5"/>
  <c r="G523" i="5"/>
  <c r="H523" i="5"/>
  <c r="I1556" i="5"/>
  <c r="E1556" i="5"/>
  <c r="F1556" i="5"/>
  <c r="G1556" i="5"/>
  <c r="H1556" i="5"/>
  <c r="I1809" i="5"/>
  <c r="E1809" i="5"/>
  <c r="F1809" i="5"/>
  <c r="G1809" i="5"/>
  <c r="H1809" i="5"/>
  <c r="I547" i="5"/>
  <c r="E547" i="5"/>
  <c r="F547" i="5"/>
  <c r="H547" i="5"/>
  <c r="E1709" i="5"/>
  <c r="H1709" i="5"/>
  <c r="G1709" i="5"/>
  <c r="I1709" i="5"/>
  <c r="G637" i="5"/>
  <c r="H637" i="5"/>
  <c r="E637" i="5"/>
  <c r="I637" i="5"/>
  <c r="G1024" i="5"/>
  <c r="H1024" i="5"/>
  <c r="I1024" i="5"/>
  <c r="E1024" i="5"/>
  <c r="F1024" i="5"/>
  <c r="G745" i="5"/>
  <c r="H745" i="5"/>
  <c r="F745" i="5"/>
  <c r="E745" i="5"/>
  <c r="H2093" i="5"/>
  <c r="I2093" i="5"/>
  <c r="F2093" i="5"/>
  <c r="G2093" i="5"/>
  <c r="F1615" i="5"/>
  <c r="G1615" i="5"/>
  <c r="H1615" i="5"/>
  <c r="I1615" i="5"/>
  <c r="E1615" i="5"/>
  <c r="I1660" i="5"/>
  <c r="F1660" i="5"/>
  <c r="G1660" i="5"/>
  <c r="H1660" i="5"/>
  <c r="H1308" i="5"/>
  <c r="E1308" i="5"/>
  <c r="F1308" i="5"/>
  <c r="F2181" i="5"/>
  <c r="G2181" i="5"/>
  <c r="H2181" i="5"/>
  <c r="I2181" i="5"/>
  <c r="E1652" i="5"/>
  <c r="G1652" i="5"/>
  <c r="I1652" i="5"/>
  <c r="F1652" i="5"/>
  <c r="E1020" i="5"/>
  <c r="F1020" i="5"/>
  <c r="G1020" i="5"/>
  <c r="H1020" i="5"/>
  <c r="E150" i="5"/>
  <c r="H150" i="5"/>
  <c r="I338" i="5"/>
  <c r="H338" i="5"/>
  <c r="G338" i="5"/>
  <c r="G1337" i="5"/>
  <c r="E1380" i="5"/>
  <c r="I2173" i="5"/>
  <c r="F1903" i="5"/>
  <c r="E1766" i="5"/>
  <c r="F1337" i="5"/>
  <c r="G1050" i="5"/>
  <c r="E887" i="5"/>
  <c r="G1385" i="5"/>
  <c r="H1727" i="5"/>
  <c r="G150" i="5"/>
  <c r="F1554" i="5"/>
  <c r="I1979" i="5"/>
  <c r="E848" i="5"/>
  <c r="E1702" i="5"/>
  <c r="H2388" i="5"/>
  <c r="I2139" i="5"/>
  <c r="E2332" i="5"/>
  <c r="G176" i="5"/>
  <c r="G2099" i="5"/>
  <c r="F930" i="5"/>
  <c r="G907" i="5"/>
  <c r="E319" i="5"/>
  <c r="E1834" i="5"/>
  <c r="I573" i="5"/>
  <c r="I268" i="5"/>
  <c r="E2287" i="5"/>
  <c r="G2414" i="5"/>
  <c r="H389" i="5"/>
  <c r="H2408" i="5"/>
  <c r="G842" i="5"/>
  <c r="E2032" i="5"/>
  <c r="G461" i="5"/>
  <c r="E298" i="5"/>
  <c r="H771" i="5"/>
  <c r="I847" i="5"/>
  <c r="G2115" i="5"/>
  <c r="E1515" i="5"/>
  <c r="F2081" i="5"/>
  <c r="G491" i="5"/>
  <c r="E491" i="5"/>
  <c r="H491" i="5"/>
  <c r="G960" i="5"/>
  <c r="I960" i="5"/>
  <c r="E960" i="5"/>
  <c r="F211" i="5"/>
  <c r="G211" i="5"/>
  <c r="E2142" i="5"/>
  <c r="F2142" i="5"/>
  <c r="G2142" i="5"/>
  <c r="I2142" i="5"/>
  <c r="H802" i="5"/>
  <c r="I802" i="5"/>
  <c r="E802" i="5"/>
  <c r="G802" i="5"/>
  <c r="G309" i="5"/>
  <c r="H309" i="5"/>
  <c r="F309" i="5"/>
  <c r="I309" i="5"/>
  <c r="E1990" i="5"/>
  <c r="F1990" i="5"/>
  <c r="G1990" i="5"/>
  <c r="H1990" i="5"/>
  <c r="I1990" i="5"/>
  <c r="E388" i="5"/>
  <c r="G388" i="5"/>
  <c r="H388" i="5"/>
  <c r="F388" i="5"/>
  <c r="F841" i="5"/>
  <c r="I841" i="5"/>
  <c r="H841" i="5"/>
  <c r="E854" i="5"/>
  <c r="G854" i="5"/>
  <c r="H854" i="5"/>
  <c r="I854" i="5"/>
  <c r="F854" i="5"/>
  <c r="E2016" i="5"/>
  <c r="F2016" i="5"/>
  <c r="H2016" i="5"/>
  <c r="F1710" i="5"/>
  <c r="G1710" i="5"/>
  <c r="I1710" i="5"/>
  <c r="F631" i="5"/>
  <c r="G631" i="5"/>
  <c r="G284" i="5"/>
  <c r="H284" i="5"/>
  <c r="I284" i="5"/>
  <c r="E284" i="5"/>
  <c r="F284" i="5"/>
  <c r="G680" i="5"/>
  <c r="H680" i="5"/>
  <c r="I680" i="5"/>
  <c r="F680" i="5"/>
  <c r="E680" i="5"/>
  <c r="G1351" i="5"/>
  <c r="H1351" i="5"/>
  <c r="F1351" i="5"/>
  <c r="I1351" i="5"/>
  <c r="F1398" i="5"/>
  <c r="H1398" i="5"/>
  <c r="E1398" i="5"/>
  <c r="G1398" i="5"/>
  <c r="I1885" i="5"/>
  <c r="F1885" i="5"/>
  <c r="G1885" i="5"/>
  <c r="E1885" i="5"/>
  <c r="H1885" i="5"/>
  <c r="F2351" i="5"/>
  <c r="G2351" i="5"/>
  <c r="H2351" i="5"/>
  <c r="I2351" i="5"/>
  <c r="E2351" i="5"/>
  <c r="H821" i="5"/>
  <c r="G821" i="5"/>
  <c r="F821" i="5"/>
  <c r="I821" i="5"/>
  <c r="F1599" i="5"/>
  <c r="G1599" i="5"/>
  <c r="E1599" i="5"/>
  <c r="H1599" i="5"/>
  <c r="I1599" i="5"/>
  <c r="H2051" i="5"/>
  <c r="F2051" i="5"/>
  <c r="G2051" i="5"/>
  <c r="G2278" i="5"/>
  <c r="H2278" i="5"/>
  <c r="F2278" i="5"/>
  <c r="E2278" i="5"/>
  <c r="F423" i="5"/>
  <c r="E423" i="5"/>
  <c r="G423" i="5"/>
  <c r="E1056" i="5"/>
  <c r="G1056" i="5"/>
  <c r="H1056" i="5"/>
  <c r="I1056" i="5"/>
  <c r="F716" i="5"/>
  <c r="H716" i="5"/>
  <c r="I716" i="5"/>
  <c r="E716" i="5"/>
  <c r="G232" i="5"/>
  <c r="I232" i="5"/>
  <c r="E232" i="5"/>
  <c r="F232" i="5"/>
  <c r="H232" i="5"/>
  <c r="I2052" i="5"/>
  <c r="E2052" i="5"/>
  <c r="F2052" i="5"/>
  <c r="G2052" i="5"/>
  <c r="I2615" i="5"/>
  <c r="H2615" i="5"/>
  <c r="G2615" i="5"/>
  <c r="E2615" i="5"/>
  <c r="E1529" i="5"/>
  <c r="F1529" i="5"/>
  <c r="I1529" i="5"/>
  <c r="G1529" i="5"/>
  <c r="I509" i="5"/>
  <c r="E509" i="5"/>
  <c r="F509" i="5"/>
  <c r="H1050" i="5"/>
  <c r="H2173" i="5"/>
  <c r="I1766" i="5"/>
  <c r="F1050" i="5"/>
  <c r="H887" i="5"/>
  <c r="F1385" i="5"/>
  <c r="G1727" i="5"/>
  <c r="I150" i="5"/>
  <c r="H2419" i="5"/>
  <c r="H1979" i="5"/>
  <c r="G848" i="5"/>
  <c r="I190" i="5"/>
  <c r="I1702" i="5"/>
  <c r="F2139" i="5"/>
  <c r="H2332" i="5"/>
  <c r="E1888" i="5"/>
  <c r="F176" i="5"/>
  <c r="H930" i="5"/>
  <c r="I319" i="5"/>
  <c r="F573" i="5"/>
  <c r="H268" i="5"/>
  <c r="E2135" i="5"/>
  <c r="F2414" i="5"/>
  <c r="E389" i="5"/>
  <c r="E832" i="5"/>
  <c r="G841" i="5"/>
  <c r="H2166" i="5"/>
  <c r="G1676" i="5"/>
  <c r="F1737" i="5"/>
  <c r="F2392" i="5"/>
  <c r="H609" i="5"/>
  <c r="E461" i="5"/>
  <c r="H423" i="5"/>
  <c r="H56" i="5"/>
  <c r="E2181" i="5"/>
  <c r="G2288" i="5"/>
  <c r="G2165" i="5"/>
  <c r="E2093" i="5"/>
  <c r="G988" i="5"/>
  <c r="H2037" i="5"/>
  <c r="H2142" i="5"/>
  <c r="F637" i="5"/>
  <c r="I1470" i="5"/>
  <c r="F1470" i="5"/>
  <c r="F1882" i="5"/>
  <c r="H618" i="5"/>
  <c r="G618" i="5"/>
  <c r="G217" i="5"/>
  <c r="H217" i="5"/>
  <c r="I217" i="5"/>
  <c r="F217" i="5"/>
  <c r="E217" i="5"/>
  <c r="E662" i="5"/>
  <c r="H662" i="5"/>
  <c r="I662" i="5"/>
  <c r="F662" i="5"/>
  <c r="I452" i="5"/>
  <c r="G452" i="5"/>
  <c r="E452" i="5"/>
  <c r="G2450" i="5"/>
  <c r="H2450" i="5"/>
  <c r="I2450" i="5"/>
  <c r="E2450" i="5"/>
  <c r="F2450" i="5"/>
  <c r="G1989" i="5"/>
  <c r="I1989" i="5"/>
  <c r="G174" i="5"/>
  <c r="H174" i="5"/>
  <c r="E174" i="5"/>
  <c r="F174" i="5"/>
  <c r="F1806" i="5"/>
  <c r="I1806" i="5"/>
  <c r="F1991" i="5"/>
  <c r="H1991" i="5"/>
  <c r="E1991" i="5"/>
  <c r="H1685" i="5"/>
  <c r="F1685" i="5"/>
  <c r="G1685" i="5"/>
  <c r="E1685" i="5"/>
  <c r="I2548" i="5"/>
  <c r="F2548" i="5"/>
  <c r="E2548" i="5"/>
  <c r="G2548" i="5"/>
  <c r="I2310" i="5"/>
  <c r="G2310" i="5"/>
  <c r="F2310" i="5"/>
  <c r="E2310" i="5"/>
  <c r="H2310" i="5"/>
  <c r="H2584" i="5"/>
  <c r="I2584" i="5"/>
  <c r="F2584" i="5"/>
  <c r="I1795" i="5"/>
  <c r="F1795" i="5"/>
  <c r="E1795" i="5"/>
  <c r="H1795" i="5"/>
  <c r="G1795" i="5"/>
  <c r="I2597" i="5"/>
  <c r="E2597" i="5"/>
  <c r="I155" i="5"/>
  <c r="F155" i="5"/>
  <c r="G155" i="5"/>
  <c r="H155" i="5"/>
  <c r="I2601" i="5"/>
  <c r="H2601" i="5"/>
  <c r="E2601" i="5"/>
  <c r="F2601" i="5"/>
  <c r="H1370" i="5"/>
  <c r="I1370" i="5"/>
  <c r="E1370" i="5"/>
  <c r="F1370" i="5"/>
  <c r="H2002" i="5"/>
  <c r="I2002" i="5"/>
  <c r="E2002" i="5"/>
  <c r="F2002" i="5"/>
  <c r="G2002" i="5"/>
  <c r="I1235" i="5"/>
  <c r="E1235" i="5"/>
  <c r="G1235" i="5"/>
  <c r="F1235" i="5"/>
  <c r="I2513" i="5"/>
  <c r="E2513" i="5"/>
  <c r="G2513" i="5"/>
  <c r="H2513" i="5"/>
  <c r="F2513" i="5"/>
  <c r="I2372" i="5"/>
  <c r="F1727" i="5"/>
  <c r="F150" i="5"/>
  <c r="G2419" i="5"/>
  <c r="G1979" i="5"/>
  <c r="E2139" i="5"/>
  <c r="G1888" i="5"/>
  <c r="H319" i="5"/>
  <c r="H573" i="5"/>
  <c r="F832" i="5"/>
  <c r="E841" i="5"/>
  <c r="H2548" i="5"/>
  <c r="G165" i="5"/>
  <c r="I935" i="5"/>
  <c r="I54" i="5"/>
  <c r="G609" i="5"/>
  <c r="H1235" i="5"/>
  <c r="I467" i="5"/>
  <c r="I499" i="5"/>
  <c r="G2029" i="5"/>
  <c r="F2246" i="5"/>
  <c r="I1634" i="5"/>
  <c r="G1394" i="5"/>
  <c r="G2601" i="5"/>
  <c r="I2278" i="5"/>
  <c r="I2121" i="5"/>
  <c r="H1534" i="5"/>
  <c r="H1760" i="5"/>
  <c r="G1534" i="5"/>
  <c r="F1182" i="5"/>
  <c r="H1182" i="5"/>
  <c r="G1182" i="5"/>
  <c r="I1182" i="5"/>
  <c r="E1182" i="5"/>
  <c r="I2298" i="5"/>
  <c r="G2298" i="5"/>
  <c r="G1251" i="5"/>
  <c r="E1251" i="5"/>
  <c r="I2543" i="5"/>
  <c r="F2543" i="5"/>
  <c r="H2543" i="5"/>
  <c r="E2543" i="5"/>
  <c r="I2088" i="5"/>
  <c r="H2088" i="5"/>
  <c r="E718" i="5"/>
  <c r="H718" i="5"/>
  <c r="I718" i="5"/>
  <c r="G718" i="5"/>
  <c r="G558" i="5"/>
  <c r="H558" i="5"/>
  <c r="E558" i="5"/>
  <c r="F558" i="5"/>
  <c r="H2015" i="5"/>
  <c r="F2015" i="5"/>
  <c r="G2015" i="5"/>
  <c r="E2015" i="5"/>
  <c r="G1058" i="5"/>
  <c r="H1058" i="5"/>
  <c r="I1058" i="5"/>
  <c r="E1058" i="5"/>
  <c r="F1058" i="5"/>
  <c r="H1581" i="5"/>
  <c r="I1581" i="5"/>
  <c r="G1581" i="5"/>
  <c r="E1581" i="5"/>
  <c r="F1581" i="5"/>
  <c r="E1760" i="5"/>
  <c r="F1760" i="5"/>
  <c r="I1760" i="5"/>
  <c r="E1239" i="5"/>
  <c r="F1239" i="5"/>
  <c r="H1239" i="5"/>
  <c r="G1239" i="5"/>
  <c r="E1525" i="5"/>
  <c r="G1525" i="5"/>
  <c r="H1525" i="5"/>
  <c r="F1525" i="5"/>
  <c r="I1525" i="5"/>
  <c r="I981" i="5"/>
  <c r="H981" i="5"/>
  <c r="I204" i="5"/>
  <c r="E204" i="5"/>
  <c r="G204" i="5"/>
  <c r="F204" i="5"/>
  <c r="H204" i="5"/>
  <c r="E1321" i="5"/>
  <c r="G1321" i="5"/>
  <c r="E661" i="5"/>
  <c r="F661" i="5"/>
  <c r="I661" i="5"/>
  <c r="G661" i="5"/>
  <c r="H661" i="5"/>
  <c r="H434" i="5"/>
  <c r="I434" i="5"/>
  <c r="G2235" i="5"/>
  <c r="H2235" i="5"/>
  <c r="E2235" i="5"/>
  <c r="H269" i="5"/>
  <c r="I269" i="5"/>
  <c r="F1747" i="5"/>
  <c r="H1747" i="5"/>
  <c r="E1747" i="5"/>
  <c r="I1747" i="5"/>
  <c r="F135" i="5"/>
  <c r="I135" i="5"/>
  <c r="E135" i="5"/>
  <c r="H135" i="5"/>
  <c r="H76" i="5"/>
  <c r="F76" i="5"/>
  <c r="I76" i="5"/>
  <c r="F2129" i="5"/>
  <c r="G2129" i="5"/>
  <c r="H2129" i="5"/>
  <c r="H378" i="5"/>
  <c r="E378" i="5"/>
  <c r="I378" i="5"/>
  <c r="F378" i="5"/>
  <c r="F2343" i="5"/>
  <c r="G2343" i="5"/>
  <c r="G942" i="5"/>
  <c r="H942" i="5"/>
  <c r="E942" i="5"/>
  <c r="F942" i="5"/>
  <c r="I942" i="5"/>
  <c r="I2053" i="5"/>
  <c r="G2053" i="5"/>
  <c r="H1677" i="5"/>
  <c r="I1677" i="5"/>
  <c r="I1502" i="5"/>
  <c r="H1502" i="5"/>
  <c r="G1535" i="5"/>
  <c r="H1535" i="5"/>
  <c r="F1535" i="5"/>
  <c r="E2570" i="5"/>
  <c r="F2570" i="5"/>
  <c r="I2570" i="5"/>
  <c r="H2570" i="5"/>
  <c r="G2220" i="5"/>
  <c r="I2220" i="5"/>
  <c r="F2220" i="5"/>
  <c r="H1967" i="5"/>
  <c r="F1967" i="5"/>
  <c r="G1967" i="5"/>
  <c r="E1967" i="5"/>
  <c r="G349" i="5"/>
  <c r="F349" i="5"/>
  <c r="I349" i="5"/>
  <c r="H158" i="5"/>
  <c r="E158" i="5"/>
  <c r="F158" i="5"/>
  <c r="I158" i="5"/>
  <c r="F322" i="5"/>
  <c r="E322" i="5"/>
  <c r="G322" i="5"/>
  <c r="I322" i="5"/>
  <c r="H322" i="5"/>
  <c r="E1593" i="5"/>
  <c r="F1593" i="5"/>
  <c r="G1593" i="5"/>
  <c r="G1825" i="5"/>
  <c r="I1825" i="5"/>
  <c r="H1825" i="5"/>
  <c r="E1825" i="5"/>
  <c r="F1825" i="5"/>
  <c r="G271" i="5"/>
  <c r="E271" i="5"/>
  <c r="G443" i="5"/>
  <c r="F443" i="5"/>
  <c r="E443" i="5"/>
  <c r="H443" i="5"/>
  <c r="I443" i="5"/>
  <c r="E1307" i="5"/>
  <c r="G1307" i="5"/>
  <c r="I1307" i="5"/>
  <c r="I862" i="5"/>
  <c r="E862" i="5"/>
  <c r="H862" i="5"/>
  <c r="F862" i="5"/>
  <c r="G862" i="5"/>
  <c r="I96" i="5"/>
  <c r="F96" i="5"/>
  <c r="F1604" i="5"/>
  <c r="H1604" i="5"/>
  <c r="I1604" i="5"/>
  <c r="I684" i="5"/>
  <c r="F684" i="5"/>
  <c r="H684" i="5"/>
  <c r="G684" i="5"/>
  <c r="E684" i="5"/>
  <c r="F1286" i="5"/>
  <c r="H1286" i="5"/>
  <c r="I1286" i="5"/>
  <c r="G1200" i="5"/>
  <c r="H1200" i="5"/>
  <c r="I1200" i="5"/>
  <c r="F1200" i="5"/>
  <c r="E259" i="5"/>
  <c r="F259" i="5"/>
  <c r="I259" i="5"/>
  <c r="E262" i="5"/>
  <c r="I262" i="5"/>
  <c r="G262" i="5"/>
  <c r="H262" i="5"/>
  <c r="E880" i="5"/>
  <c r="H880" i="5"/>
  <c r="I880" i="5"/>
  <c r="F880" i="5"/>
  <c r="G880" i="5"/>
  <c r="F730" i="5"/>
  <c r="G730" i="5"/>
  <c r="I730" i="5"/>
  <c r="E730" i="5"/>
  <c r="H730" i="5"/>
  <c r="F2280" i="5"/>
  <c r="G2280" i="5"/>
  <c r="H2280" i="5"/>
  <c r="I1339" i="5"/>
  <c r="F1339" i="5"/>
  <c r="H400" i="5"/>
  <c r="F400" i="5"/>
  <c r="G400" i="5"/>
  <c r="E400" i="5"/>
  <c r="I1563" i="5"/>
  <c r="F1563" i="5"/>
  <c r="G1563" i="5"/>
  <c r="H1563" i="5"/>
  <c r="E1563" i="5"/>
  <c r="E1646" i="5"/>
  <c r="F1646" i="5"/>
  <c r="H1646" i="5"/>
  <c r="G1646" i="5"/>
  <c r="I1646" i="5"/>
  <c r="F2260" i="5"/>
  <c r="H2260" i="5"/>
  <c r="I2260" i="5"/>
  <c r="E2260" i="5"/>
  <c r="G1602" i="5"/>
  <c r="H1602" i="5"/>
  <c r="I1602" i="5"/>
  <c r="F1349" i="5"/>
  <c r="G1349" i="5"/>
  <c r="F2024" i="5"/>
  <c r="I2024" i="5"/>
  <c r="E1090" i="5"/>
  <c r="F1090" i="5"/>
  <c r="G1090" i="5"/>
  <c r="I1090" i="5"/>
  <c r="G2535" i="5"/>
  <c r="H2535" i="5"/>
  <c r="I2535" i="5"/>
  <c r="E2401" i="5"/>
  <c r="F2401" i="5"/>
  <c r="H2401" i="5"/>
  <c r="G2401" i="5"/>
  <c r="I2401" i="5"/>
  <c r="G939" i="5"/>
  <c r="H939" i="5"/>
  <c r="I939" i="5"/>
  <c r="E939" i="5"/>
  <c r="I1063" i="5"/>
  <c r="H1063" i="5"/>
  <c r="F1063" i="5"/>
  <c r="F1431" i="5"/>
  <c r="E1431" i="5"/>
  <c r="I1431" i="5"/>
  <c r="I473" i="5"/>
  <c r="E473" i="5"/>
  <c r="F473" i="5"/>
  <c r="E921" i="5"/>
  <c r="G921" i="5"/>
  <c r="F921" i="5"/>
  <c r="I921" i="5"/>
  <c r="G367" i="5"/>
  <c r="F367" i="5"/>
  <c r="G2396" i="5"/>
  <c r="I2396" i="5"/>
  <c r="H2396" i="5"/>
  <c r="E2396" i="5"/>
  <c r="F2396" i="5"/>
  <c r="G577" i="5"/>
  <c r="I577" i="5"/>
  <c r="E577" i="5"/>
  <c r="H577" i="5"/>
  <c r="H1316" i="5"/>
  <c r="I1316" i="5"/>
  <c r="E1316" i="5"/>
  <c r="F1316" i="5"/>
  <c r="G1316" i="5"/>
  <c r="G478" i="5"/>
  <c r="E478" i="5"/>
  <c r="I478" i="5"/>
  <c r="H478" i="5"/>
  <c r="I808" i="5"/>
  <c r="E808" i="5"/>
  <c r="G808" i="5"/>
  <c r="I1569" i="5"/>
  <c r="E1569" i="5"/>
  <c r="F1569" i="5"/>
  <c r="G1569" i="5"/>
  <c r="H1569" i="5"/>
  <c r="E1713" i="5"/>
  <c r="F1713" i="5"/>
  <c r="G1713" i="5"/>
  <c r="H1713" i="5"/>
  <c r="I1713" i="5"/>
  <c r="H877" i="5"/>
  <c r="I877" i="5"/>
  <c r="F877" i="5"/>
  <c r="G877" i="5"/>
  <c r="G2549" i="5"/>
  <c r="I2549" i="5"/>
  <c r="H2549" i="5"/>
  <c r="E2549" i="5"/>
  <c r="F1846" i="5"/>
  <c r="E1846" i="5"/>
  <c r="H1846" i="5"/>
  <c r="I1846" i="5"/>
  <c r="G1846" i="5"/>
  <c r="F1780" i="5"/>
  <c r="E1780" i="5"/>
  <c r="I2170" i="5"/>
  <c r="E2170" i="5"/>
  <c r="F2170" i="5"/>
  <c r="H1382" i="5"/>
  <c r="F1382" i="5"/>
  <c r="I1253" i="5"/>
  <c r="E1253" i="5"/>
  <c r="H1253" i="5"/>
  <c r="F1253" i="5"/>
  <c r="E2322" i="5"/>
  <c r="F2322" i="5"/>
  <c r="E884" i="5"/>
  <c r="H884" i="5"/>
  <c r="I884" i="5"/>
  <c r="F884" i="5"/>
  <c r="E1534" i="5"/>
  <c r="G79" i="5"/>
  <c r="G1747" i="5"/>
  <c r="I2015" i="5"/>
  <c r="I1239" i="5"/>
  <c r="F718" i="5"/>
  <c r="H1777" i="5"/>
  <c r="I1169" i="5"/>
  <c r="I2596" i="5"/>
  <c r="G2614" i="5"/>
  <c r="E2614" i="5"/>
  <c r="F2576" i="5"/>
  <c r="H2576" i="5"/>
  <c r="G651" i="5"/>
  <c r="H651" i="5"/>
  <c r="H831" i="5"/>
  <c r="G831" i="5"/>
  <c r="H2532" i="5"/>
  <c r="F2532" i="5"/>
  <c r="E1088" i="5"/>
  <c r="I1088" i="5"/>
  <c r="F1365" i="5"/>
  <c r="I1365" i="5"/>
  <c r="G2449" i="5"/>
  <c r="I2449" i="5"/>
  <c r="E1698" i="5"/>
  <c r="I1698" i="5"/>
  <c r="E385" i="5"/>
  <c r="F385" i="5"/>
  <c r="E2157" i="5"/>
  <c r="H2157" i="5"/>
  <c r="H182" i="5"/>
  <c r="I182" i="5"/>
  <c r="I2154" i="5"/>
  <c r="E2154" i="5"/>
  <c r="F1229" i="5"/>
  <c r="I1229" i="5"/>
  <c r="I519" i="5"/>
  <c r="F519" i="5"/>
  <c r="I457" i="5"/>
  <c r="E457" i="5"/>
  <c r="E2610" i="5"/>
  <c r="I2610" i="5"/>
  <c r="H1233" i="5"/>
  <c r="I1233" i="5"/>
  <c r="G2568" i="5"/>
  <c r="H2374" i="5"/>
  <c r="E2045" i="5"/>
  <c r="H2531" i="5"/>
  <c r="H620" i="5"/>
  <c r="F1042" i="5"/>
  <c r="G505" i="5"/>
  <c r="F1965" i="5"/>
  <c r="F1142" i="5"/>
  <c r="I913" i="5"/>
  <c r="E2608" i="5"/>
  <c r="G2530" i="5"/>
  <c r="H927" i="5"/>
  <c r="G489" i="5"/>
  <c r="F1606" i="5"/>
  <c r="F286" i="5"/>
  <c r="H691" i="5"/>
  <c r="E2460" i="5"/>
  <c r="G1548" i="5"/>
  <c r="F763" i="5"/>
  <c r="F230" i="5"/>
  <c r="F121" i="5"/>
  <c r="G306" i="5"/>
  <c r="F2074" i="5"/>
  <c r="I2136" i="5"/>
  <c r="G171" i="5"/>
  <c r="G1999" i="5"/>
  <c r="H556" i="5"/>
  <c r="I556" i="5"/>
  <c r="E556" i="5"/>
  <c r="I1089" i="5"/>
  <c r="F1089" i="5"/>
  <c r="E1089" i="5"/>
  <c r="G1089" i="5"/>
  <c r="H1089" i="5"/>
  <c r="E2014" i="5"/>
  <c r="F2014" i="5"/>
  <c r="G2014" i="5"/>
  <c r="H2014" i="5"/>
  <c r="I2014" i="5"/>
  <c r="H1335" i="5"/>
  <c r="F1335" i="5"/>
  <c r="G1335" i="5"/>
  <c r="I1335" i="5"/>
  <c r="F722" i="5"/>
  <c r="I722" i="5"/>
  <c r="G2537" i="5"/>
  <c r="F2537" i="5"/>
  <c r="I2537" i="5"/>
  <c r="E2537" i="5"/>
  <c r="G738" i="5"/>
  <c r="H738" i="5"/>
  <c r="H145" i="5"/>
  <c r="G145" i="5"/>
  <c r="I145" i="5"/>
  <c r="E145" i="5"/>
  <c r="E1186" i="5"/>
  <c r="F1186" i="5"/>
  <c r="G1186" i="5"/>
  <c r="H1186" i="5"/>
  <c r="I1186" i="5"/>
  <c r="E1136" i="5"/>
  <c r="G1136" i="5"/>
  <c r="H1136" i="5"/>
  <c r="F1136" i="5"/>
  <c r="F484" i="5"/>
  <c r="G484" i="5"/>
  <c r="E484" i="5"/>
  <c r="H484" i="5"/>
  <c r="I484" i="5"/>
  <c r="G352" i="5"/>
  <c r="H352" i="5"/>
  <c r="I352" i="5"/>
  <c r="E352" i="5"/>
  <c r="F352" i="5"/>
  <c r="E1567" i="5"/>
  <c r="F1567" i="5"/>
  <c r="G1567" i="5"/>
  <c r="H1567" i="5"/>
  <c r="I1567" i="5"/>
  <c r="E224" i="5"/>
  <c r="H224" i="5"/>
  <c r="F224" i="5"/>
  <c r="G224" i="5"/>
  <c r="I224" i="5"/>
  <c r="G404" i="5"/>
  <c r="H404" i="5"/>
  <c r="I404" i="5"/>
  <c r="E1948" i="5"/>
  <c r="H1948" i="5"/>
  <c r="G1948" i="5"/>
  <c r="I1948" i="5"/>
  <c r="F1948" i="5"/>
  <c r="E2232" i="5"/>
  <c r="F2232" i="5"/>
  <c r="G2232" i="5"/>
  <c r="H2232" i="5"/>
  <c r="I2232" i="5"/>
  <c r="E626" i="5"/>
  <c r="G626" i="5"/>
  <c r="I626" i="5"/>
  <c r="F626" i="5"/>
  <c r="H626" i="5"/>
  <c r="G1607" i="5"/>
  <c r="F1607" i="5"/>
  <c r="H1607" i="5"/>
  <c r="G88" i="5"/>
  <c r="E88" i="5"/>
  <c r="I88" i="5"/>
  <c r="F88" i="5"/>
  <c r="H88" i="5"/>
  <c r="H983" i="5"/>
  <c r="E983" i="5"/>
  <c r="I983" i="5"/>
  <c r="F983" i="5"/>
  <c r="G983" i="5"/>
  <c r="F1601" i="5"/>
  <c r="G1601" i="5"/>
  <c r="H1601" i="5"/>
  <c r="G2274" i="5"/>
  <c r="F2274" i="5"/>
  <c r="H2274" i="5"/>
  <c r="I2274" i="5"/>
  <c r="E2274" i="5"/>
  <c r="H1376" i="5"/>
  <c r="F1376" i="5"/>
  <c r="H895" i="5"/>
  <c r="E895" i="5"/>
  <c r="F895" i="5"/>
  <c r="F2264" i="5"/>
  <c r="I2264" i="5"/>
  <c r="E2264" i="5"/>
  <c r="G2264" i="5"/>
  <c r="G2062" i="5"/>
  <c r="I2062" i="5"/>
  <c r="H2141" i="5"/>
  <c r="E2141" i="5"/>
  <c r="F2141" i="5"/>
  <c r="G2141" i="5"/>
  <c r="I2141" i="5"/>
  <c r="H470" i="5"/>
  <c r="E470" i="5"/>
  <c r="G210" i="5"/>
  <c r="I210" i="5"/>
  <c r="F210" i="5"/>
  <c r="H210" i="5"/>
  <c r="E210" i="5"/>
  <c r="H33" i="5"/>
  <c r="E33" i="5"/>
  <c r="G363" i="5"/>
  <c r="H363" i="5"/>
  <c r="E363" i="5"/>
  <c r="G1051" i="5"/>
  <c r="E1051" i="5"/>
  <c r="F1051" i="5"/>
  <c r="E586" i="5"/>
  <c r="G586" i="5"/>
  <c r="H586" i="5"/>
  <c r="E1964" i="5"/>
  <c r="G1964" i="5"/>
  <c r="I1964" i="5"/>
  <c r="F1964" i="5"/>
  <c r="H477" i="5"/>
  <c r="F477" i="5"/>
  <c r="G477" i="5"/>
  <c r="H409" i="5"/>
  <c r="I409" i="5"/>
  <c r="E409" i="5"/>
  <c r="F409" i="5"/>
  <c r="G409" i="5"/>
  <c r="I2421" i="5"/>
  <c r="F2421" i="5"/>
  <c r="E2421" i="5"/>
  <c r="G2421" i="5"/>
  <c r="H2421" i="5"/>
  <c r="I706" i="5"/>
  <c r="E706" i="5"/>
  <c r="F706" i="5"/>
  <c r="G706" i="5"/>
  <c r="H706" i="5"/>
  <c r="I1034" i="5"/>
  <c r="E1034" i="5"/>
  <c r="G1034" i="5"/>
  <c r="H1034" i="5"/>
  <c r="F1034" i="5"/>
  <c r="H2360" i="5"/>
  <c r="F2360" i="5"/>
  <c r="G2360" i="5"/>
  <c r="I2360" i="5"/>
  <c r="E2360" i="5"/>
  <c r="E177" i="5"/>
  <c r="F177" i="5"/>
  <c r="G177" i="5"/>
  <c r="H177" i="5"/>
  <c r="I177" i="5"/>
  <c r="H1870" i="5"/>
  <c r="E1870" i="5"/>
  <c r="G1870" i="5"/>
  <c r="I1870" i="5"/>
  <c r="F1870" i="5"/>
  <c r="E305" i="5"/>
  <c r="G305" i="5"/>
  <c r="F305" i="5"/>
  <c r="I305" i="5"/>
  <c r="E2117" i="5"/>
  <c r="F2117" i="5"/>
  <c r="H2117" i="5"/>
  <c r="E2487" i="5"/>
  <c r="H2487" i="5"/>
  <c r="I2487" i="5"/>
  <c r="G2487" i="5"/>
  <c r="F2487" i="5"/>
  <c r="H597" i="5"/>
  <c r="E597" i="5"/>
  <c r="F597" i="5"/>
  <c r="G597" i="5"/>
  <c r="I597" i="5"/>
  <c r="F2399" i="5"/>
  <c r="G2399" i="5"/>
  <c r="G1947" i="5"/>
  <c r="H1947" i="5"/>
  <c r="F1947" i="5"/>
  <c r="I1947" i="5"/>
  <c r="H2478" i="5"/>
  <c r="I2478" i="5"/>
  <c r="F2478" i="5"/>
  <c r="F1032" i="5"/>
  <c r="G1032" i="5"/>
  <c r="E1032" i="5"/>
  <c r="H1032" i="5"/>
  <c r="I1032" i="5"/>
  <c r="I2620" i="5"/>
  <c r="E2620" i="5"/>
  <c r="G2620" i="5"/>
  <c r="H2620" i="5"/>
  <c r="F2620" i="5"/>
  <c r="H308" i="5"/>
  <c r="E308" i="5"/>
  <c r="G308" i="5"/>
  <c r="F308" i="5"/>
  <c r="I308" i="5"/>
  <c r="H962" i="5"/>
  <c r="I962" i="5"/>
  <c r="F962" i="5"/>
  <c r="G456" i="5"/>
  <c r="F456" i="5"/>
  <c r="H213" i="5"/>
  <c r="F213" i="5"/>
  <c r="E213" i="5"/>
  <c r="G213" i="5"/>
  <c r="I213" i="5"/>
  <c r="H2382" i="5"/>
  <c r="E2382" i="5"/>
  <c r="F2382" i="5"/>
  <c r="E1810" i="5"/>
  <c r="G1810" i="5"/>
  <c r="H1810" i="5"/>
  <c r="F2151" i="5"/>
  <c r="G2151" i="5"/>
  <c r="H2151" i="5"/>
  <c r="I2151" i="5"/>
  <c r="E2151" i="5"/>
  <c r="G295" i="5"/>
  <c r="I295" i="5"/>
  <c r="E295" i="5"/>
  <c r="F295" i="5"/>
  <c r="H408" i="5"/>
  <c r="E408" i="5"/>
  <c r="F408" i="5"/>
  <c r="I408" i="5"/>
  <c r="G408" i="5"/>
  <c r="E1409" i="5"/>
  <c r="G1409" i="5"/>
  <c r="I1409" i="5"/>
  <c r="F1409" i="5"/>
  <c r="E23" i="5"/>
  <c r="G23" i="5"/>
  <c r="H23" i="5"/>
  <c r="I23" i="5"/>
  <c r="F23" i="5"/>
  <c r="H915" i="5"/>
  <c r="E915" i="5"/>
  <c r="F915" i="5"/>
  <c r="I915" i="5"/>
  <c r="G915" i="5"/>
  <c r="I766" i="5"/>
  <c r="H766" i="5"/>
  <c r="G766" i="5"/>
  <c r="E766" i="5"/>
  <c r="F989" i="5"/>
  <c r="G989" i="5"/>
  <c r="E989" i="5"/>
  <c r="H989" i="5"/>
  <c r="E2069" i="5"/>
  <c r="F2069" i="5"/>
  <c r="H2069" i="5"/>
  <c r="F81" i="5"/>
  <c r="H81" i="5"/>
  <c r="G81" i="5"/>
  <c r="I81" i="5"/>
  <c r="E1972" i="5"/>
  <c r="F1972" i="5"/>
  <c r="H1972" i="5"/>
  <c r="G1972" i="5"/>
  <c r="I1972" i="5"/>
  <c r="E1452" i="5"/>
  <c r="F1452" i="5"/>
  <c r="I1452" i="5"/>
  <c r="G1452" i="5"/>
  <c r="H1452" i="5"/>
  <c r="H2239" i="5"/>
  <c r="I2239" i="5"/>
  <c r="F2239" i="5"/>
  <c r="E2239" i="5"/>
  <c r="G2239" i="5"/>
  <c r="G707" i="5"/>
  <c r="H707" i="5"/>
  <c r="E707" i="5"/>
  <c r="I707" i="5"/>
  <c r="F707" i="5"/>
  <c r="E806" i="5"/>
  <c r="H806" i="5"/>
  <c r="F806" i="5"/>
  <c r="I806" i="5"/>
  <c r="G806" i="5"/>
  <c r="F1707" i="5"/>
  <c r="I1707" i="5"/>
  <c r="E1707" i="5"/>
  <c r="H369" i="5"/>
  <c r="F369" i="5"/>
  <c r="E369" i="5"/>
  <c r="I369" i="5"/>
  <c r="G369" i="5"/>
  <c r="F1353" i="5"/>
  <c r="H1353" i="5"/>
  <c r="E1353" i="5"/>
  <c r="G1353" i="5"/>
  <c r="I1353" i="5"/>
  <c r="G1302" i="5"/>
  <c r="F1302" i="5"/>
  <c r="H1302" i="5"/>
  <c r="E151" i="5"/>
  <c r="G151" i="5"/>
  <c r="F1482" i="5"/>
  <c r="I1482" i="5"/>
  <c r="E1482" i="5"/>
  <c r="H1482" i="5"/>
  <c r="H1512" i="5"/>
  <c r="G1512" i="5"/>
  <c r="I1512" i="5"/>
  <c r="E1848" i="5"/>
  <c r="F1848" i="5"/>
  <c r="G1848" i="5"/>
  <c r="I860" i="5"/>
  <c r="F860" i="5"/>
  <c r="G860" i="5"/>
  <c r="I804" i="5"/>
  <c r="F804" i="5"/>
  <c r="G804" i="5"/>
  <c r="E2025" i="5"/>
  <c r="F2025" i="5"/>
  <c r="G2025" i="5"/>
  <c r="E2165" i="5"/>
  <c r="F2165" i="5"/>
  <c r="I1350" i="5"/>
  <c r="E1350" i="5"/>
  <c r="E373" i="5"/>
  <c r="F373" i="5"/>
  <c r="H373" i="5"/>
  <c r="G373" i="5"/>
  <c r="I373" i="5"/>
  <c r="E639" i="5"/>
  <c r="G639" i="5"/>
  <c r="H639" i="5"/>
  <c r="F639" i="5"/>
  <c r="I639" i="5"/>
  <c r="F931" i="5"/>
  <c r="I931" i="5"/>
  <c r="G931" i="5"/>
  <c r="E931" i="5"/>
  <c r="H931" i="5"/>
  <c r="H925" i="5"/>
  <c r="G925" i="5"/>
  <c r="F925" i="5"/>
  <c r="I925" i="5"/>
  <c r="E925" i="5"/>
  <c r="H1043" i="5"/>
  <c r="I1043" i="5"/>
  <c r="G361" i="5"/>
  <c r="E361" i="5"/>
  <c r="G2234" i="5"/>
  <c r="E2234" i="5"/>
  <c r="F2234" i="5"/>
  <c r="H2234" i="5"/>
  <c r="I2234" i="5"/>
  <c r="E513" i="5"/>
  <c r="G513" i="5"/>
  <c r="H513" i="5"/>
  <c r="F513" i="5"/>
  <c r="I513" i="5"/>
  <c r="E2267" i="5"/>
  <c r="G2267" i="5"/>
  <c r="F2267" i="5"/>
  <c r="H2267" i="5"/>
  <c r="I2267" i="5"/>
  <c r="I1692" i="5"/>
  <c r="G1692" i="5"/>
  <c r="H1692" i="5"/>
  <c r="G1758" i="5"/>
  <c r="I1758" i="5"/>
  <c r="E1758" i="5"/>
  <c r="E1600" i="5"/>
  <c r="F1600" i="5"/>
  <c r="H1600" i="5"/>
  <c r="H1218" i="5"/>
  <c r="E1218" i="5"/>
  <c r="F1218" i="5"/>
  <c r="G1218" i="5"/>
  <c r="I1218" i="5"/>
  <c r="F2115" i="5"/>
  <c r="I2115" i="5"/>
  <c r="H2115" i="5"/>
  <c r="G1146" i="5"/>
  <c r="I1146" i="5"/>
  <c r="H1146" i="5"/>
  <c r="F1856" i="5"/>
  <c r="H1856" i="5"/>
  <c r="I1856" i="5"/>
  <c r="I1242" i="5"/>
  <c r="E1242" i="5"/>
  <c r="F1242" i="5"/>
  <c r="H1242" i="5"/>
  <c r="E1277" i="5"/>
  <c r="H1277" i="5"/>
  <c r="I1277" i="5"/>
  <c r="G1277" i="5"/>
  <c r="I1036" i="5"/>
  <c r="G1036" i="5"/>
  <c r="E1036" i="5"/>
  <c r="F1036" i="5"/>
  <c r="E1516" i="5"/>
  <c r="G1516" i="5"/>
  <c r="H1516" i="5"/>
  <c r="I1516" i="5"/>
  <c r="I2017" i="5"/>
  <c r="F2017" i="5"/>
  <c r="G2017" i="5"/>
  <c r="H2017" i="5"/>
  <c r="F1731" i="5"/>
  <c r="G1731" i="5"/>
  <c r="E1731" i="5"/>
  <c r="H1731" i="5"/>
  <c r="H668" i="5"/>
  <c r="I668" i="5"/>
  <c r="G668" i="5"/>
  <c r="F668" i="5"/>
  <c r="I111" i="5"/>
  <c r="F111" i="5"/>
  <c r="E111" i="5"/>
  <c r="H111" i="5"/>
  <c r="G111" i="5"/>
  <c r="F565" i="5"/>
  <c r="I565" i="5"/>
  <c r="H565" i="5"/>
  <c r="G565" i="5"/>
  <c r="G1562" i="5"/>
  <c r="H1562" i="5"/>
  <c r="E1562" i="5"/>
  <c r="I1562" i="5"/>
  <c r="F1562" i="5"/>
  <c r="E2446" i="5"/>
  <c r="H2446" i="5"/>
  <c r="F2446" i="5"/>
  <c r="I2446" i="5"/>
  <c r="F1206" i="5"/>
  <c r="H1206" i="5"/>
  <c r="G1206" i="5"/>
  <c r="I1206" i="5"/>
  <c r="E1206" i="5"/>
  <c r="I1038" i="5"/>
  <c r="H1038" i="5"/>
  <c r="G1038" i="5"/>
  <c r="F374" i="5"/>
  <c r="E374" i="5"/>
  <c r="G374" i="5"/>
  <c r="H374" i="5"/>
  <c r="I374" i="5"/>
  <c r="I1475" i="5"/>
  <c r="E1475" i="5"/>
  <c r="H1475" i="5"/>
  <c r="F1475" i="5"/>
  <c r="G1475" i="5"/>
  <c r="F2618" i="5"/>
  <c r="I2618" i="5"/>
  <c r="H2618" i="5"/>
  <c r="H1784" i="5"/>
  <c r="I1784" i="5"/>
  <c r="E1784" i="5"/>
  <c r="G1784" i="5"/>
  <c r="F1784" i="5"/>
  <c r="H2344" i="5"/>
  <c r="E2344" i="5"/>
  <c r="I2344" i="5"/>
  <c r="F2344" i="5"/>
  <c r="H73" i="5"/>
  <c r="E73" i="5"/>
  <c r="G73" i="5"/>
  <c r="I73" i="5"/>
  <c r="I1783" i="5"/>
  <c r="G1783" i="5"/>
  <c r="G1691" i="5"/>
  <c r="E1691" i="5"/>
  <c r="F1691" i="5"/>
  <c r="H1691" i="5"/>
  <c r="I1691" i="5"/>
  <c r="F744" i="5"/>
  <c r="G744" i="5"/>
  <c r="I744" i="5"/>
  <c r="E744" i="5"/>
  <c r="H1091" i="5"/>
  <c r="I1091" i="5"/>
  <c r="H2094" i="5"/>
  <c r="I2094" i="5"/>
  <c r="E2094" i="5"/>
  <c r="G1456" i="5"/>
  <c r="E1456" i="5"/>
  <c r="H1456" i="5"/>
  <c r="F1456" i="5"/>
  <c r="E2346" i="5"/>
  <c r="H2346" i="5"/>
  <c r="G2346" i="5"/>
  <c r="I2346" i="5"/>
  <c r="F1192" i="5"/>
  <c r="E1192" i="5"/>
  <c r="G1192" i="5"/>
  <c r="I1414" i="5"/>
  <c r="E1414" i="5"/>
  <c r="F1414" i="5"/>
  <c r="G1414" i="5"/>
  <c r="H2373" i="5"/>
  <c r="I2373" i="5"/>
  <c r="E2373" i="5"/>
  <c r="F2373" i="5"/>
  <c r="E1344" i="5"/>
  <c r="F1344" i="5"/>
  <c r="G1344" i="5"/>
  <c r="H1344" i="5"/>
  <c r="I1344" i="5"/>
  <c r="E865" i="5"/>
  <c r="F865" i="5"/>
  <c r="I865" i="5"/>
  <c r="G865" i="5"/>
  <c r="H865" i="5"/>
  <c r="G1081" i="5"/>
  <c r="H1081" i="5"/>
  <c r="F1081" i="5"/>
  <c r="I1081" i="5"/>
  <c r="E1081" i="5"/>
  <c r="I1379" i="5"/>
  <c r="F1379" i="5"/>
  <c r="H1379" i="5"/>
  <c r="E1379" i="5"/>
  <c r="G1379" i="5"/>
  <c r="E1962" i="5"/>
  <c r="G1962" i="5"/>
  <c r="H1962" i="5"/>
  <c r="I1962" i="5"/>
  <c r="F1962" i="5"/>
  <c r="I575" i="5"/>
  <c r="F575" i="5"/>
  <c r="G575" i="5"/>
  <c r="H575" i="5"/>
  <c r="E575" i="5"/>
  <c r="H1023" i="5"/>
  <c r="I1023" i="5"/>
  <c r="E1023" i="5"/>
  <c r="I633" i="5"/>
  <c r="E633" i="5"/>
  <c r="H633" i="5"/>
  <c r="I2169" i="5"/>
  <c r="E2169" i="5"/>
  <c r="F2169" i="5"/>
  <c r="G2169" i="5"/>
  <c r="H2169" i="5"/>
  <c r="G490" i="5"/>
  <c r="F490" i="5"/>
  <c r="H490" i="5"/>
  <c r="E490" i="5"/>
  <c r="I490" i="5"/>
  <c r="E1841" i="5"/>
  <c r="F1841" i="5"/>
  <c r="G1841" i="5"/>
  <c r="I1057" i="5"/>
  <c r="G1057" i="5"/>
  <c r="H1057" i="5"/>
  <c r="E1057" i="5"/>
  <c r="F1057" i="5"/>
  <c r="G774" i="5"/>
  <c r="H774" i="5"/>
  <c r="E774" i="5"/>
  <c r="F774" i="5"/>
  <c r="I774" i="5"/>
  <c r="I533" i="5"/>
  <c r="G533" i="5"/>
  <c r="H533" i="5"/>
  <c r="E533" i="5"/>
  <c r="F533" i="5"/>
  <c r="H980" i="5"/>
  <c r="I980" i="5"/>
  <c r="E980" i="5"/>
  <c r="F980" i="5"/>
  <c r="G980" i="5"/>
  <c r="I2455" i="5"/>
  <c r="F2455" i="5"/>
  <c r="E2455" i="5"/>
  <c r="H2455" i="5"/>
  <c r="F654" i="5"/>
  <c r="G654" i="5"/>
  <c r="I654" i="5"/>
  <c r="H654" i="5"/>
  <c r="E654" i="5"/>
  <c r="I159" i="5"/>
  <c r="H159" i="5"/>
  <c r="E159" i="5"/>
  <c r="G159" i="5"/>
  <c r="F159" i="5"/>
  <c r="E1729" i="5"/>
  <c r="F1729" i="5"/>
  <c r="G1729" i="5"/>
  <c r="H1729" i="5"/>
  <c r="I1729" i="5"/>
  <c r="H875" i="5"/>
  <c r="I875" i="5"/>
  <c r="E875" i="5"/>
  <c r="F875" i="5"/>
  <c r="G875" i="5"/>
  <c r="H1412" i="5"/>
  <c r="I1412" i="5"/>
  <c r="E1412" i="5"/>
  <c r="F1412" i="5"/>
  <c r="G1412" i="5"/>
  <c r="H398" i="5"/>
  <c r="I398" i="5"/>
  <c r="E398" i="5"/>
  <c r="F398" i="5"/>
  <c r="H287" i="5"/>
  <c r="I287" i="5"/>
  <c r="G287" i="5"/>
  <c r="F287" i="5"/>
  <c r="E287" i="5"/>
  <c r="E2138" i="5"/>
  <c r="F2138" i="5"/>
  <c r="H2138" i="5"/>
  <c r="I2138" i="5"/>
  <c r="G2138" i="5"/>
  <c r="F1900" i="5"/>
  <c r="H1900" i="5"/>
  <c r="I1900" i="5"/>
  <c r="E1900" i="5"/>
  <c r="G1900" i="5"/>
  <c r="E515" i="5"/>
  <c r="I515" i="5"/>
  <c r="G515" i="5"/>
  <c r="H515" i="5"/>
  <c r="F812" i="5"/>
  <c r="E812" i="5"/>
  <c r="H812" i="5"/>
  <c r="I812" i="5"/>
  <c r="F1639" i="5"/>
  <c r="I1639" i="5"/>
  <c r="E1639" i="5"/>
  <c r="G1639" i="5"/>
  <c r="G2566" i="5"/>
  <c r="H2566" i="5"/>
  <c r="F2566" i="5"/>
  <c r="I2566" i="5"/>
  <c r="E2566" i="5"/>
  <c r="G61" i="5"/>
  <c r="E61" i="5"/>
  <c r="I61" i="5"/>
  <c r="H61" i="5"/>
  <c r="F61" i="5"/>
  <c r="I1558" i="5"/>
  <c r="F1558" i="5"/>
  <c r="H1558" i="5"/>
  <c r="E1558" i="5"/>
  <c r="G1558" i="5"/>
  <c r="I1643" i="5"/>
  <c r="G1643" i="5"/>
  <c r="H1643" i="5"/>
  <c r="E1643" i="5"/>
  <c r="F1643" i="5"/>
  <c r="H1915" i="5"/>
  <c r="G1915" i="5"/>
  <c r="I1915" i="5"/>
  <c r="E1915" i="5"/>
  <c r="F1915" i="5"/>
  <c r="F849" i="5"/>
  <c r="E849" i="5"/>
  <c r="I849" i="5"/>
  <c r="G849" i="5"/>
  <c r="H849" i="5"/>
  <c r="H1842" i="5"/>
  <c r="E1842" i="5"/>
  <c r="F1842" i="5"/>
  <c r="G1842" i="5"/>
  <c r="I1842" i="5"/>
  <c r="H1644" i="5"/>
  <c r="I1644" i="5"/>
  <c r="F1644" i="5"/>
  <c r="E1644" i="5"/>
  <c r="G1644" i="5"/>
  <c r="F2200" i="5"/>
  <c r="G2200" i="5"/>
  <c r="H2200" i="5"/>
  <c r="I2200" i="5"/>
  <c r="E2200" i="5"/>
  <c r="F1629" i="5"/>
  <c r="G1629" i="5"/>
  <c r="I1629" i="5"/>
  <c r="H1629" i="5"/>
  <c r="E1629" i="5"/>
  <c r="E2120" i="5"/>
  <c r="H2120" i="5"/>
  <c r="I2120" i="5"/>
  <c r="F2120" i="5"/>
  <c r="G2120" i="5"/>
  <c r="G50" i="5"/>
  <c r="H50" i="5"/>
  <c r="F50" i="5"/>
  <c r="H1368" i="5"/>
  <c r="E1368" i="5"/>
  <c r="G1368" i="5"/>
  <c r="F1368" i="5"/>
  <c r="I1368" i="5"/>
  <c r="E990" i="5"/>
  <c r="G990" i="5"/>
  <c r="F990" i="5"/>
  <c r="I990" i="5"/>
  <c r="H990" i="5"/>
  <c r="G2273" i="5"/>
  <c r="H2273" i="5"/>
  <c r="I2273" i="5"/>
  <c r="E2273" i="5"/>
  <c r="H2036" i="5"/>
  <c r="E2036" i="5"/>
  <c r="G2036" i="5"/>
  <c r="I2036" i="5"/>
  <c r="F2036" i="5"/>
  <c r="E399" i="5"/>
  <c r="I399" i="5"/>
  <c r="H399" i="5"/>
  <c r="G399" i="5"/>
  <c r="E325" i="5"/>
  <c r="F325" i="5"/>
  <c r="H325" i="5"/>
  <c r="G325" i="5"/>
  <c r="H39" i="5"/>
  <c r="E39" i="5"/>
  <c r="G39" i="5"/>
  <c r="I39" i="5"/>
  <c r="F39" i="5"/>
  <c r="F2133" i="5"/>
  <c r="E2133" i="5"/>
  <c r="G2133" i="5"/>
  <c r="H2133" i="5"/>
  <c r="E2517" i="5"/>
  <c r="H2517" i="5"/>
  <c r="I2517" i="5"/>
  <c r="G2179" i="5"/>
  <c r="H2179" i="5"/>
  <c r="E2179" i="5"/>
  <c r="F468" i="5"/>
  <c r="G468" i="5"/>
  <c r="E468" i="5"/>
  <c r="F1432" i="5"/>
  <c r="H1432" i="5"/>
  <c r="G1432" i="5"/>
  <c r="I1432" i="5"/>
  <c r="E1432" i="5"/>
  <c r="I1287" i="5"/>
  <c r="E1287" i="5"/>
  <c r="F1287" i="5"/>
  <c r="G1287" i="5"/>
  <c r="H1287" i="5"/>
  <c r="E1360" i="5"/>
  <c r="F1360" i="5"/>
  <c r="G1360" i="5"/>
  <c r="I1360" i="5"/>
  <c r="H1360" i="5"/>
  <c r="G568" i="5"/>
  <c r="I568" i="5"/>
  <c r="F568" i="5"/>
  <c r="H568" i="5"/>
  <c r="E568" i="5"/>
  <c r="E2283" i="5"/>
  <c r="F2283" i="5"/>
  <c r="G2283" i="5"/>
  <c r="H2283" i="5"/>
  <c r="I2283" i="5"/>
  <c r="G1124" i="5"/>
  <c r="H1124" i="5"/>
  <c r="I1124" i="5"/>
  <c r="G130" i="5"/>
  <c r="F130" i="5"/>
  <c r="I130" i="5"/>
  <c r="H130" i="5"/>
  <c r="I348" i="5"/>
  <c r="F348" i="5"/>
  <c r="G348" i="5"/>
  <c r="E1312" i="5"/>
  <c r="F1312" i="5"/>
  <c r="G1312" i="5"/>
  <c r="H1312" i="5"/>
  <c r="I1312" i="5"/>
  <c r="E2571" i="5"/>
  <c r="G2571" i="5"/>
  <c r="I2571" i="5"/>
  <c r="F2571" i="5"/>
  <c r="H2571" i="5"/>
  <c r="F2265" i="5"/>
  <c r="G2265" i="5"/>
  <c r="H2265" i="5"/>
  <c r="I2265" i="5"/>
  <c r="E2265" i="5"/>
  <c r="I2431" i="5"/>
  <c r="E2431" i="5"/>
  <c r="G2431" i="5"/>
  <c r="H2431" i="5"/>
  <c r="I2302" i="5"/>
  <c r="G2302" i="5"/>
  <c r="E2302" i="5"/>
  <c r="H120" i="5"/>
  <c r="E120" i="5"/>
  <c r="F120" i="5"/>
  <c r="I120" i="5"/>
  <c r="G426" i="5"/>
  <c r="F426" i="5"/>
  <c r="I426" i="5"/>
  <c r="E426" i="5"/>
  <c r="H426" i="5"/>
  <c r="I2171" i="5"/>
  <c r="E2171" i="5"/>
  <c r="F2171" i="5"/>
  <c r="G2171" i="5"/>
  <c r="H2171" i="5"/>
  <c r="H810" i="5"/>
  <c r="G810" i="5"/>
  <c r="I810" i="5"/>
  <c r="F810" i="5"/>
  <c r="E810" i="5"/>
  <c r="G2321" i="5"/>
  <c r="I2321" i="5"/>
  <c r="E2321" i="5"/>
  <c r="F2321" i="5"/>
  <c r="H2321" i="5"/>
  <c r="E326" i="5"/>
  <c r="I326" i="5"/>
  <c r="F326" i="5"/>
  <c r="G326" i="5"/>
  <c r="H493" i="5"/>
  <c r="F493" i="5"/>
  <c r="G493" i="5"/>
  <c r="E817" i="5"/>
  <c r="F817" i="5"/>
  <c r="I817" i="5"/>
  <c r="H817" i="5"/>
  <c r="G817" i="5"/>
  <c r="I1755" i="5"/>
  <c r="G1532" i="5"/>
  <c r="E529" i="5"/>
  <c r="G2272" i="5"/>
  <c r="I2147" i="5"/>
  <c r="I2038" i="5"/>
  <c r="E2586" i="5"/>
  <c r="I687" i="5"/>
  <c r="G2249" i="5"/>
  <c r="G1884" i="5"/>
  <c r="F1505" i="5"/>
  <c r="E2226" i="5"/>
  <c r="F2305" i="5"/>
  <c r="G1623" i="5"/>
  <c r="F1868" i="5"/>
  <c r="G1626" i="5"/>
  <c r="F932" i="5"/>
  <c r="E1771" i="5"/>
  <c r="H719" i="5"/>
  <c r="E1345" i="5"/>
  <c r="G1083" i="5"/>
  <c r="G1891" i="5"/>
  <c r="F784" i="5"/>
  <c r="F1992" i="5"/>
  <c r="H1387" i="5"/>
  <c r="H2295" i="5"/>
  <c r="G1735" i="5"/>
  <c r="G2091" i="5"/>
  <c r="G791" i="5"/>
  <c r="H982" i="5"/>
  <c r="H2306" i="5"/>
  <c r="E913" i="5"/>
  <c r="H2608" i="5"/>
  <c r="F2530" i="5"/>
  <c r="E2476" i="5"/>
  <c r="G1624" i="5"/>
  <c r="H183" i="5"/>
  <c r="F1086" i="5"/>
  <c r="E2609" i="5"/>
  <c r="E489" i="5"/>
  <c r="G710" i="5"/>
  <c r="H1656" i="5"/>
  <c r="I147" i="5"/>
  <c r="I2392" i="5"/>
  <c r="G122" i="5"/>
  <c r="G763" i="5"/>
  <c r="E306" i="5"/>
  <c r="I2074" i="5"/>
  <c r="G2136" i="5"/>
  <c r="G38" i="5"/>
  <c r="E1999" i="5"/>
  <c r="G2590" i="5"/>
  <c r="I2229" i="5"/>
  <c r="I755" i="5"/>
  <c r="H431" i="5"/>
  <c r="G2326" i="5"/>
  <c r="G2215" i="5"/>
  <c r="I1848" i="5"/>
  <c r="F515" i="5"/>
  <c r="F633" i="5"/>
  <c r="I895" i="5"/>
  <c r="H1352" i="5"/>
  <c r="I1601" i="5"/>
  <c r="E1124" i="5"/>
  <c r="I50" i="5"/>
  <c r="I325" i="5"/>
  <c r="E404" i="5"/>
  <c r="G1285" i="5"/>
  <c r="G216" i="5"/>
  <c r="E216" i="5"/>
  <c r="H216" i="5"/>
  <c r="F216" i="5"/>
  <c r="I216" i="5"/>
  <c r="F904" i="5"/>
  <c r="G904" i="5"/>
  <c r="H904" i="5"/>
  <c r="G215" i="5"/>
  <c r="F215" i="5"/>
  <c r="H215" i="5"/>
  <c r="I215" i="5"/>
  <c r="E215" i="5"/>
  <c r="F2555" i="5"/>
  <c r="G2555" i="5"/>
  <c r="H2555" i="5"/>
  <c r="I2555" i="5"/>
  <c r="E2555" i="5"/>
  <c r="G1472" i="5"/>
  <c r="E1472" i="5"/>
  <c r="H1472" i="5"/>
  <c r="I1472" i="5"/>
  <c r="F1472" i="5"/>
  <c r="E2547" i="5"/>
  <c r="F2547" i="5"/>
  <c r="G2547" i="5"/>
  <c r="H2547" i="5"/>
  <c r="I2547" i="5"/>
  <c r="G550" i="5"/>
  <c r="E550" i="5"/>
  <c r="I550" i="5"/>
  <c r="I1500" i="5"/>
  <c r="H1500" i="5"/>
  <c r="E1500" i="5"/>
  <c r="G1500" i="5"/>
  <c r="F1500" i="5"/>
  <c r="E2004" i="5"/>
  <c r="F2004" i="5"/>
  <c r="G2004" i="5"/>
  <c r="H2004" i="5"/>
  <c r="I2004" i="5"/>
  <c r="E292" i="5"/>
  <c r="F292" i="5"/>
  <c r="I292" i="5"/>
  <c r="G77" i="5"/>
  <c r="E77" i="5"/>
  <c r="I77" i="5"/>
  <c r="F77" i="5"/>
  <c r="H77" i="5"/>
  <c r="E2286" i="5"/>
  <c r="F2286" i="5"/>
  <c r="G2286" i="5"/>
  <c r="H2286" i="5"/>
  <c r="I2286" i="5"/>
  <c r="F1769" i="5"/>
  <c r="I1769" i="5"/>
  <c r="H1769" i="5"/>
  <c r="G1769" i="5"/>
  <c r="E1769" i="5"/>
  <c r="E1959" i="5"/>
  <c r="G1959" i="5"/>
  <c r="F1959" i="5"/>
  <c r="H1959" i="5"/>
  <c r="I1959" i="5"/>
  <c r="I1968" i="5"/>
  <c r="E1968" i="5"/>
  <c r="H1968" i="5"/>
  <c r="F1968" i="5"/>
  <c r="G1968" i="5"/>
  <c r="H1933" i="5"/>
  <c r="I1933" i="5"/>
  <c r="E1933" i="5"/>
  <c r="G1933" i="5"/>
  <c r="F1933" i="5"/>
  <c r="F2444" i="5"/>
  <c r="E2444" i="5"/>
  <c r="H2444" i="5"/>
  <c r="G2444" i="5"/>
  <c r="I2444" i="5"/>
  <c r="I169" i="5"/>
  <c r="F169" i="5"/>
  <c r="G169" i="5"/>
  <c r="H169" i="5"/>
  <c r="E169" i="5"/>
  <c r="F956" i="5"/>
  <c r="H956" i="5"/>
  <c r="I956" i="5"/>
  <c r="G956" i="5"/>
  <c r="E956" i="5"/>
  <c r="E2512" i="5"/>
  <c r="F2512" i="5"/>
  <c r="G2512" i="5"/>
  <c r="I2512" i="5"/>
  <c r="H2512" i="5"/>
  <c r="G659" i="5"/>
  <c r="E659" i="5"/>
  <c r="F659" i="5"/>
  <c r="H659" i="5"/>
  <c r="I659" i="5"/>
  <c r="E2043" i="5"/>
  <c r="F2043" i="5"/>
  <c r="G2043" i="5"/>
  <c r="H2043" i="5"/>
  <c r="I2043" i="5"/>
  <c r="E1672" i="5"/>
  <c r="G1672" i="5"/>
  <c r="H1672" i="5"/>
  <c r="I1672" i="5"/>
  <c r="F1672" i="5"/>
  <c r="H1701" i="5"/>
  <c r="F1701" i="5"/>
  <c r="G1701" i="5"/>
  <c r="E1701" i="5"/>
  <c r="G97" i="5"/>
  <c r="E97" i="5"/>
  <c r="I97" i="5"/>
  <c r="E2561" i="5"/>
  <c r="F2561" i="5"/>
  <c r="G2561" i="5"/>
  <c r="H2561" i="5"/>
  <c r="I2561" i="5"/>
  <c r="H2164" i="5"/>
  <c r="I2164" i="5"/>
  <c r="E2164" i="5"/>
  <c r="F2164" i="5"/>
  <c r="G2164" i="5"/>
  <c r="H811" i="5"/>
  <c r="I811" i="5"/>
  <c r="F811" i="5"/>
  <c r="H1807" i="5"/>
  <c r="I1807" i="5"/>
  <c r="E1807" i="5"/>
  <c r="G1807" i="5"/>
  <c r="F1807" i="5"/>
  <c r="G154" i="5"/>
  <c r="I154" i="5"/>
  <c r="H154" i="5"/>
  <c r="E154" i="5"/>
  <c r="F154" i="5"/>
  <c r="E1324" i="5"/>
  <c r="G1324" i="5"/>
  <c r="H1324" i="5"/>
  <c r="I1324" i="5"/>
  <c r="F1098" i="5"/>
  <c r="G1098" i="5"/>
  <c r="H1098" i="5"/>
  <c r="F530" i="5"/>
  <c r="G530" i="5"/>
  <c r="E530" i="5"/>
  <c r="H530" i="5"/>
  <c r="I530" i="5"/>
  <c r="F1746" i="5"/>
  <c r="E1746" i="5"/>
  <c r="G1746" i="5"/>
  <c r="H1746" i="5"/>
  <c r="I1746" i="5"/>
  <c r="F331" i="5"/>
  <c r="I331" i="5"/>
  <c r="E331" i="5"/>
  <c r="H331" i="5"/>
  <c r="G331" i="5"/>
  <c r="H1969" i="5"/>
  <c r="I1969" i="5"/>
  <c r="E1969" i="5"/>
  <c r="F1969" i="5"/>
  <c r="G1969" i="5"/>
  <c r="H837" i="5"/>
  <c r="E837" i="5"/>
  <c r="I837" i="5"/>
  <c r="F837" i="5"/>
  <c r="G837" i="5"/>
  <c r="E2485" i="5"/>
  <c r="F2485" i="5"/>
  <c r="G2485" i="5"/>
  <c r="H2485" i="5"/>
  <c r="I2485" i="5"/>
  <c r="E2563" i="5"/>
  <c r="F2563" i="5"/>
  <c r="G2563" i="5"/>
  <c r="H2563" i="5"/>
  <c r="I2563" i="5"/>
  <c r="H1306" i="5"/>
  <c r="I1306" i="5"/>
  <c r="E1306" i="5"/>
  <c r="F1306" i="5"/>
  <c r="G1306" i="5"/>
  <c r="I585" i="5"/>
  <c r="G585" i="5"/>
  <c r="H585" i="5"/>
  <c r="F585" i="5"/>
  <c r="E585" i="5"/>
  <c r="H226" i="5"/>
  <c r="G226" i="5"/>
  <c r="I226" i="5"/>
  <c r="F226" i="5"/>
  <c r="E226" i="5"/>
  <c r="G2113" i="5"/>
  <c r="I2113" i="5"/>
  <c r="F2113" i="5"/>
  <c r="H2113" i="5"/>
  <c r="I425" i="5"/>
  <c r="H425" i="5"/>
  <c r="E425" i="5"/>
  <c r="G425" i="5"/>
  <c r="F425" i="5"/>
  <c r="H1493" i="5"/>
  <c r="F1493" i="5"/>
  <c r="I1493" i="5"/>
  <c r="F1191" i="5"/>
  <c r="I1191" i="5"/>
  <c r="G1191" i="5"/>
  <c r="H2481" i="5"/>
  <c r="G2481" i="5"/>
  <c r="E2481" i="5"/>
  <c r="I2481" i="5"/>
  <c r="F2481" i="5"/>
  <c r="E992" i="5"/>
  <c r="G992" i="5"/>
  <c r="H992" i="5"/>
  <c r="I992" i="5"/>
  <c r="F992" i="5"/>
  <c r="E302" i="5"/>
  <c r="F302" i="5"/>
  <c r="G302" i="5"/>
  <c r="H302" i="5"/>
  <c r="I302" i="5"/>
  <c r="G2000" i="5"/>
  <c r="E2000" i="5"/>
  <c r="H2000" i="5"/>
  <c r="I2000" i="5"/>
  <c r="F2000" i="5"/>
  <c r="G2409" i="5"/>
  <c r="I2409" i="5"/>
  <c r="E2409" i="5"/>
  <c r="F2409" i="5"/>
  <c r="H2409" i="5"/>
  <c r="H136" i="5"/>
  <c r="E136" i="5"/>
  <c r="G136" i="5"/>
  <c r="I136" i="5"/>
  <c r="F136" i="5"/>
  <c r="H98" i="5"/>
  <c r="E98" i="5"/>
  <c r="G98" i="5"/>
  <c r="F98" i="5"/>
  <c r="I98" i="5"/>
  <c r="F2296" i="5"/>
  <c r="G2296" i="5"/>
  <c r="H2296" i="5"/>
  <c r="I2296" i="5"/>
  <c r="E2296" i="5"/>
  <c r="F387" i="5"/>
  <c r="G387" i="5"/>
  <c r="E387" i="5"/>
  <c r="H387" i="5"/>
  <c r="G614" i="5"/>
  <c r="H614" i="5"/>
  <c r="F614" i="5"/>
  <c r="E614" i="5"/>
  <c r="I614" i="5"/>
  <c r="I22" i="5"/>
  <c r="E22" i="5"/>
  <c r="G22" i="5"/>
  <c r="F22" i="5"/>
  <c r="H22" i="5"/>
  <c r="G1442" i="5"/>
  <c r="H1442" i="5"/>
  <c r="F1442" i="5"/>
  <c r="E1442" i="5"/>
  <c r="I1442" i="5"/>
  <c r="E1280" i="5"/>
  <c r="F1280" i="5"/>
  <c r="G1280" i="5"/>
  <c r="I1280" i="5"/>
  <c r="H1280" i="5"/>
  <c r="G1072" i="5"/>
  <c r="I1072" i="5"/>
  <c r="E1072" i="5"/>
  <c r="F1072" i="5"/>
  <c r="E1622" i="5"/>
  <c r="F1622" i="5"/>
  <c r="G1622" i="5"/>
  <c r="H1622" i="5"/>
  <c r="E1006" i="5"/>
  <c r="G1006" i="5"/>
  <c r="F1006" i="5"/>
  <c r="I1006" i="5"/>
  <c r="H1006" i="5"/>
  <c r="H100" i="5"/>
  <c r="F100" i="5"/>
  <c r="I100" i="5"/>
  <c r="G100" i="5"/>
  <c r="E100" i="5"/>
  <c r="E1375" i="5"/>
  <c r="F1375" i="5"/>
  <c r="H1375" i="5"/>
  <c r="G1375" i="5"/>
  <c r="I1375" i="5"/>
  <c r="I476" i="5"/>
  <c r="F476" i="5"/>
  <c r="E476" i="5"/>
  <c r="G476" i="5"/>
  <c r="H476" i="5"/>
  <c r="F1568" i="5"/>
  <c r="H1568" i="5"/>
  <c r="E1568" i="5"/>
  <c r="E2599" i="5"/>
  <c r="G2599" i="5"/>
  <c r="F2599" i="5"/>
  <c r="H2599" i="5"/>
  <c r="I2599" i="5"/>
  <c r="I1743" i="5"/>
  <c r="E1743" i="5"/>
  <c r="G1743" i="5"/>
  <c r="H1743" i="5"/>
  <c r="G1017" i="5"/>
  <c r="H1017" i="5"/>
  <c r="I1017" i="5"/>
  <c r="F1017" i="5"/>
  <c r="E1017" i="5"/>
  <c r="F427" i="5"/>
  <c r="E427" i="5"/>
  <c r="I427" i="5"/>
  <c r="E1195" i="5"/>
  <c r="G1195" i="5"/>
  <c r="F1195" i="5"/>
  <c r="H1195" i="5"/>
  <c r="I1195" i="5"/>
  <c r="H1464" i="5"/>
  <c r="G1464" i="5"/>
  <c r="I1464" i="5"/>
  <c r="E1464" i="5"/>
  <c r="F1464" i="5"/>
  <c r="G1708" i="5"/>
  <c r="H1708" i="5"/>
  <c r="I1708" i="5"/>
  <c r="E1708" i="5"/>
  <c r="F1708" i="5"/>
  <c r="E1259" i="5"/>
  <c r="G1259" i="5"/>
  <c r="I1259" i="5"/>
  <c r="E1122" i="5"/>
  <c r="G1122" i="5"/>
  <c r="F1122" i="5"/>
  <c r="H1122" i="5"/>
  <c r="I1122" i="5"/>
  <c r="H2577" i="5"/>
  <c r="G2577" i="5"/>
  <c r="E2577" i="5"/>
  <c r="F2577" i="5"/>
  <c r="I2577" i="5"/>
  <c r="H1755" i="5"/>
  <c r="F1532" i="5"/>
  <c r="F529" i="5"/>
  <c r="F2272" i="5"/>
  <c r="H2147" i="5"/>
  <c r="H2038" i="5"/>
  <c r="H2586" i="5"/>
  <c r="G687" i="5"/>
  <c r="F2249" i="5"/>
  <c r="E1884" i="5"/>
  <c r="H1505" i="5"/>
  <c r="I2226" i="5"/>
  <c r="E1881" i="5"/>
  <c r="F1623" i="5"/>
  <c r="F1735" i="5"/>
  <c r="F2091" i="5"/>
  <c r="I982" i="5"/>
  <c r="G2306" i="5"/>
  <c r="G2608" i="5"/>
  <c r="E2530" i="5"/>
  <c r="F2476" i="5"/>
  <c r="F1624" i="5"/>
  <c r="F183" i="5"/>
  <c r="H372" i="5"/>
  <c r="E1086" i="5"/>
  <c r="I2609" i="5"/>
  <c r="I489" i="5"/>
  <c r="F710" i="5"/>
  <c r="G1656" i="5"/>
  <c r="G147" i="5"/>
  <c r="H2392" i="5"/>
  <c r="E122" i="5"/>
  <c r="F1835" i="5"/>
  <c r="H587" i="5"/>
  <c r="I208" i="5"/>
  <c r="E763" i="5"/>
  <c r="F138" i="5"/>
  <c r="I306" i="5"/>
  <c r="F2136" i="5"/>
  <c r="E38" i="5"/>
  <c r="F2590" i="5"/>
  <c r="H2229" i="5"/>
  <c r="F755" i="5"/>
  <c r="E431" i="5"/>
  <c r="E2326" i="5"/>
  <c r="F2215" i="5"/>
  <c r="H1848" i="5"/>
  <c r="F1512" i="5"/>
  <c r="I477" i="5"/>
  <c r="G895" i="5"/>
  <c r="G1568" i="5"/>
  <c r="F2431" i="5"/>
  <c r="H550" i="5"/>
  <c r="F766" i="5"/>
  <c r="E1601" i="5"/>
  <c r="I1075" i="5"/>
  <c r="E1335" i="5"/>
  <c r="I1701" i="5"/>
  <c r="G2517" i="5"/>
  <c r="I2133" i="5"/>
  <c r="E1191" i="5"/>
  <c r="E1493" i="5"/>
  <c r="I387" i="5"/>
  <c r="H2001" i="5"/>
  <c r="I2069" i="5"/>
  <c r="G398" i="5"/>
  <c r="E1947" i="5"/>
  <c r="E560" i="5"/>
  <c r="I560" i="5"/>
  <c r="G560" i="5"/>
  <c r="F560" i="5"/>
  <c r="H560" i="5"/>
  <c r="H1103" i="5"/>
  <c r="I1103" i="5"/>
  <c r="G1103" i="5"/>
  <c r="E1103" i="5"/>
  <c r="F1103" i="5"/>
  <c r="H736" i="5"/>
  <c r="F736" i="5"/>
  <c r="G736" i="5"/>
  <c r="E736" i="5"/>
  <c r="I736" i="5"/>
  <c r="E2101" i="5"/>
  <c r="F2101" i="5"/>
  <c r="G2101" i="5"/>
  <c r="H2101" i="5"/>
  <c r="I2101" i="5"/>
  <c r="G2389" i="5"/>
  <c r="I2389" i="5"/>
  <c r="E2389" i="5"/>
  <c r="F2389" i="5"/>
  <c r="H2389" i="5"/>
  <c r="G1700" i="5"/>
  <c r="H1700" i="5"/>
  <c r="E1700" i="5"/>
  <c r="I1700" i="5"/>
  <c r="F1700" i="5"/>
  <c r="G1318" i="5"/>
  <c r="H1318" i="5"/>
  <c r="I1318" i="5"/>
  <c r="E1318" i="5"/>
  <c r="F1318" i="5"/>
  <c r="I674" i="5"/>
  <c r="F674" i="5"/>
  <c r="G674" i="5"/>
  <c r="H674" i="5"/>
  <c r="E1104" i="5"/>
  <c r="F1104" i="5"/>
  <c r="H1104" i="5"/>
  <c r="G1104" i="5"/>
  <c r="I1104" i="5"/>
  <c r="H424" i="5"/>
  <c r="E424" i="5"/>
  <c r="F424" i="5"/>
  <c r="I424" i="5"/>
  <c r="G424" i="5"/>
  <c r="E1699" i="5"/>
  <c r="F1699" i="5"/>
  <c r="I1699" i="5"/>
  <c r="G1699" i="5"/>
  <c r="H1699" i="5"/>
  <c r="F1840" i="5"/>
  <c r="G1840" i="5"/>
  <c r="H1840" i="5"/>
  <c r="I1840" i="5"/>
  <c r="E1840" i="5"/>
  <c r="I2122" i="5"/>
  <c r="E2122" i="5"/>
  <c r="F2122" i="5"/>
  <c r="G2122" i="5"/>
  <c r="H2122" i="5"/>
  <c r="G2393" i="5"/>
  <c r="I2393" i="5"/>
  <c r="F2393" i="5"/>
  <c r="H2393" i="5"/>
  <c r="E2393" i="5"/>
  <c r="I1680" i="5"/>
  <c r="H1680" i="5"/>
  <c r="F1680" i="5"/>
  <c r="E1680" i="5"/>
  <c r="G1680" i="5"/>
  <c r="E357" i="5"/>
  <c r="H357" i="5"/>
  <c r="I357" i="5"/>
  <c r="F357" i="5"/>
  <c r="G357" i="5"/>
  <c r="G641" i="5"/>
  <c r="I641" i="5"/>
  <c r="E641" i="5"/>
  <c r="H641" i="5"/>
  <c r="G1174" i="5"/>
  <c r="I1174" i="5"/>
  <c r="E1174" i="5"/>
  <c r="F1174" i="5"/>
  <c r="H1174" i="5"/>
  <c r="E2403" i="5"/>
  <c r="G2403" i="5"/>
  <c r="F2403" i="5"/>
  <c r="H2403" i="5"/>
  <c r="I2403" i="5"/>
  <c r="F123" i="5"/>
  <c r="I123" i="5"/>
  <c r="E123" i="5"/>
  <c r="G1940" i="5"/>
  <c r="H1940" i="5"/>
  <c r="I1940" i="5"/>
  <c r="E1940" i="5"/>
  <c r="F1940" i="5"/>
  <c r="I690" i="5"/>
  <c r="E690" i="5"/>
  <c r="F690" i="5"/>
  <c r="G690" i="5"/>
  <c r="H690" i="5"/>
  <c r="F1014" i="5"/>
  <c r="G1014" i="5"/>
  <c r="I1014" i="5"/>
  <c r="H1014" i="5"/>
  <c r="E1014" i="5"/>
  <c r="G1094" i="5"/>
  <c r="H1094" i="5"/>
  <c r="I1094" i="5"/>
  <c r="F1094" i="5"/>
  <c r="E238" i="5"/>
  <c r="F238" i="5"/>
  <c r="G238" i="5"/>
  <c r="H238" i="5"/>
  <c r="I238" i="5"/>
  <c r="F488" i="5"/>
  <c r="E488" i="5"/>
  <c r="G488" i="5"/>
  <c r="H488" i="5"/>
  <c r="H646" i="5"/>
  <c r="G646" i="5"/>
  <c r="E646" i="5"/>
  <c r="I646" i="5"/>
  <c r="F646" i="5"/>
  <c r="F1781" i="5"/>
  <c r="E1781" i="5"/>
  <c r="H1781" i="5"/>
  <c r="I1781" i="5"/>
  <c r="G1781" i="5"/>
  <c r="E1484" i="5"/>
  <c r="F1484" i="5"/>
  <c r="I1484" i="5"/>
  <c r="H1484" i="5"/>
  <c r="G1484" i="5"/>
  <c r="I1268" i="5"/>
  <c r="G1268" i="5"/>
  <c r="E1268" i="5"/>
  <c r="H1268" i="5"/>
  <c r="F1268" i="5"/>
  <c r="G2282" i="5"/>
  <c r="F2282" i="5"/>
  <c r="H2282" i="5"/>
  <c r="E2282" i="5"/>
  <c r="I2282" i="5"/>
  <c r="E2132" i="5"/>
  <c r="F2132" i="5"/>
  <c r="G2132" i="5"/>
  <c r="H2132" i="5"/>
  <c r="I2132" i="5"/>
  <c r="G1874" i="5"/>
  <c r="I1874" i="5"/>
  <c r="F1874" i="5"/>
  <c r="H1874" i="5"/>
  <c r="E1874" i="5"/>
  <c r="G1918" i="5"/>
  <c r="H1918" i="5"/>
  <c r="F1918" i="5"/>
  <c r="I1918" i="5"/>
  <c r="E1918" i="5"/>
  <c r="F1755" i="5"/>
  <c r="H529" i="5"/>
  <c r="G2147" i="5"/>
  <c r="G2038" i="5"/>
  <c r="F687" i="5"/>
  <c r="H342" i="5"/>
  <c r="E1517" i="5"/>
  <c r="H1881" i="5"/>
  <c r="E1735" i="5"/>
  <c r="I214" i="5"/>
  <c r="F2252" i="5"/>
  <c r="G982" i="5"/>
  <c r="F2306" i="5"/>
  <c r="I2476" i="5"/>
  <c r="E1624" i="5"/>
  <c r="G183" i="5"/>
  <c r="G372" i="5"/>
  <c r="H2609" i="5"/>
  <c r="I710" i="5"/>
  <c r="E1656" i="5"/>
  <c r="E147" i="5"/>
  <c r="I122" i="5"/>
  <c r="I1835" i="5"/>
  <c r="I587" i="5"/>
  <c r="I732" i="5"/>
  <c r="H208" i="5"/>
  <c r="G121" i="5"/>
  <c r="I2251" i="5"/>
  <c r="I38" i="5"/>
  <c r="E2590" i="5"/>
  <c r="G2229" i="5"/>
  <c r="E755" i="5"/>
  <c r="I431" i="5"/>
  <c r="I2326" i="5"/>
  <c r="E2215" i="5"/>
  <c r="H1639" i="5"/>
  <c r="E477" i="5"/>
  <c r="F586" i="5"/>
  <c r="I1051" i="5"/>
  <c r="G1023" i="5"/>
  <c r="F550" i="5"/>
  <c r="I493" i="5"/>
  <c r="H2302" i="5"/>
  <c r="F2346" i="5"/>
  <c r="H2537" i="5"/>
  <c r="I2179" i="5"/>
  <c r="F2517" i="5"/>
  <c r="E81" i="5"/>
  <c r="G2069" i="5"/>
  <c r="I989" i="5"/>
  <c r="H305" i="5"/>
  <c r="G2373" i="5"/>
  <c r="G1881" i="5"/>
  <c r="H214" i="5"/>
  <c r="I927" i="5"/>
  <c r="G850" i="5"/>
  <c r="G71" i="5"/>
  <c r="H710" i="5"/>
  <c r="H147" i="5"/>
  <c r="G587" i="5"/>
  <c r="I1606" i="5"/>
  <c r="I286" i="5"/>
  <c r="F691" i="5"/>
  <c r="I2460" i="5"/>
  <c r="E1548" i="5"/>
  <c r="H732" i="5"/>
  <c r="F208" i="5"/>
  <c r="I230" i="5"/>
  <c r="E121" i="5"/>
  <c r="I171" i="5"/>
  <c r="I2590" i="5"/>
  <c r="F2229" i="5"/>
  <c r="H755" i="5"/>
  <c r="G431" i="5"/>
  <c r="H2326" i="5"/>
  <c r="I2215" i="5"/>
  <c r="H1490" i="5"/>
  <c r="I586" i="5"/>
  <c r="H1051" i="5"/>
  <c r="F1023" i="5"/>
  <c r="G1898" i="5"/>
  <c r="E493" i="5"/>
  <c r="F738" i="5"/>
  <c r="I1192" i="5"/>
  <c r="F2302" i="5"/>
  <c r="H2264" i="5"/>
  <c r="I468" i="5"/>
  <c r="F2179" i="5"/>
  <c r="G1707" i="5"/>
  <c r="E1094" i="5"/>
  <c r="G1482" i="5"/>
  <c r="E1322" i="5"/>
  <c r="F1322" i="5"/>
  <c r="G1322" i="5"/>
  <c r="H1322" i="5"/>
  <c r="I1322" i="5"/>
  <c r="H252" i="5"/>
  <c r="I252" i="5"/>
  <c r="E252" i="5"/>
  <c r="F252" i="5"/>
  <c r="H759" i="5"/>
  <c r="F759" i="5"/>
  <c r="I759" i="5"/>
  <c r="E759" i="5"/>
  <c r="G759" i="5"/>
  <c r="F1800" i="5"/>
  <c r="I1800" i="5"/>
  <c r="E1800" i="5"/>
  <c r="H1800" i="5"/>
  <c r="G1800" i="5"/>
  <c r="E2506" i="5"/>
  <c r="F2506" i="5"/>
  <c r="H2506" i="5"/>
  <c r="G2506" i="5"/>
  <c r="I2506" i="5"/>
  <c r="G324" i="5"/>
  <c r="E324" i="5"/>
  <c r="I324" i="5"/>
  <c r="H324" i="5"/>
  <c r="F324" i="5"/>
  <c r="E2030" i="5"/>
  <c r="F2030" i="5"/>
  <c r="H2030" i="5"/>
  <c r="I2030" i="5"/>
  <c r="G2030" i="5"/>
  <c r="F1301" i="5"/>
  <c r="G1301" i="5"/>
  <c r="I1301" i="5"/>
  <c r="E2318" i="5"/>
  <c r="G2318" i="5"/>
  <c r="F2318" i="5"/>
  <c r="I2318" i="5"/>
  <c r="H2318" i="5"/>
  <c r="G43" i="5"/>
  <c r="H43" i="5"/>
  <c r="I43" i="5"/>
  <c r="F43" i="5"/>
  <c r="F1984" i="5"/>
  <c r="H1984" i="5"/>
  <c r="I1984" i="5"/>
  <c r="E1984" i="5"/>
  <c r="F337" i="5"/>
  <c r="H337" i="5"/>
  <c r="E337" i="5"/>
  <c r="G337" i="5"/>
  <c r="I855" i="5"/>
  <c r="H855" i="5"/>
  <c r="E855" i="5"/>
  <c r="F855" i="5"/>
  <c r="G855" i="5"/>
  <c r="G571" i="5"/>
  <c r="H571" i="5"/>
  <c r="E571" i="5"/>
  <c r="F571" i="5"/>
  <c r="I571" i="5"/>
  <c r="G1433" i="5"/>
  <c r="E1433" i="5"/>
  <c r="F1433" i="5"/>
  <c r="H1433" i="5"/>
  <c r="I1433" i="5"/>
  <c r="I708" i="5"/>
  <c r="G708" i="5"/>
  <c r="E708" i="5"/>
  <c r="F708" i="5"/>
  <c r="H708" i="5"/>
  <c r="I469" i="5"/>
  <c r="G469" i="5"/>
  <c r="H469" i="5"/>
  <c r="F469" i="5"/>
  <c r="E469" i="5"/>
  <c r="G899" i="5"/>
  <c r="H899" i="5"/>
  <c r="E899" i="5"/>
  <c r="F899" i="5"/>
  <c r="I899" i="5"/>
  <c r="G472" i="5"/>
  <c r="H472" i="5"/>
  <c r="I472" i="5"/>
  <c r="E472" i="5"/>
  <c r="F472" i="5"/>
  <c r="G194" i="5"/>
  <c r="H194" i="5"/>
  <c r="I194" i="5"/>
  <c r="E194" i="5"/>
  <c r="F194" i="5"/>
  <c r="H1047" i="5"/>
  <c r="I1047" i="5"/>
  <c r="E1047" i="5"/>
  <c r="F1047" i="5"/>
  <c r="G1047" i="5"/>
  <c r="F1620" i="5"/>
  <c r="H1620" i="5"/>
  <c r="E1620" i="5"/>
  <c r="G1620" i="5"/>
  <c r="I1620" i="5"/>
  <c r="E799" i="5"/>
  <c r="F799" i="5"/>
  <c r="I799" i="5"/>
  <c r="G799" i="5"/>
  <c r="H799" i="5"/>
  <c r="E2600" i="5"/>
  <c r="F2600" i="5"/>
  <c r="H2600" i="5"/>
  <c r="I2600" i="5"/>
  <c r="E42" i="5"/>
  <c r="F42" i="5"/>
  <c r="I42" i="5"/>
  <c r="G42" i="5"/>
  <c r="H42" i="5"/>
  <c r="F1813" i="5"/>
  <c r="E1813" i="5"/>
  <c r="H1813" i="5"/>
  <c r="I1813" i="5"/>
  <c r="G1813" i="5"/>
  <c r="F1428" i="5"/>
  <c r="G1428" i="5"/>
  <c r="I1428" i="5"/>
  <c r="H1428" i="5"/>
  <c r="E1428" i="5"/>
  <c r="G672" i="5"/>
  <c r="H672" i="5"/>
  <c r="E672" i="5"/>
  <c r="I672" i="5"/>
  <c r="I1982" i="5"/>
  <c r="E1982" i="5"/>
  <c r="F1982" i="5"/>
  <c r="G1982" i="5"/>
  <c r="H1982" i="5"/>
  <c r="E538" i="5"/>
  <c r="F538" i="5"/>
  <c r="H538" i="5"/>
  <c r="G538" i="5"/>
  <c r="I538" i="5"/>
  <c r="E1450" i="5"/>
  <c r="H1450" i="5"/>
  <c r="I1450" i="5"/>
  <c r="G1450" i="5"/>
  <c r="F1450" i="5"/>
  <c r="E402" i="5"/>
  <c r="F402" i="5"/>
  <c r="I402" i="5"/>
  <c r="H402" i="5"/>
  <c r="I1352" i="5"/>
  <c r="E1352" i="5"/>
  <c r="F2038" i="5"/>
  <c r="G303" i="5"/>
  <c r="F545" i="5"/>
  <c r="E2252" i="5"/>
  <c r="F982" i="5"/>
  <c r="E372" i="5"/>
  <c r="E2147" i="5"/>
  <c r="H687" i="5"/>
  <c r="F342" i="5"/>
  <c r="I1517" i="5"/>
  <c r="I303" i="5"/>
  <c r="H2305" i="5"/>
  <c r="F1881" i="5"/>
  <c r="I545" i="5"/>
  <c r="I1868" i="5"/>
  <c r="H1626" i="5"/>
  <c r="I932" i="5"/>
  <c r="I1771" i="5"/>
  <c r="I719" i="5"/>
  <c r="I1345" i="5"/>
  <c r="F1083" i="5"/>
  <c r="F1891" i="5"/>
  <c r="I784" i="5"/>
  <c r="E1992" i="5"/>
  <c r="G1387" i="5"/>
  <c r="G2295" i="5"/>
  <c r="G214" i="5"/>
  <c r="I2252" i="5"/>
  <c r="E791" i="5"/>
  <c r="I2306" i="5"/>
  <c r="H913" i="5"/>
  <c r="F927" i="5"/>
  <c r="I372" i="5"/>
  <c r="F850" i="5"/>
  <c r="H1882" i="5"/>
  <c r="I71" i="5"/>
  <c r="G1835" i="5"/>
  <c r="F587" i="5"/>
  <c r="H1606" i="5"/>
  <c r="H286" i="5"/>
  <c r="E691" i="5"/>
  <c r="G2460" i="5"/>
  <c r="I1548" i="5"/>
  <c r="F732" i="5"/>
  <c r="G208" i="5"/>
  <c r="H230" i="5"/>
  <c r="I121" i="5"/>
  <c r="E138" i="5"/>
  <c r="G2251" i="5"/>
  <c r="H2074" i="5"/>
  <c r="H171" i="5"/>
  <c r="I1999" i="5"/>
  <c r="I488" i="5"/>
  <c r="H292" i="5"/>
  <c r="G33" i="5"/>
  <c r="E738" i="5"/>
  <c r="H1192" i="5"/>
  <c r="H468" i="5"/>
  <c r="G2455" i="5"/>
  <c r="H1707" i="5"/>
  <c r="F145" i="5"/>
  <c r="H1075" i="5"/>
  <c r="F1075" i="5"/>
  <c r="G1075" i="5"/>
  <c r="I1711" i="5"/>
  <c r="E1711" i="5"/>
  <c r="G1711" i="5"/>
  <c r="F1711" i="5"/>
  <c r="H1711" i="5"/>
  <c r="F764" i="5"/>
  <c r="E764" i="5"/>
  <c r="I764" i="5"/>
  <c r="G764" i="5"/>
  <c r="H764" i="5"/>
  <c r="F412" i="5"/>
  <c r="H412" i="5"/>
  <c r="G412" i="5"/>
  <c r="I412" i="5"/>
  <c r="E412" i="5"/>
  <c r="H1898" i="5"/>
  <c r="I1898" i="5"/>
  <c r="E1898" i="5"/>
  <c r="E723" i="5"/>
  <c r="F723" i="5"/>
  <c r="G723" i="5"/>
  <c r="H723" i="5"/>
  <c r="I723" i="5"/>
  <c r="H1540" i="5"/>
  <c r="E1540" i="5"/>
  <c r="I1540" i="5"/>
  <c r="F1540" i="5"/>
  <c r="G1540" i="5"/>
  <c r="H656" i="5"/>
  <c r="E656" i="5"/>
  <c r="I656" i="5"/>
  <c r="F656" i="5"/>
  <c r="G656" i="5"/>
  <c r="H2540" i="5"/>
  <c r="I2540" i="5"/>
  <c r="F2540" i="5"/>
  <c r="E2540" i="5"/>
  <c r="G2540" i="5"/>
  <c r="F281" i="5"/>
  <c r="G281" i="5"/>
  <c r="H281" i="5"/>
  <c r="I281" i="5"/>
  <c r="E281" i="5"/>
  <c r="I1490" i="5"/>
  <c r="F1490" i="5"/>
  <c r="E1490" i="5"/>
  <c r="I1552" i="5"/>
  <c r="G1552" i="5"/>
  <c r="E1552" i="5"/>
  <c r="F1552" i="5"/>
  <c r="H1552" i="5"/>
  <c r="E1076" i="5"/>
  <c r="F1076" i="5"/>
  <c r="H1076" i="5"/>
  <c r="I1076" i="5"/>
  <c r="G1076" i="5"/>
  <c r="E2066" i="5"/>
  <c r="F2066" i="5"/>
  <c r="G2066" i="5"/>
  <c r="I2066" i="5"/>
  <c r="H2066" i="5"/>
  <c r="I979" i="5"/>
  <c r="E979" i="5"/>
  <c r="F979" i="5"/>
  <c r="H979" i="5"/>
  <c r="G979" i="5"/>
  <c r="G2361" i="5"/>
  <c r="I2361" i="5"/>
  <c r="E2361" i="5"/>
  <c r="F2361" i="5"/>
  <c r="H2361" i="5"/>
  <c r="G1115" i="5"/>
  <c r="H1115" i="5"/>
  <c r="E1115" i="5"/>
  <c r="F1115" i="5"/>
  <c r="I1115" i="5"/>
  <c r="F1179" i="5"/>
  <c r="H1179" i="5"/>
  <c r="E1179" i="5"/>
  <c r="G1179" i="5"/>
  <c r="I1179" i="5"/>
  <c r="E1070" i="5"/>
  <c r="F1070" i="5"/>
  <c r="G1070" i="5"/>
  <c r="I1070" i="5"/>
  <c r="E1151" i="5"/>
  <c r="F1151" i="5"/>
  <c r="I1151" i="5"/>
  <c r="H1151" i="5"/>
  <c r="G1151" i="5"/>
  <c r="F2082" i="5"/>
  <c r="G2082" i="5"/>
  <c r="I2082" i="5"/>
  <c r="E2082" i="5"/>
  <c r="H2082" i="5"/>
  <c r="H1273" i="5"/>
  <c r="F1273" i="5"/>
  <c r="I1273" i="5"/>
  <c r="E1273" i="5"/>
  <c r="G1273" i="5"/>
  <c r="I78" i="5"/>
  <c r="G78" i="5"/>
  <c r="E78" i="5"/>
  <c r="F78" i="5"/>
  <c r="H78" i="5"/>
  <c r="I115" i="5"/>
  <c r="F115" i="5"/>
  <c r="E115" i="5"/>
  <c r="G115" i="5"/>
  <c r="H115" i="5"/>
  <c r="H1285" i="5"/>
  <c r="E1285" i="5"/>
  <c r="I1285" i="5"/>
  <c r="G2613" i="5"/>
  <c r="H2613" i="5"/>
  <c r="I2613" i="5"/>
  <c r="E2613" i="5"/>
  <c r="F2613" i="5"/>
  <c r="F2001" i="5"/>
  <c r="G2001" i="5"/>
  <c r="E2001" i="5"/>
  <c r="G2353" i="5"/>
  <c r="E2353" i="5"/>
  <c r="I2353" i="5"/>
  <c r="F2353" i="5"/>
  <c r="H2353" i="5"/>
  <c r="I342" i="5"/>
  <c r="G1517" i="5"/>
  <c r="G812" i="5"/>
  <c r="H1964" i="5"/>
  <c r="G292" i="5"/>
  <c r="F33" i="5"/>
  <c r="G120" i="5"/>
  <c r="H326" i="5"/>
  <c r="H1259" i="5"/>
  <c r="I738" i="5"/>
  <c r="H1841" i="5"/>
  <c r="G556" i="5"/>
  <c r="E348" i="5"/>
  <c r="H427" i="5"/>
  <c r="E811" i="5"/>
  <c r="G252" i="5"/>
  <c r="H295" i="5"/>
  <c r="H1414" i="5"/>
  <c r="I1456" i="5"/>
  <c r="G1666" i="5"/>
  <c r="I1666" i="5"/>
  <c r="E1666" i="5"/>
  <c r="F1666" i="5"/>
  <c r="H1666" i="5"/>
  <c r="G1906" i="5"/>
  <c r="I1906" i="5"/>
  <c r="F974" i="5"/>
  <c r="G974" i="5"/>
  <c r="I974" i="5"/>
  <c r="H974" i="5"/>
  <c r="H1756" i="5"/>
  <c r="F1756" i="5"/>
  <c r="G1756" i="5"/>
  <c r="E975" i="5"/>
  <c r="F975" i="5"/>
  <c r="G975" i="5"/>
  <c r="E1261" i="5"/>
  <c r="H1261" i="5"/>
  <c r="I1261" i="5"/>
  <c r="G944" i="5"/>
  <c r="H944" i="5"/>
  <c r="I944" i="5"/>
  <c r="G1864" i="5"/>
  <c r="E1864" i="5"/>
  <c r="I260" i="5"/>
  <c r="G260" i="5"/>
  <c r="E974" i="5"/>
  <c r="E1756" i="5"/>
  <c r="I975" i="5"/>
  <c r="I1756" i="5"/>
  <c r="G892" i="5"/>
  <c r="H892" i="5"/>
  <c r="G1364" i="5"/>
  <c r="I1364" i="5"/>
  <c r="F892" i="5"/>
  <c r="I2186" i="5"/>
  <c r="F2186" i="5"/>
  <c r="I618" i="5"/>
  <c r="E618" i="5"/>
  <c r="F618" i="5"/>
  <c r="E2411" i="5"/>
  <c r="G2411" i="5"/>
  <c r="I1889" i="5"/>
  <c r="F1889" i="5"/>
  <c r="E1889" i="5"/>
  <c r="G1955" i="5"/>
  <c r="I1955" i="5"/>
  <c r="H1955" i="5"/>
  <c r="F2238" i="5"/>
  <c r="G2238" i="5"/>
  <c r="H2238" i="5"/>
  <c r="I2238" i="5"/>
  <c r="G282" i="5"/>
  <c r="H282" i="5"/>
  <c r="G2407" i="5"/>
  <c r="H2407" i="5"/>
  <c r="I2407" i="5"/>
  <c r="F2407" i="5"/>
  <c r="F2084" i="5"/>
  <c r="G2084" i="5"/>
  <c r="G1310" i="5"/>
  <c r="E1310" i="5"/>
  <c r="F1310" i="5"/>
  <c r="I1310" i="5"/>
  <c r="H1310" i="5"/>
  <c r="H1788" i="5"/>
  <c r="G1788" i="5"/>
  <c r="E1788" i="5"/>
  <c r="F1788" i="5"/>
  <c r="I1788" i="5"/>
  <c r="H28" i="5"/>
  <c r="G28" i="5"/>
  <c r="I28" i="5"/>
  <c r="E28" i="5"/>
  <c r="F960" i="5"/>
  <c r="H960" i="5"/>
  <c r="F1027" i="5"/>
  <c r="H1027" i="5"/>
  <c r="I1027" i="5"/>
  <c r="G1027" i="5"/>
  <c r="E1027" i="5"/>
  <c r="H2320" i="5"/>
  <c r="E2320" i="5"/>
  <c r="F2320" i="5"/>
  <c r="G2320" i="5"/>
  <c r="I2320" i="5"/>
  <c r="E2525" i="5"/>
  <c r="I2525" i="5"/>
  <c r="F2525" i="5"/>
  <c r="G2525" i="5"/>
  <c r="H2525" i="5"/>
  <c r="E1670" i="5"/>
  <c r="F1670" i="5"/>
  <c r="G1670" i="5"/>
  <c r="I1670" i="5"/>
  <c r="H1670" i="5"/>
  <c r="G2160" i="5"/>
  <c r="H2160" i="5"/>
  <c r="I2160" i="5"/>
  <c r="G1265" i="5"/>
  <c r="I1265" i="5"/>
  <c r="H1265" i="5"/>
  <c r="F1265" i="5"/>
  <c r="F1066" i="5"/>
  <c r="G1066" i="5"/>
  <c r="I1066" i="5"/>
  <c r="H1066" i="5"/>
  <c r="E1066" i="5"/>
  <c r="G863" i="5"/>
  <c r="H863" i="5"/>
  <c r="F863" i="5"/>
  <c r="I863" i="5"/>
  <c r="E2027" i="5"/>
  <c r="F2027" i="5"/>
  <c r="G2027" i="5"/>
  <c r="H2027" i="5"/>
  <c r="I2027" i="5"/>
  <c r="I211" i="5"/>
  <c r="H211" i="5"/>
  <c r="E211" i="5"/>
  <c r="E1356" i="5"/>
  <c r="F1356" i="5"/>
  <c r="G1356" i="5"/>
  <c r="H1356" i="5"/>
  <c r="E2168" i="5"/>
  <c r="F2168" i="5"/>
  <c r="G2168" i="5"/>
  <c r="H2168" i="5"/>
  <c r="E2055" i="5"/>
  <c r="F2055" i="5"/>
  <c r="G2055" i="5"/>
  <c r="I2055" i="5"/>
  <c r="H441" i="5"/>
  <c r="I441" i="5"/>
  <c r="H572" i="5"/>
  <c r="I572" i="5"/>
  <c r="E572" i="5"/>
  <c r="F572" i="5"/>
  <c r="F1331" i="5"/>
  <c r="G1331" i="5"/>
  <c r="H1331" i="5"/>
  <c r="G274" i="5"/>
  <c r="I274" i="5"/>
  <c r="H274" i="5"/>
  <c r="F644" i="5"/>
  <c r="H644" i="5"/>
  <c r="G644" i="5"/>
  <c r="E644" i="5"/>
  <c r="I41" i="5"/>
  <c r="F41" i="5"/>
  <c r="F1989" i="5"/>
  <c r="H1989" i="5"/>
  <c r="H1625" i="5"/>
  <c r="I1625" i="5"/>
  <c r="E1625" i="5"/>
  <c r="F1625" i="5"/>
  <c r="G1625" i="5"/>
  <c r="H1806" i="5"/>
  <c r="E1806" i="5"/>
  <c r="G1806" i="5"/>
  <c r="G2076" i="5"/>
  <c r="H2076" i="5"/>
  <c r="E2159" i="5"/>
  <c r="F2159" i="5"/>
  <c r="G2159" i="5"/>
  <c r="H2159" i="5"/>
  <c r="I2159" i="5"/>
  <c r="E2544" i="5"/>
  <c r="F2544" i="5"/>
  <c r="G2544" i="5"/>
  <c r="I2544" i="5"/>
  <c r="H2544" i="5"/>
  <c r="F648" i="5"/>
  <c r="G648" i="5"/>
  <c r="H648" i="5"/>
  <c r="I648" i="5"/>
  <c r="E648" i="5"/>
  <c r="G1991" i="5"/>
  <c r="I1991" i="5"/>
  <c r="I693" i="5"/>
  <c r="E693" i="5"/>
  <c r="F693" i="5"/>
  <c r="G693" i="5"/>
  <c r="H693" i="5"/>
  <c r="G2445" i="5"/>
  <c r="H2445" i="5"/>
  <c r="E2445" i="5"/>
  <c r="F1278" i="5"/>
  <c r="H1278" i="5"/>
  <c r="G1278" i="5"/>
  <c r="E1278" i="5"/>
  <c r="I1278" i="5"/>
  <c r="F2369" i="5"/>
  <c r="H2369" i="5"/>
  <c r="E2369" i="5"/>
  <c r="G2297" i="5"/>
  <c r="I2297" i="5"/>
  <c r="E2297" i="5"/>
  <c r="H2297" i="5"/>
  <c r="F2297" i="5"/>
  <c r="E2498" i="5"/>
  <c r="I2498" i="5"/>
  <c r="F2498" i="5"/>
  <c r="G2498" i="5"/>
  <c r="H2498" i="5"/>
  <c r="E416" i="5"/>
  <c r="F416" i="5"/>
  <c r="I416" i="5"/>
  <c r="G416" i="5"/>
  <c r="H416" i="5"/>
  <c r="F1762" i="5"/>
  <c r="G1762" i="5"/>
  <c r="E1762" i="5"/>
  <c r="H1762" i="5"/>
  <c r="I1762" i="5"/>
  <c r="G1411" i="5"/>
  <c r="I1411" i="5"/>
  <c r="H1411" i="5"/>
  <c r="E1411" i="5"/>
  <c r="E998" i="5"/>
  <c r="F998" i="5"/>
  <c r="G998" i="5"/>
  <c r="I998" i="5"/>
  <c r="H998" i="5"/>
  <c r="F1674" i="5"/>
  <c r="H1674" i="5"/>
  <c r="G1674" i="5"/>
  <c r="I1674" i="5"/>
  <c r="E1674" i="5"/>
  <c r="F2048" i="5"/>
  <c r="G2048" i="5"/>
  <c r="H2048" i="5"/>
  <c r="E2048" i="5"/>
  <c r="I2048" i="5"/>
  <c r="I1180" i="5"/>
  <c r="E1180" i="5"/>
  <c r="G1180" i="5"/>
  <c r="H1180" i="5"/>
  <c r="F1180" i="5"/>
  <c r="H1177" i="5"/>
  <c r="F1177" i="5"/>
  <c r="E1177" i="5"/>
  <c r="I1177" i="5"/>
  <c r="H653" i="5"/>
  <c r="F653" i="5"/>
  <c r="G653" i="5"/>
  <c r="I653" i="5"/>
  <c r="E653" i="5"/>
  <c r="E2584" i="5"/>
  <c r="G2584" i="5"/>
  <c r="G2016" i="5"/>
  <c r="I2016" i="5"/>
  <c r="F162" i="5"/>
  <c r="H162" i="5"/>
  <c r="G162" i="5"/>
  <c r="I18" i="5"/>
  <c r="E18" i="5"/>
  <c r="F18" i="5"/>
  <c r="H18" i="5"/>
  <c r="G256" i="5"/>
  <c r="F256" i="5"/>
  <c r="E256" i="5"/>
  <c r="H256" i="5"/>
  <c r="I256" i="5"/>
  <c r="I1422" i="5"/>
  <c r="E1422" i="5"/>
  <c r="G1422" i="5"/>
  <c r="H1422" i="5"/>
  <c r="F1422" i="5"/>
  <c r="F966" i="5"/>
  <c r="G966" i="5"/>
  <c r="E966" i="5"/>
  <c r="I966" i="5"/>
  <c r="F2092" i="5"/>
  <c r="H2092" i="5"/>
  <c r="G2092" i="5"/>
  <c r="E2092" i="5"/>
  <c r="I2092" i="5"/>
  <c r="E1426" i="5"/>
  <c r="G1426" i="5"/>
  <c r="I1426" i="5"/>
  <c r="F1426" i="5"/>
  <c r="H1426" i="5"/>
  <c r="G25" i="5"/>
  <c r="I25" i="5"/>
  <c r="E25" i="5"/>
  <c r="F25" i="5"/>
  <c r="F712" i="5"/>
  <c r="G712" i="5"/>
  <c r="H712" i="5"/>
  <c r="I712" i="5"/>
  <c r="E712" i="5"/>
  <c r="E419" i="5"/>
  <c r="H419" i="5"/>
  <c r="F419" i="5"/>
  <c r="G419" i="5"/>
  <c r="I419" i="5"/>
  <c r="E724" i="5"/>
  <c r="F724" i="5"/>
  <c r="H724" i="5"/>
  <c r="I724" i="5"/>
  <c r="G724" i="5"/>
  <c r="G1575" i="5"/>
  <c r="H1575" i="5"/>
  <c r="F1575" i="5"/>
  <c r="I1575" i="5"/>
  <c r="E1575" i="5"/>
  <c r="E1651" i="5"/>
  <c r="F1651" i="5"/>
  <c r="I1651" i="5"/>
  <c r="G1651" i="5"/>
  <c r="F2515" i="5"/>
  <c r="G2515" i="5"/>
  <c r="H2515" i="5"/>
  <c r="I2515" i="5"/>
  <c r="E181" i="5"/>
  <c r="F181" i="5"/>
  <c r="I181" i="5"/>
  <c r="H181" i="5"/>
  <c r="G181" i="5"/>
  <c r="G460" i="5"/>
  <c r="I460" i="5"/>
  <c r="E119" i="5"/>
  <c r="H119" i="5"/>
  <c r="F119" i="5"/>
  <c r="I119" i="5"/>
  <c r="G119" i="5"/>
  <c r="F2438" i="5"/>
  <c r="H2438" i="5"/>
  <c r="G2438" i="5"/>
  <c r="I2438" i="5"/>
  <c r="G2510" i="5"/>
  <c r="H2510" i="5"/>
  <c r="I2510" i="5"/>
  <c r="E2510" i="5"/>
  <c r="F2510" i="5"/>
  <c r="F2205" i="5"/>
  <c r="G2205" i="5"/>
  <c r="H2205" i="5"/>
  <c r="F1392" i="5"/>
  <c r="G1392" i="5"/>
  <c r="H1392" i="5"/>
  <c r="I1392" i="5"/>
  <c r="F2597" i="5"/>
  <c r="G2597" i="5"/>
  <c r="H2597" i="5"/>
  <c r="G1668" i="5"/>
  <c r="H1668" i="5"/>
  <c r="I1668" i="5"/>
  <c r="F1668" i="5"/>
  <c r="H1710" i="5"/>
  <c r="E1710" i="5"/>
  <c r="E1513" i="5"/>
  <c r="H1513" i="5"/>
  <c r="F1513" i="5"/>
  <c r="I1513" i="5"/>
  <c r="G1513" i="5"/>
  <c r="E2520" i="5"/>
  <c r="F2520" i="5"/>
  <c r="F2031" i="5"/>
  <c r="G2031" i="5"/>
  <c r="H2031" i="5"/>
  <c r="I2031" i="5"/>
  <c r="E2031" i="5"/>
  <c r="I631" i="5"/>
  <c r="H631" i="5"/>
  <c r="E631" i="5"/>
  <c r="I491" i="5"/>
  <c r="G2186" i="5"/>
  <c r="I282" i="5"/>
  <c r="G441" i="5"/>
  <c r="I1356" i="5"/>
  <c r="F28" i="5"/>
  <c r="E274" i="5"/>
  <c r="F1955" i="5"/>
  <c r="G1889" i="5"/>
  <c r="E2407" i="5"/>
  <c r="I2369" i="5"/>
  <c r="F282" i="5"/>
  <c r="F274" i="5"/>
  <c r="G572" i="5"/>
  <c r="E1955" i="5"/>
  <c r="G2369" i="5"/>
  <c r="F452" i="5"/>
  <c r="E1265" i="5"/>
  <c r="H452" i="5"/>
  <c r="F2160" i="5"/>
  <c r="I644" i="5"/>
  <c r="E2183" i="5"/>
  <c r="F2183" i="5"/>
  <c r="H1371" i="5"/>
  <c r="E1371" i="5"/>
  <c r="G578" i="5"/>
  <c r="I578" i="5"/>
  <c r="H2319" i="5"/>
  <c r="G671" i="5"/>
  <c r="I2319" i="5"/>
  <c r="E671" i="5"/>
  <c r="H1354" i="5"/>
  <c r="I1354" i="5"/>
  <c r="F113" i="5"/>
  <c r="H113" i="5"/>
  <c r="G113" i="5"/>
  <c r="E257" i="5"/>
  <c r="I257" i="5"/>
  <c r="G2236" i="5"/>
  <c r="H2236" i="5"/>
  <c r="E523" i="5"/>
  <c r="F523" i="5"/>
  <c r="I523" i="5"/>
  <c r="E1860" i="5"/>
  <c r="I1860" i="5"/>
  <c r="H1966" i="5"/>
  <c r="I1966" i="5"/>
  <c r="F1249" i="5"/>
  <c r="I1249" i="5"/>
  <c r="H494" i="5"/>
  <c r="F494" i="5"/>
  <c r="G494" i="5"/>
  <c r="F1465" i="5"/>
  <c r="E1465" i="5"/>
  <c r="H1465" i="5"/>
  <c r="G1465" i="5"/>
  <c r="E1605" i="5"/>
  <c r="F1605" i="5"/>
  <c r="G1605" i="5"/>
  <c r="G1069" i="5"/>
  <c r="E1069" i="5"/>
  <c r="F1069" i="5"/>
  <c r="H1069" i="5"/>
  <c r="I1069" i="5"/>
  <c r="F1238" i="5"/>
  <c r="G1238" i="5"/>
  <c r="I1238" i="5"/>
  <c r="E1238" i="5"/>
  <c r="H37" i="5"/>
  <c r="I37" i="5"/>
  <c r="F1546" i="5"/>
  <c r="E1546" i="5"/>
  <c r="H1546" i="5"/>
  <c r="G509" i="5"/>
  <c r="H509" i="5"/>
  <c r="H2087" i="5"/>
  <c r="I2087" i="5"/>
  <c r="E2087" i="5"/>
  <c r="G2087" i="5"/>
  <c r="E2298" i="5"/>
  <c r="F2298" i="5"/>
  <c r="F1251" i="5"/>
  <c r="H1251" i="5"/>
  <c r="I1251" i="5"/>
  <c r="E2088" i="5"/>
  <c r="F2088" i="5"/>
  <c r="G2088" i="5"/>
  <c r="H1305" i="5"/>
  <c r="E1305" i="5"/>
  <c r="F1305" i="5"/>
  <c r="G1305" i="5"/>
  <c r="I1305" i="5"/>
  <c r="E981" i="5"/>
  <c r="G981" i="5"/>
  <c r="I1321" i="5"/>
  <c r="F1321" i="5"/>
  <c r="F1078" i="5"/>
  <c r="G1078" i="5"/>
  <c r="H1078" i="5"/>
  <c r="I1078" i="5"/>
  <c r="I1777" i="5"/>
  <c r="E1777" i="5"/>
  <c r="F1777" i="5"/>
  <c r="E1498" i="5"/>
  <c r="G1498" i="5"/>
  <c r="H1498" i="5"/>
  <c r="F1498" i="5"/>
  <c r="G434" i="5"/>
  <c r="E434" i="5"/>
  <c r="F434" i="5"/>
  <c r="E967" i="5"/>
  <c r="F967" i="5"/>
  <c r="G967" i="5"/>
  <c r="H967" i="5"/>
  <c r="I967" i="5"/>
  <c r="I2235" i="5"/>
  <c r="F2235" i="5"/>
  <c r="G624" i="5"/>
  <c r="H624" i="5"/>
  <c r="F624" i="5"/>
  <c r="E624" i="5"/>
  <c r="I624" i="5"/>
  <c r="F79" i="5"/>
  <c r="I79" i="5"/>
  <c r="E79" i="5"/>
  <c r="G652" i="5"/>
  <c r="E652" i="5"/>
  <c r="F652" i="5"/>
  <c r="H652" i="5"/>
  <c r="F269" i="5"/>
  <c r="E269" i="5"/>
  <c r="G269" i="5"/>
  <c r="I2198" i="5"/>
  <c r="E2198" i="5"/>
  <c r="F2198" i="5"/>
  <c r="G2198" i="5"/>
  <c r="H2198" i="5"/>
  <c r="I1232" i="5"/>
  <c r="I113" i="5"/>
  <c r="G1966" i="5"/>
  <c r="E2236" i="5"/>
  <c r="F629" i="5"/>
  <c r="G1546" i="5"/>
  <c r="I494" i="5"/>
  <c r="H222" i="5"/>
  <c r="H1232" i="5"/>
  <c r="E113" i="5"/>
  <c r="F1966" i="5"/>
  <c r="I2236" i="5"/>
  <c r="H1238" i="5"/>
  <c r="E494" i="5"/>
  <c r="G222" i="5"/>
  <c r="G1232" i="5"/>
  <c r="G37" i="5"/>
  <c r="E1966" i="5"/>
  <c r="H257" i="5"/>
  <c r="F37" i="5"/>
  <c r="G1860" i="5"/>
  <c r="G257" i="5"/>
  <c r="H2298" i="5"/>
  <c r="I1605" i="5"/>
  <c r="E2220" i="5"/>
  <c r="G1063" i="5"/>
  <c r="H2220" i="5"/>
  <c r="I1967" i="5"/>
  <c r="E1063" i="5"/>
  <c r="E167" i="5"/>
  <c r="E436" i="5"/>
  <c r="H1564" i="5"/>
  <c r="I440" i="5"/>
  <c r="E1419" i="5"/>
  <c r="H1538" i="5"/>
  <c r="G2621" i="5"/>
  <c r="H1741" i="5"/>
  <c r="G502" i="5"/>
  <c r="E964" i="5"/>
  <c r="H2338" i="5"/>
  <c r="H976" i="5"/>
  <c r="E2191" i="5"/>
  <c r="I2045" i="5"/>
  <c r="G1467" i="5"/>
  <c r="G1698" i="5"/>
  <c r="G682" i="5"/>
  <c r="G1555" i="5"/>
  <c r="E851" i="5"/>
  <c r="F1986" i="5"/>
  <c r="E1734" i="5"/>
  <c r="F254" i="5"/>
  <c r="F505" i="5"/>
  <c r="H2610" i="5"/>
  <c r="H2067" i="5"/>
  <c r="F1975" i="5"/>
  <c r="H1759" i="5"/>
  <c r="E640" i="5"/>
  <c r="F413" i="5"/>
  <c r="H1088" i="5"/>
  <c r="E869" i="5"/>
  <c r="H2379" i="5"/>
  <c r="I831" i="5"/>
  <c r="I1920" i="5"/>
  <c r="H2596" i="5"/>
  <c r="G912" i="5"/>
  <c r="F179" i="5"/>
  <c r="F245" i="5"/>
  <c r="G182" i="5"/>
  <c r="E1663" i="5"/>
  <c r="H1678" i="5"/>
  <c r="E746" i="5"/>
  <c r="E703" i="5"/>
  <c r="I688" i="5"/>
  <c r="E406" i="5"/>
  <c r="I924" i="5"/>
  <c r="G595" i="5"/>
  <c r="G86" i="5"/>
  <c r="G816" i="5"/>
  <c r="F952" i="5"/>
  <c r="G928" i="5"/>
  <c r="G1418" i="5"/>
  <c r="I167" i="5"/>
  <c r="I436" i="5"/>
  <c r="F440" i="5"/>
  <c r="H1419" i="5"/>
  <c r="G1538" i="5"/>
  <c r="F394" i="5"/>
  <c r="G2374" i="5"/>
  <c r="F2621" i="5"/>
  <c r="E1741" i="5"/>
  <c r="F502" i="5"/>
  <c r="F1300" i="5"/>
  <c r="I964" i="5"/>
  <c r="G2338" i="5"/>
  <c r="G976" i="5"/>
  <c r="I2191" i="5"/>
  <c r="H2045" i="5"/>
  <c r="F1467" i="5"/>
  <c r="F682" i="5"/>
  <c r="H1555" i="5"/>
  <c r="H851" i="5"/>
  <c r="E1986" i="5"/>
  <c r="I1734" i="5"/>
  <c r="E254" i="5"/>
  <c r="I505" i="5"/>
  <c r="H2154" i="5"/>
  <c r="G2067" i="5"/>
  <c r="F651" i="5"/>
  <c r="E1975" i="5"/>
  <c r="H457" i="5"/>
  <c r="I1138" i="5"/>
  <c r="G1759" i="5"/>
  <c r="H640" i="5"/>
  <c r="G413" i="5"/>
  <c r="G1088" i="5"/>
  <c r="I869" i="5"/>
  <c r="G2379" i="5"/>
  <c r="F831" i="5"/>
  <c r="H1920" i="5"/>
  <c r="G2596" i="5"/>
  <c r="F912" i="5"/>
  <c r="G245" i="5"/>
  <c r="G1678" i="5"/>
  <c r="I746" i="5"/>
  <c r="I752" i="5"/>
  <c r="I133" i="5"/>
  <c r="H703" i="5"/>
  <c r="G454" i="5"/>
  <c r="E688" i="5"/>
  <c r="I406" i="5"/>
  <c r="G1185" i="5"/>
  <c r="I870" i="5"/>
  <c r="E595" i="5"/>
  <c r="H793" i="5"/>
  <c r="G1611" i="5"/>
  <c r="F231" i="5"/>
  <c r="I1946" i="5"/>
  <c r="E1369" i="5"/>
  <c r="E86" i="5"/>
  <c r="F816" i="5"/>
  <c r="E952" i="5"/>
  <c r="F928" i="5"/>
  <c r="E1418" i="5"/>
  <c r="G167" i="5"/>
  <c r="E440" i="5"/>
  <c r="I2568" i="5"/>
  <c r="I299" i="5"/>
  <c r="F1538" i="5"/>
  <c r="I394" i="5"/>
  <c r="E2374" i="5"/>
  <c r="G1741" i="5"/>
  <c r="I502" i="5"/>
  <c r="E1300" i="5"/>
  <c r="H964" i="5"/>
  <c r="F2338" i="5"/>
  <c r="E976" i="5"/>
  <c r="H2191" i="5"/>
  <c r="G2045" i="5"/>
  <c r="H1042" i="5"/>
  <c r="H1467" i="5"/>
  <c r="E2531" i="5"/>
  <c r="I623" i="5"/>
  <c r="G519" i="5"/>
  <c r="E682" i="5"/>
  <c r="G851" i="5"/>
  <c r="G1734" i="5"/>
  <c r="H2111" i="5"/>
  <c r="E695" i="5"/>
  <c r="G2456" i="5"/>
  <c r="E505" i="5"/>
  <c r="G2154" i="5"/>
  <c r="F2067" i="5"/>
  <c r="E651" i="5"/>
  <c r="G457" i="5"/>
  <c r="H1138" i="5"/>
  <c r="F1759" i="5"/>
  <c r="G640" i="5"/>
  <c r="H413" i="5"/>
  <c r="F1088" i="5"/>
  <c r="E2576" i="5"/>
  <c r="E2379" i="5"/>
  <c r="E831" i="5"/>
  <c r="G1920" i="5"/>
  <c r="E2596" i="5"/>
  <c r="E245" i="5"/>
  <c r="H1965" i="5"/>
  <c r="F1678" i="5"/>
  <c r="E1596" i="5"/>
  <c r="H1291" i="5"/>
  <c r="E2078" i="5"/>
  <c r="H752" i="5"/>
  <c r="F133" i="5"/>
  <c r="E454" i="5"/>
  <c r="H688" i="5"/>
  <c r="F1185" i="5"/>
  <c r="I890" i="5"/>
  <c r="F1369" i="5"/>
  <c r="G607" i="5"/>
  <c r="I793" i="5"/>
  <c r="E231" i="5"/>
  <c r="H1946" i="5"/>
  <c r="F520" i="5"/>
  <c r="H2501" i="5"/>
  <c r="H2568" i="5"/>
  <c r="H299" i="5"/>
  <c r="G394" i="5"/>
  <c r="I2374" i="5"/>
  <c r="F1741" i="5"/>
  <c r="F2012" i="5"/>
  <c r="H1300" i="5"/>
  <c r="E2338" i="5"/>
  <c r="G2532" i="5"/>
  <c r="G1042" i="5"/>
  <c r="I2531" i="5"/>
  <c r="E1365" i="5"/>
  <c r="G623" i="5"/>
  <c r="H519" i="5"/>
  <c r="E1169" i="5"/>
  <c r="I682" i="5"/>
  <c r="F1734" i="5"/>
  <c r="G906" i="5"/>
  <c r="H695" i="5"/>
  <c r="F2456" i="5"/>
  <c r="I2157" i="5"/>
  <c r="F2154" i="5"/>
  <c r="H1142" i="5"/>
  <c r="E2067" i="5"/>
  <c r="G385" i="5"/>
  <c r="I651" i="5"/>
  <c r="F457" i="5"/>
  <c r="G1138" i="5"/>
  <c r="F640" i="5"/>
  <c r="E413" i="5"/>
  <c r="F2614" i="5"/>
  <c r="I2576" i="5"/>
  <c r="E2449" i="5"/>
  <c r="I620" i="5"/>
  <c r="F1920" i="5"/>
  <c r="G1965" i="5"/>
  <c r="E1678" i="5"/>
  <c r="H673" i="5"/>
  <c r="G598" i="5"/>
  <c r="F1946" i="5"/>
  <c r="H1416" i="5"/>
  <c r="I520" i="5"/>
  <c r="G2501" i="5"/>
  <c r="H436" i="5"/>
  <c r="F1564" i="5"/>
  <c r="F2568" i="5"/>
  <c r="F299" i="5"/>
  <c r="I1419" i="5"/>
  <c r="E2621" i="5"/>
  <c r="I2012" i="5"/>
  <c r="E2532" i="5"/>
  <c r="E1042" i="5"/>
  <c r="G2531" i="5"/>
  <c r="H1365" i="5"/>
  <c r="E623" i="5"/>
  <c r="H1698" i="5"/>
  <c r="E519" i="5"/>
  <c r="G1169" i="5"/>
  <c r="H62" i="5"/>
  <c r="F1555" i="5"/>
  <c r="H1986" i="5"/>
  <c r="I906" i="5"/>
  <c r="I254" i="5"/>
  <c r="G2157" i="5"/>
  <c r="G2610" i="5"/>
  <c r="E1142" i="5"/>
  <c r="I385" i="5"/>
  <c r="I1975" i="5"/>
  <c r="I2614" i="5"/>
  <c r="H869" i="5"/>
  <c r="G2576" i="5"/>
  <c r="H2449" i="5"/>
  <c r="F620" i="5"/>
  <c r="I912" i="5"/>
  <c r="I179" i="5"/>
  <c r="F182" i="5"/>
  <c r="E1965" i="5"/>
  <c r="H313" i="5"/>
  <c r="G1229" i="5"/>
  <c r="G1419" i="5"/>
  <c r="H2621" i="5"/>
  <c r="H2012" i="5"/>
  <c r="F976" i="5"/>
  <c r="I2532" i="5"/>
  <c r="G2191" i="5"/>
  <c r="I1467" i="5"/>
  <c r="G1365" i="5"/>
  <c r="F1698" i="5"/>
  <c r="F1169" i="5"/>
  <c r="E1555" i="5"/>
  <c r="I851" i="5"/>
  <c r="I1986" i="5"/>
  <c r="H254" i="5"/>
  <c r="F2157" i="5"/>
  <c r="F2610" i="5"/>
  <c r="I1142" i="5"/>
  <c r="H385" i="5"/>
  <c r="H1975" i="5"/>
  <c r="H2614" i="5"/>
  <c r="G869" i="5"/>
  <c r="F2379" i="5"/>
  <c r="F2449" i="5"/>
  <c r="E620" i="5"/>
  <c r="H912" i="5"/>
  <c r="E179" i="5"/>
  <c r="I245" i="5"/>
  <c r="E182" i="5"/>
  <c r="I313" i="5"/>
  <c r="H1355" i="5"/>
  <c r="I2505" i="5"/>
  <c r="I296" i="5"/>
  <c r="G1663" i="5"/>
  <c r="H746" i="5"/>
  <c r="G313" i="5"/>
  <c r="F703" i="5"/>
  <c r="G2505" i="5"/>
  <c r="F406" i="5"/>
  <c r="I2197" i="5"/>
  <c r="E2197" i="5"/>
  <c r="G2197" i="5"/>
  <c r="E722" i="5"/>
  <c r="G722" i="5"/>
  <c r="H722" i="5"/>
  <c r="F599" i="5"/>
  <c r="H599" i="5"/>
  <c r="I599" i="5"/>
  <c r="E599" i="5"/>
  <c r="G1826" i="5"/>
  <c r="I1826" i="5"/>
  <c r="F1826" i="5"/>
  <c r="H1826" i="5"/>
  <c r="E191" i="5"/>
  <c r="F191" i="5"/>
  <c r="G191" i="5"/>
  <c r="I191" i="5"/>
  <c r="F1282" i="5"/>
  <c r="I1282" i="5"/>
  <c r="G1988" i="5"/>
  <c r="H1988" i="5"/>
  <c r="I1988" i="5"/>
  <c r="E1988" i="5"/>
  <c r="F1838" i="5"/>
  <c r="H1838" i="5"/>
  <c r="I1838" i="5"/>
  <c r="E2123" i="5"/>
  <c r="F2123" i="5"/>
  <c r="H2123" i="5"/>
  <c r="I679" i="5"/>
  <c r="F679" i="5"/>
  <c r="E1974" i="5"/>
  <c r="F1974" i="5"/>
  <c r="G1974" i="5"/>
  <c r="H1974" i="5"/>
  <c r="E189" i="5"/>
  <c r="F189" i="5"/>
  <c r="H189" i="5"/>
  <c r="F686" i="5"/>
  <c r="G686" i="5"/>
  <c r="H686" i="5"/>
  <c r="E1730" i="5"/>
  <c r="F1730" i="5"/>
  <c r="H1730" i="5"/>
  <c r="E2579" i="5"/>
  <c r="F2579" i="5"/>
  <c r="G2579" i="5"/>
  <c r="H2579" i="5"/>
  <c r="I2579" i="5"/>
  <c r="G1376" i="5"/>
  <c r="I1376" i="5"/>
  <c r="E1376" i="5"/>
  <c r="H1079" i="5"/>
  <c r="I1079" i="5"/>
  <c r="E1079" i="5"/>
  <c r="F1079" i="5"/>
  <c r="E2062" i="5"/>
  <c r="H2062" i="5"/>
  <c r="G1110" i="5"/>
  <c r="H1110" i="5"/>
  <c r="I1110" i="5"/>
  <c r="E507" i="5"/>
  <c r="F507" i="5"/>
  <c r="I507" i="5"/>
  <c r="H507" i="5"/>
  <c r="F470" i="5"/>
  <c r="I470" i="5"/>
  <c r="E170" i="5"/>
  <c r="F170" i="5"/>
  <c r="G170" i="5"/>
  <c r="I170" i="5"/>
  <c r="I1228" i="5"/>
  <c r="E1228" i="5"/>
  <c r="F1228" i="5"/>
  <c r="G26" i="5"/>
  <c r="E26" i="5"/>
  <c r="H26" i="5"/>
  <c r="G1869" i="5"/>
  <c r="H1869" i="5"/>
  <c r="E1869" i="5"/>
  <c r="G2606" i="5"/>
  <c r="I2606" i="5"/>
  <c r="E2606" i="5"/>
  <c r="H2606" i="5"/>
  <c r="G414" i="5"/>
  <c r="H414" i="5"/>
  <c r="E414" i="5"/>
  <c r="F414" i="5"/>
  <c r="I414" i="5"/>
  <c r="E384" i="5"/>
  <c r="F384" i="5"/>
  <c r="G384" i="5"/>
  <c r="I384" i="5"/>
  <c r="I1155" i="5"/>
  <c r="E1155" i="5"/>
  <c r="G1155" i="5"/>
  <c r="F1155" i="5"/>
  <c r="E2462" i="5"/>
  <c r="G2462" i="5"/>
  <c r="H2462" i="5"/>
  <c r="I2462" i="5"/>
  <c r="H1539" i="5"/>
  <c r="E1539" i="5"/>
  <c r="F1539" i="5"/>
  <c r="G1539" i="5"/>
  <c r="I1539" i="5"/>
  <c r="I1913" i="5"/>
  <c r="F1913" i="5"/>
  <c r="G1913" i="5"/>
  <c r="H1913" i="5"/>
  <c r="E1913" i="5"/>
  <c r="E888" i="5"/>
  <c r="F888" i="5"/>
  <c r="G888" i="5"/>
  <c r="H888" i="5"/>
  <c r="E2415" i="5"/>
  <c r="F2415" i="5"/>
  <c r="G2415" i="5"/>
  <c r="H2415" i="5"/>
  <c r="G625" i="5"/>
  <c r="H625" i="5"/>
  <c r="F625" i="5"/>
  <c r="I625" i="5"/>
  <c r="G1134" i="5"/>
  <c r="H1134" i="5"/>
  <c r="I1134" i="5"/>
  <c r="E1134" i="5"/>
  <c r="F1134" i="5"/>
  <c r="H1388" i="5"/>
  <c r="I1388" i="5"/>
  <c r="E1388" i="5"/>
  <c r="F1388" i="5"/>
  <c r="F1421" i="5"/>
  <c r="H1421" i="5"/>
  <c r="I1421" i="5"/>
  <c r="E1421" i="5"/>
  <c r="G1421" i="5"/>
  <c r="G1234" i="5"/>
  <c r="I1234" i="5"/>
  <c r="H1234" i="5"/>
  <c r="E1234" i="5"/>
  <c r="F1429" i="5"/>
  <c r="H1429" i="5"/>
  <c r="E1429" i="5"/>
  <c r="I1772" i="5"/>
  <c r="G1772" i="5"/>
  <c r="E1772" i="5"/>
  <c r="F1772" i="5"/>
  <c r="I2117" i="5"/>
  <c r="G2117" i="5"/>
  <c r="E1675" i="5"/>
  <c r="F1675" i="5"/>
  <c r="H1675" i="5"/>
  <c r="I1675" i="5"/>
  <c r="G1675" i="5"/>
  <c r="H1157" i="5"/>
  <c r="E1157" i="5"/>
  <c r="I1157" i="5"/>
  <c r="F1157" i="5"/>
  <c r="G69" i="5"/>
  <c r="F69" i="5"/>
  <c r="I69" i="5"/>
  <c r="E69" i="5"/>
  <c r="E1347" i="5"/>
  <c r="F1347" i="5"/>
  <c r="G1347" i="5"/>
  <c r="H1347" i="5"/>
  <c r="G2124" i="5"/>
  <c r="H2124" i="5"/>
  <c r="I2124" i="5"/>
  <c r="E2124" i="5"/>
  <c r="F2124" i="5"/>
  <c r="H1289" i="5"/>
  <c r="G1289" i="5"/>
  <c r="I1289" i="5"/>
  <c r="E1289" i="5"/>
  <c r="I496" i="5"/>
  <c r="G496" i="5"/>
  <c r="H496" i="5"/>
  <c r="E496" i="5"/>
  <c r="H1686" i="5"/>
  <c r="F1686" i="5"/>
  <c r="G1686" i="5"/>
  <c r="I1686" i="5"/>
  <c r="F1814" i="5"/>
  <c r="I1814" i="5"/>
  <c r="E1814" i="5"/>
  <c r="G1814" i="5"/>
  <c r="H1814" i="5"/>
  <c r="F1641" i="5"/>
  <c r="G1641" i="5"/>
  <c r="H1641" i="5"/>
  <c r="E1641" i="5"/>
  <c r="I1641" i="5"/>
  <c r="E146" i="5"/>
  <c r="I146" i="5"/>
  <c r="F146" i="5"/>
  <c r="G146" i="5"/>
  <c r="E1003" i="5"/>
  <c r="F1003" i="5"/>
  <c r="H1003" i="5"/>
  <c r="I1003" i="5"/>
  <c r="G1003" i="5"/>
  <c r="E2572" i="5"/>
  <c r="G2572" i="5"/>
  <c r="H2572" i="5"/>
  <c r="F2572" i="5"/>
  <c r="E531" i="5"/>
  <c r="F531" i="5"/>
  <c r="G531" i="5"/>
  <c r="H531" i="5"/>
  <c r="I531" i="5"/>
  <c r="I2399" i="5"/>
  <c r="E2399" i="5"/>
  <c r="H2399" i="5"/>
  <c r="G1682" i="5"/>
  <c r="I1682" i="5"/>
  <c r="E1682" i="5"/>
  <c r="F1682" i="5"/>
  <c r="E1887" i="5"/>
  <c r="F1887" i="5"/>
  <c r="H1887" i="5"/>
  <c r="I1887" i="5"/>
  <c r="G1887" i="5"/>
  <c r="F1294" i="5"/>
  <c r="H1294" i="5"/>
  <c r="I1294" i="5"/>
  <c r="G1294" i="5"/>
  <c r="G2478" i="5"/>
  <c r="E2478" i="5"/>
  <c r="F1797" i="5"/>
  <c r="E1797" i="5"/>
  <c r="G1797" i="5"/>
  <c r="I1797" i="5"/>
  <c r="I2355" i="5"/>
  <c r="F2355" i="5"/>
  <c r="G2355" i="5"/>
  <c r="F1342" i="5"/>
  <c r="G1342" i="5"/>
  <c r="H1342" i="5"/>
  <c r="I1342" i="5"/>
  <c r="G962" i="5"/>
  <c r="E962" i="5"/>
  <c r="E2046" i="5"/>
  <c r="F2046" i="5"/>
  <c r="G2046" i="5"/>
  <c r="H2046" i="5"/>
  <c r="I2046" i="5"/>
  <c r="I2148" i="5"/>
  <c r="E2148" i="5"/>
  <c r="F2148" i="5"/>
  <c r="G2148" i="5"/>
  <c r="E456" i="5"/>
  <c r="H456" i="5"/>
  <c r="I456" i="5"/>
  <c r="G108" i="5"/>
  <c r="I108" i="5"/>
  <c r="E108" i="5"/>
  <c r="G663" i="5"/>
  <c r="I663" i="5"/>
  <c r="E663" i="5"/>
  <c r="G2345" i="5"/>
  <c r="I2345" i="5"/>
  <c r="E2345" i="5"/>
  <c r="F2345" i="5"/>
  <c r="H2345" i="5"/>
  <c r="H2300" i="5"/>
  <c r="E2300" i="5"/>
  <c r="F2300" i="5"/>
  <c r="I2300" i="5"/>
  <c r="G2382" i="5"/>
  <c r="I2382" i="5"/>
  <c r="E628" i="5"/>
  <c r="F628" i="5"/>
  <c r="H628" i="5"/>
  <c r="I628" i="5"/>
  <c r="H1377" i="5"/>
  <c r="I1377" i="5"/>
  <c r="F1377" i="5"/>
  <c r="I407" i="5"/>
  <c r="G407" i="5"/>
  <c r="E407" i="5"/>
  <c r="E910" i="5"/>
  <c r="H910" i="5"/>
  <c r="I910" i="5"/>
  <c r="F910" i="5"/>
  <c r="H2583" i="5"/>
  <c r="I2583" i="5"/>
  <c r="F2583" i="5"/>
  <c r="E1879" i="5"/>
  <c r="F1879" i="5"/>
  <c r="G1879" i="5"/>
  <c r="H1879" i="5"/>
  <c r="E2383" i="5"/>
  <c r="F2383" i="5"/>
  <c r="G2383" i="5"/>
  <c r="H2383" i="5"/>
  <c r="H151" i="5"/>
  <c r="I151" i="5"/>
  <c r="F151" i="5"/>
  <c r="E2354" i="5"/>
  <c r="F2354" i="5"/>
  <c r="G2354" i="5"/>
  <c r="I2354" i="5"/>
  <c r="G2587" i="5"/>
  <c r="F2587" i="5"/>
  <c r="I2587" i="5"/>
  <c r="F233" i="5"/>
  <c r="G233" i="5"/>
  <c r="H233" i="5"/>
  <c r="I233" i="5"/>
  <c r="E233" i="5"/>
  <c r="E2413" i="5"/>
  <c r="F2413" i="5"/>
  <c r="G2413" i="5"/>
  <c r="H2413" i="5"/>
  <c r="H1543" i="5"/>
  <c r="I1543" i="5"/>
  <c r="F1543" i="5"/>
  <c r="E1043" i="5"/>
  <c r="F1043" i="5"/>
  <c r="G1043" i="5"/>
  <c r="E1528" i="5"/>
  <c r="F1528" i="5"/>
  <c r="H1528" i="5"/>
  <c r="I1528" i="5"/>
  <c r="F361" i="5"/>
  <c r="H361" i="5"/>
  <c r="I361" i="5"/>
  <c r="F2331" i="5"/>
  <c r="E2331" i="5"/>
  <c r="H2331" i="5"/>
  <c r="F2390" i="5"/>
  <c r="H2390" i="5"/>
  <c r="I2390" i="5"/>
  <c r="E2390" i="5"/>
  <c r="G2390" i="5"/>
  <c r="F1062" i="5"/>
  <c r="G1062" i="5"/>
  <c r="I1062" i="5"/>
  <c r="H1062" i="5"/>
  <c r="E1692" i="5"/>
  <c r="F1692" i="5"/>
  <c r="F1758" i="5"/>
  <c r="H1758" i="5"/>
  <c r="I1600" i="5"/>
  <c r="G1600" i="5"/>
  <c r="H1839" i="5"/>
  <c r="G1839" i="5"/>
  <c r="E1839" i="5"/>
  <c r="F2105" i="5"/>
  <c r="G2105" i="5"/>
  <c r="H2105" i="5"/>
  <c r="I2105" i="5"/>
  <c r="E1628" i="5"/>
  <c r="G1628" i="5"/>
  <c r="H1628" i="5"/>
  <c r="I1628" i="5"/>
  <c r="F909" i="5"/>
  <c r="G909" i="5"/>
  <c r="H909" i="5"/>
  <c r="I909" i="5"/>
  <c r="E2149" i="5"/>
  <c r="F2149" i="5"/>
  <c r="G2149" i="5"/>
  <c r="H2149" i="5"/>
  <c r="I2149" i="5"/>
  <c r="E2237" i="5"/>
  <c r="F2237" i="5"/>
  <c r="G2237" i="5"/>
  <c r="H2237" i="5"/>
  <c r="I2237" i="5"/>
  <c r="F1783" i="5"/>
  <c r="H1783" i="5"/>
  <c r="E1783" i="5"/>
  <c r="H48" i="5"/>
  <c r="E48" i="5"/>
  <c r="F48" i="5"/>
  <c r="I48" i="5"/>
  <c r="G48" i="5"/>
  <c r="E1091" i="5"/>
  <c r="F1091" i="5"/>
  <c r="G1091" i="5"/>
  <c r="G2277" i="5"/>
  <c r="H2277" i="5"/>
  <c r="I2277" i="5"/>
  <c r="E2277" i="5"/>
  <c r="E1906" i="5"/>
  <c r="F1906" i="5"/>
  <c r="H1906" i="5"/>
  <c r="I2210" i="5"/>
  <c r="E2210" i="5"/>
  <c r="F2210" i="5"/>
  <c r="G2210" i="5"/>
  <c r="H2210" i="5"/>
  <c r="F1261" i="5"/>
  <c r="G1261" i="5"/>
  <c r="F2248" i="5"/>
  <c r="G2248" i="5"/>
  <c r="H2248" i="5"/>
  <c r="I2248" i="5"/>
  <c r="I1080" i="5"/>
  <c r="E1080" i="5"/>
  <c r="F1080" i="5"/>
  <c r="G1080" i="5"/>
  <c r="E1364" i="5"/>
  <c r="F1364" i="5"/>
  <c r="H1364" i="5"/>
  <c r="G2319" i="5"/>
  <c r="E2319" i="5"/>
  <c r="F1798" i="5"/>
  <c r="I1798" i="5"/>
  <c r="E1798" i="5"/>
  <c r="H1798" i="5"/>
  <c r="I450" i="5"/>
  <c r="G450" i="5"/>
  <c r="E450" i="5"/>
  <c r="F450" i="5"/>
  <c r="F1333" i="5"/>
  <c r="G1333" i="5"/>
  <c r="H1333" i="5"/>
  <c r="I1333" i="5"/>
  <c r="E1333" i="5"/>
  <c r="H2183" i="5"/>
  <c r="I2183" i="5"/>
  <c r="G2183" i="5"/>
  <c r="I1371" i="5"/>
  <c r="F1371" i="5"/>
  <c r="G1371" i="5"/>
  <c r="G1214" i="5"/>
  <c r="I1214" i="5"/>
  <c r="E1214" i="5"/>
  <c r="F1214" i="5"/>
  <c r="E2464" i="5"/>
  <c r="F2464" i="5"/>
  <c r="G2464" i="5"/>
  <c r="H2464" i="5"/>
  <c r="I671" i="5"/>
  <c r="F671" i="5"/>
  <c r="G1210" i="5"/>
  <c r="H1210" i="5"/>
  <c r="E1210" i="5"/>
  <c r="H1875" i="5"/>
  <c r="I1875" i="5"/>
  <c r="E1875" i="5"/>
  <c r="F1875" i="5"/>
  <c r="E312" i="5"/>
  <c r="F312" i="5"/>
  <c r="H312" i="5"/>
  <c r="E1689" i="5"/>
  <c r="F1689" i="5"/>
  <c r="I1689" i="5"/>
  <c r="G1689" i="5"/>
  <c r="I218" i="5"/>
  <c r="F218" i="5"/>
  <c r="H218" i="5"/>
  <c r="E578" i="5"/>
  <c r="H578" i="5"/>
  <c r="F578" i="5"/>
  <c r="G675" i="5"/>
  <c r="I675" i="5"/>
  <c r="E675" i="5"/>
  <c r="F128" i="5"/>
  <c r="I128" i="5"/>
  <c r="G128" i="5"/>
  <c r="H128" i="5"/>
  <c r="G219" i="5"/>
  <c r="I219" i="5"/>
  <c r="H219" i="5"/>
  <c r="E219" i="5"/>
  <c r="H384" i="5"/>
  <c r="H2355" i="5"/>
  <c r="E1377" i="5"/>
  <c r="G679" i="5"/>
  <c r="H663" i="5"/>
  <c r="H407" i="5"/>
  <c r="F108" i="5"/>
  <c r="I1839" i="5"/>
  <c r="H1228" i="5"/>
  <c r="H69" i="5"/>
  <c r="E625" i="5"/>
  <c r="F2462" i="5"/>
  <c r="I1136" i="5"/>
  <c r="E1294" i="5"/>
  <c r="E2355" i="5"/>
  <c r="G507" i="5"/>
  <c r="E679" i="5"/>
  <c r="I26" i="5"/>
  <c r="F407" i="5"/>
  <c r="H1682" i="5"/>
  <c r="G1543" i="5"/>
  <c r="I2413" i="5"/>
  <c r="G1228" i="5"/>
  <c r="I686" i="5"/>
  <c r="G628" i="5"/>
  <c r="I1347" i="5"/>
  <c r="G1157" i="5"/>
  <c r="G1388" i="5"/>
  <c r="I888" i="5"/>
  <c r="G1838" i="5"/>
  <c r="G470" i="5"/>
  <c r="H679" i="5"/>
  <c r="F26" i="5"/>
  <c r="E1543" i="5"/>
  <c r="E686" i="5"/>
  <c r="H170" i="5"/>
  <c r="I2572" i="5"/>
  <c r="H146" i="5"/>
  <c r="I2415" i="5"/>
  <c r="G1429" i="5"/>
  <c r="H1797" i="5"/>
  <c r="G2123" i="5"/>
  <c r="H1772" i="5"/>
  <c r="E1686" i="5"/>
  <c r="I1974" i="5"/>
  <c r="E1282" i="5"/>
  <c r="F1869" i="5"/>
  <c r="E1110" i="5"/>
  <c r="F2062" i="5"/>
  <c r="G2583" i="5"/>
  <c r="H2587" i="5"/>
  <c r="I1429" i="5"/>
  <c r="G2331" i="5"/>
  <c r="E1342" i="5"/>
  <c r="I1730" i="5"/>
  <c r="H2197" i="5"/>
  <c r="F496" i="5"/>
  <c r="F1289" i="5"/>
  <c r="H1282" i="5"/>
  <c r="I189" i="5"/>
  <c r="I1869" i="5"/>
  <c r="E2583" i="5"/>
  <c r="I1879" i="5"/>
  <c r="G1730" i="5"/>
  <c r="F2197" i="5"/>
  <c r="G599" i="5"/>
  <c r="H1249" i="5"/>
  <c r="H1773" i="5"/>
  <c r="I2076" i="5"/>
  <c r="E1773" i="5"/>
  <c r="E2307" i="5"/>
  <c r="I2514" i="5"/>
  <c r="G2514" i="5"/>
  <c r="F762" i="5"/>
  <c r="I762" i="5"/>
  <c r="H2514" i="5"/>
  <c r="F2514" i="5"/>
  <c r="H870" i="5"/>
  <c r="E1229" i="5"/>
  <c r="I595" i="5"/>
  <c r="F750" i="5"/>
  <c r="H890" i="5"/>
  <c r="H1185" i="5"/>
  <c r="E870" i="5"/>
  <c r="H1229" i="5"/>
  <c r="F595" i="5"/>
  <c r="E296" i="5"/>
  <c r="I750" i="5"/>
  <c r="I1663" i="5"/>
  <c r="E313" i="5"/>
  <c r="G1291" i="5"/>
  <c r="G1355" i="5"/>
  <c r="G673" i="5"/>
  <c r="G752" i="5"/>
  <c r="G1233" i="5"/>
  <c r="I454" i="5"/>
  <c r="G688" i="5"/>
  <c r="H406" i="5"/>
  <c r="F1374" i="5"/>
  <c r="H602" i="5"/>
  <c r="H924" i="5"/>
  <c r="G296" i="5"/>
  <c r="E2400" i="5"/>
  <c r="E2009" i="5"/>
  <c r="I236" i="5"/>
  <c r="F2307" i="5"/>
  <c r="H1663" i="5"/>
  <c r="I1596" i="5"/>
  <c r="F1355" i="5"/>
  <c r="E673" i="5"/>
  <c r="H2505" i="5"/>
  <c r="E1233" i="5"/>
  <c r="F454" i="5"/>
  <c r="E1374" i="5"/>
  <c r="F602" i="5"/>
  <c r="E924" i="5"/>
  <c r="F296" i="5"/>
  <c r="H1002" i="5"/>
  <c r="I2400" i="5"/>
  <c r="G890" i="5"/>
  <c r="I2009" i="5"/>
  <c r="H236" i="5"/>
  <c r="I2307" i="5"/>
  <c r="G746" i="5"/>
  <c r="I2291" i="5"/>
  <c r="E1355" i="5"/>
  <c r="I673" i="5"/>
  <c r="I703" i="5"/>
  <c r="F2505" i="5"/>
  <c r="F1233" i="5"/>
  <c r="E602" i="5"/>
  <c r="I1185" i="5"/>
  <c r="G870" i="5"/>
  <c r="G924" i="5"/>
  <c r="H2400" i="5"/>
  <c r="F890" i="5"/>
  <c r="H2009" i="5"/>
  <c r="H2307" i="5"/>
  <c r="F2076" i="5"/>
  <c r="E2076" i="5"/>
  <c r="G1249" i="5"/>
  <c r="I1773" i="5"/>
  <c r="E1249" i="5"/>
  <c r="G1773" i="5"/>
  <c r="E1722" i="5"/>
  <c r="F1722" i="5"/>
  <c r="G1722" i="5"/>
  <c r="H1722" i="5"/>
  <c r="I1722" i="5"/>
  <c r="I1082" i="5"/>
  <c r="E1082" i="5"/>
  <c r="F1082" i="5"/>
  <c r="H1082" i="5"/>
  <c r="G244" i="5"/>
  <c r="H244" i="5"/>
  <c r="E244" i="5"/>
  <c r="E2222" i="5"/>
  <c r="F2222" i="5"/>
  <c r="G2222" i="5"/>
  <c r="H2222" i="5"/>
  <c r="G2077" i="5"/>
  <c r="H2077" i="5"/>
  <c r="I2077" i="5"/>
  <c r="E2077" i="5"/>
  <c r="F1551" i="5"/>
  <c r="G1551" i="5"/>
  <c r="H1551" i="5"/>
  <c r="I1551" i="5"/>
  <c r="I242" i="5"/>
  <c r="F242" i="5"/>
  <c r="E242" i="5"/>
  <c r="G186" i="5"/>
  <c r="H186" i="5"/>
  <c r="E186" i="5"/>
  <c r="H2461" i="5"/>
  <c r="E2461" i="5"/>
  <c r="G2461" i="5"/>
  <c r="F2461" i="5"/>
  <c r="I2461" i="5"/>
  <c r="H2370" i="5"/>
  <c r="I2370" i="5"/>
  <c r="E2370" i="5"/>
  <c r="F2370" i="5"/>
  <c r="G332" i="5"/>
  <c r="E332" i="5"/>
  <c r="H332" i="5"/>
  <c r="E1742" i="5"/>
  <c r="F1742" i="5"/>
  <c r="I1742" i="5"/>
  <c r="E1378" i="5"/>
  <c r="F1378" i="5"/>
  <c r="G1378" i="5"/>
  <c r="H1378" i="5"/>
  <c r="I1378" i="5"/>
  <c r="H1209" i="5"/>
  <c r="F1209" i="5"/>
  <c r="G1209" i="5"/>
  <c r="E1209" i="5"/>
  <c r="I1209" i="5"/>
  <c r="G1847" i="5"/>
  <c r="I1847" i="5"/>
  <c r="E1847" i="5"/>
  <c r="F1847" i="5"/>
  <c r="I1099" i="5"/>
  <c r="E1099" i="5"/>
  <c r="F1099" i="5"/>
  <c r="H1099" i="5"/>
  <c r="H2329" i="5"/>
  <c r="G2329" i="5"/>
  <c r="I2329" i="5"/>
  <c r="E2329" i="5"/>
  <c r="F2247" i="5"/>
  <c r="G2247" i="5"/>
  <c r="I2247" i="5"/>
  <c r="I2242" i="5"/>
  <c r="E2242" i="5"/>
  <c r="G2242" i="5"/>
  <c r="I874" i="5"/>
  <c r="E874" i="5"/>
  <c r="F874" i="5"/>
  <c r="G874" i="5"/>
  <c r="F1407" i="5"/>
  <c r="G1407" i="5"/>
  <c r="I1407" i="5"/>
  <c r="E1143" i="5"/>
  <c r="F1143" i="5"/>
  <c r="I1143" i="5"/>
  <c r="E1609" i="5"/>
  <c r="F1609" i="5"/>
  <c r="H1609" i="5"/>
  <c r="H2502" i="5"/>
  <c r="I2502" i="5"/>
  <c r="E2502" i="5"/>
  <c r="F2502" i="5"/>
  <c r="E963" i="5"/>
  <c r="F963" i="5"/>
  <c r="G963" i="5"/>
  <c r="H963" i="5"/>
  <c r="I963" i="5"/>
  <c r="H1443" i="5"/>
  <c r="I1443" i="5"/>
  <c r="H19" i="5"/>
  <c r="I19" i="5"/>
  <c r="F19" i="5"/>
  <c r="E19" i="5"/>
  <c r="H1736" i="5"/>
  <c r="F1736" i="5"/>
  <c r="I1736" i="5"/>
  <c r="E1736" i="5"/>
  <c r="E2203" i="5"/>
  <c r="F2203" i="5"/>
  <c r="I2203" i="5"/>
  <c r="I1435" i="5"/>
  <c r="H1435" i="5"/>
  <c r="G1435" i="5"/>
  <c r="E807" i="5"/>
  <c r="F807" i="5"/>
  <c r="I807" i="5"/>
  <c r="G807" i="5"/>
  <c r="H486" i="5"/>
  <c r="I486" i="5"/>
  <c r="E486" i="5"/>
  <c r="F486" i="5"/>
  <c r="F2328" i="5"/>
  <c r="G2328" i="5"/>
  <c r="H2328" i="5"/>
  <c r="I2328" i="5"/>
  <c r="E2328" i="5"/>
  <c r="F1255" i="5"/>
  <c r="G1255" i="5"/>
  <c r="I1255" i="5"/>
  <c r="H1255" i="5"/>
  <c r="H1886" i="5"/>
  <c r="I1886" i="5"/>
  <c r="E1886" i="5"/>
  <c r="F1886" i="5"/>
  <c r="G1886" i="5"/>
  <c r="F315" i="5"/>
  <c r="H315" i="5"/>
  <c r="I315" i="5"/>
  <c r="G315" i="5"/>
  <c r="G1939" i="5"/>
  <c r="H1939" i="5"/>
  <c r="I1939" i="5"/>
  <c r="E1939" i="5"/>
  <c r="F1939" i="5"/>
  <c r="I234" i="5"/>
  <c r="F234" i="5"/>
  <c r="E234" i="5"/>
  <c r="H234" i="5"/>
  <c r="E94" i="5"/>
  <c r="G94" i="5"/>
  <c r="F94" i="5"/>
  <c r="I94" i="5"/>
  <c r="H94" i="5"/>
  <c r="I546" i="5"/>
  <c r="F546" i="5"/>
  <c r="E546" i="5"/>
  <c r="G919" i="5"/>
  <c r="H919" i="5"/>
  <c r="E919" i="5"/>
  <c r="F919" i="5"/>
  <c r="E1366" i="5"/>
  <c r="F1366" i="5"/>
  <c r="G1366" i="5"/>
  <c r="H1366" i="5"/>
  <c r="E160" i="5"/>
  <c r="F160" i="5"/>
  <c r="H160" i="5"/>
  <c r="H1621" i="5"/>
  <c r="I1621" i="5"/>
  <c r="E1621" i="5"/>
  <c r="F1621" i="5"/>
  <c r="E769" i="5"/>
  <c r="F769" i="5"/>
  <c r="G769" i="5"/>
  <c r="I769" i="5"/>
  <c r="H1008" i="5"/>
  <c r="I1008" i="5"/>
  <c r="F1008" i="5"/>
  <c r="E1008" i="5"/>
  <c r="F701" i="5"/>
  <c r="G701" i="5"/>
  <c r="H701" i="5"/>
  <c r="I701" i="5"/>
  <c r="E741" i="5"/>
  <c r="F741" i="5"/>
  <c r="H741" i="5"/>
  <c r="G741" i="5"/>
  <c r="E588" i="5"/>
  <c r="G588" i="5"/>
  <c r="F588" i="5"/>
  <c r="H588" i="5"/>
  <c r="H193" i="5"/>
  <c r="E193" i="5"/>
  <c r="F193" i="5"/>
  <c r="I193" i="5"/>
  <c r="G193" i="5"/>
  <c r="H700" i="5"/>
  <c r="I700" i="5"/>
  <c r="G700" i="5"/>
  <c r="E700" i="5"/>
  <c r="I2050" i="5"/>
  <c r="E2050" i="5"/>
  <c r="F2050" i="5"/>
  <c r="G2050" i="5"/>
  <c r="H2050" i="5"/>
  <c r="I2131" i="5"/>
  <c r="E2131" i="5"/>
  <c r="F2131" i="5"/>
  <c r="G2131" i="5"/>
  <c r="E881" i="5"/>
  <c r="F881" i="5"/>
  <c r="I881" i="5"/>
  <c r="G881" i="5"/>
  <c r="H881" i="5"/>
  <c r="E809" i="5"/>
  <c r="F809" i="5"/>
  <c r="I809" i="5"/>
  <c r="G809" i="5"/>
  <c r="F196" i="5"/>
  <c r="G196" i="5"/>
  <c r="H196" i="5"/>
  <c r="E196" i="5"/>
  <c r="H1395" i="5"/>
  <c r="I1395" i="5"/>
  <c r="E1395" i="5"/>
  <c r="F1395" i="5"/>
  <c r="G1395" i="5"/>
  <c r="E1790" i="5"/>
  <c r="H1790" i="5"/>
  <c r="G1790" i="5"/>
  <c r="F1790" i="5"/>
  <c r="E246" i="5"/>
  <c r="F246" i="5"/>
  <c r="G246" i="5"/>
  <c r="H246" i="5"/>
  <c r="I246" i="5"/>
  <c r="G2467" i="5"/>
  <c r="H2467" i="5"/>
  <c r="I2467" i="5"/>
  <c r="E2467" i="5"/>
  <c r="H540" i="5"/>
  <c r="I540" i="5"/>
  <c r="E540" i="5"/>
  <c r="G540" i="5"/>
  <c r="F540" i="5"/>
  <c r="G205" i="5"/>
  <c r="H205" i="5"/>
  <c r="I205" i="5"/>
  <c r="F205" i="5"/>
  <c r="I192" i="5"/>
  <c r="F192" i="5"/>
  <c r="G192" i="5"/>
  <c r="E192" i="5"/>
  <c r="F161" i="5"/>
  <c r="E161" i="5"/>
  <c r="G161" i="5"/>
  <c r="H161" i="5"/>
  <c r="F797" i="5"/>
  <c r="G797" i="5"/>
  <c r="H797" i="5"/>
  <c r="I797" i="5"/>
  <c r="F225" i="5"/>
  <c r="G225" i="5"/>
  <c r="H225" i="5"/>
  <c r="I225" i="5"/>
  <c r="E225" i="5"/>
  <c r="F132" i="5"/>
  <c r="H132" i="5"/>
  <c r="G132" i="5"/>
  <c r="I132" i="5"/>
  <c r="G569" i="5"/>
  <c r="H569" i="5"/>
  <c r="E569" i="5"/>
  <c r="I569" i="5"/>
  <c r="E539" i="5"/>
  <c r="F539" i="5"/>
  <c r="I539" i="5"/>
  <c r="G539" i="5"/>
  <c r="H539" i="5"/>
  <c r="I749" i="5"/>
  <c r="H749" i="5"/>
  <c r="F749" i="5"/>
  <c r="G1035" i="5"/>
  <c r="E1035" i="5"/>
  <c r="F1035" i="5"/>
  <c r="H1035" i="5"/>
  <c r="G615" i="5"/>
  <c r="I615" i="5"/>
  <c r="E615" i="5"/>
  <c r="H1764" i="5"/>
  <c r="I1764" i="5"/>
  <c r="G1764" i="5"/>
  <c r="E2323" i="5"/>
  <c r="G2323" i="5"/>
  <c r="H2323" i="5"/>
  <c r="I2323" i="5"/>
  <c r="F2323" i="5"/>
  <c r="E580" i="5"/>
  <c r="F580" i="5"/>
  <c r="G580" i="5"/>
  <c r="H580" i="5"/>
  <c r="E521" i="5"/>
  <c r="I521" i="5"/>
  <c r="F521" i="5"/>
  <c r="G521" i="5"/>
  <c r="F1139" i="5"/>
  <c r="H1139" i="5"/>
  <c r="I1139" i="5"/>
  <c r="E1139" i="5"/>
  <c r="G1139" i="5"/>
  <c r="F1961" i="5"/>
  <c r="G1961" i="5"/>
  <c r="H1961" i="5"/>
  <c r="E1961" i="5"/>
  <c r="E1425" i="5"/>
  <c r="F1425" i="5"/>
  <c r="H1425" i="5"/>
  <c r="I1425" i="5"/>
  <c r="E1466" i="5"/>
  <c r="G1466" i="5"/>
  <c r="H1466" i="5"/>
  <c r="I1466" i="5"/>
  <c r="F1466" i="5"/>
  <c r="E984" i="5"/>
  <c r="G984" i="5"/>
  <c r="H984" i="5"/>
  <c r="I984" i="5"/>
  <c r="G1258" i="5"/>
  <c r="I1258" i="5"/>
  <c r="E1258" i="5"/>
  <c r="E1811" i="5"/>
  <c r="H1811" i="5"/>
  <c r="G1811" i="5"/>
  <c r="F1811" i="5"/>
  <c r="F1499" i="5"/>
  <c r="E1499" i="5"/>
  <c r="G1499" i="5"/>
  <c r="I1499" i="5"/>
  <c r="H1553" i="5"/>
  <c r="I1553" i="5"/>
  <c r="E1553" i="5"/>
  <c r="F1553" i="5"/>
  <c r="G1553" i="5"/>
  <c r="H1618" i="5"/>
  <c r="I1618" i="5"/>
  <c r="E1618" i="5"/>
  <c r="F1618" i="5"/>
  <c r="E2190" i="5"/>
  <c r="F2190" i="5"/>
  <c r="H2190" i="5"/>
  <c r="G1311" i="5"/>
  <c r="H1311" i="5"/>
  <c r="F1311" i="5"/>
  <c r="I1757" i="5"/>
  <c r="E1757" i="5"/>
  <c r="E1129" i="5"/>
  <c r="F1129" i="5"/>
  <c r="G1129" i="5"/>
  <c r="H1129" i="5"/>
  <c r="H2611" i="5"/>
  <c r="I2611" i="5"/>
  <c r="E2611" i="5"/>
  <c r="F2611" i="5"/>
  <c r="G610" i="5"/>
  <c r="I610" i="5"/>
  <c r="E610" i="5"/>
  <c r="F610" i="5"/>
  <c r="H610" i="5"/>
  <c r="H2574" i="5"/>
  <c r="I2574" i="5"/>
  <c r="E2574" i="5"/>
  <c r="F2574" i="5"/>
  <c r="G2211" i="5"/>
  <c r="H2211" i="5"/>
  <c r="I2211" i="5"/>
  <c r="E2211" i="5"/>
  <c r="E647" i="5"/>
  <c r="F647" i="5"/>
  <c r="G647" i="5"/>
  <c r="I647" i="5"/>
  <c r="G685" i="5"/>
  <c r="H685" i="5"/>
  <c r="I685" i="5"/>
  <c r="E685" i="5"/>
  <c r="I510" i="5"/>
  <c r="H510" i="5"/>
  <c r="G510" i="5"/>
  <c r="E1226" i="5"/>
  <c r="F1226" i="5"/>
  <c r="G1226" i="5"/>
  <c r="I666" i="5"/>
  <c r="E666" i="5"/>
  <c r="F666" i="5"/>
  <c r="G666" i="5"/>
  <c r="H666" i="5"/>
  <c r="H559" i="5"/>
  <c r="E559" i="5"/>
  <c r="F559" i="5"/>
  <c r="E2192" i="5"/>
  <c r="F2192" i="5"/>
  <c r="G2192" i="5"/>
  <c r="I2192" i="5"/>
  <c r="G1833" i="5"/>
  <c r="I1833" i="5"/>
  <c r="F1833" i="5"/>
  <c r="H1833" i="5"/>
  <c r="F2437" i="5"/>
  <c r="E2437" i="5"/>
  <c r="H2437" i="5"/>
  <c r="F1283" i="5"/>
  <c r="E1283" i="5"/>
  <c r="G1283" i="5"/>
  <c r="H1283" i="5"/>
  <c r="E2528" i="5"/>
  <c r="F2528" i="5"/>
  <c r="G2528" i="5"/>
  <c r="H2528" i="5"/>
  <c r="I2528" i="5"/>
  <c r="I1150" i="5"/>
  <c r="E1150" i="5"/>
  <c r="F1150" i="5"/>
  <c r="H1150" i="5"/>
  <c r="G1653" i="5"/>
  <c r="E1653" i="5"/>
  <c r="I1653" i="5"/>
  <c r="H1653" i="5"/>
  <c r="E2330" i="5"/>
  <c r="F2330" i="5"/>
  <c r="I2330" i="5"/>
  <c r="F1752" i="5"/>
  <c r="I1752" i="5"/>
  <c r="G1752" i="5"/>
  <c r="E1190" i="5"/>
  <c r="F1190" i="5"/>
  <c r="H1190" i="5"/>
  <c r="G1190" i="5"/>
  <c r="F604" i="5"/>
  <c r="I604" i="5"/>
  <c r="G604" i="5"/>
  <c r="I1173" i="5"/>
  <c r="F1173" i="5"/>
  <c r="H1173" i="5"/>
  <c r="F2534" i="5"/>
  <c r="G2534" i="5"/>
  <c r="H2534" i="5"/>
  <c r="E2534" i="5"/>
  <c r="E1019" i="5"/>
  <c r="F1019" i="5"/>
  <c r="H1019" i="5"/>
  <c r="I1019" i="5"/>
  <c r="G1019" i="5"/>
  <c r="E376" i="5"/>
  <c r="F376" i="5"/>
  <c r="G376" i="5"/>
  <c r="I376" i="5"/>
  <c r="H376" i="5"/>
  <c r="F148" i="5"/>
  <c r="H148" i="5"/>
  <c r="I148" i="5"/>
  <c r="G148" i="5"/>
  <c r="F1295" i="5"/>
  <c r="G1295" i="5"/>
  <c r="H1295" i="5"/>
  <c r="I1295" i="5"/>
  <c r="G2423" i="5"/>
  <c r="H2423" i="5"/>
  <c r="E2423" i="5"/>
  <c r="F1438" i="5"/>
  <c r="I1438" i="5"/>
  <c r="G1438" i="5"/>
  <c r="I1462" i="5"/>
  <c r="E1462" i="5"/>
  <c r="G1462" i="5"/>
  <c r="H1462" i="5"/>
  <c r="F1462" i="5"/>
  <c r="G2347" i="5"/>
  <c r="H2347" i="5"/>
  <c r="I2347" i="5"/>
  <c r="F2347" i="5"/>
  <c r="F2420" i="5"/>
  <c r="G2420" i="5"/>
  <c r="I2420" i="5"/>
  <c r="H2420" i="5"/>
  <c r="E878" i="5"/>
  <c r="H878" i="5"/>
  <c r="F878" i="5"/>
  <c r="F632" i="5"/>
  <c r="I1288" i="5"/>
  <c r="E2405" i="5"/>
  <c r="G2418" i="5"/>
  <c r="G1608" i="5"/>
  <c r="H985" i="5"/>
  <c r="E2128" i="5"/>
  <c r="H2290" i="5"/>
  <c r="G557" i="5"/>
  <c r="H729" i="5"/>
  <c r="E727" i="5"/>
  <c r="G2511" i="5"/>
  <c r="G1448" i="5"/>
  <c r="I1054" i="5"/>
  <c r="I2244" i="5"/>
  <c r="G251" i="5"/>
  <c r="G2203" i="5"/>
  <c r="F2211" i="5"/>
  <c r="I1283" i="5"/>
  <c r="G486" i="5"/>
  <c r="E604" i="5"/>
  <c r="E2420" i="5"/>
  <c r="H1407" i="5"/>
  <c r="I2222" i="5"/>
  <c r="E510" i="5"/>
  <c r="I580" i="5"/>
  <c r="F569" i="5"/>
  <c r="G2611" i="5"/>
  <c r="I1790" i="5"/>
  <c r="I588" i="5"/>
  <c r="I1035" i="5"/>
  <c r="I95" i="5"/>
  <c r="E567" i="5"/>
  <c r="G2486" i="5"/>
  <c r="I495" i="5"/>
  <c r="E2195" i="5"/>
  <c r="E1871" i="5"/>
  <c r="H1288" i="5"/>
  <c r="E518" i="5"/>
  <c r="F2118" i="5"/>
  <c r="F2418" i="5"/>
  <c r="I1753" i="5"/>
  <c r="I2080" i="5"/>
  <c r="F1608" i="5"/>
  <c r="I1217" i="5"/>
  <c r="G985" i="5"/>
  <c r="G2290" i="5"/>
  <c r="F557" i="5"/>
  <c r="G729" i="5"/>
  <c r="H727" i="5"/>
  <c r="E2511" i="5"/>
  <c r="G1054" i="5"/>
  <c r="H2244" i="5"/>
  <c r="I251" i="5"/>
  <c r="I2059" i="5"/>
  <c r="G1621" i="5"/>
  <c r="I2437" i="5"/>
  <c r="H807" i="5"/>
  <c r="I1961" i="5"/>
  <c r="I1609" i="5"/>
  <c r="E1173" i="5"/>
  <c r="F510" i="5"/>
  <c r="I919" i="5"/>
  <c r="I1811" i="5"/>
  <c r="F615" i="5"/>
  <c r="F2329" i="5"/>
  <c r="E205" i="5"/>
  <c r="I1190" i="5"/>
  <c r="F95" i="5"/>
  <c r="H1026" i="5"/>
  <c r="F567" i="5"/>
  <c r="H2026" i="5"/>
  <c r="F2486" i="5"/>
  <c r="E495" i="5"/>
  <c r="G1288" i="5"/>
  <c r="H941" i="5"/>
  <c r="I518" i="5"/>
  <c r="F1610" i="5"/>
  <c r="I788" i="5"/>
  <c r="F1753" i="5"/>
  <c r="H2080" i="5"/>
  <c r="H665" i="5"/>
  <c r="E1608" i="5"/>
  <c r="E1217" i="5"/>
  <c r="F985" i="5"/>
  <c r="F2290" i="5"/>
  <c r="E557" i="5"/>
  <c r="E729" i="5"/>
  <c r="H355" i="5"/>
  <c r="I2511" i="5"/>
  <c r="G1854" i="5"/>
  <c r="F1054" i="5"/>
  <c r="G2244" i="5"/>
  <c r="I371" i="5"/>
  <c r="I2394" i="5"/>
  <c r="F251" i="5"/>
  <c r="H2059" i="5"/>
  <c r="E1311" i="5"/>
  <c r="G2437" i="5"/>
  <c r="F984" i="5"/>
  <c r="G1609" i="5"/>
  <c r="G1143" i="5"/>
  <c r="F2423" i="5"/>
  <c r="G1173" i="5"/>
  <c r="H647" i="5"/>
  <c r="H615" i="5"/>
  <c r="G2370" i="5"/>
  <c r="I1366" i="5"/>
  <c r="G2502" i="5"/>
  <c r="G1736" i="5"/>
  <c r="F700" i="5"/>
  <c r="G234" i="5"/>
  <c r="I2208" i="5"/>
  <c r="G95" i="5"/>
  <c r="G1026" i="5"/>
  <c r="G2026" i="5"/>
  <c r="H495" i="5"/>
  <c r="F1288" i="5"/>
  <c r="G941" i="5"/>
  <c r="H518" i="5"/>
  <c r="E1610" i="5"/>
  <c r="E788" i="5"/>
  <c r="E1753" i="5"/>
  <c r="G2080" i="5"/>
  <c r="G665" i="5"/>
  <c r="G1217" i="5"/>
  <c r="E2290" i="5"/>
  <c r="I557" i="5"/>
  <c r="I729" i="5"/>
  <c r="G355" i="5"/>
  <c r="E1854" i="5"/>
  <c r="I1770" i="5"/>
  <c r="E371" i="5"/>
  <c r="E2281" i="5"/>
  <c r="H2394" i="5"/>
  <c r="G2059" i="5"/>
  <c r="E1443" i="5"/>
  <c r="H1226" i="5"/>
  <c r="I1311" i="5"/>
  <c r="H1757" i="5"/>
  <c r="E1833" i="5"/>
  <c r="G160" i="5"/>
  <c r="E1435" i="5"/>
  <c r="F2467" i="5"/>
  <c r="H1143" i="5"/>
  <c r="I2423" i="5"/>
  <c r="H1847" i="5"/>
  <c r="I2534" i="5"/>
  <c r="F2077" i="5"/>
  <c r="E2247" i="5"/>
  <c r="H769" i="5"/>
  <c r="I1129" i="5"/>
  <c r="G1008" i="5"/>
  <c r="F1026" i="5"/>
  <c r="F1496" i="5"/>
  <c r="F2026" i="5"/>
  <c r="G495" i="5"/>
  <c r="E632" i="5"/>
  <c r="F941" i="5"/>
  <c r="I2405" i="5"/>
  <c r="G518" i="5"/>
  <c r="I1610" i="5"/>
  <c r="H788" i="5"/>
  <c r="H1753" i="5"/>
  <c r="F2080" i="5"/>
  <c r="E665" i="5"/>
  <c r="F1217" i="5"/>
  <c r="I2128" i="5"/>
  <c r="E355" i="5"/>
  <c r="H1448" i="5"/>
  <c r="I1854" i="5"/>
  <c r="H1770" i="5"/>
  <c r="H371" i="5"/>
  <c r="I2281" i="5"/>
  <c r="G2394" i="5"/>
  <c r="F2059" i="5"/>
  <c r="F1208" i="5"/>
  <c r="G1443" i="5"/>
  <c r="I1226" i="5"/>
  <c r="F1764" i="5"/>
  <c r="G19" i="5"/>
  <c r="G559" i="5"/>
  <c r="G1757" i="5"/>
  <c r="H2192" i="5"/>
  <c r="I160" i="5"/>
  <c r="F1435" i="5"/>
  <c r="G878" i="5"/>
  <c r="I2190" i="5"/>
  <c r="H2247" i="5"/>
  <c r="E797" i="5"/>
  <c r="G1425" i="5"/>
  <c r="H2242" i="5"/>
  <c r="H2131" i="5"/>
  <c r="E148" i="5"/>
  <c r="E1026" i="5"/>
  <c r="H1496" i="5"/>
  <c r="E2026" i="5"/>
  <c r="I632" i="5"/>
  <c r="E941" i="5"/>
  <c r="H2405" i="5"/>
  <c r="H1610" i="5"/>
  <c r="I2418" i="5"/>
  <c r="G788" i="5"/>
  <c r="I665" i="5"/>
  <c r="H2128" i="5"/>
  <c r="I727" i="5"/>
  <c r="I355" i="5"/>
  <c r="F1448" i="5"/>
  <c r="H1854" i="5"/>
  <c r="G1770" i="5"/>
  <c r="G371" i="5"/>
  <c r="H2281" i="5"/>
  <c r="F2394" i="5"/>
  <c r="I1208" i="5"/>
  <c r="F1443" i="5"/>
  <c r="E1764" i="5"/>
  <c r="H2330" i="5"/>
  <c r="I559" i="5"/>
  <c r="H1752" i="5"/>
  <c r="F1757" i="5"/>
  <c r="H1438" i="5"/>
  <c r="I161" i="5"/>
  <c r="G1099" i="5"/>
  <c r="I878" i="5"/>
  <c r="F244" i="5"/>
  <c r="G749" i="5"/>
  <c r="G2190" i="5"/>
  <c r="G2574" i="5"/>
  <c r="E1255" i="5"/>
  <c r="F2242" i="5"/>
  <c r="I332" i="5"/>
  <c r="E2347" i="5"/>
  <c r="E315" i="5"/>
  <c r="H192" i="5"/>
  <c r="H521" i="5"/>
  <c r="H1208" i="5"/>
  <c r="G2330" i="5"/>
  <c r="E1752" i="5"/>
  <c r="G1618" i="5"/>
  <c r="G1150" i="5"/>
  <c r="E1438" i="5"/>
  <c r="F186" i="5"/>
  <c r="H1742" i="5"/>
  <c r="H546" i="5"/>
  <c r="G1082" i="5"/>
  <c r="E1551" i="5"/>
  <c r="I244" i="5"/>
  <c r="H874" i="5"/>
  <c r="E749" i="5"/>
  <c r="F1258" i="5"/>
  <c r="H242" i="5"/>
  <c r="F332" i="5"/>
  <c r="H1499" i="5"/>
  <c r="I196" i="5"/>
  <c r="H809" i="5"/>
  <c r="E132" i="5"/>
  <c r="E2430" i="5"/>
  <c r="I2430" i="5"/>
  <c r="G2333" i="5"/>
  <c r="H2333" i="5"/>
  <c r="I2333" i="5"/>
  <c r="F2333" i="5"/>
  <c r="E34" i="5"/>
  <c r="G34" i="5"/>
  <c r="I481" i="5"/>
  <c r="G481" i="5"/>
  <c r="H481" i="5"/>
  <c r="E481" i="5"/>
  <c r="F481" i="5"/>
  <c r="I1390" i="5"/>
  <c r="E1390" i="5"/>
  <c r="F1390" i="5"/>
  <c r="E1130" i="5"/>
  <c r="F1130" i="5"/>
  <c r="G1130" i="5"/>
  <c r="I1130" i="5"/>
  <c r="H335" i="5"/>
  <c r="E335" i="5"/>
  <c r="I335" i="5"/>
  <c r="G335" i="5"/>
  <c r="E422" i="5"/>
  <c r="I422" i="5"/>
  <c r="F2341" i="5"/>
  <c r="G2341" i="5"/>
  <c r="H2341" i="5"/>
  <c r="I2341" i="5"/>
  <c r="E2341" i="5"/>
  <c r="H2468" i="5"/>
  <c r="I2468" i="5"/>
  <c r="F2468" i="5"/>
  <c r="E2468" i="5"/>
  <c r="G2468" i="5"/>
  <c r="E645" i="5"/>
  <c r="F645" i="5"/>
  <c r="G645" i="5"/>
  <c r="H645" i="5"/>
  <c r="I645" i="5"/>
  <c r="F1657" i="5"/>
  <c r="G1657" i="5"/>
  <c r="H1657" i="5"/>
  <c r="I1657" i="5"/>
  <c r="H1550" i="5"/>
  <c r="E1550" i="5"/>
  <c r="G1550" i="5"/>
  <c r="F544" i="5"/>
  <c r="H544" i="5"/>
  <c r="I845" i="5"/>
  <c r="E845" i="5"/>
  <c r="F845" i="5"/>
  <c r="G845" i="5"/>
  <c r="H845" i="5"/>
  <c r="F1445" i="5"/>
  <c r="H1445" i="5"/>
  <c r="I1445" i="5"/>
  <c r="E1445" i="5"/>
  <c r="G1445" i="5"/>
  <c r="F1923" i="5"/>
  <c r="H1923" i="5"/>
  <c r="E1923" i="5"/>
  <c r="F2158" i="5"/>
  <c r="G2158" i="5"/>
  <c r="H2158" i="5"/>
  <c r="E2158" i="5"/>
  <c r="G126" i="5"/>
  <c r="I126" i="5"/>
  <c r="F126" i="5"/>
  <c r="E126" i="5"/>
  <c r="F453" i="5"/>
  <c r="I453" i="5"/>
  <c r="G453" i="5"/>
  <c r="H453" i="5"/>
  <c r="F1373" i="5"/>
  <c r="G1373" i="5"/>
  <c r="H1373" i="5"/>
  <c r="I1373" i="5"/>
  <c r="E2254" i="5"/>
  <c r="F2254" i="5"/>
  <c r="G2254" i="5"/>
  <c r="I2254" i="5"/>
  <c r="I1751" i="5"/>
  <c r="E1751" i="5"/>
  <c r="F1751" i="5"/>
  <c r="H1751" i="5"/>
  <c r="I1566" i="5"/>
  <c r="E1566" i="5"/>
  <c r="G497" i="5"/>
  <c r="H497" i="5"/>
  <c r="E497" i="5"/>
  <c r="F497" i="5"/>
  <c r="I497" i="5"/>
  <c r="G200" i="5"/>
  <c r="H200" i="5"/>
  <c r="I200" i="5"/>
  <c r="F200" i="5"/>
  <c r="H1236" i="5"/>
  <c r="I1236" i="5"/>
  <c r="E1236" i="5"/>
  <c r="F1236" i="5"/>
  <c r="G1415" i="5"/>
  <c r="H1415" i="5"/>
  <c r="I1415" i="5"/>
  <c r="E1415" i="5"/>
  <c r="F1415" i="5"/>
  <c r="F152" i="5"/>
  <c r="G152" i="5"/>
  <c r="I152" i="5"/>
  <c r="H152" i="5"/>
  <c r="I541" i="5"/>
  <c r="F541" i="5"/>
  <c r="H541" i="5"/>
  <c r="G541" i="5"/>
  <c r="F2304" i="5"/>
  <c r="G2304" i="5"/>
  <c r="H2304" i="5"/>
  <c r="I2304" i="5"/>
  <c r="E2304" i="5"/>
  <c r="G923" i="5"/>
  <c r="F923" i="5"/>
  <c r="H923" i="5"/>
  <c r="G1683" i="5"/>
  <c r="E1683" i="5"/>
  <c r="F1683" i="5"/>
  <c r="I1683" i="5"/>
  <c r="F1168" i="5"/>
  <c r="E1168" i="5"/>
  <c r="G1168" i="5"/>
  <c r="I1168" i="5"/>
  <c r="E552" i="5"/>
  <c r="I552" i="5"/>
  <c r="H552" i="5"/>
  <c r="F561" i="5"/>
  <c r="I561" i="5"/>
  <c r="G561" i="5"/>
  <c r="E561" i="5"/>
  <c r="H781" i="5"/>
  <c r="F781" i="5"/>
  <c r="I781" i="5"/>
  <c r="G781" i="5"/>
  <c r="H900" i="5"/>
  <c r="I900" i="5"/>
  <c r="F900" i="5"/>
  <c r="E900" i="5"/>
  <c r="I2342" i="5"/>
  <c r="E2342" i="5"/>
  <c r="G2342" i="5"/>
  <c r="H2342" i="5"/>
  <c r="E1703" i="5"/>
  <c r="G1703" i="5"/>
  <c r="H1703" i="5"/>
  <c r="I1703" i="5"/>
  <c r="G2397" i="5"/>
  <c r="H2397" i="5"/>
  <c r="I2397" i="5"/>
  <c r="F2397" i="5"/>
  <c r="H2363" i="5"/>
  <c r="I2363" i="5"/>
  <c r="F2363" i="5"/>
  <c r="G2363" i="5"/>
  <c r="I483" i="5"/>
  <c r="F483" i="5"/>
  <c r="E483" i="5"/>
  <c r="H483" i="5"/>
  <c r="G65" i="5"/>
  <c r="I65" i="5"/>
  <c r="E65" i="5"/>
  <c r="H65" i="5"/>
  <c r="E1403" i="5"/>
  <c r="F1403" i="5"/>
  <c r="G1403" i="5"/>
  <c r="I1403" i="5"/>
  <c r="F634" i="5"/>
  <c r="G634" i="5"/>
  <c r="H634" i="5"/>
  <c r="E634" i="5"/>
  <c r="G2480" i="5"/>
  <c r="H2480" i="5"/>
  <c r="I2480" i="5"/>
  <c r="F2480" i="5"/>
  <c r="G297" i="5"/>
  <c r="H297" i="5"/>
  <c r="I297" i="5"/>
  <c r="E297" i="5"/>
  <c r="G1314" i="5"/>
  <c r="H1314" i="5"/>
  <c r="I1314" i="5"/>
  <c r="F1314" i="5"/>
  <c r="E247" i="5"/>
  <c r="G247" i="5"/>
  <c r="F247" i="5"/>
  <c r="I247" i="5"/>
  <c r="F209" i="5"/>
  <c r="G209" i="5"/>
  <c r="I209" i="5"/>
  <c r="E209" i="5"/>
  <c r="G2491" i="5"/>
  <c r="H2491" i="5"/>
  <c r="I2491" i="5"/>
  <c r="F2491" i="5"/>
  <c r="I833" i="5"/>
  <c r="G833" i="5"/>
  <c r="H833" i="5"/>
  <c r="F833" i="5"/>
  <c r="E220" i="5"/>
  <c r="F220" i="5"/>
  <c r="G220" i="5"/>
  <c r="I220" i="5"/>
  <c r="G2212" i="5"/>
  <c r="H2212" i="5"/>
  <c r="I2212" i="5"/>
  <c r="E2212" i="5"/>
  <c r="F2212" i="5"/>
  <c r="I346" i="5"/>
  <c r="E346" i="5"/>
  <c r="F346" i="5"/>
  <c r="E2230" i="5"/>
  <c r="F2230" i="5"/>
  <c r="G2230" i="5"/>
  <c r="H2230" i="5"/>
  <c r="I2230" i="5"/>
  <c r="H2086" i="5"/>
  <c r="I2086" i="5"/>
  <c r="E2086" i="5"/>
  <c r="G2086" i="5"/>
  <c r="E2425" i="5"/>
  <c r="F2425" i="5"/>
  <c r="H2425" i="5"/>
  <c r="E90" i="5"/>
  <c r="H90" i="5"/>
  <c r="F90" i="5"/>
  <c r="G90" i="5"/>
  <c r="F681" i="5"/>
  <c r="I681" i="5"/>
  <c r="E681" i="5"/>
  <c r="H681" i="5"/>
  <c r="F1461" i="5"/>
  <c r="H1461" i="5"/>
  <c r="I1461" i="5"/>
  <c r="E1461" i="5"/>
  <c r="G1262" i="5"/>
  <c r="E1262" i="5"/>
  <c r="F1262" i="5"/>
  <c r="H1262" i="5"/>
  <c r="I1262" i="5"/>
  <c r="F2453" i="5"/>
  <c r="H2453" i="5"/>
  <c r="G2453" i="5"/>
  <c r="E2453" i="5"/>
  <c r="E1031" i="5"/>
  <c r="F1031" i="5"/>
  <c r="G1031" i="5"/>
  <c r="I1031" i="5"/>
  <c r="F717" i="5"/>
  <c r="G717" i="5"/>
  <c r="H717" i="5"/>
  <c r="E717" i="5"/>
  <c r="E377" i="5"/>
  <c r="H377" i="5"/>
  <c r="I377" i="5"/>
  <c r="F377" i="5"/>
  <c r="F2384" i="5"/>
  <c r="G2384" i="5"/>
  <c r="H2384" i="5"/>
  <c r="I2384" i="5"/>
  <c r="H2463" i="5"/>
  <c r="I2463" i="5"/>
  <c r="E2463" i="5"/>
  <c r="G2463" i="5"/>
  <c r="F1647" i="5"/>
  <c r="H1647" i="5"/>
  <c r="I1647" i="5"/>
  <c r="E1647" i="5"/>
  <c r="G1647" i="5"/>
  <c r="G1044" i="5"/>
  <c r="E1044" i="5"/>
  <c r="G1998" i="5"/>
  <c r="E1998" i="5"/>
  <c r="F1998" i="5"/>
  <c r="I1998" i="5"/>
  <c r="H112" i="5"/>
  <c r="I112" i="5"/>
  <c r="F2432" i="5"/>
  <c r="H2432" i="5"/>
  <c r="I2432" i="5"/>
  <c r="G2432" i="5"/>
  <c r="I2406" i="5"/>
  <c r="E2406" i="5"/>
  <c r="G2406" i="5"/>
  <c r="H2406" i="5"/>
  <c r="E501" i="5"/>
  <c r="H501" i="5"/>
  <c r="I501" i="5"/>
  <c r="G501" i="5"/>
  <c r="E1667" i="5"/>
  <c r="F1667" i="5"/>
  <c r="H1667" i="5"/>
  <c r="I1667" i="5"/>
  <c r="G1667" i="5"/>
  <c r="G1332" i="5"/>
  <c r="H1332" i="5"/>
  <c r="I1332" i="5"/>
  <c r="F1332" i="5"/>
  <c r="H1570" i="5"/>
  <c r="I1570" i="5"/>
  <c r="E1570" i="5"/>
  <c r="G1570" i="5"/>
  <c r="F1117" i="5"/>
  <c r="G1117" i="5"/>
  <c r="H1117" i="5"/>
  <c r="E1117" i="5"/>
  <c r="I901" i="5"/>
  <c r="E901" i="5"/>
  <c r="F901" i="5"/>
  <c r="H1141" i="5"/>
  <c r="E1141" i="5"/>
  <c r="I1141" i="5"/>
  <c r="G1141" i="5"/>
  <c r="E1637" i="5"/>
  <c r="F1637" i="5"/>
  <c r="G1637" i="5"/>
  <c r="I1637" i="5"/>
  <c r="H1637" i="5"/>
  <c r="H2380" i="5"/>
  <c r="E2380" i="5"/>
  <c r="F2380" i="5"/>
  <c r="G2380" i="5"/>
  <c r="I2380" i="5"/>
  <c r="E1346" i="5"/>
  <c r="F1346" i="5"/>
  <c r="G1346" i="5"/>
  <c r="H1346" i="5"/>
  <c r="I1346" i="5"/>
  <c r="E2047" i="5"/>
  <c r="F2047" i="5"/>
  <c r="G2047" i="5"/>
  <c r="I2047" i="5"/>
  <c r="E1935" i="5"/>
  <c r="I1935" i="5"/>
  <c r="F1223" i="5"/>
  <c r="H1223" i="5"/>
  <c r="I1223" i="5"/>
  <c r="E1223" i="5"/>
  <c r="E2021" i="5"/>
  <c r="F2021" i="5"/>
  <c r="G2021" i="5"/>
  <c r="H2021" i="5"/>
  <c r="I2021" i="5"/>
  <c r="E2225" i="5"/>
  <c r="G2225" i="5"/>
  <c r="I2225" i="5"/>
  <c r="I1897" i="5"/>
  <c r="F1897" i="5"/>
  <c r="G1897" i="5"/>
  <c r="H1897" i="5"/>
  <c r="E1897" i="5"/>
  <c r="E2440" i="5"/>
  <c r="G2440" i="5"/>
  <c r="F2440" i="5"/>
  <c r="I2440" i="5"/>
  <c r="G2083" i="5"/>
  <c r="H2083" i="5"/>
  <c r="I2083" i="5"/>
  <c r="F2083" i="5"/>
  <c r="F2442" i="5"/>
  <c r="G2442" i="5"/>
  <c r="E2442" i="5"/>
  <c r="F1733" i="5"/>
  <c r="G1733" i="5"/>
  <c r="E1733" i="5"/>
  <c r="H1733" i="5"/>
  <c r="H555" i="5"/>
  <c r="E555" i="5"/>
  <c r="F555" i="5"/>
  <c r="I555" i="5"/>
  <c r="E1857" i="5"/>
  <c r="G1857" i="5"/>
  <c r="H1857" i="5"/>
  <c r="H1661" i="5"/>
  <c r="F1661" i="5"/>
  <c r="I1661" i="5"/>
  <c r="H1071" i="5"/>
  <c r="E1071" i="5"/>
  <c r="I1071" i="5"/>
  <c r="G815" i="5"/>
  <c r="H815" i="5"/>
  <c r="E815" i="5"/>
  <c r="E1720" i="5"/>
  <c r="G1720" i="5"/>
  <c r="H1720" i="5"/>
  <c r="F1720" i="5"/>
  <c r="I1720" i="5"/>
  <c r="E127" i="5"/>
  <c r="H127" i="5"/>
  <c r="I127" i="5"/>
  <c r="F1320" i="5"/>
  <c r="H1320" i="5"/>
  <c r="E1320" i="5"/>
  <c r="H163" i="5"/>
  <c r="I163" i="5"/>
  <c r="F163" i="5"/>
  <c r="E163" i="5"/>
  <c r="G485" i="5"/>
  <c r="E485" i="5"/>
  <c r="H485" i="5"/>
  <c r="F485" i="5"/>
  <c r="H2451" i="5"/>
  <c r="I2451" i="5"/>
  <c r="F2451" i="5"/>
  <c r="G2451" i="5"/>
  <c r="I1188" i="5"/>
  <c r="E1188" i="5"/>
  <c r="G1188" i="5"/>
  <c r="H1188" i="5"/>
  <c r="F1188" i="5"/>
  <c r="I1985" i="5"/>
  <c r="E1985" i="5"/>
  <c r="F1985" i="5"/>
  <c r="G1985" i="5"/>
  <c r="I2503" i="5"/>
  <c r="G2503" i="5"/>
  <c r="E2503" i="5"/>
  <c r="H2503" i="5"/>
  <c r="G1577" i="5"/>
  <c r="H1577" i="5"/>
  <c r="I1577" i="5"/>
  <c r="F1577" i="5"/>
  <c r="G206" i="5"/>
  <c r="E206" i="5"/>
  <c r="H206" i="5"/>
  <c r="F206" i="5"/>
  <c r="I206" i="5"/>
  <c r="G2553" i="5"/>
  <c r="H2553" i="5"/>
  <c r="I2553" i="5"/>
  <c r="E2553" i="5"/>
  <c r="H2477" i="5"/>
  <c r="E2477" i="5"/>
  <c r="F2477" i="5"/>
  <c r="G2477" i="5"/>
  <c r="G1133" i="5"/>
  <c r="H1133" i="5"/>
  <c r="I1133" i="5"/>
  <c r="F1133" i="5"/>
  <c r="G2483" i="5"/>
  <c r="H2483" i="5"/>
  <c r="I2483" i="5"/>
  <c r="F2483" i="5"/>
  <c r="F728" i="5"/>
  <c r="G728" i="5"/>
  <c r="H728" i="5"/>
  <c r="I728" i="5"/>
  <c r="E728" i="5"/>
  <c r="G1440" i="5"/>
  <c r="I1440" i="5"/>
  <c r="E1440" i="5"/>
  <c r="F1440" i="5"/>
  <c r="H1440" i="5"/>
  <c r="G1942" i="5"/>
  <c r="I1942" i="5"/>
  <c r="F1942" i="5"/>
  <c r="H1804" i="5"/>
  <c r="G1804" i="5"/>
  <c r="E1804" i="5"/>
  <c r="F1804" i="5"/>
  <c r="H1855" i="5"/>
  <c r="I1855" i="5"/>
  <c r="F1855" i="5"/>
  <c r="H619" i="5"/>
  <c r="I619" i="5"/>
  <c r="E619" i="5"/>
  <c r="G619" i="5"/>
  <c r="H1890" i="5"/>
  <c r="E1890" i="5"/>
  <c r="F1890" i="5"/>
  <c r="I1890" i="5"/>
  <c r="H1410" i="5"/>
  <c r="F1410" i="5"/>
  <c r="F1413" i="5"/>
  <c r="H1413" i="5"/>
  <c r="I1413" i="5"/>
  <c r="E1413" i="5"/>
  <c r="G991" i="5"/>
  <c r="H991" i="5"/>
  <c r="I991" i="5"/>
  <c r="F991" i="5"/>
  <c r="E2456" i="5"/>
  <c r="F2342" i="5"/>
  <c r="G1566" i="5"/>
  <c r="E2333" i="5"/>
  <c r="E112" i="5"/>
  <c r="I1923" i="5"/>
  <c r="H2047" i="5"/>
  <c r="F2406" i="5"/>
  <c r="F2553" i="5"/>
  <c r="I485" i="5"/>
  <c r="G2430" i="5"/>
  <c r="H1390" i="5"/>
  <c r="G1923" i="5"/>
  <c r="E2432" i="5"/>
  <c r="E2384" i="5"/>
  <c r="H220" i="5"/>
  <c r="E152" i="5"/>
  <c r="F501" i="5"/>
  <c r="F2463" i="5"/>
  <c r="H34" i="5"/>
  <c r="H2430" i="5"/>
  <c r="G1390" i="5"/>
  <c r="G1236" i="5"/>
  <c r="I2477" i="5"/>
  <c r="E2451" i="5"/>
  <c r="F2430" i="5"/>
  <c r="E923" i="5"/>
  <c r="G544" i="5"/>
  <c r="I90" i="5"/>
  <c r="H561" i="5"/>
  <c r="I2453" i="5"/>
  <c r="G1751" i="5"/>
  <c r="H2254" i="5"/>
  <c r="E2491" i="5"/>
  <c r="H247" i="5"/>
  <c r="F297" i="5"/>
  <c r="I634" i="5"/>
  <c r="F65" i="5"/>
  <c r="E2363" i="5"/>
  <c r="F1703" i="5"/>
  <c r="G900" i="5"/>
  <c r="H1031" i="5"/>
  <c r="G1461" i="5"/>
  <c r="I544" i="5"/>
  <c r="F1550" i="5"/>
  <c r="G377" i="5"/>
  <c r="G681" i="5"/>
  <c r="E200" i="5"/>
  <c r="H1168" i="5"/>
  <c r="F335" i="5"/>
  <c r="G346" i="5"/>
  <c r="F422" i="5"/>
  <c r="I1044" i="5"/>
  <c r="H126" i="5"/>
  <c r="E544" i="5"/>
  <c r="I1550" i="5"/>
  <c r="E1657" i="5"/>
  <c r="F2086" i="5"/>
  <c r="H1683" i="5"/>
  <c r="H1998" i="5"/>
  <c r="E1373" i="5"/>
  <c r="O11" i="7" l="1"/>
  <c r="M11" i="7"/>
  <c r="G11" i="7"/>
  <c r="F11" i="7"/>
  <c r="J10" i="7"/>
  <c r="L10" i="7"/>
  <c r="O14" i="7"/>
  <c r="M10" i="7"/>
  <c r="L11" i="7"/>
  <c r="N14" i="7"/>
  <c r="H11" i="7"/>
  <c r="J11" i="7"/>
  <c r="F14" i="7"/>
  <c r="M14" i="7"/>
  <c r="J14" i="7"/>
  <c r="N10" i="7"/>
  <c r="K11" i="7"/>
  <c r="I11" i="7"/>
  <c r="N11" i="7"/>
  <c r="K10" i="7"/>
  <c r="H10" i="7"/>
  <c r="I14" i="7"/>
  <c r="I10" i="7"/>
  <c r="O10" i="7"/>
  <c r="H14" i="7"/>
  <c r="F10" i="7"/>
  <c r="K14" i="7"/>
  <c r="G10" i="7"/>
  <c r="L14" i="7"/>
  <c r="G14" i="7"/>
  <c r="F14" i="5"/>
  <c r="E5" i="5"/>
  <c r="H2" i="7" s="1"/>
  <c r="E14" i="5"/>
  <c r="E3" i="5"/>
  <c r="F2" i="7" s="1"/>
  <c r="H13" i="5"/>
  <c r="F12" i="5"/>
  <c r="O3" i="7" s="1"/>
  <c r="B36" i="10"/>
  <c r="K36" i="10" s="1"/>
  <c r="D35" i="10"/>
  <c r="F6" i="5"/>
  <c r="I3" i="7" s="1"/>
  <c r="I12" i="5"/>
  <c r="O6" i="7" s="1"/>
  <c r="H10" i="5"/>
  <c r="M5" i="7" s="1"/>
  <c r="E12" i="5"/>
  <c r="O2" i="7" s="1"/>
  <c r="G12" i="5"/>
  <c r="O4" i="7" s="1"/>
  <c r="H3" i="5"/>
  <c r="F5" i="7" s="1"/>
  <c r="L14" i="10" s="1"/>
  <c r="I14" i="5"/>
  <c r="G8" i="5"/>
  <c r="K4" i="7" s="1"/>
  <c r="M13" i="10" s="1"/>
  <c r="E8" i="5"/>
  <c r="K2" i="7" s="1"/>
  <c r="I10" i="5"/>
  <c r="M6" i="7" s="1"/>
  <c r="F5" i="5"/>
  <c r="H3" i="7" s="1"/>
  <c r="G3" i="5"/>
  <c r="F4" i="7" s="1"/>
  <c r="L13" i="10" s="1"/>
  <c r="I6" i="5"/>
  <c r="I6" i="7" s="1"/>
  <c r="N15" i="10" s="1"/>
  <c r="H5" i="5"/>
  <c r="H5" i="7" s="1"/>
  <c r="J14" i="10" s="1"/>
  <c r="H9" i="5"/>
  <c r="L5" i="7" s="1"/>
  <c r="F13" i="5"/>
  <c r="G13" i="5"/>
  <c r="H14" i="5"/>
  <c r="F10" i="5"/>
  <c r="M3" i="7" s="1"/>
  <c r="I9" i="5"/>
  <c r="L6" i="7" s="1"/>
  <c r="I7" i="5"/>
  <c r="J6" i="7" s="1"/>
  <c r="I15" i="10" s="1"/>
  <c r="I5" i="5"/>
  <c r="H6" i="7" s="1"/>
  <c r="J15" i="10" s="1"/>
  <c r="G14" i="5"/>
  <c r="F9" i="5"/>
  <c r="L3" i="7" s="1"/>
  <c r="F4" i="5"/>
  <c r="G3" i="7" s="1"/>
  <c r="H4" i="5"/>
  <c r="G5" i="7" s="1"/>
  <c r="K14" i="10" s="1"/>
  <c r="G9" i="5"/>
  <c r="L4" i="7" s="1"/>
  <c r="H12" i="5"/>
  <c r="O5" i="7" s="1"/>
  <c r="H6" i="5"/>
  <c r="I5" i="7" s="1"/>
  <c r="N14" i="10" s="1"/>
  <c r="G5" i="5"/>
  <c r="H4" i="7" s="1"/>
  <c r="J13" i="10" s="1"/>
  <c r="I4" i="5"/>
  <c r="G6" i="7" s="1"/>
  <c r="K15" i="10" s="1"/>
  <c r="E4" i="5"/>
  <c r="G2" i="7" s="1"/>
  <c r="I13" i="5"/>
  <c r="G7" i="5"/>
  <c r="J4" i="7" s="1"/>
  <c r="I13" i="10" s="1"/>
  <c r="F7" i="5"/>
  <c r="J3" i="7" s="1"/>
  <c r="F8" i="5"/>
  <c r="K3" i="7" s="1"/>
  <c r="I8" i="5"/>
  <c r="K6" i="7" s="1"/>
  <c r="M15" i="10" s="1"/>
  <c r="H7" i="5"/>
  <c r="J5" i="7" s="1"/>
  <c r="I14" i="10" s="1"/>
  <c r="E7" i="5"/>
  <c r="J2" i="7" s="1"/>
  <c r="F11" i="5"/>
  <c r="N3" i="7" s="1"/>
  <c r="H8" i="5"/>
  <c r="K5" i="7" s="1"/>
  <c r="M14" i="10" s="1"/>
  <c r="E13" i="5"/>
  <c r="E11" i="5"/>
  <c r="N2" i="7" s="1"/>
  <c r="G6" i="5"/>
  <c r="I4" i="7" s="1"/>
  <c r="N13" i="10" s="1"/>
  <c r="E6" i="5"/>
  <c r="I2" i="7" s="1"/>
  <c r="I3" i="5"/>
  <c r="F6" i="7" s="1"/>
  <c r="L15" i="10" s="1"/>
  <c r="G4" i="5"/>
  <c r="G4" i="7" s="1"/>
  <c r="K13" i="10" s="1"/>
  <c r="G10" i="5"/>
  <c r="M4" i="7" s="1"/>
  <c r="F3" i="5"/>
  <c r="F3" i="7" s="1"/>
  <c r="G11" i="5"/>
  <c r="N4" i="7" s="1"/>
  <c r="H11" i="5"/>
  <c r="N5" i="7" s="1"/>
  <c r="I11" i="5"/>
  <c r="N6" i="7" s="1"/>
  <c r="E9" i="5"/>
  <c r="L2" i="7" s="1"/>
  <c r="E10" i="5"/>
  <c r="M2" i="7" s="1"/>
  <c r="O9" i="7" l="1"/>
  <c r="O7" i="7" s="1"/>
  <c r="O1" i="7" s="1"/>
  <c r="M9" i="7"/>
  <c r="M7" i="7" s="1"/>
  <c r="G9" i="7"/>
  <c r="G7" i="7" s="1"/>
  <c r="K20" i="10" s="1"/>
  <c r="K23" i="10" s="1"/>
  <c r="N9" i="7"/>
  <c r="N7" i="7" s="1"/>
  <c r="N1" i="7" s="1"/>
  <c r="I9" i="7"/>
  <c r="I7" i="7" s="1"/>
  <c r="N20" i="10" s="1"/>
  <c r="N23" i="10" s="1"/>
  <c r="J9" i="7"/>
  <c r="J7" i="7" s="1"/>
  <c r="I20" i="10" s="1"/>
  <c r="I23" i="10" s="1"/>
  <c r="F9" i="7"/>
  <c r="F7" i="7" s="1"/>
  <c r="L20" i="10" s="1"/>
  <c r="L23" i="10" s="1"/>
  <c r="H9" i="7"/>
  <c r="H7" i="7" s="1"/>
  <c r="J20" i="10" s="1"/>
  <c r="J23" i="10" s="1"/>
  <c r="L9" i="7"/>
  <c r="L7" i="7" s="1"/>
  <c r="K9" i="7"/>
  <c r="K7" i="7" s="1"/>
  <c r="M20" i="10" s="1"/>
  <c r="M23" i="10" s="1"/>
  <c r="P14" i="10"/>
  <c r="B37" i="10"/>
  <c r="K37" i="10" s="1"/>
  <c r="D36" i="10"/>
  <c r="P15" i="10"/>
  <c r="O14" i="10"/>
  <c r="P13" i="10"/>
  <c r="O15" i="10"/>
  <c r="O13" i="10"/>
  <c r="O20" i="10" l="1"/>
  <c r="O23" i="10" s="1"/>
  <c r="P20" i="10"/>
  <c r="P23" i="10" s="1"/>
  <c r="M1" i="7"/>
  <c r="P21" i="10" s="1"/>
  <c r="P24" i="10" s="1"/>
  <c r="L1" i="7"/>
  <c r="O21" i="10" s="1"/>
  <c r="O24" i="10" s="1"/>
  <c r="J1" i="7"/>
  <c r="I21" i="10" s="1"/>
  <c r="I24" i="10" s="1"/>
  <c r="I27" i="10" s="1"/>
  <c r="F1" i="7"/>
  <c r="L21" i="10" s="1"/>
  <c r="L24" i="10" s="1"/>
  <c r="L27" i="10" s="1"/>
  <c r="I1" i="7"/>
  <c r="N21" i="10" s="1"/>
  <c r="N24" i="10" s="1"/>
  <c r="N27" i="10" s="1"/>
  <c r="G1" i="7"/>
  <c r="K21" i="10" s="1"/>
  <c r="K24" i="10" s="1"/>
  <c r="K27" i="10" s="1"/>
  <c r="H1" i="7"/>
  <c r="J21" i="10" s="1"/>
  <c r="J24" i="10" s="1"/>
  <c r="J27" i="10" s="1"/>
  <c r="K1" i="7"/>
  <c r="M21" i="10" s="1"/>
  <c r="M17" i="10" s="1"/>
  <c r="B38" i="10"/>
  <c r="K38" i="10" s="1"/>
  <c r="D37" i="10"/>
  <c r="O27" i="10" l="1"/>
  <c r="P27" i="10"/>
  <c r="I16" i="10"/>
  <c r="I17" i="10"/>
  <c r="L16" i="10"/>
  <c r="N16" i="10"/>
  <c r="N17" i="10"/>
  <c r="L17" i="10"/>
  <c r="K16" i="10"/>
  <c r="K17" i="10"/>
  <c r="J17" i="10"/>
  <c r="J16" i="10"/>
  <c r="M24" i="10"/>
  <c r="M27" i="10" s="1"/>
  <c r="M16" i="10"/>
  <c r="P16" i="10"/>
  <c r="P17" i="10"/>
  <c r="B39" i="10"/>
  <c r="K39" i="10" s="1"/>
  <c r="D38" i="10"/>
  <c r="O16" i="10"/>
  <c r="O17" i="10"/>
  <c r="B40" i="10" l="1"/>
  <c r="K40" i="10" s="1"/>
  <c r="D39" i="10"/>
  <c r="B41" i="10" l="1"/>
  <c r="K41" i="10" s="1"/>
  <c r="D40" i="10"/>
  <c r="B42" i="10" l="1"/>
  <c r="K42" i="10" s="1"/>
  <c r="D41" i="10"/>
  <c r="B43" i="10" l="1"/>
  <c r="K43" i="10" s="1"/>
  <c r="D42" i="10"/>
  <c r="B44" i="10" l="1"/>
  <c r="K44" i="10" s="1"/>
  <c r="D43" i="10"/>
  <c r="B45" i="10" l="1"/>
  <c r="K45" i="10" s="1"/>
  <c r="D44" i="10"/>
  <c r="B46" i="10" l="1"/>
  <c r="K46" i="10" s="1"/>
  <c r="D45" i="10"/>
  <c r="B47" i="10" l="1"/>
  <c r="K47" i="10" s="1"/>
  <c r="D46" i="10"/>
  <c r="B48" i="10" l="1"/>
  <c r="K48" i="10" s="1"/>
  <c r="D47" i="10"/>
  <c r="B49" i="10" l="1"/>
  <c r="K49" i="10" s="1"/>
  <c r="D48" i="10"/>
  <c r="B50" i="10" l="1"/>
  <c r="K50" i="10" s="1"/>
  <c r="D49" i="10"/>
  <c r="B51" i="10" l="1"/>
  <c r="K51" i="10" s="1"/>
  <c r="D50" i="10"/>
  <c r="B52" i="10" l="1"/>
  <c r="K52" i="10" s="1"/>
  <c r="D51" i="10"/>
  <c r="B53" i="10" l="1"/>
  <c r="K53" i="10" s="1"/>
  <c r="D52" i="10"/>
  <c r="B54" i="10" l="1"/>
  <c r="K54" i="10" s="1"/>
  <c r="D53" i="10"/>
  <c r="B55" i="10" l="1"/>
  <c r="K55" i="10" s="1"/>
  <c r="D54" i="10"/>
  <c r="B56" i="10" l="1"/>
  <c r="K56" i="10" s="1"/>
  <c r="D55" i="10"/>
  <c r="B57" i="10" l="1"/>
  <c r="K57" i="10" s="1"/>
  <c r="D56" i="10"/>
  <c r="B58" i="10" l="1"/>
  <c r="K58" i="10" s="1"/>
  <c r="D57" i="10"/>
  <c r="B59" i="10" l="1"/>
  <c r="K59" i="10" s="1"/>
  <c r="D58" i="10"/>
  <c r="B60" i="10" l="1"/>
  <c r="K60" i="10" s="1"/>
  <c r="D59" i="10"/>
  <c r="B61" i="10" l="1"/>
  <c r="K61" i="10" s="1"/>
  <c r="D60" i="10"/>
  <c r="B62" i="10" l="1"/>
  <c r="K62" i="10" s="1"/>
  <c r="D61" i="10"/>
  <c r="B63" i="10" l="1"/>
  <c r="K63" i="10" s="1"/>
  <c r="D62" i="10"/>
  <c r="B64" i="10" l="1"/>
  <c r="K64" i="10" s="1"/>
  <c r="D63" i="10"/>
  <c r="B65" i="10" l="1"/>
  <c r="K65" i="10" s="1"/>
  <c r="D64" i="10"/>
  <c r="B66" i="10" l="1"/>
  <c r="K66" i="10" s="1"/>
  <c r="D65" i="10"/>
  <c r="B67" i="10" l="1"/>
  <c r="K67" i="10" s="1"/>
  <c r="D66" i="10"/>
  <c r="B68" i="10" l="1"/>
  <c r="K68" i="10" s="1"/>
  <c r="D67" i="10"/>
  <c r="B69" i="10" l="1"/>
  <c r="K69" i="10" s="1"/>
  <c r="D68" i="10"/>
  <c r="B70" i="10" l="1"/>
  <c r="K70" i="10" s="1"/>
  <c r="D69" i="10"/>
  <c r="B71" i="10" l="1"/>
  <c r="K71" i="10" s="1"/>
  <c r="D70" i="10"/>
  <c r="B72" i="10" l="1"/>
  <c r="K72" i="10" s="1"/>
  <c r="D71" i="10"/>
  <c r="B73" i="10" l="1"/>
  <c r="K73" i="10" s="1"/>
  <c r="D72" i="10"/>
  <c r="B74" i="10" l="1"/>
  <c r="K74" i="10" s="1"/>
  <c r="D73" i="10"/>
  <c r="B75" i="10" l="1"/>
  <c r="K75" i="10" s="1"/>
  <c r="D74" i="10"/>
  <c r="B76" i="10" l="1"/>
  <c r="K76" i="10" s="1"/>
  <c r="D75" i="10"/>
  <c r="B77" i="10" l="1"/>
  <c r="K77" i="10" s="1"/>
  <c r="D76" i="10"/>
  <c r="B78" i="10" l="1"/>
  <c r="K78" i="10" s="1"/>
  <c r="D77" i="10"/>
  <c r="D78"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Bruce Chorpita</author>
  </authors>
  <commentList>
    <comment ref="I13" authorId="0" shapeId="0" xr:uid="{00D258CF-488D-4F49-8D3C-EE07379CB2AB}">
      <text>
        <r>
          <rPr>
            <b/>
            <sz val="9"/>
            <color indexed="81"/>
            <rFont val="Tahoma"/>
            <family val="2"/>
          </rPr>
          <t>Bruce Chorpita:</t>
        </r>
        <r>
          <rPr>
            <sz val="9"/>
            <color indexed="81"/>
            <rFont val="Tahoma"/>
            <family val="2"/>
          </rPr>
          <t xml:space="preserve">
Cohort N</t>
        </r>
      </text>
    </comment>
    <comment ref="I14" authorId="0" shapeId="0" xr:uid="{FD3D7D27-B84E-46F5-A6B5-BB044E10CA22}">
      <text>
        <r>
          <rPr>
            <b/>
            <sz val="9"/>
            <color indexed="81"/>
            <rFont val="Tahoma"/>
            <family val="2"/>
          </rPr>
          <t>Bruce Chorpita:</t>
        </r>
        <r>
          <rPr>
            <sz val="9"/>
            <color indexed="81"/>
            <rFont val="Tahoma"/>
            <family val="2"/>
          </rPr>
          <t xml:space="preserve">
Cohort Min Age</t>
        </r>
      </text>
    </comment>
    <comment ref="I15" authorId="0" shapeId="0" xr:uid="{52A42891-7ECB-403A-A88F-381ED3A1CDFA}">
      <text>
        <r>
          <rPr>
            <b/>
            <sz val="9"/>
            <color indexed="81"/>
            <rFont val="Tahoma"/>
            <family val="2"/>
          </rPr>
          <t>Bruce Chorpita:</t>
        </r>
        <r>
          <rPr>
            <sz val="9"/>
            <color indexed="81"/>
            <rFont val="Tahoma"/>
            <family val="2"/>
          </rPr>
          <t xml:space="preserve">
Cohort Max Age</t>
        </r>
      </text>
    </comment>
    <comment ref="I18" authorId="0" shapeId="0" xr:uid="{B8D83EB4-9FB8-4FFA-A71C-CFCACD59AF82}">
      <text>
        <r>
          <rPr>
            <b/>
            <sz val="9"/>
            <color indexed="81"/>
            <rFont val="Tahoma"/>
            <family val="2"/>
          </rPr>
          <t>Bruce Chorpita:</t>
        </r>
        <r>
          <rPr>
            <sz val="9"/>
            <color indexed="81"/>
            <rFont val="Tahoma"/>
            <family val="2"/>
          </rPr>
          <t xml:space="preserve">
Column Index for lookup in Calculator results (row 7)</t>
        </r>
      </text>
    </comment>
    <comment ref="I19" authorId="0" shapeId="0" xr:uid="{36FD4117-06AB-4C79-A4D7-053C07E8A6F8}">
      <text>
        <r>
          <rPr>
            <b/>
            <sz val="9"/>
            <color indexed="81"/>
            <rFont val="Tahoma"/>
            <family val="2"/>
          </rPr>
          <t>Bruce Chorpita:</t>
        </r>
        <r>
          <rPr>
            <sz val="9"/>
            <color indexed="81"/>
            <rFont val="Tahoma"/>
            <family val="2"/>
          </rPr>
          <t xml:space="preserve">
Benchmark</t>
        </r>
      </text>
    </comment>
    <comment ref="I20" authorId="0" shapeId="0" xr:uid="{2064254E-6F69-47BB-9AEE-5286569D2AC8}">
      <text>
        <r>
          <rPr>
            <b/>
            <sz val="9"/>
            <color indexed="81"/>
            <rFont val="Tahoma"/>
            <family val="2"/>
          </rPr>
          <t>Bruce Chorpita:</t>
        </r>
        <r>
          <rPr>
            <sz val="9"/>
            <color indexed="81"/>
            <rFont val="Tahoma"/>
            <family val="2"/>
          </rPr>
          <t xml:space="preserve">
Raw Score</t>
        </r>
      </text>
    </comment>
    <comment ref="I21" authorId="0" shapeId="0" xr:uid="{01EB1742-9164-4E32-AA25-B57E8BD46490}">
      <text>
        <r>
          <rPr>
            <b/>
            <sz val="9"/>
            <color indexed="81"/>
            <rFont val="Tahoma"/>
            <family val="2"/>
          </rPr>
          <t>Bruce Chorpita:</t>
        </r>
        <r>
          <rPr>
            <sz val="9"/>
            <color indexed="81"/>
            <rFont val="Tahoma"/>
            <family val="2"/>
          </rPr>
          <t xml:space="preserve">
T Score</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9A23B2BD-3171-43E7-9219-903A0FC516B6}" keepAlive="1" name="Query - Application Versions" description="Connection to the 'Application Versions' query in the workbook." type="5" refreshedVersion="6" background="1" saveData="1">
    <dbPr connection="Provider=Microsoft.Mashup.OleDb.1;Data Source=$Workbook$;Location=Application Versions;Extended Properties=&quot;&quot;" command="SELECT * FROM [Application Versions]"/>
  </connection>
  <connection id="2" xr16:uid="{5C683945-DC92-4533-B0F4-673A411DCDFD}" keepAlive="1" name="Query - CohortNormSet Metadata (Findings)" description="Connection to the 'CohortNormSet Metadata (Findings)' query in the workbook." type="5" refreshedVersion="6" background="1" saveData="1">
    <dbPr connection="Provider=Microsoft.Mashup.OleDb.1;Data Source=$Workbook$;Location=CohortNormSet Metadata (Findings);Extended Properties=&quot;&quot;" command="SELECT * FROM [CohortNormSet Metadata (Findings)]"/>
  </connection>
  <connection id="3" xr16:uid="{DCC5456D-6EB0-43CA-98BE-DCBD2636D271}" keepAlive="1" name="Query - Default Data Sources (Findings)" description="Connection to the 'Default Data Sources (Findings)' query in the workbook." type="5" refreshedVersion="6" background="1" saveData="1">
    <dbPr connection="Provider=Microsoft.Mashup.OleDb.1;Data Source=$Workbook$;Location=Default Data Sources (Findings);Extended Properties=&quot;&quot;" command="SELECT * FROM [Default Data Sources (Findings)]"/>
  </connection>
  <connection id="4" xr16:uid="{CF76AD76-A16A-4388-AE4E-A83D35381419}" keepAlive="1" name="Query - GenderForSelectionUI (unduplicated)" description="Connection to the 'GenderForSelectionUI (unduplicated)' query in the workbook." type="5" refreshedVersion="6" background="1" saveData="1">
    <dbPr connection="Provider=Microsoft.Mashup.OleDb.1;Data Source=$Workbook$;Location=GenderForSelectionUI (unduplicated);Extended Properties=&quot;&quot;" command="SELECT * FROM [GenderForSelectionUI (unduplicated)]"/>
  </connection>
  <connection id="5" xr16:uid="{3BA323C9-4585-4811-A2E2-3F1923BE424D}" keepAlive="1" name="Query - GenderInWorkingNormSet (Findings)" description="Connection to the 'GenderInWorkingNormSet (Findings)' query in the workbook." type="5" refreshedVersion="6" background="1" saveData="1">
    <dbPr connection="Provider=Microsoft.Mashup.OleDb.1;Data Source=$Workbook$;Location=GenderInWorkingNormSet (Findings);Extended Properties=&quot;&quot;" command="SELECT * FROM [GenderInWorkingNormSet (Findings)]"/>
  </connection>
  <connection id="6" xr16:uid="{09D560CD-A377-49B2-B8A7-00E0BA2BFA7F}" keepAlive="1" name="Query - Item Scale Map (Instruments)" description="Connection to the 'Item Scale Map (Instruments)' query in the workbook." type="5" refreshedVersion="6" background="1" saveData="1">
    <dbPr connection="Provider=Microsoft.Mashup.OleDb.1;Data Source=$Workbook$;Location=Item Scale Map (Instruments);Extended Properties=&quot;&quot;" command="SELECT * FROM [Item Scale Map (Instruments)]"/>
  </connection>
  <connection id="7" xr16:uid="{D5539BEE-B1D7-4A4C-BA22-12CD5267728A}" keepAlive="1" name="Query - Items and Concepts (Instruments)" description="Connection to the 'Items and Concepts (Instruments)' query in the workbook." type="5" refreshedVersion="6" background="1" saveData="1">
    <dbPr connection="Provider=Microsoft.Mashup.OleDb.1;Data Source=$Workbook$;Location=Items and Concepts (Instruments);Extended Properties=&quot;&quot;" command="SELECT * FROM [Items and Concepts (Instruments)]"/>
  </connection>
  <connection id="8" xr16:uid="{659C4450-F15C-47D8-95BE-1107029FD492}" keepAlive="1" name="Query - Normative Data (Findings)" description="Connection to the 'Normative Data (Findings)' query in the workbook." type="5" refreshedVersion="6" background="1" saveData="1">
    <dbPr connection="Provider=Microsoft.Mashup.OleDb.1;Data Source=$Workbook$;Location=Normative Data (Findings);Extended Properties=&quot;&quot;" command="SELECT * FROM [Normative Data (Findings)]"/>
  </connection>
  <connection id="9" xr16:uid="{DF292828-C4E3-4326-B6B6-4AED1F3237CC}" keepAlive="1" name="Query - Norms 06 Supported Languages" description="Connection to the 'Norms 06 Supported Languages' query in the workbook." type="5" refreshedVersion="6" background="1" saveData="1">
    <dbPr connection="Provider=Microsoft.Mashup.OleDb.1;Data Source=$Workbook$;Location=Norms 06 Supported Languages;Extended Properties=&quot;&quot;" command="SELECT * FROM [Norms 06 Supported Languages]"/>
  </connection>
</connections>
</file>

<file path=xl/sharedStrings.xml><?xml version="1.0" encoding="utf-8"?>
<sst xmlns="http://schemas.openxmlformats.org/spreadsheetml/2006/main" count="44732" uniqueCount="4936">
  <si>
    <t>AgeY</t>
  </si>
  <si>
    <t>Grade</t>
  </si>
  <si>
    <t>PaperID</t>
  </si>
  <si>
    <t>Citation</t>
  </si>
  <si>
    <t>PaperYear</t>
  </si>
  <si>
    <t>doi</t>
  </si>
  <si>
    <t>StudyName</t>
  </si>
  <si>
    <t>CohortID</t>
  </si>
  <si>
    <t>CohortName</t>
  </si>
  <si>
    <t>CohortN</t>
  </si>
  <si>
    <t>CohortGender</t>
  </si>
  <si>
    <t>BestAgeMin</t>
  </si>
  <si>
    <t>BestAgeMax</t>
  </si>
  <si>
    <t>InstrumentID</t>
  </si>
  <si>
    <t>InstrumentName</t>
  </si>
  <si>
    <t>LangaugeID</t>
  </si>
  <si>
    <t>Language</t>
  </si>
  <si>
    <t>RespondentID</t>
  </si>
  <si>
    <t>Respondent</t>
  </si>
  <si>
    <t>ScaleID</t>
  </si>
  <si>
    <t>ScaleName</t>
  </si>
  <si>
    <t>Mean</t>
  </si>
  <si>
    <t>SD</t>
  </si>
  <si>
    <t>https://doi.org/10.1002/mpr.1965</t>
  </si>
  <si>
    <t>Study1</t>
  </si>
  <si>
    <t>Grothus2023 Study1 Full Sample</t>
  </si>
  <si>
    <t>RCADS-47-Y-DE</t>
  </si>
  <si>
    <t>German</t>
  </si>
  <si>
    <t>Youth</t>
  </si>
  <si>
    <t>Social Phobia (9.1)</t>
  </si>
  <si>
    <t>Panic Disorder (9.1)</t>
  </si>
  <si>
    <t>Generalized Anxiety Disorder (6.1)</t>
  </si>
  <si>
    <t>Major Depressive Disorder (10.1)</t>
  </si>
  <si>
    <t>Separation Anxiety Disorder (7.1)</t>
  </si>
  <si>
    <t>Obsessive Compulsive Disorder (6.1)</t>
  </si>
  <si>
    <t>Total Anxiety (37.1)</t>
  </si>
  <si>
    <t>Total Anxiety and Depression (47.1)</t>
  </si>
  <si>
    <t>Grothus2023 Study1 Boys 8&amp;9years</t>
  </si>
  <si>
    <t>Grothus2023 Study1 Boys 10&amp;11years</t>
  </si>
  <si>
    <t>Grothus2023 Study1 Boys 12&amp;13years</t>
  </si>
  <si>
    <t>Grothus2023 Study1 Boys 14&amp;15years</t>
  </si>
  <si>
    <t>Grothus2023 Study1 Boys 16&amp;17years</t>
  </si>
  <si>
    <t>Grothus2023 Study1 Girls 8&amp;9years</t>
  </si>
  <si>
    <t>Grothus2023 Study1 Girls 10&amp;11years</t>
  </si>
  <si>
    <t>Grothus2023 Study1 Girls 12&amp;13years</t>
  </si>
  <si>
    <t>Grothus2023 Study1 Girls 14&amp;15years</t>
  </si>
  <si>
    <t>Grothus2023 Study1 Girls 16&amp;17years</t>
  </si>
  <si>
    <t>https://doi.org/10.1037/a0027283</t>
  </si>
  <si>
    <t>Ebesutani2012 Study 1 Full School Sample</t>
  </si>
  <si>
    <t>https://doi.org/10.1177/1073191115627012</t>
  </si>
  <si>
    <t>Ebesutani2017 Study 1 Full School Sample</t>
  </si>
  <si>
    <t>Caregiver</t>
  </si>
  <si>
    <t>Total Anxiety (15.1)</t>
  </si>
  <si>
    <t>Total Anxiety and Depression (25.1)</t>
  </si>
  <si>
    <t>https://doi.org/10.1016/s0005-7967(99)00130-8</t>
  </si>
  <si>
    <t>Study1&amp;2 Combined</t>
  </si>
  <si>
    <t>Chorpita2000 Study 1&amp;2 CombinedBoys3&amp;4SP</t>
  </si>
  <si>
    <t>Chorpita2000 Study 1&amp;2 CombinedBoys3&amp;4PD</t>
  </si>
  <si>
    <t>Chorpita2000 Study 1&amp;2 CombinedBoys3&amp;4GAD</t>
  </si>
  <si>
    <t>Chorpita2000 Study 1&amp;2 CombinedBoys3&amp;4MDD</t>
  </si>
  <si>
    <t>Ebesutani2012 Study 1 Full School Sample Boys3&amp;4</t>
  </si>
  <si>
    <t>Ebesutani2012 Study 1 Full School Sample AllBoys</t>
  </si>
  <si>
    <t>Ebesutani2017 Study 1 School Sample Boys3&amp;4</t>
  </si>
  <si>
    <t>Ebesutani2017 Study 1 School Sample All Boys</t>
  </si>
  <si>
    <t>Chorpita2000 Study 1&amp;2 CombinedBoys3&amp;4SAD</t>
  </si>
  <si>
    <t>Chorpita2000 Study 1&amp;2 CombinedBoys3&amp;4OCD</t>
  </si>
  <si>
    <t>Chorpita2000 Study 1&amp;2 CombinedGirls3&amp;4SP</t>
  </si>
  <si>
    <t>Chorpita2000 Study 1&amp;2 CombinedGirls3&amp;4PD</t>
  </si>
  <si>
    <t>Chorpita2000 Study 1&amp;2 CombinedGirls3&amp;4GAD</t>
  </si>
  <si>
    <t>Chorpita2000 Study 1&amp;2 CombinedGirls3&amp;4MDD</t>
  </si>
  <si>
    <t>Ebesutani2012 Study 1 Full School Sample Girls3&amp;4</t>
  </si>
  <si>
    <t>Ebesutani2012 Study 1 Full School Sample AllGirls</t>
  </si>
  <si>
    <t>Ebesutani2017 Study 1 School Sample Girls3&amp;4</t>
  </si>
  <si>
    <t>Ebesutani2017 Study 1 School Sample All Girls</t>
  </si>
  <si>
    <t>Chorpita2000 Study 1&amp;2 CombinedGirls3&amp;4SAD</t>
  </si>
  <si>
    <t>Chorpita2000 Study 1&amp;2 CombinedGirls3&amp;4OCD</t>
  </si>
  <si>
    <t>Chorpita2000 Study 1&amp;2 CombinedBoys5&amp;6SP</t>
  </si>
  <si>
    <t>Chorpita2000 Study 1&amp;2 CombinedBoys5&amp;6PD</t>
  </si>
  <si>
    <t>Chorpita2000 Study 1&amp;2 CombinedBoys5&amp;6GAD</t>
  </si>
  <si>
    <t>Chorpita2000 Study 1&amp;2 CombinedBoys5&amp;6MDD</t>
  </si>
  <si>
    <t>Ebesutani2012 Study 1 Full School Sample Boys5&amp;6</t>
  </si>
  <si>
    <t>Ebesutani2017 Study 1 School Sample Boys5&amp;6</t>
  </si>
  <si>
    <t>Chorpita2000 Study 1&amp;2 CombinedBoys5&amp;6SAD</t>
  </si>
  <si>
    <t>Chorpita2000 Study 1&amp;2 CombinedBoys5&amp;6OCD</t>
  </si>
  <si>
    <t>Chorpita2000 Study 1&amp;2 CombinedGirls5&amp;6SP</t>
  </si>
  <si>
    <t>Chorpita2000 Study 1&amp;2 CombinedGirls5&amp;6PD</t>
  </si>
  <si>
    <t>Chorpita2000 Study 1&amp;2 CombinedGirls5&amp;6GAD</t>
  </si>
  <si>
    <t>Chorpita2000 Study 1&amp;2 CombinedGirls5&amp;6MDD</t>
  </si>
  <si>
    <t>Ebesutani2012 Study 1 Full School Sample Girls5&amp;6</t>
  </si>
  <si>
    <t>Ebesutani2017 Study 1 School Sample Girls5&amp;6</t>
  </si>
  <si>
    <t>Chorpita2000 Study 1&amp;2 CombinedGirls5&amp;6SAD</t>
  </si>
  <si>
    <t>Chorpita2000 Study 1&amp;2 CombinedGirls5&amp;6OCD</t>
  </si>
  <si>
    <t>Chorpita2000 Study 1&amp;2 CombinedBoys7&amp;8SP</t>
  </si>
  <si>
    <t>Chorpita2000 Study 1&amp;2 CombinedBoys7&amp;8PD</t>
  </si>
  <si>
    <t>Chorpita2000 Study 1&amp;2 CombinedBoys7&amp;8GAD</t>
  </si>
  <si>
    <t>Chorpita2000 Study 1&amp;2 CombinedBoys7&amp;8MDD</t>
  </si>
  <si>
    <t>Ebesutani2012 Study 1 Full School Sample Boys7&amp;8</t>
  </si>
  <si>
    <t>Ebesutani2017 Study 1 School Sample Boys7&amp;8</t>
  </si>
  <si>
    <t>Chorpita2000 Study 1&amp;2 CombinedBoys7&amp;8SAD</t>
  </si>
  <si>
    <t>Chorpita2000 Study 1&amp;2 CombinedBoys7&amp;8OCD</t>
  </si>
  <si>
    <t>Chorpita2000 Study 1&amp;2 CombinedGirls7&amp;8SP</t>
  </si>
  <si>
    <t>Chorpita2000 Study 1&amp;2 CombinedGirls7&amp;8PD</t>
  </si>
  <si>
    <t>Chorpita2000 Study 1&amp;2 CombinedGirls7&amp;8GAD</t>
  </si>
  <si>
    <t>Chorpita2000 Study 1&amp;2 CombinedGirls7&amp;8MDD</t>
  </si>
  <si>
    <t>Ebesutani2012 Study 1 Full School Sample Girls7&amp;8</t>
  </si>
  <si>
    <t>Ebesutani2017 Study 1 School Sample Girls7&amp;8</t>
  </si>
  <si>
    <t>Chorpita2000 Study 1&amp;2 CombinedGirls7&amp;8SAD</t>
  </si>
  <si>
    <t>Chorpita2000 Study 1&amp;2 CombinedGirls7&amp;8OCD</t>
  </si>
  <si>
    <t>Chorpita2000 Study 1&amp;2 CombinedBoys9&amp;10SP</t>
  </si>
  <si>
    <t>Chorpita2000 Study 1&amp;2 CombinedBoys9&amp;10PD</t>
  </si>
  <si>
    <t>Chorpita2000 Study 1&amp;2 CombinedBoys9&amp;10GAD</t>
  </si>
  <si>
    <t>Chorpita2000 Study 1&amp;2 CombinedBoys9&amp;10MDD</t>
  </si>
  <si>
    <t>Ebesutani2012 Study 1 Full School Sample Boys9&amp;10</t>
  </si>
  <si>
    <t>Ebesutani2017 Study 1 School Sample Boys9&amp;10</t>
  </si>
  <si>
    <t>Chorpita2000 Study 1&amp;2 CombinedBoys9&amp;10SAD</t>
  </si>
  <si>
    <t>Chorpita2000 Study 1&amp;2 CombinedBoys9&amp;10OCD</t>
  </si>
  <si>
    <t>Chorpita2000 Study 1&amp;2 CombinedGirls9&amp;10SP</t>
  </si>
  <si>
    <t>Chorpita2000 Study 1&amp;2 CombinedGirls9&amp;10PD</t>
  </si>
  <si>
    <t>Chorpita2000 Study 1&amp;2 CombinedGirls9&amp;10GAD</t>
  </si>
  <si>
    <t>Chorpita2000 Study 1&amp;2 CombinedGirls9&amp;10MDD</t>
  </si>
  <si>
    <t>Ebesutani2012 Study 1 Full School Sample Girls9&amp;10</t>
  </si>
  <si>
    <t>Ebesutani2017 Study 1 School Sample Girls9&amp;10</t>
  </si>
  <si>
    <t>Chorpita2000 Study 1&amp;2 CombinedGirls9&amp;10SAD</t>
  </si>
  <si>
    <t>Chorpita2000 Study 1&amp;2 CombinedGirls9&amp;10OCD</t>
  </si>
  <si>
    <t>Chorpita2000 Study 1&amp;2 CombinedBoys11&amp;12SP</t>
  </si>
  <si>
    <t>Chorpita2000 Study 1&amp;2 CombinedBoys11&amp;12PD</t>
  </si>
  <si>
    <t>Chorpita2000 Study 1&amp;2 CombinedBoys11&amp;12GAD</t>
  </si>
  <si>
    <t>Chorpita2000 Study 1&amp;2 CombinedBoys11&amp;12MDD</t>
  </si>
  <si>
    <t>Ebesutani2012 Study 1 Full School Sample Boys11&amp;12</t>
  </si>
  <si>
    <t>Ebesutani2017 Study 1 School Sample Boys11&amp;12</t>
  </si>
  <si>
    <t>Chorpita2000 Study 1&amp;2 CombinedBoys11&amp;12SAD</t>
  </si>
  <si>
    <t>Chorpita2000 Study 1&amp;2 CombinedBoys11&amp;12OCD</t>
  </si>
  <si>
    <t>Chorpita2000 Study 1&amp;2 CombinedGirls11&amp;12SP</t>
  </si>
  <si>
    <t>Chorpita2000 Study 1&amp;2 CombinedGirls11&amp;12PD</t>
  </si>
  <si>
    <t>Chorpita2000 Study 1&amp;2 CombinedGirls11&amp;12GAD</t>
  </si>
  <si>
    <t>Chorpita2000 Study 1&amp;2 CombinedGirls11&amp;12MDD</t>
  </si>
  <si>
    <t>Ebesutani2012 Study 1 Full School Sample Girls11&amp;12</t>
  </si>
  <si>
    <t>Ebesutani2017 Study 1 School Sample Girls11&amp;12</t>
  </si>
  <si>
    <t>Chorpita2000 Study 1&amp;2 CombinedGirls11&amp;12SAD</t>
  </si>
  <si>
    <t>Chorpita2000 Study 1&amp;2 CombinedGirls11&amp;12OCD</t>
  </si>
  <si>
    <t>Row Labels</t>
  </si>
  <si>
    <t>Age:</t>
  </si>
  <si>
    <t>Gender:</t>
  </si>
  <si>
    <t>Filter Results</t>
  </si>
  <si>
    <t>Respondent Chosen:</t>
  </si>
  <si>
    <t>Messages:</t>
  </si>
  <si>
    <t>AvgOfCohortN</t>
  </si>
  <si>
    <t>MinOfBestAgeMin</t>
  </si>
  <si>
    <t>MaxOfBestAgeMax</t>
  </si>
  <si>
    <t>No respondent</t>
  </si>
  <si>
    <t>Dataset chosen</t>
  </si>
  <si>
    <t>URL message</t>
  </si>
  <si>
    <t>URL</t>
  </si>
  <si>
    <t>Citation message</t>
  </si>
  <si>
    <t>Ready</t>
  </si>
  <si>
    <t>Please use the selector to choose a data source.</t>
  </si>
  <si>
    <t>Cohort description</t>
  </si>
  <si>
    <t>Default Data Sources:</t>
  </si>
  <si>
    <t>https://doi.org/10.1007/s10802-010-9460-8</t>
  </si>
  <si>
    <t>Ebesutani, C., Chorpita, B.F., Higa-McMillan, C.K. et al. A Psychometric Analysis of the Revised Child Anxiety and Depression Scales—Parent Version in a School Sample. J Abnorm Child Psychol 39, 173–185 (2011). https://doi.org/10.1007/s10802-010-9460-8</t>
  </si>
  <si>
    <t>Ebesutani2011 Study 1 Boys 3&amp;4</t>
  </si>
  <si>
    <t>Ebesutani 2011 Study1 Boys3&amp;4 OCD PD</t>
  </si>
  <si>
    <t>Ebesutani2011 Study 1 Girls3&amp;4</t>
  </si>
  <si>
    <t>Ebesutani2011 Study 1 Boys5&amp;6</t>
  </si>
  <si>
    <t>Ebesutani 2011: Study1 Girls5&amp;6 SOC</t>
  </si>
  <si>
    <t>Ebesutani2011 Study 1 Girls5&amp;6</t>
  </si>
  <si>
    <t>Ebesutani2011 Study 1 Boys7&amp;8</t>
  </si>
  <si>
    <t>Ebesutani2011 Study 1 Girls7&amp;8</t>
  </si>
  <si>
    <t>Ebesutani2011 Study 1 Boys9&amp;10</t>
  </si>
  <si>
    <t>Ebesutani 2011: Study1 Girls9&amp;10 GAD SOC</t>
  </si>
  <si>
    <t>Ebesutani2011 Study 1 Girls9&amp;10</t>
  </si>
  <si>
    <t>Ebesutani2011 Study 1 Boys11&amp;12</t>
  </si>
  <si>
    <t>Ebesutani 2011 Study1 Boys11&amp;12 PD</t>
  </si>
  <si>
    <t>Ebesutani2011 Study 1 Girls11&amp;12</t>
  </si>
  <si>
    <t>Gender</t>
  </si>
  <si>
    <t>N</t>
  </si>
  <si>
    <t>Bigender</t>
  </si>
  <si>
    <t>Female</t>
  </si>
  <si>
    <t>Genderfluid</t>
  </si>
  <si>
    <t>Male</t>
  </si>
  <si>
    <t>Non-binary</t>
  </si>
  <si>
    <t>Transgender</t>
  </si>
  <si>
    <t>Total Depression (5.1)</t>
  </si>
  <si>
    <t>Total Anxiety (20.1)</t>
  </si>
  <si>
    <t>MinAge</t>
  </si>
  <si>
    <t>MaxAge</t>
  </si>
  <si>
    <t>DataKey</t>
  </si>
  <si>
    <t>CohortNormSet:</t>
  </si>
  <si>
    <t>User Selected Values</t>
  </si>
  <si>
    <t>CohortNormSet</t>
  </si>
  <si>
    <t>Grothus 2023 (47-Y) 2-year age bands</t>
  </si>
  <si>
    <t>Grothus 2023 (47-Y) 2-year age bands10FemaleGeneralized Anxiety Disorder (6.1)</t>
  </si>
  <si>
    <t>Grothus 2023 (47-Y) 2-year age bands10FemaleMajor Depressive Disorder (10.1)</t>
  </si>
  <si>
    <t>Grothus 2023 (47-Y) 2-year age bands10FemaleObsessive Compulsive Disorder (6.1)</t>
  </si>
  <si>
    <t>Grothus 2023 (47-Y) 2-year age bands10FemalePanic Disorder (9.1)</t>
  </si>
  <si>
    <t>Grothus 2023 (47-Y) 2-year age bands10FemaleSeparation Anxiety Disorder (7.1)</t>
  </si>
  <si>
    <t>Grothus 2023 (47-Y) 2-year age bands10FemaleSocial Phobia (9.1)</t>
  </si>
  <si>
    <t>Grothus 2023 (47-Y) 2-year age bands10FemaleTotal Anxiety (37.1)</t>
  </si>
  <si>
    <t>Grothus 2023 (47-Y) 2-year age bands10FemaleTotal Anxiety and Depression (47.1)</t>
  </si>
  <si>
    <t>Grothus 2023 (47-Y) 2-year age bands10MaleGeneralized Anxiety Disorder (6.1)</t>
  </si>
  <si>
    <t>Grothus 2023 (47-Y) 2-year age bands10MaleMajor Depressive Disorder (10.1)</t>
  </si>
  <si>
    <t>Grothus 2023 (47-Y) 2-year age bands10MaleObsessive Compulsive Disorder (6.1)</t>
  </si>
  <si>
    <t>Grothus 2023 (47-Y) 2-year age bands10MalePanic Disorder (9.1)</t>
  </si>
  <si>
    <t>Grothus 2023 (47-Y) 2-year age bands10MaleSeparation Anxiety Disorder (7.1)</t>
  </si>
  <si>
    <t>Grothus 2023 (47-Y) 2-year age bands10MaleSocial Phobia (9.1)</t>
  </si>
  <si>
    <t>Grothus 2023 (47-Y) 2-year age bands10MaleTotal Anxiety (37.1)</t>
  </si>
  <si>
    <t>Grothus 2023 (47-Y) 2-year age bands10MaleTotal Anxiety and Depression (47.1)</t>
  </si>
  <si>
    <t>Grothus 2023 (47-Y) 2-year age bands11FemaleGeneralized Anxiety Disorder (6.1)</t>
  </si>
  <si>
    <t>Grothus 2023 (47-Y) 2-year age bands11FemaleMajor Depressive Disorder (10.1)</t>
  </si>
  <si>
    <t>Grothus 2023 (47-Y) 2-year age bands11FemaleObsessive Compulsive Disorder (6.1)</t>
  </si>
  <si>
    <t>Grothus 2023 (47-Y) 2-year age bands11FemalePanic Disorder (9.1)</t>
  </si>
  <si>
    <t>Grothus 2023 (47-Y) 2-year age bands11FemaleSeparation Anxiety Disorder (7.1)</t>
  </si>
  <si>
    <t>Grothus 2023 (47-Y) 2-year age bands11FemaleSocial Phobia (9.1)</t>
  </si>
  <si>
    <t>Grothus 2023 (47-Y) 2-year age bands11FemaleTotal Anxiety (37.1)</t>
  </si>
  <si>
    <t>Grothus 2023 (47-Y) 2-year age bands11FemaleTotal Anxiety and Depression (47.1)</t>
  </si>
  <si>
    <t>Grothus 2023 (47-Y) 2-year age bands11MaleGeneralized Anxiety Disorder (6.1)</t>
  </si>
  <si>
    <t>Grothus 2023 (47-Y) 2-year age bands11MaleMajor Depressive Disorder (10.1)</t>
  </si>
  <si>
    <t>Grothus 2023 (47-Y) 2-year age bands11MaleObsessive Compulsive Disorder (6.1)</t>
  </si>
  <si>
    <t>Grothus 2023 (47-Y) 2-year age bands11MalePanic Disorder (9.1)</t>
  </si>
  <si>
    <t>Grothus 2023 (47-Y) 2-year age bands11MaleSeparation Anxiety Disorder (7.1)</t>
  </si>
  <si>
    <t>Grothus 2023 (47-Y) 2-year age bands11MaleSocial Phobia (9.1)</t>
  </si>
  <si>
    <t>Grothus 2023 (47-Y) 2-year age bands11MaleTotal Anxiety (37.1)</t>
  </si>
  <si>
    <t>Grothus 2023 (47-Y) 2-year age bands11MaleTotal Anxiety and Depression (47.1)</t>
  </si>
  <si>
    <t>Grothus 2023 (47-Y) 2-year age bands12FemaleGeneralized Anxiety Disorder (6.1)</t>
  </si>
  <si>
    <t>Grothus 2023 (47-Y) 2-year age bands12FemaleMajor Depressive Disorder (10.1)</t>
  </si>
  <si>
    <t>Grothus 2023 (47-Y) 2-year age bands12FemaleObsessive Compulsive Disorder (6.1)</t>
  </si>
  <si>
    <t>Grothus 2023 (47-Y) 2-year age bands12FemalePanic Disorder (9.1)</t>
  </si>
  <si>
    <t>Grothus 2023 (47-Y) 2-year age bands12FemaleSeparation Anxiety Disorder (7.1)</t>
  </si>
  <si>
    <t>Grothus 2023 (47-Y) 2-year age bands12FemaleSocial Phobia (9.1)</t>
  </si>
  <si>
    <t>Grothus 2023 (47-Y) 2-year age bands12FemaleTotal Anxiety (37.1)</t>
  </si>
  <si>
    <t>Grothus 2023 (47-Y) 2-year age bands12FemaleTotal Anxiety and Depression (47.1)</t>
  </si>
  <si>
    <t>Grothus 2023 (47-Y) 2-year age bands12MaleGeneralized Anxiety Disorder (6.1)</t>
  </si>
  <si>
    <t>Grothus 2023 (47-Y) 2-year age bands12MaleMajor Depressive Disorder (10.1)</t>
  </si>
  <si>
    <t>Grothus 2023 (47-Y) 2-year age bands12MaleObsessive Compulsive Disorder (6.1)</t>
  </si>
  <si>
    <t>Grothus 2023 (47-Y) 2-year age bands12MalePanic Disorder (9.1)</t>
  </si>
  <si>
    <t>Grothus 2023 (47-Y) 2-year age bands12MaleSeparation Anxiety Disorder (7.1)</t>
  </si>
  <si>
    <t>Grothus 2023 (47-Y) 2-year age bands12MaleSocial Phobia (9.1)</t>
  </si>
  <si>
    <t>Grothus 2023 (47-Y) 2-year age bands12MaleTotal Anxiety (37.1)</t>
  </si>
  <si>
    <t>Grothus 2023 (47-Y) 2-year age bands12MaleTotal Anxiety and Depression (47.1)</t>
  </si>
  <si>
    <t>Grothus 2023 (47-Y) 2-year age bands13FemaleGeneralized Anxiety Disorder (6.1)</t>
  </si>
  <si>
    <t>Grothus 2023 (47-Y) 2-year age bands13FemaleMajor Depressive Disorder (10.1)</t>
  </si>
  <si>
    <t>Grothus 2023 (47-Y) 2-year age bands13FemaleObsessive Compulsive Disorder (6.1)</t>
  </si>
  <si>
    <t>Grothus 2023 (47-Y) 2-year age bands13FemalePanic Disorder (9.1)</t>
  </si>
  <si>
    <t>Grothus 2023 (47-Y) 2-year age bands13FemaleSeparation Anxiety Disorder (7.1)</t>
  </si>
  <si>
    <t>Grothus 2023 (47-Y) 2-year age bands13FemaleSocial Phobia (9.1)</t>
  </si>
  <si>
    <t>Grothus 2023 (47-Y) 2-year age bands13FemaleTotal Anxiety (37.1)</t>
  </si>
  <si>
    <t>Grothus 2023 (47-Y) 2-year age bands13FemaleTotal Anxiety and Depression (47.1)</t>
  </si>
  <si>
    <t>Grothus 2023 (47-Y) 2-year age bands13MaleGeneralized Anxiety Disorder (6.1)</t>
  </si>
  <si>
    <t>Grothus 2023 (47-Y) 2-year age bands13MaleMajor Depressive Disorder (10.1)</t>
  </si>
  <si>
    <t>Grothus 2023 (47-Y) 2-year age bands13MaleObsessive Compulsive Disorder (6.1)</t>
  </si>
  <si>
    <t>Grothus 2023 (47-Y) 2-year age bands13MalePanic Disorder (9.1)</t>
  </si>
  <si>
    <t>Grothus 2023 (47-Y) 2-year age bands13MaleSeparation Anxiety Disorder (7.1)</t>
  </si>
  <si>
    <t>Grothus 2023 (47-Y) 2-year age bands13MaleSocial Phobia (9.1)</t>
  </si>
  <si>
    <t>Grothus 2023 (47-Y) 2-year age bands13MaleTotal Anxiety (37.1)</t>
  </si>
  <si>
    <t>Grothus 2023 (47-Y) 2-year age bands13MaleTotal Anxiety and Depression (47.1)</t>
  </si>
  <si>
    <t>Grothus 2023 (47-Y) 2-year age bands14FemaleGeneralized Anxiety Disorder (6.1)</t>
  </si>
  <si>
    <t>Grothus 2023 (47-Y) 2-year age bands14FemaleMajor Depressive Disorder (10.1)</t>
  </si>
  <si>
    <t>Grothus 2023 (47-Y) 2-year age bands14FemaleObsessive Compulsive Disorder (6.1)</t>
  </si>
  <si>
    <t>Grothus 2023 (47-Y) 2-year age bands14FemalePanic Disorder (9.1)</t>
  </si>
  <si>
    <t>Grothus 2023 (47-Y) 2-year age bands14FemaleSeparation Anxiety Disorder (7.1)</t>
  </si>
  <si>
    <t>Grothus 2023 (47-Y) 2-year age bands14FemaleSocial Phobia (9.1)</t>
  </si>
  <si>
    <t>Grothus 2023 (47-Y) 2-year age bands14FemaleTotal Anxiety (37.1)</t>
  </si>
  <si>
    <t>Grothus 2023 (47-Y) 2-year age bands14FemaleTotal Anxiety and Depression (47.1)</t>
  </si>
  <si>
    <t>Grothus 2023 (47-Y) 2-year age bands14MaleGeneralized Anxiety Disorder (6.1)</t>
  </si>
  <si>
    <t>Grothus 2023 (47-Y) 2-year age bands14MaleMajor Depressive Disorder (10.1)</t>
  </si>
  <si>
    <t>Grothus 2023 (47-Y) 2-year age bands14MaleObsessive Compulsive Disorder (6.1)</t>
  </si>
  <si>
    <t>Grothus 2023 (47-Y) 2-year age bands14MalePanic Disorder (9.1)</t>
  </si>
  <si>
    <t>Grothus 2023 (47-Y) 2-year age bands14MaleSeparation Anxiety Disorder (7.1)</t>
  </si>
  <si>
    <t>Grothus 2023 (47-Y) 2-year age bands14MaleSocial Phobia (9.1)</t>
  </si>
  <si>
    <t>Grothus 2023 (47-Y) 2-year age bands14MaleTotal Anxiety (37.1)</t>
  </si>
  <si>
    <t>Grothus 2023 (47-Y) 2-year age bands14MaleTotal Anxiety and Depression (47.1)</t>
  </si>
  <si>
    <t>Grothus 2023 (47-Y) 2-year age bands15FemaleGeneralized Anxiety Disorder (6.1)</t>
  </si>
  <si>
    <t>Grothus 2023 (47-Y) 2-year age bands15FemaleMajor Depressive Disorder (10.1)</t>
  </si>
  <si>
    <t>Grothus 2023 (47-Y) 2-year age bands15FemaleObsessive Compulsive Disorder (6.1)</t>
  </si>
  <si>
    <t>Grothus 2023 (47-Y) 2-year age bands15FemalePanic Disorder (9.1)</t>
  </si>
  <si>
    <t>Grothus 2023 (47-Y) 2-year age bands15FemaleSeparation Anxiety Disorder (7.1)</t>
  </si>
  <si>
    <t>Grothus 2023 (47-Y) 2-year age bands15FemaleSocial Phobia (9.1)</t>
  </si>
  <si>
    <t>Grothus 2023 (47-Y) 2-year age bands15FemaleTotal Anxiety (37.1)</t>
  </si>
  <si>
    <t>Grothus 2023 (47-Y) 2-year age bands15FemaleTotal Anxiety and Depression (47.1)</t>
  </si>
  <si>
    <t>Grothus 2023 (47-Y) 2-year age bands15MaleGeneralized Anxiety Disorder (6.1)</t>
  </si>
  <si>
    <t>Grothus 2023 (47-Y) 2-year age bands15MaleMajor Depressive Disorder (10.1)</t>
  </si>
  <si>
    <t>Grothus 2023 (47-Y) 2-year age bands15MaleObsessive Compulsive Disorder (6.1)</t>
  </si>
  <si>
    <t>Grothus 2023 (47-Y) 2-year age bands15MalePanic Disorder (9.1)</t>
  </si>
  <si>
    <t>Grothus 2023 (47-Y) 2-year age bands15MaleSeparation Anxiety Disorder (7.1)</t>
  </si>
  <si>
    <t>Grothus 2023 (47-Y) 2-year age bands15MaleSocial Phobia (9.1)</t>
  </si>
  <si>
    <t>Grothus 2023 (47-Y) 2-year age bands15MaleTotal Anxiety (37.1)</t>
  </si>
  <si>
    <t>Grothus 2023 (47-Y) 2-year age bands15MaleTotal Anxiety and Depression (47.1)</t>
  </si>
  <si>
    <t>Grothus 2023 (47-Y) 2-year age bands16FemaleGeneralized Anxiety Disorder (6.1)</t>
  </si>
  <si>
    <t>Grothus 2023 (47-Y) 2-year age bands16FemaleMajor Depressive Disorder (10.1)</t>
  </si>
  <si>
    <t>Grothus 2023 (47-Y) 2-year age bands16FemaleObsessive Compulsive Disorder (6.1)</t>
  </si>
  <si>
    <t>Grothus 2023 (47-Y) 2-year age bands16FemalePanic Disorder (9.1)</t>
  </si>
  <si>
    <t>Grothus 2023 (47-Y) 2-year age bands16FemaleSeparation Anxiety Disorder (7.1)</t>
  </si>
  <si>
    <t>Grothus 2023 (47-Y) 2-year age bands16FemaleSocial Phobia (9.1)</t>
  </si>
  <si>
    <t>Grothus 2023 (47-Y) 2-year age bands16FemaleTotal Anxiety (37.1)</t>
  </si>
  <si>
    <t>Grothus 2023 (47-Y) 2-year age bands16FemaleTotal Anxiety and Depression (47.1)</t>
  </si>
  <si>
    <t>Grothus 2023 (47-Y) 2-year age bands16MaleGeneralized Anxiety Disorder (6.1)</t>
  </si>
  <si>
    <t>Grothus 2023 (47-Y) 2-year age bands16MaleMajor Depressive Disorder (10.1)</t>
  </si>
  <si>
    <t>Grothus 2023 (47-Y) 2-year age bands16MaleObsessive Compulsive Disorder (6.1)</t>
  </si>
  <si>
    <t>Grothus 2023 (47-Y) 2-year age bands16MalePanic Disorder (9.1)</t>
  </si>
  <si>
    <t>Grothus 2023 (47-Y) 2-year age bands16MaleSeparation Anxiety Disorder (7.1)</t>
  </si>
  <si>
    <t>Grothus 2023 (47-Y) 2-year age bands16MaleSocial Phobia (9.1)</t>
  </si>
  <si>
    <t>Grothus 2023 (47-Y) 2-year age bands16MaleTotal Anxiety (37.1)</t>
  </si>
  <si>
    <t>Grothus 2023 (47-Y) 2-year age bands16MaleTotal Anxiety and Depression (47.1)</t>
  </si>
  <si>
    <t>Grothus 2023 (47-Y) 2-year age bands17FemaleGeneralized Anxiety Disorder (6.1)</t>
  </si>
  <si>
    <t>Grothus 2023 (47-Y) 2-year age bands17FemaleMajor Depressive Disorder (10.1)</t>
  </si>
  <si>
    <t>Grothus 2023 (47-Y) 2-year age bands17FemaleObsessive Compulsive Disorder (6.1)</t>
  </si>
  <si>
    <t>Grothus 2023 (47-Y) 2-year age bands17FemalePanic Disorder (9.1)</t>
  </si>
  <si>
    <t>Grothus 2023 (47-Y) 2-year age bands17FemaleSeparation Anxiety Disorder (7.1)</t>
  </si>
  <si>
    <t>Grothus 2023 (47-Y) 2-year age bands17FemaleSocial Phobia (9.1)</t>
  </si>
  <si>
    <t>Grothus 2023 (47-Y) 2-year age bands17FemaleTotal Anxiety (37.1)</t>
  </si>
  <si>
    <t>Grothus 2023 (47-Y) 2-year age bands17FemaleTotal Anxiety and Depression (47.1)</t>
  </si>
  <si>
    <t>Grothus 2023 (47-Y) 2-year age bands17MaleGeneralized Anxiety Disorder (6.1)</t>
  </si>
  <si>
    <t>Grothus 2023 (47-Y) 2-year age bands17MaleMajor Depressive Disorder (10.1)</t>
  </si>
  <si>
    <t>Grothus 2023 (47-Y) 2-year age bands17MaleObsessive Compulsive Disorder (6.1)</t>
  </si>
  <si>
    <t>Grothus 2023 (47-Y) 2-year age bands17MalePanic Disorder (9.1)</t>
  </si>
  <si>
    <t>Grothus 2023 (47-Y) 2-year age bands17MaleSeparation Anxiety Disorder (7.1)</t>
  </si>
  <si>
    <t>Grothus 2023 (47-Y) 2-year age bands17MaleSocial Phobia (9.1)</t>
  </si>
  <si>
    <t>Grothus 2023 (47-Y) 2-year age bands17MaleTotal Anxiety (37.1)</t>
  </si>
  <si>
    <t>Grothus 2023 (47-Y) 2-year age bands17MaleTotal Anxiety and Depression (47.1)</t>
  </si>
  <si>
    <t>Grothus 2023 (47-Y) 2-year age bands8FemaleGeneralized Anxiety Disorder (6.1)</t>
  </si>
  <si>
    <t>Grothus 2023 (47-Y) 2-year age bands8FemaleMajor Depressive Disorder (10.1)</t>
  </si>
  <si>
    <t>Grothus 2023 (47-Y) 2-year age bands8FemaleObsessive Compulsive Disorder (6.1)</t>
  </si>
  <si>
    <t>Grothus 2023 (47-Y) 2-year age bands8FemalePanic Disorder (9.1)</t>
  </si>
  <si>
    <t>Grothus 2023 (47-Y) 2-year age bands8FemaleSeparation Anxiety Disorder (7.1)</t>
  </si>
  <si>
    <t>Grothus 2023 (47-Y) 2-year age bands8FemaleSocial Phobia (9.1)</t>
  </si>
  <si>
    <t>Grothus 2023 (47-Y) 2-year age bands8FemaleTotal Anxiety (37.1)</t>
  </si>
  <si>
    <t>Grothus 2023 (47-Y) 2-year age bands8FemaleTotal Anxiety and Depression (47.1)</t>
  </si>
  <si>
    <t>Grothus 2023 (47-Y) 2-year age bands8MaleGeneralized Anxiety Disorder (6.1)</t>
  </si>
  <si>
    <t>Grothus 2023 (47-Y) 2-year age bands8MaleMajor Depressive Disorder (10.1)</t>
  </si>
  <si>
    <t>Grothus 2023 (47-Y) 2-year age bands8MaleObsessive Compulsive Disorder (6.1)</t>
  </si>
  <si>
    <t>Grothus 2023 (47-Y) 2-year age bands8MalePanic Disorder (9.1)</t>
  </si>
  <si>
    <t>Grothus 2023 (47-Y) 2-year age bands8MaleSeparation Anxiety Disorder (7.1)</t>
  </si>
  <si>
    <t>Grothus 2023 (47-Y) 2-year age bands8MaleSocial Phobia (9.1)</t>
  </si>
  <si>
    <t>Grothus 2023 (47-Y) 2-year age bands8MaleTotal Anxiety (37.1)</t>
  </si>
  <si>
    <t>Grothus 2023 (47-Y) 2-year age bands8MaleTotal Anxiety and Depression (47.1)</t>
  </si>
  <si>
    <t>Grothus 2023 (47-Y) 2-year age bands9FemaleGeneralized Anxiety Disorder (6.1)</t>
  </si>
  <si>
    <t>Grothus 2023 (47-Y) 2-year age bands9FemaleMajor Depressive Disorder (10.1)</t>
  </si>
  <si>
    <t>Grothus 2023 (47-Y) 2-year age bands9FemaleObsessive Compulsive Disorder (6.1)</t>
  </si>
  <si>
    <t>Grothus 2023 (47-Y) 2-year age bands9FemalePanic Disorder (9.1)</t>
  </si>
  <si>
    <t>Grothus 2023 (47-Y) 2-year age bands9FemaleSeparation Anxiety Disorder (7.1)</t>
  </si>
  <si>
    <t>Grothus 2023 (47-Y) 2-year age bands9FemaleSocial Phobia (9.1)</t>
  </si>
  <si>
    <t>Grothus 2023 (47-Y) 2-year age bands9FemaleTotal Anxiety (37.1)</t>
  </si>
  <si>
    <t>Grothus 2023 (47-Y) 2-year age bands9FemaleTotal Anxiety and Depression (47.1)</t>
  </si>
  <si>
    <t>Grothus 2023 (47-Y) 2-year age bands9MaleGeneralized Anxiety Disorder (6.1)</t>
  </si>
  <si>
    <t>Grothus 2023 (47-Y) 2-year age bands9MaleMajor Depressive Disorder (10.1)</t>
  </si>
  <si>
    <t>Grothus 2023 (47-Y) 2-year age bands9MaleObsessive Compulsive Disorder (6.1)</t>
  </si>
  <si>
    <t>Grothus 2023 (47-Y) 2-year age bands9MalePanic Disorder (9.1)</t>
  </si>
  <si>
    <t>Grothus 2023 (47-Y) 2-year age bands9MaleSeparation Anxiety Disorder (7.1)</t>
  </si>
  <si>
    <t>Grothus 2023 (47-Y) 2-year age bands9MaleSocial Phobia (9.1)</t>
  </si>
  <si>
    <t>Grothus 2023 (47-Y) 2-year age bands9MaleTotal Anxiety (37.1)</t>
  </si>
  <si>
    <t>Grothus 2023 (47-Y) 2-year age bands9MaleTotal Anxiety and Depression (47.1)</t>
  </si>
  <si>
    <t>47-Y</t>
  </si>
  <si>
    <t>47-CG</t>
  </si>
  <si>
    <t>25-Y</t>
  </si>
  <si>
    <t>25-CG</t>
  </si>
  <si>
    <t>Form</t>
  </si>
  <si>
    <t>InstrumentLength</t>
  </si>
  <si>
    <t>47-Item</t>
  </si>
  <si>
    <t>25-Item</t>
  </si>
  <si>
    <t>Caregiver NormSets:</t>
  </si>
  <si>
    <t>Youth NormSets:</t>
  </si>
  <si>
    <t>Total NormSets:</t>
  </si>
  <si>
    <t>* This table inspects the first 300 rows of column A PivotTable.</t>
  </si>
  <si>
    <t>* This table allows an admin to edit messages for users.</t>
  </si>
  <si>
    <t>No Form Selected</t>
  </si>
  <si>
    <t>RespondentType:</t>
  </si>
  <si>
    <t>Form Chosen (T/F):</t>
  </si>
  <si>
    <t>Working Form:</t>
  </si>
  <si>
    <t>Forms</t>
  </si>
  <si>
    <t>Respondents</t>
  </si>
  <si>
    <t>NormSets</t>
  </si>
  <si>
    <t>Working NormSet:</t>
  </si>
  <si>
    <t>Working Form/Respondent:</t>
  </si>
  <si>
    <t>The appropriate citation for this data source is the following:</t>
  </si>
  <si>
    <t>#</t>
  </si>
  <si>
    <t>Response</t>
  </si>
  <si>
    <t>InstrumentItemID</t>
  </si>
  <si>
    <t>ItemStemContent</t>
  </si>
  <si>
    <t>ItemStemFullText</t>
  </si>
  <si>
    <t>ItemID</t>
  </si>
  <si>
    <t>ItemPosition</t>
  </si>
  <si>
    <t>Worries about things</t>
  </si>
  <si>
    <t>I worry about things</t>
  </si>
  <si>
    <t>Feels sad or empty</t>
  </si>
  <si>
    <t>I feel sad or empty</t>
  </si>
  <si>
    <t>When has a problem, stomach feels funny</t>
  </si>
  <si>
    <t>When I have a problem, I get a funny feeling in my stomach</t>
  </si>
  <si>
    <t>Worries when does poorly at things</t>
  </si>
  <si>
    <t>I worry when I think I have done poorly at something</t>
  </si>
  <si>
    <t>Fears being alone at home</t>
  </si>
  <si>
    <t>I would feel afraid of being on my own at home</t>
  </si>
  <si>
    <t>Feels nothing is much fun anymore</t>
  </si>
  <si>
    <t>Nothing is much fun anymore</t>
  </si>
  <si>
    <t>Scared to take a test</t>
  </si>
  <si>
    <t>I feel scared when I have to take a test</t>
  </si>
  <si>
    <t>Feels worried when someone angry</t>
  </si>
  <si>
    <t>I feel worried when I think someone is angry with me</t>
  </si>
  <si>
    <t>Fears being away from parents</t>
  </si>
  <si>
    <t>I worry about being away from my parents</t>
  </si>
  <si>
    <t>Bothered by bad or silly thoughts or images</t>
  </si>
  <si>
    <t>I get bothered by bad or silly thoughts or pictures in my mind</t>
  </si>
  <si>
    <t>Has trouble sleeping</t>
  </si>
  <si>
    <t>I have trouble sleeping</t>
  </si>
  <si>
    <t>Worries will do badly at school work</t>
  </si>
  <si>
    <t>I worry that I will do badly at my school work</t>
  </si>
  <si>
    <t>Worries something awful will happen to family</t>
  </si>
  <si>
    <t>I worry that something awful will happen to someone in my family</t>
  </si>
  <si>
    <t>Suddenly has trouble breathing for no reason</t>
  </si>
  <si>
    <t>I suddenly feel as if I can't breathe when there is no reason for this</t>
  </si>
  <si>
    <t>Has problems with appetite</t>
  </si>
  <si>
    <t>I have problems with my appetite</t>
  </si>
  <si>
    <t>Keeps checking if things done right</t>
  </si>
  <si>
    <t>I have to keep checking that I have done things right (like the switch is off, or the door is locked)</t>
  </si>
  <si>
    <t>Scared to sleep alone</t>
  </si>
  <si>
    <t>I feel scared if I have to sleep on my own</t>
  </si>
  <si>
    <t>Trouble going to school</t>
  </si>
  <si>
    <t>I have trouble going to school in the mornings because I feel nervous or afraid</t>
  </si>
  <si>
    <t>Has no energy for things</t>
  </si>
  <si>
    <t>I have no energy for things</t>
  </si>
  <si>
    <t>Worries might look foolish</t>
  </si>
  <si>
    <t>I worry I might look foolish</t>
  </si>
  <si>
    <t>Feels tired a lot</t>
  </si>
  <si>
    <t>I am tired a lot</t>
  </si>
  <si>
    <t>Worries bad things will happen to self</t>
  </si>
  <si>
    <t>I worry that bad things will happen to me</t>
  </si>
  <si>
    <t>Can't get bad or silly thoughts out of head</t>
  </si>
  <si>
    <t>I can't seem to get bad or silly thoughts out of my head</t>
  </si>
  <si>
    <t>When has a problem, heart beats really fast</t>
  </si>
  <si>
    <t>When I have a problem, my heart beats really fast</t>
  </si>
  <si>
    <t>Cannot think clearly</t>
  </si>
  <si>
    <t>I cannot think clearly</t>
  </si>
  <si>
    <t>Suddenly trembles or shakes for no reason</t>
  </si>
  <si>
    <t>I suddenly start to tremble or shake when there is no reason for this</t>
  </si>
  <si>
    <t>Worries something bad will happen to self</t>
  </si>
  <si>
    <t>I worry that something bad will happen to me</t>
  </si>
  <si>
    <t>When has a problem, feels shaky</t>
  </si>
  <si>
    <t>When I have a problem, I feel shaky</t>
  </si>
  <si>
    <t>Feels worthless</t>
  </si>
  <si>
    <t>I feel worthless</t>
  </si>
  <si>
    <t>Worries about mistakes</t>
  </si>
  <si>
    <t>I worry about making mistakes</t>
  </si>
  <si>
    <t>Has to think special thoughts to stop bad events</t>
  </si>
  <si>
    <t>I have to think of special thoughts (like numbers or words) to stop bad things from happening</t>
  </si>
  <si>
    <t>Worries what others think</t>
  </si>
  <si>
    <t>I worry what other people think of me</t>
  </si>
  <si>
    <t>Afraid of being in crowded places</t>
  </si>
  <si>
    <t>I am afraid of being in crowded places (like shopping centers, the movies, buses, busy playgrounds)</t>
  </si>
  <si>
    <t>Suddenly feels really scared for no reason</t>
  </si>
  <si>
    <t>All of a sudden I feel really scared for no reason at all</t>
  </si>
  <si>
    <t>Worries about what will happen</t>
  </si>
  <si>
    <t>I worry about what is going to happen</t>
  </si>
  <si>
    <t>Suddenly becomes dizzy or faint for no reason</t>
  </si>
  <si>
    <t>I suddenly become dizzy or faint when there is no reason for this</t>
  </si>
  <si>
    <t>Thinks about death</t>
  </si>
  <si>
    <t>I think about death</t>
  </si>
  <si>
    <t>Afraid to talk in front of class</t>
  </si>
  <si>
    <t>I feel afraid if I have to talk in front of my class</t>
  </si>
  <si>
    <t>Heart suddenly beats too quickly for no reason</t>
  </si>
  <si>
    <t>My heart suddenly starts to beat too quickly for no reason</t>
  </si>
  <si>
    <t>Feels like doesn't want to move</t>
  </si>
  <si>
    <t>I feel like I don’t want to move</t>
  </si>
  <si>
    <t>Worries will suddenly get scared for no reason</t>
  </si>
  <si>
    <t>I worry that I will suddenly get a scared feeling when there is nothing to be afraid of</t>
  </si>
  <si>
    <t>Has to do things over and over again</t>
  </si>
  <si>
    <t>I have to do some things over and over again (like washing my hands, cleaning or putting things in a certain order)</t>
  </si>
  <si>
    <t>Afraid of looking foolish in front of people</t>
  </si>
  <si>
    <t>I feel afraid that I will make a fool of myself in front of people</t>
  </si>
  <si>
    <t>Has to do things just right to stop bad events</t>
  </si>
  <si>
    <t>I have to do some things in just the right way to stop bad things from happening</t>
  </si>
  <si>
    <t>Worries in bed at night</t>
  </si>
  <si>
    <t>I worry when I go to bed at night</t>
  </si>
  <si>
    <t>Scared to sleep away from home</t>
  </si>
  <si>
    <t>I would feel scared if I had to stay away from home overnight</t>
  </si>
  <si>
    <t>Feels restless</t>
  </si>
  <si>
    <t>I feel restless</t>
  </si>
  <si>
    <t>My child worries about things</t>
  </si>
  <si>
    <t>My child feels sad or empty</t>
  </si>
  <si>
    <t>When my child has a problem, he/she gets a funny feeling in his/her stomach</t>
  </si>
  <si>
    <t>My child worries when he/she thinks he/she has done poorly at something</t>
  </si>
  <si>
    <t>My child feels afraid of being alone at home</t>
  </si>
  <si>
    <t>Nothing is much fun for my child anymore</t>
  </si>
  <si>
    <t>My child feels scared when taking a test</t>
  </si>
  <si>
    <t>My child worries when he/she thinks someone is angry with him/her</t>
  </si>
  <si>
    <t>My child worries about being away from me</t>
  </si>
  <si>
    <t>My child is bothered by bad or silly thoughts or pictures in his/her mind</t>
  </si>
  <si>
    <t>My child has trouble sleeping</t>
  </si>
  <si>
    <t>My child worries about doing badly at school work</t>
  </si>
  <si>
    <t>My child worries that something awful will happen to someone in the family</t>
  </si>
  <si>
    <t>My child suddenly feels as if he/she can't breathe when there is no reason for this</t>
  </si>
  <si>
    <t>My child has problems with his/her appetite</t>
  </si>
  <si>
    <t>My child has to keep checking that he/she has done things right (like the switch is off, or the door is locked)</t>
  </si>
  <si>
    <t>My child feels scared to sleep on his/her own</t>
  </si>
  <si>
    <t>My child has trouble going to school in the mornings because of feeling nervous or afraid</t>
  </si>
  <si>
    <t>My child has no energy for things</t>
  </si>
  <si>
    <t>My child worries about looking foolish</t>
  </si>
  <si>
    <t>My child is tired a lot</t>
  </si>
  <si>
    <t>My child worries that something bad will happen to him/her</t>
  </si>
  <si>
    <t>My child can't seem to get bad or silly thoughts out of his/her head</t>
  </si>
  <si>
    <t>When my child has a problem, his/her heart beats really fast</t>
  </si>
  <si>
    <t>My child cannot think clearly</t>
  </si>
  <si>
    <t>My child suddenly starts to tremble or shake when there is no reason for this</t>
  </si>
  <si>
    <t>When my child has a problem, he/she feels shaky</t>
  </si>
  <si>
    <t>My child feels worthless</t>
  </si>
  <si>
    <t>My child worries about making mistakes</t>
  </si>
  <si>
    <t>My child has to think of special thoughts (like numbers or words) to stop bad things from happening</t>
  </si>
  <si>
    <t>My child worries what other people think of him/her</t>
  </si>
  <si>
    <t>My child is afraid of being in crowded places (like shopping centers, the movies, buses, busy playgrounds)</t>
  </si>
  <si>
    <t>All of a sudden my child will feel really scared for no reason at all</t>
  </si>
  <si>
    <t>My child worries about what is going to happen</t>
  </si>
  <si>
    <t>My child suddenly becomes dizzy or faint when there is no reason for this</t>
  </si>
  <si>
    <t>My child thinks about death</t>
  </si>
  <si>
    <t>My child feels afraid if he/she has to talk in front of the class</t>
  </si>
  <si>
    <t>My child’s heart suddenly starts to beat too quickly for no reason</t>
  </si>
  <si>
    <t>My child feels like he/she doesn’t want to move</t>
  </si>
  <si>
    <t>My child worries that he/she will suddenly get a scared feeling when there is nothing to be afraid of</t>
  </si>
  <si>
    <t>My child has to do some things over and over again (like washing hands, cleaning, or putting things in a certain order)</t>
  </si>
  <si>
    <t>My child feels afraid that he/she will make a fool of him/herself in front of people</t>
  </si>
  <si>
    <t>My child has to do some things in just the right way to stop bad things from happening</t>
  </si>
  <si>
    <t>My child worries when in bed at night</t>
  </si>
  <si>
    <t>My child would feel scared if he/she had to stay away from home overnight</t>
  </si>
  <si>
    <t>My child feels restless</t>
  </si>
  <si>
    <t>Ich mache mir Sorgen.</t>
  </si>
  <si>
    <t>Ich fühle mich traurig oder leer.</t>
  </si>
  <si>
    <t>Wenn ich ein Problem habe, bekomme ich ein komisches Gefühl im Bauch.</t>
  </si>
  <si>
    <t>Ich mache mir Sorgen, wenn ich denke, dass ich etwas schlecht gemacht habe.</t>
  </si>
  <si>
    <t>Ich hätte Angst, allein zu Hause zu sein.</t>
  </si>
  <si>
    <t>Nichts macht mir mehr so richtig Freude.</t>
  </si>
  <si>
    <t>Ich habe Angst, wenn ich eine Arbeit schreiben muss.</t>
  </si>
  <si>
    <t>Ich bin besorgt, wenn ich denke, dass jemand böse auf mich ist.</t>
  </si>
  <si>
    <t>Ich mache mir Sorgen, wenn ich nicht bei meinen Eltern bin.</t>
  </si>
  <si>
    <t>Mich stören schlimme oder dumme Gedanken oder Bilder in meinem Kopf.</t>
  </si>
  <si>
    <t>Ich kann nicht gut schlafen.</t>
  </si>
  <si>
    <t>Ich mache mir Sorgen, schlecht in der Schule zu sein.</t>
  </si>
  <si>
    <t>Ich mache mir Sorgen, dass jemandem aus meiner Familie etwas Schlimmes passiert.</t>
  </si>
  <si>
    <t>Ich habe plötzlich das Gefühl, dass ich keine Luft bekomme, ohne dass es einen Grund dafür gibt.</t>
  </si>
  <si>
    <t>Ich habe kaum Appetit.</t>
  </si>
  <si>
    <t>Ich muss immer wieder kontrollieren, ob ich alles richtig erledigt habe (wie das Licht auszuschalten oder die Tür abzuschließen).</t>
  </si>
  <si>
    <t>Ich habe Angst, wenn ich alleine schlafen muss.</t>
  </si>
  <si>
    <t>Morgens fällt es mir schwer zur Schule zu gehen, weil ich nervös oder ängstlich bin.</t>
  </si>
  <si>
    <t>Ich habe keine Energie, irgendetwas zu tun.</t>
  </si>
  <si>
    <t>Ich mache mir Sorgen, dass ich mich blamieren könnte.</t>
  </si>
  <si>
    <t>Ich bin sehr müde.</t>
  </si>
  <si>
    <t>Ich mache mir Sorgen, dass mir schlimme Dinge zustoßen.</t>
  </si>
  <si>
    <t>Ich bekomme schlimme oder dumme Gedanken nicht aus meinem Kopf.</t>
  </si>
  <si>
    <t>Wenn ich ein Problem habe, schlägt mein Herz ganz schnell.</t>
  </si>
  <si>
    <t>Ich kann nicht klar denken.</t>
  </si>
  <si>
    <t>Ich fange plötzlich an zu zittern, ohne dass es einen Grund dafür gibt.</t>
  </si>
  <si>
    <t>Ich mache mir Sorgen, dass mir etwas Schlimmes passiert.</t>
  </si>
  <si>
    <t>Wenn ich ein Problem habe, fühle ich mich ganz wackelig auf den Beinen.</t>
  </si>
  <si>
    <t>Ich fühle mich wertlos.</t>
  </si>
  <si>
    <t>Ich mache mir Sorgen, Fehler zu machen.</t>
  </si>
  <si>
    <t>Ich muss bestimmte Sachen denken (wie Zahlen oder Worte), um zu verhindern, dass etwas Schlimmes passiert.</t>
  </si>
  <si>
    <t>Ich mache mir Sorgen, was andere über mich denken.</t>
  </si>
  <si>
    <t>Ich habe Angst, an Orten mit vielen Menschen zu sein (wie in Einkaufszentren, Kinos, Bussen oder auf vollen Spielplätzen).</t>
  </si>
  <si>
    <t>Plötzlich bekomme ich ohne Grund ganz große Angst.</t>
  </si>
  <si>
    <t>Ich mache mir Sorgen, was geschehen wird.</t>
  </si>
  <si>
    <t>Plötzlich wird mir schwindelig oder schummerig, ohne dass es einen Grund dafür gibt.</t>
  </si>
  <si>
    <t>Ich denke über den Tod nach.</t>
  </si>
  <si>
    <t>Ich habe Angst, wenn ich vor meiner Klasse etwas sagen muss.</t>
  </si>
  <si>
    <t>Plötzlich schlägt mein Herz ohne Grund ganz schnell.</t>
  </si>
  <si>
    <t>Es fällt mir schwer, mich aufzuraffen.</t>
  </si>
  <si>
    <t>Ich mache mir Sorgen, dass ich plötzlich einfach so Angst bekomme.</t>
  </si>
  <si>
    <t>Manche Dinge muss ich immer und immer wieder tun (wie meine Hände zu waschen, sauber zu machen oder bestimmte Sachen zu ordnen).</t>
  </si>
  <si>
    <t>Ich habe Angst, mich vor anderen zu blamieren.</t>
  </si>
  <si>
    <t>Manche Sachen muss ich auf eine bestimmte Art und Weise machen, um zu verhindern, dass etwas Schlimmes passiert.</t>
  </si>
  <si>
    <t>Ich mache mir Sorgen, wenn ich abends ins Bett gehe.</t>
  </si>
  <si>
    <t>Ich hätte Angst, woanders zu übernachten.</t>
  </si>
  <si>
    <t>Ich bin unruhig.</t>
  </si>
  <si>
    <t>RCADS-47-CG-DE</t>
  </si>
  <si>
    <t>Mein Kind macht sich Sorgen.</t>
  </si>
  <si>
    <t>Mein Kind fühlt sich traurig oder leer.</t>
  </si>
  <si>
    <t>Wenn mein Kind ein Problem hat, bekommt es ein komisches Gefühl im Bauch.</t>
  </si>
  <si>
    <t>Mein Kind macht sich Sorgen, wenn es denkt, dass es etwas schlecht gemacht hat.</t>
  </si>
  <si>
    <t>Mein Kind hätte Angst, alleine zu Hause zu sein.</t>
  </si>
  <si>
    <t>Nichts macht meinem Kind mehr so richtig Freude.</t>
  </si>
  <si>
    <t>Mein Kind hat Angst, wenn es eine Arbeit schreiben muss.</t>
  </si>
  <si>
    <t>Mein Kind ist besorgt, wenn es denkt, dass jemand böse auf es ist.</t>
  </si>
  <si>
    <t>Mein Kind macht sich Sorgen, wenn es nicht bei seinen Eltern ist.</t>
  </si>
  <si>
    <t>Mein Kind stören schlimme oder dummen Gedanken oder Bildern in seinem Kopf.</t>
  </si>
  <si>
    <t>Mein Kind kann nicht gut schlafen.</t>
  </si>
  <si>
    <t>Mein Kind macht sich Sorgen, schlecht in der Schule zu sein.</t>
  </si>
  <si>
    <t>Mein Kind macht sich Sorgen, dass jemandem aus seiner Familie etwas Schlimmes passiert.</t>
  </si>
  <si>
    <t>Mein Kind hat plötzlich das Gefühl, dass es keine Luft bekommt, ohne dass es einen Grund dafür gibt.</t>
  </si>
  <si>
    <t>Mein Kind hat kaum Appetit.</t>
  </si>
  <si>
    <t>Mein Kind muss immer wieder kontrollieren, ob es Dinge richtig erledigt hat (wie das Licht auszuschalten oder die Tür abzuschließen).</t>
  </si>
  <si>
    <t>Mein Kind hat Angst, wenn es alleine schlafen muss.</t>
  </si>
  <si>
    <t>Meinem Kind fällt es schwer morgens zur Schule zur gehen, weil es nervös oder ängstlich ist.</t>
  </si>
  <si>
    <t>Mein Kind hat keine Energie, irgendetwas zu tun.</t>
  </si>
  <si>
    <t>Mein Kind macht sich Sorgen, dass es sich blamieren könnte.</t>
  </si>
  <si>
    <t>Mein Kind ist oft müde.</t>
  </si>
  <si>
    <t>Mein Kind macht sich Sorgen, dass ihm schlimme Dinge zustoßen.</t>
  </si>
  <si>
    <t>Mein Kind bekommt schlimme oder dumme Gedanken nicht aus seinem Kopf.</t>
  </si>
  <si>
    <t>Wenn mein Kind ein Problem hat, schlägt sein Herz ganz schnell.</t>
  </si>
  <si>
    <t>Mein Kind kann nicht klar denken.</t>
  </si>
  <si>
    <t>Mein Kind fängt plötzlich an zu zittern, ohne dass es einen Grund dafür gibt.</t>
  </si>
  <si>
    <t>Mein Kind macht sich Sorgen, dass ihm etwas Schlimmes passiert.</t>
  </si>
  <si>
    <t>Wenn mein Kind ein Problem hat, fühlt es sich ganz wackelig auf den Beinen.</t>
  </si>
  <si>
    <t>Mein Kind fühlt sich wertlos.</t>
  </si>
  <si>
    <t>Mein Kind macht sich Sorgen, Fehler zu machen.</t>
  </si>
  <si>
    <t>Mein Kind muss bestimmte Sachen denken (wie Zahlen oder Worte), um zu verhindern, dass etwas Schlimmes passiert.</t>
  </si>
  <si>
    <t>Mein Kind macht sich Sorgen, was andere über es denken.</t>
  </si>
  <si>
    <t>Mein Kind hat Angst, an Orten mit vielen Menschen zu sein (wie in Einkaufszentren, Kinos, Bussen oder auf vollen Spielplätzen).</t>
  </si>
  <si>
    <t>Mein Kind bekommt plötzlich ohne Grund ganz große Angst.</t>
  </si>
  <si>
    <t>Mein Kind macht sich Sorgen, was geschehen wird.</t>
  </si>
  <si>
    <t>Meinem Kind wird plötzlich schwindelig oder schummrig, ohne dass es einen Grund dafür gibt.</t>
  </si>
  <si>
    <t>Mein Kind denkt über den Tod nach.</t>
  </si>
  <si>
    <t>Mein Kind hat Angst, wenn es vor seiner Klasse etwas sagen muss.</t>
  </si>
  <si>
    <t>Das Herz meines Kindes schlägt plötzlich ohne Grund ganz schnell.</t>
  </si>
  <si>
    <t>Meinem Kind fällt es schwer, sich aufzuraffen.</t>
  </si>
  <si>
    <t>Mein Kind macht sich Sorgen, dass es plötzlich einfach so Angst bekommt.</t>
  </si>
  <si>
    <t>Mein Kind muss manche Dinge immer und immer wieder tun (wie seine Hände waschen, sauber zu machen oder bestimmte Sachen zu ordnen).</t>
  </si>
  <si>
    <t>Mein Kind hat Angst, sich vor anderen zu blamieren.</t>
  </si>
  <si>
    <t>Mein Kind muss manche Sachen auf eine bestimmte Art und Weise machen, um zu verhindern, dass etwas Schlimmes passiert.</t>
  </si>
  <si>
    <t>Mein Kind macht sich Sorgen, wenn es abends ins Bett geht.</t>
  </si>
  <si>
    <t>Mein Kind hätte Angst, woanders zu übernachten.</t>
  </si>
  <si>
    <t>Mein Kind ist unruhig.</t>
  </si>
  <si>
    <t>RCADS-25-Y-DE</t>
  </si>
  <si>
    <t>RCADS-25-CG-DE</t>
  </si>
  <si>
    <t>Position</t>
  </si>
  <si>
    <t>FormLength</t>
  </si>
  <si>
    <t>Display Language</t>
  </si>
  <si>
    <t>Form Length</t>
  </si>
  <si>
    <t>ItemKey</t>
  </si>
  <si>
    <t>Panic</t>
  </si>
  <si>
    <t>Depression</t>
  </si>
  <si>
    <t>Separation Anxiety</t>
  </si>
  <si>
    <t>ItemContentID</t>
  </si>
  <si>
    <t>ItemStemContentID</t>
  </si>
  <si>
    <t>ItemStemFull</t>
  </si>
  <si>
    <t>ItemStemContent (default)</t>
  </si>
  <si>
    <t>Status</t>
  </si>
  <si>
    <t>Generalized Anxiety</t>
  </si>
  <si>
    <t>Scale:</t>
  </si>
  <si>
    <t>Obsessions/
Compulsions</t>
  </si>
  <si>
    <t>Total
Anxiety</t>
  </si>
  <si>
    <t>Raw Score:</t>
  </si>
  <si>
    <t>T-Score:</t>
  </si>
  <si>
    <t>Social
Phobia</t>
  </si>
  <si>
    <t>Score</t>
  </si>
  <si>
    <t>Item Concept</t>
  </si>
  <si>
    <t>Youth Characteristics</t>
  </si>
  <si>
    <t xml:space="preserve">Display items in:  </t>
  </si>
  <si>
    <t>Item Full Text</t>
  </si>
  <si>
    <t>Items in Scale:</t>
  </si>
  <si>
    <t>Items Missing:</t>
  </si>
  <si>
    <t>Raw Sum:</t>
  </si>
  <si>
    <t>Prorated:</t>
  </si>
  <si>
    <t>Final (censored):</t>
  </si>
  <si>
    <t>Max Missing Allowed:</t>
  </si>
  <si>
    <t>Cohort Mean:</t>
  </si>
  <si>
    <t>Cohort SD:</t>
  </si>
  <si>
    <t>Cohort N:</t>
  </si>
  <si>
    <t>Cohort Min Age:</t>
  </si>
  <si>
    <t>Cohort Max Age:</t>
  </si>
  <si>
    <t xml:space="preserve">Items in Scoring Expression: </t>
  </si>
  <si>
    <t>Missing = -9</t>
  </si>
  <si>
    <t>Constants from User's Guide</t>
  </si>
  <si>
    <t xml:space="preserve">Scale Valid for Form Length: </t>
  </si>
  <si>
    <t>(copied from UI)</t>
  </si>
  <si>
    <t>Total Anxiety 
&amp; Depression</t>
  </si>
  <si>
    <t>WorkingNormSetIsDefault:</t>
  </si>
  <si>
    <t>Age Valid</t>
  </si>
  <si>
    <t>Gender Valid</t>
  </si>
  <si>
    <t>Characteristics Entered:</t>
  </si>
  <si>
    <t>Status Panel Content (to diplay on UI):</t>
  </si>
  <si>
    <t>Data Source Panel Content (to display on UI):</t>
  </si>
  <si>
    <t>Benchmark in use:</t>
  </si>
  <si>
    <t>Elevated</t>
  </si>
  <si>
    <t>Borderline</t>
  </si>
  <si>
    <t>Cutoffs (at or above this value):</t>
  </si>
  <si>
    <t>Brd</t>
  </si>
  <si>
    <t>Clin</t>
  </si>
  <si>
    <t>Index</t>
  </si>
  <si>
    <t>Bench</t>
  </si>
  <si>
    <t>Raw</t>
  </si>
  <si>
    <t>T</t>
  </si>
  <si>
    <t>Not ready. You have not chosen an RCADS Form. Please select the 47-Item or 25-Item to proceed.</t>
  </si>
  <si>
    <t>© Bruce F. Chorpita, Ph.D. and Susan H. Spence, Ph.D.</t>
  </si>
  <si>
    <t xml:space="preserve">     (65 is the recommended benchmark)</t>
  </si>
  <si>
    <t>?</t>
  </si>
  <si>
    <t>Bottom</t>
  </si>
  <si>
    <t>RCADS-47-Y-DA</t>
  </si>
  <si>
    <t>Danish</t>
  </si>
  <si>
    <t>Jeg føler mig trist eller tom</t>
  </si>
  <si>
    <t>Jeg er bekymret, når jeg synes, jeg har præsteret dårligt</t>
  </si>
  <si>
    <t>Jeg ville være bange for at være alene hjemme</t>
  </si>
  <si>
    <t>Intet er særlig sjovt læng</t>
  </si>
  <si>
    <t>Jeg er bekymret for, at der vil ske noget forfærdeligt med nogen i familien</t>
  </si>
  <si>
    <t>Jeg er bange for at være på overfyldte steder (såsom shoppingcentre, biografer, busser, travle legepladser)</t>
  </si>
  <si>
    <t>Jeg bekymrer mig om, hvad andre mennesker synes om mig</t>
  </si>
  <si>
    <t>Jeg har svært ved at sove</t>
  </si>
  <si>
    <t>Jeg føler mig bange, hvis jeg skal sove alene</t>
  </si>
  <si>
    <t>Jeg har problemer med min appetit</t>
  </si>
  <si>
    <t>Jeg bliver pludselig svimmel eller besvimer, uden nogen grund</t>
  </si>
  <si>
    <t>Jeg bliver nødt til at gøre nogle ting igen og igen (som at vaske hænder, gøre rent eller sætte ting i en bestemt rækkefølge)</t>
  </si>
  <si>
    <t>Jeg har ingen energi til ting</t>
  </si>
  <si>
    <t>Jeg begynder pludselig at ryste, eller ryster uden grund</t>
  </si>
  <si>
    <t>Jeg kan ikke tænke klart</t>
  </si>
  <si>
    <t>Jeg føler mig værdiløs</t>
  </si>
  <si>
    <t>Jeg skal tænke bestemte tanker (som på tal eller ord) for at forhindre dårlige ting i at ske</t>
  </si>
  <si>
    <t>Jeg tænker på døden</t>
  </si>
  <si>
    <t>Jeg føler, at jeg ikke vil bevæge mig</t>
  </si>
  <si>
    <t>Jeg er bekymret for, at jeg pludselig får en bange følelse når der er ikke noget at være bange for</t>
  </si>
  <si>
    <t>Jeg er ofte træt</t>
  </si>
  <si>
    <t>Jeg er bange for, at jeg vil gøre mig selv til grin foran andre</t>
  </si>
  <si>
    <t>For at forhindre at dårlige ting sker, er jeg nødt til at gøre bestemte ting på den helt rigtige måde</t>
  </si>
  <si>
    <t>Jeg føler mig rastløs</t>
  </si>
  <si>
    <t>Jeg er bekymret for, at der vil ske mig noget slemt</t>
  </si>
  <si>
    <t>RCADS-47-CG-DA</t>
  </si>
  <si>
    <t>Mit barn bekymrer sig om ting</t>
  </si>
  <si>
    <t>Mit barn føler sig trist eller tom</t>
  </si>
  <si>
    <t>Når mit barn har et problem, får han/hun en sjov følelse i maven</t>
  </si>
  <si>
    <t>Mit barn bekymrer sig, når han/hun synes, han/hun har præsteret dårligt</t>
  </si>
  <si>
    <t>Mit barn føler sig bange for at være alene hjemme</t>
  </si>
  <si>
    <t>Mit barn synes ikke noget er særlig sjovt længere</t>
  </si>
  <si>
    <t>Mit barn føler sig bange, når han/hun skal tage en test</t>
  </si>
  <si>
    <t>Mit barn bekymrer sig, når han/hun tror, at nogen er vred på ham/hende</t>
  </si>
  <si>
    <t>Mit barn bekymrer sig om at være væk fra mig</t>
  </si>
  <si>
    <t>Mit barn bliver generet af dårlige eller fjollede tanker eller billeder i sit hoved</t>
  </si>
  <si>
    <t>Mit barn har svært ved at sove</t>
  </si>
  <si>
    <t>Mit barn bekymrer sig om, at han/hun vil klare sig dårligt i skolearbejdet</t>
  </si>
  <si>
    <t>Mit barn bekymrer sig om, at der vil ske noget forfærdeligt med nogen i familien</t>
  </si>
  <si>
    <t>Mit barn føler pludselig uden grund, at det er som om han/hun ikke kan trække vejret</t>
  </si>
  <si>
    <t>Mit barn har problemer med sin appetit</t>
  </si>
  <si>
    <t>Mit barn skal blive ved med at tjekke, at han/hun har gjort tingene rigtigt (som at kontakten er slukket, eller døren er låst)</t>
  </si>
  <si>
    <t>Mit barn føler sig bange, hvis han/hun skal sove alene</t>
  </si>
  <si>
    <t>Mit barn har problemer med at komme i skole om morgenen, fordi han/hun føler sig nervøs eller bange</t>
  </si>
  <si>
    <t>Mit barn har ingen energi til ting</t>
  </si>
  <si>
    <t>Mit barn bekymrer sig om, at han/hun ser tåbelig ud</t>
  </si>
  <si>
    <t>Mit barn er ofte træt</t>
  </si>
  <si>
    <t>Mit barn er bekymret for, at der vil ske ham/hende noget dårligt</t>
  </si>
  <si>
    <t>Mit barn kan ikke få dårlige eller dumme tanker ud af sit hoved</t>
  </si>
  <si>
    <t>Mit barn kan ikke tænke klart</t>
  </si>
  <si>
    <t>Mit barn begynder pludselig at ryste, eller ryster uden grund</t>
  </si>
  <si>
    <t>Mit barn bekymrer sig om, at der vil ske ham/hende noget slemt</t>
  </si>
  <si>
    <t>Når mit barn har et problem, føler han/hun at hans/hendes krop ryster</t>
  </si>
  <si>
    <t>Mit barn føler sig værdiløs</t>
  </si>
  <si>
    <t>Mit barn bekymrer sig om at lave fejl</t>
  </si>
  <si>
    <t>Mit barn skal tænke på bestemte tanker (som på tal eller ord) for at forhindre dårlige ting i at ske</t>
  </si>
  <si>
    <t>Mit barn bekymrer sig om, hvad andre mennesker synes om ham/hende</t>
  </si>
  <si>
    <t>Mit barn er bange for at være på overfyldte steder (såsom shoppingcentre, biografer, busser, travle legepladser)</t>
  </si>
  <si>
    <t>Lige pludselig føler mit barn sig virkelig bange uden nogen som helst grund</t>
  </si>
  <si>
    <t>Mit barn bekymrer sig om, hvad der skal ske</t>
  </si>
  <si>
    <t>Mit barn bliver pludselig svimmel eller besvimer, uden nogen grund</t>
  </si>
  <si>
    <t>Mit barn tænker på døden</t>
  </si>
  <si>
    <t>Mit barn føler sig bange, hvis han/hun skal tale foran sin klasse</t>
  </si>
  <si>
    <t>Mit barns hjerte begynder pludselig at banke for hurtigt uden nogen grund</t>
  </si>
  <si>
    <t>Mit barn føler, at han/hun ikke vil bevæge sig</t>
  </si>
  <si>
    <t>Mit barn bekymrer sig om, at han/hun pludselig får en bange følelse når der er ikke noget at være bange for</t>
  </si>
  <si>
    <t>Mit barn bliver nødt til at gøre nogle ting igen og igen (som at vaske hænder, gøre rent eller sætte ting i en bestemt rækkefølge)</t>
  </si>
  <si>
    <t>Mit barn er bange for, at han/hun vil gøre sig selv til grin foran andre</t>
  </si>
  <si>
    <t>For at forhindre at dårlige ting sker, er mit barn nødt til at gøre nogle bestemte ting på den helt rigtige måde</t>
  </si>
  <si>
    <t>Mit barn bekymrer sig, når i seng om aftenen</t>
  </si>
  <si>
    <t>Mit barn ville føle sig bange, hvis han/hun skulle være væk hjemmefra om natten</t>
  </si>
  <si>
    <t>Mit barn føler sig rastløs</t>
  </si>
  <si>
    <t>RCADS-25-Y-DA</t>
  </si>
  <si>
    <t>RCADS-25-CG-DA</t>
  </si>
  <si>
    <t>RCADS-47-Y-FR</t>
  </si>
  <si>
    <t>French</t>
  </si>
  <si>
    <t>我感觉空虚或悲伤。</t>
  </si>
  <si>
    <t>我一想到什么事情做得不好的话 , 
我就忧心重重。</t>
  </si>
  <si>
    <t>我怕一人在家。</t>
  </si>
  <si>
    <t>什么都不再那么好玩了。</t>
  </si>
  <si>
    <t>我担心有什么可怕的事会发生在我家人的身上。</t>
  </si>
  <si>
    <t>我怕在拥挤的地方 
(象商场 , 电影院 , 公共汽车 , 游乐场) 。</t>
  </si>
  <si>
    <t>我顾虑别人对我怎么想。</t>
  </si>
  <si>
    <t>我睡眠有问题。</t>
  </si>
  <si>
    <t>我怕一个人睡觉。</t>
  </si>
  <si>
    <t>我胃口有问题。</t>
  </si>
  <si>
    <t>无缘无故我突然变得昏晕。</t>
  </si>
  <si>
    <t>我必须重复做某些动作 
(象洗手 , 清洁 , 或把东西放整齐) 。</t>
  </si>
  <si>
    <t>我没有力气。</t>
  </si>
  <si>
    <t>无缘无故的 , 我突然开始发抖。</t>
  </si>
  <si>
    <t>我不能清楚地思考。</t>
  </si>
  <si>
    <t>我感觉无用。</t>
  </si>
  <si>
    <t>我必须默想特殊的想法(象数字或词句)
来阻止不好的事情发生。</t>
  </si>
  <si>
    <t>我思考关于死亡的事情。</t>
  </si>
  <si>
    <t>我感觉不想动。</t>
  </si>
  <si>
    <t>我担心我会突然无 缘无故地感觉恐慌。</t>
  </si>
  <si>
    <t>我常常觉得疲倦。</t>
  </si>
  <si>
    <t>我担心我会在别人面前出丑。</t>
  </si>
  <si>
    <t>我必须用特定的方式做一些特定的事 ,
来阻止不好的事情发生。</t>
  </si>
  <si>
    <t>我感觉坐立不安。</t>
  </si>
  <si>
    <t>我担忧不好的 事会发生在我身上。</t>
  </si>
  <si>
    <t>我孩子焦虑不安</t>
  </si>
  <si>
    <t>我孩子感觉空虚或悲伤</t>
  </si>
  <si>
    <t>我孩子遇到问题时会觉得肚子不舒服</t>
  </si>
  <si>
    <t>当我孩子认为自己有什么事情做的不好时，就会忧虑</t>
  </si>
  <si>
    <t>我孩子害怕自己一个人在家</t>
  </si>
  <si>
    <t>什么东西对我孩子来说都不怎么好玩了</t>
  </si>
  <si>
    <t>考试的时候，我孩子会提心吊胆的</t>
  </si>
  <si>
    <t>当我孩子认为有人跟他/她生气时，就会忧虑</t>
  </si>
  <si>
    <t>我孩子害怕和我分开</t>
  </si>
  <si>
    <t>我孩子会被自己头脑里一些不好或愚蠢的想法或者画面困扰</t>
  </si>
  <si>
    <t>我孩子睡眠不好</t>
  </si>
  <si>
    <t>我孩子担心做不好学校功课</t>
  </si>
  <si>
    <t>我孩子担心有什么可怕的事情会发生在家人身上</t>
  </si>
  <si>
    <t>无缘无故的，我孩子会突然感觉好像不能呼吸</t>
  </si>
  <si>
    <t>我孩子的胃口不好</t>
  </si>
  <si>
    <t>我孩子必须常常反复检查某个事情是否做好了（比如开关有没有关，或者门有没有锁好）</t>
  </si>
  <si>
    <t>我孩子害怕自己一个人睡觉</t>
  </si>
  <si>
    <t>我孩子早上会因为感觉紧张或害怕而不想去学校</t>
  </si>
  <si>
    <t>我孩子做事情提不起劲</t>
  </si>
  <si>
    <t>我孩子担心自己看上去傻里傻气</t>
  </si>
  <si>
    <t>我孩子常常觉得很累</t>
  </si>
  <si>
    <t>我孩子担心坏事会发生在他/她自己身上</t>
  </si>
  <si>
    <t>我孩子好像没办法摆脱自己的坏念头或蠢念头</t>
  </si>
  <si>
    <t>当我孩子遇到麻烦时，他/她的心就跳得很快</t>
  </si>
  <si>
    <t>我孩子没办法清楚地思考</t>
  </si>
  <si>
    <t>无缘无故的，我孩子会突然开始发抖</t>
  </si>
  <si>
    <t>我孩子担心不好的事情会发生在他/她自己身上</t>
  </si>
  <si>
    <t>我孩子遇到麻烦时会觉得颤抖不稳</t>
  </si>
  <si>
    <t>我孩子感觉他/她自己没有用</t>
  </si>
  <si>
    <t>我孩子担心会犯错误</t>
  </si>
  <si>
    <t>我孩子必须通过脑袋里默想特殊的东西（比如数字、词语）来阻止不好的事情发生</t>
  </si>
  <si>
    <t>我孩子担心别人怎么看他/她</t>
  </si>
  <si>
    <t>我孩子害怕呆在拥挤的地方（比如商场、电影院、公共汽车、人多的操场）</t>
  </si>
  <si>
    <t>无缘无故的，我孩子会突然觉得很害怕</t>
  </si>
  <si>
    <t>我孩子担心将要发生的事情</t>
  </si>
  <si>
    <t>无缘无故的，我孩子会突然觉得晕</t>
  </si>
  <si>
    <t>我孩子会想关于死亡的事情</t>
  </si>
  <si>
    <t>我孩子害怕在课堂上发言</t>
  </si>
  <si>
    <t>我孩子会无缘无故地突然心跳地非常快</t>
  </si>
  <si>
    <t>我孩子感觉不想动</t>
  </si>
  <si>
    <t>我孩子担心他/她自己会突然无缘无故地感觉恐慌</t>
  </si>
  <si>
    <t>我孩子必须一再重复地做某些动作（比如洗手、打扫卫生、把东西放整齐）</t>
  </si>
  <si>
    <t>我孩子担心他/她会在别人面前出丑</t>
  </si>
  <si>
    <t>我孩子必须用特定的方法做一些事情，来阻止不好的事情发生</t>
  </si>
  <si>
    <t>我孩子晚上睡觉时会焦虑</t>
  </si>
  <si>
    <t>我孩子会害怕在外面过夜</t>
  </si>
  <si>
    <t>我孩子感觉坐立不安</t>
  </si>
  <si>
    <t>Dutch</t>
  </si>
  <si>
    <t>Ik voel me verdrietig of leeg</t>
  </si>
  <si>
    <t>Ik pieker er over wanneer ik denk dat ik iets niet goed heb gedaan</t>
  </si>
  <si>
    <t>Ik zou het eng vinden om alleen thuis te zijn</t>
  </si>
  <si>
    <t>Ik vind niets meer echt leuk</t>
  </si>
  <si>
    <t>Ik maak me zorgen dat er iets ergs gaat gebeuren met iemand uit mijn gezin</t>
  </si>
  <si>
    <t>Ik ben bang om op plaatsen te zijn waar veel mensen zijn, zoals een winkelcentrum, de bioscoop, bussen of drukke speeltuinen</t>
  </si>
  <si>
    <t>Ik pieker over wat andere mensen van me denken</t>
  </si>
  <si>
    <t>Ik heb problemen met slapen</t>
  </si>
  <si>
    <t>Ik ben bang als ik alleen moet slapen</t>
  </si>
  <si>
    <t>Ik heb geen zin in eten</t>
  </si>
  <si>
    <t>Ik word plotseling duizelig of slap terwijl er geen reden voor is</t>
  </si>
  <si>
    <t>Ik moet sommige dingen steeds opnieuw doen (zoals handen wassen, dingen schoonmaken of op een bepaalde manier neerleggen)</t>
  </si>
  <si>
    <t>Ik heb geen energie om dingen te doen</t>
  </si>
  <si>
    <t>Ik begin plotseling te beven of te trillen, terwijl daar geen reden voor is</t>
  </si>
  <si>
    <t xml:space="preserve">Ik kan niet helder nadenken </t>
  </si>
  <si>
    <t>Ik heb het gevoel dat ik niets waard ben</t>
  </si>
  <si>
    <t>Ik moet bepaalde gedachten denken (zoals getallen of woorden) om te zorgen dat er geen nare dingen gebeuren</t>
  </si>
  <si>
    <t>Ik denk aan de dood</t>
  </si>
  <si>
    <t>Ik heb een gevoel alsof ik niet wil bewegen</t>
  </si>
  <si>
    <t xml:space="preserve">Ik pieker dat ik plotseling bang zal worden terwijl er niets is om bang voor te zijn </t>
  </si>
  <si>
    <t>Ik ben erg moe</t>
  </si>
  <si>
    <t>Ik ben bang dat ik mezelf voor gek zal zetten tegenover andere mensen</t>
  </si>
  <si>
    <t xml:space="preserve">Ik moet sommige dingen precies op de goede manier doen om er voor te zorgen dat er geen nare dingen gebeuren </t>
  </si>
  <si>
    <t>Ik voel me onrustig</t>
  </si>
  <si>
    <t>Ik maak me zorgen dat me iets ergs gaat overkomen</t>
  </si>
  <si>
    <t>Mijn kind maakt zich zorgen over dingen</t>
  </si>
  <si>
    <t>Mijn kind voelt zich verdrietig of leeg van bi</t>
  </si>
  <si>
    <t>Als mijn kind een probleem heeft, krijg hij/zij een gek
gevoel in de buik</t>
  </si>
  <si>
    <t>Mijn kind piekert als hij/zij denkt dat hij/zij iets niet
goed heeft gedaan</t>
  </si>
  <si>
    <t>Mijn kind zou het eng vinden om alleen thuis te zijn</t>
  </si>
  <si>
    <t>Mijn kind vindt niets meer echt leuk</t>
  </si>
  <si>
    <t>Mijn kind voelt zich zenuwachtig als hij/zij een
proefwerk of een toets moet maken</t>
  </si>
  <si>
    <t>Mijn kind maakt zich zorgen als het denkt dat iemand
boos op hem/haar is</t>
  </si>
  <si>
    <t>Mijn kind maakt zich zorgen over niet in de buurt van
ons/mij zijn</t>
  </si>
  <si>
    <t>Mijn kind heeft last van slechte of rare gedachten of
beelden in zijn/haar hoofd</t>
  </si>
  <si>
    <t>Mijn kind heeft problemen met slapen</t>
  </si>
  <si>
    <t>Mijn kind maakt zich zorgen dat hij/zij het werk op
school slecht zal doen</t>
  </si>
  <si>
    <t>Mijn kind maakt zich zorgen dat er iets ergs gaat
gebeuren met iemand uit ons gezin</t>
  </si>
  <si>
    <t>Mijn kind heeft plotseling het gevoel geen adem te
kunnen krijgen, terwijl daar geen reden voor is</t>
  </si>
  <si>
    <t>Mijn kind heeft geen zin in eten</t>
  </si>
  <si>
    <t>Mijn kind moet steeds controleren of hij/zij dingen goed
heeft gedaan (bijvoorbeeld of het licht uit is, of de deur
op slot is)</t>
  </si>
  <si>
    <t>Mijn kind is bang als hij/zij alleen moet slapen</t>
  </si>
  <si>
    <t>Mijn kind vindt het moeilijk om ’s ochtends naar school
te gaan omdat hij/zij zich zenuwachtig of bang voelt…</t>
  </si>
  <si>
    <t>Mijn kind heeft geen energie om dingen te doen</t>
  </si>
  <si>
    <t>Mijn kind maakt zich zorgen dat hij/zij misschien stom
lijkt</t>
  </si>
  <si>
    <t>Mijn kind is erg moe</t>
  </si>
  <si>
    <t>Mijn kind maakt zich zorgen dat er erge dingen met
hem/haar gaan gebeuren</t>
  </si>
  <si>
    <t>Mijn kind kan slechte of rare gedachten moeilijk uit
zijn/haar hoofd krijgen</t>
  </si>
  <si>
    <t>Als mijn kind een probleem heeft, slaat zijn/haar hart
heel snel</t>
  </si>
  <si>
    <t>Mijn kind kan niet helder nadenken</t>
  </si>
  <si>
    <t>Mijn kind begint plotseling te trillen of te beven, terwijl
er geen reden voor is</t>
  </si>
  <si>
    <t>Mijn kind maakt zich zorgen dat er iets ergs met
hem/haar gaat gebeuren</t>
  </si>
  <si>
    <t>Als mijn kind een probleem heeft, voelt hij/zij zich
trillerig</t>
  </si>
  <si>
    <t>Mijn kind heeft het gevoel dat hij/zij niets waard is</t>
  </si>
  <si>
    <t>Mijn kind maakt zich zorgen dat hij/zij fouten maakt</t>
  </si>
  <si>
    <t>Mijn kind moet bepaalde gedachten denken (zoals
getallen of woorden) om te zorgen dat er geen nare
dingen gebeuren</t>
  </si>
  <si>
    <t>Mijn kind piekert over wat andere mensen van
hem/haar denken</t>
  </si>
  <si>
    <t>Mijn kind is bang om op plaatsen te zijn waar veel
mensen zijn, zoals een winkelcentrum, de bioscoop,
bussen of drukke speeltuinen</t>
  </si>
  <si>
    <t>Plotseling voelt mijn kind zich heel bang, terwijl er geen
reden voor is</t>
  </si>
  <si>
    <t>Mijn kind maakt zich zorgen over wat er zal gaan
gebeuren</t>
  </si>
  <si>
    <t>Mijn kind klaagt dat hij/zij plotseling duizelig of slap
wordt, terwijl er geen reden voor is</t>
  </si>
  <si>
    <t>Mijn kind denkt aan de dood</t>
  </si>
  <si>
    <t>Mijn kind is bang als hij/zij voor de klas iets moet
zeggen</t>
  </si>
  <si>
    <t>Het hart van mijn kind begint plotseling te snel te
kloppen terwijl daar geen reden voor is</t>
  </si>
  <si>
    <t>Mijn kind heeft een gevoel alsof hij/zij niet wil bewege</t>
  </si>
  <si>
    <t>Mijn kind piekert dat hij/zij plotseling bang zal worden
terwijl er niets is om bang voor te zijn</t>
  </si>
  <si>
    <t>Mijn kind moet sommige dingen steeds opnieuw doen
(zoals handen wassen, dingen schoonmaken of op een
bepaalde manier neerleggen)</t>
  </si>
  <si>
    <t>Mijn kind is bang dat hij/zij zichzelf voor gek zal zetten
tegenover andere mensen</t>
  </si>
  <si>
    <t>Mijn kind moet sommige dingen precies op de goede
manier doen om ervoor te zorgen dat er geen nare
dingen gebeuren</t>
  </si>
  <si>
    <t>Mijn kind piekert ’s avonds in bed</t>
  </si>
  <si>
    <t>Mijn kind zou bang zijn als hij/zij een nacht van huis
moest zijn</t>
  </si>
  <si>
    <t>Mijn kind voelt zich onrustig</t>
  </si>
  <si>
    <t>Estonian</t>
  </si>
  <si>
    <t>Ma tunnen end kurva või tühjana</t>
  </si>
  <si>
    <t>Ma muretsen, kui mõtlen, et olen midagi kehvasti teinud</t>
  </si>
  <si>
    <t>Ma tunneksin hirmu, kui peaksin üksi kodus  olema</t>
  </si>
  <si>
    <t>Miski pole enam eriti lõbus</t>
  </si>
  <si>
    <t>Ma muretsen, et kellegagi minu perest võib midagi kohutavat juhtuda</t>
  </si>
  <si>
    <t>Ma kardan olla rahvarohketes kohtades (näiteks kaubanduskeskustes, kinos, bussides, mänguväljakutel)</t>
  </si>
  <si>
    <t>Muretsen selle pärast, mida teised inimesed minust mõtlevad</t>
  </si>
  <si>
    <t>Mul on probleeme unega</t>
  </si>
  <si>
    <t>Ma tunnen hirmu, kui pean üksi magama</t>
  </si>
  <si>
    <t>Mul on probleeme söögiisuga</t>
  </si>
  <si>
    <t>Mul hakkab pea ootamatult ringi käima või tunnen nõrkust, ehkki selleks pole põhjust</t>
  </si>
  <si>
    <t>Ma tunnen, et pean mingeid asju tegema ikka ja jälle uuesti (näiteks käsi pesema, koristama või asju teatud järjekorda sättima)</t>
  </si>
  <si>
    <t>Mul ei jätku energiat asjade tegemiseks</t>
  </si>
  <si>
    <t>Ma hakkan ootamatult värisema või vappuma, kuigi selleks pole mingit põhjust</t>
  </si>
  <si>
    <t>Ma ei suuda selgelt mõelda</t>
  </si>
  <si>
    <t>Ma tunnen end väärtusetuna</t>
  </si>
  <si>
    <t>Ma pean mõtlema kindlaid mõtteid (näiteks numbreid või sõnu), et ei juhtuks halbu asju</t>
  </si>
  <si>
    <t>Ma mõtlen surmast</t>
  </si>
  <si>
    <t>Ma tunnen, et ma ei taha end liigutada</t>
  </si>
  <si>
    <t>Ma muretsen, et võin ootamatult tunda hirmu, kuigi tegelikult pole vaja midagi karta</t>
  </si>
  <si>
    <t>Ma olen kogu aeg väsinud</t>
  </si>
  <si>
    <t>Ma kardan, et teen end teiste ees lolliks</t>
  </si>
  <si>
    <t>Ma tunnen, et pean mingeid asju tegema täpselt õigel viisil, et halba ära hoida</t>
  </si>
  <si>
    <t>Ma tunnen end rahutuna</t>
  </si>
  <si>
    <t>Ma muretsen, et minuga võib juhtuda midagi halba</t>
  </si>
  <si>
    <t>Mu laps muretseb asjade pärast</t>
  </si>
  <si>
    <t>Mu laps tunneb end kurva või tühjana</t>
  </si>
  <si>
    <t>Kui mu lapsel on probleem, siis ta tunneb kõhus imelikku tunnet</t>
  </si>
  <si>
    <t>Mu laps muretseb, kui mõtleb, et on midagi kehvasti teinud</t>
  </si>
  <si>
    <t>Mu laps tunneks hirmu, kui peab üksi kodus  olema</t>
  </si>
  <si>
    <t>Mu lapse jaoks pole miski enam eriti lõbus</t>
  </si>
  <si>
    <t>Mu laps tunneb hirmu, kui peab tegema kontrolltööd</t>
  </si>
  <si>
    <t>Mu laps muretseb, kui talle tundub, et keegi on tema peale vihane</t>
  </si>
  <si>
    <t>Mu laps muretseb minust eemal oleku pärast</t>
  </si>
  <si>
    <t>Mu last häirivad halvad või rumalad mõtted või kujutluspildid</t>
  </si>
  <si>
    <t>Mu lapsel on probleeme unega</t>
  </si>
  <si>
    <t>Mu laps muretseb, et tal võib koolitööga halvasti minna</t>
  </si>
  <si>
    <t>Mu laps muretseb, et kellegagi tema perest võib midagi kohutavat juhtuda</t>
  </si>
  <si>
    <t>Mu laps tunneb äkki, et ei saa hingata, ehkki selleks pole mingit põhjust</t>
  </si>
  <si>
    <t>Mu lapsel on probleeme söögiisuga</t>
  </si>
  <si>
    <t>Mu laps peab pidevalt kontrollima, kas ta tegi asju õigesti (nt tule kustutamine või ukse lukustamine)</t>
  </si>
  <si>
    <t>Mu laps tunneb hirmu, kui peab üksi magama</t>
  </si>
  <si>
    <t>Mu lapsel on raske hommikuti kooli minna, sest ta on närvis või kardab</t>
  </si>
  <si>
    <t>Mu lapsel ei jätku energiat asjade tegemiseks</t>
  </si>
  <si>
    <t>Mu laps muretseb, et võib teistele rumal paista</t>
  </si>
  <si>
    <t>Mu laps on kogu aeg väsinud</t>
  </si>
  <si>
    <t>Mu laps muretseb, et temaga juhtuvad halvad asjad</t>
  </si>
  <si>
    <t>Mu laps ei saa kuidagi halbu ja rumalaid mõtteid peast välja</t>
  </si>
  <si>
    <t>Kui mu lapsel on probleem, lööb ta süda väga kiiresti</t>
  </si>
  <si>
    <t>Mu laps ei suuda selgelt mõelda</t>
  </si>
  <si>
    <t>Mu laps hakkab ootamatult värisema või vappuma, kuigi selleks pole mingit põhjust</t>
  </si>
  <si>
    <t>Mu laps muretseb, et temaga võib juhtuda midagi halba</t>
  </si>
  <si>
    <t>Kui mu lapsel on probleem, siis ta tunneb, nagu väriseks</t>
  </si>
  <si>
    <t>Mu laps tunneb end väärtusetuna</t>
  </si>
  <si>
    <t>Mu laps muretseb vigade tegemise pärast</t>
  </si>
  <si>
    <t>Mu laps peab mõtlema kindlaid mõtteid (näiteks numbreid või sõnu), et ei juhtuks halbu asju</t>
  </si>
  <si>
    <t>Mu laps muretseb selle pärast, mida teised inimesed temast mõtlevad</t>
  </si>
  <si>
    <t>Mu laps kardab olla rahvarohketes kohtades (näiteks kaubanduskeskustes, kinos, bussides, mänguväljakutel)</t>
  </si>
  <si>
    <t>Mu laps tunneb ootamatult hirmu ilma mingi põhjuseta</t>
  </si>
  <si>
    <t>Mu laps muretseb selle pärast, mis võib juhtuda</t>
  </si>
  <si>
    <t>Mu lapsel hakkab pea ootamatult ringi käima või ta tunneb nõrkust, ehkki selleks pole põhjust</t>
  </si>
  <si>
    <t>Mu laps mõtleb surmast</t>
  </si>
  <si>
    <t>Mu laps tunneb hirmu, kui peab kogu klassi ees rääkima</t>
  </si>
  <si>
    <t>Mu lapse süda hakkab ootamatult, ilma põhjuseta, liiga kiiresti lööm</t>
  </si>
  <si>
    <t>Mu laps tunneb, et ta ei taha end liigutada</t>
  </si>
  <si>
    <t xml:space="preserve">Mu laps muretseb, et ta võib ootamatult tunda hirmu, kuigi tegelikult pole vaja midagi karta </t>
  </si>
  <si>
    <t>Mu laps tunneb, et peab mingeid asju tegema ikka ja jälle uuesti (näiteks käsi pesema, koristama või asju teatud järjekorda sättima)</t>
  </si>
  <si>
    <t>Mu laps kardab, et teeb end teiste ees lolliks</t>
  </si>
  <si>
    <t>Mu laps tunneb, et peab mingeid asju tegema täpselt õigel viisil, et halba ära hoida</t>
  </si>
  <si>
    <t>Mu laps muretseb, kui läheb õhtul voodisse</t>
  </si>
  <si>
    <t>Mu laps kardaks, kui peaks öösel kodust eemal olema</t>
  </si>
  <si>
    <t>Mu laps tunneb end rahutuna</t>
  </si>
  <si>
    <t>Finnish</t>
  </si>
  <si>
    <t>Minulla on surullinen tai tyhjä olo</t>
  </si>
  <si>
    <t>Minua huolestuttaa, kun ajattelen, että olen suoriutunut jossain asiassa huonosti</t>
  </si>
  <si>
    <t>Minua pelottaisi olla yksin kotona</t>
  </si>
  <si>
    <t>Mikään ei ole enää kovin hauskaa</t>
  </si>
  <si>
    <t>Olen huolissani, että jotain kamalaa tapahtuu jollekin perheenjäsenelleni</t>
  </si>
  <si>
    <t>Minua pelottaa paikoissa, joissa on paljon ihmisiä (esim. ostoskeskukset, elokuvateatterit, bussit, vilkkaat leikkipuistot)</t>
  </si>
  <si>
    <t>Minua huolestuttaa, mitä muut ihmiset ajattelevat minusta</t>
  </si>
  <si>
    <t>Minulla on nukkumisvaikeuksia</t>
  </si>
  <si>
    <t>Minua pelottaa, jos joudun nukkumaan yksin</t>
  </si>
  <si>
    <t>Ruokahalussani on ongelmia</t>
  </si>
  <si>
    <t>Minua huimaa tai pyörryttää yhtäkkiä ilman syytä</t>
  </si>
  <si>
    <t>Minun täytyy tehdä joitain asioita uudelleen ja uudelleen (esim. pestä käsiäni, siivota tai järjestellä tavaroita tiettyyn järjestykseen)</t>
  </si>
  <si>
    <t>Minulla ei ole energiaa asioiden tekemiseen</t>
  </si>
  <si>
    <t>Alan yhtäkkiä ilman syytä vapista tai täristä</t>
  </si>
  <si>
    <t>En pysty ajattelemaan selkeästi</t>
  </si>
  <si>
    <t>Minusta tuntuu arvottomalta</t>
  </si>
  <si>
    <t>Minun täytyy ajatella erityisiä ajatuksia (esim. numeroita tai sanoja), ettei pahoja asioita tapahtuisi</t>
  </si>
  <si>
    <t>Ajattelen kuolemaa</t>
  </si>
  <si>
    <t>Minusta tuntuu, etten halua liikkua</t>
  </si>
  <si>
    <t>Olen huolissani, että minua alkaa yhtäkkiä pelottaa, vaikkei ole mitään pelättävää</t>
  </si>
  <si>
    <t>Olen todella väsynyt</t>
  </si>
  <si>
    <t>Minua pelottaa että nolaan itseni ihmisten edessä</t>
  </si>
  <si>
    <t>Minun täytyy tehdä joitain asioita juuri oikealla tavalla, ettei pahoja asioita tapahtuisi</t>
  </si>
  <si>
    <t>Tunnen oloni levottomaksi</t>
  </si>
  <si>
    <t>Olen huolissani että jotain pahaa tapahtuu minulle</t>
  </si>
  <si>
    <t>Lapseni on huolissaan asioista</t>
  </si>
  <si>
    <t>Lapsellani on surullinen tai tyhjä olo</t>
  </si>
  <si>
    <t>Kun lapsellani on jokin ongelma, hänen vatsassaan tuntuu kummalliselta</t>
  </si>
  <si>
    <t>Lastani huolestuttaa, kun hän ajattelee, että hän on suoriutunut jossain asiassa huonosti</t>
  </si>
  <si>
    <t>Lastani pelottaa olla yksin kotona</t>
  </si>
  <si>
    <t>Mikään ei ole lapsestani enää kovin hauskaa</t>
  </si>
  <si>
    <t>Lastani pelottaa koetilanteissa</t>
  </si>
  <si>
    <t>Lastani huolestuttaa, kun hän ajattelee, että joku on hänelle vihainen</t>
  </si>
  <si>
    <t>Lastani huolestuttaa olla poissa luotani</t>
  </si>
  <si>
    <t>Lastani häiritsevät hänen mielessään olevat pahat tai typerät ajatukset tai kuvat</t>
  </si>
  <si>
    <t>Lapsellani on nukkumisvaikeuksia</t>
  </si>
  <si>
    <t>Lapseni on huolissaan, että pärjää huonosti koulussa</t>
  </si>
  <si>
    <t>Lapseni on huolissaan, että jotain kamalaa tapahtuu jollekin perheenjäsenelle</t>
  </si>
  <si>
    <t>Lapsestani tuntuu yhtäkkiä ilman syytä, ettei hän saa henkeä</t>
  </si>
  <si>
    <t>Lapseni ruokahalussa on ongelmia</t>
  </si>
  <si>
    <t>Lapseni täytyy jatkuvasti tarkistaa, että hän on tehnyt asiat oikein (esim. sammuttanut valot tai lukinnut oven)</t>
  </si>
  <si>
    <t>Lastani pelottaa nukkua yksin</t>
  </si>
  <si>
    <t>Lapsellani on vaikeuksia mennä kouluun aamuisin, koska häntä hermostuttaa tai pelottaa</t>
  </si>
  <si>
    <t>Lapsellani ei ole energiaa asioiden tekemiseen</t>
  </si>
  <si>
    <t>Lastani huolestuttaa, että hän vaikuttaa typerältä</t>
  </si>
  <si>
    <t>Lapseni on todella väsynyt</t>
  </si>
  <si>
    <t>Lapseni on huolissaan, että hänelle tapahtuu pahoja asioita</t>
  </si>
  <si>
    <t>Lapseni ei näytä saavan pahoja tai typeriä ajatuksia pois päästään</t>
  </si>
  <si>
    <t>Kun lapsellani on jokin ongelma, hänen sydämensä lyö todella nopeasti</t>
  </si>
  <si>
    <t>Lapseni ei pysty ajattelemaan selkeästi</t>
  </si>
  <si>
    <t>Lapseni alkaa yhtäkkiä ilman syytä vapista tai täristä</t>
  </si>
  <si>
    <t>Lapseni on huolissaan, että hänelle tapahtuu jotain pahaa</t>
  </si>
  <si>
    <t>Kun lapsellani on jokin ongelma, hän tuntee olonsa täriseväksi</t>
  </si>
  <si>
    <t>Lapseni tuntee olonsa arvottomaksi</t>
  </si>
  <si>
    <t>Virheiden tekeminen huolestuttaa lastani</t>
  </si>
  <si>
    <t>Lapseni täytyy ajatella erityisiä ajatuksia (esim. numeroita tai sanoja), ettei pahoja asioita tapahtuisi</t>
  </si>
  <si>
    <t>Lastani huolestuttaa, mitä muut ihmiset ajattelevat hänestä</t>
  </si>
  <si>
    <t>Lastani pelottaa paikoissa, joissa on paljon ihmisiä (esim. ostoskeskukset, elokuvateatterit, bussit, vilkkaat leikkipuistot)</t>
  </si>
  <si>
    <t>Lapseni on yhtäkkiä todella peloissaan ilman mitään syytä</t>
  </si>
  <si>
    <t>Lastani huolestuttaa, mitä tulee tapahtumaan</t>
  </si>
  <si>
    <t>Lastani huimaa tai pyörryttää yhtäkkiä ilman syytä</t>
  </si>
  <si>
    <t>Lapseni ajattelee kuolemaa</t>
  </si>
  <si>
    <t>Lastani pelottaa puhua luokan edessä</t>
  </si>
  <si>
    <t>Lapseni sydän alkaa yhtäkkiä lyödä liian nopeasti ilman syytä</t>
  </si>
  <si>
    <t>Lapsestani tuntuu, ettei hän halua liikkua</t>
  </si>
  <si>
    <t>Lapseni on huolissaan, että häntä alkaa yhtäkkiä pelottaa, vaikkei ole mitään pelättävää</t>
  </si>
  <si>
    <t>Lapseni täytyy tehdä joitain asioita uudelleen ja uudelleen (esim. pestä käsiä, siivota tai järjestellä tavaroita tiettyyn järjestykseen)</t>
  </si>
  <si>
    <t>Lastani pelottaa että hän nolaa itsensä ihmisten edessä</t>
  </si>
  <si>
    <t>Lapseni täytyy tehdä joitain asioita juuri oikealla tavalla, ettei pahoja asioita tapahtuisi</t>
  </si>
  <si>
    <t>Lapseni on huolissaan iltaisin nukkumaan mennessään</t>
  </si>
  <si>
    <t>Lastani pelottaisi, jos hän joutuisi olemaan yötä poissa kotoa</t>
  </si>
  <si>
    <t>Lapseni tuntee olonsa levottoma</t>
  </si>
  <si>
    <t>Greek</t>
  </si>
  <si>
    <t>Νιώθω λυπημένος/- η ή έχω ένα αίσθημα κενού.</t>
  </si>
  <si>
    <t>Ανησυχώ όταν σκέφτομαι μήπως δεν τα πήγα καλά σε κάτι.</t>
  </si>
  <si>
    <t>Φοβάμαι να μείνω μόνος/-η στο σπίτι.</t>
  </si>
  <si>
    <t>Τίποτα πια δεν μου φαίνεται ευχάριστο ή διασκεδαστικό.</t>
  </si>
  <si>
    <t>Ανησυχώ μήπως κάτι κακό θα συμβεί σε μέλος της οικογένειάς μου.</t>
  </si>
  <si>
    <t>Φοβάμαι να βρίσκομαι σε μέρη με πολύ κόσμο (όπως σε εμπορικά κέντρα, κινηματογράφους, λεωφορεία, πολυσύχναστες παιδικές χαρές).</t>
  </si>
  <si>
    <t>Ανησυχώ για το τί σκέφτονται οι άλλοι για μένα.</t>
  </si>
  <si>
    <t>Δυσκολεύομαι να κοιμηθώ.</t>
  </si>
  <si>
    <t>Φοβάμαι να κοιμηθώ μόνος/-η μου.</t>
  </si>
  <si>
    <t>Έχω προβλήματα με την όρεξή μου για φαγητό.</t>
  </si>
  <si>
    <t>Ξαφνικά και χωρίς λόγο ζαλίζομαι ή έχω τάση για λιποθυμία.</t>
  </si>
  <si>
    <t>Αισθάνομαι την ανάγκη να κάνω κάποια πράγματα ξανά και ξανά (π.χ. να πλένω τα χέρια μου, να τακτοποιώ τα πράγματα με ορισμένη σειρά).</t>
  </si>
  <si>
    <t>Νιώθω ότι δεν έχω ενέργεια για να κάνω πράγματα.</t>
  </si>
  <si>
    <t>Ξαφνικά και χωρίς λόγο αρχίζω να τρέμω.</t>
  </si>
  <si>
    <t>Δεν μπορώ να σκεφτώ καθαρά.</t>
  </si>
  <si>
    <t>Νιώθω ότι δεν αξίζω.</t>
  </si>
  <si>
    <t>Αισθάνομαι την ανάγκη να κάνω συγκεκριμένες σκέψεις, όπως να σκέφτομαι κάποιους αριθμούς ή λέξεις, για να μη συμβεί κάτι κακό.</t>
  </si>
  <si>
    <t>Σκέφτομαι το θάνατο.</t>
  </si>
  <si>
    <t>Νιώθω σαν να μην έχω ενέργεια, ή να μη θέλω, να κινηθώ.</t>
  </si>
  <si>
    <t>Ανησυχώ μήπως τρομάξω ξαφνικά χωρίς να υπάρχει κάτι να φοβηθώ.</t>
  </si>
  <si>
    <t>Νιώθω ότι είμαι πολύ κουρασμένος/-η.</t>
  </si>
  <si>
    <t>Φοβάμαι μήπως γίνω ρεζίλι μπροστά σε κόσμο.</t>
  </si>
  <si>
    <t>Αισθάνομαι την ανάγκη να κάνω κάποια πράγματα με συγκεκριμένο τρόπο για να μη συμβεί κάτι κακό.</t>
  </si>
  <si>
    <t>Νιώθω ανήσυχος/-η.</t>
  </si>
  <si>
    <t>Ανησυχώ μήπως κάτι κακό μου συμβεί.</t>
  </si>
  <si>
    <t>Το παιδί μου ανησυχεί για πολλά και διάφορα πράγματα.</t>
  </si>
  <si>
    <t>Το παιδί μου είναι λυπημένο ή έχει ένα αίσθημα κενού.</t>
  </si>
  <si>
    <t>Όταν το παιδί μου έχει κάποιο πρόβλημα, νιώθει ενοχλήσεις στο στομάχι του.</t>
  </si>
  <si>
    <t>Το παιδί μου ανησυχεί όταν νομίζει ότι δεν τα πήγε σε κάτι καλά.</t>
  </si>
  <si>
    <t>Το παιδί μου φοβάται να μείνει μόνο του στο σπίτι.</t>
  </si>
  <si>
    <t>Το παιδί μου δεν χαίρεται ή δεν διασκεδάζει με τίποτα πια.</t>
  </si>
  <si>
    <t>Το παιδί μου φοβάται όταν πρόκειται να γράψει διαγώνισμα.</t>
  </si>
  <si>
    <t>Το παιδί μου ανησυχεί όταν νομίζει ότι κάποιος είναι θυμωμένος μαζί του.</t>
  </si>
  <si>
    <t>Το παιδί μου ανησυχεί όταν βρίσκεται μακριά μου.</t>
  </si>
  <si>
    <t>Το παιδί μου ενοχλείται από κακές ή ανόητες σκέψεις ή εικόνες που έρχονται στο μυαλό του.</t>
  </si>
  <si>
    <t>Το παιδί μου δυσκολεύεται να κοιμηθεί.</t>
  </si>
  <si>
    <t>Το παιδί μου ανησυχεί ότι θα τα πάει άσχημα στα μαθήματα.</t>
  </si>
  <si>
    <t>Το παιδί μου ανησυχεί μήπως κάτι κακό θα συμβεί σε μέλος της οικογένειάς μας.</t>
  </si>
  <si>
    <t>Το παιδί μου, ξαφνικά και χωρίς λόγο, αισθάνεται ότι δεν μπορεί να αναπνεύσει.</t>
  </si>
  <si>
    <t>Το παιδί μου έχει προβλήματα με την όρεξή του για φαγητό.</t>
  </si>
  <si>
    <t>Το παιδί μου έχει την ανάγκη να ελέγχει ξανά και ξανά ότι έχει κάνει κάποια πράγματα σωστά (όπως ότι έχει κλείσει το διακόπτη ή έχει κλειδώσει την πόρτα).</t>
  </si>
  <si>
    <t>Το παιδί μου φοβάται να κοιμηθεί μόνο του.</t>
  </si>
  <si>
    <t>Το παιδί μου δυσκολεύεται το πρωί να πάει στο σχολείο επειδή αγχώνεται ή φοβάται.</t>
  </si>
  <si>
    <t>Το παιδί μου δεν έχει ενέργεια για δραστηριότητες.</t>
  </si>
  <si>
    <t>Το παιδί μου ανησυχεί για το αν φαίνεται χαζό ή ανόητο.</t>
  </si>
  <si>
    <t>Το παιδί μου αισθάνεται πολύ κουρασμένο.</t>
  </si>
  <si>
    <t>Το παιδί μου ανησυχεί ότι θα του συμβούν άσχημα πράγματα.</t>
  </si>
  <si>
    <t>Το παιδί μου δεν μπορεί να διώξει από το μυαλό του κάποιες κακές ή ανόητες σκέψεις που κάνει.</t>
  </si>
  <si>
    <t>Όταν το παιδί μου έχει κάποιο πρόβλημα, η καρδιά του χτυπάει πολύ γρήγορα (νιώθει ταχυπαλμίες).</t>
  </si>
  <si>
    <t>Το παιδί μου δεν μπορεί να σκεφτεί καθαρά.</t>
  </si>
  <si>
    <t>Το παιδί μου, ξαφνικά και χωρίς λόγο, αρχίζει να τρέμει.</t>
  </si>
  <si>
    <t>Το παιδί μου ανησυχεί μήπως του συμβεί κάτι κακό.</t>
  </si>
  <si>
    <t>Όταν το παιδί μου έχει κάποιο πρόβλημα ταράζεται (νιώθει τρέμουλο).</t>
  </si>
  <si>
    <t>Το παιδί μου αισθάνεται ότι δεν αξίζει τίποτα.</t>
  </si>
  <si>
    <t>Το παιδί μου ανησυχεί μήπως κάνει λάθη.</t>
  </si>
  <si>
    <t>Το παιδί μου κάνει κάποιες συγκεκριμένες σκέψεις (π.χ. σκέφτεται κάποιους αριθμούς ή λέξεις), για να μη συμβεί κάτι κακό.</t>
  </si>
  <si>
    <t>Το παιδί μου ανησυχεί για το τί σκέφτονται οι άλλοι για το ίδιο.</t>
  </si>
  <si>
    <t>Το παιδί μου φοβάται να βρίσκεται σε μέρη με πολύ κόσμο (π.χ. σε εμπορικά κέντρα, κινηματογράφους, λεωφορεία, πολυσύχναστες παιδικές χαρές).</t>
  </si>
  <si>
    <t>Το παιδί μου, ξαφνικά και χωρίς λόγο, αισθάνεται πολύ τρομαγμένο.</t>
  </si>
  <si>
    <t>Το παιδί μου ανησυχεί για το τι πρόκειται να συμβεί.</t>
  </si>
  <si>
    <t>Το παιδί μου, ξαφνικά και χωρίς λόγο, ζαλίζεται ή έχει τάση για λιποθυμία.</t>
  </si>
  <si>
    <t>Το παιδί μου σκέφτεται το θάνατο.</t>
  </si>
  <si>
    <t>Το παιδί μου φοβάται όταν πρέπει να μιλήσει μπροστά σε όλη την τάξη του.</t>
  </si>
  <si>
    <t>Η καρδιά του παιδιού μου, ξαφνικά και χωρίς λόγο, αρχίζει να χτυπάει πολύ γρήγορα.</t>
  </si>
  <si>
    <t>Το παιδί μου αισθάνεται σαν να μην έχει ενέργεια ή να μη θέλει να κινηθεί.</t>
  </si>
  <si>
    <t>Το παιδί μου ανησυχεί μήπως τρομάξει ξαφνικά χωρίς να υπάρχει λόγος.</t>
  </si>
  <si>
    <t>Το παιδί μου αισθάνεται την ανάγκη να κάνει κάποια πράγματα ξανά και ξανά (π.χ. να πλένει τα χέρια του, να ταχτοποιεί τα πράγματα του σε ορισμένη σειρά).</t>
  </si>
  <si>
    <t>Το παιδί μου φοβάται μήπως γίνει ρεζίλι μπροστά σε κόσμο.</t>
  </si>
  <si>
    <t>Το παιδί μου αισθάνεται την ανάγκη να κάνει κάποια πράγματα με συγκεκριμένο τρόπο για να μη συμβεί κάτι κακό.</t>
  </si>
  <si>
    <t>Το παιδί μου ανησυχεί όταν πηγαίνει για ύπνο το βράδυ.</t>
  </si>
  <si>
    <t>Το παιδί μου θα φοβόταν να διανυκτερεύσει εκτός σπιτιού.</t>
  </si>
  <si>
    <t>Το παιδί μου φαίνεται ανήσυχο.</t>
  </si>
  <si>
    <t>Jeg bekymrer mig om ting</t>
  </si>
  <si>
    <t>Når jeg har et problem, får jeg en sjov følelse i min mave</t>
  </si>
  <si>
    <t>Jeg føler mig bange, når jeg skal tage en test</t>
  </si>
  <si>
    <t>Jeg føler mig bekymret, når jeg tror, nogen er vred på mig</t>
  </si>
  <si>
    <t>Jeg bekymrer mig om at være væk fra mine forældre</t>
  </si>
  <si>
    <t>Jeg bliver generet af dårlige eller fjollede tanker eller billeder i mit hoved</t>
  </si>
  <si>
    <t>Jeg er bekymret for, at jeg vil klare mig dårligt i forbindelse med mit skolearbejde</t>
  </si>
  <si>
    <t>Jeg føler pludselig uden grund, at det er som om jeg ikke kan trække vejret</t>
  </si>
  <si>
    <t>Jeg skal blive ved med at tjekke, at jeg har gjort tingene rigtigt (som at kontakten er slukket, eller døren er låst)</t>
  </si>
  <si>
    <t>Jeg har problemer med at komme i skole om morgenen, fordi jeg føler mig nervøs eller bange</t>
  </si>
  <si>
    <t>Jeg er bekymret for, at jeg ser tåbelig ud</t>
  </si>
  <si>
    <t>Jeg er bekymret for, at der vil ske mig noget dårligt</t>
  </si>
  <si>
    <t>Jeg kan ikke få dårlige eller dumme tanker ud af mit hoved</t>
  </si>
  <si>
    <t>Når jeg har et problem, banker mit hjerte virkelig hurtigt</t>
  </si>
  <si>
    <t>Når jeg har et problem, mærker jeg at min krop ryster</t>
  </si>
  <si>
    <t>Jeg bekymrer mig om at lave fejl</t>
  </si>
  <si>
    <t>Lige pludselig føler jeg mig virkelig bange uden nogen som helst grund</t>
  </si>
  <si>
    <t>Jeg bekymrer mig om, hvad der skal ske</t>
  </si>
  <si>
    <t>Jeg føler mig bange, hvis jeg skal tale foran min klasse</t>
  </si>
  <si>
    <t>Mit hjerte begynder pludselig at banke for hurtigt uden nogen grund</t>
  </si>
  <si>
    <t>Jeg er bekymret, når jeg går i seng om aftenen</t>
  </si>
  <si>
    <t>Jeg ville føle mig bange, hvis jeg skulle være væk hjemmefra om natten</t>
  </si>
  <si>
    <t>我焦虑不安。</t>
  </si>
  <si>
    <t>我有问题时 , 会肚子不舒服。</t>
  </si>
  <si>
    <t>考试的时候 , 我提心掉胆的。</t>
  </si>
  <si>
    <t>我一想到有人跟我生气时 , 
我就担心。</t>
  </si>
  <si>
    <t>我怕和我父母分开。</t>
  </si>
  <si>
    <t>我头脑里的蠢念头或图像 , 
或者不好的念头或图像令我困扰。</t>
  </si>
  <si>
    <t>我担心读不好书。</t>
  </si>
  <si>
    <t>无缘无故的 , 我突然感觉几乎不能呼吸。</t>
  </si>
  <si>
    <t>我必须常常重复检查检事情是否做好了 , 
比如说开关是否关了或者门是否锁了。</t>
  </si>
  <si>
    <t>早上上学时有些困难因为我会感觉紧张或害怕。</t>
  </si>
  <si>
    <t>我担心我看上去傻里傻气。</t>
  </si>
  <si>
    <t>我担忧坏事会发生在我身上。</t>
  </si>
  <si>
    <t>我不能摆脱坏念头或愚蠢的念头。</t>
  </si>
  <si>
    <t>有麻烦时 , 我的 心跳起来很快。</t>
  </si>
  <si>
    <t>有麻烦时 , 我感觉颤抖不稳。</t>
  </si>
  <si>
    <t>担心犯错误。</t>
  </si>
  <si>
    <t>很突然的 , 无缘无故我会觉得害怕。</t>
  </si>
  <si>
    <t>我担心将要发生的事情。</t>
  </si>
  <si>
    <t>我怕在同学面前发言。</t>
  </si>
  <si>
    <t>无缘无故我心跳会突然加速。</t>
  </si>
  <si>
    <t>晚上睡觉时 , 我焦虑不安。</t>
  </si>
  <si>
    <t>如果我在外面过夜的话 , 我会害怕。</t>
  </si>
  <si>
    <t>Ik maak me zorgen over dingen</t>
  </si>
  <si>
    <t>Als ik een probleem heb, krijg ik een raar gevoel in mijn buik</t>
  </si>
  <si>
    <t>Ik voel me zenuwachtig als ik een toets of een proefwerk moet maken</t>
  </si>
  <si>
    <t>Ik zit er over in wanneer ik denk dat iemand boos op me is</t>
  </si>
  <si>
    <t>Ik maak me zorgen over niet in de buurt van mijn ouders zijn</t>
  </si>
  <si>
    <t>Ik heb last van slechte of rare gedachten of beelden in mijn hoofd</t>
  </si>
  <si>
    <t>Ik maak me zorgen dat ik mijn werk op school slecht zal doen</t>
  </si>
  <si>
    <t>Ik heb plotseling het gevoel alsof ik geen adem kan krijgen, terwijl er geen reden voor is</t>
  </si>
  <si>
    <t>Ik moet steeds controleren of ik dingen goed heb gedaan (bijvoorbeeld of het licht uit is, of de deur op slot is)</t>
  </si>
  <si>
    <t>Ik vind het moeilijk om ’s ochtends naar school te gaan omdat ik me zenuwachtig of bang voel</t>
  </si>
  <si>
    <t>Ik maak me zorgen dat ik misschien stom lijk</t>
  </si>
  <si>
    <t>Ik maak me zorgen dat er erge dingen met me gaan gebeuren</t>
  </si>
  <si>
    <t>Ik kan slechte of rare gedachten moeilijk uit mijn hoofd krijgen</t>
  </si>
  <si>
    <t>Als ik een probleem heb, slaat mijn hart heel snel</t>
  </si>
  <si>
    <t>Als ik een probleem heb, voel ik me trillerig</t>
  </si>
  <si>
    <t>Ik maak me zorgen dat ik fouten maak</t>
  </si>
  <si>
    <t>Plotseling voel ik me heel bang, terwijl er geen reden voor is</t>
  </si>
  <si>
    <t>Ik maak me zorgen over wat er zal gaan gebeuren</t>
  </si>
  <si>
    <t>Ik ben bang als ik voor de klas iets moet zegg</t>
  </si>
  <si>
    <t>Mijn hart begint plotseling te snel te kloppen terwijl daar geen reden voor is</t>
  </si>
  <si>
    <t>Ik lig ’s avonds in bed te piekeren</t>
  </si>
  <si>
    <t xml:space="preserve">Ik zou bang zijn als ik een nacht van huis moest zijn </t>
  </si>
  <si>
    <t>Ma muretsen asjade pärast</t>
  </si>
  <si>
    <t xml:space="preserve">Kui mul on probleem, siis on mul kõhus imelik tunne </t>
  </si>
  <si>
    <t>Ma tunnen hirmu, kui pean tegema kontrolltööd</t>
  </si>
  <si>
    <t>Ma muretsen, kui mulle tundub, et keegi on mu peale vihane</t>
  </si>
  <si>
    <t>Ma muretsen oma vanemast eemal oleku pärast</t>
  </si>
  <si>
    <t>Mind häirivad halvad või rumalad mõtted või kujutluspildid</t>
  </si>
  <si>
    <t>Ma muretsen, et mul võib koolitööga halvasti minna</t>
  </si>
  <si>
    <t>Ma tunnen äkki, et ei saa hingata, ehkki selleks pole mingit põhjust</t>
  </si>
  <si>
    <t>Ma pean pidevalt kontrollima, et tegin asju õigesti (nt tule kustutamine või ukse lukustamine)</t>
  </si>
  <si>
    <t>Mul on raske hommikuti kooli minna, sest ma olen närvis või kardan</t>
  </si>
  <si>
    <t>Ma muretsen, et võin teistele rumal paista</t>
  </si>
  <si>
    <t>Ma muretsen, et minuga juhtub halbu asju</t>
  </si>
  <si>
    <t>Ma ei saa kuidagi halbu ja rumalaid mõtteid peast välja</t>
  </si>
  <si>
    <t>Kui mul on probleem, lööb mu süda väga kiiresti</t>
  </si>
  <si>
    <t>Kui mul on probleem, siis tunnen, nagu väriseksin</t>
  </si>
  <si>
    <t>Ma muretsen vigade tegemise pärast</t>
  </si>
  <si>
    <t xml:space="preserve">Ma tunnen ootamatult hirmu ilma mingi põhjuseta </t>
  </si>
  <si>
    <t>Ma muretsen selle pärast, mis võib juhtuda</t>
  </si>
  <si>
    <t>Ma tunnen hirmu, kui pean kogu klassi ees rääkima</t>
  </si>
  <si>
    <t>Mu süda hakkab ootamatult, ilma põhjuseta, liiga kiiresti lööma</t>
  </si>
  <si>
    <t>Ma muretsen, kui lähen õhtul voodisse</t>
  </si>
  <si>
    <t>Ma kardaksin, kui peaksin öösel kodust eemal olema</t>
  </si>
  <si>
    <t>Olen huolissani asioista</t>
  </si>
  <si>
    <t>Kun minulla on jokin ongelma, vatsassani tuntuu kummalliselta</t>
  </si>
  <si>
    <t>Minua pelottaa, kun täytyy mennä kokeeseen</t>
  </si>
  <si>
    <t>Minua huolestuttaa, kun ajattelen, että joku on minulle vihainen</t>
  </si>
  <si>
    <t>Minua huolestuttaa olla poissa vanhempieni luota</t>
  </si>
  <si>
    <t>Mielessäni olevat pahat tai typerät ajatukset tai kuvat häiritsevät minua</t>
  </si>
  <si>
    <t>Olen huolissani, että pärjään huonosti koulussa</t>
  </si>
  <si>
    <t>Minusta tuntuu yhtäkkiä ilman syytä, etten saa henkeä</t>
  </si>
  <si>
    <t>Minun täytyy jatkuvasti tarkistaa, että olen tehnyt asiat oikein (esim. sammuttanut valot tai lukinnut oven)</t>
  </si>
  <si>
    <t>Minun on vaikea mennä kouluun aamuisin, koska minua hermostuttaa tai pelottaa</t>
  </si>
  <si>
    <t>Minua huolestuttaa, että vaikutan typerältä</t>
  </si>
  <si>
    <t>Olen huolissani, että minulle tapahtuu pahoja asioita</t>
  </si>
  <si>
    <t>En saa pahoja tai typeriä ajatuksia pois päästäni</t>
  </si>
  <si>
    <t>Kun minulla on jokin ongelma, sydämeni lyö todella nopeasti</t>
  </si>
  <si>
    <t>Kun minulla on jokin ongelma, tunnen oloni täriseväksi</t>
  </si>
  <si>
    <t>Minua huolestuttaa, että teen virheitä</t>
  </si>
  <si>
    <t>Olen yhtäkkiä todella peloissani ilman mitään syytä</t>
  </si>
  <si>
    <t>Minua huolestuttaa, mitä tulee tapahtumaan</t>
  </si>
  <si>
    <t>Minua pelottaa, jos joudun puhumaan luokan edessä</t>
  </si>
  <si>
    <t>Sydämeni alkaa yhtäkkiä lyödä liian nopeasti ilman syytä</t>
  </si>
  <si>
    <t>Olen huolissani, kun menen iltaisin nukkumaan</t>
  </si>
  <si>
    <t>Minua pelottaisi, jos joutuisin olemaan yötä poissa kotoa</t>
  </si>
  <si>
    <t>Ανησυχώ για πολλά και διάφορα πράγματα.</t>
  </si>
  <si>
    <t>Όταν έχω κάποιο πρόβλημα, έχω ενοχλήσεις στο στομάχι μου.</t>
  </si>
  <si>
    <t>Φοβάμαι όταν πρόκειται να γράψω διαγώνισμα.</t>
  </si>
  <si>
    <t>Ανησυχώ όταν σκέφτομαι ότι κάποιος είναι θυμωμένος μαζί μου.</t>
  </si>
  <si>
    <t>Ανησυχώ όταν βρίσκομαι μακριά από τους γονείς μου.</t>
  </si>
  <si>
    <t>Ενοχλούμαι από κακές ή ανόητες σκέψεις ή εικόνες που έρχονται στο μυαλό μου.</t>
  </si>
  <si>
    <t>Ανησυχώ μήπως δεν θα τα πάω καλά στα μαθήματα.</t>
  </si>
  <si>
    <t>Ξαφνικά και χωρίς λόγο αισθάνομαι να μην μπορώ να αναπνεύσω.</t>
  </si>
  <si>
    <t>Νιώθω την ανάγκη να ελέγχω ξανά και ξανά ότι έχω κάνει κάποια πράγματα σωστά (όπως ότι έχω κλείσει το διακόπτη ή έχω κλειδώσει την πόρτα).</t>
  </si>
  <si>
    <t>Το πρωί δυσκολεύομαι να πάω στο σχολείο επειδή νιώθω άγχος ή επειδή φοβάμαι.</t>
  </si>
  <si>
    <t>Ανησυχώ μήπως φαίνομαι χαζός/-ή ανόητος/-η.</t>
  </si>
  <si>
    <t>Ανησυχώ μήπως μου συμβούν άσχημα πράγματα.</t>
  </si>
  <si>
    <t>Δεν μπορώ να διώξω από το μυαλό μου τις κακές ή ανόητες σκέψεις που κάνω.</t>
  </si>
  <si>
    <t>Όταν έχω κάποιο πρόβλημα, η καρδιά μου χτυπάει πολύ γρήγορα (νιώθω ταχυπαλμία).</t>
  </si>
  <si>
    <t>Όταν έχω κάποιο πρόβλημα νιώθω ταραχή.</t>
  </si>
  <si>
    <t>Ανησυχώ μήπως κάνω λάθη.</t>
  </si>
  <si>
    <t>Ξαφνικά και χωρίς λόγο αισθάνομαι πολύ τρομαγμένος/-η.</t>
  </si>
  <si>
    <t>Φοβάμαι όταν πρέπει να μιλήσω μπροστά σε όλη την τάξη.</t>
  </si>
  <si>
    <t>Η καρδιά μου, ξαφνικά και χωρίς λόγο, αρχίζει να χτυπάει πολύ γρήγορα.</t>
  </si>
  <si>
    <t>Ανησυχώ όταν πηγαίνω για ύπνο το βράδυ.</t>
  </si>
  <si>
    <t>Θα φοβόμουν αν έπρεπε να διανυκτερεύσω εκτός σπιτιού.</t>
  </si>
  <si>
    <t>Supported Display Languages (Edit Here):</t>
  </si>
  <si>
    <t>Annotation</t>
  </si>
  <si>
    <t>Default</t>
  </si>
  <si>
    <t>Chorpita BF, Yim L, Moffitt C, Umemoto LA, Francis SE. Assessment of symptoms of DSM-IV anxiety and depression in children: a revised child anxiety and depression scale. Behav Res Ther. 2000 Aug;38(8):835-55. doi: 10.1016/s0005-7967(99)00130-8. PMID: 10937431.</t>
  </si>
  <si>
    <t>Ebesutani, C., Reise, S. P., Chorpita, B. F., Ale, C., Regan, J., Young, J., Higa-McMillan, C., &amp; Weisz, J. R. (2012). The Revised Child Anxiety and Depression Scale-Short Version: Scale reduction via exploratory bifactor modeling of the broad anxiety factor. Psychological Assessment, 24(4), 833–845. https://doi.org/10.1037/a0027283</t>
  </si>
  <si>
    <t>Ebesutani, C., Korathu-Larson, P., Nakamura, B. J., Higa-McMillan, C., &amp; Chorpita, B. (2017). The Revised Child Anxiety and Depression Scale 25–Parent Version: Scale Development and Validation in a School-Based and Clinical Sample. Assessment, 24(6), 712-728. https://doi.org/10.1177/1073191115627012</t>
  </si>
  <si>
    <t>Grothus, S., Sommer, A., Claus, B. B., Stahlschmidt, L., Chorpita, B. F., &amp; Wager, J. (2023). The German version of the Revised Children's Anxiety and Depression Scale—Psychometric properties and normative data for German 8- to 17-year-olds. International Journal of Methods in Psychiatric Research, e1965. https://doi.org/10.1002/mpr.1965</t>
  </si>
  <si>
    <t>This was based on a German version administered in Germany</t>
  </si>
  <si>
    <t>Column Index (to find data in data sheet):</t>
  </si>
  <si>
    <t>RCADS-47-Y-ES</t>
  </si>
  <si>
    <t>Spanish</t>
  </si>
  <si>
    <t>Me preocupo sobre las cosas</t>
  </si>
  <si>
    <t>Me siento triste o vacío/a</t>
  </si>
  <si>
    <t>Cuando tengo un problema, siento un malestar en el
estómago</t>
  </si>
  <si>
    <t>Me preocupo cuando pienso que no hice algo bien</t>
  </si>
  <si>
    <t>Me da miedo tener que estar solo/a en casa</t>
  </si>
  <si>
    <t>Ya nada me divierte mucho</t>
  </si>
  <si>
    <t>Me da miedo cuando tengo un examen</t>
  </si>
  <si>
    <t>Me preocupo cuando pienso que alguien está enojado/a
conmigo</t>
  </si>
  <si>
    <t>Me preocupa el estar alejado/a de mis padres</t>
  </si>
  <si>
    <t>Me molestan pensamientos malos o ridículos o imágenes en
mi mente</t>
  </si>
  <si>
    <t>Tengo dificultades para dormir bien</t>
  </si>
  <si>
    <t>Me preocupa que vaya a salir mal en mi trabajo de la
escuela</t>
  </si>
  <si>
    <t>Me preocupa que algo terrible le vaya a pasar a alguien de
mi familia</t>
  </si>
  <si>
    <t>De repente siento como si no pudiera respirar aun sin haber
alguna razón para sentirme así</t>
  </si>
  <si>
    <t>Tengo problemas con mi apetito</t>
  </si>
  <si>
    <t>Tengo que verificar constantemente que haya hecho las
cosas bien (como el apagar la luz, o que la puerta este
cerrada con llave)</t>
  </si>
  <si>
    <t>Me da miedo el dormir solo/a</t>
  </si>
  <si>
    <t>Me cuesta trabajo ir a la escuela por las mañanas porque me
siento nervioso/a o con miedo</t>
  </si>
  <si>
    <t>No tengo energía para hacer las cosas</t>
  </si>
  <si>
    <t>Me preocupa hacer el ridículo</t>
  </si>
  <si>
    <t>Estoy cansado/a con mucha frecuencia</t>
  </si>
  <si>
    <t>Me preocupa que me vayan a ocurrir cosas malas</t>
  </si>
  <si>
    <t>No parece que pueda quitarme los pensamientos malos o
ridículos de la mente</t>
  </si>
  <si>
    <t>Cuando tengo algún problema, mi corazón late muy rápido</t>
  </si>
  <si>
    <t>No puedo pensar con claridad</t>
  </si>
  <si>
    <t>Comienzo a temblar o a estremecerme aun cuando no hay
razón alguna para sentirme así</t>
  </si>
  <si>
    <t>Me preocupa de que algo malo me vaya a suceder</t>
  </si>
  <si>
    <t>Cuando tengo algún problema, me siento tembloroso/a</t>
  </si>
  <si>
    <t>Me siento que no valgo nada</t>
  </si>
  <si>
    <t>Me preocupa cometer errores</t>
  </si>
  <si>
    <t>Tengo que pensar en pensamientos especiales (como
números o palabras) para evitar que sucedan cosas malas</t>
  </si>
  <si>
    <t>Me preocupa lo que los demás piensen de mi</t>
  </si>
  <si>
    <t>Me da miedo estar en lugares concurridos (con mucha gente
como en los centros comerciales, las películas, los
autobuses, sitios de recreo llenos)</t>
  </si>
  <si>
    <t>Me siento de repente con mucho miedo sin haber alguna
razón</t>
  </si>
  <si>
    <t>Me preocupa de lo que vaya a pasar</t>
  </si>
  <si>
    <t>Me siento de repente mareado/a o débil aun cuando no
haya razón para sentirme así</t>
  </si>
  <si>
    <t>Pienso acerca de la muerte</t>
  </si>
  <si>
    <t>Me siento con miedo si tengo que hablar en frente de la
clase</t>
  </si>
  <si>
    <t>Me late el corazón muy rápido aun cuando no hay razón
para sentirme así</t>
  </si>
  <si>
    <t>Me siento como que no quiero moverme</t>
  </si>
  <si>
    <t>Me preocupo de que de repente vaya a sentir miedo aun
cuando no hay razón para sentirme así</t>
  </si>
  <si>
    <t>Tengo que hacer ciertas cosas una y otra vez (como lavarme
las manos, limpiar, o poner las cosas en cierto orden)</t>
  </si>
  <si>
    <t>Me da miedo que vaya a hacer el ridículo en frente de las
personas</t>
  </si>
  <si>
    <t>Me preocupo cuando estoy en la cama en la noche</t>
  </si>
  <si>
    <t>Me daría miedo si tuviera que pasar la noche fuera de casa</t>
  </si>
  <si>
    <t>Me siento inquieto/a</t>
  </si>
  <si>
    <t>RCADS-47-CG-ES</t>
  </si>
  <si>
    <t>Mi hijo/a se preocupa sobre las cosas</t>
  </si>
  <si>
    <t>Mi hijo/a se siente triste o vacío</t>
  </si>
  <si>
    <t>Cuando mi hijo/a tiene un problema, él/ella se siente un
malestar en el estómago</t>
  </si>
  <si>
    <t>Mi hijo/a se preocupa cuando él/ella piensa que no hizo algo
bien</t>
  </si>
  <si>
    <t>A mi hijo/a le da miedo tener que estar solo/a en casa</t>
  </si>
  <si>
    <t>Ya nada le divierte mucho a mi hijo/a</t>
  </si>
  <si>
    <t>A mi hijo/a le da miedo cuando tiene un examen</t>
  </si>
  <si>
    <t>Mi hijo/a se preocupa cuando piensa que alguien está
enojado con él/ella</t>
  </si>
  <si>
    <t>A mi hijo/a le preocupa el estar alejado/a de mi</t>
  </si>
  <si>
    <t>A mi hijo/a le molestan pensamientos malos o ridículos o imágenes en su mente</t>
  </si>
  <si>
    <t>Mi hijo/a tiene dificultades para dormir bien</t>
  </si>
  <si>
    <t>A mi hijo/a le preocupa el que vaya a salir mal en su trabajo
de la escuela</t>
  </si>
  <si>
    <t>A mi hijo/a le preocupa que algo terrible le vaya a pasar a
alguien de la familia</t>
  </si>
  <si>
    <t>Mi hijo/a de repente siente como si no pudiera respirar aun
sin haber alguna razón para sentirse así</t>
  </si>
  <si>
    <t>Mi hijo/a tiene problemas con su apetito</t>
  </si>
  <si>
    <t>Mi hijo/a tiene que verificar constantemente que él/ella haya
hecho las cosas bien (como el apagar la luz, o que la puerta
este cerrada con llave)</t>
  </si>
  <si>
    <t>A mi hijo/a le da miedo el dormir solo/a</t>
  </si>
  <si>
    <t>A mi hijo/a le cuesta trabajo ir a la escuela por las mañanas
porque se siente nervioso o con miedo</t>
  </si>
  <si>
    <t>Mi hijo/a no tiene energía para hacer las cosas</t>
  </si>
  <si>
    <t>A mi hijo/a le preocupa el hacer el ridículo</t>
  </si>
  <si>
    <t>Mi hijo/a está cansado con mucha frecuencia</t>
  </si>
  <si>
    <t>A mi hijo/a le preocupa que malas cosas le vayan a ocurrir</t>
  </si>
  <si>
    <t>Mi hijo/a no parece poder quitarse de la mente los
pensamientos malos o ridículos</t>
  </si>
  <si>
    <t>Cuando mi hijo/a tiene algún problema, su corazón late muy
rápido</t>
  </si>
  <si>
    <t>Mi hijo no puede pensar con claridad</t>
  </si>
  <si>
    <t>Mi hijo comienza a temblar o estremecerse aun cuando no
hay razón alguna para sentirse así</t>
  </si>
  <si>
    <t>Mi hijo/a se preocupa de que algo malo le vaya a suceder a
él/ella</t>
  </si>
  <si>
    <t>Cuando mi hijo/a tiene algún problema, él/ella se siente
tembloroso/a</t>
  </si>
  <si>
    <t>Mi hijo/a se siente que no vale nada</t>
  </si>
  <si>
    <t>A mi hijo/a le preocupa cometer errores</t>
  </si>
  <si>
    <t>Mi hijo/a tiene que pensar en pensamientos especiales (como
números o palabras) para evitar que sucedan cosas malas</t>
  </si>
  <si>
    <t>A mi hijo/a le preocupa lo que los demás piensen de él/ella</t>
  </si>
  <si>
    <t>A mi hijo/a le da miedo estar en lugares concurridos (con
mucha gente como en los centros comerciales, las películas,
los autobuses, sitios de recreo llenos)</t>
  </si>
  <si>
    <t>Mi hijo/a se siente de repente con mucho miedo sin haber
alguna razón</t>
  </si>
  <si>
    <t>Mi hijo/a se preocupa de lo que vaya a pasar</t>
  </si>
  <si>
    <t>Mi hijo/a se siente de repente mareado o débil aun cuando
no haya razón para sentirse así</t>
  </si>
  <si>
    <t>Mi hijo/a piensa acerca de la muerte</t>
  </si>
  <si>
    <t>Mi hijo/a se siente con miedo si tiene que hablar en frente de
la clase</t>
  </si>
  <si>
    <t>A mi hijo/a le late el corazón muy rápido aun cuando no hay
razón para sentirse así</t>
  </si>
  <si>
    <t>Mi hijo se siente como que él/ella no quiere moverse</t>
  </si>
  <si>
    <t>Mi hijo/a se preocupa de que de repente va a sentir miedo
aun cuando no hay razón para sentirse así</t>
  </si>
  <si>
    <t>Mi hijo/a tiene que hacer ciertas cosas una y otra vez (como
lavarse las manos, limpiar, o poner las cosas en cierto orden)</t>
  </si>
  <si>
    <t>A mi hijo le da miedo que él/ella vaya a hacer el ridículo en
frente de las personas</t>
  </si>
  <si>
    <t>Mi hijo tiene que hacer algunas cosas exactamente de la
manera correcta para evitar que las malas cosas sucedan</t>
  </si>
  <si>
    <t>Mi hijo se preocupa cuando está en la cama en la noche</t>
  </si>
  <si>
    <t>A mi hijo le daría miedo si tuviera que pasar la noche fuera de casa</t>
  </si>
  <si>
    <t>Mi hijo/a se siente inquieto/a</t>
  </si>
  <si>
    <t>Hungarian</t>
  </si>
  <si>
    <t>Aggódom bizonyos dolgok miatt.</t>
  </si>
  <si>
    <t>Szomorúnak vagy kiüresedettnek érzem magamat.</t>
  </si>
  <si>
    <t>Amikor van valami problémám, furcsa érzést érzek a
hasamban.</t>
  </si>
  <si>
    <t>Aggódom, amikor úgy érzem, valamit nem csináltam
elég jól.</t>
  </si>
  <si>
    <t>Félnék egyedül otthon maradni.</t>
  </si>
  <si>
    <t>Semmiben sem lelem örömömet.</t>
  </si>
  <si>
    <t>Rettegek a dolgozatírástól.</t>
  </si>
  <si>
    <t>Aggódom amikor azt hiszem, valaki haragszik rám.</t>
  </si>
  <si>
    <t>Aggódom, ha távol kell lennem a szüleimtől.</t>
  </si>
  <si>
    <t>Rossz vagy furcsa gondolatok járnak a fejemben, amik
zavarnak.</t>
  </si>
  <si>
    <t>Gond van az alvásommal.</t>
  </si>
  <si>
    <t>Aggódom amiatt, hogy rosszul fogok teljesíteni az
iskolában.</t>
  </si>
  <si>
    <t>Aggódom, hogy valami rossz dolog fog történni valakivel
a családomból.</t>
  </si>
  <si>
    <t>Hirtelen, minden ok nélkül olyan érzésem van, mintha
nem kapnék levegőt.</t>
  </si>
  <si>
    <t>Gond van az étvágyammal.</t>
  </si>
  <si>
    <t>Újra és újra ellenőriznem kell, hogy megcsináltam-e
dolgokat pl. lekapcsoltam-e a lámpát vagy bezártam-e az
ajtót.</t>
  </si>
  <si>
    <t>Félek, ha egyedül kell aludnom.</t>
  </si>
  <si>
    <t>Nehezemre esik reggelente iskolába menni, mert
idegesnek érzem magam vagy félek.</t>
  </si>
  <si>
    <t>Nincs energiám a dolgokhoz.</t>
  </si>
  <si>
    <t>Attól tartok, hogy nevetségesnek tűnök.</t>
  </si>
  <si>
    <t>Nagyon fáradt vagyok</t>
  </si>
  <si>
    <t>Tartok tőle, hogy rossz dolgok fognak történni velem.</t>
  </si>
  <si>
    <t>Olyan mintha nem tudnám kiverni a rossz vagy furcsa
gondolatokat a fejemből.</t>
  </si>
  <si>
    <t>Ha van valami gondom, a szívem nagyon gyorsan ver.</t>
  </si>
  <si>
    <t>Nem tudok tisztán gondolkodni.</t>
  </si>
  <si>
    <t>Váratlanul, minden ok nélkül remegni vagy reszketni
kezdek.</t>
  </si>
  <si>
    <t>Aggódom, hogy valami rossz fog történni velem.</t>
  </si>
  <si>
    <t>Ha valami problémám van elfog a remegés.</t>
  </si>
  <si>
    <t>Értéktelennek érzem magam.</t>
  </si>
  <si>
    <t>Aggódom, hogy hibázom.</t>
  </si>
  <si>
    <t>Bizonyos dolgokra kell gondolnom (például számokra
vagy szavakra), hogy megakadályozzam valamilyen rossz
dolog bekövetkezését.</t>
  </si>
  <si>
    <t>Aggódom amiatt, hogy mások mit gondolnak rólam.</t>
  </si>
  <si>
    <t>Tartok tőle, hogy zsúfolt terekben tartózkodjak (mint pl.
bevásárlóközpont, mozi, tömegközlekedési járművek,
zsúfolt játszótér).</t>
  </si>
  <si>
    <t>Minden ok nélkül, hirtelen nagyon félni kezdek.</t>
  </si>
  <si>
    <t>Aggódom, hogy mi fog történni.</t>
  </si>
  <si>
    <t>Hirtelen, ok nélkül szédülni kezdek vagy úgy érzem
mindjárt elájulok.</t>
  </si>
  <si>
    <t>Foglalkoztat a halál gondolata.</t>
  </si>
  <si>
    <t>Félek, ha az osztály előtt kell beszélnem.</t>
  </si>
  <si>
    <t>A szívem hirtelen, ok nélkül nagyon gyorsan kezd verni.</t>
  </si>
  <si>
    <t>Úgy érzem, mozdulni sem akarok.</t>
  </si>
  <si>
    <t>Aggódom, hogy rámtör a félelem, amikor nincs is mitől
félni.</t>
  </si>
  <si>
    <t>Vannak dolgok, amiket újra és újra meg kell tennem
(mint a kézmosás vagy dolgok tisztogatása, dolgok
rendezgetése-sorbarakása).</t>
  </si>
  <si>
    <t>Félek, hogy bolondot csinálok magamból mások előtt.</t>
  </si>
  <si>
    <t>Néhány dolgot meghatározott sorrendben kell
csinálnom azért, hogy megakadályozzam rossz dolgok
történését.</t>
  </si>
  <si>
    <t>Aggódom, amikor este lefekszem.</t>
  </si>
  <si>
    <t>Félnék, ha az otthonomtól távol kellene töltenem az
éjszakát.</t>
  </si>
  <si>
    <t>Nyugtalannak érzem magam.</t>
  </si>
  <si>
    <t>A gyermekem aggódik bizonyos dolgok miatt.</t>
  </si>
  <si>
    <t>A gyermekem szomorúnak vagy kiüresedettnek érzi
magát.</t>
  </si>
  <si>
    <t>Amikor a gyermekemnek van valami problémája, furcsa
érzést érez a hasában.</t>
  </si>
  <si>
    <t>A gyermekem aggódik, amikor úgy érzi, valamit nem
csinált elég jól.</t>
  </si>
  <si>
    <t>A gyermekem fél egyedül otthon maradni.</t>
  </si>
  <si>
    <t>A gyermekem semmiben sem leli örömét.</t>
  </si>
  <si>
    <t>A gyermekem retteg a dolgozatírástól.</t>
  </si>
  <si>
    <t>A gyermekem aggódik, amikor azt hiszi, valaki haragszik
rá.</t>
  </si>
  <si>
    <t>A gyermekem aggódik, ha távol kell lennie tőlem.</t>
  </si>
  <si>
    <t>Rossz vagy furcsa gondolatok járnak a gyermekem
fejében, amik zavarják.</t>
  </si>
  <si>
    <t>Gond van a gyermekem alvásával.</t>
  </si>
  <si>
    <t>A gyermekem aggódik amiatt, hogy rosszul fog teljesíteni
az iskolában.</t>
  </si>
  <si>
    <t>A gyermekem aggódik, hogy valami rossz dolog fog
történni valakivel a családból.</t>
  </si>
  <si>
    <t>A gyermekemnek hirtelen, minden ok nélkül olyan érzése
van, mintha nem kapna levegőt.</t>
  </si>
  <si>
    <t>Gond van a gyermekem étvágyával.</t>
  </si>
  <si>
    <t>A gyermekemnek újra és újra ellenőriznie kell, hogy
megcsinált-e dolgokat pl. lekapcsolta-e a lámpát vagy
bezárta-e az ajtót.</t>
  </si>
  <si>
    <t>A gyerekem fél egyedül aludni.</t>
  </si>
  <si>
    <t>A gyermekemnek nehezére esik reggelente iskolába
menni, mert idegesnek érzi magát vagy fél.</t>
  </si>
  <si>
    <t>A gyermekemnek nincs energiája a dolgokhoz.</t>
  </si>
  <si>
    <t>A gyermekem attól tart, hogy nevetségesnek tűnik.</t>
  </si>
  <si>
    <t>A gyermekem nagyon fáradt.</t>
  </si>
  <si>
    <t>A gyermekem tart tőle, hogy rossz dolgok fognak történni
vele.</t>
  </si>
  <si>
    <t>Olyan, mintha a gyermekem nem tudná kiverni a rossz
vagy furcsa gondolatokat a fejéből.</t>
  </si>
  <si>
    <t>Ha van valami gondja a gyermekemnek, a szíve nagyon
gyorsan ver.</t>
  </si>
  <si>
    <t>A gyermekem nem tud tisztán gondolkodni.</t>
  </si>
  <si>
    <t>A gyermekem váratlanul, minden ok nélkül remegni vagy
reszketni kezd.</t>
  </si>
  <si>
    <t>A gyermekem aggódik, hogy valami rossz fog történni
vele.</t>
  </si>
  <si>
    <t>Ha valami problémája van a gyermekemnek, elfogja a
remegés.</t>
  </si>
  <si>
    <t>A gyermekem értéktelennek érzi magát.</t>
  </si>
  <si>
    <t>A gyermekem aggódik, hogy hibázik.</t>
  </si>
  <si>
    <t>A gyermekemnek bizonyos dolgokra kell gondolnia
(például számokra vagy szavakra), hogy megakadályozza
valamilyen rossz dolog bekövetkezését.</t>
  </si>
  <si>
    <t>A gyermekem aggódik amiatt, hogy mások mit gondolnak
róla.</t>
  </si>
  <si>
    <t>A gyermekem tart tőle, hogy zsúfolt terekben
tartózkodjon (mint pl. bevásárlóközpont, mozi,
tömegközlekedési járművek, zsúfolt játszótér).</t>
  </si>
  <si>
    <t>A gyermekem minden ok nélkül, hirtelen nagyon félni
kezd.</t>
  </si>
  <si>
    <t>A gyermekem aggódik, hogy mi fog történni.</t>
  </si>
  <si>
    <t>A gyermekem hirtelen, ok nélkül szédülni kezd, vagy úgy
érzi, mindjárt elájul.</t>
  </si>
  <si>
    <t>A gyermekemet foglalkoztatja a halál gondolata.</t>
  </si>
  <si>
    <t>A gyermekem fél, ha az osztály előtt kell beszélnie.</t>
  </si>
  <si>
    <t>A gyermekem szíve hirtelen, ok nélkül nagyon gyorsan
kezd verni.</t>
  </si>
  <si>
    <t>A gyermekem úgy érzi, mozdulni sem akar.</t>
  </si>
  <si>
    <t>A gyermekem aggódik, hogy rátör a félelem, amikor nincs
is mitől félni.</t>
  </si>
  <si>
    <t>Vannak dolgok, amiket újra és újra meg kell tennie a
gyermekemnek (mint a kézmosás vagy dolgok
tisztogatása, dolgok rendezgetése-sorbarakása).</t>
  </si>
  <si>
    <t>A gyermekem fél, hogy bolondot csinál magából mások
előtt.</t>
  </si>
  <si>
    <t>A gyermekemnek néhány dolgot meghatározott
sorrendben kell csinálnia azért, hogy megakadályozza
rossz dolgok történését.</t>
  </si>
  <si>
    <t>A gyermekem aggódik, amikor este lefekszik.</t>
  </si>
  <si>
    <t>A gyermekem félne, ha az otthontól távol kellene töltenie
az éjszakát.</t>
  </si>
  <si>
    <t>A gyermekem nyugtalannak érzi magát.</t>
  </si>
  <si>
    <t>Icelandic</t>
  </si>
  <si>
    <t>Ég hef áhyggjur af ýmsu</t>
  </si>
  <si>
    <t>Ég er leið(ur) eða finnst ég tóm(ur)</t>
  </si>
  <si>
    <t>Þegar eitthvað er að fæ ég skrítna tilfinningu í magann</t>
  </si>
  <si>
    <t>Ég hef áhyggjur þegar ég held að ég hafi staðið mig illa í einhverju</t>
  </si>
  <si>
    <t>Ég yrði hrædd(ur) ef ég þyrfti að vera ein(n) heima</t>
  </si>
  <si>
    <t>Mér finnst ekkert skemmtilegt lengur</t>
  </si>
  <si>
    <t>Ég verð hrædd(ur) ef ég þarf að fara í próf</t>
  </si>
  <si>
    <t>Ég hef áhyggjur þegar ég held að einhver sé reiður út í mig</t>
  </si>
  <si>
    <t>Ég hef áhyggjur af því að vera í burtu frá foreldrum mínum</t>
  </si>
  <si>
    <t>Slæmar eða asnalegar hugsanir eða myndir í huganum trufla mig</t>
  </si>
  <si>
    <t>Ég á erfitt með að sofa</t>
  </si>
  <si>
    <t>Ég hef áhyggjur af því að mér muni ganga illa í skólanum</t>
  </si>
  <si>
    <t>Ég hef áhyggjur af því að eitthvað hræðilegt muni koma fyrir einhvern í fjölskyldunni minni</t>
  </si>
  <si>
    <t>Mér finnst allt í einu eins og ég geti ekki andað þó að það sé engin ástæða fyrir því</t>
  </si>
  <si>
    <t>Ég hef of litla eða of mikla lyst á mat</t>
  </si>
  <si>
    <t>Ég verð að gá aftur og aftur hvort að ég hafi gert hluti rétt (eins og að eitthvað sé slökkt eða að dyrnar séu læstar)</t>
  </si>
  <si>
    <t>Ég verð hrædd(ur) ef ég þarf að sofa ein(n)</t>
  </si>
  <si>
    <t>Ég á erfitt með að fara í skólann á morgnana af því að ég er stressuð/stressaður eða hrædd(ur)</t>
  </si>
  <si>
    <t>Ég hef ekki orku í neitt</t>
  </si>
  <si>
    <t>Ég hef áhyggjur af því að virðast asnaleg(ur)</t>
  </si>
  <si>
    <t>Ég er mjög þreytt(ur)</t>
  </si>
  <si>
    <t>Ég hef áhyggjur af því að slæmir hlutir muni koma fyrir mig</t>
  </si>
  <si>
    <t>Ég virðist ekki geta losnað við slæmar eða asnalegar hugsanir</t>
  </si>
  <si>
    <t>Þegar eitthvað er að slær hjartað í mér mjög hratt</t>
  </si>
  <si>
    <t>Ég get ekki hugsað skýrt</t>
  </si>
  <si>
    <t>Ég fer allt í einu að skjálfa eða titra þó að það sé engin ástæða fyrir því</t>
  </si>
  <si>
    <t>Ég hef áhyggjur af því að eitthvað slæmt muni koma fyrir mig</t>
  </si>
  <si>
    <t>Þegar eitthvað er að þá verð ég óörugg(ur) og óróleg(ur)</t>
  </si>
  <si>
    <t>Mér finnst ég einskis virði</t>
  </si>
  <si>
    <t>Ég hef áhyggjur af því að gera mistök</t>
  </si>
  <si>
    <t>Ég þarf að hugsa sérstakar hugsanir (eins og tölur eða orð) til að koma í veg fyrir að eitthvað slæmt gerist</t>
  </si>
  <si>
    <t>Ég hef áhyggjur af því hvað öðrum finnst um mig</t>
  </si>
  <si>
    <t>Ég er hrædd(ur) við að vera á stöðum þar sem er mikið af fólki (eins og í verslunum, í bíó, í strætó, á leikvöllum með mikið af krökkum)</t>
  </si>
  <si>
    <t>Ég verð allt í einu mjög hrædd(ur) þó það sé engin ástæða fyrir því</t>
  </si>
  <si>
    <t>Ég hef áhyggjur af því hvað muni gerast</t>
  </si>
  <si>
    <t>Allt í einu fer mig að svima eða ég verð máttlaus þó það sé engin ástæða fyrir því</t>
  </si>
  <si>
    <t>Ég hugsa um dauðann</t>
  </si>
  <si>
    <t>Ég verð hrædd(ur) ef ég þarf að tala fyrir framan bekkinn min</t>
  </si>
  <si>
    <t>Hjartað í mér fer allt í einu að slá of hratt án þess að ástæða sé fyrir því</t>
  </si>
  <si>
    <t>Mér finnst eins og mig langi ekki að hreyfa mig</t>
  </si>
  <si>
    <t>Ég hef áhyggjur af því að verða allt í einu hrædd(ur) þegar það er ekkert að óttast</t>
  </si>
  <si>
    <t>Ég þarf að gera suma hluti aftur og aftur (eins og að þvo hendur, hreinsa eða raða hlutum)</t>
  </si>
  <si>
    <t>Ég er hrædd(ur) um að gera mig að fífli fyrir framan aðra</t>
  </si>
  <si>
    <t>Ég þarf að gera suma hluti alveg rétt til að koma í veg fyrir að eitthvað slæmt gerist</t>
  </si>
  <si>
    <t>Ég hef áhyggjur þegar ég fer upp í rúm á kvöldin</t>
  </si>
  <si>
    <t>Ég yrði hrædd(ur) ef ég ætti að sofa annarstaðar en heima hjá mér</t>
  </si>
  <si>
    <t>Ég er eirðarlaus og næ ekki ró</t>
  </si>
  <si>
    <t>Barnið mitt hefur áhyggjur af ýmsu</t>
  </si>
  <si>
    <t>Barnið mitt er leitt eða finnst það vera tómt</t>
  </si>
  <si>
    <t>Þegar eitthvað er að fær barnið mitt skrítna tilfinningu í magann</t>
  </si>
  <si>
    <t>Barnið mitt hefur áhyggjur þegar það heldur að það hafi staðið sig illa í einhverju</t>
  </si>
  <si>
    <t>Barnið mitt yrði hrætt ef það þyrfti að vera eitt heima</t>
  </si>
  <si>
    <t>Barninu mínu finnst ekkert skemmtilegt lengur</t>
  </si>
  <si>
    <t>Barnið mitt verður hrætt ef það þarf að fara í próf</t>
  </si>
  <si>
    <t>Barnið mitt hefur áhyggjur þegar það heldur að einhver sé reiður út í það</t>
  </si>
  <si>
    <t>Barnið mitt hef áhyggjur af því að vera í burtu frá mér</t>
  </si>
  <si>
    <t>Slæmar eða asnalegar myndir í huganum eða hugsanir trufla barnið mitt</t>
  </si>
  <si>
    <t>Barnið mitt á erfitt með að sofa</t>
  </si>
  <si>
    <t>Barnið mitt hefur áhyggjur af því að því muni ganga illa í skólanum</t>
  </si>
  <si>
    <t>Barnið mitt hefur áhyggjur af því að eitthvað hræðilegt muni koma fyrir einhvern í fjölskyldunni</t>
  </si>
  <si>
    <t>Barninu mínu finnst allt í einu eins og það geti ekki andað þó að það sé engin ástæða fyrir því</t>
  </si>
  <si>
    <t>Barnið mitt hefur of litla eða of mikla lyst á mat</t>
  </si>
  <si>
    <t>Barnið mitt verður að gá aftur og aftur hvort að það hafi gert hluti rétt (eins og að eitthvað sé slökkt eða að dyrnar séu læstar)</t>
  </si>
  <si>
    <t>Barnið mitt verður hrætt ef það þarf að sofa eitt</t>
  </si>
  <si>
    <t>Barnið mitt á erfitt með að fara í skólann á morgnana af því að það er stressað eða hrætt</t>
  </si>
  <si>
    <t>Barnið mitt hefur ekki orku í neitt</t>
  </si>
  <si>
    <t>Barnið mitt hefur áhyggjur af því að virðast asnalegt</t>
  </si>
  <si>
    <t>Barnið mitt er mjög þreytt</t>
  </si>
  <si>
    <t>Barnið mitt hefur áhyggjur af því að slæmir hlutir muni koma fyrir það</t>
  </si>
  <si>
    <t>Barnið mitt virðist ekki geta losnað við slæmar eða asnalegar hugsanir</t>
  </si>
  <si>
    <t>Þegar eitthvað er að slær hjartað í barninu mínu mjög hratt</t>
  </si>
  <si>
    <t>Barnið mitt getur ekki hugsað skýrt</t>
  </si>
  <si>
    <t>Barnið mitt fer allt í einu að skjálfa eða titra þó að það sé engin ástæða fyrir því</t>
  </si>
  <si>
    <t>Barnið mitt hefur áhyggjur af því að eitthvað slæmt muni koma fyrir það</t>
  </si>
  <si>
    <t>Þegar eitthvað er að þá verður barnið mitt óöruggt og órólegt</t>
  </si>
  <si>
    <t>Barninu mínu finnst það einskis virði</t>
  </si>
  <si>
    <t>Barnið mitt hefur áhyggjur af því að gera mistök</t>
  </si>
  <si>
    <t>Barnið mitt þarf að hugsa sérstakar hugsanir (eins og tölur eða orð) til að koma í veg fyrir að eitthvað slæmt gerist</t>
  </si>
  <si>
    <t>Barnið mitt hefur áhyggjur af því hvað öðrum finnst um það</t>
  </si>
  <si>
    <t>Barnið mitt er hrætt við að vera á stöðum þar sem er mikið af fólki (eins og í verslunum, í bíó, í strætó, á leikvöllum með mikið af krökkum)</t>
  </si>
  <si>
    <t>Barnið mitt verður allt í einu mjög hrætt þó það sé engin ástæða fyrir því</t>
  </si>
  <si>
    <t>Barnið mitt hefur áhyggjur af því hvað muni gerast</t>
  </si>
  <si>
    <t>Allt í einu fer barninu mínu að svima eða verður máttlaust þó það sé engin ástæða fyrir því</t>
  </si>
  <si>
    <t>Barnið mitt hugsar um dauðann</t>
  </si>
  <si>
    <t>Barnið mitt verður hrætt ef það þarf að tala fyrir framan bekkinn sinn</t>
  </si>
  <si>
    <t>Hjartað í barninu mínu fer allt í einu að slá of hratt án þess að ástæða sé fyrir því</t>
  </si>
  <si>
    <t>Barninu mínu finnst eins og það langi ekki að hreyfa sig</t>
  </si>
  <si>
    <t>Barnið mitt hefur áhyggjur af því að verða allt í einu hrætt þegar það er ekkert að óttast</t>
  </si>
  <si>
    <t>Barnið mitt þarf að gera suma hluti aftur og aftur (eins og að þvo hendur, hreinsa eða raða hlutum)</t>
  </si>
  <si>
    <t>Barnið mitt er hrætt um að gera sig að fífli fyrir framan aðra</t>
  </si>
  <si>
    <t>Barnið mitt þarf að gera suma hluti alveg rétt til að koma í veg fyrir að eitthvað slæmt gerist</t>
  </si>
  <si>
    <t>Barnið mitt hef áhyggjur þegar það fer upp í rúm á kvöldin</t>
  </si>
  <si>
    <t>Barnið mitt yrði hrætt ef það ætti að sofa annarstaðar en heima hjá sér</t>
  </si>
  <si>
    <t>Barnið mitt er eirðarlaust og nær ekki ró</t>
  </si>
  <si>
    <t>Japanese</t>
  </si>
  <si>
    <t>いろいろなことについて心配しんぱいする</t>
  </si>
  <si>
    <t>悲かなしい、または、心こころがからっぽな感かんじがする</t>
  </si>
  <si>
    <t>困こまったことがあると、おなかの調子ちょうしが悪わるくなる</t>
  </si>
  <si>
    <t>うまくできていなかったんじゃないかと考かんがえて、心配しんぱいになる</t>
  </si>
  <si>
    <t>ひとりで家いえにいるのがこわい</t>
  </si>
  <si>
    <t>何なにをしてもあまり楽たのしくない</t>
  </si>
  <si>
    <t>テストを受う けなくてはいけないときに、こわくなる</t>
  </si>
  <si>
    <t>誰だれかが自分じぶんのことを怒おこっているのではないかと考かんがえて、心配しんぱいになる</t>
  </si>
  <si>
    <t>お父とうさん/お母かあさんのそばにいられなくなることを心配しんぱいする</t>
  </si>
  <si>
    <t>悪わるい、または、ばかばかしい考かんがえやイメージが頭あたまの中なかに浮う かんで
きて困こまる</t>
  </si>
  <si>
    <t>なかなか眠ねむれない</t>
  </si>
  <si>
    <t>学校がっこうでうまくいかないんじゃないかと心配しんぱいする</t>
  </si>
  <si>
    <t>家族かぞくの誰だれかに何なにか悪わるいことが起お こるのではないかと心配しんぱいする</t>
  </si>
  <si>
    <t>理由りゆうもないのに、突然とつぜん 息いきができないような感かんじになる</t>
  </si>
  <si>
    <t>食欲しょくよくに問題もんだいがある</t>
  </si>
  <si>
    <t>（電気でんきを消け したか、ドアに鍵かぎをかけたかなど）何なにかをきちんと
やったかどうか、何度なんども確認かくにんせずにはいられない</t>
  </si>
  <si>
    <t>ひとりで寝ね なくてはいけないとしたら、こわい</t>
  </si>
  <si>
    <t>緊張きんちょうしたり、こわくなったりするので、朝あさ、学校がっこうに行い くのは大変たいへんだ</t>
  </si>
  <si>
    <t>何なにもする気き になれない</t>
  </si>
  <si>
    <t>自分じぶんがばかみたいに見み えるのではないかと心配しんぱいする</t>
  </si>
  <si>
    <t>とても疲つかれている</t>
  </si>
  <si>
    <t>自分じぶんに悪わるいことが起お こるのではないかと心配しんぱいする</t>
  </si>
  <si>
    <t>悪わるい考かんがえやばかばかしい考かんがえを頭あたまの中なかから追お い出だ すことが
できない</t>
  </si>
  <si>
    <t>困こまったことがあると、心臓しんぞうがとてもドキドキする</t>
  </si>
  <si>
    <t>頭あたまがうまく働はたらかず、はっきりと考かんがえられない</t>
  </si>
  <si>
    <t>理由りゆうもないのに、突然とつぜん 身体からだが震ふるえ出だ す</t>
  </si>
  <si>
    <t>自分じぶんに何なにか悪わるいことが起お こるのではないかと心配しんぱいする</t>
  </si>
  <si>
    <t>困こまったことがあると、震ふるえる</t>
  </si>
  <si>
    <t>自分じぶんには価値かちがないと感かんじる</t>
  </si>
  <si>
    <t>失敗しっぱいするんじゃないかと心配しんぱいする</t>
  </si>
  <si>
    <t>悪わるいことが起お こらないようにするために、（数字すうじや言葉ことばなど）特別とくべつな
ことを考かんがえずにはいられない</t>
  </si>
  <si>
    <t>他ほかの人ひとにどう思おもわれているか心配しんぱいする</t>
  </si>
  <si>
    <t>（ショッピングセンター、映画館えいがかん、バス、人ひとがたくさんいる遊あそび場ば
など）混こ んでいる場所ばしょにいるのがこわい</t>
  </si>
  <si>
    <t>何なにも理由りゆうがないのに、突然とつぜんとてもこわくなる</t>
  </si>
  <si>
    <t>これから何なにが起お こるのだろうと心配しんぱいする</t>
  </si>
  <si>
    <t>理由りゆうもないのに、突然とつぜんクラクラしたり、気き を失うしないそうになる</t>
  </si>
  <si>
    <t>死し について考かんがえる</t>
  </si>
  <si>
    <t>クラスのみんなの前まえで話はなしをしなければならないとしたら、こわい</t>
  </si>
  <si>
    <t>理由りゆうもないのに、突然とつぜん心臓しんぞうがとてもドキドキし始はじめる</t>
  </si>
  <si>
    <t>動うごきたくないと感かんじる</t>
  </si>
  <si>
    <t>何なにもこわいことがないのに、突然とつぜんこわい気持きもちになってしまうので
はないかと心配しんぱいする</t>
  </si>
  <si>
    <t>（手て を洗あらう、きれいにする、特別とくべつなルールどおりに物ものを置お くなど）
あることを何度なんども何度なんどもせずにはいられない</t>
  </si>
  <si>
    <t>人前ひとまえで、ばかなことをしてしまうのではないかとこわくなる</t>
  </si>
  <si>
    <t>悪わるいことが起お こらないようにするために、何なにかを正ただしいやり方かたで
しなければならない</t>
  </si>
  <si>
    <t>夜よるひとりで寝ね に行い くときに、心配しんぱいになる</t>
  </si>
  <si>
    <t>一晩中ひとばんじゅう、家いえから離はなれないといけないとしたら、こわい</t>
  </si>
  <si>
    <t>気持きもちが落お ち着つ かない</t>
  </si>
  <si>
    <t>私の子どもは、いろいろなことについて心配する</t>
  </si>
  <si>
    <t>私の子どもは、悲しさや虚しさを感じている</t>
  </si>
  <si>
    <t>私の子どもは、困ったことがあると、おなかの調子が
悪くなる</t>
  </si>
  <si>
    <t>私の子どもは、うまくできていなかったんじゃないかと
考えて心配になる</t>
  </si>
  <si>
    <t>私の子どもは、一人で家にいるのをこわがる</t>
  </si>
  <si>
    <t>私の子どもは、何をしてもあまり楽しめない</t>
  </si>
  <si>
    <t>私の子どもは、テストを受けなくてはいけないときに、
こわがる</t>
  </si>
  <si>
    <t>私の子どもは、誰かが自分のことを怒っているのでは
ないかと考えて心配になる</t>
  </si>
  <si>
    <t>私の子どもは、私たち親のそばにいられなくなることを
心配する</t>
  </si>
  <si>
    <t>私の子どもは、悪い、または、ばかばかしい考えや
イメージが頭の中に浮かんできて困っている</t>
  </si>
  <si>
    <t>私の子どもは、なかなか眠れない</t>
  </si>
  <si>
    <t>私の子どもは、学校でうまくいかないんじゃないかと
心配する</t>
  </si>
  <si>
    <t>私の子どもは、家族の誰かに何か悪いことが起こるので
はないかと心配する</t>
  </si>
  <si>
    <t>私の子どもは、理由もないのに突然息ができないような
感じになる</t>
  </si>
  <si>
    <t>私の子どもは、食欲に問題がある</t>
  </si>
  <si>
    <t>私の子どもは、（電気を消したか、ドアに鍵をかけたか
など）何かをきちんとやったかどうか、何度も確認せずに
はいられない</t>
  </si>
  <si>
    <t>私の子どもは、ひとりで寝なくてはいけないとしたら、
こわがる</t>
  </si>
  <si>
    <t>私の子どもは、緊張したり、こわくなったりするので、
朝、学校に行くのが大変だ</t>
  </si>
  <si>
    <t>私の子どもは、何もする気力がない</t>
  </si>
  <si>
    <t>私の子どもは、自分がばかみたいに見えるのではないか
と心配する</t>
  </si>
  <si>
    <t>私の子どもは、とても疲れている</t>
  </si>
  <si>
    <t>私の子どもは、自分に悪いことが起こるのではないかと
心配する</t>
  </si>
  <si>
    <t>私の子どもは、悪い考えやばかばかしい考えを頭の中か
ら追い出すことができない</t>
  </si>
  <si>
    <t>私の子どもは、困ったことがあると、心臓がとてもドキ
ドキする</t>
  </si>
  <si>
    <t>私の子どもは、頭がうまく働かず、はっきりと考えられ
ない</t>
  </si>
  <si>
    <t>私の子どもは、理由もないのに突然身体が震え出す</t>
  </si>
  <si>
    <t>私の子どもは、自分に何か悪いことが起こるのではない
かと心配する</t>
  </si>
  <si>
    <t>私の子どもは、困ったことがあると震える</t>
  </si>
  <si>
    <t>私の子どもは、自分には価値がないと感じている</t>
  </si>
  <si>
    <t>私の子どもは、失敗するんじゃないかと心配する</t>
  </si>
  <si>
    <t>私の子どもは、悪いことが起こらないようにするため
に、（数字や言葉など）特別なことを考えずにはいられ
ない</t>
  </si>
  <si>
    <t>私の子どもは、他の人にどう思われているか心配する</t>
  </si>
  <si>
    <t>私の子どもは、（ショッピングセンター、映画館、
バス、人がたくさんいる遊び場など）混んでいる場所に
いるのをこわがる</t>
  </si>
  <si>
    <t>私の子どもは、何も理由がないのに突然とてもこわがる</t>
  </si>
  <si>
    <t>私の子どもは、これから何が起こるのだろうと心配する</t>
  </si>
  <si>
    <t>私の子どもは、理由もないのに、突然クラクラしたり
気を失いそうになる</t>
  </si>
  <si>
    <t>私の子どもは、死について考える</t>
  </si>
  <si>
    <t>私の子どもは、クラスのみんなの前で話をしなければ
ならないとしたらこわがる</t>
  </si>
  <si>
    <t>私の子どもは、理由もないのに、突然心臓がとてもドキ
ドキし始める</t>
  </si>
  <si>
    <t>私の子どもは、動きたくないと感じている</t>
  </si>
  <si>
    <t>私の子どもは、何もこわいことがないのに、突然こわい
気持ちになってしまうのではないかと心配する</t>
  </si>
  <si>
    <t>私の子どもは、（手を洗う、きれいにする、特別な
ルールどおりに物を置くなど）あることを何度も何度も
せずにはいられない</t>
  </si>
  <si>
    <t>私の子どもは、人前でばかなことをしてしまうのでは
ないかとこわがる</t>
  </si>
  <si>
    <t>私の子どもは、悪いことが起こらないようにするため
に、何かを正しいやり方でしなければならない</t>
  </si>
  <si>
    <t>私の子どもは、夜ひとりで寝ているときに心配になる</t>
  </si>
  <si>
    <t>私の子どもは、一晩中、家から離れないといけないと
したらこわがる</t>
  </si>
  <si>
    <t>私の子どもは、気持ちが落ち着かない</t>
  </si>
  <si>
    <t>Korean</t>
  </si>
  <si>
    <t>이런 저런 일들에 대해 걱정한다.</t>
  </si>
  <si>
    <t>슬프거나 공허하게 느낀다.</t>
  </si>
  <si>
    <t>문제가 있을 때, 뱃속에 조마조마한 느낌을 갖는다.</t>
  </si>
  <si>
    <t>어떤 일을 잘 못 끝냈다고 생각이 들 때 나는 걱정한다.</t>
  </si>
  <si>
    <t>나는 집에 혼자 있게 되는 것에 대해 걱정할 것이다.</t>
  </si>
  <si>
    <t>어떤 일도 더 이상 별로 재미있지 않다.</t>
  </si>
  <si>
    <t>시험을 봐야 하는 상황에 나는 겁이 난다.</t>
  </si>
  <si>
    <t>누군가가 나에게 화가 났다고 생각될 때 나는 걱정이 된다.</t>
  </si>
  <si>
    <t>부모님과 떨어지는 것에 대해 걱정한다.</t>
  </si>
  <si>
    <t>마음속에 떠오르는 안 좋은 혹은 바보 같은 생각이나 모습들에 의해 방해 받는다.</t>
  </si>
  <si>
    <t>잠을 자는 것이 어렵다.</t>
  </si>
  <si>
    <t>학교 성적이 안 좋을까 봐 걱정한다.</t>
  </si>
  <si>
    <t>무언가 끔찍한 일이 우리 가족 누군가에게 생길까 봐 걱정한다.</t>
  </si>
  <si>
    <t>갑자기 아무 이유 없이 마치 숨을 쉴 수 없는 것처럼 느낀다.</t>
  </si>
  <si>
    <t>밥맛이 없다.</t>
  </si>
  <si>
    <t>내가 한 일들을 잘 끝냈는지 계속 다시 봐야 한다(불이 꺼졌는지, 문이 잠겼는지 등).</t>
  </si>
  <si>
    <t>나 혼자 자야 한다면 겁이 난다.</t>
  </si>
  <si>
    <t>걱정되거나 두렵기 때문에 아침에 학교 가는 게 어렵다.</t>
  </si>
  <si>
    <t>아무런 힘이 없다.</t>
  </si>
  <si>
    <t>내가 바보 같이 보일까 봐 걱정한다.</t>
  </si>
  <si>
    <t>자주 피곤하다.</t>
  </si>
  <si>
    <t>안 좋은 일들이 내게 일어날까 봐 걱정한다.</t>
  </si>
  <si>
    <t>내 머릿속에서 안 좋거나 바보 같은 생각들을 지워버릴 수가 없다.</t>
  </si>
  <si>
    <t>문제가 있을 때 내 심장은 매우 빠르게 뛴다.</t>
  </si>
  <si>
    <t>제대로 생각할 수 없다.</t>
  </si>
  <si>
    <t>갑자기 아무 이유 없이 몸이 떨리거나 흔들리기 시작한다.</t>
  </si>
  <si>
    <t>무언가 안 좋은 일이 나한테 일어날까 봐 걱정한다.</t>
  </si>
  <si>
    <t>문제가 있을 때 내 몸이 떨리는 것을 느낀다.</t>
  </si>
  <si>
    <t>내 자신이 하찮게 느껴진다.</t>
  </si>
  <si>
    <t>실수하는 것에 대해 걱정한다.</t>
  </si>
  <si>
    <t>안 좋은 일들이 생기지 않게 하기 위해 특별한 생각들을 머릿속에 해야 한다(숫자나 단어들).</t>
  </si>
  <si>
    <t>다른 사람들이 나에 대해 어떻게 생각하는지 걱정한다.</t>
  </si>
  <si>
    <t>사람이 많은 곳에(쇼핑센터, 영화관, 버스, 사람이 많은 운동장 등) 있는 것을 무서워한다.</t>
  </si>
  <si>
    <t>갑자기 아무 이유 없이 매우 겁이 난다.</t>
  </si>
  <si>
    <t>무슨 일이 일어날 것인지에 대해 걱정한다.</t>
  </si>
  <si>
    <t>갑자기 아무 이유 없이 어지러워지거나 쓰러질 것처럼 된다.</t>
  </si>
  <si>
    <t>죽음에 대해서 생각한다.</t>
  </si>
  <si>
    <t>수업 시간에 앞에 나가서 말해야 한다면 겁이 난다.</t>
  </si>
  <si>
    <t>갑자기 아무 이유 없이 심장이 너무 빨리 뛴다.</t>
  </si>
  <si>
    <t>손가락 하나 까딱하고 싶지 않을 때가 있다.</t>
  </si>
  <si>
    <t>겁날 것이 전혀 없는 상황에서 갑자기 겁이 날 까봐 걱정한다.</t>
  </si>
  <si>
    <t>어떤 일을 반복적으로 해야만 직성이 풀린다(예를 들어, 손 씻기, 청소하기 혹은 물건을 특정한 순서로 정리하기 등).</t>
  </si>
  <si>
    <t>사람들 앞에서 바보 같은 짓을 할 까봐 걱정이 된다.</t>
  </si>
  <si>
    <t>안 좋은 일들이 생기는 것을 막기 위해 특정한 일을 세부적인 방법으로 해야만 한다.</t>
  </si>
  <si>
    <t>밤에 자러갈 때 걱정이 된다.</t>
  </si>
  <si>
    <t>밤새 집이 아닌 다른 곳에서 자야 한다면 나는 겁이 날 것이다.</t>
  </si>
  <si>
    <t>가만히 앉아 있을 수 없다.</t>
  </si>
  <si>
    <t>내 아이는 이런 저런 일들에 대해 걱정한다.</t>
  </si>
  <si>
    <t>내 아이는 슬프거나 공허하게 느낀다.</t>
  </si>
  <si>
    <t>문제가 있을 때, 내 아이는 뱃속에 조마조마한 느낌을 갖는다.</t>
  </si>
  <si>
    <t>어떤 일을 제대로 못 끝냈다고 생각이 들 때 내 아이는 걱정한다.</t>
  </si>
  <si>
    <t>내 아이는 집에 혼자 있게 되는 것에 대해 두려움을 느낄 것이다.</t>
  </si>
  <si>
    <t>내 아이는 더 이상 별로 재미있는 일이 없다.</t>
  </si>
  <si>
    <t>시험을 봐야 하는 상황에 내 아이는 두려움을 느낀다.</t>
  </si>
  <si>
    <t>누군가가 자신에게 화가 났다고 생각될 때 내 아이는 걱정을 한다.</t>
  </si>
  <si>
    <t>내 아이는 부모와 떨어지는 것에 대해 걱정한다.</t>
  </si>
  <si>
    <t>내 아이는 마음속에 떠오르는 안 좋은 혹은 바보 같은 생각이나 모습들에 의해 방해 받는다.</t>
  </si>
  <si>
    <t>내 아이는 잠자는 것이 어렵다.</t>
  </si>
  <si>
    <t>내 아이는 학교 성적이 안 좋을까 봐 걱정한다.</t>
  </si>
  <si>
    <t>내 아이는 무언가 끔찍한 일이 가족 누군가에게 생길까 봐 걱정한다.</t>
  </si>
  <si>
    <t>내 아이는 갑자기 아무 이유 없이 마치 숨을 쉴 수 없는 것처럼 느낀다.</t>
  </si>
  <si>
    <t>내 아이는 밥맛이 없다.</t>
  </si>
  <si>
    <t>내 아이는 한 일들을 잘 끝냈는지 계속 다시 봐야 한다(불이 꺼졌는지, 문이 잠겼는지 등).</t>
  </si>
  <si>
    <t>내 아이는 혼자 자는 것을 무서워한다.</t>
  </si>
  <si>
    <t>내 아이는 걱정되거나 두려워서 아침에 학교 가는데 어려움이 있다.</t>
  </si>
  <si>
    <t>내 아이는 아무런 힘이 없다.</t>
  </si>
  <si>
    <t>내 아이는 바보 같이 보일까 봐 걱정한다.</t>
  </si>
  <si>
    <t>내 아이는 자주 피곤하다.</t>
  </si>
  <si>
    <t>내 아이는 안 좋은 일들이 일어날까 봐 걱정한다.</t>
  </si>
  <si>
    <t>내 아이는 머릿속에서 안 좋거나 바보 같은 생각들을 지워버릴 수 없다.</t>
  </si>
  <si>
    <t>문제가 있을 때 내 아이의 심장은 매우 빠르게 뛴다.</t>
  </si>
  <si>
    <t>내 아이는 명료하게 생각할 수 없다.</t>
  </si>
  <si>
    <t>내 아이는 갑자기 아무 이유 없이 몸을 떨거나 흔들기 시작한다.</t>
  </si>
  <si>
    <t>내 아이는 무언가 안 좋은 일이 일어날까 봐 걱정한다.</t>
  </si>
  <si>
    <t>내 아이는 문제가 있을 때 몸이 떨리는 것을 느낀다.</t>
  </si>
  <si>
    <t>내 아이는 스스로 무가치하다고 느낀다.</t>
  </si>
  <si>
    <t>내 아이는 실수하는 것에 대해 걱정한다.</t>
  </si>
  <si>
    <t>내 아이는 안 좋은 일들이 생기지 않게 하기 위해 특별한 생각들을 머릿속에 해야 한다(숫자나 단어들).</t>
  </si>
  <si>
    <t>내 아이는 다른 사람들이 자신을 어떻게 생각하는지 걱정한다.</t>
  </si>
  <si>
    <t>내 아이는 붐비는 장소(쇼핑센터, 영화관, 버스, 분주한 운동장 등)에 있는 것을 두려워한다.</t>
  </si>
  <si>
    <t>내 아이는 갑자기 아무런 이유도 없이 매우 두려움을 느낀다.</t>
  </si>
  <si>
    <t>내 아이는 무슨 일이 일어날 것인지에 대해 걱정한다.</t>
  </si>
  <si>
    <t>내 아이는 갑자기 아무 이유 없이 어지러워지거나 쓰러질 것처럼 된다.</t>
  </si>
  <si>
    <t>내 아이는 죽음에 대해서 생각한다.</t>
  </si>
  <si>
    <t>내 아이는 수업 시간에 앞에 나가서 말해야 한다면 겁을 낸다.</t>
  </si>
  <si>
    <t>내 아이의 심장이 아무 이유 없이 지나치게 빨리 뛴다.</t>
  </si>
  <si>
    <t>내 아이는 손가락 하나 까딱하고 싶지 않을 때가 있다.</t>
  </si>
  <si>
    <t>내 아이는 겁날 것이 전혀 없는 상황에서 갑자기 겁이 날 까봐 걱정한다.</t>
  </si>
  <si>
    <t>내 아이는 어떤 일을 반복적으로 해야만 직성이 풀린다(예를 들어, 손 씻기, 청소하기 혹은 물건을 특정한 순서로 정리하기 등).</t>
  </si>
  <si>
    <t>내 아이는 사람들 앞에서 바보 같은 짓을 할 까봐 걱정을 한다.</t>
  </si>
  <si>
    <t>내 아이는 안 좋은 일들이 생기는 것을 막기 위해 특정한 일을 세부적인 방법으로 해야만 한다.</t>
  </si>
  <si>
    <t>내 아이는 밤에 잠자리에 들 때 걱정을 한다.</t>
  </si>
  <si>
    <t>내 아이는 밤새 집이 아닌 다른 곳에서 자야 한다면 겁이 날 것이다.</t>
  </si>
  <si>
    <t>내 아이는 가만히 앉아 있을 수 없다.</t>
  </si>
  <si>
    <t>Norweigan</t>
  </si>
  <si>
    <t>Jeg bekymrer meg for ting</t>
  </si>
  <si>
    <t>Jeg føler meg trist eller tom</t>
  </si>
  <si>
    <t>Jeg får en rar følelse i magen når jeg har et problem</t>
  </si>
  <si>
    <t>Jeg blir bekymret når jeg tror at jeg har gjort det dårlig
i noe</t>
  </si>
  <si>
    <t>Jeg ville vært redd for å være alene hjemme</t>
  </si>
  <si>
    <t>Ingenting er gøy mer</t>
  </si>
  <si>
    <t>Jeg føler meg redd når jeg skal ha en prøve</t>
  </si>
  <si>
    <t>Jeg blir bekymret når jeg tror noen er sint på meg</t>
  </si>
  <si>
    <t>Jeg bekymrer meg for å være borte fra foreldrene
mine</t>
  </si>
  <si>
    <t>Jeg blir plaget av vonde eller dumme tanker eller
bilder i hodet mitt</t>
  </si>
  <si>
    <t>Jeg har problemer med å sove</t>
  </si>
  <si>
    <t>Jeg bekymrer meg for å gjøre det dårlig på skolen …</t>
  </si>
  <si>
    <t>Jeg bekymrer meg for at noe forferdelig skal skje med
noen i familien min</t>
  </si>
  <si>
    <t>Jeg får plutselig en følelse av at jeg ikke får puste selv
om det ikke er noen grunn for det</t>
  </si>
  <si>
    <t>Jeg har problemer med matlysten</t>
  </si>
  <si>
    <t>Jeg må sjekke om og om igjen at jeg har gjort ting
riktig (som at lyset er slukket eller døren er låst)</t>
  </si>
  <si>
    <t>Jeg føler meg redd hvis jeg må sove alene</t>
  </si>
  <si>
    <t>Jeg har problemer med å gå på skolen om morgenen
fordi jeg er nervøs eller redd</t>
  </si>
  <si>
    <t>Jeg har ikke noe energi</t>
  </si>
  <si>
    <t>Jeg bekymrer meg for at jeg kan se dum ut</t>
  </si>
  <si>
    <t>Jeg er ofte trøtt</t>
  </si>
  <si>
    <t>Jeg bekymrer meg for at dårlige ting skal skje med
meg…</t>
  </si>
  <si>
    <t>Jeg klarer visst ikke å få vonde eller dumme tanker ut
av hodet mitt</t>
  </si>
  <si>
    <t>Når jeg har et problem, slår hjertet mitt veldig fort …</t>
  </si>
  <si>
    <t>Jeg klarer ikke å tenke klart</t>
  </si>
  <si>
    <t>Jeg begynner plutselig å skjelve eller riste når det ikke
er noen grunn til det</t>
  </si>
  <si>
    <t>Jeg bekymrer meg for at noe fælt vil skje med meg</t>
  </si>
  <si>
    <t>Når jeg har et problem, føler jeg meg skjelve</t>
  </si>
  <si>
    <t>Jeg føler meg verdiløs</t>
  </si>
  <si>
    <t>Jeg bekymrer meg for å gjøre feil</t>
  </si>
  <si>
    <t>Jeg må tenke på spesielle ting (for eksempel tall eller
ord) for å hindre at det skjer vonde ting</t>
  </si>
  <si>
    <t>Jeg bekymrer meg for hva andre tenker om meg</t>
  </si>
  <si>
    <t>Jeg er redd for å være på steder med mange
mennesker (som kjøpesenter, kino, buss, lekeplass
med mange barn)</t>
  </si>
  <si>
    <t>Jeg kan plutselig bli veldig redd uten noen spesiell
grunn</t>
  </si>
  <si>
    <t>Jeg bekymrer meg for hva som kommer til å skje</t>
  </si>
  <si>
    <t>Jeg føler meg plutselig svimmel eller at jeg kommer til
å besvime uten at det er noen grunn for det</t>
  </si>
  <si>
    <t>Jeg tenker på døden</t>
  </si>
  <si>
    <t>Jeg føler meg redd hvis jeg må snakke foran klassen</t>
  </si>
  <si>
    <t>Hjertet mitt begynner plutselig å slå for fort uten noen
grunn</t>
  </si>
  <si>
    <t>Jeg føler det som om jeg ikke vil bevege meg</t>
  </si>
  <si>
    <t>Jeg bekymrer meg for at jeg plutselig skal føle meg
redd uten at det er noe å være redd for</t>
  </si>
  <si>
    <t>Jeg må gjøre enkelte ting om og om igjen (som å vaske
hendene mine, gjøre rent eller legge ting i en bestemt
rekkefølge)</t>
  </si>
  <si>
    <t>Jeg er redd for å dumme meg ut foran andre
mennesker</t>
  </si>
  <si>
    <t>Jeg må gjøre visse ting på nøyaktig riktig måte for å
hindre at det skal skje vonde ting</t>
  </si>
  <si>
    <t>Jeg bekymrer meg når jeg legger meg om kvelden</t>
  </si>
  <si>
    <t>Jeg ville følt meg redd hvis jeg skulle overnatte
hjemmefra</t>
  </si>
  <si>
    <t>Jeg føler meg rastløs</t>
  </si>
  <si>
    <t>Barnet mitt bekymrer seg for ting</t>
  </si>
  <si>
    <t>Barnet mitt føler seg trist eller tom</t>
  </si>
  <si>
    <t>Når barnet mitt har et problem, får han/hun en rar
følelse i magen</t>
  </si>
  <si>
    <t>Barnet mitt blir bekymret når han/hun tror at han/hun
har gjort det dårlig i noe</t>
  </si>
  <si>
    <t>Barnet mitt ville vært redd for å være alene hjemme</t>
  </si>
  <si>
    <t>Ingenting er gøy mer for barnet mitt</t>
  </si>
  <si>
    <t>Barnet mitt føler seg redd når han/hun skal ha en
prøve</t>
  </si>
  <si>
    <t>Barnet mitt blir bekymret når han/hun tror noen er
sint på han/henne</t>
  </si>
  <si>
    <t>Barnet mitt bekymrer seg for å være borte fra
oss/meg</t>
  </si>
  <si>
    <t>Barnet mitt blir plaget av vonde eller dumme tanker
eller bilder i hodet sitt</t>
  </si>
  <si>
    <t>Barnet mitt har problemer med å sove</t>
  </si>
  <si>
    <t>Barnet mitt bekymrer seg for å gjøre det dårlig på
skolen</t>
  </si>
  <si>
    <t>Barnet mitt bekymrer seg for at noe forferdelig skal
skje med noen i vår familie</t>
  </si>
  <si>
    <t>Barnet mitt får plutselig en følelse av at han/hun ikke
får puste selv om det ikke er noen grunn for det</t>
  </si>
  <si>
    <t>Barnet mitt har problemer med matlysten</t>
  </si>
  <si>
    <t>Barnet mitt må sjekke om og om igjen at han/hun har
gjort ting riktig (som at lyset er slukket eller døren er
låst)</t>
  </si>
  <si>
    <t>Barnet mitt føler seg redd hvis han/hun må sove alene</t>
  </si>
  <si>
    <t>Barnet mitt har problemer med å gå på skolen om
morgenen fordi han/hun er nervøs eller redd</t>
  </si>
  <si>
    <t>Barnet mitt har ikke noe energi</t>
  </si>
  <si>
    <t>Barnet mitt bekymrer seg for at han/hun kan se dum
ut</t>
  </si>
  <si>
    <t>Barnet mitt er ofte trøtt</t>
  </si>
  <si>
    <t>Barnet mitt bekymrer seg for at dårlige ting skal skje
med han/henne</t>
  </si>
  <si>
    <t>Barnet mitt klarer visst ikke å få vonde eller dumme
tanker ut av hodet sitt</t>
  </si>
  <si>
    <t>Når barnet mitt har et problem, slår hjertet
hans/hennes veldig fort</t>
  </si>
  <si>
    <t>Barnet mitt klarer ikke å tenke klart</t>
  </si>
  <si>
    <t>Barnet mitt begynner plutselig å skjelve eller riste når
det ikke er noen grunn til det</t>
  </si>
  <si>
    <t>Barnet mitt bekymrer seg for at noe fælt vil skje med
han/henne.</t>
  </si>
  <si>
    <t>Når barnet mitt har et problem, føler han/hun seg
skjelven</t>
  </si>
  <si>
    <t>Barnet mitt føler seg verdiløs</t>
  </si>
  <si>
    <t>Barnet mitt bekymrer seg for å gjøre feil</t>
  </si>
  <si>
    <t>Barnet mitt må tenke på spesielle ting (for eksempel
tall eller ord) for å hindre at det skjer vonde ting</t>
  </si>
  <si>
    <t>Barnet mitt bekymrer seg for hva andre tenker om
han/henne</t>
  </si>
  <si>
    <t>Barnet mitt er redd for å være på steder med mange
mennesker (som kjøpesenter, kino, buss, lekeplass
med mange barn)</t>
  </si>
  <si>
    <t>Barnet mitt kan plutselig bli veldig redd uten noen
spesiell grunn</t>
  </si>
  <si>
    <t>Barnet mitt bekymrer seg for hva som kommer til å
skje</t>
  </si>
  <si>
    <t>Barnet mitt føler seg plutselig svimmel eller at
han/hun kommer til å besvime uten at det er noen
grunn for det</t>
  </si>
  <si>
    <t>Barnet mitt tenker på døden</t>
  </si>
  <si>
    <t>Barnet mitt føler seg redd hvis han/hun må snakke
foran klassen</t>
  </si>
  <si>
    <t>Barnet mitt klager over at hjertet hans/hennes
begynner plutselig å slå for fort uten noen grunn</t>
  </si>
  <si>
    <t>Barnet mitt føler det som om han/hun ikke vil bevege
seg</t>
  </si>
  <si>
    <t>Barnet mitt bekymrer seg for at han/hun plutselig skal
føle seg redd uten at det er noe å være redd for</t>
  </si>
  <si>
    <t>Barnet mitt må gjøre enkelte ting om og om igjen
(som å vaske hendene sine, gjøre rent eller legge ting i
en bestemt rekkefølge)</t>
  </si>
  <si>
    <t>Barnet mitt er redd for å dumme seg ut foran andre
mennesker</t>
  </si>
  <si>
    <t>Barnet mitt må gjøre visse ting på nøyaktig riktig måte
for å hindre at det skal skje vonde ti</t>
  </si>
  <si>
    <t>Barnet mitt bekymrer seg når han/hun legger seg om
kvelden</t>
  </si>
  <si>
    <t>Barnet mitt ville følt seg redd hvis han/hun skulle
overnatte hjemmefra</t>
  </si>
  <si>
    <t>Barnet mitt føler seg rastløs</t>
  </si>
  <si>
    <t>Persian</t>
  </si>
  <si>
    <t>در مورد مسائل نگرانم.</t>
  </si>
  <si>
    <t>احساس غمگینی و پوچی میکنم.</t>
  </si>
  <si>
    <t>وقتی مشکلی دارم، احساس عجیبی در داخل شکمم پیدا میکنم.</t>
  </si>
  <si>
    <t>وقتی فکر میکنم کاری را خوب انجام ندادهام نگران میشوم.</t>
  </si>
  <si>
    <t>از اینکه تنها در خانه بمانم میترسم.</t>
  </si>
  <si>
    <t>دیگر هیچ چیز زیاد برایم جالب نیست.</t>
  </si>
  <si>
    <t>وقتی میخواهم امتحانی بدهم احساس ترس میکنم.</t>
  </si>
  <si>
    <t>وقتی فکر میکنم کسی از دست من عصبانی است نگران میشوم.</t>
  </si>
  <si>
    <t>اگر بخواهم از والدینم دور شوم، نگران میشوم.</t>
  </si>
  <si>
    <t>بخاطر فکرها یا شکلهای بد و احمقانه در ذهنم ناراحت میشوم.</t>
  </si>
  <si>
    <t>در خوابیدن مشکل دارم.</t>
  </si>
  <si>
    <t>از اینکه کارهای مدرسهام را بد انجام دهم نگرانم.</t>
  </si>
  <si>
    <t>نگرانم مبادا اتفاق خیلی بدی برای کسی در خانوادهام بیفتد.</t>
  </si>
  <si>
    <t>گاهی ناگهان احساس می­کنم نمی­توانم نفس بکشم، در حالیکه دلیلی برای آن وجود ندارد.</t>
  </si>
  <si>
    <t>در غذا خوردن مشکلاتی از نظر اشتهایم دارم.</t>
  </si>
  <si>
    <t xml:space="preserve"> باید مرتب چک کنم که کارها را درست انجام داده باشم ( مثلاً چراغ را خاموش کرده­ باشم، در را قفل کرده­ باشم).</t>
  </si>
  <si>
    <t>اگر قرار باشد تنهایی بخوابم میترسم.</t>
  </si>
  <si>
    <t>صبح­ها برای رفتن به مدرسه مشکل دارم چرا که احساس ترس می­کنم یا عصبی هستم.</t>
  </si>
  <si>
    <t>انرژی لازم برای انجام کارها را ندارم.</t>
  </si>
  <si>
    <t>نگرانم مبادا به نظر نادان بیایم.</t>
  </si>
  <si>
    <t>بسیار خستهام.</t>
  </si>
  <si>
    <t>نگرانم مبادا اتفاقات بدی برای من بیفتد.</t>
  </si>
  <si>
    <t>انگار نمیتوانم فکرهای بد و احمقانه را از سرم بیرون کنم.</t>
  </si>
  <si>
    <t>وقتی مشکلی دارم، قلبم واقعا تند میزند.</t>
  </si>
  <si>
    <t>نمیتوانم به روشنی و واضح فکر کنم.</t>
  </si>
  <si>
    <t>بعضی وقت­ها بدون اینکه دلیلی داشته باشد شروع به تکان خوردن و لرزید نمی­کنم.</t>
  </si>
  <si>
    <t>نگران این هستم که اتفاق بدی قرار است برایم بیفتد.</t>
  </si>
  <si>
    <t>وقتی مشکلی دارم احساس لرزش میکنم.</t>
  </si>
  <si>
    <t>احساس میکنم بیارزشم.</t>
  </si>
  <si>
    <t>نگرانم که مرتکب اشتباهاتی شوم.</t>
  </si>
  <si>
    <t>برای اینکه جلوی اتفاقات بد را بگیرم باید فکرهای بخصوصی بکنم (مثلاً فکر به اعداد یا کلمه­های خاص).</t>
  </si>
  <si>
    <t>بکنم )مثلاً فکر به اعداد یا کلمههای خاص(.</t>
  </si>
  <si>
    <t>از اینکه در جاهای شلوغ باشم می­ترسم (مثلاً در مراکز خرید، سینماها، اتوبوس­ها یا زمین­های بازی شلوغ).</t>
  </si>
  <si>
    <t>بعضی وقتها بدون هیچ دلیلی ناگهان واقعا احساس ترس میکنم.</t>
  </si>
  <si>
    <t>نگرانم که چه اتفاقی قرار است بیفتد.</t>
  </si>
  <si>
    <t>بعضی وقت­ها بدون اینکه دلیلی داشته باشد ناگهان احساس ضعف و سرگیجه می­کنم.</t>
  </si>
  <si>
    <t>در مورد مرگ فکر میکنم.</t>
  </si>
  <si>
    <t>اگر قرار باشد در کلاس صحبت کنم میترسم.</t>
  </si>
  <si>
    <t>بعضی وقتها بدون هیچ دلیلی قلبم به شدت میزند.</t>
  </si>
  <si>
    <t>احساس میکنم دوست ندارم تکان بخورم.</t>
  </si>
  <si>
    <t>نگرانم شاید وقتی چیز ترسناکی وجود ندارد ناگهان احساس ترس بکنم.</t>
  </si>
  <si>
    <t>مجبورم بعضی کارها را مرتب تکرار کنم ( مثلاً شستن دستهام، تمیز کردن یا گذاشتن چیزها با ترتیب خاص و ...).</t>
  </si>
  <si>
    <t>میترسم کاری کنم که جلوی مردم احمق جلوه کنم.</t>
  </si>
  <si>
    <t>برای اینکه جلوی بعضی اتفاقات بد را بگیرم ناچارم بعضی کارها را درست به شکل خاصی انجام دهم.</t>
  </si>
  <si>
    <t>وقتی شبها به تختم میروم نگرانم.</t>
  </si>
  <si>
    <t>احساس بیتابی و ناآرامی دارم.</t>
  </si>
  <si>
    <t>فرزند من نگران مسائل است.</t>
  </si>
  <si>
    <t>فرزند من احساس پوچی یا غمگینی میکند.</t>
  </si>
  <si>
    <t>هنگامی که فرزند من با مشکلی روبرو می­شود، احساس جالبی در معده­اش پیدا می­کند.</t>
  </si>
  <si>
    <t>هنگامی که فرزندم فکر میکند کاری را خوب انجام نداده نگران میشود.</t>
  </si>
  <si>
    <t>فرزندم میترسد که تنها در خانه بماند.</t>
  </si>
  <si>
    <t>دیگر هیچ چیز چندان برای فرزندم جالب نیست.</t>
  </si>
  <si>
    <t>فرزندم در موقع امتحان احساس ترس میکند.</t>
  </si>
  <si>
    <t>هنگامی که فرزندم فکر میکند کسی از دست او عصبانی است، نگران میشود.</t>
  </si>
  <si>
    <t>دور شدن از من باعث نگرانی فرزندم میشود.</t>
  </si>
  <si>
    <t>فرزندم به خاطر فکرها یا تصاویر بد و احمقانه در ذهنش ناراحت است.</t>
  </si>
  <si>
    <t>فرزندم در خوابیدن مشکل دارد. )در صورت لزوم مختصراً توضیح دهید.(</t>
  </si>
  <si>
    <t>فرزندم نگران است مبادا کارهای مدرسه را به خوبی انجام ندهد.</t>
  </si>
  <si>
    <t>فرزندم نگران است که مبادا اتفاق بسیار بدی برای فردی در خانواده رخ دهد.</t>
  </si>
  <si>
    <t>بعضی مواقع بدون هیچ دلیلی فرزندم احساس میکند نمیتواند نفس بکشد.</t>
  </si>
  <si>
    <t>فرزندم مشکلاتی در رابطه با اشتهای غذاخوردن دارد.(در صورت لزوم مختصراً توضیح دهید.)</t>
  </si>
  <si>
    <t>فرزندم مجبور است دائماً چک کند که کارها را درست انجام داده باشد (مانند خاموش کردن چراغ، یا قفل کردن در و ...)</t>
  </si>
  <si>
    <t>فرزندم از تنها خوابیدن میترسد.</t>
  </si>
  <si>
    <t>صبح­ها فرزندم در مدرسه رفتن مشکل دارد زیرا احساس ترس یا عصبی بودن می­کند.</t>
  </si>
  <si>
    <t>فرزندم انرژی لازم برای کارها را ندارد.</t>
  </si>
  <si>
    <t>فرزندم نگران است که نادان به نظر بیاید.</t>
  </si>
  <si>
    <t>فرزندم بسیار خسته است.</t>
  </si>
  <si>
    <t>فرزندم نگران است که اتفاقات بدی برای وی رخ دهند.</t>
  </si>
  <si>
    <t>به نظر میآید که فرزندم نمیتواند فکرهای بد و احمقانه را از سرش بیرون کند.</t>
  </si>
  <si>
    <t>هنگامی که فرزندم مشکلی دارد، قلبش واقعا تند میزند.</t>
  </si>
  <si>
    <t>فرزندم نمیتواند به وضوح و روشنی فکر کند.</t>
  </si>
  <si>
    <t>بعضی اوقات بدون هیچ دلیلی فرزندم ناگهان شروع به لرزیدن میکند.</t>
  </si>
  <si>
    <t>فرزندم نگران اتفاق بدی است که فکر میکند برای او رخ خواهد داد.</t>
  </si>
  <si>
    <t>هنگامی که فرزندم مشکلی دارد، احساس لرزش میکند.</t>
  </si>
  <si>
    <t>فرزندم احساس بیارزشی میکند.</t>
  </si>
  <si>
    <t>فرزندم نگران است مبادا مرتکب اشتباهاتی شود.</t>
  </si>
  <si>
    <t>فرزندم احساس می­کند برای اینکه جلوی اتفاقات بد را بگیرد، باید فکرهای خاصی بکند ( مثل فکر کردن به اعداد یا واژه ها).</t>
  </si>
  <si>
    <t>فرزندم از رفتن به جاهای شلوغ می­ترسد (مثل مراکز خرید، سینما، اتوبوس، زمین بازی­های شلوغ و ...).</t>
  </si>
  <si>
    <t>گاهی بدون هیچ گونه دلیلی فرزندم به طور ناگهانی احساس ترس زیادی میکند.</t>
  </si>
  <si>
    <t>فرزندم درباره آن چه رخ خواهد داد نگران است.</t>
  </si>
  <si>
    <t>گاهی بدون دلیل فرزندم به طور ناگهانی احساس ضعف و گیجی میکند.</t>
  </si>
  <si>
    <t>فرزندم در مورد مرگ فکر میکند.</t>
  </si>
  <si>
    <t>اگر قرار باشد فرزندم در جلوی کلاس صحبت کند، احساس ترس میکند.</t>
  </si>
  <si>
    <t>گاهی بدون دلیل ناگهان قلب فرزندم شروع به طپش شدید میکند.</t>
  </si>
  <si>
    <t>انگار فرزندم حس میکند علاقهای به تکان خوردن و حرکت ندارد.</t>
  </si>
  <si>
    <t>فرزندم نگران است که مبادا هنگامی که چیز ترسناکی وجود ندارد احساس ترس بکند.</t>
  </si>
  <si>
    <t>فرزندم ناچار است بعضی کارها را مرتب تکرار کند (مثل شستن دست­ها، نظافت، قرار دادن چیزها با ترتیب خاص و ...).</t>
  </si>
  <si>
    <t>فرزندم نگران است که مبادا با انجام دادن بعضی کارها جلوی دیگران احمق جلوه کند.</t>
  </si>
  <si>
    <t>فرزندم احساس می­کند ناچار است بعضی کارها را دقیقاً به شکل خاصی انجام دهد تا جلوی اتفاقات بد را بگیرد.</t>
  </si>
  <si>
    <t>فرزندم شبها موقع خواب نگران است.</t>
  </si>
  <si>
    <t>اگر قرار باشد فرزندم شب را در خانه نباشد، احساس ترس میکند.</t>
  </si>
  <si>
    <t>فرزندم احساس بیتابی و ناآرامی میکند.</t>
  </si>
  <si>
    <t>Skrbi me.</t>
  </si>
  <si>
    <t>Počutim se žalostno ali prazno.</t>
  </si>
  <si>
    <t>Ko imam problem, imam čuden občutek v trebuhu.</t>
  </si>
  <si>
    <t>Skrbi me, ko mislim, da sem nekaj naredil/-a slabo.</t>
  </si>
  <si>
    <t>Strah bi me bilo biti sam/-a doma.</t>
  </si>
  <si>
    <t>Nič več me ne veseli.</t>
  </si>
  <si>
    <t>Pred pisanjem testa me je strah.</t>
  </si>
  <si>
    <t>Skrbi me, ko pomislim, da je nekdo jezen name.</t>
  </si>
  <si>
    <t>Skrbi me, da bi moral/-a biti stran od staršev.</t>
  </si>
  <si>
    <t>Vznemirjajo me slabe ali nesmiselne misli ali slike v mojih mislih.</t>
  </si>
  <si>
    <t>Imam težave s spanjem.</t>
  </si>
  <si>
    <t>Skrbi me, da mi bo šlo v šoli slabo.</t>
  </si>
  <si>
    <t>Skrbi me, da se bo komu izmed družinskih članov zgodilo kaj groznega.</t>
  </si>
  <si>
    <t>Nenadoma brez razloga začutim, da ne morem dihati.</t>
  </si>
  <si>
    <t>Imam težave z apetitom.</t>
  </si>
  <si>
    <t>Preverjati moram, ali sem stvari naredil/-a prav (npr. ali sem ugasnil/-a luč, ali so vrata zaklenjena).</t>
  </si>
  <si>
    <t>Strah me je spati sam/-a.</t>
  </si>
  <si>
    <t>Zjutraj grem težko v šolo, ker sem živčen/-na ali me je strah.</t>
  </si>
  <si>
    <t>Nimam energije.</t>
  </si>
  <si>
    <t>Skrbi me, da bi se osmešil/-a.</t>
  </si>
  <si>
    <t>Pogosto sem utrujen/-a.</t>
  </si>
  <si>
    <t>Skrbi me, da se mi bodo zgodile slabe stvari.</t>
  </si>
  <si>
    <t>Ne morem se znebiti slabih ali nesmiselnih misli.</t>
  </si>
  <si>
    <t>Ko imam problem, mi srce zelo hitro razbija.</t>
  </si>
  <si>
    <t>Ne morem jasno misliti.</t>
  </si>
  <si>
    <t>Nenadoma se začnem brez razloga tresti ali drgetati.</t>
  </si>
  <si>
    <t>Skrbi me, da se mi bo zgodilo kaj slabega.</t>
  </si>
  <si>
    <t>Ko imam problem, čutim, da se tresem.</t>
  </si>
  <si>
    <t>Počutim se ničvredno.</t>
  </si>
  <si>
    <t>Skrbi me, da bi naredil/-a napake.</t>
  </si>
  <si>
    <t>Misliti moram določene stvari (npr. številke ali besede), da se ne bi zgodilo kaj slabega.</t>
  </si>
  <si>
    <t>Skrbi me, kaj drugi mislijo o meni.</t>
  </si>
  <si>
    <t>Strah me je biti na krajih, kjer je gneča (npr. v nakupovalnih središčih, kinu, na avtobusih, polnih igriščih).</t>
  </si>
  <si>
    <t>Nenadoma me brez razloga postane zelo strah.</t>
  </si>
  <si>
    <t>Skrbi me, kaj se bo zgodilo.</t>
  </si>
  <si>
    <t>Nenadoma se mi brez razloga začne vrteti ali čutim, da bi lahko omedlel/-a.</t>
  </si>
  <si>
    <t>Razmišljam o smrti.</t>
  </si>
  <si>
    <t>Strah me je govoriti pred razredom.</t>
  </si>
  <si>
    <t>Srce mi brez razloga nenadoma začne biti prehitro.</t>
  </si>
  <si>
    <t>Čutim, kot da se ne želim premakniti.</t>
  </si>
  <si>
    <t>Skrbi me, da se bom nenadoma prestrašil/-a, čeprav se mi ni treba ničesar bati.</t>
  </si>
  <si>
    <t>Nekatere stvari moram stalno ponavljati (npr. umiti si roke, čistiti ali postavljati stvari v določenem zaporedju).</t>
  </si>
  <si>
    <t>Strah me je, da se bom osmešil/-a pred ljudmi.</t>
  </si>
  <si>
    <t>Nekatere stvari moram narediti na točno določen način, da preprečim, da bi se zgodile slabe stvari.</t>
  </si>
  <si>
    <t>Ko grem zvečer spat, me skrbi.</t>
  </si>
  <si>
    <t>Strah bi me bilo, če bi moral/-a biti čez noč od doma.</t>
  </si>
  <si>
    <t>Čutim nemir.</t>
  </si>
  <si>
    <t>Skrbi ga.</t>
  </si>
  <si>
    <t>Počuti se žalostno ali prazno.</t>
  </si>
  <si>
    <t>Ko ima problem, ima čuden občutek v trebuhu.</t>
  </si>
  <si>
    <t>Skrbi ga, ko misli, da je nekaj naredil slabo.</t>
  </si>
  <si>
    <t>Strah bi ga bilo biti sam doma.</t>
  </si>
  <si>
    <t>Nič več ga ne veseli.</t>
  </si>
  <si>
    <t>Pred pisanjem testa ga je strah.</t>
  </si>
  <si>
    <t>Skrbi ga, ko pomisli, da je nekdo jezen na njega.</t>
  </si>
  <si>
    <t>Skrbi ga, da bi moral biti stran od staršev.</t>
  </si>
  <si>
    <t>Vznemirjajo ga slabe ali nesmiselne misli ali slike v njegovih mislih.</t>
  </si>
  <si>
    <t>Ima težave s spanjem.</t>
  </si>
  <si>
    <t>Skrbi ga, da mu bo šlo v šoli slabo.</t>
  </si>
  <si>
    <t>Skrbi ga, da se bo komu izmed družinskih članov zgodilo kaj groznega.</t>
  </si>
  <si>
    <t>Nenadoma brez razloga začuti, da ne more dihati.</t>
  </si>
  <si>
    <t>Ima težave z apetitom.</t>
  </si>
  <si>
    <t>Preverjati mora, ali je stvari naredil prav (npr. ali je ugasnil luč, ali so vrata zaklenjena).</t>
  </si>
  <si>
    <t>Strah ga je spati sam.</t>
  </si>
  <si>
    <t>Zjutraj gre težko v šolo, ker je živčen ali ga je strah.</t>
  </si>
  <si>
    <t>Nima energije.</t>
  </si>
  <si>
    <t>Skrbi ga, da bi se osmešil.</t>
  </si>
  <si>
    <t>Pogosto je utrujen.</t>
  </si>
  <si>
    <t>Skrbi ga, da se mu bodo zgodile slabe stvari.</t>
  </si>
  <si>
    <t>Ne more se znebiti slabih ali nesmiselnih misli.</t>
  </si>
  <si>
    <t>Ko ima problem, mu srce zelo hitro razbija.</t>
  </si>
  <si>
    <t>Ne more jasno misliti.</t>
  </si>
  <si>
    <t>Nenadoma se začne brez razloga tresti ali drgetati.</t>
  </si>
  <si>
    <t>Skrbi ga, da se mu bo zgodilo kaj slabega.</t>
  </si>
  <si>
    <t>Ko ima problem, čuti, da se trese.</t>
  </si>
  <si>
    <t>Počuti se ničvredno.</t>
  </si>
  <si>
    <t>Skrbi ga, da bi naredil napake.</t>
  </si>
  <si>
    <t>Misliti mora določene stvari (npr. številke ali besede), da se ne bi zgodilo kaj slabega.</t>
  </si>
  <si>
    <t>Skrbi ga, kaj drugi mislijo o njem.</t>
  </si>
  <si>
    <t>Strah ga je biti na krajih, kjer je gneča (npr. v nakupovalnih središčih, kinu, na avtobusih, polnih igriščih).</t>
  </si>
  <si>
    <t>Nenadoma ga brez razloga postane zelo strah.</t>
  </si>
  <si>
    <t>Skrbi ga, kaj se bo zgodilo.</t>
  </si>
  <si>
    <t>Nenadoma se mu brez razloga začne vrteti ali čuti, da bo omedlel.</t>
  </si>
  <si>
    <t>Razmišlja o smrti.</t>
  </si>
  <si>
    <t>Strah ga je govoriti pred razredom.</t>
  </si>
  <si>
    <t>Srce mu brez razloga nenadoma začne biti prehitro.</t>
  </si>
  <si>
    <t>Čuti, kot da se ne želi premakniti.</t>
  </si>
  <si>
    <t>Skrbi ga, da se bo nenadoma prestrašil, čeprav se mu ni treba ničesar bati.</t>
  </si>
  <si>
    <t>Nekatere stvari mora stalno ponavljati (npr. umiti si roke, čistiti ali postavljati stvari v določenem zaporedju).</t>
  </si>
  <si>
    <t>Strah ga je, da se bo osmešil pred ljudmi.</t>
  </si>
  <si>
    <t>Nekatere stvari mora narediti na točno določen način, da prepreči, da bi se zgodile slabe stvari.</t>
  </si>
  <si>
    <t>Ko gre zvečer spat, ga skrbi.</t>
  </si>
  <si>
    <t>Strah bi ga bilo, če bi moral biti čez noč od doma.</t>
  </si>
  <si>
    <t>Čuti nemir.</t>
  </si>
  <si>
    <t>Swedish</t>
  </si>
  <si>
    <t>Jag oroar mig för saker</t>
  </si>
  <si>
    <t>Jag känner mig ledsen eller tom</t>
  </si>
  <si>
    <t>När jag har problem får jag en konstig känsla i magen</t>
  </si>
  <si>
    <t>Jag oroar mig när jag tror att jag har gjort dåligt ifrån mig</t>
  </si>
  <si>
    <t>Jag skulle känna mig rädd om jag var ensam hemma</t>
  </si>
  <si>
    <t>Ingenting är särskilt roligt längre</t>
  </si>
  <si>
    <t>Jag känner mig rädd när jag måste göra ett prov</t>
  </si>
  <si>
    <t>Jag känner mig orolig om jag tror att någon är arg på mig</t>
  </si>
  <si>
    <t>Jag oroar mig för att vara borta från mina föräldrar</t>
  </si>
  <si>
    <t>Jag blir störd av hemska eller dumma tankar eller bilder i mitt huvud</t>
  </si>
  <si>
    <t>Jag har svårt att sova</t>
  </si>
  <si>
    <t>Jag oroar mig över att jag ska misslyckas i skolan</t>
  </si>
  <si>
    <t>Jag oroar mig över att något hemskt ska hända någon i min familj</t>
  </si>
  <si>
    <t>Jag kan plötsligt känna att jag inte kan andas, fast det inte finns någon anledning till det</t>
  </si>
  <si>
    <t>Jag har problem med min aptit</t>
  </si>
  <si>
    <t>Jag måste kontrollera om och om igen att jag har gjort saker rätt (som att släcka ljuset eller låsa dörren)</t>
  </si>
  <si>
    <t>Jag känner mig rädd om jag måste sova ensam</t>
  </si>
  <si>
    <t>Jag har svårt att gå till skolan på morgonen, eftersom jag känner mig nervös eller rädd</t>
  </si>
  <si>
    <t>Jag har ingen energi till att göra något</t>
  </si>
  <si>
    <t>Jag oroar mig över att verka dum</t>
  </si>
  <si>
    <t>Jag är mycket trött</t>
  </si>
  <si>
    <t>Jag oroar mig över att dåliga saker ska hända mig</t>
  </si>
  <si>
    <t>Jag kan inte få hemska eller dumma tankar ur mitt huvud</t>
  </si>
  <si>
    <t>När jag har problem slår mitt hjärta väldigt fort</t>
  </si>
  <si>
    <t>Jag kan inte tänka klart</t>
  </si>
  <si>
    <t>Jag börjar plötsligt skaka eller darra utan att det finns någon anledning</t>
  </si>
  <si>
    <t>Jag oroar mig över att något hemskt ska hända mig</t>
  </si>
  <si>
    <t>När jag har problem känner jag mig darrig</t>
  </si>
  <si>
    <t>Jag känner mig värdelös</t>
  </si>
  <si>
    <t>Jag oroar mig över att jag ska göra misstag</t>
  </si>
  <si>
    <t>Jag måste tänka speciella tankar (så som nummer eller ord) för att hindra att hemska saker händer</t>
  </si>
  <si>
    <t>Jag oroar mig över vad andra människor tänker om mig</t>
  </si>
  <si>
    <t>Jag är rädd för att vara på platser med mycket folk (t.ex. affärscentrum, på bio, bussar eller lekplatser med mycket människor)</t>
  </si>
  <si>
    <t>Plötsligt kan jag känna mig väldigt rädd utan någon anledning</t>
  </si>
  <si>
    <t>Jag oroar mig över vad som kommer att hända</t>
  </si>
  <si>
    <t>Jag blir plötsligt yr eller svag utan att det finns någon anledning</t>
  </si>
  <si>
    <t>Jag tänker på döden</t>
  </si>
  <si>
    <t>Jag känner mig rädd om jag måste prata framför klassen</t>
  </si>
  <si>
    <t>Mitt hjärta kan plötsligt börja slå för snabbt utan någon anledning</t>
  </si>
  <si>
    <t>Det känns som om jag inte har någon lust att röra på mig</t>
  </si>
  <si>
    <t>Jag oroar mig över att jag plötsligt ska få en känsla av att vara rädd, när det inte finns något att vara rädd för</t>
  </si>
  <si>
    <t>Jag måste göra vissa saker om och om igen (så som att tvätta händerna, städa, eller lägga saker i en bestämd ordning)</t>
  </si>
  <si>
    <t>Jag är rädd för att göra bort mig framför andra människor</t>
  </si>
  <si>
    <t>Jag måste göra vissa saker på precis rätt sätt för att hindra hemska saker från att hända</t>
  </si>
  <si>
    <t>Jag oroar mig när jag går och lägger mig på kvällen</t>
  </si>
  <si>
    <t>Jag skulle känna mig rädd om jag var tvungen att vara borta hemifrån över natten</t>
  </si>
  <si>
    <t>Jag känner mig rastlös</t>
  </si>
  <si>
    <t>Mitt barn oroar sig för saker</t>
  </si>
  <si>
    <t>Mitt barn känner sig ledsen eller tom</t>
  </si>
  <si>
    <t>När mitt barn har problem får hen en konstig känsla i magen</t>
  </si>
  <si>
    <t>Mitt barn blir orolig när hen gjort dåligt ifrån sig på något</t>
  </si>
  <si>
    <t>Mitt barn skulle känna sig rädd om hen var ensam hemma</t>
  </si>
  <si>
    <t>Ingenting är särskilt roligt längre för mitt barn</t>
  </si>
  <si>
    <t>Mitt barn känner sig rädd när hen måste göra ett prov</t>
  </si>
  <si>
    <t>Mitt barn blir orolig om hen tror att någon är arg på hen</t>
  </si>
  <si>
    <t>Mitt barn oroar sig för att vara borta från mig</t>
  </si>
  <si>
    <t>Mitt barn blir störd av hemska eller dumma tankar eller bilder i hens huvud</t>
  </si>
  <si>
    <t>Mitt barn har svårt att sova</t>
  </si>
  <si>
    <t>Mitt barn oroar sig över att hen ska misslyckas i skolan</t>
  </si>
  <si>
    <t>Mitt barn oroar sig över att något hemskt ska hända någon i vår familj</t>
  </si>
  <si>
    <t>Mitt barn kan plötsligt känna att hen inte kan andas, fast det inte finns någon anledning till det</t>
  </si>
  <si>
    <t>Mitt barn har problem med sin aptit</t>
  </si>
  <si>
    <t>Mitt barn måste kontrollera om och om igen att hen har gjort saker rätt (som släcka ljuset eller låsa dörren)</t>
  </si>
  <si>
    <t>Mitt barn känner sig rädd om hen måste sova ensam</t>
  </si>
  <si>
    <t>Mitt barn har problem med att gå till skolan på morgonen, eftersom hen känner sig nervös eller rädd</t>
  </si>
  <si>
    <t>Mitt barn har ingen energi över till att göra något</t>
  </si>
  <si>
    <t>Mitt barn oroar sig över att göra bort sig</t>
  </si>
  <si>
    <t>Mitt barn är mycket trött</t>
  </si>
  <si>
    <t>Mitt barn oroar sig över att något hemskt ska hända hen</t>
  </si>
  <si>
    <t>Mitt barn kan inte få hemska eller dumma tankar ur sitt huvud</t>
  </si>
  <si>
    <t>När mitt barn har problem, slår hens hjärta väldigt fort</t>
  </si>
  <si>
    <t>Mitt barn kan inte tänka klart</t>
  </si>
  <si>
    <t>Mitt barn börjar plötsligt skaka eller darra utan att det finns någon anledning</t>
  </si>
  <si>
    <t>När mitt barn har problem känner hen sig darrig</t>
  </si>
  <si>
    <t>Mitt barn känner sig värdelös</t>
  </si>
  <si>
    <t>Mitt barn oroar sig över att hen ska göra misstag</t>
  </si>
  <si>
    <t>Mitt barn måste tänka speciella tankar (så som nummer eller ord) för att hindra att hemska saker händer</t>
  </si>
  <si>
    <t>Mitt barn oroar sig över vad andra människor tänker om hen</t>
  </si>
  <si>
    <t>Mitt barn är rädd för att vara på platser med mycket folk (t.ex affärscentrum, på bio, bussar eller lekplatser med mycket människor)</t>
  </si>
  <si>
    <t>Plötsligt kan mitt barn känna sig väldigt rädd utan någon anledning</t>
  </si>
  <si>
    <t>Mitt barn oroar sig över vad som kommer att hända</t>
  </si>
  <si>
    <t>Mitt barn blir plötsligt yr eller svag utan att det finns någon anledning</t>
  </si>
  <si>
    <t>Mitt barn tänker på döden</t>
  </si>
  <si>
    <t>Mitt barn känner sig rädd om hen måste prata framför klassen</t>
  </si>
  <si>
    <t>Mitt barns hjärta kan plötsligt börja slå för snabbt utan någon anledning</t>
  </si>
  <si>
    <t>Det känns som om mitt barn inte orkar eller har lust att röra på sig</t>
  </si>
  <si>
    <t>Mitt barn oroar sig över att hen plötsligt ska få en känsla av att vara rädd, när det inte finns något att vara rädd för</t>
  </si>
  <si>
    <t>Mitt barn måste göra vissa saker om och om igen (så som tvätta händerna, städa, eller lägga saker i en bestämd ordning)</t>
  </si>
  <si>
    <t>Mitt barn är rädd för att göra bort sig framför andra människor</t>
  </si>
  <si>
    <t>Mitt barn måste göra vissa saker på precis rätt sätt för att hindra hemska saker från att hända</t>
  </si>
  <si>
    <t>Mitt barn oroar sig när hen ska gå och lägga sig på kvällen</t>
  </si>
  <si>
    <t>Mitt barn skulle känna sig rädd om hen var tvungen att vara borta hemifrån över natten</t>
  </si>
  <si>
    <t>Mitt barn känner sig rastlös</t>
  </si>
  <si>
    <t>Turkish</t>
  </si>
  <si>
    <t>Bazı konularda endişe/kaygı duyarım</t>
  </si>
  <si>
    <t>Kendimi üzgün veya boşlukta hissederim</t>
  </si>
  <si>
    <t>Bir sorunum olduğunda midemde tuhaf bir his olur</t>
  </si>
  <si>
    <t>Bir işte başarısız olduğumu veya işi iyi yapmadığımı düşündüğüm zaman
endişelenirim.</t>
  </si>
  <si>
    <t>Evde yalnız kalmaktan korkarım</t>
  </si>
  <si>
    <t>Hiçbir şeyden eskisi kadar zevk almıyorum</t>
  </si>
  <si>
    <t>Sınava gireceğim zaman korkarım/ endişelenirim</t>
  </si>
  <si>
    <t>Birinin bana kızgın olduğunu düşündüğümde endişelenirim</t>
  </si>
  <si>
    <t>Ailemden uzakta olmak beni endişelendirir</t>
  </si>
  <si>
    <t>Aklımdaki kötü ya da aptalca düşünceler veya görüntüler beni rahatsız eder</t>
  </si>
  <si>
    <t>Uyku sorunum var</t>
  </si>
  <si>
    <t>Okulda başarısız olacağımdan korkarım/ endişelenirim</t>
  </si>
  <si>
    <t>Ailemden birinin başına çok kötü bir şey geleceğinden endişelenirim</t>
  </si>
  <si>
    <t>Hiçbir neden yokken aniden sanki nefes alamıyorum gibi hissederim</t>
  </si>
  <si>
    <t>İştahım ile ilgili sorunlarım var</t>
  </si>
  <si>
    <t>Yaptığım şeyleri tam veya doğru yapıp yapmadığımı tekrar tekrar kontrol ederim
(lambaların kapatıldığından, kapının kilitlendiğinden emin olmak gibi)</t>
  </si>
  <si>
    <t>Kendi başıma uyumam gerekirse bundan korkarım</t>
  </si>
  <si>
    <t>Sabahları gergin veya endişeli hissettiğimden okula gitmek istemem</t>
  </si>
  <si>
    <t>Hiçbir şey için enerjim yok</t>
  </si>
  <si>
    <t>Aptalca göründüğümden endişelenirim</t>
  </si>
  <si>
    <t>Kendimi çok yorgun hissederim</t>
  </si>
  <si>
    <t>Başıma kötü şeyler geleceğinden endişe ederim</t>
  </si>
  <si>
    <t>Kötü ve saçma düşünceleri kafamdan atamıyorum</t>
  </si>
  <si>
    <t>Bir sorunum olduğunda kalbim çok hızlı atar</t>
  </si>
  <si>
    <t>Rahat bir şekilde düşünemem</t>
  </si>
  <si>
    <t>Hiçbir nedeni yokken aniden titreme ve ürperme hissederim</t>
  </si>
  <si>
    <t>Başıma kötü bir şey geleceğinden endişe ediyorum</t>
  </si>
  <si>
    <t>Bir sorunum olduğunda titrediğimi hissederim</t>
  </si>
  <si>
    <t>Kendimi değersiz hissediyorum</t>
  </si>
  <si>
    <t>Yanlış yapmaktan kaygılanırım/endişe ederim</t>
  </si>
  <si>
    <t>Kötü şeylerin olmasını engellemek için özel bazı düşünceleri (sayılar, kelimeler
gibi) aklımdan geçirmem gerekir</t>
  </si>
  <si>
    <t>Diğer insanların benim hakkında ne düşündükleri beni endişelendirir</t>
  </si>
  <si>
    <t>Kalabalık yerlerde (alışveriş merkezi, sinema, otobüsler, yoğun oyun alanları gibi)
bulunmaktan korkarım</t>
  </si>
  <si>
    <t>Hiçbir nedeni yokken birden yoğun korku duyarım</t>
  </si>
  <si>
    <t>Gelecek hakkında endişelenirim</t>
  </si>
  <si>
    <t>Hiçbir nedeni yokken aniden başım döner ve bayılacak gibi olurum</t>
  </si>
  <si>
    <t>Ölüm hakkında düşünürüm</t>
  </si>
  <si>
    <t>Sınıfımın önünde konuşma yapmak beni korkutur</t>
  </si>
  <si>
    <t>Kalbim sebepsiz yere aniden çok hızlı çarpmaya başlar</t>
  </si>
  <si>
    <t>Hareket etmek istemiyor gibi hissederim</t>
  </si>
  <si>
    <t>Ortada korkulacak bir şey yokken aniden korkutucu bir his yaşamaktan
endişelenirim</t>
  </si>
  <si>
    <t>Aynı şeyi tekrar tekrar yapmak zorunda hissederim (ellerimi yıkamak, temizlik
yapmak veya bir şeyleri belli bir sıraya koymak gibi)</t>
  </si>
  <si>
    <t>İnsanların önünde aptal durumuna düşmekten korkarım</t>
  </si>
  <si>
    <t>Kötü şeylerin olmasını engellemek için bazı şeyleri “tam olması gereken biçimde”
yapmak zorunda hissederim</t>
  </si>
  <si>
    <t>Geceleri yatağa gittiğimde endişelenirim</t>
  </si>
  <si>
    <t>Gece evden uzakta kalmaktan (başkasının evinde uyumak gibi) korkarım</t>
  </si>
  <si>
    <t>Kendimi huzursuz hissederim</t>
  </si>
  <si>
    <t>Çocuğum bazı konularda endişe/kaygı duyar</t>
  </si>
  <si>
    <t>Çocuğum kendisini üzgün veya boşlukta hisseder</t>
  </si>
  <si>
    <t>Çocuğumun bir sorunu olduğunda midesinde tuhaf bir his olur</t>
  </si>
  <si>
    <t>Çocuğum bir işte başarısız olduğunu veya işi iyi yapmadığını düşündüğü zaman endişelenir</t>
  </si>
  <si>
    <t>Çocuğum evde yalnız kalmaktan korkar</t>
  </si>
  <si>
    <t>Çocuğum hiçbir şeyden eskisi kadar zevk almıyor</t>
  </si>
  <si>
    <t>Çocuğum sınava gireceği zaman korkar/ endişelenir</t>
  </si>
  <si>
    <t>Çocuğum birinin ona kızgın olduğunu düşündüğünde endişelenir</t>
  </si>
  <si>
    <t>Çocuğumu ailesinden uzakta olmak endişelendirir</t>
  </si>
  <si>
    <t>Çocuğumu aklındaki kötü ya da aptalca düşünceler veya görüntüler rahatsız eder</t>
  </si>
  <si>
    <t>Çocuğumun uyku sorunu var</t>
  </si>
  <si>
    <t>Çocuğum okulda başarısız olacağından korkar/ endişelenir</t>
  </si>
  <si>
    <t>Çocuğum aileden birinin başına çok kötü bir şey geleceğinden endişelenir</t>
  </si>
  <si>
    <t>Çocuğum hiçbir neden yokken aniden sanki nefes alamıyormuş gibi hisseder</t>
  </si>
  <si>
    <t>Çocuğumun iştah ile ilgili sorunları var</t>
  </si>
  <si>
    <t>Çocuğum yaptığı şeyleri tam veya doğru yapıp yapmadığını tekrar tekrar kontrol eder
(lambaların kapatıldığından, kapının kilitlendiğinden emin olmak gibi)</t>
  </si>
  <si>
    <t>Çocuğum kendi başına uyuması gerektiğinde bundan korkar</t>
  </si>
  <si>
    <t>Çocuğum sabahları gergin veya endişeli hissettiğinden okula gitmek istemez</t>
  </si>
  <si>
    <t>Çocuğumun hiçbir şey için enerjisi yok</t>
  </si>
  <si>
    <t>Çocuğum aptalca görünmekten endişelenir</t>
  </si>
  <si>
    <t>Çocuğum kendisini çok yorgun hisseder</t>
  </si>
  <si>
    <t>Çocuğum başına kötü şeyler geleceğinden endişe eder</t>
  </si>
  <si>
    <t>Çocuğum kötü ve saçma düşünceleri kafasından atamıyor</t>
  </si>
  <si>
    <t>Çocuğum bir sorunu olduğunda kalbi çok hızlı atar</t>
  </si>
  <si>
    <t>Çocuğum rahat bir şekilde düşünemez</t>
  </si>
  <si>
    <t>Çocuğum hiçbir nedeni yokken aniden titreme ve ürperme hisseder</t>
  </si>
  <si>
    <t>Çocuğum başına kötü bir şey geleceğinden endişe eder</t>
  </si>
  <si>
    <t>Çocuğum bir sorunu olduğunda titrer</t>
  </si>
  <si>
    <t>Çocuğum kendisini değersiz hisseder</t>
  </si>
  <si>
    <t>Çocuğum yanlış yapmaktan kaygılanır/endişe eder</t>
  </si>
  <si>
    <t>Çocuğum kötü şeylerin olmasını engellemek için özel bazı düşünceleri(sayılar, kelimeler
gibi) aklından geçirir</t>
  </si>
  <si>
    <t>Çocuğumu diğer insanların onun hakkında ne düşündükleri endişelendirir</t>
  </si>
  <si>
    <t>Çocuğum kalabalık yerlerde (alışveriş merkezi, sinema, otobüsler, yoğun oyun alanları gibi)
bulunmaktan korkar</t>
  </si>
  <si>
    <t>Çocuğum hiçbir nedeni yokken birden yoğun korku duyar</t>
  </si>
  <si>
    <t>Çocuğum gelecek hakkında endişelenir</t>
  </si>
  <si>
    <t>Çocuğum hiçbir nedeni yokken aniden başı döner ve bayılacak gibi olur</t>
  </si>
  <si>
    <t>Çocuğum ölüm hakkında düşünür</t>
  </si>
  <si>
    <t>Çocuğumu sınıfın önünde konuşma yapmak korkutur</t>
  </si>
  <si>
    <t>Çocuğumun kalbi sebepsiz yere aniden çok hızlı çarpmaya başlar</t>
  </si>
  <si>
    <t>Çocuğum hareket etmek istemiyor gibi hisseder</t>
  </si>
  <si>
    <t>Çocuğum ortada korkulacak bir şey yokken aniden korkutucu bir his yaşamaktan endişe
eder</t>
  </si>
  <si>
    <t>Çocuğum aynı şeyi tekrar tekrar yapmak zorunda hisseder (ellerini yıkamak, temizlik
yapmak veya bir şeyleri belli bir sıraya koymak gibi )</t>
  </si>
  <si>
    <t>Çocuğum İnsanların önünde aptal durumuna düşmekten korkar</t>
  </si>
  <si>
    <t>Çocuğum kötü şeylerin olmasını engellemek için bazı şeyleri “tam olması gereken biçimde”
yapmak zorunda hisseder</t>
  </si>
  <si>
    <t>Çocuğum geceleri yatağa gittiğinde endişelenir</t>
  </si>
  <si>
    <t>Çocuğum gece evden uzakta kalmaktan (başkasının evinde uyumak gibi) korkar</t>
  </si>
  <si>
    <t>Çocuğum kendisini huzursuz hisseder</t>
  </si>
  <si>
    <t>RCADS-25-Y-ES</t>
  </si>
  <si>
    <t>RCADS-25-CG-ES</t>
  </si>
  <si>
    <t>ID</t>
  </si>
  <si>
    <t>BackendVersion</t>
  </si>
  <si>
    <t>FrontendVersion</t>
  </si>
  <si>
    <t>ReleaseDate</t>
  </si>
  <si>
    <t>0002</t>
  </si>
  <si>
    <t>01</t>
  </si>
  <si>
    <t>Resource site:</t>
  </si>
  <si>
    <t>Chorpita2000 Study 1&amp;2 CombinedGirls3&amp;4Anxiety</t>
  </si>
  <si>
    <t>Chorpita2000 Study 1&amp;2 CombinedGirls3&amp;4AnxDep</t>
  </si>
  <si>
    <t>Chorpita2000 Study 1&amp;2 CombinedBoys3&amp;4Anxiety</t>
  </si>
  <si>
    <t>Chorpita2000 Study 1&amp;2 CombinedBoys3&amp;4AnxDep</t>
  </si>
  <si>
    <t>Chorpita2000 Study 1&amp;2 CombinedGirls5&amp;6Anxiety</t>
  </si>
  <si>
    <t>Chorpita2000 Study 1&amp;2 CombinedGirls5&amp;6AnxDep</t>
  </si>
  <si>
    <t>Chorpita2000 Study 1&amp;2 CombinedBoys5&amp;6Anxiety</t>
  </si>
  <si>
    <t>Chorpita2000 Study 1&amp;2 CombinedBoys5&amp;6AnxDep</t>
  </si>
  <si>
    <t>Chorpita2000 Study 1&amp;2 CombinedGirls7&amp;8Anxiety</t>
  </si>
  <si>
    <t>Chorpita2000 Study 1&amp;2 CombinedGirls7&amp;8AnxDep</t>
  </si>
  <si>
    <t>Chorpita2000 Study 1&amp;2 CombinedBoys7&amp;8Anxiety</t>
  </si>
  <si>
    <t>Chorpita2000 Study 1&amp;2 CombinedBoys7&amp;8AnxDep</t>
  </si>
  <si>
    <t>Chorpita2000 Study 1&amp;2 CombinedGirls9&amp;10Anxiety</t>
  </si>
  <si>
    <t>Chorpita2000 Study 1&amp;2 CombinedGirls9&amp;10AnxDep</t>
  </si>
  <si>
    <t>Chorpita2000 Study 1&amp;2 CombinedBoys9&amp;10Anxiety</t>
  </si>
  <si>
    <t>Chorpita2000 Study 1&amp;2 CombinedBoys9&amp;10AnxDep</t>
  </si>
  <si>
    <t>Chorpita2000 Study 1&amp;2 CombinedGirls11&amp;12Anxiety</t>
  </si>
  <si>
    <t>Chorpita2000 Study 1&amp;2 CombinedGirls11&amp;12AnxDep</t>
  </si>
  <si>
    <t>Chorpita2000 Study 1&amp;2 CombinedBoys11&amp;12Anxiety</t>
  </si>
  <si>
    <t>Chorpita2000 Study 1&amp;2 CombinedBoys11&amp;12AnxDep</t>
  </si>
  <si>
    <t>Chorpita 2000 (47-Y) 2-year age bands gender combined</t>
  </si>
  <si>
    <t>Chorpita2000 Study 1&amp;2 Combined3rd &amp; 4thGAD</t>
  </si>
  <si>
    <t>Chorpita2000 Study 1&amp;2 Combined3rd &amp; 4thDEP</t>
  </si>
  <si>
    <t>Chorpita2000 Study 1&amp;2 Combined3rd &amp; 4thOCD</t>
  </si>
  <si>
    <t>Chorpita2000 Study 1&amp;2 Combined3rd &amp; 4thPD</t>
  </si>
  <si>
    <t>Chorpita2000 Study 1&amp;2 Combined3rd &amp; 4thSAD</t>
  </si>
  <si>
    <t>Chorpita2000 Study 1&amp;2 Combined3rd &amp; 4thSOC</t>
  </si>
  <si>
    <t>Chorpita2000 Study 1&amp;2 Combined3rd &amp; 4thTOTANX</t>
  </si>
  <si>
    <t>Chorpita2000 Study 1&amp;2 Combined3rd &amp; 4thTOTAL</t>
  </si>
  <si>
    <t>Chorpita2000 Study 1&amp;2 Combined5th &amp; 6thGAD</t>
  </si>
  <si>
    <t>Chorpita2000 Study 1&amp;2 Combined5th &amp; 6thDEP</t>
  </si>
  <si>
    <t>Chorpita2000 Study 1&amp;2 Combined5th &amp; 6thOCD</t>
  </si>
  <si>
    <t>Chorpita2000 Study 1&amp;2 Combined5th &amp; 6thPD</t>
  </si>
  <si>
    <t>Chorpita2000 Study 1&amp;2 Combined5th &amp; 6thSAD</t>
  </si>
  <si>
    <t>Chorpita2000 Study 1&amp;2 Combined5th &amp; 6thSOC</t>
  </si>
  <si>
    <t>Chorpita2000 Study 1&amp;2 Combined5th &amp; 6thTOTANX</t>
  </si>
  <si>
    <t>Chorpita2000 Study 1&amp;2 Combined5th &amp; 6thTOTAL</t>
  </si>
  <si>
    <t>Chorpita2000 Study 1&amp;2 Combined7th &amp; 8thGAD</t>
  </si>
  <si>
    <t>Chorpita2000 Study 1&amp;2 Combined7th &amp; 8thDEP</t>
  </si>
  <si>
    <t>Chorpita2000 Study 1&amp;2 Combined7th &amp; 8thOCD</t>
  </si>
  <si>
    <t>Chorpita2000 Study 1&amp;2 Combined7th &amp; 8thPD</t>
  </si>
  <si>
    <t>Chorpita2000 Study 1&amp;2 Combined7th &amp; 8thSAD</t>
  </si>
  <si>
    <t>Chorpita2000 Study 1&amp;2 Combined7th &amp; 8thSOC</t>
  </si>
  <si>
    <t>Chorpita2000 Study 1&amp;2 Combined7th &amp; 8thTOTANX</t>
  </si>
  <si>
    <t>Chorpita2000 Study 1&amp;2 Combined7th &amp; 8thTOTAL</t>
  </si>
  <si>
    <t>Chorpita2000 Study 1&amp;2 Combined9th &amp; 10thGAD</t>
  </si>
  <si>
    <t>Chorpita2000 Study 1&amp;2 Combined9th &amp; 10thDEP</t>
  </si>
  <si>
    <t>Chorpita2000 Study 1&amp;2 Combined9th &amp; 10thOCD</t>
  </si>
  <si>
    <t>Chorpita2000 Study 1&amp;2 Combined9th &amp; 10thPD</t>
  </si>
  <si>
    <t>Chorpita2000 Study 1&amp;2 Combined9th &amp; 10thSAD</t>
  </si>
  <si>
    <t>Chorpita2000 Study 1&amp;2 Combined9th &amp; 10thSOC</t>
  </si>
  <si>
    <t>Chorpita2000 Study 1&amp;2 Combined9th &amp; 10thTOTANX</t>
  </si>
  <si>
    <t>Chorpita2000 Study 1&amp;2 Combined9th &amp; 10thTOTAL</t>
  </si>
  <si>
    <t>Chorpita2000 Study 1&amp;2 Combined11th &amp; 12thGAD</t>
  </si>
  <si>
    <t>Chorpita2000 Study 1&amp;2 Combined11th &amp; 12thDEP</t>
  </si>
  <si>
    <t>Chorpita2000 Study 1&amp;2 Combined11th &amp; 12thOCD</t>
  </si>
  <si>
    <t>Chorpita2000 Study 1&amp;2 Combined11th &amp; 12thPD</t>
  </si>
  <si>
    <t>Chorpita2000 Study 1&amp;2 Combined11th &amp; 12thSAD</t>
  </si>
  <si>
    <t>Chorpita2000 Study 1&amp;2 Combined11th &amp; 12thSOC</t>
  </si>
  <si>
    <t>Chorpita2000 Study 1&amp;2 Combined11th &amp; 12thTOTANX</t>
  </si>
  <si>
    <t>Chorpita2000 Study 1&amp;2 Combined11th &amp; 12thTOTAL</t>
  </si>
  <si>
    <t>Ebesutani 2012 (25-Y) ages combined10FemaleMajor Depressive Disorder (10.1)</t>
  </si>
  <si>
    <t>Ebesutani 2012 (25-Y) ages combined</t>
  </si>
  <si>
    <t>Ebesutani 2012 (25-Y) ages combined10FemaleTotal Anxiety (15.1)</t>
  </si>
  <si>
    <t>Ebesutani 2012 (25-Y) ages combined10FemaleTotal Anxiety and Depression (25.1)</t>
  </si>
  <si>
    <t>Ebesutani 2012 (25-Y) ages combined10MaleMajor Depressive Disorder (10.1)</t>
  </si>
  <si>
    <t>Ebesutani 2012 (25-Y) ages combined10MaleTotal Anxiety (15.1)</t>
  </si>
  <si>
    <t>Ebesutani 2012 (25-Y) ages combined10MaleTotal Anxiety and Depression (25.1)</t>
  </si>
  <si>
    <t>Ebesutani 2012 (25-Y) ages combined11FemaleMajor Depressive Disorder (10.1)</t>
  </si>
  <si>
    <t>Ebesutani 2012 (25-Y) ages combined11FemaleTotal Anxiety (15.1)</t>
  </si>
  <si>
    <t>Ebesutani 2012 (25-Y) ages combined11FemaleTotal Anxiety and Depression (25.1)</t>
  </si>
  <si>
    <t>Ebesutani 2012 (25-Y) ages combined11MaleMajor Depressive Disorder (10.1)</t>
  </si>
  <si>
    <t>Ebesutani 2012 (25-Y) ages combined11MaleTotal Anxiety (15.1)</t>
  </si>
  <si>
    <t>Ebesutani 2012 (25-Y) ages combined11MaleTotal Anxiety and Depression (25.1)</t>
  </si>
  <si>
    <t>Ebesutani 2012 (25-Y) ages combined12FemaleMajor Depressive Disorder (10.1)</t>
  </si>
  <si>
    <t>Ebesutani 2012 (25-Y) ages combined12FemaleTotal Anxiety (15.1)</t>
  </si>
  <si>
    <t>Ebesutani 2012 (25-Y) ages combined12FemaleTotal Anxiety and Depression (25.1)</t>
  </si>
  <si>
    <t>Ebesutani 2012 (25-Y) ages combined12MaleMajor Depressive Disorder (10.1)</t>
  </si>
  <si>
    <t>Ebesutani 2012 (25-Y) ages combined12MaleTotal Anxiety (15.1)</t>
  </si>
  <si>
    <t>Ebesutani 2012 (25-Y) ages combined12MaleTotal Anxiety and Depression (25.1)</t>
  </si>
  <si>
    <t>Ebesutani 2012 (25-Y) ages combined13FemaleMajor Depressive Disorder (10.1)</t>
  </si>
  <si>
    <t>Ebesutani 2012 (25-Y) ages combined13FemaleTotal Anxiety (15.1)</t>
  </si>
  <si>
    <t>Ebesutani 2012 (25-Y) ages combined13FemaleTotal Anxiety and Depression (25.1)</t>
  </si>
  <si>
    <t>Ebesutani 2012 (25-Y) ages combined13MaleMajor Depressive Disorder (10.1)</t>
  </si>
  <si>
    <t>Ebesutani 2012 (25-Y) ages combined13MaleTotal Anxiety (15.1)</t>
  </si>
  <si>
    <t>Ebesutani 2012 (25-Y) ages combined13MaleTotal Anxiety and Depression (25.1)</t>
  </si>
  <si>
    <t>Ebesutani 2012 (25-Y) ages combined14FemaleMajor Depressive Disorder (10.1)</t>
  </si>
  <si>
    <t>Ebesutani 2012 (25-Y) ages combined14FemaleTotal Anxiety (15.1)</t>
  </si>
  <si>
    <t>Ebesutani 2012 (25-Y) ages combined14FemaleTotal Anxiety and Depression (25.1)</t>
  </si>
  <si>
    <t>Ebesutani 2012 (25-Y) ages combined14MaleMajor Depressive Disorder (10.1)</t>
  </si>
  <si>
    <t>Ebesutani 2012 (25-Y) ages combined14MaleTotal Anxiety (15.1)</t>
  </si>
  <si>
    <t>Ebesutani 2012 (25-Y) ages combined14MaleTotal Anxiety and Depression (25.1)</t>
  </si>
  <si>
    <t>Ebesutani 2012 (25-Y) ages combined15FemaleMajor Depressive Disorder (10.1)</t>
  </si>
  <si>
    <t>Ebesutani 2012 (25-Y) ages combined15FemaleTotal Anxiety (15.1)</t>
  </si>
  <si>
    <t>Ebesutani 2012 (25-Y) ages combined15FemaleTotal Anxiety and Depression (25.1)</t>
  </si>
  <si>
    <t>Ebesutani 2012 (25-Y) ages combined15MaleMajor Depressive Disorder (10.1)</t>
  </si>
  <si>
    <t>Ebesutani 2012 (25-Y) ages combined15MaleTotal Anxiety (15.1)</t>
  </si>
  <si>
    <t>Ebesutani 2012 (25-Y) ages combined15MaleTotal Anxiety and Depression (25.1)</t>
  </si>
  <si>
    <t>Ebesutani 2012 (25-Y) ages combined16FemaleMajor Depressive Disorder (10.1)</t>
  </si>
  <si>
    <t>Ebesutani 2012 (25-Y) ages combined16FemaleTotal Anxiety (15.1)</t>
  </si>
  <si>
    <t>Ebesutani 2012 (25-Y) ages combined16FemaleTotal Anxiety and Depression (25.1)</t>
  </si>
  <si>
    <t>Ebesutani 2012 (25-Y) ages combined16MaleMajor Depressive Disorder (10.1)</t>
  </si>
  <si>
    <t>Ebesutani 2012 (25-Y) ages combined16MaleTotal Anxiety (15.1)</t>
  </si>
  <si>
    <t>Ebesutani 2012 (25-Y) ages combined16MaleTotal Anxiety and Depression (25.1)</t>
  </si>
  <si>
    <t>Ebesutani 2012 (25-Y) ages combined17FemaleMajor Depressive Disorder (10.1)</t>
  </si>
  <si>
    <t>Ebesutani 2012 (25-Y) ages combined17FemaleTotal Anxiety (15.1)</t>
  </si>
  <si>
    <t>Ebesutani 2012 (25-Y) ages combined17FemaleTotal Anxiety and Depression (25.1)</t>
  </si>
  <si>
    <t>Ebesutani 2012 (25-Y) ages combined17MaleMajor Depressive Disorder (10.1)</t>
  </si>
  <si>
    <t>Ebesutani 2012 (25-Y) ages combined17MaleTotal Anxiety (15.1)</t>
  </si>
  <si>
    <t>Ebesutani 2012 (25-Y) ages combined17MaleTotal Anxiety and Depression (25.1)</t>
  </si>
  <si>
    <t>Ebesutani 2012 (25-Y) ages combined18FemaleMajor Depressive Disorder (10.1)</t>
  </si>
  <si>
    <t>Ebesutani 2012 (25-Y) ages combined18FemaleTotal Anxiety (15.1)</t>
  </si>
  <si>
    <t>Ebesutani 2012 (25-Y) ages combined18FemaleTotal Anxiety and Depression (25.1)</t>
  </si>
  <si>
    <t>Ebesutani 2012 (25-Y) ages combined18MaleMajor Depressive Disorder (10.1)</t>
  </si>
  <si>
    <t>Ebesutani 2012 (25-Y) ages combined18MaleTotal Anxiety (15.1)</t>
  </si>
  <si>
    <t>Ebesutani 2012 (25-Y) ages combined18MaleTotal Anxiety and Depression (25.1)</t>
  </si>
  <si>
    <t>Ebesutani 2012 (25-Y) ages combined9FemaleMajor Depressive Disorder (10.1)</t>
  </si>
  <si>
    <t>Ebesutani 2012 (25-Y) ages combined9FemaleTotal Anxiety (15.1)</t>
  </si>
  <si>
    <t>Ebesutani 2012 (25-Y) ages combined9FemaleTotal Anxiety and Depression (25.1)</t>
  </si>
  <si>
    <t>Ebesutani 2012 (25-Y) ages combined9MaleMajor Depressive Disorder (10.1)</t>
  </si>
  <si>
    <t>Ebesutani 2012 (25-Y) ages combined9MaleTotal Anxiety (15.1)</t>
  </si>
  <si>
    <t>Ebesutani 2012 (25-Y) ages combined9MaleTotal Anxiety and Depression (25.1)</t>
  </si>
  <si>
    <t>Ebesutani 2017 (25-CG) ages combined10FemaleMajor Depressive Disorder (10.1)</t>
  </si>
  <si>
    <t>Ebesutani 2017 (25-CG) ages combined</t>
  </si>
  <si>
    <t>Ebesutani 2017 (25-CG) ages combined10FemaleTotal Anxiety (15.1)</t>
  </si>
  <si>
    <t>Ebesutani 2017 (25-CG) ages combined10FemaleTotal Anxiety and Depression (25.1)</t>
  </si>
  <si>
    <t>Ebesutani 2017 (25-CG) ages combined10MaleMajor Depressive Disorder (10.1)</t>
  </si>
  <si>
    <t>Ebesutani 2017 (25-CG) ages combined10MaleTotal Anxiety (15.1)</t>
  </si>
  <si>
    <t>Ebesutani 2017 (25-CG) ages combined10MaleTotal Anxiety and Depression (25.1)</t>
  </si>
  <si>
    <t>Ebesutani 2017 (25-CG) ages combined11FemaleMajor Depressive Disorder (10.1)</t>
  </si>
  <si>
    <t>Ebesutani 2017 (25-CG) ages combined11FemaleTotal Anxiety (15.1)</t>
  </si>
  <si>
    <t>Ebesutani 2017 (25-CG) ages combined11FemaleTotal Anxiety and Depression (25.1)</t>
  </si>
  <si>
    <t>Ebesutani 2017 (25-CG) ages combined11MaleMajor Depressive Disorder (10.1)</t>
  </si>
  <si>
    <t>Ebesutani 2017 (25-CG) ages combined11MaleTotal Anxiety (15.1)</t>
  </si>
  <si>
    <t>Ebesutani 2017 (25-CG) ages combined11MaleTotal Anxiety and Depression (25.1)</t>
  </si>
  <si>
    <t>Ebesutani 2017 (25-CG) ages combined12FemaleMajor Depressive Disorder (10.1)</t>
  </si>
  <si>
    <t>Ebesutani 2017 (25-CG) ages combined12FemaleTotal Anxiety (15.1)</t>
  </si>
  <si>
    <t>Ebesutani 2017 (25-CG) ages combined12FemaleTotal Anxiety and Depression (25.1)</t>
  </si>
  <si>
    <t>Ebesutani 2017 (25-CG) ages combined12MaleMajor Depressive Disorder (10.1)</t>
  </si>
  <si>
    <t>Ebesutani 2017 (25-CG) ages combined12MaleTotal Anxiety (15.1)</t>
  </si>
  <si>
    <t>Ebesutani 2017 (25-CG) ages combined12MaleTotal Anxiety and Depression (25.1)</t>
  </si>
  <si>
    <t>Ebesutani 2017 (25-CG) ages combined13FemaleMajor Depressive Disorder (10.1)</t>
  </si>
  <si>
    <t>Ebesutani 2017 (25-CG) ages combined13FemaleTotal Anxiety (15.1)</t>
  </si>
  <si>
    <t>Ebesutani 2017 (25-CG) ages combined13FemaleTotal Anxiety and Depression (25.1)</t>
  </si>
  <si>
    <t>Ebesutani 2017 (25-CG) ages combined13MaleMajor Depressive Disorder (10.1)</t>
  </si>
  <si>
    <t>Ebesutani 2017 (25-CG) ages combined13MaleTotal Anxiety (15.1)</t>
  </si>
  <si>
    <t>Ebesutani 2017 (25-CG) ages combined13MaleTotal Anxiety and Depression (25.1)</t>
  </si>
  <si>
    <t>Ebesutani 2017 (25-CG) ages combined14FemaleMajor Depressive Disorder (10.1)</t>
  </si>
  <si>
    <t>Ebesutani 2017 (25-CG) ages combined14FemaleTotal Anxiety (15.1)</t>
  </si>
  <si>
    <t>Ebesutani 2017 (25-CG) ages combined14FemaleTotal Anxiety and Depression (25.1)</t>
  </si>
  <si>
    <t>Ebesutani 2017 (25-CG) ages combined14MaleMajor Depressive Disorder (10.1)</t>
  </si>
  <si>
    <t>Ebesutani 2017 (25-CG) ages combined14MaleTotal Anxiety (15.1)</t>
  </si>
  <si>
    <t>Ebesutani 2017 (25-CG) ages combined14MaleTotal Anxiety and Depression (25.1)</t>
  </si>
  <si>
    <t>Ebesutani 2017 (25-CG) ages combined15FemaleMajor Depressive Disorder (10.1)</t>
  </si>
  <si>
    <t>Ebesutani 2017 (25-CG) ages combined15FemaleTotal Anxiety (15.1)</t>
  </si>
  <si>
    <t>Ebesutani 2017 (25-CG) ages combined15FemaleTotal Anxiety and Depression (25.1)</t>
  </si>
  <si>
    <t>Ebesutani 2017 (25-CG) ages combined15MaleMajor Depressive Disorder (10.1)</t>
  </si>
  <si>
    <t>Ebesutani 2017 (25-CG) ages combined15MaleTotal Anxiety (15.1)</t>
  </si>
  <si>
    <t>Ebesutani 2017 (25-CG) ages combined15MaleTotal Anxiety and Depression (25.1)</t>
  </si>
  <si>
    <t>Ebesutani 2017 (25-CG) ages combined16FemaleMajor Depressive Disorder (10.1)</t>
  </si>
  <si>
    <t>Ebesutani 2017 (25-CG) ages combined16FemaleTotal Anxiety (15.1)</t>
  </si>
  <si>
    <t>Ebesutani 2017 (25-CG) ages combined16FemaleTotal Anxiety and Depression (25.1)</t>
  </si>
  <si>
    <t>Ebesutani 2017 (25-CG) ages combined16MaleMajor Depressive Disorder (10.1)</t>
  </si>
  <si>
    <t>Ebesutani 2017 (25-CG) ages combined16MaleTotal Anxiety (15.1)</t>
  </si>
  <si>
    <t>Ebesutani 2017 (25-CG) ages combined16MaleTotal Anxiety and Depression (25.1)</t>
  </si>
  <si>
    <t>Ebesutani 2017 (25-CG) ages combined17FemaleMajor Depressive Disorder (10.1)</t>
  </si>
  <si>
    <t>Ebesutani 2017 (25-CG) ages combined17FemaleTotal Anxiety (15.1)</t>
  </si>
  <si>
    <t>Ebesutani 2017 (25-CG) ages combined17FemaleTotal Anxiety and Depression (25.1)</t>
  </si>
  <si>
    <t>Ebesutani 2017 (25-CG) ages combined17MaleMajor Depressive Disorder (10.1)</t>
  </si>
  <si>
    <t>Ebesutani 2017 (25-CG) ages combined17MaleTotal Anxiety (15.1)</t>
  </si>
  <si>
    <t>Ebesutani 2017 (25-CG) ages combined17MaleTotal Anxiety and Depression (25.1)</t>
  </si>
  <si>
    <t>Ebesutani 2017 (25-CG) ages combined18FemaleMajor Depressive Disorder (10.1)</t>
  </si>
  <si>
    <t>Ebesutani 2017 (25-CG) ages combined18FemaleTotal Anxiety (15.1)</t>
  </si>
  <si>
    <t>Ebesutani 2017 (25-CG) ages combined18FemaleTotal Anxiety and Depression (25.1)</t>
  </si>
  <si>
    <t>Ebesutani 2017 (25-CG) ages combined18MaleMajor Depressive Disorder (10.1)</t>
  </si>
  <si>
    <t>Ebesutani 2017 (25-CG) ages combined18MaleTotal Anxiety (15.1)</t>
  </si>
  <si>
    <t>Ebesutani 2017 (25-CG) ages combined18MaleTotal Anxiety and Depression (25.1)</t>
  </si>
  <si>
    <t>Ebesutani 2017 (25-CG) ages combined9FemaleMajor Depressive Disorder (10.1)</t>
  </si>
  <si>
    <t>Ebesutani 2017 (25-CG) ages combined9FemaleTotal Anxiety (15.1)</t>
  </si>
  <si>
    <t>Ebesutani 2017 (25-CG) ages combined9FemaleTotal Anxiety and Depression (25.1)</t>
  </si>
  <si>
    <t>Ebesutani 2017 (25-CG) ages combined9MaleMajor Depressive Disorder (10.1)</t>
  </si>
  <si>
    <t>Ebesutani 2017 (25-CG) ages combined9MaleTotal Anxiety (15.1)</t>
  </si>
  <si>
    <t>Ebesutani 2017 (25-CG) ages combined9MaleTotal Anxiety and Depression (25.1)</t>
  </si>
  <si>
    <t>Grothus 2023 (47-Y) ages combined</t>
  </si>
  <si>
    <t>Version Available:</t>
  </si>
  <si>
    <t>This Version:</t>
  </si>
  <si>
    <t>0003</t>
  </si>
  <si>
    <t>02</t>
  </si>
  <si>
    <t>Out of Date</t>
  </si>
  <si>
    <t>Your program is out of date. New features or datasets are available--please download the latest file from www.rcads.ucla.edu</t>
  </si>
  <si>
    <t>25-Item Normsets</t>
  </si>
  <si>
    <t>47-Item Normsets:</t>
  </si>
  <si>
    <t>03</t>
  </si>
  <si>
    <t>CohortSet minimum age</t>
  </si>
  <si>
    <t>CohortSet maximum age</t>
  </si>
  <si>
    <t>CohortSet Average Cohort N</t>
  </si>
  <si>
    <t>* This lookup table is read from the defaults tab. To change defaults, edit the Access Backend, not this table.</t>
  </si>
  <si>
    <t>(1) Choose Form</t>
  </si>
  <si>
    <t>(2) Choose Data for T-Scores</t>
  </si>
  <si>
    <t>(3) Choose Characteristics</t>
  </si>
  <si>
    <t xml:space="preserve">   Reference group used for T scores only.</t>
  </si>
  <si>
    <t>Reset  by clicking the filter icon at the upper right of either selector.</t>
  </si>
  <si>
    <t>Path:</t>
  </si>
  <si>
    <t>File:</t>
  </si>
  <si>
    <t>Multiple NormSets</t>
  </si>
  <si>
    <t>No NormSets</t>
  </si>
  <si>
    <t>0004</t>
  </si>
  <si>
    <t>Bouvard 2015 (47-Y) ages gender combined</t>
  </si>
  <si>
    <t>https://doi.org/10.1024/1421-0185/a000158</t>
  </si>
  <si>
    <t>Bouvard, M., Denis, A., &amp; Roulin, J.-L. (2015). The French version of the Revised Child Anxiety and Depression Scale (RCADS) in a nonclinical sample. Swiss Journal of Psychology, 74(3), 119–127. https://doi.org/10.1024/1421-0185/a000158</t>
  </si>
  <si>
    <t>This was based on a French version administered in France</t>
  </si>
  <si>
    <t>https://doi.org/10.1371/journal.pone.0037339</t>
  </si>
  <si>
    <t>Esbjørn BH, Sømhovd MJ, Turnstedt C, Reinholdt-Dunne ML (2012) Assessing the Revised Child Anxiety and Depression Scale (RCADS) in a National Sample of Danish Youth Aged 8–16 Years. PLoS ONE 7(5): e37339. https://doi.org/10.1371/journal.pone.0037339</t>
  </si>
  <si>
    <t>This was based on a Danish version administered in Denmark</t>
  </si>
  <si>
    <t>DeRoss 2002 (47-Y) wide age bands gender combined</t>
  </si>
  <si>
    <t>https://doi.org/10.1375/bech.19.2.90</t>
  </si>
  <si>
    <t>De Ross, R., Gullone, E., &amp; Chorpita, B. (2002). The Revised Child Anxiety and Depression Scale: A Psychometric Investigation with Australian Youth. Behaviour Change, 19(2), 90-101. doi:10.1375/bech.19.2.90</t>
  </si>
  <si>
    <t>This was based on the original US-English version administered in Australia</t>
  </si>
  <si>
    <t>DeRoss 2002 (47-Y) ages and gender combined</t>
  </si>
  <si>
    <t>Young 2021 (25-Y) 2-year age bands</t>
  </si>
  <si>
    <t>https://doi.org/10.1007/s10862-020-09843-2</t>
  </si>
  <si>
    <t>Young, J., Ramachandran, S., Stewart, R. et al. Psychometric Properties of the Spanish Revised Child Anxiety and Depression Scale 25-Item Version in El Salvador. J Psychopathol Behav Assess 43, 271–280 (2021). https://doi.org/10.1007/s10862-020-09843-2</t>
  </si>
  <si>
    <t>This was based on a Spanish version administered in El Salvador</t>
  </si>
  <si>
    <t>Lu 2021 (47-Y) ages combined</t>
  </si>
  <si>
    <t>https://link.springer.com/article/10.1007/s10862-021-09879-y</t>
  </si>
  <si>
    <t>Lu, W., Daleiden, E., Higa-McMillan, C. et al. Revised Child Anxiety and Depression Scale: a Psychometric Examination in Chinese Youth. J Psychopathol Behav Assess 43, 707–716 (2021). https://doi.org/10.1007/s10862-021-09879-y</t>
  </si>
  <si>
    <t>This was based on a Chinese (ZH-SG) version administered in China</t>
  </si>
  <si>
    <t>Lu 2021 (47-Y) wide age bands gender combined</t>
  </si>
  <si>
    <t>Lu 2021 (47-Y) ages combined gender combined</t>
  </si>
  <si>
    <t>Kösters 2015 (47-Y) ages combined gender combined</t>
  </si>
  <si>
    <t>https://doi.org/10.1186/s12888-015-0509-7</t>
  </si>
  <si>
    <t>Kösters, M.P., Chinapaw, M.J.M., Zwaanswijk, M. et al. Structure, reliability, and validity of the revised child anxiety and depression scale (RCADS) in a multi-ethnic urban sample of Dutch children. BMC Psychiatry 15, 132 (2015). https://doi.org/10.1186/s12888-015-0509-7</t>
  </si>
  <si>
    <t>Kösters 2015 (47-Y) ages combined</t>
  </si>
  <si>
    <t>This was based on a Dutch version administered in the Netherlands</t>
  </si>
  <si>
    <t>Skarphedinsson 2023 (47-Y) wide age bands</t>
  </si>
  <si>
    <t>DOI not available</t>
  </si>
  <si>
    <t>Unpublished data</t>
  </si>
  <si>
    <t>This was based on an Icelandic version administered in Iceland</t>
  </si>
  <si>
    <t>Skarphedinsson 2023 (47-CG) wide age bands</t>
  </si>
  <si>
    <t>Carlander 2024 (25-Y) 1-year age bands</t>
  </si>
  <si>
    <t>https://doi.org/10.1002/mpr.2007</t>
  </si>
  <si>
    <t>Carlander, A., Cassel, S., J-Son Höök, M., Lundgren, O., &amp; Löf, M. (2024). Validation and normative data on the Revised Child Anxiety and Depression Scale RCADS-25 in a Swedish national probability sample of children and adolescents aged 4–17 years. International Journal of Methods in Psychiatric Research, e2007. https://doi.org/10.1002/mpr.2007</t>
  </si>
  <si>
    <t>This was based on a Swedish version administered in Sweden</t>
  </si>
  <si>
    <t>Carlander 2024 (25-CG) 1-year age bands</t>
  </si>
  <si>
    <t>Carlander 2024 (25-Y) ages combined</t>
  </si>
  <si>
    <t>Carlander 2024 (25-CG) ages combined</t>
  </si>
  <si>
    <t>Bouvard2015 Study1 Full Sample</t>
  </si>
  <si>
    <t>Carlander 2024 (25-CG) 1-year age bands4FemaleMajor Depressive Disorder (10.1)</t>
  </si>
  <si>
    <t>Carlander 2024 Study1 Girls 4-years DEP</t>
  </si>
  <si>
    <t>Carlander 2024 Study1 Girls 5-years DEP</t>
  </si>
  <si>
    <t>Carlander 2024 (25-CG) 1-year age bands4FemaleTotal Anxiety (15.1)</t>
  </si>
  <si>
    <t>Carlander 2024 Study1 Girls 4-years ANX</t>
  </si>
  <si>
    <t>Carlander 2024 (25-CG) 1-year age bands4FemaleTotal Anxiety and Depression (25.1)</t>
  </si>
  <si>
    <t>Carlander 2024 Study1 Girls 4-years ANX&amp;DEP</t>
  </si>
  <si>
    <t>Carlander 2024 (25-CG) 1-year age bands4MaleMajor Depressive Disorder (10.1)</t>
  </si>
  <si>
    <t>Carlander 2024 Study1 Boys 4-years DEP ANX&amp;DEP</t>
  </si>
  <si>
    <t>Carlander 2024 (25-CG) 1-year age bands4MaleTotal Anxiety (15.1)</t>
  </si>
  <si>
    <t>Carlander 2024 Study1 Boys 4-years ANX</t>
  </si>
  <si>
    <t>Carlander 2024 (25-CG) 1-year age bands4MaleTotal Anxiety and Depression (25.1)</t>
  </si>
  <si>
    <t>Carlander 2024 (25-CG) 1-year age bands5FemaleMajor Depressive Disorder (10.1)</t>
  </si>
  <si>
    <t>Carlander 2024 Study1 Girls 6-years DEP</t>
  </si>
  <si>
    <t>Carlander 2024 (25-CG) 1-year age bands5FemaleTotal Anxiety (15.1)</t>
  </si>
  <si>
    <t>Carlander 2024 Study1 Girls 5-years ANX ANX&amp;DEP</t>
  </si>
  <si>
    <t>Carlander 2024 (25-CG) 1-year age bands5FemaleTotal Anxiety and Depression (25.1)</t>
  </si>
  <si>
    <t>Carlander 2024 (25-CG) 1-year age bands5MaleMajor Depressive Disorder (10.1)</t>
  </si>
  <si>
    <t>Carlander 2024 Study1 Boys 5-years DEP ANX&amp;DEP</t>
  </si>
  <si>
    <t>Carlander 2024 (25-CG) 1-year age bands5MaleTotal Anxiety (15.1)</t>
  </si>
  <si>
    <t>Carlander 2024 Study1 Boys 5-years ANX</t>
  </si>
  <si>
    <t>Carlander 2024 (25-CG) 1-year age bands5MaleTotal Anxiety and Depression (25.1)</t>
  </si>
  <si>
    <t>Carlander 2024 (25-CG) 1-year age bands6FemaleMajor Depressive Disorder (10.1)</t>
  </si>
  <si>
    <t>Carlander 2024 Study1 Girls 7-years</t>
  </si>
  <si>
    <t>Carlander 2024 (25-CG) 1-year age bands6FemaleTotal Anxiety (15.1)</t>
  </si>
  <si>
    <t>Carlander 2024 Study1 Girls 6-years ANX</t>
  </si>
  <si>
    <t>Carlander 2024 (25-CG) 1-year age bands6FemaleTotal Anxiety and Depression (25.1)</t>
  </si>
  <si>
    <t>Carlander 2024 Study1 Girls 6-years ANX&amp;DEP</t>
  </si>
  <si>
    <t>Carlander 2024 (25-CG) 1-year age bands6MaleMajor Depressive Disorder (10.1)</t>
  </si>
  <si>
    <t>Carlander 2024 Study1 Boys 6-years DEP</t>
  </si>
  <si>
    <t>Carlander 2024 (25-CG) 1-year age bands6MaleTotal Anxiety (15.1)</t>
  </si>
  <si>
    <t>Carlander 2024 Study1 Boys 6-years ANX ANX&amp;DEP</t>
  </si>
  <si>
    <t>Carlander 2024 (25-CG) 1-year age bands6MaleTotal Anxiety and Depression (25.1)</t>
  </si>
  <si>
    <t>Carlander 2024 (25-CG) 1-year age bands7MaleMajor Depressive Disorder (10.1)</t>
  </si>
  <si>
    <t>Carlander 2024 Study1 Boys 7-years</t>
  </si>
  <si>
    <t>Carlander 2024 (25-CG) 1-year age bands7MaleTotal Anxiety (15.1)</t>
  </si>
  <si>
    <t>Carlander 2024 (25-CG) 1-year age bands7MaleTotal Anxiety and Depression (25.1)</t>
  </si>
  <si>
    <t>Carlander 2024 (25-CG) ages combined4FemaleTotal Anxiety (15.1)</t>
  </si>
  <si>
    <t>Carlander 2024 Study1 All Girls 4to7-years ANX</t>
  </si>
  <si>
    <t>Carlander 2024 (25-CG) ages combined4FemaleTotal Anxiety and Depression (25.1)</t>
  </si>
  <si>
    <t>Carlander 2024 Study1 All Girls 4to7-years ANX&amp;DEP</t>
  </si>
  <si>
    <t>Carlander 2024 (25-CG) ages combined4MaleMajor Depressive Disorder (10.1)</t>
  </si>
  <si>
    <t>Carlander 2024 Study1 All Boys 4to7-years DEP</t>
  </si>
  <si>
    <t>Carlander 2024 (25-CG) ages combined4MaleTotal Anxiety (15.1)</t>
  </si>
  <si>
    <t>Carlander 2024 Study1 All Boys 4to7-years ANX</t>
  </si>
  <si>
    <t>Carlander 2024 (25-CG) ages combined4MaleTotal Anxiety and Depression (25.1)</t>
  </si>
  <si>
    <t>Carlander 2024 Study1 All Boys 4to7-years ANX&amp;DEP</t>
  </si>
  <si>
    <t>Carlander 2024 (25-CG) ages combined5FemaleTotal Anxiety (15.1)</t>
  </si>
  <si>
    <t>Carlander 2024 (25-CG) ages combined5FemaleTotal Anxiety and Depression (25.1)</t>
  </si>
  <si>
    <t>Carlander 2024 (25-CG) ages combined5MaleMajor Depressive Disorder (10.1)</t>
  </si>
  <si>
    <t>Carlander 2024 (25-CG) ages combined5MaleTotal Anxiety (15.1)</t>
  </si>
  <si>
    <t>Carlander 2024 (25-CG) ages combined5MaleTotal Anxiety and Depression (25.1)</t>
  </si>
  <si>
    <t>Carlander 2024 (25-CG) ages combined6FemaleTotal Anxiety (15.1)</t>
  </si>
  <si>
    <t>Carlander 2024 (25-CG) ages combined6FemaleTotal Anxiety and Depression (25.1)</t>
  </si>
  <si>
    <t>Carlander 2024 (25-CG) ages combined6MaleMajor Depressive Disorder (10.1)</t>
  </si>
  <si>
    <t>Carlander 2024 (25-CG) ages combined6MaleTotal Anxiety (15.1)</t>
  </si>
  <si>
    <t>Carlander 2024 (25-CG) ages combined6MaleTotal Anxiety and Depression (25.1)</t>
  </si>
  <si>
    <t>Carlander 2024 (25-CG) ages combined7FemaleMajor Depressive Disorder (10.1)</t>
  </si>
  <si>
    <t>Carlander 2024 Study1 All Girls 4to7-years DEP</t>
  </si>
  <si>
    <t>Carlander 2024 (25-CG) ages combined7FemaleTotal Anxiety (15.1)</t>
  </si>
  <si>
    <t>Carlander 2024 (25-CG) ages combined7FemaleTotal Anxiety and Depression (25.1)</t>
  </si>
  <si>
    <t>Carlander 2024 (25-CG) ages combined7MaleMajor Depressive Disorder (10.1)</t>
  </si>
  <si>
    <t>Carlander 2024 (25-CG) ages combined7MaleTotal Anxiety (15.1)</t>
  </si>
  <si>
    <t>Carlander 2024 (25-CG) ages combined7MaleTotal Anxiety and Depression (25.1)</t>
  </si>
  <si>
    <t>Carlander 2024 (25-Y) 1-year age bands10FemaleMajor Depressive Disorder (10.1)</t>
  </si>
  <si>
    <t>Carlander 2024 Study1 Girls 10-years DEP</t>
  </si>
  <si>
    <t>Carlander 2024 (25-Y) 1-year age bands10FemaleTotal Anxiety (15.1)</t>
  </si>
  <si>
    <t>Carlander 2024 Study1 Girls 10-years ANX ANX&amp;DEP</t>
  </si>
  <si>
    <t>Carlander 2024 (25-Y) 1-year age bands10FemaleTotal Anxiety and Depression (25.1)</t>
  </si>
  <si>
    <t>Carlander 2024 (25-Y) 1-year age bands10MaleMajor Depressive Disorder (10.1)</t>
  </si>
  <si>
    <t>Carlander 2024 Study1 Boys 10-years DEP</t>
  </si>
  <si>
    <t>Carlander 2024 (25-Y) 1-year age bands10MaleTotal Anxiety (15.1)</t>
  </si>
  <si>
    <t>Carlander 2024 Study1 Boys 10-years ANX ANX&amp;DEP</t>
  </si>
  <si>
    <t>Carlander 2024 (25-Y) 1-year age bands10MaleTotal Anxiety and Depression (25.1)</t>
  </si>
  <si>
    <t>Carlander 2024 (25-Y) 1-year age bands11FemaleMajor Depressive Disorder (10.1)</t>
  </si>
  <si>
    <t>Carlander 2024 Study1 Girls 11-years DEP ANX&amp;DEP</t>
  </si>
  <si>
    <t>Carlander 2024 (25-Y) 1-year age bands11FemaleTotal Anxiety (15.1)</t>
  </si>
  <si>
    <t>Carlander 2024 Study1 Girls 11-years ANX</t>
  </si>
  <si>
    <t>Carlander 2024 (25-Y) 1-year age bands11FemaleTotal Anxiety and Depression (25.1)</t>
  </si>
  <si>
    <t>Carlander 2024 (25-Y) 1-year age bands11MaleMajor Depressive Disorder (10.1)</t>
  </si>
  <si>
    <t>Carlander 2024 Study1 Boys 11-years</t>
  </si>
  <si>
    <t>Carlander 2024 (25-Y) 1-year age bands11MaleTotal Anxiety (15.1)</t>
  </si>
  <si>
    <t>Carlander 2024 (25-Y) 1-year age bands11MaleTotal Anxiety and Depression (25.1)</t>
  </si>
  <si>
    <t>Carlander 2024 (25-Y) 1-year age bands12FemaleMajor Depressive Disorder (10.1)</t>
  </si>
  <si>
    <t>Carlander 2024 Study1 Girls 12-years</t>
  </si>
  <si>
    <t>Carlander 2024 (25-Y) 1-year age bands12FemaleTotal Anxiety (15.1)</t>
  </si>
  <si>
    <t>Carlander 2024 (25-Y) 1-year age bands12FemaleTotal Anxiety and Depression (25.1)</t>
  </si>
  <si>
    <t>Carlander 2024 (25-Y) 1-year age bands12MaleMajor Depressive Disorder (10.1)</t>
  </si>
  <si>
    <t>Carlander 2024 Study1 Boys 12-years</t>
  </si>
  <si>
    <t>Carlander 2024 (25-Y) 1-year age bands12MaleTotal Anxiety (15.1)</t>
  </si>
  <si>
    <t>Carlander 2024 (25-Y) 1-year age bands12MaleTotal Anxiety and Depression (25.1)</t>
  </si>
  <si>
    <t>Carlander 2024 (25-Y) 1-year age bands13FemaleMajor Depressive Disorder (10.1)</t>
  </si>
  <si>
    <t>Carlander 2024 Study1 Girls 13-years DEP</t>
  </si>
  <si>
    <t>Carlander 2024 (25-Y) 1-year age bands13FemaleTotal Anxiety (15.1)</t>
  </si>
  <si>
    <t>Carlander 2024 Study1 Girls 13-years ANX</t>
  </si>
  <si>
    <t>Carlander 2024 (25-Y) 1-year age bands13FemaleTotal Anxiety and Depression (25.1)</t>
  </si>
  <si>
    <t>Carlander 2024 Study1 Girls 13-years ANX&amp;DEP</t>
  </si>
  <si>
    <t>Carlander 2024 (25-Y) 1-year age bands13MaleMajor Depressive Disorder (10.1)</t>
  </si>
  <si>
    <t>Carlander 2024 Study1 Boys 13-years DEP ANX&amp;DEP</t>
  </si>
  <si>
    <t>Carlander 2024 (25-Y) 1-year age bands13MaleTotal Anxiety (15.1)</t>
  </si>
  <si>
    <t>Carlander 2024 Study1 Boys 13-years  ANX</t>
  </si>
  <si>
    <t>Carlander 2024 (25-Y) 1-year age bands13MaleTotal Anxiety and Depression (25.1)</t>
  </si>
  <si>
    <t>Carlander 2024 (25-Y) 1-year age bands14FemaleMajor Depressive Disorder (10.1)</t>
  </si>
  <si>
    <t>Carlander 2024 Study1 Girls 14-years</t>
  </si>
  <si>
    <t>Carlander 2024 (25-Y) 1-year age bands14FemaleTotal Anxiety (15.1)</t>
  </si>
  <si>
    <t>Carlander 2024 (25-Y) 1-year age bands14FemaleTotal Anxiety and Depression (25.1)</t>
  </si>
  <si>
    <t>Carlander 2024 (25-Y) 1-year age bands14MaleMajor Depressive Disorder (10.1)</t>
  </si>
  <si>
    <t>Carlander 2024 Study1 Boys 14-years</t>
  </si>
  <si>
    <t>Carlander 2024 (25-Y) 1-year age bands14MaleTotal Anxiety (15.1)</t>
  </si>
  <si>
    <t>Carlander 2024 (25-Y) 1-year age bands14MaleTotal Anxiety and Depression (25.1)</t>
  </si>
  <si>
    <t>Carlander 2024 (25-Y) 1-year age bands15FemaleMajor Depressive Disorder (10.1)</t>
  </si>
  <si>
    <t>Carlander 2024 Study1 Girls 15-years</t>
  </si>
  <si>
    <t>Carlander 2024 (25-Y) 1-year age bands15FemaleTotal Anxiety (15.1)</t>
  </si>
  <si>
    <t>Carlander 2024 (25-Y) 1-year age bands15FemaleTotal Anxiety and Depression (25.1)</t>
  </si>
  <si>
    <t>Carlander 2024 (25-Y) 1-year age bands15MaleMajor Depressive Disorder (10.1)</t>
  </si>
  <si>
    <t>Carlander 2024 Study1 Boys 15-years DEP ANX&amp;DEP</t>
  </si>
  <si>
    <t>Carlander 2024 (25-Y) 1-year age bands15MaleTotal Anxiety (15.1)</t>
  </si>
  <si>
    <t>Carlander 2024 Study1 Boys 15-years  ANX</t>
  </si>
  <si>
    <t>Carlander 2024 (25-Y) 1-year age bands15MaleTotal Anxiety and Depression (25.1)</t>
  </si>
  <si>
    <t>Carlander 2024 (25-Y) 1-year age bands16FemaleMajor Depressive Disorder (10.1)</t>
  </si>
  <si>
    <t>Carlander 2024 Study1 Girls 16-years</t>
  </si>
  <si>
    <t>Carlander 2024 (25-Y) 1-year age bands16FemaleTotal Anxiety (15.1)</t>
  </si>
  <si>
    <t>Carlander 2024 (25-Y) 1-year age bands16FemaleTotal Anxiety and Depression (25.1)</t>
  </si>
  <si>
    <t>Carlander 2024 (25-Y) 1-year age bands16MaleMajor Depressive Disorder (10.1)</t>
  </si>
  <si>
    <t>Carlander 2024 Study1 Boys 16-years DEP</t>
  </si>
  <si>
    <t>Carlander 2024 (25-Y) 1-year age bands16MaleTotal Anxiety (15.1)</t>
  </si>
  <si>
    <t>Carlander 2024 Study1 Boys 16-years ANX ANX&amp;DEP</t>
  </si>
  <si>
    <t>Carlander 2024 (25-Y) 1-year age bands16MaleTotal Anxiety and Depression (25.1)</t>
  </si>
  <si>
    <t>Carlander 2024 (25-Y) 1-year age bands17FemaleMajor Depressive Disorder (10.1)</t>
  </si>
  <si>
    <t>Carlander 2024 Study1 Girls 17-years</t>
  </si>
  <si>
    <t>Carlander 2024 (25-Y) 1-year age bands17FemaleTotal Anxiety (15.1)</t>
  </si>
  <si>
    <t>Carlander 2024 (25-Y) 1-year age bands17FemaleTotal Anxiety and Depression (25.1)</t>
  </si>
  <si>
    <t>Carlander 2024 (25-Y) 1-year age bands17MaleMajor Depressive Disorder (10.1)</t>
  </si>
  <si>
    <t>Carlander 2024 Study1 Boys 17-years</t>
  </si>
  <si>
    <t>Carlander 2024 (25-Y) 1-year age bands17MaleTotal Anxiety (15.1)</t>
  </si>
  <si>
    <t>Carlander 2024 (25-Y) 1-year age bands17MaleTotal Anxiety and Depression (25.1)</t>
  </si>
  <si>
    <t>Carlander 2024 (25-Y) 1-year age bands8FemaleMajor Depressive Disorder (10.1)</t>
  </si>
  <si>
    <t>Carlander 2024 Study1 Girls 8-years DEP</t>
  </si>
  <si>
    <t>Carlander 2024 (25-Y) 1-year age bands8FemaleTotal Anxiety (15.1)</t>
  </si>
  <si>
    <t>Carlander 2024 Study1 Girls 8-years ANX ANX&amp;DEP</t>
  </si>
  <si>
    <t>Carlander 2024 (25-Y) 1-year age bands8FemaleTotal Anxiety and Depression (25.1)</t>
  </si>
  <si>
    <t>Carlander 2024 (25-Y) 1-year age bands8MaleMajor Depressive Disorder (10.1)</t>
  </si>
  <si>
    <t>Carlander 2024 Study1 Boys 8-years DEP</t>
  </si>
  <si>
    <t>Carlander 2024 (25-Y) 1-year age bands8MaleTotal Anxiety (15.1)</t>
  </si>
  <si>
    <t>Carlander 2024 Study1 Boys 8-years ANX ANX&amp;DEP</t>
  </si>
  <si>
    <t>Carlander 2024 (25-Y) 1-year age bands8MaleTotal Anxiety and Depression (25.1)</t>
  </si>
  <si>
    <t>Carlander 2024 (25-Y) 1-year age bands9FemaleMajor Depressive Disorder (10.1)</t>
  </si>
  <si>
    <t>Carlander 2024 Study1 Girls 9-years DEP</t>
  </si>
  <si>
    <t>Carlander 2024 (25-Y) 1-year age bands9FemaleTotal Anxiety (15.1)</t>
  </si>
  <si>
    <t>Carlander 2024 Study1 Girls 9-years ANX ANX&amp;DEP</t>
  </si>
  <si>
    <t>Carlander 2024 (25-Y) 1-year age bands9FemaleTotal Anxiety and Depression (25.1)</t>
  </si>
  <si>
    <t>Carlander 2024 (25-Y) 1-year age bands9MaleMajor Depressive Disorder (10.1)</t>
  </si>
  <si>
    <t>Carlander 2024 Study1 Boys 9-years DEP</t>
  </si>
  <si>
    <t>Carlander 2024 (25-Y) 1-year age bands9MaleTotal Anxiety (15.1)</t>
  </si>
  <si>
    <t>Carlander 2024 Study1 Boys 9-years ANX ANX&amp;DEP</t>
  </si>
  <si>
    <t>Carlander 2024 (25-Y) 1-year age bands9MaleTotal Anxiety and Depression (25.1)</t>
  </si>
  <si>
    <t>Carlander 2024 (25-Y) ages combined10FemaleMajor Depressive Disorder (10.1)</t>
  </si>
  <si>
    <t>Carlander 2024 Study1 All Girls DEP</t>
  </si>
  <si>
    <t>Carlander 2024 (25-Y) ages combined10FemaleTotal Anxiety (15.1)</t>
  </si>
  <si>
    <t>Carlander 2024 Study1 All Girls ANX</t>
  </si>
  <si>
    <t>Carlander 2024 (25-Y) ages combined10FemaleTotal Anxiety and Depression (25.1)</t>
  </si>
  <si>
    <t>Carlander 2024 Study1 All Girls ANX&amp;DEP</t>
  </si>
  <si>
    <t>Carlander 2024 (25-Y) ages combined10MaleMajor Depressive Disorder (10.1)</t>
  </si>
  <si>
    <t>Carlander 2024 Study1 All Boys DEP</t>
  </si>
  <si>
    <t>Carlander 2024 (25-Y) ages combined10MaleTotal Anxiety (15.1)</t>
  </si>
  <si>
    <t>Carlander 2024 Study1 All Boys ANX</t>
  </si>
  <si>
    <t>Carlander 2024 (25-Y) ages combined10MaleTotal Anxiety and Depression (25.1)</t>
  </si>
  <si>
    <t>Carlander 2024 Study1 All Boys ANX&amp;DEP</t>
  </si>
  <si>
    <t>Carlander 2024 (25-Y) ages combined11FemaleMajor Depressive Disorder (10.1)</t>
  </si>
  <si>
    <t>Carlander 2024 (25-Y) ages combined11FemaleTotal Anxiety (15.1)</t>
  </si>
  <si>
    <t>Carlander 2024 (25-Y) ages combined11FemaleTotal Anxiety and Depression (25.1)</t>
  </si>
  <si>
    <t>Carlander 2024 (25-Y) ages combined11MaleMajor Depressive Disorder (10.1)</t>
  </si>
  <si>
    <t>Carlander 2024 (25-Y) ages combined11MaleTotal Anxiety (15.1)</t>
  </si>
  <si>
    <t>Carlander 2024 (25-Y) ages combined11MaleTotal Anxiety and Depression (25.1)</t>
  </si>
  <si>
    <t>Carlander 2024 (25-Y) ages combined12FemaleMajor Depressive Disorder (10.1)</t>
  </si>
  <si>
    <t>Carlander 2024 (25-Y) ages combined12FemaleTotal Anxiety (15.1)</t>
  </si>
  <si>
    <t>Carlander 2024 (25-Y) ages combined12FemaleTotal Anxiety and Depression (25.1)</t>
  </si>
  <si>
    <t>Carlander 2024 (25-Y) ages combined12MaleMajor Depressive Disorder (10.1)</t>
  </si>
  <si>
    <t>Carlander 2024 (25-Y) ages combined12MaleTotal Anxiety (15.1)</t>
  </si>
  <si>
    <t>Carlander 2024 (25-Y) ages combined12MaleTotal Anxiety and Depression (25.1)</t>
  </si>
  <si>
    <t>Carlander 2024 (25-Y) ages combined13FemaleMajor Depressive Disorder (10.1)</t>
  </si>
  <si>
    <t>Carlander 2024 (25-Y) ages combined13FemaleTotal Anxiety (15.1)</t>
  </si>
  <si>
    <t>Carlander 2024 (25-Y) ages combined13FemaleTotal Anxiety and Depression (25.1)</t>
  </si>
  <si>
    <t>Carlander 2024 (25-Y) ages combined13MaleMajor Depressive Disorder (10.1)</t>
  </si>
  <si>
    <t>Carlander 2024 (25-Y) ages combined13MaleTotal Anxiety (15.1)</t>
  </si>
  <si>
    <t>Carlander 2024 (25-Y) ages combined13MaleTotal Anxiety and Depression (25.1)</t>
  </si>
  <si>
    <t>Carlander 2024 (25-Y) ages combined14FemaleMajor Depressive Disorder (10.1)</t>
  </si>
  <si>
    <t>Carlander 2024 (25-Y) ages combined14FemaleTotal Anxiety (15.1)</t>
  </si>
  <si>
    <t>Carlander 2024 (25-Y) ages combined14FemaleTotal Anxiety and Depression (25.1)</t>
  </si>
  <si>
    <t>Carlander 2024 (25-Y) ages combined14MaleMajor Depressive Disorder (10.1)</t>
  </si>
  <si>
    <t>Carlander 2024 (25-Y) ages combined14MaleTotal Anxiety (15.1)</t>
  </si>
  <si>
    <t>Carlander 2024 (25-Y) ages combined14MaleTotal Anxiety and Depression (25.1)</t>
  </si>
  <si>
    <t>Carlander 2024 (25-Y) ages combined15FemaleMajor Depressive Disorder (10.1)</t>
  </si>
  <si>
    <t>Carlander 2024 (25-Y) ages combined15FemaleTotal Anxiety (15.1)</t>
  </si>
  <si>
    <t>Carlander 2024 (25-Y) ages combined15FemaleTotal Anxiety and Depression (25.1)</t>
  </si>
  <si>
    <t>Carlander 2024 (25-Y) ages combined15MaleMajor Depressive Disorder (10.1)</t>
  </si>
  <si>
    <t>Carlander 2024 (25-Y) ages combined15MaleTotal Anxiety (15.1)</t>
  </si>
  <si>
    <t>Carlander 2024 (25-Y) ages combined15MaleTotal Anxiety and Depression (25.1)</t>
  </si>
  <si>
    <t>Carlander 2024 (25-Y) ages combined16FemaleMajor Depressive Disorder (10.1)</t>
  </si>
  <si>
    <t>Carlander 2024 (25-Y) ages combined16FemaleTotal Anxiety (15.1)</t>
  </si>
  <si>
    <t>Carlander 2024 (25-Y) ages combined16FemaleTotal Anxiety and Depression (25.1)</t>
  </si>
  <si>
    <t>Carlander 2024 (25-Y) ages combined16MaleMajor Depressive Disorder (10.1)</t>
  </si>
  <si>
    <t>Carlander 2024 (25-Y) ages combined16MaleTotal Anxiety (15.1)</t>
  </si>
  <si>
    <t>Carlander 2024 (25-Y) ages combined16MaleTotal Anxiety and Depression (25.1)</t>
  </si>
  <si>
    <t>Carlander 2024 (25-Y) ages combined17FemaleMajor Depressive Disorder (10.1)</t>
  </si>
  <si>
    <t>Carlander 2024 (25-Y) ages combined17FemaleTotal Anxiety (15.1)</t>
  </si>
  <si>
    <t>Carlander 2024 (25-Y) ages combined17FemaleTotal Anxiety and Depression (25.1)</t>
  </si>
  <si>
    <t>Carlander 2024 (25-Y) ages combined17MaleMajor Depressive Disorder (10.1)</t>
  </si>
  <si>
    <t>Carlander 2024 (25-Y) ages combined17MaleTotal Anxiety (15.1)</t>
  </si>
  <si>
    <t>Carlander 2024 (25-Y) ages combined17MaleTotal Anxiety and Depression (25.1)</t>
  </si>
  <si>
    <t>Carlander 2024 (25-Y) ages combined8FemaleMajor Depressive Disorder (10.1)</t>
  </si>
  <si>
    <t>Carlander 2024 (25-Y) ages combined8FemaleTotal Anxiety (15.1)</t>
  </si>
  <si>
    <t>Carlander 2024 (25-Y) ages combined8FemaleTotal Anxiety and Depression (25.1)</t>
  </si>
  <si>
    <t>Carlander 2024 (25-Y) ages combined8MaleMajor Depressive Disorder (10.1)</t>
  </si>
  <si>
    <t>Carlander 2024 (25-Y) ages combined8MaleTotal Anxiety (15.1)</t>
  </si>
  <si>
    <t>Carlander 2024 (25-Y) ages combined8MaleTotal Anxiety and Depression (25.1)</t>
  </si>
  <si>
    <t>Carlander 2024 (25-Y) ages combined9FemaleMajor Depressive Disorder (10.1)</t>
  </si>
  <si>
    <t>Carlander 2024 (25-Y) ages combined9FemaleTotal Anxiety (15.1)</t>
  </si>
  <si>
    <t>Carlander 2024 (25-Y) ages combined9FemaleTotal Anxiety and Depression (25.1)</t>
  </si>
  <si>
    <t>Carlander 2024 (25-Y) ages combined9MaleMajor Depressive Disorder (10.1)</t>
  </si>
  <si>
    <t>Carlander 2024 (25-Y) ages combined9MaleTotal Anxiety (15.1)</t>
  </si>
  <si>
    <t>Carlander 2024 (25-Y) ages combined9MaleTotal Anxiety and Depression (25.1)</t>
  </si>
  <si>
    <t>DeRoss 2002 Study1 Male&amp;Female 8to18-years</t>
  </si>
  <si>
    <t>DeRoss 2002 Study1 Male&amp;Female 8to12-years</t>
  </si>
  <si>
    <t>DeRoss 2002 Study1 Male&amp;Female 13to18-years</t>
  </si>
  <si>
    <t>Esbjøn2012 Study1 Female 10to15-years</t>
  </si>
  <si>
    <t>Esbjøn2012 Study1 Male 10to15-years</t>
  </si>
  <si>
    <t>Kösters 2015 Study1 Male&amp;Female 8to13-years</t>
  </si>
  <si>
    <t>Kösters 2015 (47-Y) ages combined10FemaleGeneralized Anxiety Disorder (6.1)</t>
  </si>
  <si>
    <t>Kösters 2015 Study1 Female 8to13-years</t>
  </si>
  <si>
    <t>Kösters 2015 (47-Y) ages combined10FemaleMajor Depressive Disorder (10.1)</t>
  </si>
  <si>
    <t>Kösters 2015 (47-Y) ages combined10FemaleObsessive Compulsive Disorder (6.1)</t>
  </si>
  <si>
    <t>Kösters 2015 (47-Y) ages combined10FemalePanic Disorder (9.1)</t>
  </si>
  <si>
    <t>Kösters 2015 (47-Y) ages combined10FemaleSeparation Anxiety Disorder (7.1)</t>
  </si>
  <si>
    <t>Kösters 2015 (47-Y) ages combined10FemaleSocial Phobia (9.1)</t>
  </si>
  <si>
    <t>Kösters 2015 (47-Y) ages combined10FemaleTotal Anxiety (37.1)</t>
  </si>
  <si>
    <t>Kösters 2015 (47-Y) ages combined10FemaleTotal Anxiety and Depression (47.1)</t>
  </si>
  <si>
    <t>Kösters 2015 (47-Y) ages combined10MaleGeneralized Anxiety Disorder (6.1)</t>
  </si>
  <si>
    <t>Kösters 2015 Study1 Male 8to13-years</t>
  </si>
  <si>
    <t>Kösters 2015 (47-Y) ages combined10MaleMajor Depressive Disorder (10.1)</t>
  </si>
  <si>
    <t>Kösters 2015 (47-Y) ages combined10MaleObsessive Compulsive Disorder (6.1)</t>
  </si>
  <si>
    <t>Kösters 2015 (47-Y) ages combined10MalePanic Disorder (9.1)</t>
  </si>
  <si>
    <t>Kösters 2015 (47-Y) ages combined10MaleSeparation Anxiety Disorder (7.1)</t>
  </si>
  <si>
    <t>Kösters 2015 (47-Y) ages combined10MaleSocial Phobia (9.1)</t>
  </si>
  <si>
    <t>Kösters 2015 (47-Y) ages combined10MaleTotal Anxiety (37.1)</t>
  </si>
  <si>
    <t>Kösters 2015 (47-Y) ages combined10MaleTotal Anxiety and Depression (47.1)</t>
  </si>
  <si>
    <t>Kösters 2015 (47-Y) ages combined11FemaleGeneralized Anxiety Disorder (6.1)</t>
  </si>
  <si>
    <t>Kösters 2015 (47-Y) ages combined11FemaleMajor Depressive Disorder (10.1)</t>
  </si>
  <si>
    <t>Kösters 2015 (47-Y) ages combined11FemaleObsessive Compulsive Disorder (6.1)</t>
  </si>
  <si>
    <t>Kösters 2015 (47-Y) ages combined11FemalePanic Disorder (9.1)</t>
  </si>
  <si>
    <t>Kösters 2015 (47-Y) ages combined11FemaleSeparation Anxiety Disorder (7.1)</t>
  </si>
  <si>
    <t>Kösters 2015 (47-Y) ages combined11FemaleSocial Phobia (9.1)</t>
  </si>
  <si>
    <t>Kösters 2015 (47-Y) ages combined11FemaleTotal Anxiety (37.1)</t>
  </si>
  <si>
    <t>Kösters 2015 (47-Y) ages combined11FemaleTotal Anxiety and Depression (47.1)</t>
  </si>
  <si>
    <t>Kösters 2015 (47-Y) ages combined11MaleGeneralized Anxiety Disorder (6.1)</t>
  </si>
  <si>
    <t>Kösters 2015 (47-Y) ages combined11MaleMajor Depressive Disorder (10.1)</t>
  </si>
  <si>
    <t>Kösters 2015 (47-Y) ages combined11MaleObsessive Compulsive Disorder (6.1)</t>
  </si>
  <si>
    <t>Kösters 2015 (47-Y) ages combined11MalePanic Disorder (9.1)</t>
  </si>
  <si>
    <t>Kösters 2015 (47-Y) ages combined11MaleSeparation Anxiety Disorder (7.1)</t>
  </si>
  <si>
    <t>Kösters 2015 (47-Y) ages combined11MaleSocial Phobia (9.1)</t>
  </si>
  <si>
    <t>Kösters 2015 (47-Y) ages combined11MaleTotal Anxiety (37.1)</t>
  </si>
  <si>
    <t>Kösters 2015 (47-Y) ages combined11MaleTotal Anxiety and Depression (47.1)</t>
  </si>
  <si>
    <t>Kösters 2015 (47-Y) ages combined12FemaleGeneralized Anxiety Disorder (6.1)</t>
  </si>
  <si>
    <t>Kösters 2015 (47-Y) ages combined12FemaleMajor Depressive Disorder (10.1)</t>
  </si>
  <si>
    <t>Kösters 2015 (47-Y) ages combined12FemaleObsessive Compulsive Disorder (6.1)</t>
  </si>
  <si>
    <t>Kösters 2015 (47-Y) ages combined12FemalePanic Disorder (9.1)</t>
  </si>
  <si>
    <t>Kösters 2015 (47-Y) ages combined12FemaleSeparation Anxiety Disorder (7.1)</t>
  </si>
  <si>
    <t>Kösters 2015 (47-Y) ages combined12FemaleSocial Phobia (9.1)</t>
  </si>
  <si>
    <t>Kösters 2015 (47-Y) ages combined12FemaleTotal Anxiety (37.1)</t>
  </si>
  <si>
    <t>Kösters 2015 (47-Y) ages combined12FemaleTotal Anxiety and Depression (47.1)</t>
  </si>
  <si>
    <t>Kösters 2015 (47-Y) ages combined12MaleGeneralized Anxiety Disorder (6.1)</t>
  </si>
  <si>
    <t>Kösters 2015 (47-Y) ages combined12MaleMajor Depressive Disorder (10.1)</t>
  </si>
  <si>
    <t>Kösters 2015 (47-Y) ages combined12MaleObsessive Compulsive Disorder (6.1)</t>
  </si>
  <si>
    <t>Kösters 2015 (47-Y) ages combined12MalePanic Disorder (9.1)</t>
  </si>
  <si>
    <t>Kösters 2015 (47-Y) ages combined12MaleSeparation Anxiety Disorder (7.1)</t>
  </si>
  <si>
    <t>Kösters 2015 (47-Y) ages combined12MaleSocial Phobia (9.1)</t>
  </si>
  <si>
    <t>Kösters 2015 (47-Y) ages combined12MaleTotal Anxiety (37.1)</t>
  </si>
  <si>
    <t>Kösters 2015 (47-Y) ages combined12MaleTotal Anxiety and Depression (47.1)</t>
  </si>
  <si>
    <t>Kösters 2015 (47-Y) ages combined13FemaleGeneralized Anxiety Disorder (6.1)</t>
  </si>
  <si>
    <t>Kösters 2015 (47-Y) ages combined13FemaleMajor Depressive Disorder (10.1)</t>
  </si>
  <si>
    <t>Kösters 2015 (47-Y) ages combined13FemaleObsessive Compulsive Disorder (6.1)</t>
  </si>
  <si>
    <t>Kösters 2015 (47-Y) ages combined13FemalePanic Disorder (9.1)</t>
  </si>
  <si>
    <t>Kösters 2015 (47-Y) ages combined13FemaleSeparation Anxiety Disorder (7.1)</t>
  </si>
  <si>
    <t>Kösters 2015 (47-Y) ages combined13FemaleSocial Phobia (9.1)</t>
  </si>
  <si>
    <t>Kösters 2015 (47-Y) ages combined13FemaleTotal Anxiety (37.1)</t>
  </si>
  <si>
    <t>Kösters 2015 (47-Y) ages combined13FemaleTotal Anxiety and Depression (47.1)</t>
  </si>
  <si>
    <t>Kösters 2015 (47-Y) ages combined13MaleGeneralized Anxiety Disorder (6.1)</t>
  </si>
  <si>
    <t>Kösters 2015 (47-Y) ages combined13MaleMajor Depressive Disorder (10.1)</t>
  </si>
  <si>
    <t>Kösters 2015 (47-Y) ages combined13MaleObsessive Compulsive Disorder (6.1)</t>
  </si>
  <si>
    <t>Kösters 2015 (47-Y) ages combined13MalePanic Disorder (9.1)</t>
  </si>
  <si>
    <t>Kösters 2015 (47-Y) ages combined13MaleSeparation Anxiety Disorder (7.1)</t>
  </si>
  <si>
    <t>Kösters 2015 (47-Y) ages combined13MaleSocial Phobia (9.1)</t>
  </si>
  <si>
    <t>Kösters 2015 (47-Y) ages combined13MaleTotal Anxiety (37.1)</t>
  </si>
  <si>
    <t>Kösters 2015 (47-Y) ages combined13MaleTotal Anxiety and Depression (47.1)</t>
  </si>
  <si>
    <t>Kösters 2015 (47-Y) ages combined8FemaleGeneralized Anxiety Disorder (6.1)</t>
  </si>
  <si>
    <t>Kösters 2015 (47-Y) ages combined8FemaleMajor Depressive Disorder (10.1)</t>
  </si>
  <si>
    <t>Kösters 2015 (47-Y) ages combined8FemaleObsessive Compulsive Disorder (6.1)</t>
  </si>
  <si>
    <t>Kösters 2015 (47-Y) ages combined8FemalePanic Disorder (9.1)</t>
  </si>
  <si>
    <t>Kösters 2015 (47-Y) ages combined8FemaleSeparation Anxiety Disorder (7.1)</t>
  </si>
  <si>
    <t>Kösters 2015 (47-Y) ages combined8FemaleSocial Phobia (9.1)</t>
  </si>
  <si>
    <t>Kösters 2015 (47-Y) ages combined8FemaleTotal Anxiety (37.1)</t>
  </si>
  <si>
    <t>Kösters 2015 (47-Y) ages combined8FemaleTotal Anxiety and Depression (47.1)</t>
  </si>
  <si>
    <t>Kösters 2015 (47-Y) ages combined8MaleGeneralized Anxiety Disorder (6.1)</t>
  </si>
  <si>
    <t>Kösters 2015 (47-Y) ages combined8MaleMajor Depressive Disorder (10.1)</t>
  </si>
  <si>
    <t>Kösters 2015 (47-Y) ages combined8MaleObsessive Compulsive Disorder (6.1)</t>
  </si>
  <si>
    <t>Kösters 2015 (47-Y) ages combined8MalePanic Disorder (9.1)</t>
  </si>
  <si>
    <t>Kösters 2015 (47-Y) ages combined8MaleSeparation Anxiety Disorder (7.1)</t>
  </si>
  <si>
    <t>Kösters 2015 (47-Y) ages combined8MaleSocial Phobia (9.1)</t>
  </si>
  <si>
    <t>Kösters 2015 (47-Y) ages combined8MaleTotal Anxiety (37.1)</t>
  </si>
  <si>
    <t>Kösters 2015 (47-Y) ages combined8MaleTotal Anxiety and Depression (47.1)</t>
  </si>
  <si>
    <t>Kösters 2015 (47-Y) ages combined9FemaleGeneralized Anxiety Disorder (6.1)</t>
  </si>
  <si>
    <t>Kösters 2015 (47-Y) ages combined9FemaleMajor Depressive Disorder (10.1)</t>
  </si>
  <si>
    <t>Kösters 2015 (47-Y) ages combined9FemaleObsessive Compulsive Disorder (6.1)</t>
  </si>
  <si>
    <t>Kösters 2015 (47-Y) ages combined9FemalePanic Disorder (9.1)</t>
  </si>
  <si>
    <t>Kösters 2015 (47-Y) ages combined9FemaleSeparation Anxiety Disorder (7.1)</t>
  </si>
  <si>
    <t>Kösters 2015 (47-Y) ages combined9FemaleSocial Phobia (9.1)</t>
  </si>
  <si>
    <t>Kösters 2015 (47-Y) ages combined9FemaleTotal Anxiety (37.1)</t>
  </si>
  <si>
    <t>Kösters 2015 (47-Y) ages combined9FemaleTotal Anxiety and Depression (47.1)</t>
  </si>
  <si>
    <t>Kösters 2015 (47-Y) ages combined9MaleGeneralized Anxiety Disorder (6.1)</t>
  </si>
  <si>
    <t>Kösters 2015 (47-Y) ages combined9MaleMajor Depressive Disorder (10.1)</t>
  </si>
  <si>
    <t>Kösters 2015 (47-Y) ages combined9MaleObsessive Compulsive Disorder (6.1)</t>
  </si>
  <si>
    <t>Kösters 2015 (47-Y) ages combined9MalePanic Disorder (9.1)</t>
  </si>
  <si>
    <t>Kösters 2015 (47-Y) ages combined9MaleSeparation Anxiety Disorder (7.1)</t>
  </si>
  <si>
    <t>Kösters 2015 (47-Y) ages combined9MaleSocial Phobia (9.1)</t>
  </si>
  <si>
    <t>Kösters 2015 (47-Y) ages combined9MaleTotal Anxiety (37.1)</t>
  </si>
  <si>
    <t>Kösters 2015 (47-Y) ages combined9MaleTotal Anxiety and Depression (47.1)</t>
  </si>
  <si>
    <t>Lu 2021 Study1 Male &amp;Female 9to18-years</t>
  </si>
  <si>
    <t>Lu 2021 (47-Y) ages combined10FemaleGeneralized Anxiety Disorder (6.1)</t>
  </si>
  <si>
    <t>Lu 2021 Study1 Female 9to18-years</t>
  </si>
  <si>
    <t>Lu 2021 (47-Y) ages combined10FemaleMajor Depressive Disorder (10.1)</t>
  </si>
  <si>
    <t>Lu 2021 (47-Y) ages combined10FemaleObsessive Compulsive Disorder (6.1)</t>
  </si>
  <si>
    <t>Lu 2021 (47-Y) ages combined10FemalePanic Disorder (9.1)</t>
  </si>
  <si>
    <t>Lu 2021 (47-Y) ages combined10FemaleSeparation Anxiety Disorder (7.1)</t>
  </si>
  <si>
    <t>Lu 2021 (47-Y) ages combined10FemaleSocial Phobia (9.1)</t>
  </si>
  <si>
    <t>Lu 2021 (47-Y) ages combined10MaleGeneralized Anxiety Disorder (6.1)</t>
  </si>
  <si>
    <t>Lu 2021 Study1 Male 9to18-years</t>
  </si>
  <si>
    <t>Lu 2021 (47-Y) ages combined10MaleMajor Depressive Disorder (10.1)</t>
  </si>
  <si>
    <t>Lu 2021 (47-Y) ages combined10MaleObsessive Compulsive Disorder (6.1)</t>
  </si>
  <si>
    <t>Lu 2021 (47-Y) ages combined10MalePanic Disorder (9.1)</t>
  </si>
  <si>
    <t>Lu 2021 (47-Y) ages combined10MaleSeparation Anxiety Disorder (7.1)</t>
  </si>
  <si>
    <t>Lu 2021 (47-Y) ages combined10MaleSocial Phobia (9.1)</t>
  </si>
  <si>
    <t>Lu 2021 (47-Y) ages combined11FemaleGeneralized Anxiety Disorder (6.1)</t>
  </si>
  <si>
    <t>Lu 2021 (47-Y) ages combined11FemaleMajor Depressive Disorder (10.1)</t>
  </si>
  <si>
    <t>Lu 2021 (47-Y) ages combined11FemaleObsessive Compulsive Disorder (6.1)</t>
  </si>
  <si>
    <t>Lu 2021 (47-Y) ages combined11FemalePanic Disorder (9.1)</t>
  </si>
  <si>
    <t>Lu 2021 (47-Y) ages combined11FemaleSeparation Anxiety Disorder (7.1)</t>
  </si>
  <si>
    <t>Lu 2021 (47-Y) ages combined11FemaleSocial Phobia (9.1)</t>
  </si>
  <si>
    <t>Lu 2021 (47-Y) ages combined11MaleGeneralized Anxiety Disorder (6.1)</t>
  </si>
  <si>
    <t>Lu 2021 (47-Y) ages combined11MaleMajor Depressive Disorder (10.1)</t>
  </si>
  <si>
    <t>Lu 2021 (47-Y) ages combined11MaleObsessive Compulsive Disorder (6.1)</t>
  </si>
  <si>
    <t>Lu 2021 (47-Y) ages combined11MalePanic Disorder (9.1)</t>
  </si>
  <si>
    <t>Lu 2021 (47-Y) ages combined11MaleSeparation Anxiety Disorder (7.1)</t>
  </si>
  <si>
    <t>Lu 2021 (47-Y) ages combined11MaleSocial Phobia (9.1)</t>
  </si>
  <si>
    <t>Lu 2021 (47-Y) ages combined12FemaleGeneralized Anxiety Disorder (6.1)</t>
  </si>
  <si>
    <t>Lu 2021 (47-Y) ages combined12FemaleMajor Depressive Disorder (10.1)</t>
  </si>
  <si>
    <t>Lu 2021 (47-Y) ages combined12FemaleObsessive Compulsive Disorder (6.1)</t>
  </si>
  <si>
    <t>Lu 2021 (47-Y) ages combined12FemalePanic Disorder (9.1)</t>
  </si>
  <si>
    <t>Lu 2021 (47-Y) ages combined12FemaleSeparation Anxiety Disorder (7.1)</t>
  </si>
  <si>
    <t>Lu 2021 (47-Y) ages combined12FemaleSocial Phobia (9.1)</t>
  </si>
  <si>
    <t>Lu 2021 (47-Y) ages combined12MaleGeneralized Anxiety Disorder (6.1)</t>
  </si>
  <si>
    <t>Lu 2021 (47-Y) ages combined12MaleMajor Depressive Disorder (10.1)</t>
  </si>
  <si>
    <t>Lu 2021 (47-Y) ages combined12MaleObsessive Compulsive Disorder (6.1)</t>
  </si>
  <si>
    <t>Lu 2021 (47-Y) ages combined12MalePanic Disorder (9.1)</t>
  </si>
  <si>
    <t>Lu 2021 (47-Y) ages combined12MaleSeparation Anxiety Disorder (7.1)</t>
  </si>
  <si>
    <t>Lu 2021 (47-Y) ages combined12MaleSocial Phobia (9.1)</t>
  </si>
  <si>
    <t>Lu 2021 (47-Y) ages combined13FemaleGeneralized Anxiety Disorder (6.1)</t>
  </si>
  <si>
    <t>Lu 2021 (47-Y) ages combined13FemaleMajor Depressive Disorder (10.1)</t>
  </si>
  <si>
    <t>Lu 2021 (47-Y) ages combined13FemaleObsessive Compulsive Disorder (6.1)</t>
  </si>
  <si>
    <t>Lu 2021 (47-Y) ages combined13FemalePanic Disorder (9.1)</t>
  </si>
  <si>
    <t>Lu 2021 (47-Y) ages combined13FemaleSeparation Anxiety Disorder (7.1)</t>
  </si>
  <si>
    <t>Lu 2021 (47-Y) ages combined13FemaleSocial Phobia (9.1)</t>
  </si>
  <si>
    <t>Lu 2021 (47-Y) ages combined13MaleGeneralized Anxiety Disorder (6.1)</t>
  </si>
  <si>
    <t>Lu 2021 (47-Y) ages combined13MaleMajor Depressive Disorder (10.1)</t>
  </si>
  <si>
    <t>Lu 2021 (47-Y) ages combined13MaleObsessive Compulsive Disorder (6.1)</t>
  </si>
  <si>
    <t>Lu 2021 (47-Y) ages combined13MalePanic Disorder (9.1)</t>
  </si>
  <si>
    <t>Lu 2021 (47-Y) ages combined13MaleSeparation Anxiety Disorder (7.1)</t>
  </si>
  <si>
    <t>Lu 2021 (47-Y) ages combined13MaleSocial Phobia (9.1)</t>
  </si>
  <si>
    <t>Lu 2021 (47-Y) ages combined14FemaleGeneralized Anxiety Disorder (6.1)</t>
  </si>
  <si>
    <t>Lu 2021 (47-Y) ages combined14FemaleMajor Depressive Disorder (10.1)</t>
  </si>
  <si>
    <t>Lu 2021 (47-Y) ages combined14FemaleObsessive Compulsive Disorder (6.1)</t>
  </si>
  <si>
    <t>Lu 2021 (47-Y) ages combined14FemalePanic Disorder (9.1)</t>
  </si>
  <si>
    <t>Lu 2021 (47-Y) ages combined14FemaleSeparation Anxiety Disorder (7.1)</t>
  </si>
  <si>
    <t>Lu 2021 (47-Y) ages combined14FemaleSocial Phobia (9.1)</t>
  </si>
  <si>
    <t>Lu 2021 (47-Y) ages combined14MaleGeneralized Anxiety Disorder (6.1)</t>
  </si>
  <si>
    <t>Lu 2021 (47-Y) ages combined14MaleMajor Depressive Disorder (10.1)</t>
  </si>
  <si>
    <t>Lu 2021 (47-Y) ages combined14MaleObsessive Compulsive Disorder (6.1)</t>
  </si>
  <si>
    <t>Lu 2021 (47-Y) ages combined14MalePanic Disorder (9.1)</t>
  </si>
  <si>
    <t>Lu 2021 (47-Y) ages combined14MaleSeparation Anxiety Disorder (7.1)</t>
  </si>
  <si>
    <t>Lu 2021 (47-Y) ages combined14MaleSocial Phobia (9.1)</t>
  </si>
  <si>
    <t>Lu 2021 (47-Y) ages combined15FemaleGeneralized Anxiety Disorder (6.1)</t>
  </si>
  <si>
    <t>Lu 2021 (47-Y) ages combined15FemaleMajor Depressive Disorder (10.1)</t>
  </si>
  <si>
    <t>Lu 2021 (47-Y) ages combined15FemaleObsessive Compulsive Disorder (6.1)</t>
  </si>
  <si>
    <t>Lu 2021 (47-Y) ages combined15FemalePanic Disorder (9.1)</t>
  </si>
  <si>
    <t>Lu 2021 (47-Y) ages combined15FemaleSeparation Anxiety Disorder (7.1)</t>
  </si>
  <si>
    <t>Lu 2021 (47-Y) ages combined15FemaleSocial Phobia (9.1)</t>
  </si>
  <si>
    <t>Lu 2021 (47-Y) ages combined15MaleGeneralized Anxiety Disorder (6.1)</t>
  </si>
  <si>
    <t>Lu 2021 (47-Y) ages combined15MaleMajor Depressive Disorder (10.1)</t>
  </si>
  <si>
    <t>Lu 2021 (47-Y) ages combined15MaleObsessive Compulsive Disorder (6.1)</t>
  </si>
  <si>
    <t>Lu 2021 (47-Y) ages combined15MalePanic Disorder (9.1)</t>
  </si>
  <si>
    <t>Lu 2021 (47-Y) ages combined15MaleSeparation Anxiety Disorder (7.1)</t>
  </si>
  <si>
    <t>Lu 2021 (47-Y) ages combined15MaleSocial Phobia (9.1)</t>
  </si>
  <si>
    <t>Lu 2021 (47-Y) ages combined16FemaleGeneralized Anxiety Disorder (6.1)</t>
  </si>
  <si>
    <t>Lu 2021 (47-Y) ages combined16FemaleMajor Depressive Disorder (10.1)</t>
  </si>
  <si>
    <t>Lu 2021 (47-Y) ages combined16FemaleObsessive Compulsive Disorder (6.1)</t>
  </si>
  <si>
    <t>Lu 2021 (47-Y) ages combined16FemalePanic Disorder (9.1)</t>
  </si>
  <si>
    <t>Lu 2021 (47-Y) ages combined16FemaleSeparation Anxiety Disorder (7.1)</t>
  </si>
  <si>
    <t>Lu 2021 (47-Y) ages combined16FemaleSocial Phobia (9.1)</t>
  </si>
  <si>
    <t>Lu 2021 (47-Y) ages combined16MaleGeneralized Anxiety Disorder (6.1)</t>
  </si>
  <si>
    <t>Lu 2021 (47-Y) ages combined16MaleMajor Depressive Disorder (10.1)</t>
  </si>
  <si>
    <t>Lu 2021 (47-Y) ages combined16MaleObsessive Compulsive Disorder (6.1)</t>
  </si>
  <si>
    <t>Lu 2021 (47-Y) ages combined16MalePanic Disorder (9.1)</t>
  </si>
  <si>
    <t>Lu 2021 (47-Y) ages combined16MaleSeparation Anxiety Disorder (7.1)</t>
  </si>
  <si>
    <t>Lu 2021 (47-Y) ages combined16MaleSocial Phobia (9.1)</t>
  </si>
  <si>
    <t>Lu 2021 (47-Y) ages combined17FemaleGeneralized Anxiety Disorder (6.1)</t>
  </si>
  <si>
    <t>Lu 2021 (47-Y) ages combined17FemaleMajor Depressive Disorder (10.1)</t>
  </si>
  <si>
    <t>Lu 2021 (47-Y) ages combined17FemaleObsessive Compulsive Disorder (6.1)</t>
  </si>
  <si>
    <t>Lu 2021 (47-Y) ages combined17FemalePanic Disorder (9.1)</t>
  </si>
  <si>
    <t>Lu 2021 (47-Y) ages combined17FemaleSeparation Anxiety Disorder (7.1)</t>
  </si>
  <si>
    <t>Lu 2021 (47-Y) ages combined17FemaleSocial Phobia (9.1)</t>
  </si>
  <si>
    <t>Lu 2021 (47-Y) ages combined17MaleGeneralized Anxiety Disorder (6.1)</t>
  </si>
  <si>
    <t>Lu 2021 (47-Y) ages combined17MaleMajor Depressive Disorder (10.1)</t>
  </si>
  <si>
    <t>Lu 2021 (47-Y) ages combined17MaleObsessive Compulsive Disorder (6.1)</t>
  </si>
  <si>
    <t>Lu 2021 (47-Y) ages combined17MalePanic Disorder (9.1)</t>
  </si>
  <si>
    <t>Lu 2021 (47-Y) ages combined17MaleSeparation Anxiety Disorder (7.1)</t>
  </si>
  <si>
    <t>Lu 2021 (47-Y) ages combined17MaleSocial Phobia (9.1)</t>
  </si>
  <si>
    <t>Lu 2021 (47-Y) ages combined18FemaleGeneralized Anxiety Disorder (6.1)</t>
  </si>
  <si>
    <t>Lu 2021 (47-Y) ages combined18FemaleMajor Depressive Disorder (10.1)</t>
  </si>
  <si>
    <t>Lu 2021 (47-Y) ages combined18FemaleObsessive Compulsive Disorder (6.1)</t>
  </si>
  <si>
    <t>Lu 2021 (47-Y) ages combined18FemalePanic Disorder (9.1)</t>
  </si>
  <si>
    <t>Lu 2021 (47-Y) ages combined18FemaleSeparation Anxiety Disorder (7.1)</t>
  </si>
  <si>
    <t>Lu 2021 (47-Y) ages combined18FemaleSocial Phobia (9.1)</t>
  </si>
  <si>
    <t>Lu 2021 (47-Y) ages combined18MaleGeneralized Anxiety Disorder (6.1)</t>
  </si>
  <si>
    <t>Lu 2021 (47-Y) ages combined18MaleMajor Depressive Disorder (10.1)</t>
  </si>
  <si>
    <t>Lu 2021 (47-Y) ages combined18MaleObsessive Compulsive Disorder (6.1)</t>
  </si>
  <si>
    <t>Lu 2021 (47-Y) ages combined18MalePanic Disorder (9.1)</t>
  </si>
  <si>
    <t>Lu 2021 (47-Y) ages combined18MaleSeparation Anxiety Disorder (7.1)</t>
  </si>
  <si>
    <t>Lu 2021 (47-Y) ages combined18MaleSocial Phobia (9.1)</t>
  </si>
  <si>
    <t>Lu 2021 (47-Y) ages combined9FemaleGeneralized Anxiety Disorder (6.1)</t>
  </si>
  <si>
    <t>Lu 2021 (47-Y) ages combined9FemaleMajor Depressive Disorder (10.1)</t>
  </si>
  <si>
    <t>Lu 2021 (47-Y) ages combined9FemaleObsessive Compulsive Disorder (6.1)</t>
  </si>
  <si>
    <t>Lu 2021 (47-Y) ages combined9FemalePanic Disorder (9.1)</t>
  </si>
  <si>
    <t>Lu 2021 (47-Y) ages combined9FemaleSeparation Anxiety Disorder (7.1)</t>
  </si>
  <si>
    <t>Lu 2021 (47-Y) ages combined9FemaleSocial Phobia (9.1)</t>
  </si>
  <si>
    <t>Lu 2021 (47-Y) ages combined9MaleGeneralized Anxiety Disorder (6.1)</t>
  </si>
  <si>
    <t>Lu 2021 (47-Y) ages combined9MaleMajor Depressive Disorder (10.1)</t>
  </si>
  <si>
    <t>Lu 2021 (47-Y) ages combined9MaleObsessive Compulsive Disorder (6.1)</t>
  </si>
  <si>
    <t>Lu 2021 (47-Y) ages combined9MalePanic Disorder (9.1)</t>
  </si>
  <si>
    <t>Lu 2021 (47-Y) ages combined9MaleSeparation Anxiety Disorder (7.1)</t>
  </si>
  <si>
    <t>Lu 2021 (47-Y) ages combined9MaleSocial Phobia (9.1)</t>
  </si>
  <si>
    <t>Lu 2021 Study1 Male &amp;Female 9to12-years</t>
  </si>
  <si>
    <t>Lu 2021 Study1 Male &amp;Female 13to18-years</t>
  </si>
  <si>
    <t>Skarphedinsson 2023 (47-CG) wide age bands10FemaleGeneralized Anxiety Disorder (6.1)</t>
  </si>
  <si>
    <t>Skarphedinsson2023 Study1.1 Female 8to11-years</t>
  </si>
  <si>
    <t>Skarphedinsson 2023 (47-CG) wide age bands10FemaleMajor Depressive Disorder (10.1)</t>
  </si>
  <si>
    <t>Skarphedinsson 2023 (47-CG) wide age bands10FemaleObsessive Compulsive Disorder (6.1)</t>
  </si>
  <si>
    <t>Skarphedinsson 2023 (47-CG) wide age bands10FemalePanic Disorder (9.1)</t>
  </si>
  <si>
    <t>Skarphedinsson 2023 (47-CG) wide age bands10FemaleSeparation Anxiety Disorder (7.1)</t>
  </si>
  <si>
    <t>Skarphedinsson 2023 (47-CG) wide age bands10FemaleSocial Phobia (9.1)</t>
  </si>
  <si>
    <t>Skarphedinsson 2023 (47-CG) wide age bands10FemaleTotal Anxiety (37.1)</t>
  </si>
  <si>
    <t>Skarphedinsson 2023 (47-CG) wide age bands10FemaleTotal Anxiety and Depression (47.1)</t>
  </si>
  <si>
    <t>Skarphedinsson 2023 (47-CG) wide age bands10MaleGeneralized Anxiety Disorder (6.1)</t>
  </si>
  <si>
    <t>Skarphedinsson2023 Study1.1 Male 8to11-years PD GAD</t>
  </si>
  <si>
    <t>Skarphedinsson 2023 (47-CG) wide age bands10MaleMajor Depressive Disorder (10.1)</t>
  </si>
  <si>
    <t>Skarphedinsson2023 Study1.1 Male 8to11-years SAD SP OCD MDD</t>
  </si>
  <si>
    <t>Skarphedinsson 2023 (47-CG) wide age bands10MaleObsessive Compulsive Disorder (6.1)</t>
  </si>
  <si>
    <t>Skarphedinsson 2023 (47-CG) wide age bands10MalePanic Disorder (9.1)</t>
  </si>
  <si>
    <t>Skarphedinsson 2023 (47-CG) wide age bands10MaleSeparation Anxiety Disorder (7.1)</t>
  </si>
  <si>
    <t>Skarphedinsson 2023 (47-CG) wide age bands10MaleSocial Phobia (9.1)</t>
  </si>
  <si>
    <t>Skarphedinsson 2023 (47-CG) wide age bands10MaleTotal Anxiety (37.1)</t>
  </si>
  <si>
    <t>Skarphedinsson2023 Study1.1 Male 8to11-years ANX DEP</t>
  </si>
  <si>
    <t>Skarphedinsson 2023 (47-CG) wide age bands10MaleTotal Anxiety and Depression (47.1)</t>
  </si>
  <si>
    <t>Skarphedinsson 2023 (47-CG) wide age bands11FemaleGeneralized Anxiety Disorder (6.1)</t>
  </si>
  <si>
    <t>Skarphedinsson 2023 (47-CG) wide age bands11FemaleMajor Depressive Disorder (10.1)</t>
  </si>
  <si>
    <t>Skarphedinsson 2023 (47-CG) wide age bands11FemaleObsessive Compulsive Disorder (6.1)</t>
  </si>
  <si>
    <t>Skarphedinsson 2023 (47-CG) wide age bands11FemalePanic Disorder (9.1)</t>
  </si>
  <si>
    <t>Skarphedinsson 2023 (47-CG) wide age bands11FemaleSeparation Anxiety Disorder (7.1)</t>
  </si>
  <si>
    <t>Skarphedinsson 2023 (47-CG) wide age bands11FemaleSocial Phobia (9.1)</t>
  </si>
  <si>
    <t>Skarphedinsson 2023 (47-CG) wide age bands11FemaleTotal Anxiety (37.1)</t>
  </si>
  <si>
    <t>Skarphedinsson 2023 (47-CG) wide age bands11FemaleTotal Anxiety and Depression (47.1)</t>
  </si>
  <si>
    <t>Skarphedinsson 2023 (47-CG) wide age bands11MaleGeneralized Anxiety Disorder (6.1)</t>
  </si>
  <si>
    <t>Skarphedinsson 2023 (47-CG) wide age bands11MaleMajor Depressive Disorder (10.1)</t>
  </si>
  <si>
    <t>Skarphedinsson 2023 (47-CG) wide age bands11MaleObsessive Compulsive Disorder (6.1)</t>
  </si>
  <si>
    <t>Skarphedinsson 2023 (47-CG) wide age bands11MalePanic Disorder (9.1)</t>
  </si>
  <si>
    <t>Skarphedinsson 2023 (47-CG) wide age bands11MaleSeparation Anxiety Disorder (7.1)</t>
  </si>
  <si>
    <t>Skarphedinsson 2023 (47-CG) wide age bands11MaleSocial Phobia (9.1)</t>
  </si>
  <si>
    <t>Skarphedinsson 2023 (47-CG) wide age bands11MaleTotal Anxiety (37.1)</t>
  </si>
  <si>
    <t>Skarphedinsson 2023 (47-CG) wide age bands11MaleTotal Anxiety and Depression (47.1)</t>
  </si>
  <si>
    <t>Skarphedinsson 2023 (47-CG) wide age bands12FemaleGeneralized Anxiety Disorder (6.1)</t>
  </si>
  <si>
    <t>Skarphedinsson2023 Study1.1 Female 12to17-years GAD ANX DEP</t>
  </si>
  <si>
    <t>Skarphedinsson 2023 (47-CG) wide age bands12FemaleMajor Depressive Disorder (10.1)</t>
  </si>
  <si>
    <t>Skarphedinsson2023 Study1.1 Female 12to17-years SAD PD SP OCD MDD</t>
  </si>
  <si>
    <t>Skarphedinsson 2023 (47-CG) wide age bands12FemaleObsessive Compulsive Disorder (6.1)</t>
  </si>
  <si>
    <t>Skarphedinsson 2023 (47-CG) wide age bands12FemalePanic Disorder (9.1)</t>
  </si>
  <si>
    <t>Skarphedinsson 2023 (47-CG) wide age bands12FemaleSeparation Anxiety Disorder (7.1)</t>
  </si>
  <si>
    <t>Skarphedinsson 2023 (47-CG) wide age bands12FemaleSocial Phobia (9.1)</t>
  </si>
  <si>
    <t>Skarphedinsson 2023 (47-CG) wide age bands12FemaleTotal Anxiety (37.1)</t>
  </si>
  <si>
    <t>Skarphedinsson 2023 (47-CG) wide age bands12FemaleTotal Anxiety and Depression (47.1)</t>
  </si>
  <si>
    <t>Skarphedinsson 2023 (47-CG) wide age bands12MaleGeneralized Anxiety Disorder (6.1)</t>
  </si>
  <si>
    <t>Skarphedinsson2023 Study1.1 Male 12to17-years</t>
  </si>
  <si>
    <t>Skarphedinsson 2023 (47-CG) wide age bands12MaleMajor Depressive Disorder (10.1)</t>
  </si>
  <si>
    <t>Skarphedinsson 2023 (47-CG) wide age bands12MaleObsessive Compulsive Disorder (6.1)</t>
  </si>
  <si>
    <t>Skarphedinsson 2023 (47-CG) wide age bands12MalePanic Disorder (9.1)</t>
  </si>
  <si>
    <t>Skarphedinsson 2023 (47-CG) wide age bands12MaleSeparation Anxiety Disorder (7.1)</t>
  </si>
  <si>
    <t>Skarphedinsson 2023 (47-CG) wide age bands12MaleSocial Phobia (9.1)</t>
  </si>
  <si>
    <t>Skarphedinsson 2023 (47-CG) wide age bands12MaleTotal Anxiety (37.1)</t>
  </si>
  <si>
    <t>Skarphedinsson 2023 (47-CG) wide age bands12MaleTotal Anxiety and Depression (47.1)</t>
  </si>
  <si>
    <t>Skarphedinsson 2023 (47-CG) wide age bands13FemaleGeneralized Anxiety Disorder (6.1)</t>
  </si>
  <si>
    <t>Skarphedinsson 2023 (47-CG) wide age bands13FemaleMajor Depressive Disorder (10.1)</t>
  </si>
  <si>
    <t>Skarphedinsson 2023 (47-CG) wide age bands13FemaleObsessive Compulsive Disorder (6.1)</t>
  </si>
  <si>
    <t>Skarphedinsson 2023 (47-CG) wide age bands13FemalePanic Disorder (9.1)</t>
  </si>
  <si>
    <t>Skarphedinsson 2023 (47-CG) wide age bands13FemaleSeparation Anxiety Disorder (7.1)</t>
  </si>
  <si>
    <t>Skarphedinsson 2023 (47-CG) wide age bands13FemaleSocial Phobia (9.1)</t>
  </si>
  <si>
    <t>Skarphedinsson 2023 (47-CG) wide age bands13FemaleTotal Anxiety (37.1)</t>
  </si>
  <si>
    <t>Skarphedinsson 2023 (47-CG) wide age bands13FemaleTotal Anxiety and Depression (47.1)</t>
  </si>
  <si>
    <t>Skarphedinsson 2023 (47-CG) wide age bands13MaleGeneralized Anxiety Disorder (6.1)</t>
  </si>
  <si>
    <t>Skarphedinsson 2023 (47-CG) wide age bands13MaleMajor Depressive Disorder (10.1)</t>
  </si>
  <si>
    <t>Skarphedinsson 2023 (47-CG) wide age bands13MaleObsessive Compulsive Disorder (6.1)</t>
  </si>
  <si>
    <t>Skarphedinsson 2023 (47-CG) wide age bands13MalePanic Disorder (9.1)</t>
  </si>
  <si>
    <t>Skarphedinsson 2023 (47-CG) wide age bands13MaleSeparation Anxiety Disorder (7.1)</t>
  </si>
  <si>
    <t>Skarphedinsson 2023 (47-CG) wide age bands13MaleSocial Phobia (9.1)</t>
  </si>
  <si>
    <t>Skarphedinsson 2023 (47-CG) wide age bands13MaleTotal Anxiety (37.1)</t>
  </si>
  <si>
    <t>Skarphedinsson 2023 (47-CG) wide age bands13MaleTotal Anxiety and Depression (47.1)</t>
  </si>
  <si>
    <t>Skarphedinsson 2023 (47-CG) wide age bands14FemaleGeneralized Anxiety Disorder (6.1)</t>
  </si>
  <si>
    <t>Skarphedinsson 2023 (47-CG) wide age bands14FemaleMajor Depressive Disorder (10.1)</t>
  </si>
  <si>
    <t>Skarphedinsson 2023 (47-CG) wide age bands14FemaleObsessive Compulsive Disorder (6.1)</t>
  </si>
  <si>
    <t>Skarphedinsson 2023 (47-CG) wide age bands14FemalePanic Disorder (9.1)</t>
  </si>
  <si>
    <t>Skarphedinsson 2023 (47-CG) wide age bands14FemaleSeparation Anxiety Disorder (7.1)</t>
  </si>
  <si>
    <t>Skarphedinsson 2023 (47-CG) wide age bands14FemaleSocial Phobia (9.1)</t>
  </si>
  <si>
    <t>Skarphedinsson 2023 (47-CG) wide age bands14FemaleTotal Anxiety (37.1)</t>
  </si>
  <si>
    <t>Skarphedinsson 2023 (47-CG) wide age bands14FemaleTotal Anxiety and Depression (47.1)</t>
  </si>
  <si>
    <t>Skarphedinsson 2023 (47-CG) wide age bands14MaleGeneralized Anxiety Disorder (6.1)</t>
  </si>
  <si>
    <t>Skarphedinsson 2023 (47-CG) wide age bands14MaleMajor Depressive Disorder (10.1)</t>
  </si>
  <si>
    <t>Skarphedinsson 2023 (47-CG) wide age bands14MaleObsessive Compulsive Disorder (6.1)</t>
  </si>
  <si>
    <t>Skarphedinsson 2023 (47-CG) wide age bands14MalePanic Disorder (9.1)</t>
  </si>
  <si>
    <t>Skarphedinsson 2023 (47-CG) wide age bands14MaleSeparation Anxiety Disorder (7.1)</t>
  </si>
  <si>
    <t>Skarphedinsson 2023 (47-CG) wide age bands14MaleSocial Phobia (9.1)</t>
  </si>
  <si>
    <t>Skarphedinsson 2023 (47-CG) wide age bands14MaleTotal Anxiety (37.1)</t>
  </si>
  <si>
    <t>Skarphedinsson 2023 (47-CG) wide age bands14MaleTotal Anxiety and Depression (47.1)</t>
  </si>
  <si>
    <t>Skarphedinsson 2023 (47-CG) wide age bands15FemaleGeneralized Anxiety Disorder (6.1)</t>
  </si>
  <si>
    <t>Skarphedinsson 2023 (47-CG) wide age bands15FemaleMajor Depressive Disorder (10.1)</t>
  </si>
  <si>
    <t>Skarphedinsson 2023 (47-CG) wide age bands15FemaleObsessive Compulsive Disorder (6.1)</t>
  </si>
  <si>
    <t>Skarphedinsson 2023 (47-CG) wide age bands15FemalePanic Disorder (9.1)</t>
  </si>
  <si>
    <t>Skarphedinsson 2023 (47-CG) wide age bands15FemaleSeparation Anxiety Disorder (7.1)</t>
  </si>
  <si>
    <t>Skarphedinsson 2023 (47-CG) wide age bands15FemaleSocial Phobia (9.1)</t>
  </si>
  <si>
    <t>Skarphedinsson 2023 (47-CG) wide age bands15FemaleTotal Anxiety (37.1)</t>
  </si>
  <si>
    <t>Skarphedinsson 2023 (47-CG) wide age bands15FemaleTotal Anxiety and Depression (47.1)</t>
  </si>
  <si>
    <t>Skarphedinsson 2023 (47-CG) wide age bands15MaleGeneralized Anxiety Disorder (6.1)</t>
  </si>
  <si>
    <t>Skarphedinsson 2023 (47-CG) wide age bands15MaleMajor Depressive Disorder (10.1)</t>
  </si>
  <si>
    <t>Skarphedinsson 2023 (47-CG) wide age bands15MaleObsessive Compulsive Disorder (6.1)</t>
  </si>
  <si>
    <t>Skarphedinsson 2023 (47-CG) wide age bands15MalePanic Disorder (9.1)</t>
  </si>
  <si>
    <t>Skarphedinsson 2023 (47-CG) wide age bands15MaleSeparation Anxiety Disorder (7.1)</t>
  </si>
  <si>
    <t>Skarphedinsson 2023 (47-CG) wide age bands15MaleSocial Phobia (9.1)</t>
  </si>
  <si>
    <t>Skarphedinsson 2023 (47-CG) wide age bands15MaleTotal Anxiety (37.1)</t>
  </si>
  <si>
    <t>Skarphedinsson 2023 (47-CG) wide age bands15MaleTotal Anxiety and Depression (47.1)</t>
  </si>
  <si>
    <t>Skarphedinsson 2023 (47-CG) wide age bands16FemaleGeneralized Anxiety Disorder (6.1)</t>
  </si>
  <si>
    <t>Skarphedinsson 2023 (47-CG) wide age bands16FemaleMajor Depressive Disorder (10.1)</t>
  </si>
  <si>
    <t>Skarphedinsson 2023 (47-CG) wide age bands16FemaleObsessive Compulsive Disorder (6.1)</t>
  </si>
  <si>
    <t>Skarphedinsson 2023 (47-CG) wide age bands16FemalePanic Disorder (9.1)</t>
  </si>
  <si>
    <t>Skarphedinsson 2023 (47-CG) wide age bands16FemaleSeparation Anxiety Disorder (7.1)</t>
  </si>
  <si>
    <t>Skarphedinsson 2023 (47-CG) wide age bands16FemaleSocial Phobia (9.1)</t>
  </si>
  <si>
    <t>Skarphedinsson 2023 (47-CG) wide age bands16FemaleTotal Anxiety (37.1)</t>
  </si>
  <si>
    <t>Skarphedinsson 2023 (47-CG) wide age bands16FemaleTotal Anxiety and Depression (47.1)</t>
  </si>
  <si>
    <t>Skarphedinsson 2023 (47-CG) wide age bands16MaleGeneralized Anxiety Disorder (6.1)</t>
  </si>
  <si>
    <t>Skarphedinsson 2023 (47-CG) wide age bands16MaleMajor Depressive Disorder (10.1)</t>
  </si>
  <si>
    <t>Skarphedinsson 2023 (47-CG) wide age bands16MaleObsessive Compulsive Disorder (6.1)</t>
  </si>
  <si>
    <t>Skarphedinsson 2023 (47-CG) wide age bands16MalePanic Disorder (9.1)</t>
  </si>
  <si>
    <t>Skarphedinsson 2023 (47-CG) wide age bands16MaleSeparation Anxiety Disorder (7.1)</t>
  </si>
  <si>
    <t>Skarphedinsson 2023 (47-CG) wide age bands16MaleSocial Phobia (9.1)</t>
  </si>
  <si>
    <t>Skarphedinsson 2023 (47-CG) wide age bands16MaleTotal Anxiety (37.1)</t>
  </si>
  <si>
    <t>Skarphedinsson 2023 (47-CG) wide age bands16MaleTotal Anxiety and Depression (47.1)</t>
  </si>
  <si>
    <t>Skarphedinsson 2023 (47-CG) wide age bands17FemaleGeneralized Anxiety Disorder (6.1)</t>
  </si>
  <si>
    <t>Skarphedinsson 2023 (47-CG) wide age bands17FemaleMajor Depressive Disorder (10.1)</t>
  </si>
  <si>
    <t>Skarphedinsson 2023 (47-CG) wide age bands17FemaleObsessive Compulsive Disorder (6.1)</t>
  </si>
  <si>
    <t>Skarphedinsson 2023 (47-CG) wide age bands17FemalePanic Disorder (9.1)</t>
  </si>
  <si>
    <t>Skarphedinsson 2023 (47-CG) wide age bands17FemaleSeparation Anxiety Disorder (7.1)</t>
  </si>
  <si>
    <t>Skarphedinsson 2023 (47-CG) wide age bands17FemaleSocial Phobia (9.1)</t>
  </si>
  <si>
    <t>Skarphedinsson 2023 (47-CG) wide age bands17FemaleTotal Anxiety (37.1)</t>
  </si>
  <si>
    <t>Skarphedinsson 2023 (47-CG) wide age bands17FemaleTotal Anxiety and Depression (47.1)</t>
  </si>
  <si>
    <t>Skarphedinsson 2023 (47-CG) wide age bands17MaleGeneralized Anxiety Disorder (6.1)</t>
  </si>
  <si>
    <t>Skarphedinsson 2023 (47-CG) wide age bands17MaleMajor Depressive Disorder (10.1)</t>
  </si>
  <si>
    <t>Skarphedinsson 2023 (47-CG) wide age bands17MaleObsessive Compulsive Disorder (6.1)</t>
  </si>
  <si>
    <t>Skarphedinsson 2023 (47-CG) wide age bands17MalePanic Disorder (9.1)</t>
  </si>
  <si>
    <t>Skarphedinsson 2023 (47-CG) wide age bands17MaleSeparation Anxiety Disorder (7.1)</t>
  </si>
  <si>
    <t>Skarphedinsson 2023 (47-CG) wide age bands17MaleSocial Phobia (9.1)</t>
  </si>
  <si>
    <t>Skarphedinsson 2023 (47-CG) wide age bands17MaleTotal Anxiety (37.1)</t>
  </si>
  <si>
    <t>Skarphedinsson 2023 (47-CG) wide age bands17MaleTotal Anxiety and Depression (47.1)</t>
  </si>
  <si>
    <t>Skarphedinsson 2023 (47-CG) wide age bands8FemaleGeneralized Anxiety Disorder (6.1)</t>
  </si>
  <si>
    <t>Skarphedinsson 2023 (47-CG) wide age bands8FemaleMajor Depressive Disorder (10.1)</t>
  </si>
  <si>
    <t>Skarphedinsson 2023 (47-CG) wide age bands8FemaleObsessive Compulsive Disorder (6.1)</t>
  </si>
  <si>
    <t>Skarphedinsson 2023 (47-CG) wide age bands8FemalePanic Disorder (9.1)</t>
  </si>
  <si>
    <t>Skarphedinsson 2023 (47-CG) wide age bands8FemaleSeparation Anxiety Disorder (7.1)</t>
  </si>
  <si>
    <t>Skarphedinsson 2023 (47-CG) wide age bands8FemaleSocial Phobia (9.1)</t>
  </si>
  <si>
    <t>Skarphedinsson 2023 (47-CG) wide age bands8FemaleTotal Anxiety (37.1)</t>
  </si>
  <si>
    <t>Skarphedinsson 2023 (47-CG) wide age bands8FemaleTotal Anxiety and Depression (47.1)</t>
  </si>
  <si>
    <t>Skarphedinsson 2023 (47-CG) wide age bands8MaleGeneralized Anxiety Disorder (6.1)</t>
  </si>
  <si>
    <t>Skarphedinsson 2023 (47-CG) wide age bands8MaleMajor Depressive Disorder (10.1)</t>
  </si>
  <si>
    <t>Skarphedinsson 2023 (47-CG) wide age bands8MaleObsessive Compulsive Disorder (6.1)</t>
  </si>
  <si>
    <t>Skarphedinsson 2023 (47-CG) wide age bands8MalePanic Disorder (9.1)</t>
  </si>
  <si>
    <t>Skarphedinsson 2023 (47-CG) wide age bands8MaleSeparation Anxiety Disorder (7.1)</t>
  </si>
  <si>
    <t>Skarphedinsson 2023 (47-CG) wide age bands8MaleSocial Phobia (9.1)</t>
  </si>
  <si>
    <t>Skarphedinsson 2023 (47-CG) wide age bands8MaleTotal Anxiety (37.1)</t>
  </si>
  <si>
    <t>Skarphedinsson 2023 (47-CG) wide age bands8MaleTotal Anxiety and Depression (47.1)</t>
  </si>
  <si>
    <t>Skarphedinsson 2023 (47-CG) wide age bands9FemaleGeneralized Anxiety Disorder (6.1)</t>
  </si>
  <si>
    <t>Skarphedinsson 2023 (47-CG) wide age bands9FemaleMajor Depressive Disorder (10.1)</t>
  </si>
  <si>
    <t>Skarphedinsson 2023 (47-CG) wide age bands9FemaleObsessive Compulsive Disorder (6.1)</t>
  </si>
  <si>
    <t>Skarphedinsson 2023 (47-CG) wide age bands9FemalePanic Disorder (9.1)</t>
  </si>
  <si>
    <t>Skarphedinsson 2023 (47-CG) wide age bands9FemaleSeparation Anxiety Disorder (7.1)</t>
  </si>
  <si>
    <t>Skarphedinsson 2023 (47-CG) wide age bands9FemaleSocial Phobia (9.1)</t>
  </si>
  <si>
    <t>Skarphedinsson 2023 (47-CG) wide age bands9FemaleTotal Anxiety (37.1)</t>
  </si>
  <si>
    <t>Skarphedinsson 2023 (47-CG) wide age bands9FemaleTotal Anxiety and Depression (47.1)</t>
  </si>
  <si>
    <t>Skarphedinsson 2023 (47-CG) wide age bands9MaleGeneralized Anxiety Disorder (6.1)</t>
  </si>
  <si>
    <t>Skarphedinsson 2023 (47-CG) wide age bands9MaleMajor Depressive Disorder (10.1)</t>
  </si>
  <si>
    <t>Skarphedinsson 2023 (47-CG) wide age bands9MaleObsessive Compulsive Disorder (6.1)</t>
  </si>
  <si>
    <t>Skarphedinsson 2023 (47-CG) wide age bands9MalePanic Disorder (9.1)</t>
  </si>
  <si>
    <t>Skarphedinsson 2023 (47-CG) wide age bands9MaleSeparation Anxiety Disorder (7.1)</t>
  </si>
  <si>
    <t>Skarphedinsson 2023 (47-CG) wide age bands9MaleSocial Phobia (9.1)</t>
  </si>
  <si>
    <t>Skarphedinsson 2023 (47-CG) wide age bands9MaleTotal Anxiety (37.1)</t>
  </si>
  <si>
    <t>Skarphedinsson 2023 (47-CG) wide age bands9MaleTotal Anxiety and Depression (47.1)</t>
  </si>
  <si>
    <t>Skarphedinsson 2023 (47-Y) wide age bands10FemaleGeneralized Anxiety Disorder (6.1)</t>
  </si>
  <si>
    <t>Skarphedinsson2023 Study1 Female 8to11-years</t>
  </si>
  <si>
    <t>Skarphedinsson 2023 (47-Y) wide age bands10FemaleMajor Depressive Disorder (10.1)</t>
  </si>
  <si>
    <t>Skarphedinsson 2023 (47-Y) wide age bands10FemaleObsessive Compulsive Disorder (6.1)</t>
  </si>
  <si>
    <t>Skarphedinsson 2023 (47-Y) wide age bands10FemalePanic Disorder (9.1)</t>
  </si>
  <si>
    <t>Skarphedinsson 2023 (47-Y) wide age bands10FemaleSeparation Anxiety Disorder (7.1)</t>
  </si>
  <si>
    <t>Skarphedinsson 2023 (47-Y) wide age bands10FemaleSocial Phobia (9.1)</t>
  </si>
  <si>
    <t>Skarphedinsson 2023 (47-Y) wide age bands10FemaleTotal Anxiety (37.1)</t>
  </si>
  <si>
    <t>Skarphedinsson 2023 (47-Y) wide age bands10FemaleTotal Anxiety and Depression (47.1)</t>
  </si>
  <si>
    <t>Skarphedinsson 2023 (47-Y) wide age bands10MaleGeneralized Anxiety Disorder (6.1)</t>
  </si>
  <si>
    <t>Skarphedinsson2023 Study1 Male 8to11-years</t>
  </si>
  <si>
    <t>Skarphedinsson 2023 (47-Y) wide age bands10MaleMajor Depressive Disorder (10.1)</t>
  </si>
  <si>
    <t>Skarphedinsson 2023 (47-Y) wide age bands10MaleObsessive Compulsive Disorder (6.1)</t>
  </si>
  <si>
    <t>Skarphedinsson 2023 (47-Y) wide age bands10MalePanic Disorder (9.1)</t>
  </si>
  <si>
    <t>Skarphedinsson 2023 (47-Y) wide age bands10MaleSeparation Anxiety Disorder (7.1)</t>
  </si>
  <si>
    <t>Skarphedinsson 2023 (47-Y) wide age bands10MaleSocial Phobia (9.1)</t>
  </si>
  <si>
    <t>Skarphedinsson 2023 (47-Y) wide age bands10MaleTotal Anxiety (37.1)</t>
  </si>
  <si>
    <t>Skarphedinsson 2023 (47-Y) wide age bands10MaleTotal Anxiety and Depression (47.1)</t>
  </si>
  <si>
    <t>Skarphedinsson 2023 (47-Y) wide age bands11FemaleGeneralized Anxiety Disorder (6.1)</t>
  </si>
  <si>
    <t>Skarphedinsson 2023 (47-Y) wide age bands11FemaleMajor Depressive Disorder (10.1)</t>
  </si>
  <si>
    <t>Skarphedinsson 2023 (47-Y) wide age bands11FemaleObsessive Compulsive Disorder (6.1)</t>
  </si>
  <si>
    <t>Skarphedinsson 2023 (47-Y) wide age bands11FemalePanic Disorder (9.1)</t>
  </si>
  <si>
    <t>Skarphedinsson 2023 (47-Y) wide age bands11FemaleSeparation Anxiety Disorder (7.1)</t>
  </si>
  <si>
    <t>Skarphedinsson 2023 (47-Y) wide age bands11FemaleSocial Phobia (9.1)</t>
  </si>
  <si>
    <t>Skarphedinsson 2023 (47-Y) wide age bands11FemaleTotal Anxiety (37.1)</t>
  </si>
  <si>
    <t>Skarphedinsson 2023 (47-Y) wide age bands11FemaleTotal Anxiety and Depression (47.1)</t>
  </si>
  <si>
    <t>Skarphedinsson 2023 (47-Y) wide age bands11MaleGeneralized Anxiety Disorder (6.1)</t>
  </si>
  <si>
    <t>Skarphedinsson 2023 (47-Y) wide age bands11MaleMajor Depressive Disorder (10.1)</t>
  </si>
  <si>
    <t>Skarphedinsson 2023 (47-Y) wide age bands11MaleObsessive Compulsive Disorder (6.1)</t>
  </si>
  <si>
    <t>Skarphedinsson 2023 (47-Y) wide age bands11MalePanic Disorder (9.1)</t>
  </si>
  <si>
    <t>Skarphedinsson 2023 (47-Y) wide age bands11MaleSeparation Anxiety Disorder (7.1)</t>
  </si>
  <si>
    <t>Skarphedinsson 2023 (47-Y) wide age bands11MaleSocial Phobia (9.1)</t>
  </si>
  <si>
    <t>Skarphedinsson 2023 (47-Y) wide age bands11MaleTotal Anxiety (37.1)</t>
  </si>
  <si>
    <t>Skarphedinsson 2023 (47-Y) wide age bands11MaleTotal Anxiety and Depression (47.1)</t>
  </si>
  <si>
    <t>Skarphedinsson 2023 (47-Y) wide age bands12FemaleGeneralized Anxiety Disorder (6.1)</t>
  </si>
  <si>
    <t>Skarphedinsson2023 Study1 Female 12to17-years</t>
  </si>
  <si>
    <t>Skarphedinsson 2023 (47-Y) wide age bands12FemaleMajor Depressive Disorder (10.1)</t>
  </si>
  <si>
    <t>Skarphedinsson 2023 (47-Y) wide age bands12FemaleObsessive Compulsive Disorder (6.1)</t>
  </si>
  <si>
    <t>Skarphedinsson 2023 (47-Y) wide age bands12FemalePanic Disorder (9.1)</t>
  </si>
  <si>
    <t>Skarphedinsson 2023 (47-Y) wide age bands12FemaleSeparation Anxiety Disorder (7.1)</t>
  </si>
  <si>
    <t>Skarphedinsson 2023 (47-Y) wide age bands12FemaleSocial Phobia (9.1)</t>
  </si>
  <si>
    <t>Skarphedinsson 2023 (47-Y) wide age bands12FemaleTotal Anxiety (37.1)</t>
  </si>
  <si>
    <t>Skarphedinsson 2023 (47-Y) wide age bands12FemaleTotal Anxiety and Depression (47.1)</t>
  </si>
  <si>
    <t>Skarphedinsson 2023 (47-Y) wide age bands12MaleGeneralized Anxiety Disorder (6.1)</t>
  </si>
  <si>
    <t>Skarphedinsson2023 Study1 Male 12to17-years</t>
  </si>
  <si>
    <t>Skarphedinsson 2023 (47-Y) wide age bands12MaleMajor Depressive Disorder (10.1)</t>
  </si>
  <si>
    <t>Skarphedinsson 2023 (47-Y) wide age bands12MaleObsessive Compulsive Disorder (6.1)</t>
  </si>
  <si>
    <t>Skarphedinsson 2023 (47-Y) wide age bands12MalePanic Disorder (9.1)</t>
  </si>
  <si>
    <t>Skarphedinsson 2023 (47-Y) wide age bands12MaleSeparation Anxiety Disorder (7.1)</t>
  </si>
  <si>
    <t>Skarphedinsson 2023 (47-Y) wide age bands12MaleSocial Phobia (9.1)</t>
  </si>
  <si>
    <t>Skarphedinsson 2023 (47-Y) wide age bands12MaleTotal Anxiety (37.1)</t>
  </si>
  <si>
    <t>Skarphedinsson 2023 (47-Y) wide age bands12MaleTotal Anxiety and Depression (47.1)</t>
  </si>
  <si>
    <t>Skarphedinsson 2023 (47-Y) wide age bands13FemaleGeneralized Anxiety Disorder (6.1)</t>
  </si>
  <si>
    <t>Skarphedinsson 2023 (47-Y) wide age bands13FemaleMajor Depressive Disorder (10.1)</t>
  </si>
  <si>
    <t>Skarphedinsson 2023 (47-Y) wide age bands13FemaleObsessive Compulsive Disorder (6.1)</t>
  </si>
  <si>
    <t>Skarphedinsson 2023 (47-Y) wide age bands13FemalePanic Disorder (9.1)</t>
  </si>
  <si>
    <t>Skarphedinsson 2023 (47-Y) wide age bands13FemaleSeparation Anxiety Disorder (7.1)</t>
  </si>
  <si>
    <t>Skarphedinsson 2023 (47-Y) wide age bands13FemaleSocial Phobia (9.1)</t>
  </si>
  <si>
    <t>Skarphedinsson 2023 (47-Y) wide age bands13FemaleTotal Anxiety (37.1)</t>
  </si>
  <si>
    <t>Skarphedinsson 2023 (47-Y) wide age bands13FemaleTotal Anxiety and Depression (47.1)</t>
  </si>
  <si>
    <t>Skarphedinsson 2023 (47-Y) wide age bands13MaleGeneralized Anxiety Disorder (6.1)</t>
  </si>
  <si>
    <t>Skarphedinsson 2023 (47-Y) wide age bands13MaleMajor Depressive Disorder (10.1)</t>
  </si>
  <si>
    <t>Skarphedinsson 2023 (47-Y) wide age bands13MaleObsessive Compulsive Disorder (6.1)</t>
  </si>
  <si>
    <t>Skarphedinsson 2023 (47-Y) wide age bands13MalePanic Disorder (9.1)</t>
  </si>
  <si>
    <t>Skarphedinsson 2023 (47-Y) wide age bands13MaleSeparation Anxiety Disorder (7.1)</t>
  </si>
  <si>
    <t>Skarphedinsson 2023 (47-Y) wide age bands13MaleSocial Phobia (9.1)</t>
  </si>
  <si>
    <t>Skarphedinsson 2023 (47-Y) wide age bands13MaleTotal Anxiety (37.1)</t>
  </si>
  <si>
    <t>Skarphedinsson 2023 (47-Y) wide age bands13MaleTotal Anxiety and Depression (47.1)</t>
  </si>
  <si>
    <t>Skarphedinsson 2023 (47-Y) wide age bands14FemaleGeneralized Anxiety Disorder (6.1)</t>
  </si>
  <si>
    <t>Skarphedinsson 2023 (47-Y) wide age bands14FemaleMajor Depressive Disorder (10.1)</t>
  </si>
  <si>
    <t>Skarphedinsson 2023 (47-Y) wide age bands14FemaleObsessive Compulsive Disorder (6.1)</t>
  </si>
  <si>
    <t>Skarphedinsson 2023 (47-Y) wide age bands14FemalePanic Disorder (9.1)</t>
  </si>
  <si>
    <t>Skarphedinsson 2023 (47-Y) wide age bands14FemaleSeparation Anxiety Disorder (7.1)</t>
  </si>
  <si>
    <t>Skarphedinsson 2023 (47-Y) wide age bands14FemaleSocial Phobia (9.1)</t>
  </si>
  <si>
    <t>Skarphedinsson 2023 (47-Y) wide age bands14FemaleTotal Anxiety (37.1)</t>
  </si>
  <si>
    <t>Skarphedinsson 2023 (47-Y) wide age bands14FemaleTotal Anxiety and Depression (47.1)</t>
  </si>
  <si>
    <t>Skarphedinsson 2023 (47-Y) wide age bands14MaleGeneralized Anxiety Disorder (6.1)</t>
  </si>
  <si>
    <t>Skarphedinsson 2023 (47-Y) wide age bands14MaleMajor Depressive Disorder (10.1)</t>
  </si>
  <si>
    <t>Skarphedinsson 2023 (47-Y) wide age bands14MaleObsessive Compulsive Disorder (6.1)</t>
  </si>
  <si>
    <t>Skarphedinsson 2023 (47-Y) wide age bands14MalePanic Disorder (9.1)</t>
  </si>
  <si>
    <t>Skarphedinsson 2023 (47-Y) wide age bands14MaleSeparation Anxiety Disorder (7.1)</t>
  </si>
  <si>
    <t>Skarphedinsson 2023 (47-Y) wide age bands14MaleSocial Phobia (9.1)</t>
  </si>
  <si>
    <t>Skarphedinsson 2023 (47-Y) wide age bands14MaleTotal Anxiety (37.1)</t>
  </si>
  <si>
    <t>Skarphedinsson 2023 (47-Y) wide age bands14MaleTotal Anxiety and Depression (47.1)</t>
  </si>
  <si>
    <t>Skarphedinsson 2023 (47-Y) wide age bands15FemaleGeneralized Anxiety Disorder (6.1)</t>
  </si>
  <si>
    <t>Skarphedinsson 2023 (47-Y) wide age bands15FemaleMajor Depressive Disorder (10.1)</t>
  </si>
  <si>
    <t>Skarphedinsson 2023 (47-Y) wide age bands15FemaleObsessive Compulsive Disorder (6.1)</t>
  </si>
  <si>
    <t>Skarphedinsson 2023 (47-Y) wide age bands15FemalePanic Disorder (9.1)</t>
  </si>
  <si>
    <t>Skarphedinsson 2023 (47-Y) wide age bands15FemaleSeparation Anxiety Disorder (7.1)</t>
  </si>
  <si>
    <t>Skarphedinsson 2023 (47-Y) wide age bands15FemaleSocial Phobia (9.1)</t>
  </si>
  <si>
    <t>Skarphedinsson 2023 (47-Y) wide age bands15FemaleTotal Anxiety (37.1)</t>
  </si>
  <si>
    <t>Skarphedinsson 2023 (47-Y) wide age bands15FemaleTotal Anxiety and Depression (47.1)</t>
  </si>
  <si>
    <t>Skarphedinsson 2023 (47-Y) wide age bands15MaleGeneralized Anxiety Disorder (6.1)</t>
  </si>
  <si>
    <t>Skarphedinsson 2023 (47-Y) wide age bands15MaleMajor Depressive Disorder (10.1)</t>
  </si>
  <si>
    <t>Skarphedinsson 2023 (47-Y) wide age bands15MaleObsessive Compulsive Disorder (6.1)</t>
  </si>
  <si>
    <t>Skarphedinsson 2023 (47-Y) wide age bands15MalePanic Disorder (9.1)</t>
  </si>
  <si>
    <t>Skarphedinsson 2023 (47-Y) wide age bands15MaleSeparation Anxiety Disorder (7.1)</t>
  </si>
  <si>
    <t>Skarphedinsson 2023 (47-Y) wide age bands15MaleSocial Phobia (9.1)</t>
  </si>
  <si>
    <t>Skarphedinsson 2023 (47-Y) wide age bands15MaleTotal Anxiety (37.1)</t>
  </si>
  <si>
    <t>Skarphedinsson 2023 (47-Y) wide age bands15MaleTotal Anxiety and Depression (47.1)</t>
  </si>
  <si>
    <t>Skarphedinsson 2023 (47-Y) wide age bands16FemaleGeneralized Anxiety Disorder (6.1)</t>
  </si>
  <si>
    <t>Skarphedinsson 2023 (47-Y) wide age bands16FemaleMajor Depressive Disorder (10.1)</t>
  </si>
  <si>
    <t>Skarphedinsson 2023 (47-Y) wide age bands16FemaleObsessive Compulsive Disorder (6.1)</t>
  </si>
  <si>
    <t>Skarphedinsson 2023 (47-Y) wide age bands16FemalePanic Disorder (9.1)</t>
  </si>
  <si>
    <t>Skarphedinsson 2023 (47-Y) wide age bands16FemaleSeparation Anxiety Disorder (7.1)</t>
  </si>
  <si>
    <t>Skarphedinsson 2023 (47-Y) wide age bands16FemaleSocial Phobia (9.1)</t>
  </si>
  <si>
    <t>Skarphedinsson 2023 (47-Y) wide age bands16FemaleTotal Anxiety (37.1)</t>
  </si>
  <si>
    <t>Skarphedinsson 2023 (47-Y) wide age bands16FemaleTotal Anxiety and Depression (47.1)</t>
  </si>
  <si>
    <t>Skarphedinsson 2023 (47-Y) wide age bands16MaleGeneralized Anxiety Disorder (6.1)</t>
  </si>
  <si>
    <t>Skarphedinsson 2023 (47-Y) wide age bands16MaleMajor Depressive Disorder (10.1)</t>
  </si>
  <si>
    <t>Skarphedinsson 2023 (47-Y) wide age bands16MaleObsessive Compulsive Disorder (6.1)</t>
  </si>
  <si>
    <t>Skarphedinsson 2023 (47-Y) wide age bands16MalePanic Disorder (9.1)</t>
  </si>
  <si>
    <t>Skarphedinsson 2023 (47-Y) wide age bands16MaleSeparation Anxiety Disorder (7.1)</t>
  </si>
  <si>
    <t>Skarphedinsson 2023 (47-Y) wide age bands16MaleSocial Phobia (9.1)</t>
  </si>
  <si>
    <t>Skarphedinsson 2023 (47-Y) wide age bands16MaleTotal Anxiety (37.1)</t>
  </si>
  <si>
    <t>Skarphedinsson 2023 (47-Y) wide age bands16MaleTotal Anxiety and Depression (47.1)</t>
  </si>
  <si>
    <t>Skarphedinsson 2023 (47-Y) wide age bands17FemaleGeneralized Anxiety Disorder (6.1)</t>
  </si>
  <si>
    <t>Skarphedinsson 2023 (47-Y) wide age bands17FemaleMajor Depressive Disorder (10.1)</t>
  </si>
  <si>
    <t>Skarphedinsson 2023 (47-Y) wide age bands17FemaleObsessive Compulsive Disorder (6.1)</t>
  </si>
  <si>
    <t>Skarphedinsson 2023 (47-Y) wide age bands17FemalePanic Disorder (9.1)</t>
  </si>
  <si>
    <t>Skarphedinsson 2023 (47-Y) wide age bands17FemaleSeparation Anxiety Disorder (7.1)</t>
  </si>
  <si>
    <t>Skarphedinsson 2023 (47-Y) wide age bands17FemaleSocial Phobia (9.1)</t>
  </si>
  <si>
    <t>Skarphedinsson 2023 (47-Y) wide age bands17FemaleTotal Anxiety (37.1)</t>
  </si>
  <si>
    <t>Skarphedinsson 2023 (47-Y) wide age bands17FemaleTotal Anxiety and Depression (47.1)</t>
  </si>
  <si>
    <t>Skarphedinsson 2023 (47-Y) wide age bands17MaleGeneralized Anxiety Disorder (6.1)</t>
  </si>
  <si>
    <t>Skarphedinsson 2023 (47-Y) wide age bands17MaleMajor Depressive Disorder (10.1)</t>
  </si>
  <si>
    <t>Skarphedinsson 2023 (47-Y) wide age bands17MaleObsessive Compulsive Disorder (6.1)</t>
  </si>
  <si>
    <t>Skarphedinsson 2023 (47-Y) wide age bands17MalePanic Disorder (9.1)</t>
  </si>
  <si>
    <t>Skarphedinsson 2023 (47-Y) wide age bands17MaleSeparation Anxiety Disorder (7.1)</t>
  </si>
  <si>
    <t>Skarphedinsson 2023 (47-Y) wide age bands17MaleSocial Phobia (9.1)</t>
  </si>
  <si>
    <t>Skarphedinsson 2023 (47-Y) wide age bands17MaleTotal Anxiety (37.1)</t>
  </si>
  <si>
    <t>Skarphedinsson 2023 (47-Y) wide age bands17MaleTotal Anxiety and Depression (47.1)</t>
  </si>
  <si>
    <t>Skarphedinsson 2023 (47-Y) wide age bands8FemaleGeneralized Anxiety Disorder (6.1)</t>
  </si>
  <si>
    <t>Skarphedinsson 2023 (47-Y) wide age bands8FemaleMajor Depressive Disorder (10.1)</t>
  </si>
  <si>
    <t>Skarphedinsson 2023 (47-Y) wide age bands8FemaleObsessive Compulsive Disorder (6.1)</t>
  </si>
  <si>
    <t>Skarphedinsson 2023 (47-Y) wide age bands8FemalePanic Disorder (9.1)</t>
  </si>
  <si>
    <t>Skarphedinsson 2023 (47-Y) wide age bands8FemaleSeparation Anxiety Disorder (7.1)</t>
  </si>
  <si>
    <t>Skarphedinsson 2023 (47-Y) wide age bands8FemaleSocial Phobia (9.1)</t>
  </si>
  <si>
    <t>Skarphedinsson 2023 (47-Y) wide age bands8FemaleTotal Anxiety (37.1)</t>
  </si>
  <si>
    <t>Skarphedinsson 2023 (47-Y) wide age bands8FemaleTotal Anxiety and Depression (47.1)</t>
  </si>
  <si>
    <t>Skarphedinsson 2023 (47-Y) wide age bands8MaleGeneralized Anxiety Disorder (6.1)</t>
  </si>
  <si>
    <t>Skarphedinsson 2023 (47-Y) wide age bands8MaleMajor Depressive Disorder (10.1)</t>
  </si>
  <si>
    <t>Skarphedinsson 2023 (47-Y) wide age bands8MaleObsessive Compulsive Disorder (6.1)</t>
  </si>
  <si>
    <t>Skarphedinsson 2023 (47-Y) wide age bands8MalePanic Disorder (9.1)</t>
  </si>
  <si>
    <t>Skarphedinsson 2023 (47-Y) wide age bands8MaleSeparation Anxiety Disorder (7.1)</t>
  </si>
  <si>
    <t>Skarphedinsson 2023 (47-Y) wide age bands8MaleSocial Phobia (9.1)</t>
  </si>
  <si>
    <t>Skarphedinsson 2023 (47-Y) wide age bands8MaleTotal Anxiety (37.1)</t>
  </si>
  <si>
    <t>Skarphedinsson 2023 (47-Y) wide age bands8MaleTotal Anxiety and Depression (47.1)</t>
  </si>
  <si>
    <t>Skarphedinsson 2023 (47-Y) wide age bands9FemaleGeneralized Anxiety Disorder (6.1)</t>
  </si>
  <si>
    <t>Skarphedinsson 2023 (47-Y) wide age bands9FemaleMajor Depressive Disorder (10.1)</t>
  </si>
  <si>
    <t>Skarphedinsson 2023 (47-Y) wide age bands9FemaleObsessive Compulsive Disorder (6.1)</t>
  </si>
  <si>
    <t>Skarphedinsson 2023 (47-Y) wide age bands9FemalePanic Disorder (9.1)</t>
  </si>
  <si>
    <t>Skarphedinsson 2023 (47-Y) wide age bands9FemaleSeparation Anxiety Disorder (7.1)</t>
  </si>
  <si>
    <t>Skarphedinsson 2023 (47-Y) wide age bands9FemaleSocial Phobia (9.1)</t>
  </si>
  <si>
    <t>Skarphedinsson 2023 (47-Y) wide age bands9FemaleTotal Anxiety (37.1)</t>
  </si>
  <si>
    <t>Skarphedinsson 2023 (47-Y) wide age bands9FemaleTotal Anxiety and Depression (47.1)</t>
  </si>
  <si>
    <t>Skarphedinsson 2023 (47-Y) wide age bands9MaleGeneralized Anxiety Disorder (6.1)</t>
  </si>
  <si>
    <t>Skarphedinsson 2023 (47-Y) wide age bands9MaleMajor Depressive Disorder (10.1)</t>
  </si>
  <si>
    <t>Skarphedinsson 2023 (47-Y) wide age bands9MaleObsessive Compulsive Disorder (6.1)</t>
  </si>
  <si>
    <t>Skarphedinsson 2023 (47-Y) wide age bands9MalePanic Disorder (9.1)</t>
  </si>
  <si>
    <t>Skarphedinsson 2023 (47-Y) wide age bands9MaleSeparation Anxiety Disorder (7.1)</t>
  </si>
  <si>
    <t>Skarphedinsson 2023 (47-Y) wide age bands9MaleSocial Phobia (9.1)</t>
  </si>
  <si>
    <t>Skarphedinsson 2023 (47-Y) wide age bands9MaleTotal Anxiety (37.1)</t>
  </si>
  <si>
    <t>Skarphedinsson 2023 (47-Y) wide age bands9MaleTotal Anxiety and Depression (47.1)</t>
  </si>
  <si>
    <t>Young 2021 (25-Y) 2-year age bands10FemaleMajor Depressive Disorder (10.1)</t>
  </si>
  <si>
    <t>Young 2021 Study1 Female 3&amp;4-grade DEP</t>
  </si>
  <si>
    <t>Young 2021 (25-Y) 2-year age bands10FemaleTotal Anxiety (15.1)</t>
  </si>
  <si>
    <t>Young 2021 Study1 Female 3&amp;4-grade ANX</t>
  </si>
  <si>
    <t>Young 2021 (25-Y) 2-year age bands10MaleMajor Depressive Disorder (10.1)</t>
  </si>
  <si>
    <t>Young 2021 Study1 Male 3&amp;4-grade DEP</t>
  </si>
  <si>
    <t>Young 2021 (25-Y) 2-year age bands10MaleTotal Anxiety (15.1)</t>
  </si>
  <si>
    <t>Young 2021 Study1 Male 3&amp;4-grade ANX</t>
  </si>
  <si>
    <t>Young 2021 (25-Y) 2-year age bands11FemaleMajor Depressive Disorder (10.1)</t>
  </si>
  <si>
    <t>Young 2021 Study1 Female 5&amp;6-grade</t>
  </si>
  <si>
    <t>Young 2021 (25-Y) 2-year age bands11FemaleTotal Anxiety (15.1)</t>
  </si>
  <si>
    <t>Young 2021 (25-Y) 2-year age bands11MaleMajor Depressive Disorder (10.1)</t>
  </si>
  <si>
    <t>Young 2021 Study1 Male 5&amp;6-grade</t>
  </si>
  <si>
    <t>Young 2021 (25-Y) 2-year age bands11MaleTotal Anxiety (15.1)</t>
  </si>
  <si>
    <t>Young 2021 (25-Y) 2-year age bands12FemaleMajor Depressive Disorder (10.1)</t>
  </si>
  <si>
    <t>Young 2021 (25-Y) 2-year age bands12FemaleTotal Anxiety (15.1)</t>
  </si>
  <si>
    <t>Young 2021 (25-Y) 2-year age bands12MaleMajor Depressive Disorder (10.1)</t>
  </si>
  <si>
    <t>Young 2021 (25-Y) 2-year age bands12MaleTotal Anxiety (15.1)</t>
  </si>
  <si>
    <t>Young 2021 (25-Y) 2-year age bands13FemaleMajor Depressive Disorder (10.1)</t>
  </si>
  <si>
    <t>Young 2021 Study1 Female 7&amp;8-grade</t>
  </si>
  <si>
    <t>Young 2021 (25-Y) 2-year age bands13FemaleTotal Anxiety (15.1)</t>
  </si>
  <si>
    <t>Young 2021 (25-Y) 2-year age bands13MaleMajor Depressive Disorder (10.1)</t>
  </si>
  <si>
    <t>Young 2021 Study1 Male 7&amp;8-grade</t>
  </si>
  <si>
    <t>Young 2021 (25-Y) 2-year age bands13MaleTotal Anxiety (15.1)</t>
  </si>
  <si>
    <t>Young 2021 (25-Y) 2-year age bands14FemaleMajor Depressive Disorder (10.1)</t>
  </si>
  <si>
    <t>Young 2021 (25-Y) 2-year age bands14FemaleTotal Anxiety (15.1)</t>
  </si>
  <si>
    <t>Young 2021 (25-Y) 2-year age bands14MaleMajor Depressive Disorder (10.1)</t>
  </si>
  <si>
    <t>Young 2021 (25-Y) 2-year age bands14MaleTotal Anxiety (15.1)</t>
  </si>
  <si>
    <t>Young 2021 (25-Y) 2-year age bands15FemaleMajor Depressive Disorder (10.1)</t>
  </si>
  <si>
    <t>Young 2021 Study1 Female 9&amp;10-grade</t>
  </si>
  <si>
    <t>Young 2021 (25-Y) 2-year age bands15FemaleTotal Anxiety (15.1)</t>
  </si>
  <si>
    <t>Young 2021 (25-Y) 2-year age bands15MaleMajor Depressive Disorder (10.1)</t>
  </si>
  <si>
    <t>Young 2021 Study1 Male 9&amp;10-grade</t>
  </si>
  <si>
    <t>Young 2021 (25-Y) 2-year age bands15MaleTotal Anxiety (15.1)</t>
  </si>
  <si>
    <t>Young 2021 (25-Y) 2-year age bands16FemaleMajor Depressive Disorder (10.1)</t>
  </si>
  <si>
    <t>Young 2021 (25-Y) 2-year age bands16FemaleTotal Anxiety (15.1)</t>
  </si>
  <si>
    <t>Young 2021 (25-Y) 2-year age bands16MaleMajor Depressive Disorder (10.1)</t>
  </si>
  <si>
    <t>Young 2021 (25-Y) 2-year age bands16MaleTotal Anxiety (15.1)</t>
  </si>
  <si>
    <t>Young 2021 (25-Y) 2-year age bands17FemaleMajor Depressive Disorder (10.1)</t>
  </si>
  <si>
    <t>Young 2021 Study1 Female 11&amp;12-grade</t>
  </si>
  <si>
    <t>Young 2021 (25-Y) 2-year age bands17FemaleTotal Anxiety (15.1)</t>
  </si>
  <si>
    <t>Young 2021 (25-Y) 2-year age bands17MaleMajor Depressive Disorder (10.1)</t>
  </si>
  <si>
    <t>Young 2021 Study1 Male 11&amp;12-grade</t>
  </si>
  <si>
    <t>Young 2021 (25-Y) 2-year age bands17MaleTotal Anxiety (15.1)</t>
  </si>
  <si>
    <t>Young 2021 (25-Y) 2-year age bands18FemaleMajor Depressive Disorder (10.1)</t>
  </si>
  <si>
    <t>Young 2021 (25-Y) 2-year age bands18FemaleTotal Anxiety (15.1)</t>
  </si>
  <si>
    <t>Young 2021 (25-Y) 2-year age bands18MaleMajor Depressive Disorder (10.1)</t>
  </si>
  <si>
    <t>Young 2021 (25-Y) 2-year age bands18MaleTotal Anxiety (15.1)</t>
  </si>
  <si>
    <t>Young 2021 (25-Y) 2-year age bands9FemaleMajor Depressive Disorder (10.1)</t>
  </si>
  <si>
    <t>Young 2021 (25-Y) 2-year age bands9FemaleTotal Anxiety (15.1)</t>
  </si>
  <si>
    <t>Young 2021 (25-Y) 2-year age bands9MaleMajor Depressive Disorder (10.1)</t>
  </si>
  <si>
    <t>Young 2021 (25-Y) 2-year age bands9MaleTotal Anxiety (15.1)</t>
  </si>
  <si>
    <t>Final Gender Menu:</t>
  </si>
  <si>
    <t>LanguageID</t>
  </si>
  <si>
    <t>Combined</t>
  </si>
  <si>
    <t>Bouvard 2015 (47-Y) ages gender combined10CombinedGeneralized Anxiety Disorder (6.1)</t>
  </si>
  <si>
    <t>Bouvard 2015 (47-Y) ages gender combined10CombinedMajor Depressive Disorder (10.1)</t>
  </si>
  <si>
    <t>Bouvard 2015 (47-Y) ages gender combined10CombinedObsessive Compulsive Disorder (6.1)</t>
  </si>
  <si>
    <t>Bouvard 2015 (47-Y) ages gender combined10CombinedPanic Disorder (9.1)</t>
  </si>
  <si>
    <t>Bouvard 2015 (47-Y) ages gender combined10CombinedSeparation Anxiety Disorder (7.1)</t>
  </si>
  <si>
    <t>Bouvard 2015 (47-Y) ages gender combined10CombinedSocial Phobia (9.1)</t>
  </si>
  <si>
    <t>Bouvard 2015 (47-Y) ages gender combined10CombinedTotal Anxiety and Depression (47.1)</t>
  </si>
  <si>
    <t>Bouvard 2015 (47-Y) ages gender combined11CombinedGeneralized Anxiety Disorder (6.1)</t>
  </si>
  <si>
    <t>Bouvard 2015 (47-Y) ages gender combined11CombinedMajor Depressive Disorder (10.1)</t>
  </si>
  <si>
    <t>Bouvard 2015 (47-Y) ages gender combined11CombinedObsessive Compulsive Disorder (6.1)</t>
  </si>
  <si>
    <t>Bouvard 2015 (47-Y) ages gender combined11CombinedPanic Disorder (9.1)</t>
  </si>
  <si>
    <t>Bouvard 2015 (47-Y) ages gender combined11CombinedSeparation Anxiety Disorder (7.1)</t>
  </si>
  <si>
    <t>Bouvard 2015 (47-Y) ages gender combined11CombinedSocial Phobia (9.1)</t>
  </si>
  <si>
    <t>Bouvard 2015 (47-Y) ages gender combined11CombinedTotal Anxiety and Depression (47.1)</t>
  </si>
  <si>
    <t>Bouvard 2015 (47-Y) ages gender combined12CombinedGeneralized Anxiety Disorder (6.1)</t>
  </si>
  <si>
    <t>Bouvard 2015 (47-Y) ages gender combined12CombinedMajor Depressive Disorder (10.1)</t>
  </si>
  <si>
    <t>Bouvard 2015 (47-Y) ages gender combined12CombinedObsessive Compulsive Disorder (6.1)</t>
  </si>
  <si>
    <t>Bouvard 2015 (47-Y) ages gender combined12CombinedPanic Disorder (9.1)</t>
  </si>
  <si>
    <t>Bouvard 2015 (47-Y) ages gender combined12CombinedSeparation Anxiety Disorder (7.1)</t>
  </si>
  <si>
    <t>Bouvard 2015 (47-Y) ages gender combined12CombinedSocial Phobia (9.1)</t>
  </si>
  <si>
    <t>Bouvard 2015 (47-Y) ages gender combined12CombinedTotal Anxiety and Depression (47.1)</t>
  </si>
  <si>
    <t>Bouvard 2015 (47-Y) ages gender combined13CombinedGeneralized Anxiety Disorder (6.1)</t>
  </si>
  <si>
    <t>Bouvard 2015 (47-Y) ages gender combined13CombinedMajor Depressive Disorder (10.1)</t>
  </si>
  <si>
    <t>Bouvard 2015 (47-Y) ages gender combined13CombinedObsessive Compulsive Disorder (6.1)</t>
  </si>
  <si>
    <t>Bouvard 2015 (47-Y) ages gender combined13CombinedPanic Disorder (9.1)</t>
  </si>
  <si>
    <t>Bouvard 2015 (47-Y) ages gender combined13CombinedSeparation Anxiety Disorder (7.1)</t>
  </si>
  <si>
    <t>Bouvard 2015 (47-Y) ages gender combined13CombinedSocial Phobia (9.1)</t>
  </si>
  <si>
    <t>Bouvard 2015 (47-Y) ages gender combined13CombinedTotal Anxiety and Depression (47.1)</t>
  </si>
  <si>
    <t>Bouvard 2015 (47-Y) ages gender combined14CombinedGeneralized Anxiety Disorder (6.1)</t>
  </si>
  <si>
    <t>Bouvard 2015 (47-Y) ages gender combined14CombinedMajor Depressive Disorder (10.1)</t>
  </si>
  <si>
    <t>Bouvard 2015 (47-Y) ages gender combined14CombinedObsessive Compulsive Disorder (6.1)</t>
  </si>
  <si>
    <t>Bouvard 2015 (47-Y) ages gender combined14CombinedPanic Disorder (9.1)</t>
  </si>
  <si>
    <t>Bouvard 2015 (47-Y) ages gender combined14CombinedSeparation Anxiety Disorder (7.1)</t>
  </si>
  <si>
    <t>Bouvard 2015 (47-Y) ages gender combined14CombinedSocial Phobia (9.1)</t>
  </si>
  <si>
    <t>Bouvard 2015 (47-Y) ages gender combined14CombinedTotal Anxiety and Depression (47.1)</t>
  </si>
  <si>
    <t>Bouvard 2015 (47-Y) ages gender combined15CombinedGeneralized Anxiety Disorder (6.1)</t>
  </si>
  <si>
    <t>Bouvard 2015 (47-Y) ages gender combined15CombinedMajor Depressive Disorder (10.1)</t>
  </si>
  <si>
    <t>Bouvard 2015 (47-Y) ages gender combined15CombinedObsessive Compulsive Disorder (6.1)</t>
  </si>
  <si>
    <t>Bouvard 2015 (47-Y) ages gender combined15CombinedPanic Disorder (9.1)</t>
  </si>
  <si>
    <t>Bouvard 2015 (47-Y) ages gender combined15CombinedSeparation Anxiety Disorder (7.1)</t>
  </si>
  <si>
    <t>Bouvard 2015 (47-Y) ages gender combined15CombinedSocial Phobia (9.1)</t>
  </si>
  <si>
    <t>Bouvard 2015 (47-Y) ages gender combined15CombinedTotal Anxiety and Depression (47.1)</t>
  </si>
  <si>
    <t>Bouvard 2015 (47-Y) ages gender combined16CombinedGeneralized Anxiety Disorder (6.1)</t>
  </si>
  <si>
    <t>Bouvard 2015 (47-Y) ages gender combined16CombinedMajor Depressive Disorder (10.1)</t>
  </si>
  <si>
    <t>Bouvard 2015 (47-Y) ages gender combined16CombinedObsessive Compulsive Disorder (6.1)</t>
  </si>
  <si>
    <t>Bouvard 2015 (47-Y) ages gender combined16CombinedPanic Disorder (9.1)</t>
  </si>
  <si>
    <t>Bouvard 2015 (47-Y) ages gender combined16CombinedSeparation Anxiety Disorder (7.1)</t>
  </si>
  <si>
    <t>Bouvard 2015 (47-Y) ages gender combined16CombinedSocial Phobia (9.1)</t>
  </si>
  <si>
    <t>Bouvard 2015 (47-Y) ages gender combined16CombinedTotal Anxiety and Depression (47.1)</t>
  </si>
  <si>
    <t>Bouvard 2015 (47-Y) ages gender combined17CombinedGeneralized Anxiety Disorder (6.1)</t>
  </si>
  <si>
    <t>Bouvard 2015 (47-Y) ages gender combined17CombinedMajor Depressive Disorder (10.1)</t>
  </si>
  <si>
    <t>Bouvard 2015 (47-Y) ages gender combined17CombinedObsessive Compulsive Disorder (6.1)</t>
  </si>
  <si>
    <t>Bouvard 2015 (47-Y) ages gender combined17CombinedPanic Disorder (9.1)</t>
  </si>
  <si>
    <t>Bouvard 2015 (47-Y) ages gender combined17CombinedSeparation Anxiety Disorder (7.1)</t>
  </si>
  <si>
    <t>Bouvard 2015 (47-Y) ages gender combined17CombinedSocial Phobia (9.1)</t>
  </si>
  <si>
    <t>Bouvard 2015 (47-Y) ages gender combined17CombinedTotal Anxiety and Depression (47.1)</t>
  </si>
  <si>
    <t>Bouvard 2015 (47-Y) ages gender combined18CombinedGeneralized Anxiety Disorder (6.1)</t>
  </si>
  <si>
    <t>Bouvard 2015 (47-Y) ages gender combined18CombinedMajor Depressive Disorder (10.1)</t>
  </si>
  <si>
    <t>Bouvard 2015 (47-Y) ages gender combined18CombinedObsessive Compulsive Disorder (6.1)</t>
  </si>
  <si>
    <t>Bouvard 2015 (47-Y) ages gender combined18CombinedPanic Disorder (9.1)</t>
  </si>
  <si>
    <t>Bouvard 2015 (47-Y) ages gender combined18CombinedSeparation Anxiety Disorder (7.1)</t>
  </si>
  <si>
    <t>Bouvard 2015 (47-Y) ages gender combined18CombinedSocial Phobia (9.1)</t>
  </si>
  <si>
    <t>Bouvard 2015 (47-Y) ages gender combined18CombinedTotal Anxiety and Depression (47.1)</t>
  </si>
  <si>
    <t>Bouvard 2015 (47-Y) ages gender combined19CombinedGeneralized Anxiety Disorder (6.1)</t>
  </si>
  <si>
    <t>Bouvard 2015 (47-Y) ages gender combined19CombinedMajor Depressive Disorder (10.1)</t>
  </si>
  <si>
    <t>Bouvard 2015 (47-Y) ages gender combined19CombinedObsessive Compulsive Disorder (6.1)</t>
  </si>
  <si>
    <t>Bouvard 2015 (47-Y) ages gender combined19CombinedPanic Disorder (9.1)</t>
  </si>
  <si>
    <t>Bouvard 2015 (47-Y) ages gender combined19CombinedSeparation Anxiety Disorder (7.1)</t>
  </si>
  <si>
    <t>Bouvard 2015 (47-Y) ages gender combined19CombinedSocial Phobia (9.1)</t>
  </si>
  <si>
    <t>Bouvard 2015 (47-Y) ages gender combined19CombinedTotal Anxiety and Depression (47.1)</t>
  </si>
  <si>
    <t>Chorpita 2000 (47-Y) 2-year age bands gender combined10CombinedGeneralized Anxiety Disorder (6.1)</t>
  </si>
  <si>
    <t>Chorpita 2000 (47-Y) 2-year age bands gender combined10CombinedMajor Depressive Disorder (10.1)</t>
  </si>
  <si>
    <t>Chorpita 2000 (47-Y) 2-year age bands gender combined10CombinedObsessive Compulsive Disorder (6.1)</t>
  </si>
  <si>
    <t>Chorpita 2000 (47-Y) 2-year age bands gender combined10CombinedPanic Disorder (9.1)</t>
  </si>
  <si>
    <t>Chorpita 2000 (47-Y) 2-year age bands gender combined10CombinedSeparation Anxiety Disorder (7.1)</t>
  </si>
  <si>
    <t>Chorpita 2000 (47-Y) 2-year age bands gender combined10CombinedSocial Phobia (9.1)</t>
  </si>
  <si>
    <t>Chorpita 2000 (47-Y) 2-year age bands gender combined10CombinedTotal Anxiety (37.1)</t>
  </si>
  <si>
    <t>Chorpita 2000 (47-Y) 2-year age bands gender combined10CombinedTotal Anxiety and Depression (47.1)</t>
  </si>
  <si>
    <t>Chorpita 2000 (47-Y) 2-year age bands gender combined11CombinedGeneralized Anxiety Disorder (6.1)</t>
  </si>
  <si>
    <t>Chorpita 2000 (47-Y) 2-year age bands gender combined11CombinedMajor Depressive Disorder (10.1)</t>
  </si>
  <si>
    <t>Chorpita 2000 (47-Y) 2-year age bands gender combined11CombinedObsessive Compulsive Disorder (6.1)</t>
  </si>
  <si>
    <t>Chorpita 2000 (47-Y) 2-year age bands gender combined11CombinedPanic Disorder (9.1)</t>
  </si>
  <si>
    <t>Chorpita 2000 (47-Y) 2-year age bands gender combined11CombinedSeparation Anxiety Disorder (7.1)</t>
  </si>
  <si>
    <t>Chorpita 2000 (47-Y) 2-year age bands gender combined11CombinedSocial Phobia (9.1)</t>
  </si>
  <si>
    <t>Chorpita 2000 (47-Y) 2-year age bands gender combined11CombinedTotal Anxiety (37.1)</t>
  </si>
  <si>
    <t>Chorpita 2000 (47-Y) 2-year age bands gender combined11CombinedTotal Anxiety and Depression (47.1)</t>
  </si>
  <si>
    <t>Chorpita 2000 (47-Y) 2-year age bands gender combined12CombinedGeneralized Anxiety Disorder (6.1)</t>
  </si>
  <si>
    <t>Chorpita 2000 (47-Y) 2-year age bands gender combined12CombinedMajor Depressive Disorder (10.1)</t>
  </si>
  <si>
    <t>Chorpita 2000 (47-Y) 2-year age bands gender combined12CombinedObsessive Compulsive Disorder (6.1)</t>
  </si>
  <si>
    <t>Chorpita 2000 (47-Y) 2-year age bands gender combined12CombinedPanic Disorder (9.1)</t>
  </si>
  <si>
    <t>Chorpita 2000 (47-Y) 2-year age bands gender combined12CombinedSeparation Anxiety Disorder (7.1)</t>
  </si>
  <si>
    <t>Chorpita 2000 (47-Y) 2-year age bands gender combined12CombinedSocial Phobia (9.1)</t>
  </si>
  <si>
    <t>Chorpita 2000 (47-Y) 2-year age bands gender combined12CombinedTotal Anxiety (37.1)</t>
  </si>
  <si>
    <t>Chorpita 2000 (47-Y) 2-year age bands gender combined12CombinedTotal Anxiety and Depression (47.1)</t>
  </si>
  <si>
    <t>Chorpita 2000 (47-Y) 2-year age bands gender combined13CombinedGeneralized Anxiety Disorder (6.1)</t>
  </si>
  <si>
    <t>Chorpita 2000 (47-Y) 2-year age bands gender combined13CombinedMajor Depressive Disorder (10.1)</t>
  </si>
  <si>
    <t>Chorpita 2000 (47-Y) 2-year age bands gender combined13CombinedObsessive Compulsive Disorder (6.1)</t>
  </si>
  <si>
    <t>Chorpita 2000 (47-Y) 2-year age bands gender combined13CombinedPanic Disorder (9.1)</t>
  </si>
  <si>
    <t>Chorpita 2000 (47-Y) 2-year age bands gender combined13CombinedSeparation Anxiety Disorder (7.1)</t>
  </si>
  <si>
    <t>Chorpita 2000 (47-Y) 2-year age bands gender combined13CombinedSocial Phobia (9.1)</t>
  </si>
  <si>
    <t>Chorpita 2000 (47-Y) 2-year age bands gender combined13CombinedTotal Anxiety (37.1)</t>
  </si>
  <si>
    <t>Chorpita 2000 (47-Y) 2-year age bands gender combined13CombinedTotal Anxiety and Depression (47.1)</t>
  </si>
  <si>
    <t>Chorpita 2000 (47-Y) 2-year age bands gender combined14CombinedGeneralized Anxiety Disorder (6.1)</t>
  </si>
  <si>
    <t>Chorpita 2000 (47-Y) 2-year age bands gender combined14CombinedMajor Depressive Disorder (10.1)</t>
  </si>
  <si>
    <t>Chorpita 2000 (47-Y) 2-year age bands gender combined14CombinedObsessive Compulsive Disorder (6.1)</t>
  </si>
  <si>
    <t>Chorpita 2000 (47-Y) 2-year age bands gender combined14CombinedPanic Disorder (9.1)</t>
  </si>
  <si>
    <t>Chorpita 2000 (47-Y) 2-year age bands gender combined14CombinedSeparation Anxiety Disorder (7.1)</t>
  </si>
  <si>
    <t>Chorpita 2000 (47-Y) 2-year age bands gender combined14CombinedSocial Phobia (9.1)</t>
  </si>
  <si>
    <t>Chorpita 2000 (47-Y) 2-year age bands gender combined14CombinedTotal Anxiety (37.1)</t>
  </si>
  <si>
    <t>Chorpita 2000 (47-Y) 2-year age bands gender combined14CombinedTotal Anxiety and Depression (47.1)</t>
  </si>
  <si>
    <t>Chorpita 2000 (47-Y) 2-year age bands gender combined15CombinedGeneralized Anxiety Disorder (6.1)</t>
  </si>
  <si>
    <t>Chorpita 2000 (47-Y) 2-year age bands gender combined15CombinedMajor Depressive Disorder (10.1)</t>
  </si>
  <si>
    <t>Chorpita 2000 (47-Y) 2-year age bands gender combined15CombinedObsessive Compulsive Disorder (6.1)</t>
  </si>
  <si>
    <t>Chorpita 2000 (47-Y) 2-year age bands gender combined15CombinedPanic Disorder (9.1)</t>
  </si>
  <si>
    <t>Chorpita 2000 (47-Y) 2-year age bands gender combined15CombinedSeparation Anxiety Disorder (7.1)</t>
  </si>
  <si>
    <t>Chorpita 2000 (47-Y) 2-year age bands gender combined15CombinedSocial Phobia (9.1)</t>
  </si>
  <si>
    <t>Chorpita 2000 (47-Y) 2-year age bands gender combined15CombinedTotal Anxiety (37.1)</t>
  </si>
  <si>
    <t>Chorpita 2000 (47-Y) 2-year age bands gender combined15CombinedTotal Anxiety and Depression (47.1)</t>
  </si>
  <si>
    <t>Chorpita 2000 (47-Y) 2-year age bands gender combined16CombinedGeneralized Anxiety Disorder (6.1)</t>
  </si>
  <si>
    <t>Chorpita 2000 (47-Y) 2-year age bands gender combined16CombinedMajor Depressive Disorder (10.1)</t>
  </si>
  <si>
    <t>Chorpita 2000 (47-Y) 2-year age bands gender combined16CombinedObsessive Compulsive Disorder (6.1)</t>
  </si>
  <si>
    <t>Chorpita 2000 (47-Y) 2-year age bands gender combined16CombinedPanic Disorder (9.1)</t>
  </si>
  <si>
    <t>Chorpita 2000 (47-Y) 2-year age bands gender combined16CombinedSeparation Anxiety Disorder (7.1)</t>
  </si>
  <si>
    <t>Chorpita 2000 (47-Y) 2-year age bands gender combined16CombinedSocial Phobia (9.1)</t>
  </si>
  <si>
    <t>Chorpita 2000 (47-Y) 2-year age bands gender combined16CombinedTotal Anxiety (37.1)</t>
  </si>
  <si>
    <t>Chorpita 2000 (47-Y) 2-year age bands gender combined16CombinedTotal Anxiety and Depression (47.1)</t>
  </si>
  <si>
    <t>Chorpita 2000 (47-Y) 2-year age bands gender combined17CombinedGeneralized Anxiety Disorder (6.1)</t>
  </si>
  <si>
    <t>Chorpita 2000 (47-Y) 2-year age bands gender combined17CombinedMajor Depressive Disorder (10.1)</t>
  </si>
  <si>
    <t>Chorpita 2000 (47-Y) 2-year age bands gender combined17CombinedObsessive Compulsive Disorder (6.1)</t>
  </si>
  <si>
    <t>Chorpita 2000 (47-Y) 2-year age bands gender combined17CombinedPanic Disorder (9.1)</t>
  </si>
  <si>
    <t>Chorpita 2000 (47-Y) 2-year age bands gender combined17CombinedSeparation Anxiety Disorder (7.1)</t>
  </si>
  <si>
    <t>Chorpita 2000 (47-Y) 2-year age bands gender combined17CombinedSocial Phobia (9.1)</t>
  </si>
  <si>
    <t>Chorpita 2000 (47-Y) 2-year age bands gender combined17CombinedTotal Anxiety (37.1)</t>
  </si>
  <si>
    <t>Chorpita 2000 (47-Y) 2-year age bands gender combined17CombinedTotal Anxiety and Depression (47.1)</t>
  </si>
  <si>
    <t>Chorpita 2000 (47-Y) 2-year age bands gender combined18CombinedGeneralized Anxiety Disorder (6.1)</t>
  </si>
  <si>
    <t>Chorpita 2000 (47-Y) 2-year age bands gender combined18CombinedMajor Depressive Disorder (10.1)</t>
  </si>
  <si>
    <t>Chorpita 2000 (47-Y) 2-year age bands gender combined18CombinedObsessive Compulsive Disorder (6.1)</t>
  </si>
  <si>
    <t>Chorpita 2000 (47-Y) 2-year age bands gender combined18CombinedPanic Disorder (9.1)</t>
  </si>
  <si>
    <t>Chorpita 2000 (47-Y) 2-year age bands gender combined18CombinedSeparation Anxiety Disorder (7.1)</t>
  </si>
  <si>
    <t>Chorpita 2000 (47-Y) 2-year age bands gender combined18CombinedSocial Phobia (9.1)</t>
  </si>
  <si>
    <t>Chorpita 2000 (47-Y) 2-year age bands gender combined18CombinedTotal Anxiety (37.1)</t>
  </si>
  <si>
    <t>Chorpita 2000 (47-Y) 2-year age bands gender combined18CombinedTotal Anxiety and Depression (47.1)</t>
  </si>
  <si>
    <t>Chorpita 2000 (47-Y) 2-year age bands gender combined9CombinedGeneralized Anxiety Disorder (6.1)</t>
  </si>
  <si>
    <t>Chorpita 2000 (47-Y) 2-year age bands gender combined9CombinedMajor Depressive Disorder (10.1)</t>
  </si>
  <si>
    <t>Chorpita 2000 (47-Y) 2-year age bands gender combined9CombinedObsessive Compulsive Disorder (6.1)</t>
  </si>
  <si>
    <t>Chorpita 2000 (47-Y) 2-year age bands gender combined9CombinedPanic Disorder (9.1)</t>
  </si>
  <si>
    <t>Chorpita 2000 (47-Y) 2-year age bands gender combined9CombinedSeparation Anxiety Disorder (7.1)</t>
  </si>
  <si>
    <t>Chorpita 2000 (47-Y) 2-year age bands gender combined9CombinedSocial Phobia (9.1)</t>
  </si>
  <si>
    <t>Chorpita 2000 (47-Y) 2-year age bands gender combined9CombinedTotal Anxiety (37.1)</t>
  </si>
  <si>
    <t>Chorpita 2000 (47-Y) 2-year age bands gender combined9CombinedTotal Anxiety and Depression (47.1)</t>
  </si>
  <si>
    <t>DeRoss 2002 (47-Y) ages and gender combined10CombinedGeneralized Anxiety Disorder (6.1)</t>
  </si>
  <si>
    <t>DeRoss 2002 (47-Y) ages and gender combined10CombinedMajor Depressive Disorder (10.1)</t>
  </si>
  <si>
    <t>DeRoss 2002 (47-Y) ages and gender combined10CombinedObsessive Compulsive Disorder (6.1)</t>
  </si>
  <si>
    <t>DeRoss 2002 (47-Y) ages and gender combined10CombinedPanic Disorder (9.1)</t>
  </si>
  <si>
    <t>DeRoss 2002 (47-Y) ages and gender combined10CombinedSeparation Anxiety Disorder (7.1)</t>
  </si>
  <si>
    <t>DeRoss 2002 (47-Y) ages and gender combined10CombinedSocial Phobia (9.1)</t>
  </si>
  <si>
    <t>DeRoss 2002 (47-Y) ages and gender combined11CombinedGeneralized Anxiety Disorder (6.1)</t>
  </si>
  <si>
    <t>DeRoss 2002 (47-Y) ages and gender combined11CombinedMajor Depressive Disorder (10.1)</t>
  </si>
  <si>
    <t>DeRoss 2002 (47-Y) ages and gender combined11CombinedObsessive Compulsive Disorder (6.1)</t>
  </si>
  <si>
    <t>DeRoss 2002 (47-Y) ages and gender combined11CombinedPanic Disorder (9.1)</t>
  </si>
  <si>
    <t>DeRoss 2002 (47-Y) ages and gender combined11CombinedSeparation Anxiety Disorder (7.1)</t>
  </si>
  <si>
    <t>DeRoss 2002 (47-Y) ages and gender combined11CombinedSocial Phobia (9.1)</t>
  </si>
  <si>
    <t>DeRoss 2002 (47-Y) ages and gender combined12CombinedGeneralized Anxiety Disorder (6.1)</t>
  </si>
  <si>
    <t>DeRoss 2002 (47-Y) ages and gender combined12CombinedMajor Depressive Disorder (10.1)</t>
  </si>
  <si>
    <t>DeRoss 2002 (47-Y) ages and gender combined12CombinedObsessive Compulsive Disorder (6.1)</t>
  </si>
  <si>
    <t>DeRoss 2002 (47-Y) ages and gender combined12CombinedPanic Disorder (9.1)</t>
  </si>
  <si>
    <t>DeRoss 2002 (47-Y) ages and gender combined12CombinedSeparation Anxiety Disorder (7.1)</t>
  </si>
  <si>
    <t>DeRoss 2002 (47-Y) ages and gender combined12CombinedSocial Phobia (9.1)</t>
  </si>
  <si>
    <t>DeRoss 2002 (47-Y) ages and gender combined13CombinedGeneralized Anxiety Disorder (6.1)</t>
  </si>
  <si>
    <t>DeRoss 2002 (47-Y) ages and gender combined13CombinedMajor Depressive Disorder (10.1)</t>
  </si>
  <si>
    <t>DeRoss 2002 (47-Y) ages and gender combined13CombinedObsessive Compulsive Disorder (6.1)</t>
  </si>
  <si>
    <t>DeRoss 2002 (47-Y) ages and gender combined13CombinedPanic Disorder (9.1)</t>
  </si>
  <si>
    <t>DeRoss 2002 (47-Y) ages and gender combined13CombinedSeparation Anxiety Disorder (7.1)</t>
  </si>
  <si>
    <t>DeRoss 2002 (47-Y) ages and gender combined13CombinedSocial Phobia (9.1)</t>
  </si>
  <si>
    <t>DeRoss 2002 (47-Y) ages and gender combined14CombinedGeneralized Anxiety Disorder (6.1)</t>
  </si>
  <si>
    <t>DeRoss 2002 (47-Y) ages and gender combined14CombinedMajor Depressive Disorder (10.1)</t>
  </si>
  <si>
    <t>DeRoss 2002 (47-Y) ages and gender combined14CombinedObsessive Compulsive Disorder (6.1)</t>
  </si>
  <si>
    <t>DeRoss 2002 (47-Y) ages and gender combined14CombinedPanic Disorder (9.1)</t>
  </si>
  <si>
    <t>DeRoss 2002 (47-Y) ages and gender combined14CombinedSeparation Anxiety Disorder (7.1)</t>
  </si>
  <si>
    <t>DeRoss 2002 (47-Y) ages and gender combined14CombinedSocial Phobia (9.1)</t>
  </si>
  <si>
    <t>DeRoss 2002 (47-Y) ages and gender combined15CombinedGeneralized Anxiety Disorder (6.1)</t>
  </si>
  <si>
    <t>DeRoss 2002 (47-Y) ages and gender combined15CombinedMajor Depressive Disorder (10.1)</t>
  </si>
  <si>
    <t>DeRoss 2002 (47-Y) ages and gender combined15CombinedObsessive Compulsive Disorder (6.1)</t>
  </si>
  <si>
    <t>DeRoss 2002 (47-Y) ages and gender combined15CombinedPanic Disorder (9.1)</t>
  </si>
  <si>
    <t>DeRoss 2002 (47-Y) ages and gender combined15CombinedSeparation Anxiety Disorder (7.1)</t>
  </si>
  <si>
    <t>DeRoss 2002 (47-Y) ages and gender combined15CombinedSocial Phobia (9.1)</t>
  </si>
  <si>
    <t>DeRoss 2002 (47-Y) ages and gender combined16CombinedGeneralized Anxiety Disorder (6.1)</t>
  </si>
  <si>
    <t>DeRoss 2002 (47-Y) ages and gender combined16CombinedMajor Depressive Disorder (10.1)</t>
  </si>
  <si>
    <t>DeRoss 2002 (47-Y) ages and gender combined16CombinedObsessive Compulsive Disorder (6.1)</t>
  </si>
  <si>
    <t>DeRoss 2002 (47-Y) ages and gender combined16CombinedPanic Disorder (9.1)</t>
  </si>
  <si>
    <t>DeRoss 2002 (47-Y) ages and gender combined16CombinedSeparation Anxiety Disorder (7.1)</t>
  </si>
  <si>
    <t>DeRoss 2002 (47-Y) ages and gender combined16CombinedSocial Phobia (9.1)</t>
  </si>
  <si>
    <t>DeRoss 2002 (47-Y) ages and gender combined17CombinedGeneralized Anxiety Disorder (6.1)</t>
  </si>
  <si>
    <t>DeRoss 2002 (47-Y) ages and gender combined17CombinedMajor Depressive Disorder (10.1)</t>
  </si>
  <si>
    <t>DeRoss 2002 (47-Y) ages and gender combined17CombinedObsessive Compulsive Disorder (6.1)</t>
  </si>
  <si>
    <t>DeRoss 2002 (47-Y) ages and gender combined17CombinedPanic Disorder (9.1)</t>
  </si>
  <si>
    <t>DeRoss 2002 (47-Y) ages and gender combined17CombinedSeparation Anxiety Disorder (7.1)</t>
  </si>
  <si>
    <t>DeRoss 2002 (47-Y) ages and gender combined17CombinedSocial Phobia (9.1)</t>
  </si>
  <si>
    <t>DeRoss 2002 (47-Y) ages and gender combined18CombinedGeneralized Anxiety Disorder (6.1)</t>
  </si>
  <si>
    <t>DeRoss 2002 (47-Y) ages and gender combined18CombinedMajor Depressive Disorder (10.1)</t>
  </si>
  <si>
    <t>DeRoss 2002 (47-Y) ages and gender combined18CombinedObsessive Compulsive Disorder (6.1)</t>
  </si>
  <si>
    <t>DeRoss 2002 (47-Y) ages and gender combined18CombinedPanic Disorder (9.1)</t>
  </si>
  <si>
    <t>DeRoss 2002 (47-Y) ages and gender combined18CombinedSeparation Anxiety Disorder (7.1)</t>
  </si>
  <si>
    <t>DeRoss 2002 (47-Y) ages and gender combined18CombinedSocial Phobia (9.1)</t>
  </si>
  <si>
    <t>DeRoss 2002 (47-Y) ages and gender combined8CombinedGeneralized Anxiety Disorder (6.1)</t>
  </si>
  <si>
    <t>DeRoss 2002 (47-Y) ages and gender combined8CombinedMajor Depressive Disorder (10.1)</t>
  </si>
  <si>
    <t>DeRoss 2002 (47-Y) ages and gender combined8CombinedObsessive Compulsive Disorder (6.1)</t>
  </si>
  <si>
    <t>DeRoss 2002 (47-Y) ages and gender combined8CombinedPanic Disorder (9.1)</t>
  </si>
  <si>
    <t>DeRoss 2002 (47-Y) ages and gender combined8CombinedSeparation Anxiety Disorder (7.1)</t>
  </si>
  <si>
    <t>DeRoss 2002 (47-Y) ages and gender combined8CombinedSocial Phobia (9.1)</t>
  </si>
  <si>
    <t>DeRoss 2002 (47-Y) ages and gender combined9CombinedGeneralized Anxiety Disorder (6.1)</t>
  </si>
  <si>
    <t>DeRoss 2002 (47-Y) ages and gender combined9CombinedMajor Depressive Disorder (10.1)</t>
  </si>
  <si>
    <t>DeRoss 2002 (47-Y) ages and gender combined9CombinedObsessive Compulsive Disorder (6.1)</t>
  </si>
  <si>
    <t>DeRoss 2002 (47-Y) ages and gender combined9CombinedPanic Disorder (9.1)</t>
  </si>
  <si>
    <t>DeRoss 2002 (47-Y) ages and gender combined9CombinedSeparation Anxiety Disorder (7.1)</t>
  </si>
  <si>
    <t>DeRoss 2002 (47-Y) ages and gender combined9CombinedSocial Phobia (9.1)</t>
  </si>
  <si>
    <t>DeRoss 2002 (47-Y) wide age bands gender combined10CombinedGeneralized Anxiety Disorder (6.1)</t>
  </si>
  <si>
    <t>DeRoss 2002 (47-Y) wide age bands gender combined10CombinedMajor Depressive Disorder (10.1)</t>
  </si>
  <si>
    <t>DeRoss 2002 (47-Y) wide age bands gender combined10CombinedObsessive Compulsive Disorder (6.1)</t>
  </si>
  <si>
    <t>DeRoss 2002 (47-Y) wide age bands gender combined10CombinedPanic Disorder (9.1)</t>
  </si>
  <si>
    <t>DeRoss 2002 (47-Y) wide age bands gender combined10CombinedSeparation Anxiety Disorder (7.1)</t>
  </si>
  <si>
    <t>DeRoss 2002 (47-Y) wide age bands gender combined10CombinedSocial Phobia (9.1)</t>
  </si>
  <si>
    <t>DeRoss 2002 (47-Y) wide age bands gender combined11CombinedGeneralized Anxiety Disorder (6.1)</t>
  </si>
  <si>
    <t>DeRoss 2002 (47-Y) wide age bands gender combined11CombinedMajor Depressive Disorder (10.1)</t>
  </si>
  <si>
    <t>DeRoss 2002 (47-Y) wide age bands gender combined11CombinedObsessive Compulsive Disorder (6.1)</t>
  </si>
  <si>
    <t>DeRoss 2002 (47-Y) wide age bands gender combined11CombinedPanic Disorder (9.1)</t>
  </si>
  <si>
    <t>DeRoss 2002 (47-Y) wide age bands gender combined11CombinedSeparation Anxiety Disorder (7.1)</t>
  </si>
  <si>
    <t>DeRoss 2002 (47-Y) wide age bands gender combined11CombinedSocial Phobia (9.1)</t>
  </si>
  <si>
    <t>DeRoss 2002 (47-Y) wide age bands gender combined12CombinedGeneralized Anxiety Disorder (6.1)</t>
  </si>
  <si>
    <t>DeRoss 2002 (47-Y) wide age bands gender combined12CombinedMajor Depressive Disorder (10.1)</t>
  </si>
  <si>
    <t>DeRoss 2002 (47-Y) wide age bands gender combined12CombinedObsessive Compulsive Disorder (6.1)</t>
  </si>
  <si>
    <t>DeRoss 2002 (47-Y) wide age bands gender combined12CombinedPanic Disorder (9.1)</t>
  </si>
  <si>
    <t>DeRoss 2002 (47-Y) wide age bands gender combined12CombinedSeparation Anxiety Disorder (7.1)</t>
  </si>
  <si>
    <t>DeRoss 2002 (47-Y) wide age bands gender combined12CombinedSocial Phobia (9.1)</t>
  </si>
  <si>
    <t>DeRoss 2002 (47-Y) wide age bands gender combined13CombinedGeneralized Anxiety Disorder (6.1)</t>
  </si>
  <si>
    <t>DeRoss 2002 (47-Y) wide age bands gender combined13CombinedMajor Depressive Disorder (10.1)</t>
  </si>
  <si>
    <t>DeRoss 2002 (47-Y) wide age bands gender combined13CombinedObsessive Compulsive Disorder (6.1)</t>
  </si>
  <si>
    <t>DeRoss 2002 (47-Y) wide age bands gender combined13CombinedPanic Disorder (9.1)</t>
  </si>
  <si>
    <t>DeRoss 2002 (47-Y) wide age bands gender combined13CombinedSeparation Anxiety Disorder (7.1)</t>
  </si>
  <si>
    <t>DeRoss 2002 (47-Y) wide age bands gender combined13CombinedSocial Phobia (9.1)</t>
  </si>
  <si>
    <t>DeRoss 2002 (47-Y) wide age bands gender combined14CombinedGeneralized Anxiety Disorder (6.1)</t>
  </si>
  <si>
    <t>DeRoss 2002 (47-Y) wide age bands gender combined14CombinedMajor Depressive Disorder (10.1)</t>
  </si>
  <si>
    <t>DeRoss 2002 (47-Y) wide age bands gender combined14CombinedObsessive Compulsive Disorder (6.1)</t>
  </si>
  <si>
    <t>DeRoss 2002 (47-Y) wide age bands gender combined14CombinedPanic Disorder (9.1)</t>
  </si>
  <si>
    <t>DeRoss 2002 (47-Y) wide age bands gender combined14CombinedSeparation Anxiety Disorder (7.1)</t>
  </si>
  <si>
    <t>DeRoss 2002 (47-Y) wide age bands gender combined14CombinedSocial Phobia (9.1)</t>
  </si>
  <si>
    <t>DeRoss 2002 (47-Y) wide age bands gender combined15CombinedGeneralized Anxiety Disorder (6.1)</t>
  </si>
  <si>
    <t>DeRoss 2002 (47-Y) wide age bands gender combined15CombinedMajor Depressive Disorder (10.1)</t>
  </si>
  <si>
    <t>DeRoss 2002 (47-Y) wide age bands gender combined15CombinedObsessive Compulsive Disorder (6.1)</t>
  </si>
  <si>
    <t>DeRoss 2002 (47-Y) wide age bands gender combined15CombinedPanic Disorder (9.1)</t>
  </si>
  <si>
    <t>DeRoss 2002 (47-Y) wide age bands gender combined15CombinedSeparation Anxiety Disorder (7.1)</t>
  </si>
  <si>
    <t>DeRoss 2002 (47-Y) wide age bands gender combined15CombinedSocial Phobia (9.1)</t>
  </si>
  <si>
    <t>DeRoss 2002 (47-Y) wide age bands gender combined16CombinedGeneralized Anxiety Disorder (6.1)</t>
  </si>
  <si>
    <t>DeRoss 2002 (47-Y) wide age bands gender combined16CombinedMajor Depressive Disorder (10.1)</t>
  </si>
  <si>
    <t>DeRoss 2002 (47-Y) wide age bands gender combined16CombinedObsessive Compulsive Disorder (6.1)</t>
  </si>
  <si>
    <t>DeRoss 2002 (47-Y) wide age bands gender combined16CombinedPanic Disorder (9.1)</t>
  </si>
  <si>
    <t>DeRoss 2002 (47-Y) wide age bands gender combined16CombinedSeparation Anxiety Disorder (7.1)</t>
  </si>
  <si>
    <t>DeRoss 2002 (47-Y) wide age bands gender combined16CombinedSocial Phobia (9.1)</t>
  </si>
  <si>
    <t>DeRoss 2002 (47-Y) wide age bands gender combined17CombinedGeneralized Anxiety Disorder (6.1)</t>
  </si>
  <si>
    <t>DeRoss 2002 (47-Y) wide age bands gender combined17CombinedMajor Depressive Disorder (10.1)</t>
  </si>
  <si>
    <t>DeRoss 2002 (47-Y) wide age bands gender combined17CombinedObsessive Compulsive Disorder (6.1)</t>
  </si>
  <si>
    <t>DeRoss 2002 (47-Y) wide age bands gender combined17CombinedPanic Disorder (9.1)</t>
  </si>
  <si>
    <t>DeRoss 2002 (47-Y) wide age bands gender combined17CombinedSeparation Anxiety Disorder (7.1)</t>
  </si>
  <si>
    <t>DeRoss 2002 (47-Y) wide age bands gender combined17CombinedSocial Phobia (9.1)</t>
  </si>
  <si>
    <t>DeRoss 2002 (47-Y) wide age bands gender combined18CombinedGeneralized Anxiety Disorder (6.1)</t>
  </si>
  <si>
    <t>DeRoss 2002 (47-Y) wide age bands gender combined18CombinedMajor Depressive Disorder (10.1)</t>
  </si>
  <si>
    <t>DeRoss 2002 (47-Y) wide age bands gender combined18CombinedObsessive Compulsive Disorder (6.1)</t>
  </si>
  <si>
    <t>DeRoss 2002 (47-Y) wide age bands gender combined18CombinedPanic Disorder (9.1)</t>
  </si>
  <si>
    <t>DeRoss 2002 (47-Y) wide age bands gender combined18CombinedSeparation Anxiety Disorder (7.1)</t>
  </si>
  <si>
    <t>DeRoss 2002 (47-Y) wide age bands gender combined18CombinedSocial Phobia (9.1)</t>
  </si>
  <si>
    <t>DeRoss 2002 (47-Y) wide age bands gender combined8CombinedGeneralized Anxiety Disorder (6.1)</t>
  </si>
  <si>
    <t>DeRoss 2002 (47-Y) wide age bands gender combined8CombinedMajor Depressive Disorder (10.1)</t>
  </si>
  <si>
    <t>DeRoss 2002 (47-Y) wide age bands gender combined8CombinedObsessive Compulsive Disorder (6.1)</t>
  </si>
  <si>
    <t>DeRoss 2002 (47-Y) wide age bands gender combined8CombinedPanic Disorder (9.1)</t>
  </si>
  <si>
    <t>DeRoss 2002 (47-Y) wide age bands gender combined8CombinedSeparation Anxiety Disorder (7.1)</t>
  </si>
  <si>
    <t>DeRoss 2002 (47-Y) wide age bands gender combined8CombinedSocial Phobia (9.1)</t>
  </si>
  <si>
    <t>DeRoss 2002 (47-Y) wide age bands gender combined9CombinedGeneralized Anxiety Disorder (6.1)</t>
  </si>
  <si>
    <t>DeRoss 2002 (47-Y) wide age bands gender combined9CombinedMajor Depressive Disorder (10.1)</t>
  </si>
  <si>
    <t>DeRoss 2002 (47-Y) wide age bands gender combined9CombinedObsessive Compulsive Disorder (6.1)</t>
  </si>
  <si>
    <t>DeRoss 2002 (47-Y) wide age bands gender combined9CombinedPanic Disorder (9.1)</t>
  </si>
  <si>
    <t>DeRoss 2002 (47-Y) wide age bands gender combined9CombinedSeparation Anxiety Disorder (7.1)</t>
  </si>
  <si>
    <t>DeRoss 2002 (47-Y) wide age bands gender combined9CombinedSocial Phobia (9.1)</t>
  </si>
  <si>
    <t>Ebesutani 2012 (25-Y) ages combined10CombinedMajor Depressive Disorder (10.1)</t>
  </si>
  <si>
    <t>Ebesutani 2012 (25-Y) ages combined10CombinedTotal Anxiety (15.1)</t>
  </si>
  <si>
    <t>Ebesutani 2012 (25-Y) ages combined10CombinedTotal Anxiety and Depression (25.1)</t>
  </si>
  <si>
    <t>Ebesutani 2012 (25-Y) ages combined11CombinedMajor Depressive Disorder (10.1)</t>
  </si>
  <si>
    <t>Ebesutani 2012 (25-Y) ages combined11CombinedTotal Anxiety (15.1)</t>
  </si>
  <si>
    <t>Ebesutani 2012 (25-Y) ages combined11CombinedTotal Anxiety and Depression (25.1)</t>
  </si>
  <si>
    <t>Ebesutani 2012 (25-Y) ages combined12CombinedMajor Depressive Disorder (10.1)</t>
  </si>
  <si>
    <t>Ebesutani 2012 (25-Y) ages combined12CombinedTotal Anxiety (15.1)</t>
  </si>
  <si>
    <t>Ebesutani 2012 (25-Y) ages combined12CombinedTotal Anxiety and Depression (25.1)</t>
  </si>
  <si>
    <t>Ebesutani 2012 (25-Y) ages combined13CombinedMajor Depressive Disorder (10.1)</t>
  </si>
  <si>
    <t>Ebesutani 2012 (25-Y) ages combined13CombinedTotal Anxiety (15.1)</t>
  </si>
  <si>
    <t>Ebesutani 2012 (25-Y) ages combined13CombinedTotal Anxiety and Depression (25.1)</t>
  </si>
  <si>
    <t>Ebesutani 2012 (25-Y) ages combined14CombinedMajor Depressive Disorder (10.1)</t>
  </si>
  <si>
    <t>Ebesutani 2012 (25-Y) ages combined14CombinedTotal Anxiety (15.1)</t>
  </si>
  <si>
    <t>Ebesutani 2012 (25-Y) ages combined14CombinedTotal Anxiety and Depression (25.1)</t>
  </si>
  <si>
    <t>Ebesutani 2012 (25-Y) ages combined15CombinedMajor Depressive Disorder (10.1)</t>
  </si>
  <si>
    <t>Ebesutani 2012 (25-Y) ages combined15CombinedTotal Anxiety (15.1)</t>
  </si>
  <si>
    <t>Ebesutani 2012 (25-Y) ages combined15CombinedTotal Anxiety and Depression (25.1)</t>
  </si>
  <si>
    <t>Ebesutani 2012 (25-Y) ages combined16CombinedMajor Depressive Disorder (10.1)</t>
  </si>
  <si>
    <t>Ebesutani 2012 (25-Y) ages combined16CombinedTotal Anxiety (15.1)</t>
  </si>
  <si>
    <t>Ebesutani 2012 (25-Y) ages combined16CombinedTotal Anxiety and Depression (25.1)</t>
  </si>
  <si>
    <t>Ebesutani 2012 (25-Y) ages combined17CombinedMajor Depressive Disorder (10.1)</t>
  </si>
  <si>
    <t>Ebesutani 2012 (25-Y) ages combined17CombinedTotal Anxiety (15.1)</t>
  </si>
  <si>
    <t>Ebesutani 2012 (25-Y) ages combined17CombinedTotal Anxiety and Depression (25.1)</t>
  </si>
  <si>
    <t>Ebesutani 2012 (25-Y) ages combined18CombinedMajor Depressive Disorder (10.1)</t>
  </si>
  <si>
    <t>Ebesutani 2012 (25-Y) ages combined18CombinedTotal Anxiety (15.1)</t>
  </si>
  <si>
    <t>Ebesutani 2012 (25-Y) ages combined18CombinedTotal Anxiety and Depression (25.1)</t>
  </si>
  <si>
    <t>Ebesutani 2012 (25-Y) ages combined9CombinedMajor Depressive Disorder (10.1)</t>
  </si>
  <si>
    <t>Ebesutani 2012 (25-Y) ages combined9CombinedTotal Anxiety (15.1)</t>
  </si>
  <si>
    <t>Ebesutani 2012 (25-Y) ages combined9CombinedTotal Anxiety and Depression (25.1)</t>
  </si>
  <si>
    <t>Grothus 2023 (47-Y) ages combined10CombinedGeneralized Anxiety Disorder (6.1)</t>
  </si>
  <si>
    <t>Grothus 2023 (47-Y) ages combined10CombinedMajor Depressive Disorder (10.1)</t>
  </si>
  <si>
    <t>Grothus 2023 (47-Y) ages combined10CombinedObsessive Compulsive Disorder (6.1)</t>
  </si>
  <si>
    <t>Grothus 2023 (47-Y) ages combined10CombinedPanic Disorder (9.1)</t>
  </si>
  <si>
    <t>Grothus 2023 (47-Y) ages combined10CombinedSeparation Anxiety Disorder (7.1)</t>
  </si>
  <si>
    <t>Grothus 2023 (47-Y) ages combined10CombinedSocial Phobia (9.1)</t>
  </si>
  <si>
    <t>Grothus 2023 (47-Y) ages combined10CombinedTotal Anxiety (37.1)</t>
  </si>
  <si>
    <t>Grothus 2023 (47-Y) ages combined10CombinedTotal Anxiety and Depression (47.1)</t>
  </si>
  <si>
    <t>Grothus 2023 (47-Y) ages combined11CombinedGeneralized Anxiety Disorder (6.1)</t>
  </si>
  <si>
    <t>Grothus 2023 (47-Y) ages combined11CombinedMajor Depressive Disorder (10.1)</t>
  </si>
  <si>
    <t>Grothus 2023 (47-Y) ages combined11CombinedObsessive Compulsive Disorder (6.1)</t>
  </si>
  <si>
    <t>Grothus 2023 (47-Y) ages combined11CombinedPanic Disorder (9.1)</t>
  </si>
  <si>
    <t>Grothus 2023 (47-Y) ages combined11CombinedSeparation Anxiety Disorder (7.1)</t>
  </si>
  <si>
    <t>Grothus 2023 (47-Y) ages combined11CombinedSocial Phobia (9.1)</t>
  </si>
  <si>
    <t>Grothus 2023 (47-Y) ages combined11CombinedTotal Anxiety (37.1)</t>
  </si>
  <si>
    <t>Grothus 2023 (47-Y) ages combined11CombinedTotal Anxiety and Depression (47.1)</t>
  </si>
  <si>
    <t>Grothus 2023 (47-Y) ages combined12CombinedGeneralized Anxiety Disorder (6.1)</t>
  </si>
  <si>
    <t>Grothus 2023 (47-Y) ages combined12CombinedMajor Depressive Disorder (10.1)</t>
  </si>
  <si>
    <t>Grothus 2023 (47-Y) ages combined12CombinedObsessive Compulsive Disorder (6.1)</t>
  </si>
  <si>
    <t>Grothus 2023 (47-Y) ages combined12CombinedPanic Disorder (9.1)</t>
  </si>
  <si>
    <t>Grothus 2023 (47-Y) ages combined12CombinedSeparation Anxiety Disorder (7.1)</t>
  </si>
  <si>
    <t>Grothus 2023 (47-Y) ages combined12CombinedSocial Phobia (9.1)</t>
  </si>
  <si>
    <t>Grothus 2023 (47-Y) ages combined12CombinedTotal Anxiety (37.1)</t>
  </si>
  <si>
    <t>Grothus 2023 (47-Y) ages combined12CombinedTotal Anxiety and Depression (47.1)</t>
  </si>
  <si>
    <t>Grothus 2023 (47-Y) ages combined13CombinedGeneralized Anxiety Disorder (6.1)</t>
  </si>
  <si>
    <t>Grothus 2023 (47-Y) ages combined13CombinedMajor Depressive Disorder (10.1)</t>
  </si>
  <si>
    <t>Grothus 2023 (47-Y) ages combined13CombinedObsessive Compulsive Disorder (6.1)</t>
  </si>
  <si>
    <t>Grothus 2023 (47-Y) ages combined13CombinedPanic Disorder (9.1)</t>
  </si>
  <si>
    <t>Grothus 2023 (47-Y) ages combined13CombinedSeparation Anxiety Disorder (7.1)</t>
  </si>
  <si>
    <t>Grothus 2023 (47-Y) ages combined13CombinedSocial Phobia (9.1)</t>
  </si>
  <si>
    <t>Grothus 2023 (47-Y) ages combined13CombinedTotal Anxiety (37.1)</t>
  </si>
  <si>
    <t>Grothus 2023 (47-Y) ages combined13CombinedTotal Anxiety and Depression (47.1)</t>
  </si>
  <si>
    <t>Grothus 2023 (47-Y) ages combined14CombinedGeneralized Anxiety Disorder (6.1)</t>
  </si>
  <si>
    <t>Grothus 2023 (47-Y) ages combined14CombinedMajor Depressive Disorder (10.1)</t>
  </si>
  <si>
    <t>Grothus 2023 (47-Y) ages combined14CombinedObsessive Compulsive Disorder (6.1)</t>
  </si>
  <si>
    <t>Grothus 2023 (47-Y) ages combined14CombinedPanic Disorder (9.1)</t>
  </si>
  <si>
    <t>Grothus 2023 (47-Y) ages combined14CombinedSeparation Anxiety Disorder (7.1)</t>
  </si>
  <si>
    <t>Grothus 2023 (47-Y) ages combined14CombinedSocial Phobia (9.1)</t>
  </si>
  <si>
    <t>Grothus 2023 (47-Y) ages combined14CombinedTotal Anxiety (37.1)</t>
  </si>
  <si>
    <t>Grothus 2023 (47-Y) ages combined14CombinedTotal Anxiety and Depression (47.1)</t>
  </si>
  <si>
    <t>Grothus 2023 (47-Y) ages combined15CombinedGeneralized Anxiety Disorder (6.1)</t>
  </si>
  <si>
    <t>Grothus 2023 (47-Y) ages combined15CombinedMajor Depressive Disorder (10.1)</t>
  </si>
  <si>
    <t>Grothus 2023 (47-Y) ages combined15CombinedObsessive Compulsive Disorder (6.1)</t>
  </si>
  <si>
    <t>Grothus 2023 (47-Y) ages combined15CombinedPanic Disorder (9.1)</t>
  </si>
  <si>
    <t>Grothus 2023 (47-Y) ages combined15CombinedSeparation Anxiety Disorder (7.1)</t>
  </si>
  <si>
    <t>Grothus 2023 (47-Y) ages combined15CombinedSocial Phobia (9.1)</t>
  </si>
  <si>
    <t>Grothus 2023 (47-Y) ages combined15CombinedTotal Anxiety (37.1)</t>
  </si>
  <si>
    <t>Grothus 2023 (47-Y) ages combined15CombinedTotal Anxiety and Depression (47.1)</t>
  </si>
  <si>
    <t>Grothus 2023 (47-Y) ages combined16CombinedGeneralized Anxiety Disorder (6.1)</t>
  </si>
  <si>
    <t>Grothus 2023 (47-Y) ages combined16CombinedMajor Depressive Disorder (10.1)</t>
  </si>
  <si>
    <t>Grothus 2023 (47-Y) ages combined16CombinedObsessive Compulsive Disorder (6.1)</t>
  </si>
  <si>
    <t>Grothus 2023 (47-Y) ages combined16CombinedPanic Disorder (9.1)</t>
  </si>
  <si>
    <t>Grothus 2023 (47-Y) ages combined16CombinedSeparation Anxiety Disorder (7.1)</t>
  </si>
  <si>
    <t>Grothus 2023 (47-Y) ages combined16CombinedSocial Phobia (9.1)</t>
  </si>
  <si>
    <t>Grothus 2023 (47-Y) ages combined16CombinedTotal Anxiety (37.1)</t>
  </si>
  <si>
    <t>Grothus 2023 (47-Y) ages combined16CombinedTotal Anxiety and Depression (47.1)</t>
  </si>
  <si>
    <t>Grothus 2023 (47-Y) ages combined17CombinedGeneralized Anxiety Disorder (6.1)</t>
  </si>
  <si>
    <t>Grothus 2023 (47-Y) ages combined17CombinedMajor Depressive Disorder (10.1)</t>
  </si>
  <si>
    <t>Grothus 2023 (47-Y) ages combined17CombinedObsessive Compulsive Disorder (6.1)</t>
  </si>
  <si>
    <t>Grothus 2023 (47-Y) ages combined17CombinedPanic Disorder (9.1)</t>
  </si>
  <si>
    <t>Grothus 2023 (47-Y) ages combined17CombinedSeparation Anxiety Disorder (7.1)</t>
  </si>
  <si>
    <t>Grothus 2023 (47-Y) ages combined17CombinedSocial Phobia (9.1)</t>
  </si>
  <si>
    <t>Grothus 2023 (47-Y) ages combined17CombinedTotal Anxiety (37.1)</t>
  </si>
  <si>
    <t>Grothus 2023 (47-Y) ages combined17CombinedTotal Anxiety and Depression (47.1)</t>
  </si>
  <si>
    <t>Grothus 2023 (47-Y) ages combined8CombinedGeneralized Anxiety Disorder (6.1)</t>
  </si>
  <si>
    <t>Grothus 2023 (47-Y) ages combined8CombinedMajor Depressive Disorder (10.1)</t>
  </si>
  <si>
    <t>Grothus 2023 (47-Y) ages combined8CombinedObsessive Compulsive Disorder (6.1)</t>
  </si>
  <si>
    <t>Grothus 2023 (47-Y) ages combined8CombinedPanic Disorder (9.1)</t>
  </si>
  <si>
    <t>Grothus 2023 (47-Y) ages combined8CombinedSeparation Anxiety Disorder (7.1)</t>
  </si>
  <si>
    <t>Grothus 2023 (47-Y) ages combined8CombinedSocial Phobia (9.1)</t>
  </si>
  <si>
    <t>Grothus 2023 (47-Y) ages combined8CombinedTotal Anxiety (37.1)</t>
  </si>
  <si>
    <t>Grothus 2023 (47-Y) ages combined8CombinedTotal Anxiety and Depression (47.1)</t>
  </si>
  <si>
    <t>Grothus 2023 (47-Y) ages combined9CombinedGeneralized Anxiety Disorder (6.1)</t>
  </si>
  <si>
    <t>Grothus 2023 (47-Y) ages combined9CombinedMajor Depressive Disorder (10.1)</t>
  </si>
  <si>
    <t>Grothus 2023 (47-Y) ages combined9CombinedObsessive Compulsive Disorder (6.1)</t>
  </si>
  <si>
    <t>Grothus 2023 (47-Y) ages combined9CombinedPanic Disorder (9.1)</t>
  </si>
  <si>
    <t>Grothus 2023 (47-Y) ages combined9CombinedSeparation Anxiety Disorder (7.1)</t>
  </si>
  <si>
    <t>Grothus 2023 (47-Y) ages combined9CombinedSocial Phobia (9.1)</t>
  </si>
  <si>
    <t>Grothus 2023 (47-Y) ages combined9CombinedTotal Anxiety (37.1)</t>
  </si>
  <si>
    <t>Grothus 2023 (47-Y) ages combined9CombinedTotal Anxiety and Depression (47.1)</t>
  </si>
  <si>
    <t>Kösters 2015 (47-Y) ages combined gender combined10CombinedGeneralized Anxiety Disorder (6.1)</t>
  </si>
  <si>
    <t>Kösters 2015 (47-Y) ages combined gender combined10CombinedMajor Depressive Disorder (10.1)</t>
  </si>
  <si>
    <t>Kösters 2015 (47-Y) ages combined gender combined10CombinedObsessive Compulsive Disorder (6.1)</t>
  </si>
  <si>
    <t>Kösters 2015 (47-Y) ages combined gender combined10CombinedPanic Disorder (9.1)</t>
  </si>
  <si>
    <t>Kösters 2015 (47-Y) ages combined gender combined10CombinedSeparation Anxiety Disorder (7.1)</t>
  </si>
  <si>
    <t>Kösters 2015 (47-Y) ages combined gender combined10CombinedSocial Phobia (9.1)</t>
  </si>
  <si>
    <t>Kösters 2015 (47-Y) ages combined gender combined10CombinedTotal Anxiety (37.1)</t>
  </si>
  <si>
    <t>Kösters 2015 (47-Y) ages combined gender combined10CombinedTotal Anxiety and Depression (47.1)</t>
  </si>
  <si>
    <t>Kösters 2015 (47-Y) ages combined gender combined11CombinedGeneralized Anxiety Disorder (6.1)</t>
  </si>
  <si>
    <t>Kösters 2015 (47-Y) ages combined gender combined11CombinedMajor Depressive Disorder (10.1)</t>
  </si>
  <si>
    <t>Kösters 2015 (47-Y) ages combined gender combined11CombinedObsessive Compulsive Disorder (6.1)</t>
  </si>
  <si>
    <t>Kösters 2015 (47-Y) ages combined gender combined11CombinedPanic Disorder (9.1)</t>
  </si>
  <si>
    <t>Kösters 2015 (47-Y) ages combined gender combined11CombinedSeparation Anxiety Disorder (7.1)</t>
  </si>
  <si>
    <t>Kösters 2015 (47-Y) ages combined gender combined11CombinedSocial Phobia (9.1)</t>
  </si>
  <si>
    <t>Kösters 2015 (47-Y) ages combined gender combined11CombinedTotal Anxiety (37.1)</t>
  </si>
  <si>
    <t>Kösters 2015 (47-Y) ages combined gender combined11CombinedTotal Anxiety and Depression (47.1)</t>
  </si>
  <si>
    <t>Kösters 2015 (47-Y) ages combined gender combined12CombinedGeneralized Anxiety Disorder (6.1)</t>
  </si>
  <si>
    <t>Kösters 2015 (47-Y) ages combined gender combined12CombinedMajor Depressive Disorder (10.1)</t>
  </si>
  <si>
    <t>Kösters 2015 (47-Y) ages combined gender combined12CombinedObsessive Compulsive Disorder (6.1)</t>
  </si>
  <si>
    <t>Kösters 2015 (47-Y) ages combined gender combined12CombinedPanic Disorder (9.1)</t>
  </si>
  <si>
    <t>Kösters 2015 (47-Y) ages combined gender combined12CombinedSeparation Anxiety Disorder (7.1)</t>
  </si>
  <si>
    <t>Kösters 2015 (47-Y) ages combined gender combined12CombinedSocial Phobia (9.1)</t>
  </si>
  <si>
    <t>Kösters 2015 (47-Y) ages combined gender combined12CombinedTotal Anxiety (37.1)</t>
  </si>
  <si>
    <t>Kösters 2015 (47-Y) ages combined gender combined12CombinedTotal Anxiety and Depression (47.1)</t>
  </si>
  <si>
    <t>Kösters 2015 (47-Y) ages combined gender combined13CombinedGeneralized Anxiety Disorder (6.1)</t>
  </si>
  <si>
    <t>Kösters 2015 (47-Y) ages combined gender combined13CombinedMajor Depressive Disorder (10.1)</t>
  </si>
  <si>
    <t>Kösters 2015 (47-Y) ages combined gender combined13CombinedObsessive Compulsive Disorder (6.1)</t>
  </si>
  <si>
    <t>Kösters 2015 (47-Y) ages combined gender combined13CombinedPanic Disorder (9.1)</t>
  </si>
  <si>
    <t>Kösters 2015 (47-Y) ages combined gender combined13CombinedSeparation Anxiety Disorder (7.1)</t>
  </si>
  <si>
    <t>Kösters 2015 (47-Y) ages combined gender combined13CombinedSocial Phobia (9.1)</t>
  </si>
  <si>
    <t>Kösters 2015 (47-Y) ages combined gender combined13CombinedTotal Anxiety (37.1)</t>
  </si>
  <si>
    <t>Kösters 2015 (47-Y) ages combined gender combined13CombinedTotal Anxiety and Depression (47.1)</t>
  </si>
  <si>
    <t>Kösters 2015 (47-Y) ages combined gender combined8CombinedGeneralized Anxiety Disorder (6.1)</t>
  </si>
  <si>
    <t>Kösters 2015 (47-Y) ages combined gender combined8CombinedMajor Depressive Disorder (10.1)</t>
  </si>
  <si>
    <t>Kösters 2015 (47-Y) ages combined gender combined8CombinedObsessive Compulsive Disorder (6.1)</t>
  </si>
  <si>
    <t>Kösters 2015 (47-Y) ages combined gender combined8CombinedPanic Disorder (9.1)</t>
  </si>
  <si>
    <t>Kösters 2015 (47-Y) ages combined gender combined8CombinedSeparation Anxiety Disorder (7.1)</t>
  </si>
  <si>
    <t>Kösters 2015 (47-Y) ages combined gender combined8CombinedSocial Phobia (9.1)</t>
  </si>
  <si>
    <t>Kösters 2015 (47-Y) ages combined gender combined8CombinedTotal Anxiety (37.1)</t>
  </si>
  <si>
    <t>Kösters 2015 (47-Y) ages combined gender combined8CombinedTotal Anxiety and Depression (47.1)</t>
  </si>
  <si>
    <t>Kösters 2015 (47-Y) ages combined gender combined9CombinedGeneralized Anxiety Disorder (6.1)</t>
  </si>
  <si>
    <t>Kösters 2015 (47-Y) ages combined gender combined9CombinedMajor Depressive Disorder (10.1)</t>
  </si>
  <si>
    <t>Kösters 2015 (47-Y) ages combined gender combined9CombinedObsessive Compulsive Disorder (6.1)</t>
  </si>
  <si>
    <t>Kösters 2015 (47-Y) ages combined gender combined9CombinedPanic Disorder (9.1)</t>
  </si>
  <si>
    <t>Kösters 2015 (47-Y) ages combined gender combined9CombinedSeparation Anxiety Disorder (7.1)</t>
  </si>
  <si>
    <t>Kösters 2015 (47-Y) ages combined gender combined9CombinedSocial Phobia (9.1)</t>
  </si>
  <si>
    <t>Kösters 2015 (47-Y) ages combined gender combined9CombinedTotal Anxiety (37.1)</t>
  </si>
  <si>
    <t>Kösters 2015 (47-Y) ages combined gender combined9CombinedTotal Anxiety and Depression (47.1)</t>
  </si>
  <si>
    <t>Lu 2021 (47-Y) ages combined gender combined10CombinedGeneralized Anxiety Disorder (6.1)</t>
  </si>
  <si>
    <t>Lu 2021 (47-Y) ages combined gender combined10CombinedMajor Depressive Disorder (10.1)</t>
  </si>
  <si>
    <t>Lu 2021 (47-Y) ages combined gender combined10CombinedObsessive Compulsive Disorder (6.1)</t>
  </si>
  <si>
    <t>Lu 2021 (47-Y) ages combined gender combined10CombinedPanic Disorder (9.1)</t>
  </si>
  <si>
    <t>Lu 2021 (47-Y) ages combined gender combined10CombinedSeparation Anxiety Disorder (7.1)</t>
  </si>
  <si>
    <t>Lu 2021 (47-Y) ages combined gender combined10CombinedSocial Phobia (9.1)</t>
  </si>
  <si>
    <t>Lu 2021 (47-Y) ages combined gender combined11CombinedGeneralized Anxiety Disorder (6.1)</t>
  </si>
  <si>
    <t>Lu 2021 (47-Y) ages combined gender combined11CombinedMajor Depressive Disorder (10.1)</t>
  </si>
  <si>
    <t>Lu 2021 (47-Y) ages combined gender combined11CombinedObsessive Compulsive Disorder (6.1)</t>
  </si>
  <si>
    <t>Lu 2021 (47-Y) ages combined gender combined11CombinedPanic Disorder (9.1)</t>
  </si>
  <si>
    <t>Lu 2021 (47-Y) ages combined gender combined11CombinedSeparation Anxiety Disorder (7.1)</t>
  </si>
  <si>
    <t>Lu 2021 (47-Y) ages combined gender combined11CombinedSocial Phobia (9.1)</t>
  </si>
  <si>
    <t>Lu 2021 (47-Y) ages combined gender combined12CombinedGeneralized Anxiety Disorder (6.1)</t>
  </si>
  <si>
    <t>Lu 2021 (47-Y) ages combined gender combined12CombinedMajor Depressive Disorder (10.1)</t>
  </si>
  <si>
    <t>Lu 2021 (47-Y) ages combined gender combined12CombinedObsessive Compulsive Disorder (6.1)</t>
  </si>
  <si>
    <t>Lu 2021 (47-Y) ages combined gender combined12CombinedPanic Disorder (9.1)</t>
  </si>
  <si>
    <t>Lu 2021 (47-Y) ages combined gender combined12CombinedSeparation Anxiety Disorder (7.1)</t>
  </si>
  <si>
    <t>Lu 2021 (47-Y) ages combined gender combined12CombinedSocial Phobia (9.1)</t>
  </si>
  <si>
    <t>Lu 2021 (47-Y) ages combined gender combined13CombinedGeneralized Anxiety Disorder (6.1)</t>
  </si>
  <si>
    <t>Lu 2021 (47-Y) ages combined gender combined13CombinedMajor Depressive Disorder (10.1)</t>
  </si>
  <si>
    <t>Lu 2021 (47-Y) ages combined gender combined13CombinedObsessive Compulsive Disorder (6.1)</t>
  </si>
  <si>
    <t>Lu 2021 (47-Y) ages combined gender combined13CombinedPanic Disorder (9.1)</t>
  </si>
  <si>
    <t>Lu 2021 (47-Y) ages combined gender combined13CombinedSeparation Anxiety Disorder (7.1)</t>
  </si>
  <si>
    <t>Lu 2021 (47-Y) ages combined gender combined13CombinedSocial Phobia (9.1)</t>
  </si>
  <si>
    <t>Lu 2021 (47-Y) ages combined gender combined14CombinedGeneralized Anxiety Disorder (6.1)</t>
  </si>
  <si>
    <t>Lu 2021 (47-Y) ages combined gender combined14CombinedMajor Depressive Disorder (10.1)</t>
  </si>
  <si>
    <t>Lu 2021 (47-Y) ages combined gender combined14CombinedObsessive Compulsive Disorder (6.1)</t>
  </si>
  <si>
    <t>Lu 2021 (47-Y) ages combined gender combined14CombinedPanic Disorder (9.1)</t>
  </si>
  <si>
    <t>Lu 2021 (47-Y) ages combined gender combined14CombinedSeparation Anxiety Disorder (7.1)</t>
  </si>
  <si>
    <t>Lu 2021 (47-Y) ages combined gender combined14CombinedSocial Phobia (9.1)</t>
  </si>
  <si>
    <t>Lu 2021 (47-Y) ages combined gender combined15CombinedGeneralized Anxiety Disorder (6.1)</t>
  </si>
  <si>
    <t>Lu 2021 (47-Y) ages combined gender combined15CombinedMajor Depressive Disorder (10.1)</t>
  </si>
  <si>
    <t>Lu 2021 (47-Y) ages combined gender combined15CombinedObsessive Compulsive Disorder (6.1)</t>
  </si>
  <si>
    <t>Lu 2021 (47-Y) ages combined gender combined15CombinedPanic Disorder (9.1)</t>
  </si>
  <si>
    <t>Lu 2021 (47-Y) ages combined gender combined15CombinedSeparation Anxiety Disorder (7.1)</t>
  </si>
  <si>
    <t>Lu 2021 (47-Y) ages combined gender combined15CombinedSocial Phobia (9.1)</t>
  </si>
  <si>
    <t>Lu 2021 (47-Y) ages combined gender combined16CombinedGeneralized Anxiety Disorder (6.1)</t>
  </si>
  <si>
    <t>Lu 2021 (47-Y) ages combined gender combined16CombinedMajor Depressive Disorder (10.1)</t>
  </si>
  <si>
    <t>Lu 2021 (47-Y) ages combined gender combined16CombinedObsessive Compulsive Disorder (6.1)</t>
  </si>
  <si>
    <t>Lu 2021 (47-Y) ages combined gender combined16CombinedPanic Disorder (9.1)</t>
  </si>
  <si>
    <t>Lu 2021 (47-Y) ages combined gender combined16CombinedSeparation Anxiety Disorder (7.1)</t>
  </si>
  <si>
    <t>Lu 2021 (47-Y) ages combined gender combined16CombinedSocial Phobia (9.1)</t>
  </si>
  <si>
    <t>Lu 2021 (47-Y) ages combined gender combined17CombinedGeneralized Anxiety Disorder (6.1)</t>
  </si>
  <si>
    <t>Lu 2021 (47-Y) ages combined gender combined17CombinedMajor Depressive Disorder (10.1)</t>
  </si>
  <si>
    <t>Lu 2021 (47-Y) ages combined gender combined17CombinedObsessive Compulsive Disorder (6.1)</t>
  </si>
  <si>
    <t>Lu 2021 (47-Y) ages combined gender combined17CombinedPanic Disorder (9.1)</t>
  </si>
  <si>
    <t>Lu 2021 (47-Y) ages combined gender combined17CombinedSeparation Anxiety Disorder (7.1)</t>
  </si>
  <si>
    <t>Lu 2021 (47-Y) ages combined gender combined17CombinedSocial Phobia (9.1)</t>
  </si>
  <si>
    <t>Lu 2021 (47-Y) ages combined gender combined18CombinedGeneralized Anxiety Disorder (6.1)</t>
  </si>
  <si>
    <t>Lu 2021 (47-Y) ages combined gender combined18CombinedMajor Depressive Disorder (10.1)</t>
  </si>
  <si>
    <t>Lu 2021 (47-Y) ages combined gender combined18CombinedObsessive Compulsive Disorder (6.1)</t>
  </si>
  <si>
    <t>Lu 2021 (47-Y) ages combined gender combined18CombinedPanic Disorder (9.1)</t>
  </si>
  <si>
    <t>Lu 2021 (47-Y) ages combined gender combined18CombinedSeparation Anxiety Disorder (7.1)</t>
  </si>
  <si>
    <t>Lu 2021 (47-Y) ages combined gender combined18CombinedSocial Phobia (9.1)</t>
  </si>
  <si>
    <t>Lu 2021 (47-Y) ages combined gender combined9CombinedGeneralized Anxiety Disorder (6.1)</t>
  </si>
  <si>
    <t>Lu 2021 (47-Y) ages combined gender combined9CombinedMajor Depressive Disorder (10.1)</t>
  </si>
  <si>
    <t>Lu 2021 (47-Y) ages combined gender combined9CombinedObsessive Compulsive Disorder (6.1)</t>
  </si>
  <si>
    <t>Lu 2021 (47-Y) ages combined gender combined9CombinedPanic Disorder (9.1)</t>
  </si>
  <si>
    <t>Lu 2021 (47-Y) ages combined gender combined9CombinedSeparation Anxiety Disorder (7.1)</t>
  </si>
  <si>
    <t>Lu 2021 (47-Y) ages combined gender combined9CombinedSocial Phobia (9.1)</t>
  </si>
  <si>
    <t>Lu 2021 (47-Y) wide age bands gender combined10CombinedGeneralized Anxiety Disorder (6.1)</t>
  </si>
  <si>
    <t>Lu 2021 (47-Y) wide age bands gender combined10CombinedMajor Depressive Disorder (10.1)</t>
  </si>
  <si>
    <t>Lu 2021 (47-Y) wide age bands gender combined10CombinedObsessive Compulsive Disorder (6.1)</t>
  </si>
  <si>
    <t>Lu 2021 (47-Y) wide age bands gender combined10CombinedPanic Disorder (9.1)</t>
  </si>
  <si>
    <t>Lu 2021 (47-Y) wide age bands gender combined10CombinedSeparation Anxiety Disorder (7.1)</t>
  </si>
  <si>
    <t>Lu 2021 (47-Y) wide age bands gender combined10CombinedSocial Phobia (9.1)</t>
  </si>
  <si>
    <t>Lu 2021 (47-Y) wide age bands gender combined11CombinedGeneralized Anxiety Disorder (6.1)</t>
  </si>
  <si>
    <t>Lu 2021 (47-Y) wide age bands gender combined11CombinedMajor Depressive Disorder (10.1)</t>
  </si>
  <si>
    <t>Lu 2021 (47-Y) wide age bands gender combined11CombinedObsessive Compulsive Disorder (6.1)</t>
  </si>
  <si>
    <t>Lu 2021 (47-Y) wide age bands gender combined11CombinedPanic Disorder (9.1)</t>
  </si>
  <si>
    <t>Lu 2021 (47-Y) wide age bands gender combined11CombinedSeparation Anxiety Disorder (7.1)</t>
  </si>
  <si>
    <t>Lu 2021 (47-Y) wide age bands gender combined11CombinedSocial Phobia (9.1)</t>
  </si>
  <si>
    <t>Lu 2021 (47-Y) wide age bands gender combined12CombinedGeneralized Anxiety Disorder (6.1)</t>
  </si>
  <si>
    <t>Lu 2021 (47-Y) wide age bands gender combined12CombinedMajor Depressive Disorder (10.1)</t>
  </si>
  <si>
    <t>Lu 2021 (47-Y) wide age bands gender combined12CombinedObsessive Compulsive Disorder (6.1)</t>
  </si>
  <si>
    <t>Lu 2021 (47-Y) wide age bands gender combined12CombinedPanic Disorder (9.1)</t>
  </si>
  <si>
    <t>Lu 2021 (47-Y) wide age bands gender combined12CombinedSeparation Anxiety Disorder (7.1)</t>
  </si>
  <si>
    <t>Lu 2021 (47-Y) wide age bands gender combined12CombinedSocial Phobia (9.1)</t>
  </si>
  <si>
    <t>Lu 2021 (47-Y) wide age bands gender combined13CombinedGeneralized Anxiety Disorder (6.1)</t>
  </si>
  <si>
    <t>Lu 2021 (47-Y) wide age bands gender combined13CombinedMajor Depressive Disorder (10.1)</t>
  </si>
  <si>
    <t>Lu 2021 (47-Y) wide age bands gender combined13CombinedObsessive Compulsive Disorder (6.1)</t>
  </si>
  <si>
    <t>Lu 2021 (47-Y) wide age bands gender combined13CombinedPanic Disorder (9.1)</t>
  </si>
  <si>
    <t>Lu 2021 (47-Y) wide age bands gender combined13CombinedSeparation Anxiety Disorder (7.1)</t>
  </si>
  <si>
    <t>Lu 2021 (47-Y) wide age bands gender combined13CombinedSocial Phobia (9.1)</t>
  </si>
  <si>
    <t>Lu 2021 (47-Y) wide age bands gender combined14CombinedGeneralized Anxiety Disorder (6.1)</t>
  </si>
  <si>
    <t>Lu 2021 (47-Y) wide age bands gender combined14CombinedMajor Depressive Disorder (10.1)</t>
  </si>
  <si>
    <t>Lu 2021 (47-Y) wide age bands gender combined14CombinedObsessive Compulsive Disorder (6.1)</t>
  </si>
  <si>
    <t>Lu 2021 (47-Y) wide age bands gender combined14CombinedPanic Disorder (9.1)</t>
  </si>
  <si>
    <t>Lu 2021 (47-Y) wide age bands gender combined14CombinedSeparation Anxiety Disorder (7.1)</t>
  </si>
  <si>
    <t>Lu 2021 (47-Y) wide age bands gender combined14CombinedSocial Phobia (9.1)</t>
  </si>
  <si>
    <t>Lu 2021 (47-Y) wide age bands gender combined15CombinedGeneralized Anxiety Disorder (6.1)</t>
  </si>
  <si>
    <t>Lu 2021 (47-Y) wide age bands gender combined15CombinedMajor Depressive Disorder (10.1)</t>
  </si>
  <si>
    <t>Lu 2021 (47-Y) wide age bands gender combined15CombinedObsessive Compulsive Disorder (6.1)</t>
  </si>
  <si>
    <t>Lu 2021 (47-Y) wide age bands gender combined15CombinedPanic Disorder (9.1)</t>
  </si>
  <si>
    <t>Lu 2021 (47-Y) wide age bands gender combined15CombinedSeparation Anxiety Disorder (7.1)</t>
  </si>
  <si>
    <t>Lu 2021 (47-Y) wide age bands gender combined15CombinedSocial Phobia (9.1)</t>
  </si>
  <si>
    <t>Lu 2021 (47-Y) wide age bands gender combined16CombinedGeneralized Anxiety Disorder (6.1)</t>
  </si>
  <si>
    <t>Lu 2021 (47-Y) wide age bands gender combined16CombinedMajor Depressive Disorder (10.1)</t>
  </si>
  <si>
    <t>Lu 2021 (47-Y) wide age bands gender combined16CombinedObsessive Compulsive Disorder (6.1)</t>
  </si>
  <si>
    <t>Lu 2021 (47-Y) wide age bands gender combined16CombinedPanic Disorder (9.1)</t>
  </si>
  <si>
    <t>Lu 2021 (47-Y) wide age bands gender combined16CombinedSeparation Anxiety Disorder (7.1)</t>
  </si>
  <si>
    <t>Lu 2021 (47-Y) wide age bands gender combined16CombinedSocial Phobia (9.1)</t>
  </si>
  <si>
    <t>Lu 2021 (47-Y) wide age bands gender combined17CombinedGeneralized Anxiety Disorder (6.1)</t>
  </si>
  <si>
    <t>Lu 2021 (47-Y) wide age bands gender combined17CombinedMajor Depressive Disorder (10.1)</t>
  </si>
  <si>
    <t>Lu 2021 (47-Y) wide age bands gender combined17CombinedObsessive Compulsive Disorder (6.1)</t>
  </si>
  <si>
    <t>Lu 2021 (47-Y) wide age bands gender combined17CombinedPanic Disorder (9.1)</t>
  </si>
  <si>
    <t>Lu 2021 (47-Y) wide age bands gender combined17CombinedSeparation Anxiety Disorder (7.1)</t>
  </si>
  <si>
    <t>Lu 2021 (47-Y) wide age bands gender combined17CombinedSocial Phobia (9.1)</t>
  </si>
  <si>
    <t>Lu 2021 (47-Y) wide age bands gender combined18CombinedGeneralized Anxiety Disorder (6.1)</t>
  </si>
  <si>
    <t>Lu 2021 (47-Y) wide age bands gender combined18CombinedMajor Depressive Disorder (10.1)</t>
  </si>
  <si>
    <t>Lu 2021 (47-Y) wide age bands gender combined18CombinedObsessive Compulsive Disorder (6.1)</t>
  </si>
  <si>
    <t>Lu 2021 (47-Y) wide age bands gender combined18CombinedPanic Disorder (9.1)</t>
  </si>
  <si>
    <t>Lu 2021 (47-Y) wide age bands gender combined18CombinedSeparation Anxiety Disorder (7.1)</t>
  </si>
  <si>
    <t>Lu 2021 (47-Y) wide age bands gender combined18CombinedSocial Phobia (9.1)</t>
  </si>
  <si>
    <t>Lu 2021 (47-Y) wide age bands gender combined9CombinedGeneralized Anxiety Disorder (6.1)</t>
  </si>
  <si>
    <t>Lu 2021 (47-Y) wide age bands gender combined9CombinedMajor Depressive Disorder (10.1)</t>
  </si>
  <si>
    <t>Lu 2021 (47-Y) wide age bands gender combined9CombinedObsessive Compulsive Disorder (6.1)</t>
  </si>
  <si>
    <t>Lu 2021 (47-Y) wide age bands gender combined9CombinedPanic Disorder (9.1)</t>
  </si>
  <si>
    <t>Lu 2021 (47-Y) wide age bands gender combined9CombinedSeparation Anxiety Disorder (7.1)</t>
  </si>
  <si>
    <t>Lu 2021 (47-Y) wide age bands gender combined9CombinedSocial Phobia (9.1)</t>
  </si>
  <si>
    <t>Carlander 2024 (25-CG) 1-year age bands7FemaleMajor Depressive Disorder (10.1)</t>
  </si>
  <si>
    <t>Carlander 2024 (25-CG) 1-year age bands7FemaleTotal Anxiety (15.1)</t>
  </si>
  <si>
    <t>Carlander 2024 (25-CG) 1-year age bands7FemaleTotal Anxiety and Depression (25.1)</t>
  </si>
  <si>
    <t>First three columns below are hard coded to create dataKeys</t>
  </si>
  <si>
    <t>RCADS-47-Y-EN</t>
  </si>
  <si>
    <t>English</t>
  </si>
  <si>
    <t>RCADS-47-CG-EN</t>
  </si>
  <si>
    <t>RCADS-25-Y-EN</t>
  </si>
  <si>
    <t>RCADS-25-CG-EN</t>
  </si>
  <si>
    <t>Ebesutani 2015 (47-CG) wide age bands gender combined</t>
  </si>
  <si>
    <t>https://doi.org/10.1007/s10862-015-9494-x</t>
  </si>
  <si>
    <t>Ebesutani, C., Tottenham, N. &amp; Chorpita, B. The Revised Child Anxiety and Depression Scale - Parent Version: Extended Applicability and Validity for Use with Younger Youth and Children with Histories of Early-Life Caregiver Neglect. J Psychopathol Behav Assess 37, 705–718 (2015). https://doi.org/10.1007/s10862-015-9494-x</t>
  </si>
  <si>
    <t>DeRoss 2002 (47-Y) ages combined</t>
  </si>
  <si>
    <t>RCADS-47-Y-CH-HANS</t>
  </si>
  <si>
    <t>Chinese (Simplified)</t>
  </si>
  <si>
    <t>RCADS-47-Y-NL</t>
  </si>
  <si>
    <t>RCADS-47-Y-IS</t>
  </si>
  <si>
    <t>RCADS-47-CG-IS</t>
  </si>
  <si>
    <t>RCADS-25-Y-SV</t>
  </si>
  <si>
    <t>RCADS-25-CG-SV</t>
  </si>
  <si>
    <t>DeRoss 2002 (47-Y) ages combined10FemaleGeneralized Anxiety Disorder (6.1)</t>
  </si>
  <si>
    <t>DeRoss 2002 Study1 Female</t>
  </si>
  <si>
    <t>DeRoss 2002 (47-Y) ages combined10FemaleMajor Depressive Disorder (10.1)</t>
  </si>
  <si>
    <t>DeRoss 2002 (47-Y) ages combined10FemaleObsessive Compulsive Disorder (6.1)</t>
  </si>
  <si>
    <t>DeRoss 2002 (47-Y) ages combined10FemalePanic Disorder (9.1)</t>
  </si>
  <si>
    <t>DeRoss 2002 (47-Y) ages combined10FemaleSeparation Anxiety Disorder (7.1)</t>
  </si>
  <si>
    <t>DeRoss 2002 (47-Y) ages combined10FemaleSocial Phobia (9.1)</t>
  </si>
  <si>
    <t>DeRoss 2002 (47-Y) ages combined10MaleGeneralized Anxiety Disorder (6.1)</t>
  </si>
  <si>
    <t>DeRoss 2002 Study1 Male</t>
  </si>
  <si>
    <t>DeRoss 2002 (47-Y) ages combined10MaleMajor Depressive Disorder (10.1)</t>
  </si>
  <si>
    <t>DeRoss 2002 (47-Y) ages combined10MaleObsessive Compulsive Disorder (6.1)</t>
  </si>
  <si>
    <t>DeRoss 2002 (47-Y) ages combined10MalePanic Disorder (9.1)</t>
  </si>
  <si>
    <t>DeRoss 2002 (47-Y) ages combined10MaleSeparation Anxiety Disorder (7.1)</t>
  </si>
  <si>
    <t>DeRoss 2002 (47-Y) ages combined10MaleSocial Phobia (9.1)</t>
  </si>
  <si>
    <t>DeRoss 2002 (47-Y) ages combined11FemaleGeneralized Anxiety Disorder (6.1)</t>
  </si>
  <si>
    <t>DeRoss 2002 (47-Y) ages combined11FemaleMajor Depressive Disorder (10.1)</t>
  </si>
  <si>
    <t>DeRoss 2002 (47-Y) ages combined11FemaleObsessive Compulsive Disorder (6.1)</t>
  </si>
  <si>
    <t>DeRoss 2002 (47-Y) ages combined11FemalePanic Disorder (9.1)</t>
  </si>
  <si>
    <t>DeRoss 2002 (47-Y) ages combined11FemaleSeparation Anxiety Disorder (7.1)</t>
  </si>
  <si>
    <t>DeRoss 2002 (47-Y) ages combined11FemaleSocial Phobia (9.1)</t>
  </si>
  <si>
    <t>DeRoss 2002 (47-Y) ages combined11MaleGeneralized Anxiety Disorder (6.1)</t>
  </si>
  <si>
    <t>DeRoss 2002 (47-Y) ages combined11MaleMajor Depressive Disorder (10.1)</t>
  </si>
  <si>
    <t>DeRoss 2002 (47-Y) ages combined11MaleObsessive Compulsive Disorder (6.1)</t>
  </si>
  <si>
    <t>DeRoss 2002 (47-Y) ages combined11MalePanic Disorder (9.1)</t>
  </si>
  <si>
    <t>DeRoss 2002 (47-Y) ages combined11MaleSeparation Anxiety Disorder (7.1)</t>
  </si>
  <si>
    <t>DeRoss 2002 (47-Y) ages combined11MaleSocial Phobia (9.1)</t>
  </si>
  <si>
    <t>DeRoss 2002 (47-Y) ages combined12FemaleGeneralized Anxiety Disorder (6.1)</t>
  </si>
  <si>
    <t>DeRoss 2002 (47-Y) ages combined12FemaleMajor Depressive Disorder (10.1)</t>
  </si>
  <si>
    <t>DeRoss 2002 (47-Y) ages combined12FemaleObsessive Compulsive Disorder (6.1)</t>
  </si>
  <si>
    <t>DeRoss 2002 (47-Y) ages combined12FemalePanic Disorder (9.1)</t>
  </si>
  <si>
    <t>DeRoss 2002 (47-Y) ages combined12FemaleSeparation Anxiety Disorder (7.1)</t>
  </si>
  <si>
    <t>DeRoss 2002 (47-Y) ages combined12FemaleSocial Phobia (9.1)</t>
  </si>
  <si>
    <t>DeRoss 2002 (47-Y) ages combined12MaleGeneralized Anxiety Disorder (6.1)</t>
  </si>
  <si>
    <t>DeRoss 2002 (47-Y) ages combined12MaleMajor Depressive Disorder (10.1)</t>
  </si>
  <si>
    <t>DeRoss 2002 (47-Y) ages combined12MaleObsessive Compulsive Disorder (6.1)</t>
  </si>
  <si>
    <t>DeRoss 2002 (47-Y) ages combined12MalePanic Disorder (9.1)</t>
  </si>
  <si>
    <t>DeRoss 2002 (47-Y) ages combined12MaleSeparation Anxiety Disorder (7.1)</t>
  </si>
  <si>
    <t>DeRoss 2002 (47-Y) ages combined12MaleSocial Phobia (9.1)</t>
  </si>
  <si>
    <t>DeRoss 2002 (47-Y) ages combined13FemaleGeneralized Anxiety Disorder (6.1)</t>
  </si>
  <si>
    <t>DeRoss 2002 (47-Y) ages combined13FemaleMajor Depressive Disorder (10.1)</t>
  </si>
  <si>
    <t>DeRoss 2002 (47-Y) ages combined13FemaleObsessive Compulsive Disorder (6.1)</t>
  </si>
  <si>
    <t>DeRoss 2002 (47-Y) ages combined13FemalePanic Disorder (9.1)</t>
  </si>
  <si>
    <t>DeRoss 2002 (47-Y) ages combined13FemaleSeparation Anxiety Disorder (7.1)</t>
  </si>
  <si>
    <t>DeRoss 2002 (47-Y) ages combined13FemaleSocial Phobia (9.1)</t>
  </si>
  <si>
    <t>DeRoss 2002 (47-Y) ages combined13MaleGeneralized Anxiety Disorder (6.1)</t>
  </si>
  <si>
    <t>DeRoss 2002 (47-Y) ages combined13MaleMajor Depressive Disorder (10.1)</t>
  </si>
  <si>
    <t>DeRoss 2002 (47-Y) ages combined13MaleObsessive Compulsive Disorder (6.1)</t>
  </si>
  <si>
    <t>DeRoss 2002 (47-Y) ages combined13MalePanic Disorder (9.1)</t>
  </si>
  <si>
    <t>DeRoss 2002 (47-Y) ages combined13MaleSeparation Anxiety Disorder (7.1)</t>
  </si>
  <si>
    <t>DeRoss 2002 (47-Y) ages combined13MaleSocial Phobia (9.1)</t>
  </si>
  <si>
    <t>DeRoss 2002 (47-Y) ages combined14FemaleGeneralized Anxiety Disorder (6.1)</t>
  </si>
  <si>
    <t>DeRoss 2002 (47-Y) ages combined14FemaleMajor Depressive Disorder (10.1)</t>
  </si>
  <si>
    <t>DeRoss 2002 (47-Y) ages combined14FemaleObsessive Compulsive Disorder (6.1)</t>
  </si>
  <si>
    <t>DeRoss 2002 (47-Y) ages combined14FemalePanic Disorder (9.1)</t>
  </si>
  <si>
    <t>DeRoss 2002 (47-Y) ages combined14FemaleSeparation Anxiety Disorder (7.1)</t>
  </si>
  <si>
    <t>DeRoss 2002 (47-Y) ages combined14FemaleSocial Phobia (9.1)</t>
  </si>
  <si>
    <t>DeRoss 2002 (47-Y) ages combined14MaleGeneralized Anxiety Disorder (6.1)</t>
  </si>
  <si>
    <t>DeRoss 2002 (47-Y) ages combined14MaleMajor Depressive Disorder (10.1)</t>
  </si>
  <si>
    <t>DeRoss 2002 (47-Y) ages combined14MaleObsessive Compulsive Disorder (6.1)</t>
  </si>
  <si>
    <t>DeRoss 2002 (47-Y) ages combined14MalePanic Disorder (9.1)</t>
  </si>
  <si>
    <t>DeRoss 2002 (47-Y) ages combined14MaleSeparation Anxiety Disorder (7.1)</t>
  </si>
  <si>
    <t>DeRoss 2002 (47-Y) ages combined14MaleSocial Phobia (9.1)</t>
  </si>
  <si>
    <t>DeRoss 2002 (47-Y) ages combined15FemaleGeneralized Anxiety Disorder (6.1)</t>
  </si>
  <si>
    <t>DeRoss 2002 (47-Y) ages combined15FemaleMajor Depressive Disorder (10.1)</t>
  </si>
  <si>
    <t>DeRoss 2002 (47-Y) ages combined15FemaleObsessive Compulsive Disorder (6.1)</t>
  </si>
  <si>
    <t>DeRoss 2002 (47-Y) ages combined15FemalePanic Disorder (9.1)</t>
  </si>
  <si>
    <t>DeRoss 2002 (47-Y) ages combined15FemaleSeparation Anxiety Disorder (7.1)</t>
  </si>
  <si>
    <t>DeRoss 2002 (47-Y) ages combined15FemaleSocial Phobia (9.1)</t>
  </si>
  <si>
    <t>DeRoss 2002 (47-Y) ages combined15MaleGeneralized Anxiety Disorder (6.1)</t>
  </si>
  <si>
    <t>DeRoss 2002 (47-Y) ages combined15MaleMajor Depressive Disorder (10.1)</t>
  </si>
  <si>
    <t>DeRoss 2002 (47-Y) ages combined15MaleObsessive Compulsive Disorder (6.1)</t>
  </si>
  <si>
    <t>DeRoss 2002 (47-Y) ages combined15MalePanic Disorder (9.1)</t>
  </si>
  <si>
    <t>DeRoss 2002 (47-Y) ages combined15MaleSeparation Anxiety Disorder (7.1)</t>
  </si>
  <si>
    <t>DeRoss 2002 (47-Y) ages combined15MaleSocial Phobia (9.1)</t>
  </si>
  <si>
    <t>DeRoss 2002 (47-Y) ages combined16FemaleGeneralized Anxiety Disorder (6.1)</t>
  </si>
  <si>
    <t>DeRoss 2002 (47-Y) ages combined16FemaleMajor Depressive Disorder (10.1)</t>
  </si>
  <si>
    <t>DeRoss 2002 (47-Y) ages combined16FemaleObsessive Compulsive Disorder (6.1)</t>
  </si>
  <si>
    <t>DeRoss 2002 (47-Y) ages combined16FemalePanic Disorder (9.1)</t>
  </si>
  <si>
    <t>DeRoss 2002 (47-Y) ages combined16FemaleSeparation Anxiety Disorder (7.1)</t>
  </si>
  <si>
    <t>DeRoss 2002 (47-Y) ages combined16FemaleSocial Phobia (9.1)</t>
  </si>
  <si>
    <t>DeRoss 2002 (47-Y) ages combined16MaleGeneralized Anxiety Disorder (6.1)</t>
  </si>
  <si>
    <t>DeRoss 2002 (47-Y) ages combined16MaleMajor Depressive Disorder (10.1)</t>
  </si>
  <si>
    <t>DeRoss 2002 (47-Y) ages combined16MaleObsessive Compulsive Disorder (6.1)</t>
  </si>
  <si>
    <t>DeRoss 2002 (47-Y) ages combined16MalePanic Disorder (9.1)</t>
  </si>
  <si>
    <t>DeRoss 2002 (47-Y) ages combined16MaleSeparation Anxiety Disorder (7.1)</t>
  </si>
  <si>
    <t>DeRoss 2002 (47-Y) ages combined16MaleSocial Phobia (9.1)</t>
  </si>
  <si>
    <t>DeRoss 2002 (47-Y) ages combined17FemaleGeneralized Anxiety Disorder (6.1)</t>
  </si>
  <si>
    <t>DeRoss 2002 (47-Y) ages combined17FemaleMajor Depressive Disorder (10.1)</t>
  </si>
  <si>
    <t>DeRoss 2002 (47-Y) ages combined17FemaleObsessive Compulsive Disorder (6.1)</t>
  </si>
  <si>
    <t>DeRoss 2002 (47-Y) ages combined17FemalePanic Disorder (9.1)</t>
  </si>
  <si>
    <t>DeRoss 2002 (47-Y) ages combined17FemaleSeparation Anxiety Disorder (7.1)</t>
  </si>
  <si>
    <t>DeRoss 2002 (47-Y) ages combined17FemaleSocial Phobia (9.1)</t>
  </si>
  <si>
    <t>DeRoss 2002 (47-Y) ages combined17MaleGeneralized Anxiety Disorder (6.1)</t>
  </si>
  <si>
    <t>DeRoss 2002 (47-Y) ages combined17MaleMajor Depressive Disorder (10.1)</t>
  </si>
  <si>
    <t>DeRoss 2002 (47-Y) ages combined17MaleObsessive Compulsive Disorder (6.1)</t>
  </si>
  <si>
    <t>DeRoss 2002 (47-Y) ages combined17MalePanic Disorder (9.1)</t>
  </si>
  <si>
    <t>DeRoss 2002 (47-Y) ages combined17MaleSeparation Anxiety Disorder (7.1)</t>
  </si>
  <si>
    <t>DeRoss 2002 (47-Y) ages combined17MaleSocial Phobia (9.1)</t>
  </si>
  <si>
    <t>DeRoss 2002 (47-Y) ages combined18FemaleGeneralized Anxiety Disorder (6.1)</t>
  </si>
  <si>
    <t>DeRoss 2002 (47-Y) ages combined18FemaleMajor Depressive Disorder (10.1)</t>
  </si>
  <si>
    <t>DeRoss 2002 (47-Y) ages combined18FemaleObsessive Compulsive Disorder (6.1)</t>
  </si>
  <si>
    <t>DeRoss 2002 (47-Y) ages combined18FemalePanic Disorder (9.1)</t>
  </si>
  <si>
    <t>DeRoss 2002 (47-Y) ages combined18FemaleSeparation Anxiety Disorder (7.1)</t>
  </si>
  <si>
    <t>DeRoss 2002 (47-Y) ages combined18FemaleSocial Phobia (9.1)</t>
  </si>
  <si>
    <t>DeRoss 2002 (47-Y) ages combined18MaleGeneralized Anxiety Disorder (6.1)</t>
  </si>
  <si>
    <t>DeRoss 2002 (47-Y) ages combined18MaleMajor Depressive Disorder (10.1)</t>
  </si>
  <si>
    <t>DeRoss 2002 (47-Y) ages combined18MaleObsessive Compulsive Disorder (6.1)</t>
  </si>
  <si>
    <t>DeRoss 2002 (47-Y) ages combined18MalePanic Disorder (9.1)</t>
  </si>
  <si>
    <t>DeRoss 2002 (47-Y) ages combined18MaleSeparation Anxiety Disorder (7.1)</t>
  </si>
  <si>
    <t>DeRoss 2002 (47-Y) ages combined18MaleSocial Phobia (9.1)</t>
  </si>
  <si>
    <t>DeRoss 2002 (47-Y) ages combined8FemaleGeneralized Anxiety Disorder (6.1)</t>
  </si>
  <si>
    <t>DeRoss 2002 (47-Y) ages combined8FemaleMajor Depressive Disorder (10.1)</t>
  </si>
  <si>
    <t>DeRoss 2002 (47-Y) ages combined8FemaleObsessive Compulsive Disorder (6.1)</t>
  </si>
  <si>
    <t>DeRoss 2002 (47-Y) ages combined8FemalePanic Disorder (9.1)</t>
  </si>
  <si>
    <t>DeRoss 2002 (47-Y) ages combined8FemaleSeparation Anxiety Disorder (7.1)</t>
  </si>
  <si>
    <t>DeRoss 2002 (47-Y) ages combined8FemaleSocial Phobia (9.1)</t>
  </si>
  <si>
    <t>DeRoss 2002 (47-Y) ages combined8MaleGeneralized Anxiety Disorder (6.1)</t>
  </si>
  <si>
    <t>DeRoss 2002 (47-Y) ages combined8MaleMajor Depressive Disorder (10.1)</t>
  </si>
  <si>
    <t>DeRoss 2002 (47-Y) ages combined8MaleObsessive Compulsive Disorder (6.1)</t>
  </si>
  <si>
    <t>DeRoss 2002 (47-Y) ages combined8MalePanic Disorder (9.1)</t>
  </si>
  <si>
    <t>DeRoss 2002 (47-Y) ages combined8MaleSeparation Anxiety Disorder (7.1)</t>
  </si>
  <si>
    <t>DeRoss 2002 (47-Y) ages combined8MaleSocial Phobia (9.1)</t>
  </si>
  <si>
    <t>DeRoss 2002 (47-Y) ages combined9FemaleGeneralized Anxiety Disorder (6.1)</t>
  </si>
  <si>
    <t>DeRoss 2002 (47-Y) ages combined9FemaleMajor Depressive Disorder (10.1)</t>
  </si>
  <si>
    <t>DeRoss 2002 (47-Y) ages combined9FemaleObsessive Compulsive Disorder (6.1)</t>
  </si>
  <si>
    <t>DeRoss 2002 (47-Y) ages combined9FemalePanic Disorder (9.1)</t>
  </si>
  <si>
    <t>DeRoss 2002 (47-Y) ages combined9FemaleSeparation Anxiety Disorder (7.1)</t>
  </si>
  <si>
    <t>DeRoss 2002 (47-Y) ages combined9FemaleSocial Phobia (9.1)</t>
  </si>
  <si>
    <t>DeRoss 2002 (47-Y) ages combined9MaleGeneralized Anxiety Disorder (6.1)</t>
  </si>
  <si>
    <t>DeRoss 2002 (47-Y) ages combined9MaleMajor Depressive Disorder (10.1)</t>
  </si>
  <si>
    <t>DeRoss 2002 (47-Y) ages combined9MaleObsessive Compulsive Disorder (6.1)</t>
  </si>
  <si>
    <t>DeRoss 2002 (47-Y) ages combined9MalePanic Disorder (9.1)</t>
  </si>
  <si>
    <t>DeRoss 2002 (47-Y) ages combined9MaleSeparation Anxiety Disorder (7.1)</t>
  </si>
  <si>
    <t>DeRoss 2002 (47-Y) ages combined9MaleSocial Phobia (9.1)</t>
  </si>
  <si>
    <t>Ebesutani 2015 (47-CG) wide age bands gender combined10CombinedGeneralized Anxiety Disorder (6.1)</t>
  </si>
  <si>
    <t>Ebesutani 2015 Study1 Male&amp;Female 3rdto12th</t>
  </si>
  <si>
    <t>Ebesutani 2015 (47-CG) wide age bands gender combined10CombinedMajor Depressive Disorder (10.1)</t>
  </si>
  <si>
    <t>Ebesutani 2015 (47-CG) wide age bands gender combined10CombinedObsessive Compulsive Disorder (6.1)</t>
  </si>
  <si>
    <t>Ebesutani 2015 (47-CG) wide age bands gender combined10CombinedPanic Disorder (9.1)</t>
  </si>
  <si>
    <t>Ebesutani 2015 (47-CG) wide age bands gender combined10CombinedSeparation Anxiety Disorder (7.1)</t>
  </si>
  <si>
    <t>Ebesutani 2015 (47-CG) wide age bands gender combined10CombinedSocial Phobia (9.1)</t>
  </si>
  <si>
    <t>Ebesutani 2015 (47-CG) wide age bands gender combined10CombinedTotal Anxiety (37.1)</t>
  </si>
  <si>
    <t>Ebesutani 2015 (47-CG) wide age bands gender combined10CombinedTotal Anxiety and Depression (47.1)</t>
  </si>
  <si>
    <t>Ebesutani 2015 (47-CG) wide age bands gender combined11CombinedGeneralized Anxiety Disorder (6.1)</t>
  </si>
  <si>
    <t>Ebesutani 2015 (47-CG) wide age bands gender combined11CombinedMajor Depressive Disorder (10.1)</t>
  </si>
  <si>
    <t>Ebesutani 2015 (47-CG) wide age bands gender combined11CombinedObsessive Compulsive Disorder (6.1)</t>
  </si>
  <si>
    <t>Ebesutani 2015 (47-CG) wide age bands gender combined11CombinedPanic Disorder (9.1)</t>
  </si>
  <si>
    <t>Ebesutani 2015 (47-CG) wide age bands gender combined11CombinedSeparation Anxiety Disorder (7.1)</t>
  </si>
  <si>
    <t>Ebesutani 2015 (47-CG) wide age bands gender combined11CombinedSocial Phobia (9.1)</t>
  </si>
  <si>
    <t>Ebesutani 2015 (47-CG) wide age bands gender combined11CombinedTotal Anxiety (37.1)</t>
  </si>
  <si>
    <t>Ebesutani 2015 (47-CG) wide age bands gender combined11CombinedTotal Anxiety and Depression (47.1)</t>
  </si>
  <si>
    <t>Ebesutani 2015 (47-CG) wide age bands gender combined12CombinedGeneralized Anxiety Disorder (6.1)</t>
  </si>
  <si>
    <t>Ebesutani 2015 (47-CG) wide age bands gender combined12CombinedMajor Depressive Disorder (10.1)</t>
  </si>
  <si>
    <t>Ebesutani 2015 (47-CG) wide age bands gender combined12CombinedObsessive Compulsive Disorder (6.1)</t>
  </si>
  <si>
    <t>Ebesutani 2015 (47-CG) wide age bands gender combined12CombinedPanic Disorder (9.1)</t>
  </si>
  <si>
    <t>Ebesutani 2015 (47-CG) wide age bands gender combined12CombinedSeparation Anxiety Disorder (7.1)</t>
  </si>
  <si>
    <t>Ebesutani 2015 (47-CG) wide age bands gender combined12CombinedSocial Phobia (9.1)</t>
  </si>
  <si>
    <t>Ebesutani 2015 (47-CG) wide age bands gender combined12CombinedTotal Anxiety (37.1)</t>
  </si>
  <si>
    <t>Ebesutani 2015 (47-CG) wide age bands gender combined12CombinedTotal Anxiety and Depression (47.1)</t>
  </si>
  <si>
    <t>Ebesutani 2015 (47-CG) wide age bands gender combined13CombinedGeneralized Anxiety Disorder (6.1)</t>
  </si>
  <si>
    <t>Ebesutani 2015 (47-CG) wide age bands gender combined13CombinedMajor Depressive Disorder (10.1)</t>
  </si>
  <si>
    <t>Ebesutani 2015 (47-CG) wide age bands gender combined13CombinedObsessive Compulsive Disorder (6.1)</t>
  </si>
  <si>
    <t>Ebesutani 2015 (47-CG) wide age bands gender combined13CombinedPanic Disorder (9.1)</t>
  </si>
  <si>
    <t>Ebesutani 2015 (47-CG) wide age bands gender combined13CombinedSeparation Anxiety Disorder (7.1)</t>
  </si>
  <si>
    <t>Ebesutani 2015 (47-CG) wide age bands gender combined13CombinedSocial Phobia (9.1)</t>
  </si>
  <si>
    <t>Ebesutani 2015 (47-CG) wide age bands gender combined13CombinedTotal Anxiety (37.1)</t>
  </si>
  <si>
    <t>Ebesutani 2015 (47-CG) wide age bands gender combined13CombinedTotal Anxiety and Depression (47.1)</t>
  </si>
  <si>
    <t>Ebesutani 2015 (47-CG) wide age bands gender combined14CombinedGeneralized Anxiety Disorder (6.1)</t>
  </si>
  <si>
    <t>Ebesutani 2015 (47-CG) wide age bands gender combined14CombinedMajor Depressive Disorder (10.1)</t>
  </si>
  <si>
    <t>Ebesutani 2015 (47-CG) wide age bands gender combined14CombinedObsessive Compulsive Disorder (6.1)</t>
  </si>
  <si>
    <t>Ebesutani 2015 (47-CG) wide age bands gender combined14CombinedPanic Disorder (9.1)</t>
  </si>
  <si>
    <t>Ebesutani 2015 (47-CG) wide age bands gender combined14CombinedSeparation Anxiety Disorder (7.1)</t>
  </si>
  <si>
    <t>Ebesutani 2015 (47-CG) wide age bands gender combined14CombinedSocial Phobia (9.1)</t>
  </si>
  <si>
    <t>Ebesutani 2015 (47-CG) wide age bands gender combined14CombinedTotal Anxiety (37.1)</t>
  </si>
  <si>
    <t>Ebesutani 2015 (47-CG) wide age bands gender combined14CombinedTotal Anxiety and Depression (47.1)</t>
  </si>
  <si>
    <t>Ebesutani 2015 (47-CG) wide age bands gender combined15CombinedGeneralized Anxiety Disorder (6.1)</t>
  </si>
  <si>
    <t>Ebesutani 2015 (47-CG) wide age bands gender combined15CombinedMajor Depressive Disorder (10.1)</t>
  </si>
  <si>
    <t>Ebesutani 2015 (47-CG) wide age bands gender combined15CombinedObsessive Compulsive Disorder (6.1)</t>
  </si>
  <si>
    <t>Ebesutani 2015 (47-CG) wide age bands gender combined15CombinedPanic Disorder (9.1)</t>
  </si>
  <si>
    <t>Ebesutani 2015 (47-CG) wide age bands gender combined15CombinedSeparation Anxiety Disorder (7.1)</t>
  </si>
  <si>
    <t>Ebesutani 2015 (47-CG) wide age bands gender combined15CombinedSocial Phobia (9.1)</t>
  </si>
  <si>
    <t>Ebesutani 2015 (47-CG) wide age bands gender combined15CombinedTotal Anxiety (37.1)</t>
  </si>
  <si>
    <t>Ebesutani 2015 (47-CG) wide age bands gender combined15CombinedTotal Anxiety and Depression (47.1)</t>
  </si>
  <si>
    <t>Ebesutani 2015 (47-CG) wide age bands gender combined16CombinedGeneralized Anxiety Disorder (6.1)</t>
  </si>
  <si>
    <t>Ebesutani 2015 (47-CG) wide age bands gender combined16CombinedMajor Depressive Disorder (10.1)</t>
  </si>
  <si>
    <t>Ebesutani 2015 (47-CG) wide age bands gender combined16CombinedObsessive Compulsive Disorder (6.1)</t>
  </si>
  <si>
    <t>Ebesutani 2015 (47-CG) wide age bands gender combined16CombinedPanic Disorder (9.1)</t>
  </si>
  <si>
    <t>Ebesutani 2015 (47-CG) wide age bands gender combined16CombinedSeparation Anxiety Disorder (7.1)</t>
  </si>
  <si>
    <t>Ebesutani 2015 (47-CG) wide age bands gender combined16CombinedSocial Phobia (9.1)</t>
  </si>
  <si>
    <t>Ebesutani 2015 (47-CG) wide age bands gender combined16CombinedTotal Anxiety (37.1)</t>
  </si>
  <si>
    <t>Ebesutani 2015 (47-CG) wide age bands gender combined16CombinedTotal Anxiety and Depression (47.1)</t>
  </si>
  <si>
    <t>Ebesutani 2015 (47-CG) wide age bands gender combined17CombinedGeneralized Anxiety Disorder (6.1)</t>
  </si>
  <si>
    <t>Ebesutani 2015 (47-CG) wide age bands gender combined17CombinedMajor Depressive Disorder (10.1)</t>
  </si>
  <si>
    <t>Ebesutani 2015 (47-CG) wide age bands gender combined17CombinedObsessive Compulsive Disorder (6.1)</t>
  </si>
  <si>
    <t>Ebesutani 2015 (47-CG) wide age bands gender combined17CombinedPanic Disorder (9.1)</t>
  </si>
  <si>
    <t>Ebesutani 2015 (47-CG) wide age bands gender combined17CombinedSeparation Anxiety Disorder (7.1)</t>
  </si>
  <si>
    <t>Ebesutani 2015 (47-CG) wide age bands gender combined17CombinedSocial Phobia (9.1)</t>
  </si>
  <si>
    <t>Ebesutani 2015 (47-CG) wide age bands gender combined17CombinedTotal Anxiety (37.1)</t>
  </si>
  <si>
    <t>Ebesutani 2015 (47-CG) wide age bands gender combined17CombinedTotal Anxiety and Depression (47.1)</t>
  </si>
  <si>
    <t>Ebesutani 2015 (47-CG) wide age bands gender combined3CombinedGeneralized Anxiety Disorder (6.1)</t>
  </si>
  <si>
    <t>Ebesutani 2015 Study1 Male&amp;Female Kto2nd</t>
  </si>
  <si>
    <t>Ebesutani 2015 (47-CG) wide age bands gender combined3CombinedMajor Depressive Disorder (10.1)</t>
  </si>
  <si>
    <t>Ebesutani 2015 (47-CG) wide age bands gender combined3CombinedObsessive Compulsive Disorder (6.1)</t>
  </si>
  <si>
    <t>Ebesutani 2015 (47-CG) wide age bands gender combined3CombinedPanic Disorder (9.1)</t>
  </si>
  <si>
    <t>Ebesutani 2015 (47-CG) wide age bands gender combined3CombinedSeparation Anxiety Disorder (7.1)</t>
  </si>
  <si>
    <t>Ebesutani 2015 (47-CG) wide age bands gender combined3CombinedSocial Phobia (9.1)</t>
  </si>
  <si>
    <t>Ebesutani 2015 (47-CG) wide age bands gender combined3CombinedTotal Anxiety (37.1)</t>
  </si>
  <si>
    <t>Ebesutani 2015 (47-CG) wide age bands gender combined3CombinedTotal Anxiety and Depression (47.1)</t>
  </si>
  <si>
    <t>Ebesutani 2015 (47-CG) wide age bands gender combined4CombinedGeneralized Anxiety Disorder (6.1)</t>
  </si>
  <si>
    <t>Ebesutani 2015 (47-CG) wide age bands gender combined4CombinedMajor Depressive Disorder (10.1)</t>
  </si>
  <si>
    <t>Ebesutani 2015 (47-CG) wide age bands gender combined4CombinedObsessive Compulsive Disorder (6.1)</t>
  </si>
  <si>
    <t>Ebesutani 2015 (47-CG) wide age bands gender combined4CombinedPanic Disorder (9.1)</t>
  </si>
  <si>
    <t>Ebesutani 2015 (47-CG) wide age bands gender combined4CombinedSeparation Anxiety Disorder (7.1)</t>
  </si>
  <si>
    <t>Ebesutani 2015 (47-CG) wide age bands gender combined4CombinedSocial Phobia (9.1)</t>
  </si>
  <si>
    <t>Ebesutani 2015 (47-CG) wide age bands gender combined4CombinedTotal Anxiety (37.1)</t>
  </si>
  <si>
    <t>Ebesutani 2015 (47-CG) wide age bands gender combined4CombinedTotal Anxiety and Depression (47.1)</t>
  </si>
  <si>
    <t>Ebesutani 2015 (47-CG) wide age bands gender combined5CombinedGeneralized Anxiety Disorder (6.1)</t>
  </si>
  <si>
    <t>Ebesutani 2015 (47-CG) wide age bands gender combined5CombinedMajor Depressive Disorder (10.1)</t>
  </si>
  <si>
    <t>Ebesutani 2015 (47-CG) wide age bands gender combined5CombinedObsessive Compulsive Disorder (6.1)</t>
  </si>
  <si>
    <t>Ebesutani 2015 (47-CG) wide age bands gender combined5CombinedPanic Disorder (9.1)</t>
  </si>
  <si>
    <t>Ebesutani 2015 (47-CG) wide age bands gender combined5CombinedSeparation Anxiety Disorder (7.1)</t>
  </si>
  <si>
    <t>Ebesutani 2015 (47-CG) wide age bands gender combined5CombinedSocial Phobia (9.1)</t>
  </si>
  <si>
    <t>Ebesutani 2015 (47-CG) wide age bands gender combined5CombinedTotal Anxiety (37.1)</t>
  </si>
  <si>
    <t>Ebesutani 2015 (47-CG) wide age bands gender combined5CombinedTotal Anxiety and Depression (47.1)</t>
  </si>
  <si>
    <t>Ebesutani 2015 (47-CG) wide age bands gender combined6CombinedGeneralized Anxiety Disorder (6.1)</t>
  </si>
  <si>
    <t>Ebesutani 2015 (47-CG) wide age bands gender combined6CombinedMajor Depressive Disorder (10.1)</t>
  </si>
  <si>
    <t>Ebesutani 2015 (47-CG) wide age bands gender combined6CombinedObsessive Compulsive Disorder (6.1)</t>
  </si>
  <si>
    <t>Ebesutani 2015 (47-CG) wide age bands gender combined6CombinedPanic Disorder (9.1)</t>
  </si>
  <si>
    <t>Ebesutani 2015 (47-CG) wide age bands gender combined6CombinedSeparation Anxiety Disorder (7.1)</t>
  </si>
  <si>
    <t>Ebesutani 2015 (47-CG) wide age bands gender combined6CombinedSocial Phobia (9.1)</t>
  </si>
  <si>
    <t>Ebesutani 2015 (47-CG) wide age bands gender combined6CombinedTotal Anxiety (37.1)</t>
  </si>
  <si>
    <t>Ebesutani 2015 (47-CG) wide age bands gender combined6CombinedTotal Anxiety and Depression (47.1)</t>
  </si>
  <si>
    <t>Ebesutani 2015 (47-CG) wide age bands gender combined7CombinedGeneralized Anxiety Disorder (6.1)</t>
  </si>
  <si>
    <t>Ebesutani 2015 (47-CG) wide age bands gender combined7CombinedMajor Depressive Disorder (10.1)</t>
  </si>
  <si>
    <t>Ebesutani 2015 (47-CG) wide age bands gender combined7CombinedObsessive Compulsive Disorder (6.1)</t>
  </si>
  <si>
    <t>Ebesutani 2015 (47-CG) wide age bands gender combined7CombinedPanic Disorder (9.1)</t>
  </si>
  <si>
    <t>Ebesutani 2015 (47-CG) wide age bands gender combined7CombinedSeparation Anxiety Disorder (7.1)</t>
  </si>
  <si>
    <t>Ebesutani 2015 (47-CG) wide age bands gender combined7CombinedSocial Phobia (9.1)</t>
  </si>
  <si>
    <t>Ebesutani 2015 (47-CG) wide age bands gender combined7CombinedTotal Anxiety (37.1)</t>
  </si>
  <si>
    <t>Ebesutani 2015 (47-CG) wide age bands gender combined7CombinedTotal Anxiety and Depression (47.1)</t>
  </si>
  <si>
    <t>Ebesutani 2015 (47-CG) wide age bands gender combined8CombinedGeneralized Anxiety Disorder (6.1)</t>
  </si>
  <si>
    <t>Ebesutani 2015 (47-CG) wide age bands gender combined8CombinedMajor Depressive Disorder (10.1)</t>
  </si>
  <si>
    <t>Ebesutani 2015 (47-CG) wide age bands gender combined8CombinedObsessive Compulsive Disorder (6.1)</t>
  </si>
  <si>
    <t>Ebesutani 2015 (47-CG) wide age bands gender combined8CombinedPanic Disorder (9.1)</t>
  </si>
  <si>
    <t>Ebesutani 2015 (47-CG) wide age bands gender combined8CombinedSeparation Anxiety Disorder (7.1)</t>
  </si>
  <si>
    <t>Ebesutani 2015 (47-CG) wide age bands gender combined8CombinedSocial Phobia (9.1)</t>
  </si>
  <si>
    <t>Ebesutani 2015 (47-CG) wide age bands gender combined8CombinedTotal Anxiety (37.1)</t>
  </si>
  <si>
    <t>Ebesutani 2015 (47-CG) wide age bands gender combined8CombinedTotal Anxiety and Depression (47.1)</t>
  </si>
  <si>
    <t>Ebesutani 2015 (47-CG) wide age bands gender combined9CombinedGeneralized Anxiety Disorder (6.1)</t>
  </si>
  <si>
    <t>Ebesutani 2015 (47-CG) wide age bands gender combined9CombinedMajor Depressive Disorder (10.1)</t>
  </si>
  <si>
    <t>Ebesutani 2015 (47-CG) wide age bands gender combined9CombinedObsessive Compulsive Disorder (6.1)</t>
  </si>
  <si>
    <t>Ebesutani 2015 (47-CG) wide age bands gender combined9CombinedPanic Disorder (9.1)</t>
  </si>
  <si>
    <t>Ebesutani 2015 (47-CG) wide age bands gender combined9CombinedSeparation Anxiety Disorder (7.1)</t>
  </si>
  <si>
    <t>Ebesutani 2015 (47-CG) wide age bands gender combined9CombinedSocial Phobia (9.1)</t>
  </si>
  <si>
    <t>Ebesutani 2015 (47-CG) wide age bands gender combined9CombinedTotal Anxiety (37.1)</t>
  </si>
  <si>
    <t>Ebesutani 2015 (47-CG) wide age bands gender combined9CombinedTotal Anxiety and Depression (47.1)</t>
  </si>
  <si>
    <t>RCADS-47-CG-CH-HANS</t>
  </si>
  <si>
    <t>RCADS-47-CG-NL</t>
  </si>
  <si>
    <t>RCADS-47-Y-ET</t>
  </si>
  <si>
    <t>RCADS-47-CG-ET</t>
  </si>
  <si>
    <t>RCADS-47-Y-FI</t>
  </si>
  <si>
    <t>RCADS-47-CG-FI</t>
  </si>
  <si>
    <t>RCADS-47-Y-EL</t>
  </si>
  <si>
    <t>RCADS-47-CG-EL</t>
  </si>
  <si>
    <t>RCADS-25-Y-CH-HANS</t>
  </si>
  <si>
    <t>RCADS-25-CG-CH-HANS</t>
  </si>
  <si>
    <t>RCADS-25-Y-NL</t>
  </si>
  <si>
    <t>RCADS-25-CG-NL</t>
  </si>
  <si>
    <t>RCADS-25-Y-ET</t>
  </si>
  <si>
    <t>RCADS-25-CG-ET</t>
  </si>
  <si>
    <t>RCADS-25-Y-FI</t>
  </si>
  <si>
    <t>RCADS-25-CG-FI</t>
  </si>
  <si>
    <t>RCADS-25-Y-EL</t>
  </si>
  <si>
    <t>RCADS-25-CG-EL</t>
  </si>
  <si>
    <t>RCADS-47-Y-HU</t>
  </si>
  <si>
    <t>RCADS-47-CG-HU</t>
  </si>
  <si>
    <t>RCADS-47-Y-JA</t>
  </si>
  <si>
    <t>RCADS-47-CG-JA</t>
  </si>
  <si>
    <t>RCADS-47-Y-KO</t>
  </si>
  <si>
    <t>RCADS-47-CG-KO</t>
  </si>
  <si>
    <t>RCADS-47-Y-NO</t>
  </si>
  <si>
    <t>RCADS-47-CG-NO</t>
  </si>
  <si>
    <t>RCADS-47-Y-FA</t>
  </si>
  <si>
    <t>RCADS-47-CG-FA</t>
  </si>
  <si>
    <t>RCADS-47-Y-SL</t>
  </si>
  <si>
    <t>Slovenian</t>
  </si>
  <si>
    <t>RCADS-47-CG-SL</t>
  </si>
  <si>
    <t>RCADS-47-Y-SV</t>
  </si>
  <si>
    <t>RCADS-47-CG-SV</t>
  </si>
  <si>
    <t>RCADS-47-Y-TR</t>
  </si>
  <si>
    <t>RCADS-47-CG-TR</t>
  </si>
  <si>
    <t>RCADS-25-Y-HU</t>
  </si>
  <si>
    <t>RCADS-25-CG-HU</t>
  </si>
  <si>
    <t>RCADS-25-Y-IS</t>
  </si>
  <si>
    <t>RCADS-25-CG-IS</t>
  </si>
  <si>
    <t>RCADS-25-Y-JA</t>
  </si>
  <si>
    <t>RCADS-25-CG-JA</t>
  </si>
  <si>
    <t>RCADS-25-Y-KO</t>
  </si>
  <si>
    <t>RCADS-25-CG-KO</t>
  </si>
  <si>
    <t>RCADS-25-Y-NO</t>
  </si>
  <si>
    <t>RCADS-25-CG-NO</t>
  </si>
  <si>
    <t>RCADS-25-Y-FA</t>
  </si>
  <si>
    <t>RCADS-25-CG-FA</t>
  </si>
  <si>
    <t>RCADS-25-Y-SL</t>
  </si>
  <si>
    <t>RCADS-25-CG-SL</t>
  </si>
  <si>
    <t>RCADS-25-Y-TR</t>
  </si>
  <si>
    <t>RCADS-25-CG-TR</t>
  </si>
  <si>
    <t>*Ebesutani 2017 (25-CG) 2-year age bands</t>
  </si>
  <si>
    <t>*Ebesutani 2012 (25-Y) 2-year age bands</t>
  </si>
  <si>
    <t>*Ebesutani 2011 (47-CG) 2-year age bands</t>
  </si>
  <si>
    <t>*Chorpita 2000 (47-Y) 2-year age bands</t>
  </si>
  <si>
    <t>*Chorpita 2000 (47-Y) 2-year age bands10FemaleGeneralized Anxiety Disorder (6.1)</t>
  </si>
  <si>
    <t>*Chorpita 2000 (47-Y) 2-year age bands10FemaleMajor Depressive Disorder (10.1)</t>
  </si>
  <si>
    <t>*Chorpita 2000 (47-Y) 2-year age bands10FemaleObsessive Compulsive Disorder (6.1)</t>
  </si>
  <si>
    <t>*Chorpita 2000 (47-Y) 2-year age bands10FemalePanic Disorder (9.1)</t>
  </si>
  <si>
    <t>*Chorpita 2000 (47-Y) 2-year age bands10FemaleSeparation Anxiety Disorder (7.1)</t>
  </si>
  <si>
    <t>*Chorpita 2000 (47-Y) 2-year age bands10FemaleSocial Phobia (9.1)</t>
  </si>
  <si>
    <t>*Chorpita 2000 (47-Y) 2-year age bands10FemaleTotal Anxiety (37.1)</t>
  </si>
  <si>
    <t>*Chorpita 2000 (47-Y) 2-year age bands10FemaleTotal Anxiety and Depression (47.1)</t>
  </si>
  <si>
    <t>*Chorpita 2000 (47-Y) 2-year age bands10MaleGeneralized Anxiety Disorder (6.1)</t>
  </si>
  <si>
    <t>*Chorpita 2000 (47-Y) 2-year age bands10MaleMajor Depressive Disorder (10.1)</t>
  </si>
  <si>
    <t>*Chorpita 2000 (47-Y) 2-year age bands10MaleObsessive Compulsive Disorder (6.1)</t>
  </si>
  <si>
    <t>*Chorpita 2000 (47-Y) 2-year age bands10MalePanic Disorder (9.1)</t>
  </si>
  <si>
    <t>*Chorpita 2000 (47-Y) 2-year age bands10MaleSeparation Anxiety Disorder (7.1)</t>
  </si>
  <si>
    <t>*Chorpita 2000 (47-Y) 2-year age bands10MaleSocial Phobia (9.1)</t>
  </si>
  <si>
    <t>*Chorpita 2000 (47-Y) 2-year age bands10MaleTotal Anxiety (37.1)</t>
  </si>
  <si>
    <t>*Chorpita 2000 (47-Y) 2-year age bands10MaleTotal Anxiety and Depression (47.1)</t>
  </si>
  <si>
    <t>*Chorpita 2000 (47-Y) 2-year age bands11FemaleGeneralized Anxiety Disorder (6.1)</t>
  </si>
  <si>
    <t>*Chorpita 2000 (47-Y) 2-year age bands11FemaleMajor Depressive Disorder (10.1)</t>
  </si>
  <si>
    <t>*Chorpita 2000 (47-Y) 2-year age bands11FemaleObsessive Compulsive Disorder (6.1)</t>
  </si>
  <si>
    <t>*Chorpita 2000 (47-Y) 2-year age bands11FemalePanic Disorder (9.1)</t>
  </si>
  <si>
    <t>*Chorpita 2000 (47-Y) 2-year age bands11FemaleSeparation Anxiety Disorder (7.1)</t>
  </si>
  <si>
    <t>*Chorpita 2000 (47-Y) 2-year age bands11FemaleSocial Phobia (9.1)</t>
  </si>
  <si>
    <t>*Chorpita 2000 (47-Y) 2-year age bands11FemaleTotal Anxiety (37.1)</t>
  </si>
  <si>
    <t>*Chorpita 2000 (47-Y) 2-year age bands11FemaleTotal Anxiety and Depression (47.1)</t>
  </si>
  <si>
    <t>*Chorpita 2000 (47-Y) 2-year age bands11MaleGeneralized Anxiety Disorder (6.1)</t>
  </si>
  <si>
    <t>*Chorpita 2000 (47-Y) 2-year age bands11MaleMajor Depressive Disorder (10.1)</t>
  </si>
  <si>
    <t>*Chorpita 2000 (47-Y) 2-year age bands11MaleObsessive Compulsive Disorder (6.1)</t>
  </si>
  <si>
    <t>*Chorpita 2000 (47-Y) 2-year age bands11MalePanic Disorder (9.1)</t>
  </si>
  <si>
    <t>*Chorpita 2000 (47-Y) 2-year age bands11MaleSeparation Anxiety Disorder (7.1)</t>
  </si>
  <si>
    <t>*Chorpita 2000 (47-Y) 2-year age bands11MaleSocial Phobia (9.1)</t>
  </si>
  <si>
    <t>*Chorpita 2000 (47-Y) 2-year age bands11MaleTotal Anxiety (37.1)</t>
  </si>
  <si>
    <t>*Chorpita 2000 (47-Y) 2-year age bands11MaleTotal Anxiety and Depression (47.1)</t>
  </si>
  <si>
    <t>*Chorpita 2000 (47-Y) 2-year age bands12FemaleGeneralized Anxiety Disorder (6.1)</t>
  </si>
  <si>
    <t>*Chorpita 2000 (47-Y) 2-year age bands12FemaleMajor Depressive Disorder (10.1)</t>
  </si>
  <si>
    <t>*Chorpita 2000 (47-Y) 2-year age bands12FemaleObsessive Compulsive Disorder (6.1)</t>
  </si>
  <si>
    <t>*Chorpita 2000 (47-Y) 2-year age bands12FemalePanic Disorder (9.1)</t>
  </si>
  <si>
    <t>*Chorpita 2000 (47-Y) 2-year age bands12FemaleSeparation Anxiety Disorder (7.1)</t>
  </si>
  <si>
    <t>*Chorpita 2000 (47-Y) 2-year age bands12FemaleSocial Phobia (9.1)</t>
  </si>
  <si>
    <t>*Chorpita 2000 (47-Y) 2-year age bands12FemaleTotal Anxiety (37.1)</t>
  </si>
  <si>
    <t>*Chorpita 2000 (47-Y) 2-year age bands12FemaleTotal Anxiety and Depression (47.1)</t>
  </si>
  <si>
    <t>*Chorpita 2000 (47-Y) 2-year age bands12MaleGeneralized Anxiety Disorder (6.1)</t>
  </si>
  <si>
    <t>*Chorpita 2000 (47-Y) 2-year age bands12MaleMajor Depressive Disorder (10.1)</t>
  </si>
  <si>
    <t>*Chorpita 2000 (47-Y) 2-year age bands12MaleObsessive Compulsive Disorder (6.1)</t>
  </si>
  <si>
    <t>*Chorpita 2000 (47-Y) 2-year age bands12MalePanic Disorder (9.1)</t>
  </si>
  <si>
    <t>*Chorpita 2000 (47-Y) 2-year age bands12MaleSeparation Anxiety Disorder (7.1)</t>
  </si>
  <si>
    <t>*Chorpita 2000 (47-Y) 2-year age bands12MaleSocial Phobia (9.1)</t>
  </si>
  <si>
    <t>*Chorpita 2000 (47-Y) 2-year age bands12MaleTotal Anxiety (37.1)</t>
  </si>
  <si>
    <t>*Chorpita 2000 (47-Y) 2-year age bands12MaleTotal Anxiety and Depression (47.1)</t>
  </si>
  <si>
    <t>*Chorpita 2000 (47-Y) 2-year age bands13FemaleGeneralized Anxiety Disorder (6.1)</t>
  </si>
  <si>
    <t>*Chorpita 2000 (47-Y) 2-year age bands13FemaleMajor Depressive Disorder (10.1)</t>
  </si>
  <si>
    <t>*Chorpita 2000 (47-Y) 2-year age bands13FemaleObsessive Compulsive Disorder (6.1)</t>
  </si>
  <si>
    <t>*Chorpita 2000 (47-Y) 2-year age bands13FemalePanic Disorder (9.1)</t>
  </si>
  <si>
    <t>*Chorpita 2000 (47-Y) 2-year age bands13FemaleSeparation Anxiety Disorder (7.1)</t>
  </si>
  <si>
    <t>*Chorpita 2000 (47-Y) 2-year age bands13FemaleSocial Phobia (9.1)</t>
  </si>
  <si>
    <t>*Chorpita 2000 (47-Y) 2-year age bands13FemaleTotal Anxiety (37.1)</t>
  </si>
  <si>
    <t>*Chorpita 2000 (47-Y) 2-year age bands13FemaleTotal Anxiety and Depression (47.1)</t>
  </si>
  <si>
    <t>*Chorpita 2000 (47-Y) 2-year age bands13MaleGeneralized Anxiety Disorder (6.1)</t>
  </si>
  <si>
    <t>*Chorpita 2000 (47-Y) 2-year age bands13MaleMajor Depressive Disorder (10.1)</t>
  </si>
  <si>
    <t>*Chorpita 2000 (47-Y) 2-year age bands13MaleObsessive Compulsive Disorder (6.1)</t>
  </si>
  <si>
    <t>*Chorpita 2000 (47-Y) 2-year age bands13MalePanic Disorder (9.1)</t>
  </si>
  <si>
    <t>*Chorpita 2000 (47-Y) 2-year age bands13MaleSeparation Anxiety Disorder (7.1)</t>
  </si>
  <si>
    <t>*Chorpita 2000 (47-Y) 2-year age bands13MaleSocial Phobia (9.1)</t>
  </si>
  <si>
    <t>*Chorpita 2000 (47-Y) 2-year age bands13MaleTotal Anxiety (37.1)</t>
  </si>
  <si>
    <t>*Chorpita 2000 (47-Y) 2-year age bands13MaleTotal Anxiety and Depression (47.1)</t>
  </si>
  <si>
    <t>*Chorpita 2000 (47-Y) 2-year age bands14FemaleGeneralized Anxiety Disorder (6.1)</t>
  </si>
  <si>
    <t>*Chorpita 2000 (47-Y) 2-year age bands14FemaleMajor Depressive Disorder (10.1)</t>
  </si>
  <si>
    <t>*Chorpita 2000 (47-Y) 2-year age bands14FemaleObsessive Compulsive Disorder (6.1)</t>
  </si>
  <si>
    <t>*Chorpita 2000 (47-Y) 2-year age bands14FemalePanic Disorder (9.1)</t>
  </si>
  <si>
    <t>*Chorpita 2000 (47-Y) 2-year age bands14FemaleSeparation Anxiety Disorder (7.1)</t>
  </si>
  <si>
    <t>*Chorpita 2000 (47-Y) 2-year age bands14FemaleSocial Phobia (9.1)</t>
  </si>
  <si>
    <t>*Chorpita 2000 (47-Y) 2-year age bands14FemaleTotal Anxiety (37.1)</t>
  </si>
  <si>
    <t>*Chorpita 2000 (47-Y) 2-year age bands14FemaleTotal Anxiety and Depression (47.1)</t>
  </si>
  <si>
    <t>*Chorpita 2000 (47-Y) 2-year age bands14MaleGeneralized Anxiety Disorder (6.1)</t>
  </si>
  <si>
    <t>*Chorpita 2000 (47-Y) 2-year age bands14MaleMajor Depressive Disorder (10.1)</t>
  </si>
  <si>
    <t>*Chorpita 2000 (47-Y) 2-year age bands14MaleObsessive Compulsive Disorder (6.1)</t>
  </si>
  <si>
    <t>*Chorpita 2000 (47-Y) 2-year age bands14MalePanic Disorder (9.1)</t>
  </si>
  <si>
    <t>*Chorpita 2000 (47-Y) 2-year age bands14MaleSeparation Anxiety Disorder (7.1)</t>
  </si>
  <si>
    <t>*Chorpita 2000 (47-Y) 2-year age bands14MaleSocial Phobia (9.1)</t>
  </si>
  <si>
    <t>*Chorpita 2000 (47-Y) 2-year age bands14MaleTotal Anxiety (37.1)</t>
  </si>
  <si>
    <t>*Chorpita 2000 (47-Y) 2-year age bands14MaleTotal Anxiety and Depression (47.1)</t>
  </si>
  <si>
    <t>*Chorpita 2000 (47-Y) 2-year age bands15FemaleGeneralized Anxiety Disorder (6.1)</t>
  </si>
  <si>
    <t>*Chorpita 2000 (47-Y) 2-year age bands15FemaleMajor Depressive Disorder (10.1)</t>
  </si>
  <si>
    <t>*Chorpita 2000 (47-Y) 2-year age bands15FemaleObsessive Compulsive Disorder (6.1)</t>
  </si>
  <si>
    <t>*Chorpita 2000 (47-Y) 2-year age bands15FemalePanic Disorder (9.1)</t>
  </si>
  <si>
    <t>*Chorpita 2000 (47-Y) 2-year age bands15FemaleSeparation Anxiety Disorder (7.1)</t>
  </si>
  <si>
    <t>*Chorpita 2000 (47-Y) 2-year age bands15FemaleSocial Phobia (9.1)</t>
  </si>
  <si>
    <t>*Chorpita 2000 (47-Y) 2-year age bands15FemaleTotal Anxiety (37.1)</t>
  </si>
  <si>
    <t>*Chorpita 2000 (47-Y) 2-year age bands15FemaleTotal Anxiety and Depression (47.1)</t>
  </si>
  <si>
    <t>*Chorpita 2000 (47-Y) 2-year age bands15MaleGeneralized Anxiety Disorder (6.1)</t>
  </si>
  <si>
    <t>*Chorpita 2000 (47-Y) 2-year age bands15MaleMajor Depressive Disorder (10.1)</t>
  </si>
  <si>
    <t>*Chorpita 2000 (47-Y) 2-year age bands15MaleObsessive Compulsive Disorder (6.1)</t>
  </si>
  <si>
    <t>*Chorpita 2000 (47-Y) 2-year age bands15MalePanic Disorder (9.1)</t>
  </si>
  <si>
    <t>*Chorpita 2000 (47-Y) 2-year age bands15MaleSeparation Anxiety Disorder (7.1)</t>
  </si>
  <si>
    <t>*Chorpita 2000 (47-Y) 2-year age bands15MaleSocial Phobia (9.1)</t>
  </si>
  <si>
    <t>*Chorpita 2000 (47-Y) 2-year age bands15MaleTotal Anxiety (37.1)</t>
  </si>
  <si>
    <t>*Chorpita 2000 (47-Y) 2-year age bands15MaleTotal Anxiety and Depression (47.1)</t>
  </si>
  <si>
    <t>*Chorpita 2000 (47-Y) 2-year age bands16FemaleGeneralized Anxiety Disorder (6.1)</t>
  </si>
  <si>
    <t>*Chorpita 2000 (47-Y) 2-year age bands16FemaleMajor Depressive Disorder (10.1)</t>
  </si>
  <si>
    <t>*Chorpita 2000 (47-Y) 2-year age bands16FemaleObsessive Compulsive Disorder (6.1)</t>
  </si>
  <si>
    <t>*Chorpita 2000 (47-Y) 2-year age bands16FemalePanic Disorder (9.1)</t>
  </si>
  <si>
    <t>*Chorpita 2000 (47-Y) 2-year age bands16FemaleSeparation Anxiety Disorder (7.1)</t>
  </si>
  <si>
    <t>*Chorpita 2000 (47-Y) 2-year age bands16FemaleSocial Phobia (9.1)</t>
  </si>
  <si>
    <t>*Chorpita 2000 (47-Y) 2-year age bands16FemaleTotal Anxiety (37.1)</t>
  </si>
  <si>
    <t>*Chorpita 2000 (47-Y) 2-year age bands16FemaleTotal Anxiety and Depression (47.1)</t>
  </si>
  <si>
    <t>*Chorpita 2000 (47-Y) 2-year age bands16MaleGeneralized Anxiety Disorder (6.1)</t>
  </si>
  <si>
    <t>*Chorpita 2000 (47-Y) 2-year age bands16MaleMajor Depressive Disorder (10.1)</t>
  </si>
  <si>
    <t>*Chorpita 2000 (47-Y) 2-year age bands16MaleObsessive Compulsive Disorder (6.1)</t>
  </si>
  <si>
    <t>*Chorpita 2000 (47-Y) 2-year age bands16MalePanic Disorder (9.1)</t>
  </si>
  <si>
    <t>*Chorpita 2000 (47-Y) 2-year age bands16MaleSeparation Anxiety Disorder (7.1)</t>
  </si>
  <si>
    <t>*Chorpita 2000 (47-Y) 2-year age bands16MaleSocial Phobia (9.1)</t>
  </si>
  <si>
    <t>*Chorpita 2000 (47-Y) 2-year age bands16MaleTotal Anxiety (37.1)</t>
  </si>
  <si>
    <t>*Chorpita 2000 (47-Y) 2-year age bands16MaleTotal Anxiety and Depression (47.1)</t>
  </si>
  <si>
    <t>*Chorpita 2000 (47-Y) 2-year age bands17FemaleGeneralized Anxiety Disorder (6.1)</t>
  </si>
  <si>
    <t>*Chorpita 2000 (47-Y) 2-year age bands17FemaleMajor Depressive Disorder (10.1)</t>
  </si>
  <si>
    <t>*Chorpita 2000 (47-Y) 2-year age bands17FemaleObsessive Compulsive Disorder (6.1)</t>
  </si>
  <si>
    <t>*Chorpita 2000 (47-Y) 2-year age bands17FemalePanic Disorder (9.1)</t>
  </si>
  <si>
    <t>*Chorpita 2000 (47-Y) 2-year age bands17FemaleSeparation Anxiety Disorder (7.1)</t>
  </si>
  <si>
    <t>*Chorpita 2000 (47-Y) 2-year age bands17FemaleSocial Phobia (9.1)</t>
  </si>
  <si>
    <t>*Chorpita 2000 (47-Y) 2-year age bands17FemaleTotal Anxiety (37.1)</t>
  </si>
  <si>
    <t>*Chorpita 2000 (47-Y) 2-year age bands17FemaleTotal Anxiety and Depression (47.1)</t>
  </si>
  <si>
    <t>*Chorpita 2000 (47-Y) 2-year age bands17MaleGeneralized Anxiety Disorder (6.1)</t>
  </si>
  <si>
    <t>*Chorpita 2000 (47-Y) 2-year age bands17MaleMajor Depressive Disorder (10.1)</t>
  </si>
  <si>
    <t>*Chorpita 2000 (47-Y) 2-year age bands17MaleObsessive Compulsive Disorder (6.1)</t>
  </si>
  <si>
    <t>*Chorpita 2000 (47-Y) 2-year age bands17MalePanic Disorder (9.1)</t>
  </si>
  <si>
    <t>*Chorpita 2000 (47-Y) 2-year age bands17MaleSeparation Anxiety Disorder (7.1)</t>
  </si>
  <si>
    <t>*Chorpita 2000 (47-Y) 2-year age bands17MaleSocial Phobia (9.1)</t>
  </si>
  <si>
    <t>*Chorpita 2000 (47-Y) 2-year age bands17MaleTotal Anxiety (37.1)</t>
  </si>
  <si>
    <t>*Chorpita 2000 (47-Y) 2-year age bands17MaleTotal Anxiety and Depression (47.1)</t>
  </si>
  <si>
    <t>*Chorpita 2000 (47-Y) 2-year age bands18FemaleGeneralized Anxiety Disorder (6.1)</t>
  </si>
  <si>
    <t>*Chorpita 2000 (47-Y) 2-year age bands18FemaleMajor Depressive Disorder (10.1)</t>
  </si>
  <si>
    <t>*Chorpita 2000 (47-Y) 2-year age bands18FemaleObsessive Compulsive Disorder (6.1)</t>
  </si>
  <si>
    <t>*Chorpita 2000 (47-Y) 2-year age bands18FemalePanic Disorder (9.1)</t>
  </si>
  <si>
    <t>*Chorpita 2000 (47-Y) 2-year age bands18FemaleSeparation Anxiety Disorder (7.1)</t>
  </si>
  <si>
    <t>*Chorpita 2000 (47-Y) 2-year age bands18FemaleSocial Phobia (9.1)</t>
  </si>
  <si>
    <t>*Chorpita 2000 (47-Y) 2-year age bands18FemaleTotal Anxiety (37.1)</t>
  </si>
  <si>
    <t>*Chorpita 2000 (47-Y) 2-year age bands18FemaleTotal Anxiety and Depression (47.1)</t>
  </si>
  <si>
    <t>*Chorpita 2000 (47-Y) 2-year age bands18MaleGeneralized Anxiety Disorder (6.1)</t>
  </si>
  <si>
    <t>*Chorpita 2000 (47-Y) 2-year age bands18MaleMajor Depressive Disorder (10.1)</t>
  </si>
  <si>
    <t>*Chorpita 2000 (47-Y) 2-year age bands18MaleObsessive Compulsive Disorder (6.1)</t>
  </si>
  <si>
    <t>*Chorpita 2000 (47-Y) 2-year age bands18MalePanic Disorder (9.1)</t>
  </si>
  <si>
    <t>*Chorpita 2000 (47-Y) 2-year age bands18MaleSeparation Anxiety Disorder (7.1)</t>
  </si>
  <si>
    <t>*Chorpita 2000 (47-Y) 2-year age bands18MaleSocial Phobia (9.1)</t>
  </si>
  <si>
    <t>*Chorpita 2000 (47-Y) 2-year age bands18MaleTotal Anxiety (37.1)</t>
  </si>
  <si>
    <t>*Chorpita 2000 (47-Y) 2-year age bands18MaleTotal Anxiety and Depression (47.1)</t>
  </si>
  <si>
    <t>*Chorpita 2000 (47-Y) 2-year age bands9FemaleGeneralized Anxiety Disorder (6.1)</t>
  </si>
  <si>
    <t>*Chorpita 2000 (47-Y) 2-year age bands9FemaleMajor Depressive Disorder (10.1)</t>
  </si>
  <si>
    <t>*Chorpita 2000 (47-Y) 2-year age bands9FemaleObsessive Compulsive Disorder (6.1)</t>
  </si>
  <si>
    <t>*Chorpita 2000 (47-Y) 2-year age bands9FemalePanic Disorder (9.1)</t>
  </si>
  <si>
    <t>*Chorpita 2000 (47-Y) 2-year age bands9FemaleSeparation Anxiety Disorder (7.1)</t>
  </si>
  <si>
    <t>*Chorpita 2000 (47-Y) 2-year age bands9FemaleSocial Phobia (9.1)</t>
  </si>
  <si>
    <t>*Chorpita 2000 (47-Y) 2-year age bands9FemaleTotal Anxiety (37.1)</t>
  </si>
  <si>
    <t>*Chorpita 2000 (47-Y) 2-year age bands9FemaleTotal Anxiety and Depression (47.1)</t>
  </si>
  <si>
    <t>*Chorpita 2000 (47-Y) 2-year age bands9MaleGeneralized Anxiety Disorder (6.1)</t>
  </si>
  <si>
    <t>*Chorpita 2000 (47-Y) 2-year age bands9MaleMajor Depressive Disorder (10.1)</t>
  </si>
  <si>
    <t>*Chorpita 2000 (47-Y) 2-year age bands9MaleObsessive Compulsive Disorder (6.1)</t>
  </si>
  <si>
    <t>*Chorpita 2000 (47-Y) 2-year age bands9MalePanic Disorder (9.1)</t>
  </si>
  <si>
    <t>*Chorpita 2000 (47-Y) 2-year age bands9MaleSeparation Anxiety Disorder (7.1)</t>
  </si>
  <si>
    <t>*Chorpita 2000 (47-Y) 2-year age bands9MaleSocial Phobia (9.1)</t>
  </si>
  <si>
    <t>*Chorpita 2000 (47-Y) 2-year age bands9MaleTotal Anxiety (37.1)</t>
  </si>
  <si>
    <t>*Chorpita 2000 (47-Y) 2-year age bands9MaleTotal Anxiety and Depression (47.1)</t>
  </si>
  <si>
    <t>*Ebesutani 2011 (47-CG) 2-year age bands10FemaleGeneralized Anxiety Disorder (6.1)</t>
  </si>
  <si>
    <t>*Ebesutani 2011 (47-CG) 2-year age bands10FemaleMajor Depressive Disorder (10.1)</t>
  </si>
  <si>
    <t>*Ebesutani 2011 (47-CG) 2-year age bands10FemaleObsessive Compulsive Disorder (6.1)</t>
  </si>
  <si>
    <t>*Ebesutani 2011 (47-CG) 2-year age bands10FemalePanic Disorder (9.1)</t>
  </si>
  <si>
    <t>*Ebesutani 2011 (47-CG) 2-year age bands10FemaleSeparation Anxiety Disorder (7.1)</t>
  </si>
  <si>
    <t>*Ebesutani 2011 (47-CG) 2-year age bands10FemaleSocial Phobia (9.1)</t>
  </si>
  <si>
    <t>*Ebesutani 2011 (47-CG) 2-year age bands10FemaleTotal Anxiety (37.1)</t>
  </si>
  <si>
    <t>*Ebesutani 2011 (47-CG) 2-year age bands10FemaleTotal Anxiety and Depression (47.1)</t>
  </si>
  <si>
    <t>*Ebesutani 2011 (47-CG) 2-year age bands10MaleGeneralized Anxiety Disorder (6.1)</t>
  </si>
  <si>
    <t>*Ebesutani 2011 (47-CG) 2-year age bands10MaleMajor Depressive Disorder (10.1)</t>
  </si>
  <si>
    <t>*Ebesutani 2011 (47-CG) 2-year age bands10MaleObsessive Compulsive Disorder (6.1)</t>
  </si>
  <si>
    <t>*Ebesutani 2011 (47-CG) 2-year age bands10MalePanic Disorder (9.1)</t>
  </si>
  <si>
    <t>*Ebesutani 2011 (47-CG) 2-year age bands10MaleSeparation Anxiety Disorder (7.1)</t>
  </si>
  <si>
    <t>*Ebesutani 2011 (47-CG) 2-year age bands10MaleSocial Phobia (9.1)</t>
  </si>
  <si>
    <t>*Ebesutani 2011 (47-CG) 2-year age bands10MaleTotal Anxiety (37.1)</t>
  </si>
  <si>
    <t>*Ebesutani 2011 (47-CG) 2-year age bands10MaleTotal Anxiety and Depression (47.1)</t>
  </si>
  <si>
    <t>*Ebesutani 2011 (47-CG) 2-year age bands11FemaleGeneralized Anxiety Disorder (6.1)</t>
  </si>
  <si>
    <t>*Ebesutani 2011 (47-CG) 2-year age bands11FemaleMajor Depressive Disorder (10.1)</t>
  </si>
  <si>
    <t>*Ebesutani 2011 (47-CG) 2-year age bands11FemaleObsessive Compulsive Disorder (6.1)</t>
  </si>
  <si>
    <t>*Ebesutani 2011 (47-CG) 2-year age bands11FemalePanic Disorder (9.1)</t>
  </si>
  <si>
    <t>*Ebesutani 2011 (47-CG) 2-year age bands11FemaleSeparation Anxiety Disorder (7.1)</t>
  </si>
  <si>
    <t>*Ebesutani 2011 (47-CG) 2-year age bands11FemaleSocial Phobia (9.1)</t>
  </si>
  <si>
    <t>*Ebesutani 2011 (47-CG) 2-year age bands11FemaleTotal Anxiety (37.1)</t>
  </si>
  <si>
    <t>*Ebesutani 2011 (47-CG) 2-year age bands11FemaleTotal Anxiety and Depression (47.1)</t>
  </si>
  <si>
    <t>*Ebesutani 2011 (47-CG) 2-year age bands11MaleGeneralized Anxiety Disorder (6.1)</t>
  </si>
  <si>
    <t>*Ebesutani 2011 (47-CG) 2-year age bands11MaleMajor Depressive Disorder (10.1)</t>
  </si>
  <si>
    <t>*Ebesutani 2011 (47-CG) 2-year age bands11MaleObsessive Compulsive Disorder (6.1)</t>
  </si>
  <si>
    <t>*Ebesutani 2011 (47-CG) 2-year age bands11MalePanic Disorder (9.1)</t>
  </si>
  <si>
    <t>*Ebesutani 2011 (47-CG) 2-year age bands11MaleSeparation Anxiety Disorder (7.1)</t>
  </si>
  <si>
    <t>*Ebesutani 2011 (47-CG) 2-year age bands11MaleSocial Phobia (9.1)</t>
  </si>
  <si>
    <t>*Ebesutani 2011 (47-CG) 2-year age bands11MaleTotal Anxiety (37.1)</t>
  </si>
  <si>
    <t>*Ebesutani 2011 (47-CG) 2-year age bands11MaleTotal Anxiety and Depression (47.1)</t>
  </si>
  <si>
    <t>*Ebesutani 2011 (47-CG) 2-year age bands12FemaleGeneralized Anxiety Disorder (6.1)</t>
  </si>
  <si>
    <t>*Ebesutani 2011 (47-CG) 2-year age bands12FemaleMajor Depressive Disorder (10.1)</t>
  </si>
  <si>
    <t>*Ebesutani 2011 (47-CG) 2-year age bands12FemaleObsessive Compulsive Disorder (6.1)</t>
  </si>
  <si>
    <t>*Ebesutani 2011 (47-CG) 2-year age bands12FemalePanic Disorder (9.1)</t>
  </si>
  <si>
    <t>*Ebesutani 2011 (47-CG) 2-year age bands12FemaleSeparation Anxiety Disorder (7.1)</t>
  </si>
  <si>
    <t>*Ebesutani 2011 (47-CG) 2-year age bands12FemaleSocial Phobia (9.1)</t>
  </si>
  <si>
    <t>*Ebesutani 2011 (47-CG) 2-year age bands12FemaleTotal Anxiety (37.1)</t>
  </si>
  <si>
    <t>*Ebesutani 2011 (47-CG) 2-year age bands12FemaleTotal Anxiety and Depression (47.1)</t>
  </si>
  <si>
    <t>*Ebesutani 2011 (47-CG) 2-year age bands12MaleGeneralized Anxiety Disorder (6.1)</t>
  </si>
  <si>
    <t>*Ebesutani 2011 (47-CG) 2-year age bands12MaleMajor Depressive Disorder (10.1)</t>
  </si>
  <si>
    <t>*Ebesutani 2011 (47-CG) 2-year age bands12MaleObsessive Compulsive Disorder (6.1)</t>
  </si>
  <si>
    <t>*Ebesutani 2011 (47-CG) 2-year age bands12MalePanic Disorder (9.1)</t>
  </si>
  <si>
    <t>*Ebesutani 2011 (47-CG) 2-year age bands12MaleSeparation Anxiety Disorder (7.1)</t>
  </si>
  <si>
    <t>*Ebesutani 2011 (47-CG) 2-year age bands12MaleSocial Phobia (9.1)</t>
  </si>
  <si>
    <t>*Ebesutani 2011 (47-CG) 2-year age bands12MaleTotal Anxiety (37.1)</t>
  </si>
  <si>
    <t>*Ebesutani 2011 (47-CG) 2-year age bands12MaleTotal Anxiety and Depression (47.1)</t>
  </si>
  <si>
    <t>*Ebesutani 2011 (47-CG) 2-year age bands13FemaleGeneralized Anxiety Disorder (6.1)</t>
  </si>
  <si>
    <t>*Ebesutani 2011 (47-CG) 2-year age bands13FemaleMajor Depressive Disorder (10.1)</t>
  </si>
  <si>
    <t>*Ebesutani 2011 (47-CG) 2-year age bands13FemaleObsessive Compulsive Disorder (6.1)</t>
  </si>
  <si>
    <t>*Ebesutani 2011 (47-CG) 2-year age bands13FemalePanic Disorder (9.1)</t>
  </si>
  <si>
    <t>*Ebesutani 2011 (47-CG) 2-year age bands13FemaleSeparation Anxiety Disorder (7.1)</t>
  </si>
  <si>
    <t>*Ebesutani 2011 (47-CG) 2-year age bands13FemaleSocial Phobia (9.1)</t>
  </si>
  <si>
    <t>*Ebesutani 2011 (47-CG) 2-year age bands13FemaleTotal Anxiety (37.1)</t>
  </si>
  <si>
    <t>*Ebesutani 2011 (47-CG) 2-year age bands13FemaleTotal Anxiety and Depression (47.1)</t>
  </si>
  <si>
    <t>*Ebesutani 2011 (47-CG) 2-year age bands13MaleGeneralized Anxiety Disorder (6.1)</t>
  </si>
  <si>
    <t>*Ebesutani 2011 (47-CG) 2-year age bands13MaleMajor Depressive Disorder (10.1)</t>
  </si>
  <si>
    <t>*Ebesutani 2011 (47-CG) 2-year age bands13MaleObsessive Compulsive Disorder (6.1)</t>
  </si>
  <si>
    <t>*Ebesutani 2011 (47-CG) 2-year age bands13MalePanic Disorder (9.1)</t>
  </si>
  <si>
    <t>*Ebesutani 2011 (47-CG) 2-year age bands13MaleSeparation Anxiety Disorder (7.1)</t>
  </si>
  <si>
    <t>*Ebesutani 2011 (47-CG) 2-year age bands13MaleSocial Phobia (9.1)</t>
  </si>
  <si>
    <t>*Ebesutani 2011 (47-CG) 2-year age bands13MaleTotal Anxiety (37.1)</t>
  </si>
  <si>
    <t>*Ebesutani 2011 (47-CG) 2-year age bands13MaleTotal Anxiety and Depression (47.1)</t>
  </si>
  <si>
    <t>*Ebesutani 2011 (47-CG) 2-year age bands14FemaleGeneralized Anxiety Disorder (6.1)</t>
  </si>
  <si>
    <t>*Ebesutani 2011 (47-CG) 2-year age bands14FemaleMajor Depressive Disorder (10.1)</t>
  </si>
  <si>
    <t>*Ebesutani 2011 (47-CG) 2-year age bands14FemaleObsessive Compulsive Disorder (6.1)</t>
  </si>
  <si>
    <t>*Ebesutani 2011 (47-CG) 2-year age bands14FemalePanic Disorder (9.1)</t>
  </si>
  <si>
    <t>*Ebesutani 2011 (47-CG) 2-year age bands14FemaleSeparation Anxiety Disorder (7.1)</t>
  </si>
  <si>
    <t>*Ebesutani 2011 (47-CG) 2-year age bands14FemaleSocial Phobia (9.1)</t>
  </si>
  <si>
    <t>*Ebesutani 2011 (47-CG) 2-year age bands14FemaleTotal Anxiety (37.1)</t>
  </si>
  <si>
    <t>*Ebesutani 2011 (47-CG) 2-year age bands14FemaleTotal Anxiety and Depression (47.1)</t>
  </si>
  <si>
    <t>*Ebesutani 2011 (47-CG) 2-year age bands14MaleGeneralized Anxiety Disorder (6.1)</t>
  </si>
  <si>
    <t>*Ebesutani 2011 (47-CG) 2-year age bands14MaleMajor Depressive Disorder (10.1)</t>
  </si>
  <si>
    <t>*Ebesutani 2011 (47-CG) 2-year age bands14MaleObsessive Compulsive Disorder (6.1)</t>
  </si>
  <si>
    <t>*Ebesutani 2011 (47-CG) 2-year age bands14MalePanic Disorder (9.1)</t>
  </si>
  <si>
    <t>*Ebesutani 2011 (47-CG) 2-year age bands14MaleSeparation Anxiety Disorder (7.1)</t>
  </si>
  <si>
    <t>*Ebesutani 2011 (47-CG) 2-year age bands14MaleSocial Phobia (9.1)</t>
  </si>
  <si>
    <t>*Ebesutani 2011 (47-CG) 2-year age bands14MaleTotal Anxiety (37.1)</t>
  </si>
  <si>
    <t>*Ebesutani 2011 (47-CG) 2-year age bands14MaleTotal Anxiety and Depression (47.1)</t>
  </si>
  <si>
    <t>*Ebesutani 2011 (47-CG) 2-year age bands15FemaleGeneralized Anxiety Disorder (6.1)</t>
  </si>
  <si>
    <t>*Ebesutani 2011 (47-CG) 2-year age bands15FemaleMajor Depressive Disorder (10.1)</t>
  </si>
  <si>
    <t>*Ebesutani 2011 (47-CG) 2-year age bands15FemaleObsessive Compulsive Disorder (6.1)</t>
  </si>
  <si>
    <t>*Ebesutani 2011 (47-CG) 2-year age bands15FemalePanic Disorder (9.1)</t>
  </si>
  <si>
    <t>*Ebesutani 2011 (47-CG) 2-year age bands15FemaleSeparation Anxiety Disorder (7.1)</t>
  </si>
  <si>
    <t>*Ebesutani 2011 (47-CG) 2-year age bands15FemaleSocial Phobia (9.1)</t>
  </si>
  <si>
    <t>*Ebesutani 2011 (47-CG) 2-year age bands15FemaleTotal Anxiety (37.1)</t>
  </si>
  <si>
    <t>*Ebesutani 2011 (47-CG) 2-year age bands15FemaleTotal Anxiety and Depression (47.1)</t>
  </si>
  <si>
    <t>*Ebesutani 2011 (47-CG) 2-year age bands15MaleGeneralized Anxiety Disorder (6.1)</t>
  </si>
  <si>
    <t>*Ebesutani 2011 (47-CG) 2-year age bands15MaleMajor Depressive Disorder (10.1)</t>
  </si>
  <si>
    <t>*Ebesutani 2011 (47-CG) 2-year age bands15MaleObsessive Compulsive Disorder (6.1)</t>
  </si>
  <si>
    <t>*Ebesutani 2011 (47-CG) 2-year age bands15MalePanic Disorder (9.1)</t>
  </si>
  <si>
    <t>*Ebesutani 2011 (47-CG) 2-year age bands15MaleSeparation Anxiety Disorder (7.1)</t>
  </si>
  <si>
    <t>*Ebesutani 2011 (47-CG) 2-year age bands15MaleSocial Phobia (9.1)</t>
  </si>
  <si>
    <t>*Ebesutani 2011 (47-CG) 2-year age bands15MaleTotal Anxiety (37.1)</t>
  </si>
  <si>
    <t>*Ebesutani 2011 (47-CG) 2-year age bands15MaleTotal Anxiety and Depression (47.1)</t>
  </si>
  <si>
    <t>*Ebesutani 2011 (47-CG) 2-year age bands16FemaleGeneralized Anxiety Disorder (6.1)</t>
  </si>
  <si>
    <t>*Ebesutani 2011 (47-CG) 2-year age bands16FemaleMajor Depressive Disorder (10.1)</t>
  </si>
  <si>
    <t>*Ebesutani 2011 (47-CG) 2-year age bands16FemaleObsessive Compulsive Disorder (6.1)</t>
  </si>
  <si>
    <t>*Ebesutani 2011 (47-CG) 2-year age bands16FemalePanic Disorder (9.1)</t>
  </si>
  <si>
    <t>*Ebesutani 2011 (47-CG) 2-year age bands16FemaleSeparation Anxiety Disorder (7.1)</t>
  </si>
  <si>
    <t>*Ebesutani 2011 (47-CG) 2-year age bands16FemaleSocial Phobia (9.1)</t>
  </si>
  <si>
    <t>*Ebesutani 2011 (47-CG) 2-year age bands16FemaleTotal Anxiety (37.1)</t>
  </si>
  <si>
    <t>*Ebesutani 2011 (47-CG) 2-year age bands16FemaleTotal Anxiety and Depression (47.1)</t>
  </si>
  <si>
    <t>*Ebesutani 2011 (47-CG) 2-year age bands16MaleGeneralized Anxiety Disorder (6.1)</t>
  </si>
  <si>
    <t>*Ebesutani 2011 (47-CG) 2-year age bands16MaleMajor Depressive Disorder (10.1)</t>
  </si>
  <si>
    <t>*Ebesutani 2011 (47-CG) 2-year age bands16MaleObsessive Compulsive Disorder (6.1)</t>
  </si>
  <si>
    <t>*Ebesutani 2011 (47-CG) 2-year age bands16MalePanic Disorder (9.1)</t>
  </si>
  <si>
    <t>*Ebesutani 2011 (47-CG) 2-year age bands16MaleSeparation Anxiety Disorder (7.1)</t>
  </si>
  <si>
    <t>*Ebesutani 2011 (47-CG) 2-year age bands16MaleSocial Phobia (9.1)</t>
  </si>
  <si>
    <t>*Ebesutani 2011 (47-CG) 2-year age bands16MaleTotal Anxiety (37.1)</t>
  </si>
  <si>
    <t>*Ebesutani 2011 (47-CG) 2-year age bands16MaleTotal Anxiety and Depression (47.1)</t>
  </si>
  <si>
    <t>*Ebesutani 2011 (47-CG) 2-year age bands17FemaleGeneralized Anxiety Disorder (6.1)</t>
  </si>
  <si>
    <t>*Ebesutani 2011 (47-CG) 2-year age bands17FemaleMajor Depressive Disorder (10.1)</t>
  </si>
  <si>
    <t>*Ebesutani 2011 (47-CG) 2-year age bands17FemaleObsessive Compulsive Disorder (6.1)</t>
  </si>
  <si>
    <t>*Ebesutani 2011 (47-CG) 2-year age bands17FemalePanic Disorder (9.1)</t>
  </si>
  <si>
    <t>*Ebesutani 2011 (47-CG) 2-year age bands17FemaleSeparation Anxiety Disorder (7.1)</t>
  </si>
  <si>
    <t>*Ebesutani 2011 (47-CG) 2-year age bands17FemaleSocial Phobia (9.1)</t>
  </si>
  <si>
    <t>*Ebesutani 2011 (47-CG) 2-year age bands17FemaleTotal Anxiety (37.1)</t>
  </si>
  <si>
    <t>*Ebesutani 2011 (47-CG) 2-year age bands17FemaleTotal Anxiety and Depression (47.1)</t>
  </si>
  <si>
    <t>*Ebesutani 2011 (47-CG) 2-year age bands17MaleGeneralized Anxiety Disorder (6.1)</t>
  </si>
  <si>
    <t>*Ebesutani 2011 (47-CG) 2-year age bands17MaleMajor Depressive Disorder (10.1)</t>
  </si>
  <si>
    <t>*Ebesutani 2011 (47-CG) 2-year age bands17MaleObsessive Compulsive Disorder (6.1)</t>
  </si>
  <si>
    <t>*Ebesutani 2011 (47-CG) 2-year age bands17MalePanic Disorder (9.1)</t>
  </si>
  <si>
    <t>*Ebesutani 2011 (47-CG) 2-year age bands17MaleSeparation Anxiety Disorder (7.1)</t>
  </si>
  <si>
    <t>*Ebesutani 2011 (47-CG) 2-year age bands17MaleSocial Phobia (9.1)</t>
  </si>
  <si>
    <t>*Ebesutani 2011 (47-CG) 2-year age bands17MaleTotal Anxiety (37.1)</t>
  </si>
  <si>
    <t>*Ebesutani 2011 (47-CG) 2-year age bands17MaleTotal Anxiety and Depression (47.1)</t>
  </si>
  <si>
    <t>*Ebesutani 2011 (47-CG) 2-year age bands18FemaleGeneralized Anxiety Disorder (6.1)</t>
  </si>
  <si>
    <t>*Ebesutani 2011 (47-CG) 2-year age bands18FemaleMajor Depressive Disorder (10.1)</t>
  </si>
  <si>
    <t>*Ebesutani 2011 (47-CG) 2-year age bands18FemaleObsessive Compulsive Disorder (6.1)</t>
  </si>
  <si>
    <t>*Ebesutani 2011 (47-CG) 2-year age bands18FemalePanic Disorder (9.1)</t>
  </si>
  <si>
    <t>*Ebesutani 2011 (47-CG) 2-year age bands18FemaleSeparation Anxiety Disorder (7.1)</t>
  </si>
  <si>
    <t>*Ebesutani 2011 (47-CG) 2-year age bands18FemaleSocial Phobia (9.1)</t>
  </si>
  <si>
    <t>*Ebesutani 2011 (47-CG) 2-year age bands18FemaleTotal Anxiety (37.1)</t>
  </si>
  <si>
    <t>*Ebesutani 2011 (47-CG) 2-year age bands18FemaleTotal Anxiety and Depression (47.1)</t>
  </si>
  <si>
    <t>*Ebesutani 2011 (47-CG) 2-year age bands18MaleGeneralized Anxiety Disorder (6.1)</t>
  </si>
  <si>
    <t>*Ebesutani 2011 (47-CG) 2-year age bands18MaleMajor Depressive Disorder (10.1)</t>
  </si>
  <si>
    <t>*Ebesutani 2011 (47-CG) 2-year age bands18MaleObsessive Compulsive Disorder (6.1)</t>
  </si>
  <si>
    <t>*Ebesutani 2011 (47-CG) 2-year age bands18MalePanic Disorder (9.1)</t>
  </si>
  <si>
    <t>*Ebesutani 2011 (47-CG) 2-year age bands18MaleSeparation Anxiety Disorder (7.1)</t>
  </si>
  <si>
    <t>*Ebesutani 2011 (47-CG) 2-year age bands18MaleSocial Phobia (9.1)</t>
  </si>
  <si>
    <t>*Ebesutani 2011 (47-CG) 2-year age bands18MaleTotal Anxiety (37.1)</t>
  </si>
  <si>
    <t>*Ebesutani 2011 (47-CG) 2-year age bands18MaleTotal Anxiety and Depression (47.1)</t>
  </si>
  <si>
    <t>*Ebesutani 2011 (47-CG) 2-year age bands9FemaleGeneralized Anxiety Disorder (6.1)</t>
  </si>
  <si>
    <t>*Ebesutani 2011 (47-CG) 2-year age bands9FemaleMajor Depressive Disorder (10.1)</t>
  </si>
  <si>
    <t>*Ebesutani 2011 (47-CG) 2-year age bands9FemaleObsessive Compulsive Disorder (6.1)</t>
  </si>
  <si>
    <t>*Ebesutani 2011 (47-CG) 2-year age bands9FemalePanic Disorder (9.1)</t>
  </si>
  <si>
    <t>*Ebesutani 2011 (47-CG) 2-year age bands9FemaleSeparation Anxiety Disorder (7.1)</t>
  </si>
  <si>
    <t>*Ebesutani 2011 (47-CG) 2-year age bands9FemaleSocial Phobia (9.1)</t>
  </si>
  <si>
    <t>*Ebesutani 2011 (47-CG) 2-year age bands9FemaleTotal Anxiety (37.1)</t>
  </si>
  <si>
    <t>*Ebesutani 2011 (47-CG) 2-year age bands9FemaleTotal Anxiety and Depression (47.1)</t>
  </si>
  <si>
    <t>*Ebesutani 2011 (47-CG) 2-year age bands9MaleGeneralized Anxiety Disorder (6.1)</t>
  </si>
  <si>
    <t>*Ebesutani 2011 (47-CG) 2-year age bands9MaleMajor Depressive Disorder (10.1)</t>
  </si>
  <si>
    <t>*Ebesutani 2011 (47-CG) 2-year age bands9MaleObsessive Compulsive Disorder (6.1)</t>
  </si>
  <si>
    <t>*Ebesutani 2011 (47-CG) 2-year age bands9MalePanic Disorder (9.1)</t>
  </si>
  <si>
    <t>*Ebesutani 2011 (47-CG) 2-year age bands9MaleSeparation Anxiety Disorder (7.1)</t>
  </si>
  <si>
    <t>*Ebesutani 2011 (47-CG) 2-year age bands9MaleSocial Phobia (9.1)</t>
  </si>
  <si>
    <t>*Ebesutani 2011 (47-CG) 2-year age bands9MaleTotal Anxiety (37.1)</t>
  </si>
  <si>
    <t>*Ebesutani 2011 (47-CG) 2-year age bands9MaleTotal Anxiety and Depression (47.1)</t>
  </si>
  <si>
    <t>*Ebesutani 2012 (25-Y) 2-year age bands10FemaleMajor Depressive Disorder (10.1)</t>
  </si>
  <si>
    <t>*Ebesutani 2012 (25-Y) 2-year age bands10FemaleTotal Anxiety (15.1)</t>
  </si>
  <si>
    <t>*Ebesutani 2012 (25-Y) 2-year age bands10FemaleTotal Anxiety and Depression (25.1)</t>
  </si>
  <si>
    <t>*Ebesutani 2012 (25-Y) 2-year age bands10MaleMajor Depressive Disorder (10.1)</t>
  </si>
  <si>
    <t>*Ebesutani 2012 (25-Y) 2-year age bands10MaleTotal Anxiety (15.1)</t>
  </si>
  <si>
    <t>*Ebesutani 2012 (25-Y) 2-year age bands10MaleTotal Anxiety and Depression (25.1)</t>
  </si>
  <si>
    <t>*Ebesutani 2012 (25-Y) 2-year age bands11FemaleMajor Depressive Disorder (10.1)</t>
  </si>
  <si>
    <t>*Ebesutani 2012 (25-Y) 2-year age bands11FemaleTotal Anxiety (15.1)</t>
  </si>
  <si>
    <t>*Ebesutani 2012 (25-Y) 2-year age bands11FemaleTotal Anxiety and Depression (25.1)</t>
  </si>
  <si>
    <t>*Ebesutani 2012 (25-Y) 2-year age bands11MaleMajor Depressive Disorder (10.1)</t>
  </si>
  <si>
    <t>*Ebesutani 2012 (25-Y) 2-year age bands11MaleTotal Anxiety (15.1)</t>
  </si>
  <si>
    <t>*Ebesutani 2012 (25-Y) 2-year age bands11MaleTotal Anxiety and Depression (25.1)</t>
  </si>
  <si>
    <t>*Ebesutani 2012 (25-Y) 2-year age bands12FemaleMajor Depressive Disorder (10.1)</t>
  </si>
  <si>
    <t>*Ebesutani 2012 (25-Y) 2-year age bands12FemaleTotal Anxiety (15.1)</t>
  </si>
  <si>
    <t>*Ebesutani 2012 (25-Y) 2-year age bands12FemaleTotal Anxiety and Depression (25.1)</t>
  </si>
  <si>
    <t>*Ebesutani 2012 (25-Y) 2-year age bands12MaleMajor Depressive Disorder (10.1)</t>
  </si>
  <si>
    <t>*Ebesutani 2012 (25-Y) 2-year age bands12MaleTotal Anxiety (15.1)</t>
  </si>
  <si>
    <t>*Ebesutani 2012 (25-Y) 2-year age bands12MaleTotal Anxiety and Depression (25.1)</t>
  </si>
  <si>
    <t>*Ebesutani 2012 (25-Y) 2-year age bands13FemaleMajor Depressive Disorder (10.1)</t>
  </si>
  <si>
    <t>*Ebesutani 2012 (25-Y) 2-year age bands13FemaleTotal Anxiety (15.1)</t>
  </si>
  <si>
    <t>*Ebesutani 2012 (25-Y) 2-year age bands13FemaleTotal Anxiety and Depression (25.1)</t>
  </si>
  <si>
    <t>*Ebesutani 2012 (25-Y) 2-year age bands13MaleMajor Depressive Disorder (10.1)</t>
  </si>
  <si>
    <t>*Ebesutani 2012 (25-Y) 2-year age bands13MaleTotal Anxiety (15.1)</t>
  </si>
  <si>
    <t>*Ebesutani 2012 (25-Y) 2-year age bands13MaleTotal Anxiety and Depression (25.1)</t>
  </si>
  <si>
    <t>*Ebesutani 2012 (25-Y) 2-year age bands14FemaleMajor Depressive Disorder (10.1)</t>
  </si>
  <si>
    <t>*Ebesutani 2012 (25-Y) 2-year age bands14FemaleTotal Anxiety (15.1)</t>
  </si>
  <si>
    <t>*Ebesutani 2012 (25-Y) 2-year age bands14FemaleTotal Anxiety and Depression (25.1)</t>
  </si>
  <si>
    <t>*Ebesutani 2012 (25-Y) 2-year age bands14MaleMajor Depressive Disorder (10.1)</t>
  </si>
  <si>
    <t>*Ebesutani 2012 (25-Y) 2-year age bands14MaleTotal Anxiety (15.1)</t>
  </si>
  <si>
    <t>*Ebesutani 2012 (25-Y) 2-year age bands14MaleTotal Anxiety and Depression (25.1)</t>
  </si>
  <si>
    <t>*Ebesutani 2012 (25-Y) 2-year age bands15FemaleMajor Depressive Disorder (10.1)</t>
  </si>
  <si>
    <t>*Ebesutani 2012 (25-Y) 2-year age bands15FemaleTotal Anxiety (15.1)</t>
  </si>
  <si>
    <t>*Ebesutani 2012 (25-Y) 2-year age bands15FemaleTotal Anxiety and Depression (25.1)</t>
  </si>
  <si>
    <t>*Ebesutani 2012 (25-Y) 2-year age bands15MaleMajor Depressive Disorder (10.1)</t>
  </si>
  <si>
    <t>*Ebesutani 2012 (25-Y) 2-year age bands15MaleTotal Anxiety (15.1)</t>
  </si>
  <si>
    <t>*Ebesutani 2012 (25-Y) 2-year age bands15MaleTotal Anxiety and Depression (25.1)</t>
  </si>
  <si>
    <t>*Ebesutani 2012 (25-Y) 2-year age bands16FemaleMajor Depressive Disorder (10.1)</t>
  </si>
  <si>
    <t>*Ebesutani 2012 (25-Y) 2-year age bands16FemaleTotal Anxiety (15.1)</t>
  </si>
  <si>
    <t>*Ebesutani 2012 (25-Y) 2-year age bands16FemaleTotal Anxiety and Depression (25.1)</t>
  </si>
  <si>
    <t>*Ebesutani 2012 (25-Y) 2-year age bands16MaleMajor Depressive Disorder (10.1)</t>
  </si>
  <si>
    <t>*Ebesutani 2012 (25-Y) 2-year age bands16MaleTotal Anxiety (15.1)</t>
  </si>
  <si>
    <t>*Ebesutani 2012 (25-Y) 2-year age bands16MaleTotal Anxiety and Depression (25.1)</t>
  </si>
  <si>
    <t>*Ebesutani 2012 (25-Y) 2-year age bands17FemaleMajor Depressive Disorder (10.1)</t>
  </si>
  <si>
    <t>*Ebesutani 2012 (25-Y) 2-year age bands17FemaleTotal Anxiety (15.1)</t>
  </si>
  <si>
    <t>*Ebesutani 2012 (25-Y) 2-year age bands17FemaleTotal Anxiety and Depression (25.1)</t>
  </si>
  <si>
    <t>*Ebesutani 2012 (25-Y) 2-year age bands17MaleMajor Depressive Disorder (10.1)</t>
  </si>
  <si>
    <t>*Ebesutani 2012 (25-Y) 2-year age bands17MaleTotal Anxiety (15.1)</t>
  </si>
  <si>
    <t>*Ebesutani 2012 (25-Y) 2-year age bands17MaleTotal Anxiety and Depression (25.1)</t>
  </si>
  <si>
    <t>*Ebesutani 2012 (25-Y) 2-year age bands18FemaleMajor Depressive Disorder (10.1)</t>
  </si>
  <si>
    <t>*Ebesutani 2012 (25-Y) 2-year age bands18FemaleTotal Anxiety (15.1)</t>
  </si>
  <si>
    <t>*Ebesutani 2012 (25-Y) 2-year age bands18FemaleTotal Anxiety and Depression (25.1)</t>
  </si>
  <si>
    <t>*Ebesutani 2012 (25-Y) 2-year age bands18MaleMajor Depressive Disorder (10.1)</t>
  </si>
  <si>
    <t>*Ebesutani 2012 (25-Y) 2-year age bands18MaleTotal Anxiety (15.1)</t>
  </si>
  <si>
    <t>*Ebesutani 2012 (25-Y) 2-year age bands18MaleTotal Anxiety and Depression (25.1)</t>
  </si>
  <si>
    <t>*Ebesutani 2012 (25-Y) 2-year age bands9FemaleMajor Depressive Disorder (10.1)</t>
  </si>
  <si>
    <t>*Ebesutani 2012 (25-Y) 2-year age bands9FemaleTotal Anxiety (15.1)</t>
  </si>
  <si>
    <t>*Ebesutani 2012 (25-Y) 2-year age bands9FemaleTotal Anxiety and Depression (25.1)</t>
  </si>
  <si>
    <t>*Ebesutani 2012 (25-Y) 2-year age bands9MaleMajor Depressive Disorder (10.1)</t>
  </si>
  <si>
    <t>*Ebesutani 2012 (25-Y) 2-year age bands9MaleTotal Anxiety (15.1)</t>
  </si>
  <si>
    <t>*Ebesutani 2012 (25-Y) 2-year age bands9MaleTotal Anxiety and Depression (25.1)</t>
  </si>
  <si>
    <t>*Ebesutani 2017 (25-CG) 2-year age bands10FemaleMajor Depressive Disorder (10.1)</t>
  </si>
  <si>
    <t>*Ebesutani 2017 (25-CG) 2-year age bands10FemaleTotal Anxiety (15.1)</t>
  </si>
  <si>
    <t>*Ebesutani 2017 (25-CG) 2-year age bands10FemaleTotal Anxiety and Depression (25.1)</t>
  </si>
  <si>
    <t>*Ebesutani 2017 (25-CG) 2-year age bands10MaleMajor Depressive Disorder (10.1)</t>
  </si>
  <si>
    <t>*Ebesutani 2017 (25-CG) 2-year age bands10MaleTotal Anxiety (15.1)</t>
  </si>
  <si>
    <t>*Ebesutani 2017 (25-CG) 2-year age bands10MaleTotal Anxiety and Depression (25.1)</t>
  </si>
  <si>
    <t>*Ebesutani 2017 (25-CG) 2-year age bands11FemaleMajor Depressive Disorder (10.1)</t>
  </si>
  <si>
    <t>*Ebesutani 2017 (25-CG) 2-year age bands11FemaleTotal Anxiety (15.1)</t>
  </si>
  <si>
    <t>*Ebesutani 2017 (25-CG) 2-year age bands11FemaleTotal Anxiety and Depression (25.1)</t>
  </si>
  <si>
    <t>*Ebesutani 2017 (25-CG) 2-year age bands11MaleMajor Depressive Disorder (10.1)</t>
  </si>
  <si>
    <t>*Ebesutani 2017 (25-CG) 2-year age bands11MaleTotal Anxiety (15.1)</t>
  </si>
  <si>
    <t>*Ebesutani 2017 (25-CG) 2-year age bands11MaleTotal Anxiety and Depression (25.1)</t>
  </si>
  <si>
    <t>*Ebesutani 2017 (25-CG) 2-year age bands12FemaleMajor Depressive Disorder (10.1)</t>
  </si>
  <si>
    <t>*Ebesutani 2017 (25-CG) 2-year age bands12FemaleTotal Anxiety (15.1)</t>
  </si>
  <si>
    <t>*Ebesutani 2017 (25-CG) 2-year age bands12FemaleTotal Anxiety and Depression (25.1)</t>
  </si>
  <si>
    <t>*Ebesutani 2017 (25-CG) 2-year age bands12MaleMajor Depressive Disorder (10.1)</t>
  </si>
  <si>
    <t>*Ebesutani 2017 (25-CG) 2-year age bands12MaleTotal Anxiety (15.1)</t>
  </si>
  <si>
    <t>*Ebesutani 2017 (25-CG) 2-year age bands12MaleTotal Anxiety and Depression (25.1)</t>
  </si>
  <si>
    <t>*Ebesutani 2017 (25-CG) 2-year age bands13FemaleMajor Depressive Disorder (10.1)</t>
  </si>
  <si>
    <t>*Ebesutani 2017 (25-CG) 2-year age bands13FemaleTotal Anxiety (15.1)</t>
  </si>
  <si>
    <t>*Ebesutani 2017 (25-CG) 2-year age bands13FemaleTotal Anxiety and Depression (25.1)</t>
  </si>
  <si>
    <t>*Ebesutani 2017 (25-CG) 2-year age bands13MaleMajor Depressive Disorder (10.1)</t>
  </si>
  <si>
    <t>*Ebesutani 2017 (25-CG) 2-year age bands13MaleTotal Anxiety (15.1)</t>
  </si>
  <si>
    <t>*Ebesutani 2017 (25-CG) 2-year age bands13MaleTotal Anxiety and Depression (25.1)</t>
  </si>
  <si>
    <t>*Ebesutani 2017 (25-CG) 2-year age bands14FemaleMajor Depressive Disorder (10.1)</t>
  </si>
  <si>
    <t>*Ebesutani 2017 (25-CG) 2-year age bands14FemaleTotal Anxiety (15.1)</t>
  </si>
  <si>
    <t>*Ebesutani 2017 (25-CG) 2-year age bands14FemaleTotal Anxiety and Depression (25.1)</t>
  </si>
  <si>
    <t>*Ebesutani 2017 (25-CG) 2-year age bands14MaleMajor Depressive Disorder (10.1)</t>
  </si>
  <si>
    <t>*Ebesutani 2017 (25-CG) 2-year age bands14MaleTotal Anxiety (15.1)</t>
  </si>
  <si>
    <t>*Ebesutani 2017 (25-CG) 2-year age bands14MaleTotal Anxiety and Depression (25.1)</t>
  </si>
  <si>
    <t>*Ebesutani 2017 (25-CG) 2-year age bands15FemaleMajor Depressive Disorder (10.1)</t>
  </si>
  <si>
    <t>*Ebesutani 2017 (25-CG) 2-year age bands15FemaleTotal Anxiety (15.1)</t>
  </si>
  <si>
    <t>*Ebesutani 2017 (25-CG) 2-year age bands15FemaleTotal Anxiety and Depression (25.1)</t>
  </si>
  <si>
    <t>*Ebesutani 2017 (25-CG) 2-year age bands15MaleMajor Depressive Disorder (10.1)</t>
  </si>
  <si>
    <t>*Ebesutani 2017 (25-CG) 2-year age bands15MaleTotal Anxiety (15.1)</t>
  </si>
  <si>
    <t>*Ebesutani 2017 (25-CG) 2-year age bands15MaleTotal Anxiety and Depression (25.1)</t>
  </si>
  <si>
    <t>*Ebesutani 2017 (25-CG) 2-year age bands16FemaleMajor Depressive Disorder (10.1)</t>
  </si>
  <si>
    <t>*Ebesutani 2017 (25-CG) 2-year age bands16FemaleTotal Anxiety (15.1)</t>
  </si>
  <si>
    <t>*Ebesutani 2017 (25-CG) 2-year age bands16FemaleTotal Anxiety and Depression (25.1)</t>
  </si>
  <si>
    <t>*Ebesutani 2017 (25-CG) 2-year age bands16MaleMajor Depressive Disorder (10.1)</t>
  </si>
  <si>
    <t>*Ebesutani 2017 (25-CG) 2-year age bands16MaleTotal Anxiety (15.1)</t>
  </si>
  <si>
    <t>*Ebesutani 2017 (25-CG) 2-year age bands16MaleTotal Anxiety and Depression (25.1)</t>
  </si>
  <si>
    <t>*Ebesutani 2017 (25-CG) 2-year age bands17FemaleMajor Depressive Disorder (10.1)</t>
  </si>
  <si>
    <t>*Ebesutani 2017 (25-CG) 2-year age bands17FemaleTotal Anxiety (15.1)</t>
  </si>
  <si>
    <t>*Ebesutani 2017 (25-CG) 2-year age bands17FemaleTotal Anxiety and Depression (25.1)</t>
  </si>
  <si>
    <t>*Ebesutani 2017 (25-CG) 2-year age bands17MaleMajor Depressive Disorder (10.1)</t>
  </si>
  <si>
    <t>*Ebesutani 2017 (25-CG) 2-year age bands17MaleTotal Anxiety (15.1)</t>
  </si>
  <si>
    <t>*Ebesutani 2017 (25-CG) 2-year age bands17MaleTotal Anxiety and Depression (25.1)</t>
  </si>
  <si>
    <t>*Ebesutani 2017 (25-CG) 2-year age bands18FemaleMajor Depressive Disorder (10.1)</t>
  </si>
  <si>
    <t>*Ebesutani 2017 (25-CG) 2-year age bands18FemaleTotal Anxiety (15.1)</t>
  </si>
  <si>
    <t>*Ebesutani 2017 (25-CG) 2-year age bands18FemaleTotal Anxiety and Depression (25.1)</t>
  </si>
  <si>
    <t>*Ebesutani 2017 (25-CG) 2-year age bands18MaleMajor Depressive Disorder (10.1)</t>
  </si>
  <si>
    <t>*Ebesutani 2017 (25-CG) 2-year age bands18MaleTotal Anxiety (15.1)</t>
  </si>
  <si>
    <t>*Ebesutani 2017 (25-CG) 2-year age bands18MaleTotal Anxiety and Depression (25.1)</t>
  </si>
  <si>
    <t>*Ebesutani 2017 (25-CG) 2-year age bands9FemaleMajor Depressive Disorder (10.1)</t>
  </si>
  <si>
    <t>*Ebesutani 2017 (25-CG) 2-year age bands9FemaleTotal Anxiety (15.1)</t>
  </si>
  <si>
    <t>*Ebesutani 2017 (25-CG) 2-year age bands9FemaleTotal Anxiety and Depression (25.1)</t>
  </si>
  <si>
    <t>*Ebesutani 2017 (25-CG) 2-year age bands9MaleMajor Depressive Disorder (10.1)</t>
  </si>
  <si>
    <t>*Ebesutani 2017 (25-CG) 2-year age bands9MaleTotal Anxiety (15.1)</t>
  </si>
  <si>
    <t>*Ebesutani 2017 (25-CG) 2-year age bands9MaleTotal Anxiety and Depression (25.1)</t>
  </si>
  <si>
    <t>* - indicates default data source if none chosen</t>
  </si>
  <si>
    <t>*tes*t</t>
  </si>
  <si>
    <t>https://rcads.ucla.edu/</t>
  </si>
  <si>
    <t>Ebesutani 2017 (25-CG) ages gender combined</t>
  </si>
  <si>
    <t>Ebesutani 2017 (25-CG) ages gender combined10CombinedMajor Depressive Disorder (10.1)</t>
  </si>
  <si>
    <t>Ebesutani 2017 (25-CG) ages gender combined10CombinedTotal Anxiety (15.1)</t>
  </si>
  <si>
    <t>Ebesutani 2017 (25-CG) ages gender combined10CombinedTotal Anxiety and Depression (25.1)</t>
  </si>
  <si>
    <t>Ebesutani 2017 (25-CG) ages gender combined11CombinedMajor Depressive Disorder (10.1)</t>
  </si>
  <si>
    <t>Ebesutani 2017 (25-CG) ages gender combined11CombinedTotal Anxiety (15.1)</t>
  </si>
  <si>
    <t>Ebesutani 2017 (25-CG) ages gender combined11CombinedTotal Anxiety and Depression (25.1)</t>
  </si>
  <si>
    <t>Ebesutani 2017 (25-CG) ages gender combined12CombinedMajor Depressive Disorder (10.1)</t>
  </si>
  <si>
    <t>Ebesutani 2017 (25-CG) ages gender combined12CombinedTotal Anxiety (15.1)</t>
  </si>
  <si>
    <t>Ebesutani 2017 (25-CG) ages gender combined12CombinedTotal Anxiety and Depression (25.1)</t>
  </si>
  <si>
    <t>Ebesutani 2017 (25-CG) ages gender combined13CombinedMajor Depressive Disorder (10.1)</t>
  </si>
  <si>
    <t>Ebesutani 2017 (25-CG) ages gender combined13CombinedTotal Anxiety (15.1)</t>
  </si>
  <si>
    <t>Ebesutani 2017 (25-CG) ages gender combined13CombinedTotal Anxiety and Depression (25.1)</t>
  </si>
  <si>
    <t>Ebesutani 2017 (25-CG) ages gender combined14CombinedMajor Depressive Disorder (10.1)</t>
  </si>
  <si>
    <t>Ebesutani 2017 (25-CG) ages gender combined14CombinedTotal Anxiety (15.1)</t>
  </si>
  <si>
    <t>Ebesutani 2017 (25-CG) ages gender combined14CombinedTotal Anxiety and Depression (25.1)</t>
  </si>
  <si>
    <t>Ebesutani 2017 (25-CG) ages gender combined15CombinedMajor Depressive Disorder (10.1)</t>
  </si>
  <si>
    <t>Ebesutani 2017 (25-CG) ages gender combined15CombinedTotal Anxiety (15.1)</t>
  </si>
  <si>
    <t>Ebesutani 2017 (25-CG) ages gender combined15CombinedTotal Anxiety and Depression (25.1)</t>
  </si>
  <si>
    <t>Ebesutani 2017 (25-CG) ages gender combined16CombinedMajor Depressive Disorder (10.1)</t>
  </si>
  <si>
    <t>Ebesutani 2017 (25-CG) ages gender combined16CombinedTotal Anxiety (15.1)</t>
  </si>
  <si>
    <t>Ebesutani 2017 (25-CG) ages gender combined16CombinedTotal Anxiety and Depression (25.1)</t>
  </si>
  <si>
    <t>Ebesutani 2017 (25-CG) ages gender combined17CombinedMajor Depressive Disorder (10.1)</t>
  </si>
  <si>
    <t>Ebesutani 2017 (25-CG) ages gender combined17CombinedTotal Anxiety (15.1)</t>
  </si>
  <si>
    <t>Ebesutani 2017 (25-CG) ages gender combined17CombinedTotal Anxiety and Depression (25.1)</t>
  </si>
  <si>
    <t>Ebesutani 2017 (25-CG) ages gender combined18CombinedMajor Depressive Disorder (10.1)</t>
  </si>
  <si>
    <t>Ebesutani 2017 (25-CG) ages gender combined18CombinedTotal Anxiety (15.1)</t>
  </si>
  <si>
    <t>Ebesutani 2017 (25-CG) ages gender combined18CombinedTotal Anxiety and Depression (25.1)</t>
  </si>
  <si>
    <t>Ebesutani 2017 (25-CG) ages gender combined8CombinedMajor Depressive Disorder (10.1)</t>
  </si>
  <si>
    <t>Ebesutani 2017 (25-CG) ages gender combined8CombinedTotal Anxiety (15.1)</t>
  </si>
  <si>
    <t>Ebesutani 2017 (25-CG) ages gender combined8CombinedTotal Anxiety and Depression (25.1)</t>
  </si>
  <si>
    <t>Ebesutani 2017 (25-CG) ages gender combined9CombinedMajor Depressive Disorder (10.1)</t>
  </si>
  <si>
    <t>Ebesutani 2017 (25-CG) ages gender combined9CombinedTotal Anxiety (15.1)</t>
  </si>
  <si>
    <t>Ebesutani 2017 (25-CG) ages gender combined9CombinedTotal Anxiety and Depression (25.1)</t>
  </si>
  <si>
    <t>0005</t>
  </si>
  <si>
    <t>Esbjørn 2021 (47-Y) ages combined</t>
  </si>
  <si>
    <t>Carlander 2024 (25-CG) ages combined4FemaleMajor Depressive Disorder (10.1)</t>
  </si>
  <si>
    <t>Carlander 2024 (25-CG) ages combined5FemaleMajor Depressive Disorder (10.1)</t>
  </si>
  <si>
    <t>Carlander 2024 (25-CG) ages combined6FemaleMajor Depressive Disorder (10.1)</t>
  </si>
  <si>
    <t>Esbjørn 2021 (47-Y) ages combined10FemaleGeneralized Anxiety Disorder (6.1)</t>
  </si>
  <si>
    <t>Esbjørn 2021 (47-Y) ages combined10FemaleMajor Depressive Disorder (10.1)</t>
  </si>
  <si>
    <t>Esbjørn 2021 (47-Y) ages combined10FemaleObsessive Compulsive Disorder (6.1)</t>
  </si>
  <si>
    <t>Esbjørn 2021 (47-Y) ages combined10FemalePanic Disorder (9.1)</t>
  </si>
  <si>
    <t>Esbjørn 2021 (47-Y) ages combined10FemaleSeparation Anxiety Disorder (7.1)</t>
  </si>
  <si>
    <t>Esbjørn 2021 (47-Y) ages combined10FemaleSocial Phobia (9.1)</t>
  </si>
  <si>
    <t>Esbjørn 2021 (47-Y) ages combined10FemaleTotal Anxiety (37.1)</t>
  </si>
  <si>
    <t>Esbjørn 2021 (47-Y) ages combined10FemaleTotal Anxiety and Depression (47.1)</t>
  </si>
  <si>
    <t>Esbjørn 2021 (47-Y) ages combined10MaleGeneralized Anxiety Disorder (6.1)</t>
  </si>
  <si>
    <t>Esbjørn 2021 (47-Y) ages combined10MaleMajor Depressive Disorder (10.1)</t>
  </si>
  <si>
    <t>Esbjørn 2021 (47-Y) ages combined10MaleObsessive Compulsive Disorder (6.1)</t>
  </si>
  <si>
    <t>Esbjørn 2021 (47-Y) ages combined10MalePanic Disorder (9.1)</t>
  </si>
  <si>
    <t>Esbjørn 2021 (47-Y) ages combined10MaleSeparation Anxiety Disorder (7.1)</t>
  </si>
  <si>
    <t>Esbjørn 2021 (47-Y) ages combined10MaleSocial Phobia (9.1)</t>
  </si>
  <si>
    <t>Esbjørn 2021 (47-Y) ages combined10MaleTotal Anxiety (37.1)</t>
  </si>
  <si>
    <t>Esbjørn 2021 (47-Y) ages combined10MaleTotal Anxiety and Depression (47.1)</t>
  </si>
  <si>
    <t>Esbjørn 2021 (47-Y) ages combined11FemaleGeneralized Anxiety Disorder (6.1)</t>
  </si>
  <si>
    <t>Esbjørn 2021 (47-Y) ages combined11FemaleMajor Depressive Disorder (10.1)</t>
  </si>
  <si>
    <t>Esbjørn 2021 (47-Y) ages combined11FemaleObsessive Compulsive Disorder (6.1)</t>
  </si>
  <si>
    <t>Esbjørn 2021 (47-Y) ages combined11FemalePanic Disorder (9.1)</t>
  </si>
  <si>
    <t>Esbjørn 2021 (47-Y) ages combined11FemaleSeparation Anxiety Disorder (7.1)</t>
  </si>
  <si>
    <t>Esbjørn 2021 (47-Y) ages combined11FemaleSocial Phobia (9.1)</t>
  </si>
  <si>
    <t>Esbjørn 2021 (47-Y) ages combined11FemaleTotal Anxiety (37.1)</t>
  </si>
  <si>
    <t>Esbjørn 2021 (47-Y) ages combined11FemaleTotal Anxiety and Depression (47.1)</t>
  </si>
  <si>
    <t>Esbjørn 2021 (47-Y) ages combined11MaleGeneralized Anxiety Disorder (6.1)</t>
  </si>
  <si>
    <t>Esbjørn 2021 (47-Y) ages combined11MaleMajor Depressive Disorder (10.1)</t>
  </si>
  <si>
    <t>Esbjørn 2021 (47-Y) ages combined11MaleObsessive Compulsive Disorder (6.1)</t>
  </si>
  <si>
    <t>Esbjørn 2021 (47-Y) ages combined11MalePanic Disorder (9.1)</t>
  </si>
  <si>
    <t>Esbjørn 2021 (47-Y) ages combined11MaleSeparation Anxiety Disorder (7.1)</t>
  </si>
  <si>
    <t>Esbjørn 2021 (47-Y) ages combined11MaleSocial Phobia (9.1)</t>
  </si>
  <si>
    <t>Esbjørn 2021 (47-Y) ages combined11MaleTotal Anxiety (37.1)</t>
  </si>
  <si>
    <t>Esbjørn 2021 (47-Y) ages combined11MaleTotal Anxiety and Depression (47.1)</t>
  </si>
  <si>
    <t>Esbjørn 2021 (47-Y) ages combined12FemaleGeneralized Anxiety Disorder (6.1)</t>
  </si>
  <si>
    <t>Esbjørn 2021 (47-Y) ages combined12FemaleMajor Depressive Disorder (10.1)</t>
  </si>
  <si>
    <t>Esbjørn 2021 (47-Y) ages combined12FemaleObsessive Compulsive Disorder (6.1)</t>
  </si>
  <si>
    <t>Esbjørn 2021 (47-Y) ages combined12FemalePanic Disorder (9.1)</t>
  </si>
  <si>
    <t>Esbjørn 2021 (47-Y) ages combined12FemaleSeparation Anxiety Disorder (7.1)</t>
  </si>
  <si>
    <t>Esbjørn 2021 (47-Y) ages combined12FemaleSocial Phobia (9.1)</t>
  </si>
  <si>
    <t>Esbjørn 2021 (47-Y) ages combined12FemaleTotal Anxiety (37.1)</t>
  </si>
  <si>
    <t>Esbjørn 2021 (47-Y) ages combined12FemaleTotal Anxiety and Depression (47.1)</t>
  </si>
  <si>
    <t>Esbjørn 2021 (47-Y) ages combined12MaleGeneralized Anxiety Disorder (6.1)</t>
  </si>
  <si>
    <t>Esbjørn 2021 (47-Y) ages combined12MaleMajor Depressive Disorder (10.1)</t>
  </si>
  <si>
    <t>Esbjørn 2021 (47-Y) ages combined12MaleObsessive Compulsive Disorder (6.1)</t>
  </si>
  <si>
    <t>Esbjørn 2021 (47-Y) ages combined12MalePanic Disorder (9.1)</t>
  </si>
  <si>
    <t>Esbjørn 2021 (47-Y) ages combined12MaleSeparation Anxiety Disorder (7.1)</t>
  </si>
  <si>
    <t>Esbjørn 2021 (47-Y) ages combined12MaleSocial Phobia (9.1)</t>
  </si>
  <si>
    <t>Esbjørn 2021 (47-Y) ages combined12MaleTotal Anxiety (37.1)</t>
  </si>
  <si>
    <t>Esbjørn 2021 (47-Y) ages combined12MaleTotal Anxiety and Depression (47.1)</t>
  </si>
  <si>
    <t>Esbjørn 2021 (47-Y) ages combined13FemaleGeneralized Anxiety Disorder (6.1)</t>
  </si>
  <si>
    <t>Esbjørn 2021 (47-Y) ages combined13FemaleMajor Depressive Disorder (10.1)</t>
  </si>
  <si>
    <t>Esbjørn 2021 (47-Y) ages combined13FemaleObsessive Compulsive Disorder (6.1)</t>
  </si>
  <si>
    <t>Esbjørn 2021 (47-Y) ages combined13FemalePanic Disorder (9.1)</t>
  </si>
  <si>
    <t>Esbjørn 2021 (47-Y) ages combined13FemaleSeparation Anxiety Disorder (7.1)</t>
  </si>
  <si>
    <t>Esbjørn 2021 (47-Y) ages combined13FemaleSocial Phobia (9.1)</t>
  </si>
  <si>
    <t>Esbjørn 2021 (47-Y) ages combined13FemaleTotal Anxiety (37.1)</t>
  </si>
  <si>
    <t>Esbjørn 2021 (47-Y) ages combined13FemaleTotal Anxiety and Depression (47.1)</t>
  </si>
  <si>
    <t>Esbjørn 2021 (47-Y) ages combined13MaleGeneralized Anxiety Disorder (6.1)</t>
  </si>
  <si>
    <t>Esbjørn 2021 (47-Y) ages combined13MaleMajor Depressive Disorder (10.1)</t>
  </si>
  <si>
    <t>Esbjørn 2021 (47-Y) ages combined13MaleObsessive Compulsive Disorder (6.1)</t>
  </si>
  <si>
    <t>Esbjørn 2021 (47-Y) ages combined13MalePanic Disorder (9.1)</t>
  </si>
  <si>
    <t>Esbjørn 2021 (47-Y) ages combined13MaleSeparation Anxiety Disorder (7.1)</t>
  </si>
  <si>
    <t>Esbjørn 2021 (47-Y) ages combined13MaleSocial Phobia (9.1)</t>
  </si>
  <si>
    <t>Esbjørn 2021 (47-Y) ages combined13MaleTotal Anxiety (37.1)</t>
  </si>
  <si>
    <t>Esbjørn 2021 (47-Y) ages combined13MaleTotal Anxiety and Depression (47.1)</t>
  </si>
  <si>
    <t>Esbjørn 2021 (47-Y) ages combined14FemaleGeneralized Anxiety Disorder (6.1)</t>
  </si>
  <si>
    <t>Esbjørn 2021 (47-Y) ages combined14FemaleMajor Depressive Disorder (10.1)</t>
  </si>
  <si>
    <t>Esbjørn 2021 (47-Y) ages combined14FemaleObsessive Compulsive Disorder (6.1)</t>
  </si>
  <si>
    <t>Esbjørn 2021 (47-Y) ages combined14FemalePanic Disorder (9.1)</t>
  </si>
  <si>
    <t>Esbjørn 2021 (47-Y) ages combined14FemaleSeparation Anxiety Disorder (7.1)</t>
  </si>
  <si>
    <t>Esbjørn 2021 (47-Y) ages combined14FemaleSocial Phobia (9.1)</t>
  </si>
  <si>
    <t>Esbjørn 2021 (47-Y) ages combined14FemaleTotal Anxiety (37.1)</t>
  </si>
  <si>
    <t>Esbjørn 2021 (47-Y) ages combined14FemaleTotal Anxiety and Depression (47.1)</t>
  </si>
  <si>
    <t>Esbjørn 2021 (47-Y) ages combined14MaleGeneralized Anxiety Disorder (6.1)</t>
  </si>
  <si>
    <t>Esbjørn 2021 (47-Y) ages combined14MaleMajor Depressive Disorder (10.1)</t>
  </si>
  <si>
    <t>Esbjørn 2021 (47-Y) ages combined14MaleObsessive Compulsive Disorder (6.1)</t>
  </si>
  <si>
    <t>Esbjørn 2021 (47-Y) ages combined14MalePanic Disorder (9.1)</t>
  </si>
  <si>
    <t>Esbjørn 2021 (47-Y) ages combined14MaleSeparation Anxiety Disorder (7.1)</t>
  </si>
  <si>
    <t>Esbjørn 2021 (47-Y) ages combined14MaleSocial Phobia (9.1)</t>
  </si>
  <si>
    <t>Esbjørn 2021 (47-Y) ages combined14MaleTotal Anxiety (37.1)</t>
  </si>
  <si>
    <t>Esbjørn 2021 (47-Y) ages combined14MaleTotal Anxiety and Depression (47.1)</t>
  </si>
  <si>
    <t>Esbjørn 2021 (47-Y) ages combined15FemaleGeneralized Anxiety Disorder (6.1)</t>
  </si>
  <si>
    <t>Esbjørn 2021 (47-Y) ages combined15FemaleMajor Depressive Disorder (10.1)</t>
  </si>
  <si>
    <t>Esbjørn 2021 (47-Y) ages combined15FemaleObsessive Compulsive Disorder (6.1)</t>
  </si>
  <si>
    <t>Esbjørn 2021 (47-Y) ages combined15FemalePanic Disorder (9.1)</t>
  </si>
  <si>
    <t>Esbjørn 2021 (47-Y) ages combined15FemaleSeparation Anxiety Disorder (7.1)</t>
  </si>
  <si>
    <t>Esbjørn 2021 (47-Y) ages combined15FemaleSocial Phobia (9.1)</t>
  </si>
  <si>
    <t>Esbjørn 2021 (47-Y) ages combined15FemaleTotal Anxiety (37.1)</t>
  </si>
  <si>
    <t>Esbjørn 2021 (47-Y) ages combined15FemaleTotal Anxiety and Depression (47.1)</t>
  </si>
  <si>
    <t>Esbjørn 2021 (47-Y) ages combined15MaleGeneralized Anxiety Disorder (6.1)</t>
  </si>
  <si>
    <t>Esbjørn 2021 (47-Y) ages combined15MaleMajor Depressive Disorder (10.1)</t>
  </si>
  <si>
    <t>Esbjørn 2021 (47-Y) ages combined15MaleObsessive Compulsive Disorder (6.1)</t>
  </si>
  <si>
    <t>Esbjørn 2021 (47-Y) ages combined15MalePanic Disorder (9.1)</t>
  </si>
  <si>
    <t>Esbjørn 2021 (47-Y) ages combined15MaleSeparation Anxiety Disorder (7.1)</t>
  </si>
  <si>
    <t>Esbjørn 2021 (47-Y) ages combined15MaleSocial Phobia (9.1)</t>
  </si>
  <si>
    <t>Esbjørn 2021 (47-Y) ages combined15MaleTotal Anxiety (37.1)</t>
  </si>
  <si>
    <t>Esbjørn 2021 (47-Y) ages combined15MaleTotal Anxiety and Depression (47.1)</t>
  </si>
  <si>
    <t>Grothus 2023 (47-Y) ages combined10FemaleGeneralized Anxiety Disorder (6.1)</t>
  </si>
  <si>
    <t>Grothus2023 Study1 Girls</t>
  </si>
  <si>
    <t>Grothus 2023 (47-Y) ages combined10FemaleMajor Depressive Disorder (10.1)</t>
  </si>
  <si>
    <t>Grothus 2023 (47-Y) ages combined10FemaleObsessive Compulsive Disorder (6.1)</t>
  </si>
  <si>
    <t>Grothus 2023 (47-Y) ages combined10FemalePanic Disorder (9.1)</t>
  </si>
  <si>
    <t>Grothus 2023 (47-Y) ages combined10FemaleSeparation Anxiety Disorder (7.1)</t>
  </si>
  <si>
    <t>Grothus 2023 (47-Y) ages combined10FemaleSocial Phobia (9.1)</t>
  </si>
  <si>
    <t>Grothus 2023 (47-Y) ages combined10FemaleTotal Anxiety (37.1)</t>
  </si>
  <si>
    <t>Grothus 2023 (47-Y) ages combined10FemaleTotal Anxiety and Depression (47.1)</t>
  </si>
  <si>
    <t>Grothus 2023 (47-Y) ages combined10MaleGeneralized Anxiety Disorder (6.1)</t>
  </si>
  <si>
    <t>Grothus2023 Study1 Boys</t>
  </si>
  <si>
    <t>Grothus 2023 (47-Y) ages combined10MaleMajor Depressive Disorder (10.1)</t>
  </si>
  <si>
    <t>Grothus 2023 (47-Y) ages combined10MaleObsessive Compulsive Disorder (6.1)</t>
  </si>
  <si>
    <t>Grothus 2023 (47-Y) ages combined10MalePanic Disorder (9.1)</t>
  </si>
  <si>
    <t>Grothus 2023 (47-Y) ages combined10MaleSeparation Anxiety Disorder (7.1)</t>
  </si>
  <si>
    <t>Grothus 2023 (47-Y) ages combined10MaleSocial Phobia (9.1)</t>
  </si>
  <si>
    <t>Grothus 2023 (47-Y) ages combined10MaleTotal Anxiety (37.1)</t>
  </si>
  <si>
    <t>Grothus 2023 (47-Y) ages combined10MaleTotal Anxiety and Depression (47.1)</t>
  </si>
  <si>
    <t>Grothus 2023 (47-Y) ages combined11FemaleGeneralized Anxiety Disorder (6.1)</t>
  </si>
  <si>
    <t>Grothus 2023 (47-Y) ages combined11FemaleMajor Depressive Disorder (10.1)</t>
  </si>
  <si>
    <t>Grothus 2023 (47-Y) ages combined11FemaleObsessive Compulsive Disorder (6.1)</t>
  </si>
  <si>
    <t>Grothus 2023 (47-Y) ages combined11FemalePanic Disorder (9.1)</t>
  </si>
  <si>
    <t>Grothus 2023 (47-Y) ages combined11FemaleSeparation Anxiety Disorder (7.1)</t>
  </si>
  <si>
    <t>Grothus 2023 (47-Y) ages combined11FemaleSocial Phobia (9.1)</t>
  </si>
  <si>
    <t>Grothus 2023 (47-Y) ages combined11FemaleTotal Anxiety (37.1)</t>
  </si>
  <si>
    <t>Grothus 2023 (47-Y) ages combined11FemaleTotal Anxiety and Depression (47.1)</t>
  </si>
  <si>
    <t>Grothus 2023 (47-Y) ages combined11MaleGeneralized Anxiety Disorder (6.1)</t>
  </si>
  <si>
    <t>Grothus 2023 (47-Y) ages combined11MaleMajor Depressive Disorder (10.1)</t>
  </si>
  <si>
    <t>Grothus 2023 (47-Y) ages combined11MaleObsessive Compulsive Disorder (6.1)</t>
  </si>
  <si>
    <t>Grothus 2023 (47-Y) ages combined11MalePanic Disorder (9.1)</t>
  </si>
  <si>
    <t>Grothus 2023 (47-Y) ages combined11MaleSeparation Anxiety Disorder (7.1)</t>
  </si>
  <si>
    <t>Grothus 2023 (47-Y) ages combined11MaleSocial Phobia (9.1)</t>
  </si>
  <si>
    <t>Grothus 2023 (47-Y) ages combined11MaleTotal Anxiety (37.1)</t>
  </si>
  <si>
    <t>Grothus 2023 (47-Y) ages combined11MaleTotal Anxiety and Depression (47.1)</t>
  </si>
  <si>
    <t>Grothus 2023 (47-Y) ages combined12FemaleGeneralized Anxiety Disorder (6.1)</t>
  </si>
  <si>
    <t>Grothus 2023 (47-Y) ages combined12FemaleMajor Depressive Disorder (10.1)</t>
  </si>
  <si>
    <t>Grothus 2023 (47-Y) ages combined12FemaleObsessive Compulsive Disorder (6.1)</t>
  </si>
  <si>
    <t>Grothus 2023 (47-Y) ages combined12FemalePanic Disorder (9.1)</t>
  </si>
  <si>
    <t>Grothus 2023 (47-Y) ages combined12FemaleSeparation Anxiety Disorder (7.1)</t>
  </si>
  <si>
    <t>Grothus 2023 (47-Y) ages combined12FemaleSocial Phobia (9.1)</t>
  </si>
  <si>
    <t>Grothus 2023 (47-Y) ages combined12FemaleTotal Anxiety (37.1)</t>
  </si>
  <si>
    <t>Grothus 2023 (47-Y) ages combined12FemaleTotal Anxiety and Depression (47.1)</t>
  </si>
  <si>
    <t>Grothus 2023 (47-Y) ages combined12MaleGeneralized Anxiety Disorder (6.1)</t>
  </si>
  <si>
    <t>Grothus 2023 (47-Y) ages combined12MaleMajor Depressive Disorder (10.1)</t>
  </si>
  <si>
    <t>Grothus 2023 (47-Y) ages combined12MaleObsessive Compulsive Disorder (6.1)</t>
  </si>
  <si>
    <t>Grothus 2023 (47-Y) ages combined12MalePanic Disorder (9.1)</t>
  </si>
  <si>
    <t>Grothus 2023 (47-Y) ages combined12MaleSeparation Anxiety Disorder (7.1)</t>
  </si>
  <si>
    <t>Grothus 2023 (47-Y) ages combined12MaleSocial Phobia (9.1)</t>
  </si>
  <si>
    <t>Grothus 2023 (47-Y) ages combined12MaleTotal Anxiety (37.1)</t>
  </si>
  <si>
    <t>Grothus 2023 (47-Y) ages combined12MaleTotal Anxiety and Depression (47.1)</t>
  </si>
  <si>
    <t>Grothus 2023 (47-Y) ages combined13FemaleGeneralized Anxiety Disorder (6.1)</t>
  </si>
  <si>
    <t>Grothus 2023 (47-Y) ages combined13FemaleMajor Depressive Disorder (10.1)</t>
  </si>
  <si>
    <t>Grothus 2023 (47-Y) ages combined13FemaleObsessive Compulsive Disorder (6.1)</t>
  </si>
  <si>
    <t>Grothus 2023 (47-Y) ages combined13FemalePanic Disorder (9.1)</t>
  </si>
  <si>
    <t>Grothus 2023 (47-Y) ages combined13FemaleSeparation Anxiety Disorder (7.1)</t>
  </si>
  <si>
    <t>Grothus 2023 (47-Y) ages combined13FemaleSocial Phobia (9.1)</t>
  </si>
  <si>
    <t>Grothus 2023 (47-Y) ages combined13FemaleTotal Anxiety (37.1)</t>
  </si>
  <si>
    <t>Grothus 2023 (47-Y) ages combined13FemaleTotal Anxiety and Depression (47.1)</t>
  </si>
  <si>
    <t>Grothus 2023 (47-Y) ages combined13MaleGeneralized Anxiety Disorder (6.1)</t>
  </si>
  <si>
    <t>Grothus 2023 (47-Y) ages combined13MaleMajor Depressive Disorder (10.1)</t>
  </si>
  <si>
    <t>Grothus 2023 (47-Y) ages combined13MaleObsessive Compulsive Disorder (6.1)</t>
  </si>
  <si>
    <t>Grothus 2023 (47-Y) ages combined13MalePanic Disorder (9.1)</t>
  </si>
  <si>
    <t>Grothus 2023 (47-Y) ages combined13MaleSeparation Anxiety Disorder (7.1)</t>
  </si>
  <si>
    <t>Grothus 2023 (47-Y) ages combined13MaleSocial Phobia (9.1)</t>
  </si>
  <si>
    <t>Grothus 2023 (47-Y) ages combined13MaleTotal Anxiety (37.1)</t>
  </si>
  <si>
    <t>Grothus 2023 (47-Y) ages combined13MaleTotal Anxiety and Depression (47.1)</t>
  </si>
  <si>
    <t>Grothus 2023 (47-Y) ages combined14FemaleGeneralized Anxiety Disorder (6.1)</t>
  </si>
  <si>
    <t>Grothus 2023 (47-Y) ages combined14FemaleMajor Depressive Disorder (10.1)</t>
  </si>
  <si>
    <t>Grothus 2023 (47-Y) ages combined14FemaleObsessive Compulsive Disorder (6.1)</t>
  </si>
  <si>
    <t>Grothus 2023 (47-Y) ages combined14FemalePanic Disorder (9.1)</t>
  </si>
  <si>
    <t>Grothus 2023 (47-Y) ages combined14FemaleSeparation Anxiety Disorder (7.1)</t>
  </si>
  <si>
    <t>Grothus 2023 (47-Y) ages combined14FemaleSocial Phobia (9.1)</t>
  </si>
  <si>
    <t>Grothus 2023 (47-Y) ages combined14FemaleTotal Anxiety (37.1)</t>
  </si>
  <si>
    <t>Grothus 2023 (47-Y) ages combined14FemaleTotal Anxiety and Depression (47.1)</t>
  </si>
  <si>
    <t>Grothus 2023 (47-Y) ages combined14MaleGeneralized Anxiety Disorder (6.1)</t>
  </si>
  <si>
    <t>Grothus 2023 (47-Y) ages combined14MaleMajor Depressive Disorder (10.1)</t>
  </si>
  <si>
    <t>Grothus 2023 (47-Y) ages combined14MaleObsessive Compulsive Disorder (6.1)</t>
  </si>
  <si>
    <t>Grothus 2023 (47-Y) ages combined14MalePanic Disorder (9.1)</t>
  </si>
  <si>
    <t>Grothus 2023 (47-Y) ages combined14MaleSeparation Anxiety Disorder (7.1)</t>
  </si>
  <si>
    <t>Grothus 2023 (47-Y) ages combined14MaleSocial Phobia (9.1)</t>
  </si>
  <si>
    <t>Grothus 2023 (47-Y) ages combined14MaleTotal Anxiety (37.1)</t>
  </si>
  <si>
    <t>Grothus 2023 (47-Y) ages combined14MaleTotal Anxiety and Depression (47.1)</t>
  </si>
  <si>
    <t>Grothus 2023 (47-Y) ages combined15FemaleGeneralized Anxiety Disorder (6.1)</t>
  </si>
  <si>
    <t>Grothus 2023 (47-Y) ages combined15FemaleMajor Depressive Disorder (10.1)</t>
  </si>
  <si>
    <t>Grothus 2023 (47-Y) ages combined15FemaleObsessive Compulsive Disorder (6.1)</t>
  </si>
  <si>
    <t>Grothus 2023 (47-Y) ages combined15FemalePanic Disorder (9.1)</t>
  </si>
  <si>
    <t>Grothus 2023 (47-Y) ages combined15FemaleSeparation Anxiety Disorder (7.1)</t>
  </si>
  <si>
    <t>Grothus 2023 (47-Y) ages combined15FemaleSocial Phobia (9.1)</t>
  </si>
  <si>
    <t>Grothus 2023 (47-Y) ages combined15FemaleTotal Anxiety (37.1)</t>
  </si>
  <si>
    <t>Grothus 2023 (47-Y) ages combined15FemaleTotal Anxiety and Depression (47.1)</t>
  </si>
  <si>
    <t>Grothus 2023 (47-Y) ages combined15MaleGeneralized Anxiety Disorder (6.1)</t>
  </si>
  <si>
    <t>Grothus 2023 (47-Y) ages combined15MaleMajor Depressive Disorder (10.1)</t>
  </si>
  <si>
    <t>Grothus 2023 (47-Y) ages combined15MaleObsessive Compulsive Disorder (6.1)</t>
  </si>
  <si>
    <t>Grothus 2023 (47-Y) ages combined15MalePanic Disorder (9.1)</t>
  </si>
  <si>
    <t>Grothus 2023 (47-Y) ages combined15MaleSeparation Anxiety Disorder (7.1)</t>
  </si>
  <si>
    <t>Grothus 2023 (47-Y) ages combined15MaleSocial Phobia (9.1)</t>
  </si>
  <si>
    <t>Grothus 2023 (47-Y) ages combined15MaleTotal Anxiety (37.1)</t>
  </si>
  <si>
    <t>Grothus 2023 (47-Y) ages combined15MaleTotal Anxiety and Depression (47.1)</t>
  </si>
  <si>
    <t>Grothus 2023 (47-Y) ages combined16FemaleGeneralized Anxiety Disorder (6.1)</t>
  </si>
  <si>
    <t>Grothus 2023 (47-Y) ages combined16FemaleMajor Depressive Disorder (10.1)</t>
  </si>
  <si>
    <t>Grothus 2023 (47-Y) ages combined16FemaleObsessive Compulsive Disorder (6.1)</t>
  </si>
  <si>
    <t>Grothus 2023 (47-Y) ages combined16FemalePanic Disorder (9.1)</t>
  </si>
  <si>
    <t>Grothus 2023 (47-Y) ages combined16FemaleSeparation Anxiety Disorder (7.1)</t>
  </si>
  <si>
    <t>Grothus 2023 (47-Y) ages combined16FemaleSocial Phobia (9.1)</t>
  </si>
  <si>
    <t>Grothus 2023 (47-Y) ages combined16FemaleTotal Anxiety (37.1)</t>
  </si>
  <si>
    <t>Grothus 2023 (47-Y) ages combined16FemaleTotal Anxiety and Depression (47.1)</t>
  </si>
  <si>
    <t>Grothus 2023 (47-Y) ages combined16MaleGeneralized Anxiety Disorder (6.1)</t>
  </si>
  <si>
    <t>Grothus 2023 (47-Y) ages combined16MaleMajor Depressive Disorder (10.1)</t>
  </si>
  <si>
    <t>Grothus 2023 (47-Y) ages combined16MaleObsessive Compulsive Disorder (6.1)</t>
  </si>
  <si>
    <t>Grothus 2023 (47-Y) ages combined16MalePanic Disorder (9.1)</t>
  </si>
  <si>
    <t>Grothus 2023 (47-Y) ages combined16MaleSeparation Anxiety Disorder (7.1)</t>
  </si>
  <si>
    <t>Grothus 2023 (47-Y) ages combined16MaleSocial Phobia (9.1)</t>
  </si>
  <si>
    <t>Grothus 2023 (47-Y) ages combined16MaleTotal Anxiety (37.1)</t>
  </si>
  <si>
    <t>Grothus 2023 (47-Y) ages combined16MaleTotal Anxiety and Depression (47.1)</t>
  </si>
  <si>
    <t>Grothus 2023 (47-Y) ages combined17FemaleGeneralized Anxiety Disorder (6.1)</t>
  </si>
  <si>
    <t>Grothus 2023 (47-Y) ages combined17FemaleMajor Depressive Disorder (10.1)</t>
  </si>
  <si>
    <t>Grothus 2023 (47-Y) ages combined17FemaleObsessive Compulsive Disorder (6.1)</t>
  </si>
  <si>
    <t>Grothus 2023 (47-Y) ages combined17FemalePanic Disorder (9.1)</t>
  </si>
  <si>
    <t>Grothus 2023 (47-Y) ages combined17FemaleSeparation Anxiety Disorder (7.1)</t>
  </si>
  <si>
    <t>Grothus 2023 (47-Y) ages combined17FemaleSocial Phobia (9.1)</t>
  </si>
  <si>
    <t>Grothus 2023 (47-Y) ages combined17FemaleTotal Anxiety (37.1)</t>
  </si>
  <si>
    <t>Grothus 2023 (47-Y) ages combined17FemaleTotal Anxiety and Depression (47.1)</t>
  </si>
  <si>
    <t>Grothus 2023 (47-Y) ages combined17MaleGeneralized Anxiety Disorder (6.1)</t>
  </si>
  <si>
    <t>Grothus 2023 (47-Y) ages combined17MaleMajor Depressive Disorder (10.1)</t>
  </si>
  <si>
    <t>Grothus 2023 (47-Y) ages combined17MaleObsessive Compulsive Disorder (6.1)</t>
  </si>
  <si>
    <t>Grothus 2023 (47-Y) ages combined17MalePanic Disorder (9.1)</t>
  </si>
  <si>
    <t>Grothus 2023 (47-Y) ages combined17MaleSeparation Anxiety Disorder (7.1)</t>
  </si>
  <si>
    <t>Grothus 2023 (47-Y) ages combined17MaleSocial Phobia (9.1)</t>
  </si>
  <si>
    <t>Grothus 2023 (47-Y) ages combined17MaleTotal Anxiety (37.1)</t>
  </si>
  <si>
    <t>Grothus 2023 (47-Y) ages combined17MaleTotal Anxiety and Depression (47.1)</t>
  </si>
  <si>
    <t>Grothus 2023 (47-Y) ages combined8FemaleGeneralized Anxiety Disorder (6.1)</t>
  </si>
  <si>
    <t>Grothus 2023 (47-Y) ages combined8FemaleMajor Depressive Disorder (10.1)</t>
  </si>
  <si>
    <t>Grothus 2023 (47-Y) ages combined8FemaleObsessive Compulsive Disorder (6.1)</t>
  </si>
  <si>
    <t>Grothus 2023 (47-Y) ages combined8FemalePanic Disorder (9.1)</t>
  </si>
  <si>
    <t>Grothus 2023 (47-Y) ages combined8FemaleSeparation Anxiety Disorder (7.1)</t>
  </si>
  <si>
    <t>Grothus 2023 (47-Y) ages combined8FemaleSocial Phobia (9.1)</t>
  </si>
  <si>
    <t>Grothus 2023 (47-Y) ages combined8FemaleTotal Anxiety (37.1)</t>
  </si>
  <si>
    <t>Grothus 2023 (47-Y) ages combined8FemaleTotal Anxiety and Depression (47.1)</t>
  </si>
  <si>
    <t>Grothus 2023 (47-Y) ages combined8MaleGeneralized Anxiety Disorder (6.1)</t>
  </si>
  <si>
    <t>Grothus 2023 (47-Y) ages combined8MaleMajor Depressive Disorder (10.1)</t>
  </si>
  <si>
    <t>Grothus 2023 (47-Y) ages combined8MaleObsessive Compulsive Disorder (6.1)</t>
  </si>
  <si>
    <t>Grothus 2023 (47-Y) ages combined8MalePanic Disorder (9.1)</t>
  </si>
  <si>
    <t>Grothus 2023 (47-Y) ages combined8MaleSeparation Anxiety Disorder (7.1)</t>
  </si>
  <si>
    <t>Grothus 2023 (47-Y) ages combined8MaleSocial Phobia (9.1)</t>
  </si>
  <si>
    <t>Grothus 2023 (47-Y) ages combined8MaleTotal Anxiety (37.1)</t>
  </si>
  <si>
    <t>Grothus 2023 (47-Y) ages combined8MaleTotal Anxiety and Depression (47.1)</t>
  </si>
  <si>
    <t>Grothus 2023 (47-Y) ages combined9FemaleGeneralized Anxiety Disorder (6.1)</t>
  </si>
  <si>
    <t>Grothus 2023 (47-Y) ages combined9FemaleMajor Depressive Disorder (10.1)</t>
  </si>
  <si>
    <t>Grothus 2023 (47-Y) ages combined9FemaleObsessive Compulsive Disorder (6.1)</t>
  </si>
  <si>
    <t>Grothus 2023 (47-Y) ages combined9FemalePanic Disorder (9.1)</t>
  </si>
  <si>
    <t>Grothus 2023 (47-Y) ages combined9FemaleSeparation Anxiety Disorder (7.1)</t>
  </si>
  <si>
    <t>Grothus 2023 (47-Y) ages combined9FemaleSocial Phobia (9.1)</t>
  </si>
  <si>
    <t>Grothus 2023 (47-Y) ages combined9FemaleTotal Anxiety (37.1)</t>
  </si>
  <si>
    <t>Grothus 2023 (47-Y) ages combined9FemaleTotal Anxiety and Depression (47.1)</t>
  </si>
  <si>
    <t>Grothus 2023 (47-Y) ages combined9MaleGeneralized Anxiety Disorder (6.1)</t>
  </si>
  <si>
    <t>Grothus 2023 (47-Y) ages combined9MaleMajor Depressive Disorder (10.1)</t>
  </si>
  <si>
    <t>Grothus 2023 (47-Y) ages combined9MaleObsessive Compulsive Disorder (6.1)</t>
  </si>
  <si>
    <t>Grothus 2023 (47-Y) ages combined9MalePanic Disorder (9.1)</t>
  </si>
  <si>
    <t>Grothus 2023 (47-Y) ages combined9MaleSeparation Anxiety Disorder (7.1)</t>
  </si>
  <si>
    <t>Grothus 2023 (47-Y) ages combined9MaleSocial Phobia (9.1)</t>
  </si>
  <si>
    <t>Grothus 2023 (47-Y) ages combined9MaleTotal Anxiety (37.1)</t>
  </si>
  <si>
    <t>Grothus 2023 (47-Y) ages combined9MaleTotal Anxiety and Depression (47.1)</t>
  </si>
  <si>
    <t>Norwegian</t>
  </si>
  <si>
    <t>0006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</si>
</sst>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b/>
      <sz val="11"/>
      <color theme="1"/>
      <name val="Calibri"/>
      <family val="2"/>
      <scheme val="minor"/>
    </font>
    <font>
      <sz val="11"/>
      <color indexed="8"/>
      <name val="Calibri"/>
      <family val="2"/>
    </font>
    <font>
      <sz val="10"/>
      <color indexed="8"/>
      <name val="Arial"/>
      <family val="2"/>
    </font>
    <font>
      <u/>
      <sz val="11"/>
      <color theme="10"/>
      <name val="Calibri"/>
      <family val="2"/>
      <scheme val="minor"/>
    </font>
    <font>
      <sz val="11"/>
      <color theme="1"/>
      <name val="Calibri"/>
      <family val="2"/>
      <scheme val="minor"/>
    </font>
    <font>
      <i/>
      <sz val="11"/>
      <color theme="1"/>
      <name val="Calibri"/>
      <family val="2"/>
      <scheme val="minor"/>
    </font>
    <font>
      <b/>
      <sz val="11"/>
      <color rgb="FF3F3F3F"/>
      <name val="Calibri"/>
      <family val="2"/>
      <scheme val="minor"/>
    </font>
    <font>
      <i/>
      <sz val="11"/>
      <color rgb="FF7F7F7F"/>
      <name val="Calibri"/>
      <family val="2"/>
      <scheme val="minor"/>
    </font>
    <font>
      <sz val="11"/>
      <color theme="0"/>
      <name val="Calibri"/>
      <family val="2"/>
      <scheme val="minor"/>
    </font>
    <font>
      <sz val="11"/>
      <color indexed="8"/>
      <name val="Calibri"/>
      <family val="2"/>
    </font>
    <font>
      <sz val="10"/>
      <color indexed="8"/>
      <name val="Arial"/>
      <family val="2"/>
    </font>
    <font>
      <sz val="18"/>
      <color theme="0"/>
      <name val="Calibri"/>
      <family val="2"/>
      <scheme val="minor"/>
    </font>
    <font>
      <sz val="20"/>
      <color theme="0"/>
      <name val="Calibri"/>
      <family val="2"/>
      <scheme val="minor"/>
    </font>
    <font>
      <sz val="10"/>
      <color theme="1"/>
      <name val="Calibri"/>
      <family val="2"/>
      <scheme val="minor"/>
    </font>
    <font>
      <i/>
      <sz val="10"/>
      <color theme="1"/>
      <name val="Calibri"/>
      <family val="2"/>
      <scheme val="minor"/>
    </font>
    <font>
      <i/>
      <sz val="11"/>
      <color theme="0" tint="-0.14999847407452621"/>
      <name val="Calibri"/>
      <family val="2"/>
      <scheme val="minor"/>
    </font>
    <font>
      <sz val="11"/>
      <color rgb="FF9C0006"/>
      <name val="Wingdings"/>
      <charset val="2"/>
    </font>
    <font>
      <i/>
      <sz val="9"/>
      <color rgb="FF7F7F7F"/>
      <name val="Calibri"/>
      <family val="2"/>
      <scheme val="minor"/>
    </font>
    <font>
      <sz val="11"/>
      <color rgb="FF3F3F76"/>
      <name val="Calibri"/>
      <family val="2"/>
      <scheme val="minor"/>
    </font>
    <font>
      <sz val="9"/>
      <color indexed="81"/>
      <name val="Tahoma"/>
      <family val="2"/>
    </font>
    <font>
      <b/>
      <sz val="9"/>
      <color indexed="81"/>
      <name val="Tahoma"/>
      <family val="2"/>
    </font>
    <font>
      <sz val="9"/>
      <color indexed="8"/>
      <name val="Calibri"/>
      <family val="2"/>
    </font>
    <font>
      <sz val="9"/>
      <color theme="1"/>
      <name val="Calibri"/>
      <family val="2"/>
      <scheme val="minor"/>
    </font>
    <font>
      <sz val="11"/>
      <color theme="4"/>
      <name val="Calibri"/>
      <family val="2"/>
      <scheme val="minor"/>
    </font>
    <font>
      <sz val="8"/>
      <name val="Calibri"/>
      <family val="2"/>
      <scheme val="minor"/>
    </font>
    <font>
      <sz val="11"/>
      <color rgb="FFFF0000"/>
      <name val="Calibri"/>
      <family val="2"/>
      <scheme val="minor"/>
    </font>
    <font>
      <b/>
      <sz val="11"/>
      <color indexed="8"/>
      <name val="Calibri"/>
      <family val="2"/>
    </font>
    <font>
      <b/>
      <i/>
      <sz val="11"/>
      <color rgb="FF7F7F7F"/>
      <name val="Calibri"/>
      <family val="2"/>
      <scheme val="minor"/>
    </font>
    <font>
      <sz val="16"/>
      <color theme="0"/>
      <name val="Calibri"/>
      <family val="2"/>
      <scheme val="minor"/>
    </font>
    <font>
      <sz val="18"/>
      <color theme="1"/>
      <name val="Calibri"/>
      <family val="2"/>
      <scheme val="minor"/>
    </font>
    <font>
      <sz val="8"/>
      <color theme="1"/>
      <name val="Calibri"/>
      <family val="2"/>
      <scheme val="minor"/>
    </font>
  </fonts>
  <fills count="1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theme="4"/>
      </patternFill>
    </fill>
    <fill>
      <patternFill patternType="solid">
        <fgColor theme="4" tint="0.59999389629810485"/>
        <bgColor indexed="65"/>
      </patternFill>
    </fill>
    <fill>
      <patternFill patternType="solid">
        <fgColor theme="6" tint="0.79998168889431442"/>
        <bgColor indexed="65"/>
      </patternFill>
    </fill>
    <fill>
      <patternFill patternType="solid">
        <fgColor theme="7" tint="0.39997558519241921"/>
        <bgColor indexed="65"/>
      </patternFill>
    </fill>
    <fill>
      <patternFill patternType="solid">
        <fgColor theme="8"/>
      </patternFill>
    </fill>
    <fill>
      <patternFill patternType="solid">
        <fgColor theme="8" tint="-0.249977111117893"/>
        <bgColor indexed="64"/>
      </patternFill>
    </fill>
    <fill>
      <patternFill patternType="solid">
        <fgColor theme="0"/>
        <bgColor indexed="64"/>
      </patternFill>
    </fill>
    <fill>
      <patternFill patternType="solid">
        <fgColor theme="7" tint="0.79998168889431442"/>
        <bgColor indexed="65"/>
      </patternFill>
    </fill>
    <fill>
      <patternFill patternType="solid">
        <fgColor theme="8" tint="0.79998168889431442"/>
        <bgColor indexed="65"/>
      </patternFill>
    </fill>
    <fill>
      <patternFill patternType="solid">
        <fgColor rgb="FFFBA19F"/>
        <bgColor indexed="64"/>
      </patternFill>
    </fill>
    <fill>
      <patternFill patternType="solid">
        <fgColor rgb="FFFFFFCC"/>
      </patternFill>
    </fill>
    <fill>
      <patternFill patternType="solid">
        <fgColor theme="4"/>
        <bgColor indexed="64"/>
      </patternFill>
    </fill>
    <fill>
      <patternFill patternType="solid">
        <fgColor theme="8" tint="0.59999389629810485"/>
        <bgColor indexed="65"/>
      </patternFill>
    </fill>
  </fills>
  <borders count="27">
    <border>
      <left/>
      <right/>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indexed="8"/>
      </left>
      <right/>
      <top style="thin">
        <color indexed="8"/>
      </top>
      <bottom style="thin">
        <color indexed="8"/>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theme="4"/>
      </left>
      <right style="thin">
        <color theme="4"/>
      </right>
      <top style="thin">
        <color theme="4"/>
      </top>
      <bottom style="thin">
        <color theme="4"/>
      </bottom>
      <diagonal/>
    </border>
    <border>
      <left style="thin">
        <color indexed="22"/>
      </left>
      <right style="thin">
        <color indexed="22"/>
      </right>
      <top/>
      <bottom style="thin">
        <color indexed="22"/>
      </bottom>
      <diagonal/>
    </border>
    <border>
      <left/>
      <right/>
      <top style="thin">
        <color theme="4"/>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thin">
        <color theme="2" tint="-9.9948118533890809E-2"/>
      </bottom>
      <diagonal/>
    </border>
    <border>
      <left/>
      <right/>
      <top/>
      <bottom style="thin">
        <color theme="2" tint="-9.9917600024414813E-2"/>
      </bottom>
      <diagonal/>
    </border>
    <border>
      <left/>
      <right style="thin">
        <color theme="2" tint="-9.9917600024414813E-2"/>
      </right>
      <top/>
      <bottom style="thin">
        <color theme="2" tint="-9.9917600024414813E-2"/>
      </bottom>
      <diagonal/>
    </border>
    <border>
      <left/>
      <right/>
      <top style="thin">
        <color theme="2" tint="-9.9917600024414813E-2"/>
      </top>
      <bottom style="thin">
        <color theme="2" tint="-9.9917600024414813E-2"/>
      </bottom>
      <diagonal/>
    </border>
    <border>
      <left style="thin">
        <color rgb="FF7F7F7F"/>
      </left>
      <right/>
      <top style="thin">
        <color theme="2" tint="-9.9917600024414813E-2"/>
      </top>
      <bottom style="thin">
        <color theme="2" tint="-9.9917600024414813E-2"/>
      </bottom>
      <diagonal/>
    </border>
    <border>
      <left/>
      <right style="thin">
        <color theme="2" tint="-9.9917600024414813E-2"/>
      </right>
      <top style="thin">
        <color theme="2" tint="-9.9917600024414813E-2"/>
      </top>
      <bottom style="thin">
        <color theme="2" tint="-9.9917600024414813E-2"/>
      </bottom>
      <diagonal/>
    </border>
    <border>
      <left/>
      <right/>
      <top style="thin">
        <color theme="2" tint="-9.9917600024414813E-2"/>
      </top>
      <bottom style="thin">
        <color theme="2" tint="-9.9948118533890809E-2"/>
      </bottom>
      <diagonal/>
    </border>
    <border>
      <left style="thin">
        <color theme="2" tint="-9.9917600024414813E-2"/>
      </left>
      <right/>
      <top/>
      <bottom style="thin">
        <color theme="2" tint="-9.9887081514938816E-2"/>
      </bottom>
      <diagonal/>
    </border>
    <border>
      <left/>
      <right/>
      <top/>
      <bottom style="thin">
        <color theme="2" tint="-9.9887081514938816E-2"/>
      </bottom>
      <diagonal/>
    </border>
  </borders>
  <cellStyleXfs count="20">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7" fillId="0" borderId="0" applyNumberFormat="0" applyFill="0" applyBorder="0" applyAlignment="0" applyProtection="0"/>
    <xf numFmtId="0" fontId="6" fillId="0" borderId="0"/>
    <xf numFmtId="0" fontId="10" fillId="5" borderId="4" applyNumberFormat="0" applyAlignment="0" applyProtection="0"/>
    <xf numFmtId="0" fontId="11" fillId="0" borderId="0" applyNumberFormat="0" applyFill="0" applyBorder="0" applyAlignment="0" applyProtection="0"/>
    <xf numFmtId="0" fontId="12"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12" fillId="10" borderId="0" applyNumberFormat="0" applyBorder="0" applyAlignment="0" applyProtection="0"/>
    <xf numFmtId="0" fontId="14" fillId="0" borderId="0"/>
    <xf numFmtId="0" fontId="6" fillId="0" borderId="0"/>
    <xf numFmtId="0" fontId="8" fillId="13" borderId="0" applyNumberFormat="0" applyBorder="0" applyAlignment="0" applyProtection="0"/>
    <xf numFmtId="0" fontId="8" fillId="14" borderId="0" applyNumberFormat="0" applyBorder="0" applyAlignment="0" applyProtection="0"/>
    <xf numFmtId="9" fontId="8" fillId="0" borderId="0" applyFont="0" applyFill="0" applyBorder="0" applyAlignment="0" applyProtection="0"/>
    <xf numFmtId="0" fontId="8" fillId="16" borderId="17" applyNumberFormat="0" applyFont="0" applyAlignment="0" applyProtection="0"/>
    <xf numFmtId="0" fontId="8" fillId="18" borderId="0" applyNumberFormat="0" applyBorder="0" applyAlignment="0" applyProtection="0"/>
  </cellStyleXfs>
  <cellXfs count="164">
    <xf numFmtId="0" fontId="0" fillId="0" borderId="0" xfId="0"/>
    <xf numFmtId="0" fontId="0" fillId="0" borderId="0" xfId="0" pivotButton="1"/>
    <xf numFmtId="0" fontId="0" fillId="0" borderId="0" xfId="0" applyAlignment="1">
      <alignment horizontal="left"/>
    </xf>
    <xf numFmtId="0" fontId="0" fillId="0" borderId="0" xfId="0" applyAlignment="1">
      <alignment horizontal="left" indent="1"/>
    </xf>
    <xf numFmtId="0" fontId="4" fillId="0" borderId="0" xfId="0" applyFont="1"/>
    <xf numFmtId="0" fontId="3" fillId="4" borderId="0" xfId="3"/>
    <xf numFmtId="0" fontId="7" fillId="0" borderId="0" xfId="4"/>
    <xf numFmtId="0" fontId="3" fillId="4" borderId="3" xfId="3" applyBorder="1" applyAlignment="1">
      <alignment horizontal="center" vertical="center"/>
    </xf>
    <xf numFmtId="0" fontId="2" fillId="3" borderId="0" xfId="2"/>
    <xf numFmtId="0" fontId="1" fillId="2" borderId="0" xfId="1"/>
    <xf numFmtId="0" fontId="9" fillId="0" borderId="0" xfId="0" applyFont="1"/>
    <xf numFmtId="0" fontId="13" fillId="0" borderId="2" xfId="13" applyFont="1" applyBorder="1" applyAlignment="1">
      <alignment horizontal="right" wrapText="1"/>
    </xf>
    <xf numFmtId="0" fontId="12" fillId="6" borderId="0" xfId="8"/>
    <xf numFmtId="0" fontId="13" fillId="0" borderId="2" xfId="13" applyFont="1" applyBorder="1"/>
    <xf numFmtId="0" fontId="5" fillId="0" borderId="0" xfId="5" applyFont="1"/>
    <xf numFmtId="0" fontId="4" fillId="0" borderId="0" xfId="0" applyFont="1" applyAlignment="1">
      <alignment horizontal="right" vertical="center"/>
    </xf>
    <xf numFmtId="0" fontId="8" fillId="9" borderId="1" xfId="11" applyBorder="1" applyAlignment="1">
      <alignment horizontal="center"/>
    </xf>
    <xf numFmtId="0" fontId="8" fillId="9" borderId="0" xfId="11"/>
    <xf numFmtId="0" fontId="13" fillId="0" borderId="3" xfId="13" applyFont="1" applyBorder="1"/>
    <xf numFmtId="0" fontId="8" fillId="9" borderId="5" xfId="11" applyBorder="1" applyAlignment="1">
      <alignment horizontal="center"/>
    </xf>
    <xf numFmtId="0" fontId="8" fillId="9" borderId="3" xfId="11" applyBorder="1" applyAlignment="1"/>
    <xf numFmtId="0" fontId="8" fillId="9" borderId="3" xfId="11" applyBorder="1"/>
    <xf numFmtId="0" fontId="10" fillId="5" borderId="4" xfId="6" applyAlignment="1">
      <alignment horizontal="left"/>
    </xf>
    <xf numFmtId="0" fontId="12" fillId="6" borderId="0" xfId="8" applyAlignment="1">
      <alignment horizontal="center"/>
    </xf>
    <xf numFmtId="0" fontId="0" fillId="0" borderId="3" xfId="0" applyBorder="1" applyAlignment="1">
      <alignment horizontal="center"/>
    </xf>
    <xf numFmtId="0" fontId="0" fillId="0" borderId="0" xfId="0" applyAlignment="1">
      <alignment horizontal="left" indent="2"/>
    </xf>
    <xf numFmtId="0" fontId="3" fillId="4" borderId="3" xfId="3" applyBorder="1"/>
    <xf numFmtId="0" fontId="11" fillId="0" borderId="0" xfId="7"/>
    <xf numFmtId="0" fontId="3" fillId="4" borderId="6" xfId="3" applyBorder="1"/>
    <xf numFmtId="0" fontId="3" fillId="4" borderId="7" xfId="3" applyBorder="1"/>
    <xf numFmtId="0" fontId="3" fillId="4" borderId="8" xfId="3" applyBorder="1"/>
    <xf numFmtId="0" fontId="3" fillId="4" borderId="9" xfId="3" applyBorder="1"/>
    <xf numFmtId="0" fontId="3" fillId="4" borderId="10" xfId="3" applyBorder="1"/>
    <xf numFmtId="0" fontId="3" fillId="4" borderId="11" xfId="3" applyBorder="1"/>
    <xf numFmtId="0" fontId="8" fillId="9" borderId="0" xfId="11" applyBorder="1"/>
    <xf numFmtId="0" fontId="8" fillId="9" borderId="0" xfId="11" applyBorder="1" applyAlignment="1">
      <alignment horizontal="center" vertical="center"/>
    </xf>
    <xf numFmtId="0" fontId="3" fillId="4" borderId="12" xfId="3" applyBorder="1" applyAlignment="1">
      <alignment horizontal="center" vertical="center"/>
    </xf>
    <xf numFmtId="0" fontId="0" fillId="9" borderId="0" xfId="11" applyFont="1" applyBorder="1"/>
    <xf numFmtId="0" fontId="3" fillId="4" borderId="0" xfId="3" applyAlignment="1">
      <alignment horizontal="right"/>
    </xf>
    <xf numFmtId="0" fontId="0" fillId="0" borderId="0" xfId="0" applyAlignment="1">
      <alignment horizontal="center"/>
    </xf>
    <xf numFmtId="0" fontId="8" fillId="7" borderId="0" xfId="9" applyAlignment="1"/>
    <xf numFmtId="0" fontId="0" fillId="7" borderId="0" xfId="9" applyFont="1" applyAlignment="1">
      <alignment wrapText="1"/>
    </xf>
    <xf numFmtId="0" fontId="7" fillId="7" borderId="0" xfId="4" applyFill="1" applyAlignment="1"/>
    <xf numFmtId="0" fontId="8" fillId="7" borderId="0" xfId="9" applyAlignment="1">
      <alignment vertical="center"/>
    </xf>
    <xf numFmtId="0" fontId="8" fillId="8" borderId="0" xfId="10"/>
    <xf numFmtId="0" fontId="8" fillId="8" borderId="0" xfId="10" applyBorder="1"/>
    <xf numFmtId="49" fontId="8" fillId="8" borderId="0" xfId="10" applyNumberFormat="1" applyBorder="1"/>
    <xf numFmtId="0" fontId="0" fillId="7" borderId="0" xfId="9" applyFont="1" applyAlignment="1">
      <alignment vertical="top" wrapText="1"/>
    </xf>
    <xf numFmtId="0" fontId="7" fillId="7" borderId="0" xfId="4" applyFill="1" applyAlignment="1">
      <alignment vertical="top"/>
    </xf>
    <xf numFmtId="0" fontId="3" fillId="4" borderId="12" xfId="3" applyBorder="1"/>
    <xf numFmtId="0" fontId="0" fillId="12" borderId="0" xfId="0" applyFill="1"/>
    <xf numFmtId="0" fontId="16" fillId="6" borderId="0" xfId="8" applyFont="1" applyBorder="1" applyAlignment="1">
      <alignment horizontal="center" vertical="center"/>
    </xf>
    <xf numFmtId="2" fontId="1" fillId="2" borderId="3" xfId="1" applyNumberFormat="1" applyBorder="1" applyAlignment="1">
      <alignment horizontal="center"/>
    </xf>
    <xf numFmtId="1" fontId="0" fillId="0" borderId="3" xfId="0" applyNumberFormat="1" applyBorder="1" applyAlignment="1">
      <alignment horizontal="center"/>
    </xf>
    <xf numFmtId="2" fontId="0" fillId="0" borderId="3" xfId="0" applyNumberFormat="1" applyBorder="1" applyAlignment="1">
      <alignment horizontal="center"/>
    </xf>
    <xf numFmtId="0" fontId="1" fillId="2" borderId="3" xfId="1" applyBorder="1"/>
    <xf numFmtId="0" fontId="0" fillId="0" borderId="0" xfId="0" applyAlignment="1">
      <alignment horizontal="right"/>
    </xf>
    <xf numFmtId="0" fontId="8" fillId="13" borderId="3" xfId="15" applyBorder="1" applyAlignment="1">
      <alignment horizontal="center" vertical="center"/>
    </xf>
    <xf numFmtId="1" fontId="8" fillId="14" borderId="3" xfId="16" applyNumberFormat="1" applyBorder="1" applyAlignment="1">
      <alignment horizontal="center"/>
    </xf>
    <xf numFmtId="0" fontId="0" fillId="0" borderId="3" xfId="0" applyBorder="1"/>
    <xf numFmtId="0" fontId="8" fillId="14" borderId="3" xfId="16" applyBorder="1"/>
    <xf numFmtId="0" fontId="8" fillId="14" borderId="3" xfId="16" applyBorder="1" applyAlignment="1">
      <alignment horizontal="center"/>
    </xf>
    <xf numFmtId="0" fontId="3" fillId="4" borderId="3" xfId="3" applyBorder="1" applyAlignment="1">
      <alignment horizontal="left" indent="1"/>
    </xf>
    <xf numFmtId="0" fontId="0" fillId="0" borderId="3" xfId="0" applyBorder="1" applyAlignment="1">
      <alignment vertical="center"/>
    </xf>
    <xf numFmtId="0" fontId="20" fillId="15" borderId="0" xfId="2" applyFont="1" applyFill="1" applyBorder="1" applyAlignment="1">
      <alignment horizontal="center" vertical="center"/>
    </xf>
    <xf numFmtId="0" fontId="4" fillId="0" borderId="0" xfId="0" applyFont="1" applyAlignment="1">
      <alignment wrapText="1"/>
    </xf>
    <xf numFmtId="0" fontId="4" fillId="0" borderId="3" xfId="0" applyFont="1" applyBorder="1"/>
    <xf numFmtId="9" fontId="0" fillId="0" borderId="0" xfId="17" applyFont="1"/>
    <xf numFmtId="0" fontId="0" fillId="7" borderId="0" xfId="9" applyFont="1" applyAlignment="1">
      <alignment horizontal="center" vertical="center" wrapText="1"/>
    </xf>
    <xf numFmtId="0" fontId="0" fillId="7" borderId="0" xfId="9" applyFont="1" applyAlignment="1"/>
    <xf numFmtId="0" fontId="0" fillId="7" borderId="0" xfId="9" applyFont="1" applyAlignment="1">
      <alignment horizontal="right"/>
    </xf>
    <xf numFmtId="0" fontId="0" fillId="7" borderId="0" xfId="9" applyFont="1" applyAlignment="1">
      <alignment horizontal="left"/>
    </xf>
    <xf numFmtId="0" fontId="8" fillId="8" borderId="0" xfId="10" applyProtection="1">
      <protection hidden="1"/>
    </xf>
    <xf numFmtId="0" fontId="0" fillId="12" borderId="0" xfId="0" applyFill="1" applyProtection="1">
      <protection hidden="1"/>
    </xf>
    <xf numFmtId="0" fontId="8" fillId="8" borderId="0" xfId="10" applyBorder="1" applyAlignment="1" applyProtection="1">
      <alignment horizontal="left" indent="1"/>
      <protection hidden="1"/>
    </xf>
    <xf numFmtId="0" fontId="8" fillId="8" borderId="0" xfId="10" applyBorder="1" applyProtection="1">
      <protection hidden="1"/>
    </xf>
    <xf numFmtId="0" fontId="8" fillId="8" borderId="0" xfId="10" applyBorder="1" applyAlignment="1" applyProtection="1">
      <alignment horizontal="left" vertical="top" wrapText="1" indent="2"/>
      <protection hidden="1"/>
    </xf>
    <xf numFmtId="0" fontId="8" fillId="8" borderId="0" xfId="10" applyAlignment="1" applyProtection="1">
      <alignment wrapText="1"/>
      <protection hidden="1"/>
    </xf>
    <xf numFmtId="0" fontId="25" fillId="12" borderId="0" xfId="14" applyFont="1" applyFill="1" applyAlignment="1" applyProtection="1">
      <alignment horizontal="right" vertical="center"/>
      <protection hidden="1"/>
    </xf>
    <xf numFmtId="1" fontId="8" fillId="8" borderId="3" xfId="10" applyNumberFormat="1" applyBorder="1" applyAlignment="1" applyProtection="1">
      <alignment horizontal="center"/>
      <protection hidden="1"/>
    </xf>
    <xf numFmtId="0" fontId="26" fillId="12" borderId="0" xfId="0" applyFont="1" applyFill="1" applyAlignment="1" applyProtection="1">
      <alignment horizontal="right" vertical="center"/>
      <protection hidden="1"/>
    </xf>
    <xf numFmtId="0" fontId="0" fillId="12" borderId="3" xfId="0" applyFill="1" applyBorder="1" applyProtection="1">
      <protection hidden="1"/>
    </xf>
    <xf numFmtId="0" fontId="17" fillId="8" borderId="0" xfId="10" applyFont="1" applyAlignment="1" applyProtection="1">
      <alignment horizontal="left" vertical="center" wrapText="1"/>
      <protection hidden="1"/>
    </xf>
    <xf numFmtId="0" fontId="8" fillId="8" borderId="3" xfId="10" applyBorder="1" applyAlignment="1" applyProtection="1">
      <alignment horizontal="center" vertical="center"/>
      <protection hidden="1"/>
    </xf>
    <xf numFmtId="0" fontId="11" fillId="12" borderId="0" xfId="7" applyFill="1" applyAlignment="1" applyProtection="1">
      <alignment horizontal="left" vertical="top" wrapText="1"/>
      <protection hidden="1"/>
    </xf>
    <xf numFmtId="164" fontId="3" fillId="4" borderId="3" xfId="3" applyNumberFormat="1" applyBorder="1" applyAlignment="1" applyProtection="1">
      <alignment horizontal="center"/>
      <protection hidden="1"/>
    </xf>
    <xf numFmtId="0" fontId="0" fillId="12" borderId="0" xfId="0" applyFill="1" applyAlignment="1" applyProtection="1">
      <alignment horizontal="left"/>
      <protection hidden="1"/>
    </xf>
    <xf numFmtId="0" fontId="0" fillId="12" borderId="0" xfId="0" applyFill="1" applyAlignment="1" applyProtection="1">
      <alignment horizontal="center"/>
      <protection hidden="1"/>
    </xf>
    <xf numFmtId="0" fontId="5" fillId="12" borderId="0" xfId="14" applyFont="1" applyFill="1" applyAlignment="1" applyProtection="1">
      <alignment horizontal="right" vertical="center" indent="1"/>
      <protection hidden="1"/>
    </xf>
    <xf numFmtId="1" fontId="0" fillId="12" borderId="13" xfId="0" applyNumberFormat="1" applyFill="1" applyBorder="1" applyAlignment="1" applyProtection="1">
      <alignment horizontal="center"/>
      <protection hidden="1"/>
    </xf>
    <xf numFmtId="0" fontId="4" fillId="8" borderId="0" xfId="10" applyFont="1" applyProtection="1">
      <protection hidden="1"/>
    </xf>
    <xf numFmtId="0" fontId="11" fillId="8" borderId="0" xfId="7" applyFill="1" applyAlignment="1" applyProtection="1">
      <alignment horizontal="left" vertical="top" wrapText="1" indent="1"/>
      <protection hidden="1"/>
    </xf>
    <xf numFmtId="0" fontId="0" fillId="12" borderId="13" xfId="0" applyFill="1" applyBorder="1" applyAlignment="1" applyProtection="1">
      <alignment horizontal="center"/>
      <protection hidden="1"/>
    </xf>
    <xf numFmtId="0" fontId="0" fillId="12" borderId="0" xfId="0" applyFill="1" applyAlignment="1" applyProtection="1">
      <alignment horizontal="center" vertical="center" wrapText="1"/>
      <protection hidden="1"/>
    </xf>
    <xf numFmtId="0" fontId="17" fillId="8" borderId="0" xfId="10" applyFont="1" applyAlignment="1" applyProtection="1">
      <alignment horizontal="left" vertical="center"/>
      <protection hidden="1"/>
    </xf>
    <xf numFmtId="0" fontId="8" fillId="12" borderId="0" xfId="10" applyFill="1" applyProtection="1">
      <protection hidden="1"/>
    </xf>
    <xf numFmtId="0" fontId="5" fillId="12" borderId="0" xfId="14" applyFont="1" applyFill="1" applyAlignment="1" applyProtection="1">
      <alignment horizontal="left" vertical="center"/>
      <protection hidden="1"/>
    </xf>
    <xf numFmtId="0" fontId="18" fillId="12" borderId="0" xfId="0" applyFont="1" applyFill="1" applyAlignment="1" applyProtection="1">
      <alignment horizontal="left" vertical="center"/>
      <protection hidden="1"/>
    </xf>
    <xf numFmtId="0" fontId="0" fillId="12" borderId="0" xfId="0" applyFill="1" applyAlignment="1" applyProtection="1">
      <alignment vertical="center"/>
      <protection hidden="1"/>
    </xf>
    <xf numFmtId="0" fontId="0" fillId="12" borderId="0" xfId="0" applyFill="1" applyAlignment="1" applyProtection="1">
      <alignment horizontal="left" vertical="center"/>
      <protection hidden="1"/>
    </xf>
    <xf numFmtId="0" fontId="18" fillId="12" borderId="0" xfId="0" applyFont="1" applyFill="1" applyAlignment="1" applyProtection="1">
      <alignment horizontal="left" vertical="top"/>
      <protection hidden="1"/>
    </xf>
    <xf numFmtId="0" fontId="0" fillId="12" borderId="0" xfId="0" applyFill="1" applyAlignment="1" applyProtection="1">
      <alignment horizontal="center" vertical="center"/>
      <protection hidden="1"/>
    </xf>
    <xf numFmtId="0" fontId="18" fillId="8" borderId="0" xfId="10" applyFont="1" applyAlignment="1" applyProtection="1">
      <alignment horizontal="left" vertical="center" wrapText="1" indent="1"/>
      <protection hidden="1"/>
    </xf>
    <xf numFmtId="0" fontId="15" fillId="6" borderId="0" xfId="8" applyFont="1" applyBorder="1" applyAlignment="1" applyProtection="1">
      <alignment horizontal="center" vertical="center"/>
      <protection hidden="1"/>
    </xf>
    <xf numFmtId="0" fontId="12" fillId="6" borderId="0" xfId="8" applyBorder="1" applyProtection="1">
      <protection hidden="1"/>
    </xf>
    <xf numFmtId="0" fontId="15" fillId="6" borderId="18" xfId="8" applyFont="1" applyBorder="1" applyAlignment="1" applyProtection="1">
      <alignment horizontal="center" vertical="center"/>
      <protection hidden="1"/>
    </xf>
    <xf numFmtId="0" fontId="12" fillId="6" borderId="18" xfId="8" applyBorder="1" applyProtection="1">
      <protection hidden="1"/>
    </xf>
    <xf numFmtId="0" fontId="12" fillId="6" borderId="18" xfId="8" applyBorder="1" applyAlignment="1" applyProtection="1">
      <alignment horizontal="right"/>
      <protection hidden="1"/>
    </xf>
    <xf numFmtId="0" fontId="19" fillId="6" borderId="18" xfId="8" applyFont="1" applyBorder="1" applyAlignment="1" applyProtection="1">
      <alignment horizontal="right"/>
      <protection hidden="1"/>
    </xf>
    <xf numFmtId="0" fontId="17" fillId="8" borderId="0" xfId="10" applyFont="1" applyAlignment="1" applyProtection="1">
      <alignment horizontal="left" vertical="top" wrapText="1"/>
      <protection hidden="1"/>
    </xf>
    <xf numFmtId="0" fontId="0" fillId="12" borderId="19" xfId="0" applyFill="1" applyBorder="1" applyAlignment="1" applyProtection="1">
      <alignment horizontal="center"/>
      <protection hidden="1"/>
    </xf>
    <xf numFmtId="0" fontId="0" fillId="0" borderId="21" xfId="0" applyBorder="1" applyAlignment="1" applyProtection="1">
      <alignment horizontal="center"/>
      <protection hidden="1"/>
    </xf>
    <xf numFmtId="0" fontId="0" fillId="0" borderId="24" xfId="0" applyBorder="1" applyAlignment="1" applyProtection="1">
      <alignment horizontal="center"/>
      <protection hidden="1"/>
    </xf>
    <xf numFmtId="0" fontId="27" fillId="17" borderId="0" xfId="0" applyFont="1" applyFill="1" applyAlignment="1" applyProtection="1">
      <alignment horizontal="right"/>
      <protection hidden="1"/>
    </xf>
    <xf numFmtId="0" fontId="22" fillId="16" borderId="17" xfId="18" applyFont="1" applyAlignment="1" applyProtection="1">
      <alignment horizontal="center" vertical="center" wrapText="1"/>
      <protection locked="0" hidden="1"/>
    </xf>
    <xf numFmtId="0" fontId="22" fillId="16" borderId="17" xfId="18" applyFont="1" applyAlignment="1" applyProtection="1">
      <alignment horizontal="center" vertical="center"/>
      <protection locked="0" hidden="1"/>
    </xf>
    <xf numFmtId="0" fontId="0" fillId="0" borderId="0" xfId="0" applyAlignment="1">
      <alignment wrapText="1"/>
    </xf>
    <xf numFmtId="0" fontId="13" fillId="0" borderId="0" xfId="13" applyFont="1" applyAlignment="1">
      <alignment horizontal="right"/>
    </xf>
    <xf numFmtId="0" fontId="29" fillId="0" borderId="0" xfId="0" applyFont="1"/>
    <xf numFmtId="22" fontId="0" fillId="0" borderId="0" xfId="0" applyNumberFormat="1"/>
    <xf numFmtId="0" fontId="0" fillId="7" borderId="0" xfId="9" applyFont="1" applyAlignment="1">
      <alignment horizontal="left" vertical="center"/>
    </xf>
    <xf numFmtId="0" fontId="8" fillId="18" borderId="0" xfId="19"/>
    <xf numFmtId="0" fontId="0" fillId="18" borderId="0" xfId="19" applyFont="1"/>
    <xf numFmtId="0" fontId="0" fillId="18" borderId="0" xfId="19" applyFont="1" applyAlignment="1">
      <alignment horizontal="left" indent="1"/>
    </xf>
    <xf numFmtId="0" fontId="29" fillId="12" borderId="0" xfId="0" applyFont="1" applyFill="1"/>
    <xf numFmtId="0" fontId="4" fillId="0" borderId="0" xfId="0" applyFont="1" applyAlignment="1">
      <alignment horizontal="center"/>
    </xf>
    <xf numFmtId="0" fontId="30" fillId="0" borderId="14" xfId="14" applyFont="1" applyBorder="1" applyAlignment="1">
      <alignment horizontal="center" vertical="center" textRotation="90" wrapText="1"/>
    </xf>
    <xf numFmtId="0" fontId="31" fillId="0" borderId="14" xfId="7" applyFont="1" applyFill="1" applyBorder="1" applyAlignment="1">
      <alignment horizontal="center" vertical="center" textRotation="90" wrapText="1"/>
    </xf>
    <xf numFmtId="0" fontId="0" fillId="0" borderId="0" xfId="0" applyNumberFormat="1"/>
    <xf numFmtId="0" fontId="5" fillId="0" borderId="2" xfId="13" applyFont="1" applyBorder="1"/>
    <xf numFmtId="0" fontId="34" fillId="8" borderId="0" xfId="10" applyFont="1" applyProtection="1">
      <protection hidden="1"/>
    </xf>
    <xf numFmtId="0" fontId="17" fillId="8" borderId="0" xfId="10" applyFont="1" applyAlignment="1" applyProtection="1">
      <alignment horizontal="left" vertical="center" wrapText="1"/>
      <protection hidden="1"/>
    </xf>
    <xf numFmtId="0" fontId="0" fillId="12" borderId="25" xfId="0" applyFill="1" applyBorder="1" applyProtection="1">
      <protection hidden="1"/>
    </xf>
    <xf numFmtId="0" fontId="0" fillId="12" borderId="26" xfId="0" applyFill="1" applyBorder="1" applyProtection="1">
      <protection hidden="1"/>
    </xf>
    <xf numFmtId="0" fontId="32" fillId="6" borderId="0" xfId="8" applyFont="1" applyAlignment="1" applyProtection="1">
      <alignment horizontal="center" vertical="center"/>
      <protection hidden="1"/>
    </xf>
    <xf numFmtId="0" fontId="22" fillId="16" borderId="17" xfId="18" applyFont="1" applyAlignment="1" applyProtection="1">
      <alignment horizontal="center" vertical="center" wrapText="1"/>
      <protection locked="0" hidden="1"/>
    </xf>
    <xf numFmtId="0" fontId="0" fillId="12" borderId="19" xfId="0" applyFill="1" applyBorder="1" applyProtection="1">
      <protection hidden="1"/>
    </xf>
    <xf numFmtId="0" fontId="0" fillId="12" borderId="20" xfId="0" applyFill="1" applyBorder="1" applyProtection="1">
      <protection hidden="1"/>
    </xf>
    <xf numFmtId="0" fontId="0" fillId="0" borderId="22" xfId="0" applyBorder="1" applyProtection="1">
      <protection hidden="1"/>
    </xf>
    <xf numFmtId="0" fontId="0" fillId="0" borderId="21" xfId="0" applyBorder="1" applyProtection="1">
      <protection hidden="1"/>
    </xf>
    <xf numFmtId="0" fontId="0" fillId="0" borderId="23" xfId="0" applyBorder="1" applyProtection="1">
      <protection hidden="1"/>
    </xf>
    <xf numFmtId="0" fontId="2" fillId="15" borderId="0" xfId="2" applyFill="1" applyProtection="1">
      <protection hidden="1"/>
    </xf>
    <xf numFmtId="0" fontId="8" fillId="15" borderId="0" xfId="10" applyFill="1" applyProtection="1">
      <protection hidden="1"/>
    </xf>
    <xf numFmtId="0" fontId="11" fillId="8" borderId="0" xfId="7" applyFill="1" applyAlignment="1" applyProtection="1">
      <alignment horizontal="left" vertical="center" wrapText="1" indent="1"/>
      <protection hidden="1"/>
    </xf>
    <xf numFmtId="0" fontId="0" fillId="12" borderId="0" xfId="0" applyFill="1" applyAlignment="1" applyProtection="1">
      <alignment horizontal="right" vertical="center" wrapText="1"/>
      <protection hidden="1"/>
    </xf>
    <xf numFmtId="0" fontId="16" fillId="6" borderId="0" xfId="8" applyFont="1" applyBorder="1" applyAlignment="1">
      <alignment horizontal="center" vertical="center"/>
    </xf>
    <xf numFmtId="0" fontId="12" fillId="10" borderId="13" xfId="12" applyBorder="1" applyAlignment="1" applyProtection="1">
      <alignment horizontal="center" vertical="center" wrapText="1"/>
      <protection hidden="1"/>
    </xf>
    <xf numFmtId="0" fontId="8" fillId="8" borderId="0" xfId="10" applyBorder="1" applyAlignment="1" applyProtection="1">
      <alignment horizontal="left" vertical="top" wrapText="1" indent="2"/>
      <protection hidden="1"/>
    </xf>
    <xf numFmtId="0" fontId="32" fillId="11" borderId="0" xfId="10" applyFont="1" applyFill="1" applyAlignment="1">
      <alignment horizontal="center" vertical="center"/>
    </xf>
    <xf numFmtId="0" fontId="32" fillId="6" borderId="0" xfId="8" applyFont="1" applyAlignment="1">
      <alignment horizontal="center" vertical="center"/>
    </xf>
    <xf numFmtId="0" fontId="7" fillId="8" borderId="0" xfId="4" applyFill="1" applyAlignment="1" applyProtection="1">
      <alignment horizontal="left" vertical="top" wrapText="1"/>
      <protection locked="0" hidden="1"/>
    </xf>
    <xf numFmtId="0" fontId="18" fillId="8" borderId="0" xfId="10" applyFont="1" applyAlignment="1" applyProtection="1">
      <alignment horizontal="left" vertical="center" wrapText="1" indent="1"/>
      <protection hidden="1"/>
    </xf>
    <xf numFmtId="0" fontId="17" fillId="8" borderId="0" xfId="10" applyFont="1" applyAlignment="1" applyProtection="1">
      <alignment horizontal="left" vertical="top" wrapText="1"/>
      <protection hidden="1"/>
    </xf>
    <xf numFmtId="0" fontId="21" fillId="12" borderId="15" xfId="7" applyFont="1" applyFill="1" applyBorder="1" applyAlignment="1" applyProtection="1">
      <alignment horizontal="center" vertical="center" wrapText="1"/>
      <protection hidden="1"/>
    </xf>
    <xf numFmtId="0" fontId="21" fillId="12" borderId="0" xfId="7" applyFont="1" applyFill="1" applyBorder="1" applyAlignment="1" applyProtection="1">
      <alignment horizontal="center" vertical="center" wrapText="1"/>
      <protection hidden="1"/>
    </xf>
    <xf numFmtId="0" fontId="33" fillId="0" borderId="0" xfId="0" applyFont="1" applyAlignment="1" applyProtection="1">
      <alignment horizontal="center" vertical="center"/>
      <protection locked="0" hidden="1"/>
    </xf>
    <xf numFmtId="0" fontId="5" fillId="12" borderId="0" xfId="14" applyFont="1" applyFill="1" applyAlignment="1" applyProtection="1">
      <alignment horizontal="center" vertical="center"/>
      <protection hidden="1"/>
    </xf>
    <xf numFmtId="0" fontId="15" fillId="6" borderId="0" xfId="8" applyFont="1" applyBorder="1" applyAlignment="1" applyProtection="1">
      <alignment horizontal="left" vertical="center" indent="1"/>
      <protection hidden="1"/>
    </xf>
    <xf numFmtId="0" fontId="15" fillId="6" borderId="18" xfId="8" applyFont="1" applyBorder="1" applyAlignment="1" applyProtection="1">
      <alignment horizontal="left" vertical="center" indent="1"/>
      <protection hidden="1"/>
    </xf>
    <xf numFmtId="0" fontId="7" fillId="7" borderId="0" xfId="4" applyFill="1" applyAlignment="1" applyProtection="1">
      <alignment horizontal="left" vertical="center"/>
      <protection locked="0" hidden="1"/>
    </xf>
    <xf numFmtId="0" fontId="11" fillId="8" borderId="0" xfId="7" applyFill="1" applyAlignment="1" applyProtection="1">
      <alignment horizontal="left" vertical="top" wrapText="1"/>
      <protection hidden="1"/>
    </xf>
    <xf numFmtId="0" fontId="15" fillId="6" borderId="0" xfId="8" applyFont="1" applyBorder="1" applyAlignment="1" applyProtection="1">
      <alignment horizontal="center" vertical="center"/>
      <protection hidden="1"/>
    </xf>
    <xf numFmtId="0" fontId="15" fillId="6" borderId="18" xfId="8" applyFont="1" applyBorder="1" applyAlignment="1" applyProtection="1">
      <alignment horizontal="center" vertical="center"/>
      <protection hidden="1"/>
    </xf>
    <xf numFmtId="0" fontId="11" fillId="0" borderId="16" xfId="7" applyBorder="1" applyAlignment="1">
      <alignment horizontal="left" wrapText="1"/>
    </xf>
  </cellXfs>
  <cellStyles count="20">
    <cellStyle name="20% - Accent3" xfId="10" builtinId="38"/>
    <cellStyle name="20% - Accent4" xfId="15" builtinId="42"/>
    <cellStyle name="20% - Accent5" xfId="16" builtinId="46"/>
    <cellStyle name="40% - Accent1" xfId="9" builtinId="31"/>
    <cellStyle name="40% - Accent5" xfId="19" builtinId="47"/>
    <cellStyle name="60% - Accent4" xfId="11" builtinId="44"/>
    <cellStyle name="Accent1" xfId="8" builtinId="29"/>
    <cellStyle name="Accent5" xfId="12" builtinId="45"/>
    <cellStyle name="Bad" xfId="2" builtinId="27"/>
    <cellStyle name="Explanatory Text" xfId="7" builtinId="53"/>
    <cellStyle name="Good" xfId="1" builtinId="26"/>
    <cellStyle name="Hyperlink" xfId="4" builtinId="8"/>
    <cellStyle name="Neutral" xfId="3" builtinId="28"/>
    <cellStyle name="Normal" xfId="0" builtinId="0"/>
    <cellStyle name="Normal_ArgumentsTable" xfId="13" xr:uid="{0B8969F8-C39F-45BA-A630-CCC8C6299353}"/>
    <cellStyle name="Normal_Calculator" xfId="14" xr:uid="{0FA28CE2-A635-406A-9308-E094FCA42F7A}"/>
    <cellStyle name="Normal_Parameters" xfId="5" xr:uid="{317D9C8E-39D0-45C4-A500-BE44590AEA75}"/>
    <cellStyle name="Note" xfId="18" builtinId="10"/>
    <cellStyle name="Output" xfId="6" builtinId="21"/>
    <cellStyle name="Percent" xfId="17" builtinId="5"/>
  </cellStyles>
  <dxfs count="49">
    <dxf>
      <numFmt numFmtId="27" formatCode="m/d/yyyy\ h:mm"/>
    </dxf>
    <dxf>
      <numFmt numFmtId="0" formatCode="General"/>
    </dxf>
    <dxf>
      <numFmt numFmtId="0" formatCode="General"/>
    </dxf>
    <dxf>
      <fill>
        <patternFill>
          <bgColor rgb="FFFBA19F"/>
        </patternFill>
      </fill>
    </dxf>
    <dxf>
      <font>
        <color theme="0" tint="-0.34998626667073579"/>
      </font>
    </dxf>
    <dxf>
      <font>
        <color rgb="FF9C0006"/>
      </font>
      <fill>
        <patternFill>
          <bgColor rgb="FFFFC7CE"/>
        </patternFill>
      </fill>
    </dxf>
    <dxf>
      <fill>
        <patternFill>
          <bgColor theme="0"/>
        </patternFill>
      </fill>
    </dxf>
    <dxf>
      <fill>
        <patternFill>
          <bgColor theme="9" tint="0.39994506668294322"/>
        </patternFill>
      </fill>
    </dxf>
    <dxf>
      <fill>
        <patternFill>
          <bgColor theme="9" tint="0.39994506668294322"/>
        </patternFill>
      </fill>
    </dxf>
    <dxf>
      <font>
        <b/>
        <i val="0"/>
        <color theme="5" tint="-0.24994659260841701"/>
      </font>
      <fill>
        <patternFill>
          <bgColor theme="7" tint="0.39994506668294322"/>
        </patternFill>
      </fill>
    </dxf>
    <dxf>
      <font>
        <b/>
        <i val="0"/>
        <color rgb="FFC00000"/>
      </font>
      <fill>
        <patternFill>
          <bgColor rgb="FFFBA19F"/>
        </patternFill>
      </fill>
    </dxf>
    <dxf>
      <font>
        <color theme="9" tint="-0.499984740745262"/>
      </font>
      <fill>
        <patternFill>
          <bgColor theme="9" tint="0.39994506668294322"/>
        </patternFill>
      </fill>
    </dxf>
    <dxf>
      <border>
        <bottom style="thin">
          <color auto="1"/>
        </bottom>
      </border>
    </dxf>
    <dxf>
      <font>
        <color theme="0"/>
      </font>
      <fill>
        <patternFill>
          <bgColor theme="0"/>
        </patternFill>
      </fill>
    </dxf>
    <dxf>
      <border>
        <bottom style="thin">
          <color auto="1"/>
        </bottom>
        <vertical/>
        <horizontal/>
      </border>
    </dxf>
    <dxf>
      <border>
        <bottom style="thin">
          <color auto="1"/>
        </bottom>
        <vertical/>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numFmt numFmtId="0" formatCode="General"/>
    </dxf>
    <dxf>
      <alignment horizontal="general" vertical="bottom" textRotation="0" wrapText="1" indent="0" justifyLastLine="0" shrinkToFit="0" readingOrder="0"/>
    </dxf>
    <dxf>
      <alignment vertical="bottom" textRotation="0" wrapText="1" indent="0" justifyLastLine="0" shrinkToFit="0" readingOrder="0"/>
    </dxf>
    <dxf>
      <alignment vertical="bottom" textRotation="0" wrapText="1" indent="0" justifyLastLine="0" shrinkToFit="0" readingOrder="0"/>
    </dxf>
    <dxf>
      <numFmt numFmtId="0" formatCode="General"/>
    </dxf>
    <dxf>
      <numFmt numFmtId="0" formatCode="General"/>
    </dxf>
  </dxfs>
  <tableStyles count="0" defaultTableStyle="TableStyleMedium2" defaultPivotStyle="PivotStyleLight16"/>
  <colors>
    <mruColors>
      <color rgb="FFFBA19F"/>
      <color rgb="FFFF9999"/>
      <color rgb="FFFF5050"/>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7/relationships/slicerCache" Target="slicerCaches/slicerCache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1.xml"/><Relationship Id="rId5" Type="http://schemas.openxmlformats.org/officeDocument/2006/relationships/worksheet" Target="worksheets/sheet5.xml"/><Relationship Id="rId15" Type="http://schemas.openxmlformats.org/officeDocument/2006/relationships/connections" Target="connections.xml"/><Relationship Id="rId10" Type="http://schemas.openxmlformats.org/officeDocument/2006/relationships/pivotCacheDefinition" Target="pivotCache/pivotCacheDefinition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708710568482305E-2"/>
          <c:y val="0.11073437903292342"/>
          <c:w val="0.88658428932338507"/>
          <c:h val="0.86081253022918547"/>
        </c:manualLayout>
      </c:layout>
      <c:barChart>
        <c:barDir val="col"/>
        <c:grouping val="clustered"/>
        <c:varyColors val="0"/>
        <c:ser>
          <c:idx val="0"/>
          <c:order val="0"/>
          <c:tx>
            <c:v>T-Score</c:v>
          </c:tx>
          <c:spPr>
            <a:solidFill>
              <a:schemeClr val="accent1"/>
            </a:solidFill>
            <a:ln>
              <a:noFill/>
            </a:ln>
            <a:effectLst/>
          </c:spPr>
          <c:invertIfNegative val="0"/>
          <c:cat>
            <c:strRef>
              <c:f>Display!$I$25:$P$25</c:f>
              <c:strCache>
                <c:ptCount val="8"/>
                <c:pt idx="0">
                  <c:v>Separation Anxiety</c:v>
                </c:pt>
                <c:pt idx="1">
                  <c:v>Generalized Anxiety</c:v>
                </c:pt>
                <c:pt idx="2">
                  <c:v>Panic</c:v>
                </c:pt>
                <c:pt idx="3">
                  <c:v>Social
Phobia</c:v>
                </c:pt>
                <c:pt idx="4">
                  <c:v>Obsessions/
Compulsions</c:v>
                </c:pt>
                <c:pt idx="5">
                  <c:v>Depression</c:v>
                </c:pt>
                <c:pt idx="6">
                  <c:v>Total
Anxiety</c:v>
                </c:pt>
                <c:pt idx="7">
                  <c:v>Total Anxiety 
&amp; Depression</c:v>
                </c:pt>
              </c:strCache>
            </c:strRef>
          </c:cat>
          <c:val>
            <c:numRef>
              <c:f>Display!$I$21:$P$21</c:f>
              <c:numCache>
                <c:formatCode>0.0</c:formatCode>
                <c:ptCount val="8"/>
                <c:pt idx="0">
                  <c:v>#N/A</c:v>
                </c:pt>
                <c:pt idx="1">
                  <c:v>#N/A</c:v>
                </c:pt>
                <c:pt idx="2">
                  <c:v>#N/A</c:v>
                </c:pt>
                <c:pt idx="3">
                  <c:v>#N/A</c:v>
                </c:pt>
                <c:pt idx="4">
                  <c:v>#N/A</c:v>
                </c:pt>
                <c:pt idx="5">
                  <c:v>#N/A</c:v>
                </c:pt>
                <c:pt idx="6">
                  <c:v>#N/A</c:v>
                </c:pt>
                <c:pt idx="7">
                  <c:v>#N/A</c:v>
                </c:pt>
              </c:numCache>
            </c:numRef>
          </c:val>
          <c:extLst>
            <c:ext xmlns:c16="http://schemas.microsoft.com/office/drawing/2014/chart" uri="{C3380CC4-5D6E-409C-BE32-E72D297353CC}">
              <c16:uniqueId val="{00000000-6A05-4153-9987-B96A9D5EA8FD}"/>
            </c:ext>
          </c:extLst>
        </c:ser>
        <c:dLbls>
          <c:showLegendKey val="0"/>
          <c:showVal val="0"/>
          <c:showCatName val="0"/>
          <c:showSerName val="0"/>
          <c:showPercent val="0"/>
          <c:showBubbleSize val="0"/>
        </c:dLbls>
        <c:gapWidth val="219"/>
        <c:axId val="1546904575"/>
        <c:axId val="1450037007"/>
      </c:barChart>
      <c:lineChart>
        <c:grouping val="standard"/>
        <c:varyColors val="0"/>
        <c:ser>
          <c:idx val="1"/>
          <c:order val="1"/>
          <c:tx>
            <c:v>Benchmark</c:v>
          </c:tx>
          <c:spPr>
            <a:ln w="28575" cap="rnd">
              <a:solidFill>
                <a:schemeClr val="accent2"/>
              </a:solidFill>
              <a:round/>
            </a:ln>
            <a:effectLst/>
          </c:spPr>
          <c:marker>
            <c:symbol val="none"/>
          </c:marker>
          <c:cat>
            <c:strRef>
              <c:f>Display!$I$25:$P$25</c:f>
              <c:strCache>
                <c:ptCount val="8"/>
                <c:pt idx="0">
                  <c:v>Separation Anxiety</c:v>
                </c:pt>
                <c:pt idx="1">
                  <c:v>Generalized Anxiety</c:v>
                </c:pt>
                <c:pt idx="2">
                  <c:v>Panic</c:v>
                </c:pt>
                <c:pt idx="3">
                  <c:v>Social
Phobia</c:v>
                </c:pt>
                <c:pt idx="4">
                  <c:v>Obsessions/
Compulsions</c:v>
                </c:pt>
                <c:pt idx="5">
                  <c:v>Depression</c:v>
                </c:pt>
                <c:pt idx="6">
                  <c:v>Total
Anxiety</c:v>
                </c:pt>
                <c:pt idx="7">
                  <c:v>Total Anxiety 
&amp; Depression</c:v>
                </c:pt>
              </c:strCache>
            </c:strRef>
          </c:cat>
          <c:val>
            <c:numRef>
              <c:f>Display!$I$19:$P$19</c:f>
              <c:numCache>
                <c:formatCode>General</c:formatCode>
                <c:ptCount val="8"/>
                <c:pt idx="0">
                  <c:v>65</c:v>
                </c:pt>
                <c:pt idx="1">
                  <c:v>65</c:v>
                </c:pt>
                <c:pt idx="2">
                  <c:v>65</c:v>
                </c:pt>
                <c:pt idx="3">
                  <c:v>65</c:v>
                </c:pt>
                <c:pt idx="4">
                  <c:v>65</c:v>
                </c:pt>
                <c:pt idx="5">
                  <c:v>65</c:v>
                </c:pt>
                <c:pt idx="6">
                  <c:v>65</c:v>
                </c:pt>
                <c:pt idx="7">
                  <c:v>65</c:v>
                </c:pt>
              </c:numCache>
            </c:numRef>
          </c:val>
          <c:smooth val="0"/>
          <c:extLst>
            <c:ext xmlns:c16="http://schemas.microsoft.com/office/drawing/2014/chart" uri="{C3380CC4-5D6E-409C-BE32-E72D297353CC}">
              <c16:uniqueId val="{00000001-6A05-4153-9987-B96A9D5EA8FD}"/>
            </c:ext>
          </c:extLst>
        </c:ser>
        <c:dLbls>
          <c:showLegendKey val="0"/>
          <c:showVal val="0"/>
          <c:showCatName val="0"/>
          <c:showSerName val="0"/>
          <c:showPercent val="0"/>
          <c:showBubbleSize val="0"/>
        </c:dLbls>
        <c:marker val="1"/>
        <c:smooth val="0"/>
        <c:axId val="1546904575"/>
        <c:axId val="1450037007"/>
      </c:lineChart>
      <c:valAx>
        <c:axId val="1450037007"/>
        <c:scaling>
          <c:orientation val="minMax"/>
          <c:max val="85"/>
          <c:min val="40"/>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46904575"/>
        <c:crosses val="autoZero"/>
        <c:crossBetween val="between"/>
        <c:majorUnit val="10"/>
      </c:valAx>
      <c:catAx>
        <c:axId val="1546904575"/>
        <c:scaling>
          <c:orientation val="minMax"/>
        </c:scaling>
        <c:delete val="1"/>
        <c:axPos val="b"/>
        <c:numFmt formatCode="General" sourceLinked="1"/>
        <c:majorTickMark val="out"/>
        <c:minorTickMark val="none"/>
        <c:tickLblPos val="nextTo"/>
        <c:crossAx val="1450037007"/>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152401</xdr:colOff>
      <xdr:row>1</xdr:row>
      <xdr:rowOff>57151</xdr:rowOff>
    </xdr:from>
    <xdr:to>
      <xdr:col>13</xdr:col>
      <xdr:colOff>270014</xdr:colOff>
      <xdr:row>5</xdr:row>
      <xdr:rowOff>73772</xdr:rowOff>
    </xdr:to>
    <xdr:pic>
      <xdr:nvPicPr>
        <xdr:cNvPr id="5" name="Picture 4">
          <a:extLst>
            <a:ext uri="{FF2B5EF4-FFF2-40B4-BE49-F238E27FC236}">
              <a16:creationId xmlns:a16="http://schemas.microsoft.com/office/drawing/2014/main" id="{F11D636B-BC4D-4A64-A10A-00F96AE6C87F}"/>
            </a:ext>
          </a:extLst>
        </xdr:cNvPr>
        <xdr:cNvPicPr>
          <a:picLocks noChangeAspect="1"/>
        </xdr:cNvPicPr>
      </xdr:nvPicPr>
      <xdr:blipFill>
        <a:blip xmlns:r="http://schemas.openxmlformats.org/officeDocument/2006/relationships" r:embed="rId1"/>
        <a:stretch>
          <a:fillRect/>
        </a:stretch>
      </xdr:blipFill>
      <xdr:spPr>
        <a:xfrm>
          <a:off x="295276" y="190501"/>
          <a:ext cx="7600950" cy="969121"/>
        </a:xfrm>
        <a:prstGeom prst="rect">
          <a:avLst/>
        </a:prstGeom>
      </xdr:spPr>
    </xdr:pic>
    <xdr:clientData/>
  </xdr:twoCellAnchor>
  <xdr:twoCellAnchor editAs="absolute">
    <xdr:from>
      <xdr:col>1</xdr:col>
      <xdr:colOff>147693</xdr:colOff>
      <xdr:row>10</xdr:row>
      <xdr:rowOff>186182</xdr:rowOff>
    </xdr:from>
    <xdr:to>
      <xdr:col>5</xdr:col>
      <xdr:colOff>185793</xdr:colOff>
      <xdr:row>16</xdr:row>
      <xdr:rowOff>2251</xdr:rowOff>
    </xdr:to>
    <mc:AlternateContent xmlns:mc="http://schemas.openxmlformats.org/markup-compatibility/2006" xmlns:a14="http://schemas.microsoft.com/office/drawing/2010/main">
      <mc:Choice Requires="a14">
        <xdr:graphicFrame macro="">
          <xdr:nvGraphicFramePr>
            <xdr:cNvPr id="6" name="Respondent">
              <a:extLst>
                <a:ext uri="{FF2B5EF4-FFF2-40B4-BE49-F238E27FC236}">
                  <a16:creationId xmlns:a16="http://schemas.microsoft.com/office/drawing/2014/main" id="{A885E1D6-0C41-47FC-9023-2F238BE42AE3}"/>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Respondent"/>
            </a:graphicData>
          </a:graphic>
        </xdr:graphicFrame>
      </mc:Choice>
      <mc:Fallback xmlns="">
        <xdr:sp macro="" textlink="">
          <xdr:nvSpPr>
            <xdr:cNvPr id="0" name=""/>
            <xdr:cNvSpPr>
              <a:spLocks noTextEdit="1"/>
            </xdr:cNvSpPr>
          </xdr:nvSpPr>
          <xdr:spPr>
            <a:xfrm>
              <a:off x="290568" y="2881757"/>
              <a:ext cx="1828800" cy="93049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1</xdr:col>
      <xdr:colOff>147693</xdr:colOff>
      <xdr:row>8</xdr:row>
      <xdr:rowOff>4093</xdr:rowOff>
    </xdr:from>
    <xdr:to>
      <xdr:col>5</xdr:col>
      <xdr:colOff>185793</xdr:colOff>
      <xdr:row>10</xdr:row>
      <xdr:rowOff>1713</xdr:rowOff>
    </xdr:to>
    <mc:AlternateContent xmlns:mc="http://schemas.openxmlformats.org/markup-compatibility/2006" xmlns:a14="http://schemas.microsoft.com/office/drawing/2010/main">
      <mc:Choice Requires="a14">
        <xdr:graphicFrame macro="">
          <xdr:nvGraphicFramePr>
            <xdr:cNvPr id="7" name="InstrumentLength">
              <a:extLst>
                <a:ext uri="{FF2B5EF4-FFF2-40B4-BE49-F238E27FC236}">
                  <a16:creationId xmlns:a16="http://schemas.microsoft.com/office/drawing/2014/main" id="{40705F92-E735-4381-94B2-A04268BD19B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InstrumentLength"/>
            </a:graphicData>
          </a:graphic>
        </xdr:graphicFrame>
      </mc:Choice>
      <mc:Fallback xmlns="">
        <xdr:sp macro="" textlink="">
          <xdr:nvSpPr>
            <xdr:cNvPr id="0" name=""/>
            <xdr:cNvSpPr>
              <a:spLocks noTextEdit="1"/>
            </xdr:cNvSpPr>
          </xdr:nvSpPr>
          <xdr:spPr>
            <a:xfrm>
              <a:off x="290568" y="1747168"/>
              <a:ext cx="1828800" cy="9501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editAs="absolute">
    <xdr:from>
      <xdr:col>19</xdr:col>
      <xdr:colOff>21534</xdr:colOff>
      <xdr:row>7</xdr:row>
      <xdr:rowOff>85725</xdr:rowOff>
    </xdr:from>
    <xdr:to>
      <xdr:col>22</xdr:col>
      <xdr:colOff>1621734</xdr:colOff>
      <xdr:row>16</xdr:row>
      <xdr:rowOff>81295</xdr:rowOff>
    </xdr:to>
    <mc:AlternateContent xmlns:mc="http://schemas.openxmlformats.org/markup-compatibility/2006" xmlns:a14="http://schemas.microsoft.com/office/drawing/2010/main">
      <mc:Choice Requires="a14">
        <xdr:graphicFrame macro="">
          <xdr:nvGraphicFramePr>
            <xdr:cNvPr id="8" name="CohortNormSet">
              <a:extLst>
                <a:ext uri="{FF2B5EF4-FFF2-40B4-BE49-F238E27FC236}">
                  <a16:creationId xmlns:a16="http://schemas.microsoft.com/office/drawing/2014/main" id="{A4B673B4-0088-481C-8AF8-ACED9815EFA2}"/>
                </a:ext>
              </a:extLst>
            </xdr:cNvPr>
            <xdr:cNvGraphicFramePr>
              <a:graphicFrameLocks noMove="1" noResize="1"/>
            </xdr:cNvGraphicFramePr>
          </xdr:nvGraphicFramePr>
          <xdr:xfrm>
            <a:off x="0" y="0"/>
            <a:ext cx="0" cy="0"/>
          </xdr:xfrm>
          <a:graphic>
            <a:graphicData uri="http://schemas.microsoft.com/office/drawing/2010/slicer">
              <sle:slicer xmlns:sle="http://schemas.microsoft.com/office/drawing/2010/slicer" name="CohortNormSet"/>
            </a:graphicData>
          </a:graphic>
        </xdr:graphicFrame>
      </mc:Choice>
      <mc:Fallback xmlns="">
        <xdr:sp macro="" textlink="">
          <xdr:nvSpPr>
            <xdr:cNvPr id="0" name=""/>
            <xdr:cNvSpPr>
              <a:spLocks noTextEdit="1"/>
            </xdr:cNvSpPr>
          </xdr:nvSpPr>
          <xdr:spPr>
            <a:xfrm>
              <a:off x="10860984" y="1600200"/>
              <a:ext cx="3762375" cy="229109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fLocksWithSheet="0"/>
  </xdr:twoCellAnchor>
  <xdr:twoCellAnchor>
    <xdr:from>
      <xdr:col>6</xdr:col>
      <xdr:colOff>123825</xdr:colOff>
      <xdr:row>9</xdr:row>
      <xdr:rowOff>0</xdr:rowOff>
    </xdr:from>
    <xdr:to>
      <xdr:col>16</xdr:col>
      <xdr:colOff>142875</xdr:colOff>
      <xdr:row>21</xdr:row>
      <xdr:rowOff>183695</xdr:rowOff>
    </xdr:to>
    <xdr:graphicFrame macro="">
      <xdr:nvGraphicFramePr>
        <xdr:cNvPr id="10" name="Chart 9">
          <a:extLst>
            <a:ext uri="{FF2B5EF4-FFF2-40B4-BE49-F238E27FC236}">
              <a16:creationId xmlns:a16="http://schemas.microsoft.com/office/drawing/2014/main" id="{74AC23FD-45CE-44D3-A5E8-870D495924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21</xdr:col>
      <xdr:colOff>938743</xdr:colOff>
      <xdr:row>1</xdr:row>
      <xdr:rowOff>187325</xdr:rowOff>
    </xdr:from>
    <xdr:to>
      <xdr:col>22</xdr:col>
      <xdr:colOff>1346325</xdr:colOff>
      <xdr:row>4</xdr:row>
      <xdr:rowOff>73025</xdr:rowOff>
    </xdr:to>
    <xdr:pic>
      <xdr:nvPicPr>
        <xdr:cNvPr id="3" name="Picture 2">
          <a:extLst>
            <a:ext uri="{FF2B5EF4-FFF2-40B4-BE49-F238E27FC236}">
              <a16:creationId xmlns:a16="http://schemas.microsoft.com/office/drawing/2014/main" id="{3B361DA5-2592-453E-965D-37167E1AED5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3748810" y="322792"/>
          <a:ext cx="1398182" cy="469900"/>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uce F. Chorpita" refreshedDate="45403.835006828704" createdVersion="8" refreshedVersion="6" minRefreshableVersion="3" recordCount="2573" xr:uid="{12C9E58D-65DA-4954-AFFC-2A31536E1007}">
  <cacheSource type="worksheet">
    <worksheetSource name="Normative_Data__Findings"/>
  </cacheSource>
  <cacheFields count="22">
    <cacheField name="DataKey" numFmtId="0">
      <sharedItems/>
    </cacheField>
    <cacheField name="AgeY" numFmtId="0">
      <sharedItems containsSemiMixedTypes="0" containsString="0" containsNumber="1" containsInteger="1" minValue="3" maxValue="19"/>
    </cacheField>
    <cacheField name="Grade" numFmtId="0">
      <sharedItems containsString="0" containsBlank="1" containsNumber="1" containsInteger="1" minValue="-1" maxValue="12"/>
    </cacheField>
    <cacheField name="PaperID" numFmtId="0">
      <sharedItems containsSemiMixedTypes="0" containsString="0" containsNumber="1" containsInteger="1" minValue="1" maxValue="19"/>
    </cacheField>
    <cacheField name="CohortNormSet" numFmtId="0">
      <sharedItems containsMixedTypes="1" containsNumber="1" containsInteger="1" minValue="1" maxValue="9" count="36">
        <s v="*Chorpita 2000 (47-Y) 2-year age bands"/>
        <s v="*Ebesutani 2011 (47-CG) 2-year age bands"/>
        <s v="*Ebesutani 2012 (25-Y) 2-year age bands"/>
        <s v="*Ebesutani 2017 (25-CG) 2-year age bands"/>
        <s v="Bouvard 2015 (47-Y) ages gender combined"/>
        <s v="Carlander 2024 (25-CG) 1-year age bands"/>
        <s v="Carlander 2024 (25-CG) ages combined"/>
        <s v="Carlander 2024 (25-Y) 1-year age bands"/>
        <s v="Carlander 2024 (25-Y) ages combined"/>
        <s v="Chorpita 2000 (47-Y) 2-year age bands gender combined"/>
        <s v="DeRoss 2002 (47-Y) ages and gender combined"/>
        <s v="DeRoss 2002 (47-Y) ages combined"/>
        <s v="DeRoss 2002 (47-Y) wide age bands gender combined"/>
        <s v="Ebesutani 2012 (25-Y) ages combined"/>
        <s v="Ebesutani 2015 (47-CG) wide age bands gender combined"/>
        <s v="Ebesutani 2017 (25-CG) ages combined"/>
        <s v="Ebesutani 2017 (25-CG) ages gender combined"/>
        <s v="Esbjørn 2021 (47-Y) ages combined"/>
        <s v="Grothus 2023 (47-Y) 2-year age bands"/>
        <s v="Grothus 2023 (47-Y) ages combined"/>
        <s v="Kösters 2015 (47-Y) ages combined gender combined"/>
        <s v="Kösters 2015 (47-Y) ages combined"/>
        <s v="Lu 2021 (47-Y) ages combined gender combined"/>
        <s v="Lu 2021 (47-Y) ages combined"/>
        <s v="Lu 2021 (47-Y) wide age bands gender combined"/>
        <s v="Skarphedinsson 2023 (47-CG) wide age bands"/>
        <s v="Skarphedinsson 2023 (47-Y) wide age bands"/>
        <s v="Young 2021 (25-Y) 2-year age bands"/>
        <n v="5" u="1"/>
        <n v="2" u="1"/>
        <n v="6" u="1"/>
        <n v="7" u="1"/>
        <n v="1" u="1"/>
        <n v="8" u="1"/>
        <n v="9" u="1"/>
        <n v="4" u="1"/>
      </sharedItems>
    </cacheField>
    <cacheField name="StudyName" numFmtId="0">
      <sharedItems/>
    </cacheField>
    <cacheField name="CohortID" numFmtId="0">
      <sharedItems containsSemiMixedTypes="0" containsString="0" containsNumber="1" containsInteger="1" minValue="19" maxValue="769"/>
    </cacheField>
    <cacheField name="CohortName" numFmtId="0">
      <sharedItems/>
    </cacheField>
    <cacheField name="CohortN" numFmtId="0">
      <sharedItems containsSemiMixedTypes="0" containsString="0" containsNumber="1" containsInteger="1" minValue="27" maxValue="3601"/>
    </cacheField>
    <cacheField name="CohortGender" numFmtId="0">
      <sharedItems/>
    </cacheField>
    <cacheField name="BestAgeMin" numFmtId="0">
      <sharedItems containsSemiMixedTypes="0" containsString="0" containsNumber="1" minValue="3" maxValue="17"/>
    </cacheField>
    <cacheField name="BestAgeMax" numFmtId="0">
      <sharedItems containsSemiMixedTypes="0" containsString="0" containsNumber="1" minValue="4" maxValue="19"/>
    </cacheField>
    <cacheField name="InstrumentLength" numFmtId="0">
      <sharedItems count="2">
        <s v="47-Item"/>
        <s v="25-Item"/>
      </sharedItems>
    </cacheField>
    <cacheField name="InstrumentName" numFmtId="0">
      <sharedItems/>
    </cacheField>
    <cacheField name="LangaugeID" numFmtId="0">
      <sharedItems containsSemiMixedTypes="0" containsString="0" containsNumber="1" containsInteger="1" minValue="1" maxValue="22"/>
    </cacheField>
    <cacheField name="Language" numFmtId="0">
      <sharedItems/>
    </cacheField>
    <cacheField name="RespondentID" numFmtId="0">
      <sharedItems containsSemiMixedTypes="0" containsString="0" containsNumber="1" containsInteger="1" minValue="1" maxValue="2"/>
    </cacheField>
    <cacheField name="Respondent" numFmtId="0">
      <sharedItems count="2">
        <s v="Youth"/>
        <s v="Caregiver"/>
      </sharedItems>
    </cacheField>
    <cacheField name="ScaleID" numFmtId="0">
      <sharedItems containsSemiMixedTypes="0" containsString="0" containsNumber="1" containsInteger="1" minValue="1" maxValue="10"/>
    </cacheField>
    <cacheField name="ScaleName" numFmtId="0">
      <sharedItems/>
    </cacheField>
    <cacheField name="Mean" numFmtId="0">
      <sharedItems containsSemiMixedTypes="0" containsString="0" containsNumber="1" minValue="0.71" maxValue="49.09"/>
    </cacheField>
    <cacheField name="SD" numFmtId="0">
      <sharedItems containsSemiMixedTypes="0" containsString="0" containsNumber="1" minValue="1.29" maxValue="25.82"/>
    </cacheField>
  </cacheFields>
  <extLst>
    <ext xmlns:x14="http://schemas.microsoft.com/office/spreadsheetml/2009/9/main" uri="{725AE2AE-9491-48be-B2B4-4EB974FC3084}">
      <x14:pivotCacheDefinition pivotCacheId="1460566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73">
  <r>
    <s v="*Chorpita 2000 (47-Y) 2-year age bands10FemaleGeneralized Anxiety Disorder (6.1)"/>
    <n v="10"/>
    <n v="4"/>
    <n v="1"/>
    <x v="0"/>
    <s v="Study1&amp;2 Combined"/>
    <n v="53"/>
    <s v="Chorpita2000 Study 1&amp;2 CombinedGirls3&amp;4GAD"/>
    <n v="209"/>
    <s v="Female"/>
    <n v="9"/>
    <n v="10"/>
    <x v="0"/>
    <s v="RCADS-47-Y-EN"/>
    <n v="1"/>
    <s v="English"/>
    <n v="1"/>
    <x v="0"/>
    <n v="3"/>
    <s v="Generalized Anxiety Disorder (6.1)"/>
    <n v="7.77"/>
    <n v="3.77"/>
  </r>
  <r>
    <s v="*Chorpita 2000 (47-Y) 2-year age bands10FemaleMajor Depressive Disorder (10.1)"/>
    <n v="10"/>
    <n v="4"/>
    <n v="1"/>
    <x v="0"/>
    <s v="Study1&amp;2 Combined"/>
    <n v="49"/>
    <s v="Chorpita2000 Study 1&amp;2 CombinedGirls3&amp;4MDD"/>
    <n v="224"/>
    <s v="Female"/>
    <n v="9"/>
    <n v="10"/>
    <x v="0"/>
    <s v="RCADS-47-Y-EN"/>
    <n v="1"/>
    <s v="English"/>
    <n v="1"/>
    <x v="0"/>
    <n v="4"/>
    <s v="Major Depressive Disorder (10.1)"/>
    <n v="8.74"/>
    <n v="4.75"/>
  </r>
  <r>
    <s v="*Chorpita 2000 (47-Y) 2-year age bands10FemaleObsessive Compulsive Disorder (6.1)"/>
    <n v="10"/>
    <n v="4"/>
    <n v="1"/>
    <x v="0"/>
    <s v="Study1&amp;2 Combined"/>
    <n v="54"/>
    <s v="Chorpita2000 Study 1&amp;2 CombinedGirls3&amp;4OCD"/>
    <n v="222"/>
    <s v="Female"/>
    <n v="9"/>
    <n v="10"/>
    <x v="0"/>
    <s v="RCADS-47-Y-EN"/>
    <n v="1"/>
    <s v="English"/>
    <n v="1"/>
    <x v="0"/>
    <n v="6"/>
    <s v="Obsessive Compulsive Disorder (6.1)"/>
    <n v="7.62"/>
    <n v="3.68"/>
  </r>
  <r>
    <s v="*Chorpita 2000 (47-Y) 2-year age bands10FemalePanic Disorder (9.1)"/>
    <n v="10"/>
    <n v="4"/>
    <n v="1"/>
    <x v="0"/>
    <s v="Study1&amp;2 Combined"/>
    <n v="55"/>
    <s v="Chorpita2000 Study 1&amp;2 CombinedGirls3&amp;4PD"/>
    <n v="226"/>
    <s v="Female"/>
    <n v="9"/>
    <n v="10"/>
    <x v="0"/>
    <s v="RCADS-47-Y-EN"/>
    <n v="1"/>
    <s v="English"/>
    <n v="1"/>
    <x v="0"/>
    <n v="2"/>
    <s v="Panic Disorder (9.1)"/>
    <n v="6.51"/>
    <n v="4.7300000000000004"/>
  </r>
  <r>
    <s v="*Chorpita 2000 (47-Y) 2-year age bands10FemaleSeparation Anxiety Disorder (7.1)"/>
    <n v="10"/>
    <n v="4"/>
    <n v="1"/>
    <x v="0"/>
    <s v="Study1&amp;2 Combined"/>
    <n v="57"/>
    <s v="Chorpita2000 Study 1&amp;2 CombinedGirls3&amp;4SAD"/>
    <n v="227"/>
    <s v="Female"/>
    <n v="9"/>
    <n v="10"/>
    <x v="0"/>
    <s v="RCADS-47-Y-EN"/>
    <n v="1"/>
    <s v="English"/>
    <n v="1"/>
    <x v="0"/>
    <n v="5"/>
    <s v="Separation Anxiety Disorder (7.1)"/>
    <n v="7.05"/>
    <n v="4.3099999999999996"/>
  </r>
  <r>
    <s v="*Chorpita 2000 (47-Y) 2-year age bands10FemaleSocial Phobia (9.1)"/>
    <n v="10"/>
    <n v="4"/>
    <n v="1"/>
    <x v="0"/>
    <s v="Study1&amp;2 Combined"/>
    <n v="58"/>
    <s v="Chorpita2000 Study 1&amp;2 CombinedGirls3&amp;4SP"/>
    <n v="212"/>
    <s v="Female"/>
    <n v="9"/>
    <n v="10"/>
    <x v="0"/>
    <s v="RCADS-47-Y-EN"/>
    <n v="1"/>
    <s v="English"/>
    <n v="1"/>
    <x v="0"/>
    <n v="1"/>
    <s v="Social Phobia (9.1)"/>
    <n v="11.61"/>
    <n v="4.9800000000000004"/>
  </r>
  <r>
    <s v="*Chorpita 2000 (47-Y) 2-year age bands10FemaleTotal Anxiety (37.1)"/>
    <n v="10"/>
    <n v="4"/>
    <n v="1"/>
    <x v="0"/>
    <s v="Study1&amp;2 Combined"/>
    <n v="292"/>
    <s v="Chorpita2000 Study 1&amp;2 CombinedGirls3&amp;4Anxiety"/>
    <n v="206"/>
    <s v="Female"/>
    <n v="9"/>
    <n v="10"/>
    <x v="0"/>
    <s v="RCADS-47-Y-EN"/>
    <n v="1"/>
    <s v="English"/>
    <n v="1"/>
    <x v="0"/>
    <n v="7"/>
    <s v="Total Anxiety (37.1)"/>
    <n v="40.43"/>
    <n v="17.32"/>
  </r>
  <r>
    <s v="*Chorpita 2000 (47-Y) 2-year age bands10FemaleTotal Anxiety and Depression (47.1)"/>
    <n v="10"/>
    <n v="4"/>
    <n v="1"/>
    <x v="0"/>
    <s v="Study1&amp;2 Combined"/>
    <n v="302"/>
    <s v="Chorpita2000 Study 1&amp;2 CombinedGirls3&amp;4AnxDep"/>
    <n v="206"/>
    <s v="Female"/>
    <n v="9"/>
    <n v="10"/>
    <x v="0"/>
    <s v="RCADS-47-Y-EN"/>
    <n v="1"/>
    <s v="English"/>
    <n v="1"/>
    <x v="0"/>
    <n v="8"/>
    <s v="Total Anxiety and Depression (47.1)"/>
    <n v="49.09"/>
    <n v="21.05"/>
  </r>
  <r>
    <s v="*Chorpita 2000 (47-Y) 2-year age bands10MaleGeneralized Anxiety Disorder (6.1)"/>
    <n v="10"/>
    <n v="4"/>
    <n v="1"/>
    <x v="0"/>
    <s v="Study1&amp;2 Combined"/>
    <n v="20"/>
    <s v="Chorpita2000 Study 1&amp;2 CombinedBoys3&amp;4GAD"/>
    <n v="144"/>
    <s v="Male"/>
    <n v="9"/>
    <n v="10"/>
    <x v="0"/>
    <s v="RCADS-47-Y-EN"/>
    <n v="1"/>
    <s v="English"/>
    <n v="1"/>
    <x v="0"/>
    <n v="3"/>
    <s v="Generalized Anxiety Disorder (6.1)"/>
    <n v="6.98"/>
    <n v="3.36"/>
  </r>
  <r>
    <s v="*Chorpita 2000 (47-Y) 2-year age bands10MaleMajor Depressive Disorder (10.1)"/>
    <n v="10"/>
    <n v="4"/>
    <n v="1"/>
    <x v="0"/>
    <s v="Study1&amp;2 Combined"/>
    <n v="19"/>
    <s v="Chorpita2000 Study 1&amp;2 CombinedBoys3&amp;4MDD"/>
    <n v="152"/>
    <s v="Male"/>
    <n v="9"/>
    <n v="10"/>
    <x v="0"/>
    <s v="RCADS-47-Y-EN"/>
    <n v="1"/>
    <s v="English"/>
    <n v="1"/>
    <x v="0"/>
    <n v="4"/>
    <s v="Major Depressive Disorder (10.1)"/>
    <n v="8.25"/>
    <n v="4.09"/>
  </r>
  <r>
    <s v="*Chorpita 2000 (47-Y) 2-year age bands10MaleObsessive Compulsive Disorder (6.1)"/>
    <n v="10"/>
    <n v="4"/>
    <n v="1"/>
    <x v="0"/>
    <s v="Study1&amp;2 Combined"/>
    <n v="21"/>
    <s v="Chorpita2000 Study 1&amp;2 CombinedBoys3&amp;4OCD"/>
    <n v="149"/>
    <s v="Male"/>
    <n v="9"/>
    <n v="10"/>
    <x v="0"/>
    <s v="RCADS-47-Y-EN"/>
    <n v="1"/>
    <s v="English"/>
    <n v="1"/>
    <x v="0"/>
    <n v="6"/>
    <s v="Obsessive Compulsive Disorder (6.1)"/>
    <n v="6.15"/>
    <n v="3.2"/>
  </r>
  <r>
    <s v="*Chorpita 2000 (47-Y) 2-year age bands10MalePanic Disorder (9.1)"/>
    <n v="10"/>
    <n v="4"/>
    <n v="1"/>
    <x v="0"/>
    <s v="Study1&amp;2 Combined"/>
    <n v="22"/>
    <s v="Chorpita2000 Study 1&amp;2 CombinedBoys3&amp;4PD"/>
    <n v="150"/>
    <s v="Male"/>
    <n v="9"/>
    <n v="10"/>
    <x v="0"/>
    <s v="RCADS-47-Y-EN"/>
    <n v="1"/>
    <s v="English"/>
    <n v="1"/>
    <x v="0"/>
    <n v="2"/>
    <s v="Panic Disorder (9.1)"/>
    <n v="5.25"/>
    <n v="4.1500000000000004"/>
  </r>
  <r>
    <s v="*Chorpita 2000 (47-Y) 2-year age bands10MaleSeparation Anxiety Disorder (7.1)"/>
    <n v="10"/>
    <n v="4"/>
    <n v="1"/>
    <x v="0"/>
    <s v="Study1&amp;2 Combined"/>
    <n v="23"/>
    <s v="Chorpita2000 Study 1&amp;2 CombinedBoys3&amp;4SAD"/>
    <n v="151"/>
    <s v="Male"/>
    <n v="9"/>
    <n v="10"/>
    <x v="0"/>
    <s v="RCADS-47-Y-EN"/>
    <n v="1"/>
    <s v="English"/>
    <n v="1"/>
    <x v="0"/>
    <n v="5"/>
    <s v="Separation Anxiety Disorder (7.1)"/>
    <n v="4.87"/>
    <n v="3.93"/>
  </r>
  <r>
    <s v="*Chorpita 2000 (47-Y) 2-year age bands10MaleSocial Phobia (9.1)"/>
    <n v="10"/>
    <n v="4"/>
    <n v="1"/>
    <x v="0"/>
    <s v="Study1&amp;2 Combined"/>
    <n v="24"/>
    <s v="Chorpita2000 Study 1&amp;2 CombinedBoys3&amp;4SP"/>
    <n v="145"/>
    <s v="Male"/>
    <n v="9"/>
    <n v="10"/>
    <x v="0"/>
    <s v="RCADS-47-Y-EN"/>
    <n v="1"/>
    <s v="English"/>
    <n v="1"/>
    <x v="0"/>
    <n v="1"/>
    <s v="Social Phobia (9.1)"/>
    <n v="9.77"/>
    <n v="4.51"/>
  </r>
  <r>
    <s v="*Chorpita 2000 (47-Y) 2-year age bands10MaleTotal Anxiety (37.1)"/>
    <n v="10"/>
    <n v="4"/>
    <n v="1"/>
    <x v="0"/>
    <s v="Study1&amp;2 Combined"/>
    <n v="287"/>
    <s v="Chorpita2000 Study 1&amp;2 CombinedBoys3&amp;4Anxiety"/>
    <n v="141"/>
    <s v="Male"/>
    <n v="9"/>
    <n v="10"/>
    <x v="0"/>
    <s v="RCADS-47-Y-EN"/>
    <n v="1"/>
    <s v="English"/>
    <n v="1"/>
    <x v="0"/>
    <n v="7"/>
    <s v="Total Anxiety (37.1)"/>
    <n v="32.880000000000003"/>
    <n v="14.46"/>
  </r>
  <r>
    <s v="*Chorpita 2000 (47-Y) 2-year age bands10MaleTotal Anxiety and Depression (47.1)"/>
    <n v="10"/>
    <n v="4"/>
    <n v="1"/>
    <x v="0"/>
    <s v="Study1&amp;2 Combined"/>
    <n v="297"/>
    <s v="Chorpita2000 Study 1&amp;2 CombinedBoys3&amp;4AnxDep"/>
    <n v="141"/>
    <s v="Male"/>
    <n v="9"/>
    <n v="10"/>
    <x v="0"/>
    <s v="RCADS-47-Y-EN"/>
    <n v="1"/>
    <s v="English"/>
    <n v="1"/>
    <x v="0"/>
    <n v="8"/>
    <s v="Total Anxiety and Depression (47.1)"/>
    <n v="41.08"/>
    <n v="17.13"/>
  </r>
  <r>
    <s v="*Chorpita 2000 (47-Y) 2-year age bands11FemaleGeneralized Anxiety Disorder (6.1)"/>
    <n v="11"/>
    <n v="5"/>
    <n v="1"/>
    <x v="0"/>
    <s v="Study1&amp;2 Combined"/>
    <n v="60"/>
    <s v="Chorpita2000 Study 1&amp;2 CombinedGirls5&amp;6GAD"/>
    <n v="238"/>
    <s v="Female"/>
    <n v="11"/>
    <n v="12"/>
    <x v="0"/>
    <s v="RCADS-47-Y-EN"/>
    <n v="1"/>
    <s v="English"/>
    <n v="1"/>
    <x v="0"/>
    <n v="3"/>
    <s v="Generalized Anxiety Disorder (6.1)"/>
    <n v="8.01"/>
    <n v="3.68"/>
  </r>
  <r>
    <s v="*Chorpita 2000 (47-Y) 2-year age bands11FemaleMajor Depressive Disorder (10.1)"/>
    <n v="11"/>
    <n v="5"/>
    <n v="1"/>
    <x v="0"/>
    <s v="Study1&amp;2 Combined"/>
    <n v="59"/>
    <s v="Chorpita2000 Study 1&amp;2 CombinedGirls5&amp;6MDD"/>
    <n v="244"/>
    <s v="Female"/>
    <n v="11"/>
    <n v="12"/>
    <x v="0"/>
    <s v="RCADS-47-Y-EN"/>
    <n v="1"/>
    <s v="English"/>
    <n v="1"/>
    <x v="0"/>
    <n v="4"/>
    <s v="Major Depressive Disorder (10.1)"/>
    <n v="7.64"/>
    <n v="4.0999999999999996"/>
  </r>
  <r>
    <s v="*Chorpita 2000 (47-Y) 2-year age bands11FemaleObsessive Compulsive Disorder (6.1)"/>
    <n v="11"/>
    <n v="5"/>
    <n v="1"/>
    <x v="0"/>
    <s v="Study1&amp;2 Combined"/>
    <n v="61"/>
    <s v="Chorpita2000 Study 1&amp;2 CombinedGirls5&amp;6OCD"/>
    <n v="242"/>
    <s v="Female"/>
    <n v="11"/>
    <n v="12"/>
    <x v="0"/>
    <s v="RCADS-47-Y-EN"/>
    <n v="1"/>
    <s v="English"/>
    <n v="1"/>
    <x v="0"/>
    <n v="6"/>
    <s v="Obsessive Compulsive Disorder (6.1)"/>
    <n v="6.39"/>
    <n v="3.46"/>
  </r>
  <r>
    <s v="*Chorpita 2000 (47-Y) 2-year age bands11FemalePanic Disorder (9.1)"/>
    <n v="11"/>
    <n v="5"/>
    <n v="1"/>
    <x v="0"/>
    <s v="Study1&amp;2 Combined"/>
    <n v="62"/>
    <s v="Chorpita2000 Study 1&amp;2 CombinedGirls5&amp;6PD"/>
    <n v="242"/>
    <s v="Female"/>
    <n v="11"/>
    <n v="12"/>
    <x v="0"/>
    <s v="RCADS-47-Y-EN"/>
    <n v="1"/>
    <s v="English"/>
    <n v="1"/>
    <x v="0"/>
    <n v="2"/>
    <s v="Panic Disorder (9.1)"/>
    <n v="5.25"/>
    <n v="4.3"/>
  </r>
  <r>
    <s v="*Chorpita 2000 (47-Y) 2-year age bands11FemaleSeparation Anxiety Disorder (7.1)"/>
    <n v="11"/>
    <n v="5"/>
    <n v="1"/>
    <x v="0"/>
    <s v="Study1&amp;2 Combined"/>
    <n v="63"/>
    <s v="Chorpita2000 Study 1&amp;2 CombinedGirls5&amp;6SAD"/>
    <n v="245"/>
    <s v="Female"/>
    <n v="11"/>
    <n v="12"/>
    <x v="0"/>
    <s v="RCADS-47-Y-EN"/>
    <n v="1"/>
    <s v="English"/>
    <n v="1"/>
    <x v="0"/>
    <n v="5"/>
    <s v="Separation Anxiety Disorder (7.1)"/>
    <n v="4.74"/>
    <n v="3.78"/>
  </r>
  <r>
    <s v="*Chorpita 2000 (47-Y) 2-year age bands11FemaleSocial Phobia (9.1)"/>
    <n v="11"/>
    <n v="5"/>
    <n v="1"/>
    <x v="0"/>
    <s v="Study1&amp;2 Combined"/>
    <n v="64"/>
    <s v="Chorpita2000 Study 1&amp;2 CombinedGirls5&amp;6SP"/>
    <n v="238"/>
    <s v="Female"/>
    <n v="11"/>
    <n v="12"/>
    <x v="0"/>
    <s v="RCADS-47-Y-EN"/>
    <n v="1"/>
    <s v="English"/>
    <n v="1"/>
    <x v="0"/>
    <n v="1"/>
    <s v="Social Phobia (9.1)"/>
    <n v="12.92"/>
    <n v="5.21"/>
  </r>
  <r>
    <s v="*Chorpita 2000 (47-Y) 2-year age bands11FemaleTotal Anxiety (37.1)"/>
    <n v="11"/>
    <n v="5"/>
    <n v="1"/>
    <x v="0"/>
    <s v="Study1&amp;2 Combined"/>
    <n v="293"/>
    <s v="Chorpita2000 Study 1&amp;2 CombinedGirls5&amp;6Anxiety"/>
    <n v="235"/>
    <s v="Female"/>
    <n v="11"/>
    <n v="12"/>
    <x v="0"/>
    <s v="RCADS-47-Y-EN"/>
    <n v="1"/>
    <s v="English"/>
    <n v="1"/>
    <x v="0"/>
    <n v="7"/>
    <s v="Total Anxiety (37.1)"/>
    <n v="37.1"/>
    <n v="16.18"/>
  </r>
  <r>
    <s v="*Chorpita 2000 (47-Y) 2-year age bands11FemaleTotal Anxiety and Depression (47.1)"/>
    <n v="11"/>
    <n v="5"/>
    <n v="1"/>
    <x v="0"/>
    <s v="Study1&amp;2 Combined"/>
    <n v="303"/>
    <s v="Chorpita2000 Study 1&amp;2 CombinedGirls5&amp;6AnxDep"/>
    <n v="235"/>
    <s v="Female"/>
    <n v="11"/>
    <n v="12"/>
    <x v="0"/>
    <s v="RCADS-47-Y-EN"/>
    <n v="1"/>
    <s v="English"/>
    <n v="1"/>
    <x v="0"/>
    <n v="8"/>
    <s v="Total Anxiety and Depression (47.1)"/>
    <n v="44.68"/>
    <n v="19.32"/>
  </r>
  <r>
    <s v="*Chorpita 2000 (47-Y) 2-year age bands11MaleGeneralized Anxiety Disorder (6.1)"/>
    <n v="11"/>
    <n v="5"/>
    <n v="1"/>
    <x v="0"/>
    <s v="Study1&amp;2 Combined"/>
    <n v="26"/>
    <s v="Chorpita2000 Study 1&amp;2 CombinedBoys5&amp;6GAD"/>
    <n v="179"/>
    <s v="Male"/>
    <n v="11"/>
    <n v="12"/>
    <x v="0"/>
    <s v="RCADS-47-Y-EN"/>
    <n v="1"/>
    <s v="English"/>
    <n v="1"/>
    <x v="0"/>
    <n v="3"/>
    <s v="Generalized Anxiety Disorder (6.1)"/>
    <n v="6.44"/>
    <n v="3.13"/>
  </r>
  <r>
    <s v="*Chorpita 2000 (47-Y) 2-year age bands11MaleMajor Depressive Disorder (10.1)"/>
    <n v="11"/>
    <n v="5"/>
    <n v="1"/>
    <x v="0"/>
    <s v="Study1&amp;2 Combined"/>
    <n v="25"/>
    <s v="Chorpita2000 Study 1&amp;2 CombinedBoys5&amp;6MDD"/>
    <n v="185"/>
    <s v="Male"/>
    <n v="11"/>
    <n v="12"/>
    <x v="0"/>
    <s v="RCADS-47-Y-EN"/>
    <n v="1"/>
    <s v="English"/>
    <n v="1"/>
    <x v="0"/>
    <n v="4"/>
    <s v="Major Depressive Disorder (10.1)"/>
    <n v="7.07"/>
    <n v="3.64"/>
  </r>
  <r>
    <s v="*Chorpita 2000 (47-Y) 2-year age bands11MaleObsessive Compulsive Disorder (6.1)"/>
    <n v="11"/>
    <n v="5"/>
    <n v="1"/>
    <x v="0"/>
    <s v="Study1&amp;2 Combined"/>
    <n v="27"/>
    <s v="Chorpita2000 Study 1&amp;2 CombinedBoys5&amp;6OCD"/>
    <n v="185"/>
    <s v="Male"/>
    <n v="11"/>
    <n v="12"/>
    <x v="0"/>
    <s v="RCADS-47-Y-EN"/>
    <n v="1"/>
    <s v="English"/>
    <n v="1"/>
    <x v="0"/>
    <n v="6"/>
    <s v="Obsessive Compulsive Disorder (6.1)"/>
    <n v="6.01"/>
    <n v="3.26"/>
  </r>
  <r>
    <s v="*Chorpita 2000 (47-Y) 2-year age bands11MalePanic Disorder (9.1)"/>
    <n v="11"/>
    <n v="5"/>
    <n v="1"/>
    <x v="0"/>
    <s v="Study1&amp;2 Combined"/>
    <n v="28"/>
    <s v="Chorpita2000 Study 1&amp;2 CombinedBoys5&amp;6PD"/>
    <n v="185"/>
    <s v="Male"/>
    <n v="11"/>
    <n v="12"/>
    <x v="0"/>
    <s v="RCADS-47-Y-EN"/>
    <n v="1"/>
    <s v="English"/>
    <n v="1"/>
    <x v="0"/>
    <n v="2"/>
    <s v="Panic Disorder (9.1)"/>
    <n v="4.0599999999999996"/>
    <n v="3.6"/>
  </r>
  <r>
    <s v="*Chorpita 2000 (47-Y) 2-year age bands11MaleSeparation Anxiety Disorder (7.1)"/>
    <n v="11"/>
    <n v="5"/>
    <n v="1"/>
    <x v="0"/>
    <s v="Study1&amp;2 Combined"/>
    <n v="29"/>
    <s v="Chorpita2000 Study 1&amp;2 CombinedBoys5&amp;6SAD"/>
    <n v="185"/>
    <s v="Male"/>
    <n v="11"/>
    <n v="12"/>
    <x v="0"/>
    <s v="RCADS-47-Y-EN"/>
    <n v="1"/>
    <s v="English"/>
    <n v="1"/>
    <x v="0"/>
    <n v="5"/>
    <s v="Separation Anxiety Disorder (7.1)"/>
    <n v="3.2"/>
    <n v="3.05"/>
  </r>
  <r>
    <s v="*Chorpita 2000 (47-Y) 2-year age bands11MaleSocial Phobia (9.1)"/>
    <n v="11"/>
    <n v="5"/>
    <n v="1"/>
    <x v="0"/>
    <s v="Study1&amp;2 Combined"/>
    <n v="30"/>
    <s v="Chorpita2000 Study 1&amp;2 CombinedBoys5&amp;6SP"/>
    <n v="180"/>
    <s v="Male"/>
    <n v="11"/>
    <n v="12"/>
    <x v="0"/>
    <s v="RCADS-47-Y-EN"/>
    <n v="1"/>
    <s v="English"/>
    <n v="1"/>
    <x v="0"/>
    <n v="1"/>
    <s v="Social Phobia (9.1)"/>
    <n v="10.3"/>
    <n v="4.75"/>
  </r>
  <r>
    <s v="*Chorpita 2000 (47-Y) 2-year age bands11MaleTotal Anxiety (37.1)"/>
    <n v="11"/>
    <n v="5"/>
    <n v="1"/>
    <x v="0"/>
    <s v="Study1&amp;2 Combined"/>
    <n v="288"/>
    <s v="Chorpita2000 Study 1&amp;2 CombinedBoys5&amp;6Anxiety"/>
    <n v="179"/>
    <s v="Male"/>
    <n v="11"/>
    <n v="12"/>
    <x v="0"/>
    <s v="RCADS-47-Y-EN"/>
    <n v="1"/>
    <s v="English"/>
    <n v="1"/>
    <x v="0"/>
    <n v="7"/>
    <s v="Total Anxiety (37.1)"/>
    <n v="29.88"/>
    <n v="13.12"/>
  </r>
  <r>
    <s v="*Chorpita 2000 (47-Y) 2-year age bands11MaleTotal Anxiety and Depression (47.1)"/>
    <n v="11"/>
    <n v="5"/>
    <n v="1"/>
    <x v="0"/>
    <s v="Study1&amp;2 Combined"/>
    <n v="298"/>
    <s v="Chorpita2000 Study 1&amp;2 CombinedBoys5&amp;6AnxDep"/>
    <n v="179"/>
    <s v="Male"/>
    <n v="11"/>
    <n v="12"/>
    <x v="0"/>
    <s v="RCADS-47-Y-EN"/>
    <n v="1"/>
    <s v="English"/>
    <n v="1"/>
    <x v="0"/>
    <n v="8"/>
    <s v="Total Anxiety and Depression (47.1)"/>
    <n v="36.94"/>
    <n v="15.32"/>
  </r>
  <r>
    <s v="*Chorpita 2000 (47-Y) 2-year age bands12FemaleGeneralized Anxiety Disorder (6.1)"/>
    <n v="12"/>
    <n v="6"/>
    <n v="1"/>
    <x v="0"/>
    <s v="Study1&amp;2 Combined"/>
    <n v="60"/>
    <s v="Chorpita2000 Study 1&amp;2 CombinedGirls5&amp;6GAD"/>
    <n v="238"/>
    <s v="Female"/>
    <n v="11"/>
    <n v="12"/>
    <x v="0"/>
    <s v="RCADS-47-Y-EN"/>
    <n v="1"/>
    <s v="English"/>
    <n v="1"/>
    <x v="0"/>
    <n v="3"/>
    <s v="Generalized Anxiety Disorder (6.1)"/>
    <n v="8.01"/>
    <n v="3.68"/>
  </r>
  <r>
    <s v="*Chorpita 2000 (47-Y) 2-year age bands12FemaleMajor Depressive Disorder (10.1)"/>
    <n v="12"/>
    <n v="6"/>
    <n v="1"/>
    <x v="0"/>
    <s v="Study1&amp;2 Combined"/>
    <n v="59"/>
    <s v="Chorpita2000 Study 1&amp;2 CombinedGirls5&amp;6MDD"/>
    <n v="244"/>
    <s v="Female"/>
    <n v="11"/>
    <n v="12"/>
    <x v="0"/>
    <s v="RCADS-47-Y-EN"/>
    <n v="1"/>
    <s v="English"/>
    <n v="1"/>
    <x v="0"/>
    <n v="4"/>
    <s v="Major Depressive Disorder (10.1)"/>
    <n v="7.64"/>
    <n v="4.0999999999999996"/>
  </r>
  <r>
    <s v="*Chorpita 2000 (47-Y) 2-year age bands12FemaleObsessive Compulsive Disorder (6.1)"/>
    <n v="12"/>
    <n v="6"/>
    <n v="1"/>
    <x v="0"/>
    <s v="Study1&amp;2 Combined"/>
    <n v="61"/>
    <s v="Chorpita2000 Study 1&amp;2 CombinedGirls5&amp;6OCD"/>
    <n v="242"/>
    <s v="Female"/>
    <n v="11"/>
    <n v="12"/>
    <x v="0"/>
    <s v="RCADS-47-Y-EN"/>
    <n v="1"/>
    <s v="English"/>
    <n v="1"/>
    <x v="0"/>
    <n v="6"/>
    <s v="Obsessive Compulsive Disorder (6.1)"/>
    <n v="6.39"/>
    <n v="3.46"/>
  </r>
  <r>
    <s v="*Chorpita 2000 (47-Y) 2-year age bands12FemalePanic Disorder (9.1)"/>
    <n v="12"/>
    <n v="6"/>
    <n v="1"/>
    <x v="0"/>
    <s v="Study1&amp;2 Combined"/>
    <n v="62"/>
    <s v="Chorpita2000 Study 1&amp;2 CombinedGirls5&amp;6PD"/>
    <n v="242"/>
    <s v="Female"/>
    <n v="11"/>
    <n v="12"/>
    <x v="0"/>
    <s v="RCADS-47-Y-EN"/>
    <n v="1"/>
    <s v="English"/>
    <n v="1"/>
    <x v="0"/>
    <n v="2"/>
    <s v="Panic Disorder (9.1)"/>
    <n v="5.25"/>
    <n v="4.3"/>
  </r>
  <r>
    <s v="*Chorpita 2000 (47-Y) 2-year age bands12FemaleSeparation Anxiety Disorder (7.1)"/>
    <n v="12"/>
    <n v="6"/>
    <n v="1"/>
    <x v="0"/>
    <s v="Study1&amp;2 Combined"/>
    <n v="63"/>
    <s v="Chorpita2000 Study 1&amp;2 CombinedGirls5&amp;6SAD"/>
    <n v="245"/>
    <s v="Female"/>
    <n v="11"/>
    <n v="12"/>
    <x v="0"/>
    <s v="RCADS-47-Y-EN"/>
    <n v="1"/>
    <s v="English"/>
    <n v="1"/>
    <x v="0"/>
    <n v="5"/>
    <s v="Separation Anxiety Disorder (7.1)"/>
    <n v="4.74"/>
    <n v="3.78"/>
  </r>
  <r>
    <s v="*Chorpita 2000 (47-Y) 2-year age bands12FemaleSocial Phobia (9.1)"/>
    <n v="12"/>
    <n v="6"/>
    <n v="1"/>
    <x v="0"/>
    <s v="Study1&amp;2 Combined"/>
    <n v="64"/>
    <s v="Chorpita2000 Study 1&amp;2 CombinedGirls5&amp;6SP"/>
    <n v="238"/>
    <s v="Female"/>
    <n v="11"/>
    <n v="12"/>
    <x v="0"/>
    <s v="RCADS-47-Y-EN"/>
    <n v="1"/>
    <s v="English"/>
    <n v="1"/>
    <x v="0"/>
    <n v="1"/>
    <s v="Social Phobia (9.1)"/>
    <n v="12.92"/>
    <n v="5.21"/>
  </r>
  <r>
    <s v="*Chorpita 2000 (47-Y) 2-year age bands12FemaleTotal Anxiety (37.1)"/>
    <n v="12"/>
    <n v="6"/>
    <n v="1"/>
    <x v="0"/>
    <s v="Study1&amp;2 Combined"/>
    <n v="293"/>
    <s v="Chorpita2000 Study 1&amp;2 CombinedGirls5&amp;6Anxiety"/>
    <n v="235"/>
    <s v="Female"/>
    <n v="11"/>
    <n v="12"/>
    <x v="0"/>
    <s v="RCADS-47-Y-EN"/>
    <n v="1"/>
    <s v="English"/>
    <n v="1"/>
    <x v="0"/>
    <n v="7"/>
    <s v="Total Anxiety (37.1)"/>
    <n v="37.1"/>
    <n v="16.18"/>
  </r>
  <r>
    <s v="*Chorpita 2000 (47-Y) 2-year age bands12FemaleTotal Anxiety and Depression (47.1)"/>
    <n v="12"/>
    <n v="6"/>
    <n v="1"/>
    <x v="0"/>
    <s v="Study1&amp;2 Combined"/>
    <n v="303"/>
    <s v="Chorpita2000 Study 1&amp;2 CombinedGirls5&amp;6AnxDep"/>
    <n v="235"/>
    <s v="Female"/>
    <n v="11"/>
    <n v="12"/>
    <x v="0"/>
    <s v="RCADS-47-Y-EN"/>
    <n v="1"/>
    <s v="English"/>
    <n v="1"/>
    <x v="0"/>
    <n v="8"/>
    <s v="Total Anxiety and Depression (47.1)"/>
    <n v="44.68"/>
    <n v="19.32"/>
  </r>
  <r>
    <s v="*Chorpita 2000 (47-Y) 2-year age bands12MaleGeneralized Anxiety Disorder (6.1)"/>
    <n v="12"/>
    <n v="6"/>
    <n v="1"/>
    <x v="0"/>
    <s v="Study1&amp;2 Combined"/>
    <n v="26"/>
    <s v="Chorpita2000 Study 1&amp;2 CombinedBoys5&amp;6GAD"/>
    <n v="179"/>
    <s v="Male"/>
    <n v="11"/>
    <n v="12"/>
    <x v="0"/>
    <s v="RCADS-47-Y-EN"/>
    <n v="1"/>
    <s v="English"/>
    <n v="1"/>
    <x v="0"/>
    <n v="3"/>
    <s v="Generalized Anxiety Disorder (6.1)"/>
    <n v="6.44"/>
    <n v="3.13"/>
  </r>
  <r>
    <s v="*Chorpita 2000 (47-Y) 2-year age bands12MaleMajor Depressive Disorder (10.1)"/>
    <n v="12"/>
    <n v="6"/>
    <n v="1"/>
    <x v="0"/>
    <s v="Study1&amp;2 Combined"/>
    <n v="25"/>
    <s v="Chorpita2000 Study 1&amp;2 CombinedBoys5&amp;6MDD"/>
    <n v="185"/>
    <s v="Male"/>
    <n v="11"/>
    <n v="12"/>
    <x v="0"/>
    <s v="RCADS-47-Y-EN"/>
    <n v="1"/>
    <s v="English"/>
    <n v="1"/>
    <x v="0"/>
    <n v="4"/>
    <s v="Major Depressive Disorder (10.1)"/>
    <n v="7.07"/>
    <n v="3.64"/>
  </r>
  <r>
    <s v="*Chorpita 2000 (47-Y) 2-year age bands12MaleObsessive Compulsive Disorder (6.1)"/>
    <n v="12"/>
    <n v="6"/>
    <n v="1"/>
    <x v="0"/>
    <s v="Study1&amp;2 Combined"/>
    <n v="27"/>
    <s v="Chorpita2000 Study 1&amp;2 CombinedBoys5&amp;6OCD"/>
    <n v="185"/>
    <s v="Male"/>
    <n v="11"/>
    <n v="12"/>
    <x v="0"/>
    <s v="RCADS-47-Y-EN"/>
    <n v="1"/>
    <s v="English"/>
    <n v="1"/>
    <x v="0"/>
    <n v="6"/>
    <s v="Obsessive Compulsive Disorder (6.1)"/>
    <n v="6.01"/>
    <n v="3.26"/>
  </r>
  <r>
    <s v="*Chorpita 2000 (47-Y) 2-year age bands12MalePanic Disorder (9.1)"/>
    <n v="12"/>
    <n v="6"/>
    <n v="1"/>
    <x v="0"/>
    <s v="Study1&amp;2 Combined"/>
    <n v="28"/>
    <s v="Chorpita2000 Study 1&amp;2 CombinedBoys5&amp;6PD"/>
    <n v="185"/>
    <s v="Male"/>
    <n v="11"/>
    <n v="12"/>
    <x v="0"/>
    <s v="RCADS-47-Y-EN"/>
    <n v="1"/>
    <s v="English"/>
    <n v="1"/>
    <x v="0"/>
    <n v="2"/>
    <s v="Panic Disorder (9.1)"/>
    <n v="4.0599999999999996"/>
    <n v="3.6"/>
  </r>
  <r>
    <s v="*Chorpita 2000 (47-Y) 2-year age bands12MaleSeparation Anxiety Disorder (7.1)"/>
    <n v="12"/>
    <n v="6"/>
    <n v="1"/>
    <x v="0"/>
    <s v="Study1&amp;2 Combined"/>
    <n v="29"/>
    <s v="Chorpita2000 Study 1&amp;2 CombinedBoys5&amp;6SAD"/>
    <n v="185"/>
    <s v="Male"/>
    <n v="11"/>
    <n v="12"/>
    <x v="0"/>
    <s v="RCADS-47-Y-EN"/>
    <n v="1"/>
    <s v="English"/>
    <n v="1"/>
    <x v="0"/>
    <n v="5"/>
    <s v="Separation Anxiety Disorder (7.1)"/>
    <n v="3.2"/>
    <n v="3.05"/>
  </r>
  <r>
    <s v="*Chorpita 2000 (47-Y) 2-year age bands12MaleSocial Phobia (9.1)"/>
    <n v="12"/>
    <n v="6"/>
    <n v="1"/>
    <x v="0"/>
    <s v="Study1&amp;2 Combined"/>
    <n v="30"/>
    <s v="Chorpita2000 Study 1&amp;2 CombinedBoys5&amp;6SP"/>
    <n v="180"/>
    <s v="Male"/>
    <n v="11"/>
    <n v="12"/>
    <x v="0"/>
    <s v="RCADS-47-Y-EN"/>
    <n v="1"/>
    <s v="English"/>
    <n v="1"/>
    <x v="0"/>
    <n v="1"/>
    <s v="Social Phobia (9.1)"/>
    <n v="10.3"/>
    <n v="4.75"/>
  </r>
  <r>
    <s v="*Chorpita 2000 (47-Y) 2-year age bands12MaleTotal Anxiety (37.1)"/>
    <n v="12"/>
    <n v="6"/>
    <n v="1"/>
    <x v="0"/>
    <s v="Study1&amp;2 Combined"/>
    <n v="288"/>
    <s v="Chorpita2000 Study 1&amp;2 CombinedBoys5&amp;6Anxiety"/>
    <n v="179"/>
    <s v="Male"/>
    <n v="11"/>
    <n v="12"/>
    <x v="0"/>
    <s v="RCADS-47-Y-EN"/>
    <n v="1"/>
    <s v="English"/>
    <n v="1"/>
    <x v="0"/>
    <n v="7"/>
    <s v="Total Anxiety (37.1)"/>
    <n v="29.88"/>
    <n v="13.12"/>
  </r>
  <r>
    <s v="*Chorpita 2000 (47-Y) 2-year age bands12MaleTotal Anxiety and Depression (47.1)"/>
    <n v="12"/>
    <n v="6"/>
    <n v="1"/>
    <x v="0"/>
    <s v="Study1&amp;2 Combined"/>
    <n v="298"/>
    <s v="Chorpita2000 Study 1&amp;2 CombinedBoys5&amp;6AnxDep"/>
    <n v="179"/>
    <s v="Male"/>
    <n v="11"/>
    <n v="12"/>
    <x v="0"/>
    <s v="RCADS-47-Y-EN"/>
    <n v="1"/>
    <s v="English"/>
    <n v="1"/>
    <x v="0"/>
    <n v="8"/>
    <s v="Total Anxiety and Depression (47.1)"/>
    <n v="36.94"/>
    <n v="15.32"/>
  </r>
  <r>
    <s v="*Chorpita 2000 (47-Y) 2-year age bands13FemaleGeneralized Anxiety Disorder (6.1)"/>
    <n v="13"/>
    <n v="7"/>
    <n v="1"/>
    <x v="0"/>
    <s v="Study1&amp;2 Combined"/>
    <n v="66"/>
    <s v="Chorpita2000 Study 1&amp;2 CombinedGirls7&amp;8GAD"/>
    <n v="274"/>
    <s v="Female"/>
    <n v="13"/>
    <n v="14"/>
    <x v="0"/>
    <s v="RCADS-47-Y-EN"/>
    <n v="1"/>
    <s v="English"/>
    <n v="1"/>
    <x v="0"/>
    <n v="3"/>
    <s v="Generalized Anxiety Disorder (6.1)"/>
    <n v="7.42"/>
    <n v="3.16"/>
  </r>
  <r>
    <s v="*Chorpita 2000 (47-Y) 2-year age bands13FemaleMajor Depressive Disorder (10.1)"/>
    <n v="13"/>
    <n v="7"/>
    <n v="1"/>
    <x v="0"/>
    <s v="Study1&amp;2 Combined"/>
    <n v="65"/>
    <s v="Chorpita2000 Study 1&amp;2 CombinedGirls7&amp;8MDD"/>
    <n v="275"/>
    <s v="Female"/>
    <n v="13"/>
    <n v="14"/>
    <x v="0"/>
    <s v="RCADS-47-Y-EN"/>
    <n v="1"/>
    <s v="English"/>
    <n v="1"/>
    <x v="0"/>
    <n v="4"/>
    <s v="Major Depressive Disorder (10.1)"/>
    <n v="7.89"/>
    <n v="3.91"/>
  </r>
  <r>
    <s v="*Chorpita 2000 (47-Y) 2-year age bands13FemaleObsessive Compulsive Disorder (6.1)"/>
    <n v="13"/>
    <n v="7"/>
    <n v="1"/>
    <x v="0"/>
    <s v="Study1&amp;2 Combined"/>
    <n v="67"/>
    <s v="Chorpita2000 Study 1&amp;2 CombinedGirls7&amp;8OCD"/>
    <n v="274"/>
    <s v="Female"/>
    <n v="13"/>
    <n v="14"/>
    <x v="0"/>
    <s v="RCADS-47-Y-EN"/>
    <n v="1"/>
    <s v="English"/>
    <n v="1"/>
    <x v="0"/>
    <n v="6"/>
    <s v="Obsessive Compulsive Disorder (6.1)"/>
    <n v="5.12"/>
    <n v="3.34"/>
  </r>
  <r>
    <s v="*Chorpita 2000 (47-Y) 2-year age bands13FemalePanic Disorder (9.1)"/>
    <n v="13"/>
    <n v="7"/>
    <n v="1"/>
    <x v="0"/>
    <s v="Study1&amp;2 Combined"/>
    <n v="68"/>
    <s v="Chorpita2000 Study 1&amp;2 CombinedGirls7&amp;8PD"/>
    <n v="274"/>
    <s v="Female"/>
    <n v="13"/>
    <n v="14"/>
    <x v="0"/>
    <s v="RCADS-47-Y-EN"/>
    <n v="1"/>
    <s v="English"/>
    <n v="1"/>
    <x v="0"/>
    <n v="2"/>
    <s v="Panic Disorder (9.1)"/>
    <n v="5.03"/>
    <n v="3.92"/>
  </r>
  <r>
    <s v="*Chorpita 2000 (47-Y) 2-year age bands13FemaleSeparation Anxiety Disorder (7.1)"/>
    <n v="13"/>
    <n v="7"/>
    <n v="1"/>
    <x v="0"/>
    <s v="Study1&amp;2 Combined"/>
    <n v="69"/>
    <s v="Chorpita2000 Study 1&amp;2 CombinedGirls7&amp;8SAD"/>
    <n v="275"/>
    <s v="Female"/>
    <n v="13"/>
    <n v="14"/>
    <x v="0"/>
    <s v="RCADS-47-Y-EN"/>
    <n v="1"/>
    <s v="English"/>
    <n v="1"/>
    <x v="0"/>
    <n v="5"/>
    <s v="Separation Anxiety Disorder (7.1)"/>
    <n v="3"/>
    <n v="2.72"/>
  </r>
  <r>
    <s v="*Chorpita 2000 (47-Y) 2-year age bands13FemaleSocial Phobia (9.1)"/>
    <n v="13"/>
    <n v="7"/>
    <n v="1"/>
    <x v="0"/>
    <s v="Study1&amp;2 Combined"/>
    <n v="70"/>
    <s v="Chorpita2000 Study 1&amp;2 CombinedGirls7&amp;8SP"/>
    <n v="274"/>
    <s v="Female"/>
    <n v="13"/>
    <n v="14"/>
    <x v="0"/>
    <s v="RCADS-47-Y-EN"/>
    <n v="1"/>
    <s v="English"/>
    <n v="1"/>
    <x v="0"/>
    <n v="1"/>
    <s v="Social Phobia (9.1)"/>
    <n v="13.01"/>
    <n v="4.9400000000000004"/>
  </r>
  <r>
    <s v="*Chorpita 2000 (47-Y) 2-year age bands13FemaleTotal Anxiety (37.1)"/>
    <n v="13"/>
    <n v="7"/>
    <n v="1"/>
    <x v="0"/>
    <s v="Study1&amp;2 Combined"/>
    <n v="294"/>
    <s v="Chorpita2000 Study 1&amp;2 CombinedGirls7&amp;8Anxiety"/>
    <n v="273"/>
    <s v="Female"/>
    <n v="13"/>
    <n v="14"/>
    <x v="0"/>
    <s v="RCADS-47-Y-EN"/>
    <n v="1"/>
    <s v="English"/>
    <n v="1"/>
    <x v="0"/>
    <n v="7"/>
    <s v="Total Anxiety (37.1)"/>
    <n v="33.53"/>
    <n v="13.94"/>
  </r>
  <r>
    <s v="*Chorpita 2000 (47-Y) 2-year age bands13FemaleTotal Anxiety and Depression (47.1)"/>
    <n v="13"/>
    <n v="7"/>
    <n v="1"/>
    <x v="0"/>
    <s v="Study1&amp;2 Combined"/>
    <n v="304"/>
    <s v="Chorpita2000 Study 1&amp;2 CombinedGirls7&amp;8AnxDep"/>
    <n v="273"/>
    <s v="Female"/>
    <n v="13"/>
    <n v="14"/>
    <x v="0"/>
    <s v="RCADS-47-Y-EN"/>
    <n v="1"/>
    <s v="English"/>
    <n v="1"/>
    <x v="0"/>
    <n v="8"/>
    <s v="Total Anxiety and Depression (47.1)"/>
    <n v="41.44"/>
    <n v="16.64"/>
  </r>
  <r>
    <s v="*Chorpita 2000 (47-Y) 2-year age bands13MaleGeneralized Anxiety Disorder (6.1)"/>
    <n v="13"/>
    <n v="7"/>
    <n v="1"/>
    <x v="0"/>
    <s v="Study1&amp;2 Combined"/>
    <n v="32"/>
    <s v="Chorpita2000 Study 1&amp;2 CombinedBoys7&amp;8GAD"/>
    <n v="204"/>
    <s v="Male"/>
    <n v="13"/>
    <n v="14"/>
    <x v="0"/>
    <s v="RCADS-47-Y-EN"/>
    <n v="1"/>
    <s v="English"/>
    <n v="1"/>
    <x v="0"/>
    <n v="3"/>
    <s v="Generalized Anxiety Disorder (6.1)"/>
    <n v="6.2"/>
    <n v="3.14"/>
  </r>
  <r>
    <s v="*Chorpita 2000 (47-Y) 2-year age bands13MaleMajor Depressive Disorder (10.1)"/>
    <n v="13"/>
    <n v="7"/>
    <n v="1"/>
    <x v="0"/>
    <s v="Study1&amp;2 Combined"/>
    <n v="31"/>
    <s v="Chorpita2000 Study 1&amp;2 CombinedBoys7&amp;8MDD"/>
    <n v="207"/>
    <s v="Male"/>
    <n v="13"/>
    <n v="14"/>
    <x v="0"/>
    <s v="RCADS-47-Y-EN"/>
    <n v="1"/>
    <s v="English"/>
    <n v="1"/>
    <x v="0"/>
    <n v="4"/>
    <s v="Major Depressive Disorder (10.1)"/>
    <n v="6.71"/>
    <n v="3.64"/>
  </r>
  <r>
    <s v="*Chorpita 2000 (47-Y) 2-year age bands13MaleObsessive Compulsive Disorder (6.1)"/>
    <n v="13"/>
    <n v="7"/>
    <n v="1"/>
    <x v="0"/>
    <s v="Study1&amp;2 Combined"/>
    <n v="33"/>
    <s v="Chorpita2000 Study 1&amp;2 CombinedBoys7&amp;8OCD"/>
    <n v="205"/>
    <s v="Male"/>
    <n v="13"/>
    <n v="14"/>
    <x v="0"/>
    <s v="RCADS-47-Y-EN"/>
    <n v="1"/>
    <s v="English"/>
    <n v="1"/>
    <x v="0"/>
    <n v="6"/>
    <s v="Obsessive Compulsive Disorder (6.1)"/>
    <n v="5.22"/>
    <n v="3.4"/>
  </r>
  <r>
    <s v="*Chorpita 2000 (47-Y) 2-year age bands13MalePanic Disorder (9.1)"/>
    <n v="13"/>
    <n v="7"/>
    <n v="1"/>
    <x v="0"/>
    <s v="Study1&amp;2 Combined"/>
    <n v="34"/>
    <s v="Chorpita2000 Study 1&amp;2 CombinedBoys7&amp;8PD"/>
    <n v="207"/>
    <s v="Male"/>
    <n v="13"/>
    <n v="14"/>
    <x v="0"/>
    <s v="RCADS-47-Y-EN"/>
    <n v="1"/>
    <s v="English"/>
    <n v="1"/>
    <x v="0"/>
    <n v="2"/>
    <s v="Panic Disorder (9.1)"/>
    <n v="3.62"/>
    <n v="3.36"/>
  </r>
  <r>
    <s v="*Chorpita 2000 (47-Y) 2-year age bands13MaleSeparation Anxiety Disorder (7.1)"/>
    <n v="13"/>
    <n v="7"/>
    <n v="1"/>
    <x v="0"/>
    <s v="Study1&amp;2 Combined"/>
    <n v="35"/>
    <s v="Chorpita2000 Study 1&amp;2 CombinedBoys7&amp;8SAD"/>
    <n v="207"/>
    <s v="Male"/>
    <n v="13"/>
    <n v="14"/>
    <x v="0"/>
    <s v="RCADS-47-Y-EN"/>
    <n v="1"/>
    <s v="English"/>
    <n v="1"/>
    <x v="0"/>
    <n v="5"/>
    <s v="Separation Anxiety Disorder (7.1)"/>
    <n v="2.2599999999999998"/>
    <n v="2.4700000000000002"/>
  </r>
  <r>
    <s v="*Chorpita 2000 (47-Y) 2-year age bands13MaleSocial Phobia (9.1)"/>
    <n v="13"/>
    <n v="7"/>
    <n v="1"/>
    <x v="0"/>
    <s v="Study1&amp;2 Combined"/>
    <n v="36"/>
    <s v="Chorpita2000 Study 1&amp;2 CombinedBoys7&amp;8SP"/>
    <n v="204"/>
    <s v="Male"/>
    <n v="13"/>
    <n v="14"/>
    <x v="0"/>
    <s v="RCADS-47-Y-EN"/>
    <n v="1"/>
    <s v="English"/>
    <n v="1"/>
    <x v="0"/>
    <n v="1"/>
    <s v="Social Phobia (9.1)"/>
    <n v="11.05"/>
    <n v="4.74"/>
  </r>
  <r>
    <s v="*Chorpita 2000 (47-Y) 2-year age bands13MaleTotal Anxiety (37.1)"/>
    <n v="13"/>
    <n v="7"/>
    <n v="1"/>
    <x v="0"/>
    <s v="Study1&amp;2 Combined"/>
    <n v="289"/>
    <s v="Chorpita2000 Study 1&amp;2 CombinedBoys7&amp;8Anxiety"/>
    <n v="202"/>
    <s v="Male"/>
    <n v="13"/>
    <n v="14"/>
    <x v="0"/>
    <s v="RCADS-47-Y-EN"/>
    <n v="1"/>
    <s v="English"/>
    <n v="1"/>
    <x v="0"/>
    <n v="7"/>
    <s v="Total Anxiety (37.1)"/>
    <n v="28.6"/>
    <n v="13.1"/>
  </r>
  <r>
    <s v="*Chorpita 2000 (47-Y) 2-year age bands13MaleTotal Anxiety and Depression (47.1)"/>
    <n v="13"/>
    <n v="7"/>
    <n v="1"/>
    <x v="0"/>
    <s v="Study1&amp;2 Combined"/>
    <n v="299"/>
    <s v="Chorpita2000 Study 1&amp;2 CombinedBoys7&amp;8AnxDep"/>
    <n v="202"/>
    <s v="Male"/>
    <n v="13"/>
    <n v="14"/>
    <x v="0"/>
    <s v="RCADS-47-Y-EN"/>
    <n v="1"/>
    <s v="English"/>
    <n v="1"/>
    <x v="0"/>
    <n v="8"/>
    <s v="Total Anxiety and Depression (47.1)"/>
    <n v="35.340000000000003"/>
    <n v="15.32"/>
  </r>
  <r>
    <s v="*Chorpita 2000 (47-Y) 2-year age bands14FemaleGeneralized Anxiety Disorder (6.1)"/>
    <n v="14"/>
    <n v="8"/>
    <n v="1"/>
    <x v="0"/>
    <s v="Study1&amp;2 Combined"/>
    <n v="66"/>
    <s v="Chorpita2000 Study 1&amp;2 CombinedGirls7&amp;8GAD"/>
    <n v="274"/>
    <s v="Female"/>
    <n v="13"/>
    <n v="14"/>
    <x v="0"/>
    <s v="RCADS-47-Y-EN"/>
    <n v="1"/>
    <s v="English"/>
    <n v="1"/>
    <x v="0"/>
    <n v="3"/>
    <s v="Generalized Anxiety Disorder (6.1)"/>
    <n v="7.42"/>
    <n v="3.16"/>
  </r>
  <r>
    <s v="*Chorpita 2000 (47-Y) 2-year age bands14FemaleMajor Depressive Disorder (10.1)"/>
    <n v="14"/>
    <n v="8"/>
    <n v="1"/>
    <x v="0"/>
    <s v="Study1&amp;2 Combined"/>
    <n v="65"/>
    <s v="Chorpita2000 Study 1&amp;2 CombinedGirls7&amp;8MDD"/>
    <n v="275"/>
    <s v="Female"/>
    <n v="13"/>
    <n v="14"/>
    <x v="0"/>
    <s v="RCADS-47-Y-EN"/>
    <n v="1"/>
    <s v="English"/>
    <n v="1"/>
    <x v="0"/>
    <n v="4"/>
    <s v="Major Depressive Disorder (10.1)"/>
    <n v="7.89"/>
    <n v="3.91"/>
  </r>
  <r>
    <s v="*Chorpita 2000 (47-Y) 2-year age bands14FemaleObsessive Compulsive Disorder (6.1)"/>
    <n v="14"/>
    <n v="8"/>
    <n v="1"/>
    <x v="0"/>
    <s v="Study1&amp;2 Combined"/>
    <n v="67"/>
    <s v="Chorpita2000 Study 1&amp;2 CombinedGirls7&amp;8OCD"/>
    <n v="274"/>
    <s v="Female"/>
    <n v="13"/>
    <n v="14"/>
    <x v="0"/>
    <s v="RCADS-47-Y-EN"/>
    <n v="1"/>
    <s v="English"/>
    <n v="1"/>
    <x v="0"/>
    <n v="6"/>
    <s v="Obsessive Compulsive Disorder (6.1)"/>
    <n v="5.12"/>
    <n v="3.34"/>
  </r>
  <r>
    <s v="*Chorpita 2000 (47-Y) 2-year age bands14FemalePanic Disorder (9.1)"/>
    <n v="14"/>
    <n v="8"/>
    <n v="1"/>
    <x v="0"/>
    <s v="Study1&amp;2 Combined"/>
    <n v="68"/>
    <s v="Chorpita2000 Study 1&amp;2 CombinedGirls7&amp;8PD"/>
    <n v="274"/>
    <s v="Female"/>
    <n v="13"/>
    <n v="14"/>
    <x v="0"/>
    <s v="RCADS-47-Y-EN"/>
    <n v="1"/>
    <s v="English"/>
    <n v="1"/>
    <x v="0"/>
    <n v="2"/>
    <s v="Panic Disorder (9.1)"/>
    <n v="5.03"/>
    <n v="3.92"/>
  </r>
  <r>
    <s v="*Chorpita 2000 (47-Y) 2-year age bands14FemaleSeparation Anxiety Disorder (7.1)"/>
    <n v="14"/>
    <n v="8"/>
    <n v="1"/>
    <x v="0"/>
    <s v="Study1&amp;2 Combined"/>
    <n v="69"/>
    <s v="Chorpita2000 Study 1&amp;2 CombinedGirls7&amp;8SAD"/>
    <n v="275"/>
    <s v="Female"/>
    <n v="13"/>
    <n v="14"/>
    <x v="0"/>
    <s v="RCADS-47-Y-EN"/>
    <n v="1"/>
    <s v="English"/>
    <n v="1"/>
    <x v="0"/>
    <n v="5"/>
    <s v="Separation Anxiety Disorder (7.1)"/>
    <n v="3"/>
    <n v="2.72"/>
  </r>
  <r>
    <s v="*Chorpita 2000 (47-Y) 2-year age bands14FemaleSocial Phobia (9.1)"/>
    <n v="14"/>
    <n v="8"/>
    <n v="1"/>
    <x v="0"/>
    <s v="Study1&amp;2 Combined"/>
    <n v="70"/>
    <s v="Chorpita2000 Study 1&amp;2 CombinedGirls7&amp;8SP"/>
    <n v="274"/>
    <s v="Female"/>
    <n v="13"/>
    <n v="14"/>
    <x v="0"/>
    <s v="RCADS-47-Y-EN"/>
    <n v="1"/>
    <s v="English"/>
    <n v="1"/>
    <x v="0"/>
    <n v="1"/>
    <s v="Social Phobia (9.1)"/>
    <n v="13.01"/>
    <n v="4.9400000000000004"/>
  </r>
  <r>
    <s v="*Chorpita 2000 (47-Y) 2-year age bands14FemaleTotal Anxiety (37.1)"/>
    <n v="14"/>
    <n v="8"/>
    <n v="1"/>
    <x v="0"/>
    <s v="Study1&amp;2 Combined"/>
    <n v="294"/>
    <s v="Chorpita2000 Study 1&amp;2 CombinedGirls7&amp;8Anxiety"/>
    <n v="273"/>
    <s v="Female"/>
    <n v="13"/>
    <n v="14"/>
    <x v="0"/>
    <s v="RCADS-47-Y-EN"/>
    <n v="1"/>
    <s v="English"/>
    <n v="1"/>
    <x v="0"/>
    <n v="7"/>
    <s v="Total Anxiety (37.1)"/>
    <n v="33.53"/>
    <n v="13.94"/>
  </r>
  <r>
    <s v="*Chorpita 2000 (47-Y) 2-year age bands14FemaleTotal Anxiety and Depression (47.1)"/>
    <n v="14"/>
    <n v="8"/>
    <n v="1"/>
    <x v="0"/>
    <s v="Study1&amp;2 Combined"/>
    <n v="304"/>
    <s v="Chorpita2000 Study 1&amp;2 CombinedGirls7&amp;8AnxDep"/>
    <n v="273"/>
    <s v="Female"/>
    <n v="13"/>
    <n v="14"/>
    <x v="0"/>
    <s v="RCADS-47-Y-EN"/>
    <n v="1"/>
    <s v="English"/>
    <n v="1"/>
    <x v="0"/>
    <n v="8"/>
    <s v="Total Anxiety and Depression (47.1)"/>
    <n v="41.44"/>
    <n v="16.64"/>
  </r>
  <r>
    <s v="*Chorpita 2000 (47-Y) 2-year age bands14MaleGeneralized Anxiety Disorder (6.1)"/>
    <n v="14"/>
    <n v="8"/>
    <n v="1"/>
    <x v="0"/>
    <s v="Study1&amp;2 Combined"/>
    <n v="32"/>
    <s v="Chorpita2000 Study 1&amp;2 CombinedBoys7&amp;8GAD"/>
    <n v="204"/>
    <s v="Male"/>
    <n v="13"/>
    <n v="14"/>
    <x v="0"/>
    <s v="RCADS-47-Y-EN"/>
    <n v="1"/>
    <s v="English"/>
    <n v="1"/>
    <x v="0"/>
    <n v="3"/>
    <s v="Generalized Anxiety Disorder (6.1)"/>
    <n v="6.2"/>
    <n v="3.14"/>
  </r>
  <r>
    <s v="*Chorpita 2000 (47-Y) 2-year age bands14MaleMajor Depressive Disorder (10.1)"/>
    <n v="14"/>
    <n v="8"/>
    <n v="1"/>
    <x v="0"/>
    <s v="Study1&amp;2 Combined"/>
    <n v="31"/>
    <s v="Chorpita2000 Study 1&amp;2 CombinedBoys7&amp;8MDD"/>
    <n v="207"/>
    <s v="Male"/>
    <n v="13"/>
    <n v="14"/>
    <x v="0"/>
    <s v="RCADS-47-Y-EN"/>
    <n v="1"/>
    <s v="English"/>
    <n v="1"/>
    <x v="0"/>
    <n v="4"/>
    <s v="Major Depressive Disorder (10.1)"/>
    <n v="6.71"/>
    <n v="3.64"/>
  </r>
  <r>
    <s v="*Chorpita 2000 (47-Y) 2-year age bands14MaleObsessive Compulsive Disorder (6.1)"/>
    <n v="14"/>
    <n v="8"/>
    <n v="1"/>
    <x v="0"/>
    <s v="Study1&amp;2 Combined"/>
    <n v="33"/>
    <s v="Chorpita2000 Study 1&amp;2 CombinedBoys7&amp;8OCD"/>
    <n v="205"/>
    <s v="Male"/>
    <n v="13"/>
    <n v="14"/>
    <x v="0"/>
    <s v="RCADS-47-Y-EN"/>
    <n v="1"/>
    <s v="English"/>
    <n v="1"/>
    <x v="0"/>
    <n v="6"/>
    <s v="Obsessive Compulsive Disorder (6.1)"/>
    <n v="5.22"/>
    <n v="3.4"/>
  </r>
  <r>
    <s v="*Chorpita 2000 (47-Y) 2-year age bands14MalePanic Disorder (9.1)"/>
    <n v="14"/>
    <n v="8"/>
    <n v="1"/>
    <x v="0"/>
    <s v="Study1&amp;2 Combined"/>
    <n v="34"/>
    <s v="Chorpita2000 Study 1&amp;2 CombinedBoys7&amp;8PD"/>
    <n v="207"/>
    <s v="Male"/>
    <n v="13"/>
    <n v="14"/>
    <x v="0"/>
    <s v="RCADS-47-Y-EN"/>
    <n v="1"/>
    <s v="English"/>
    <n v="1"/>
    <x v="0"/>
    <n v="2"/>
    <s v="Panic Disorder (9.1)"/>
    <n v="3.62"/>
    <n v="3.36"/>
  </r>
  <r>
    <s v="*Chorpita 2000 (47-Y) 2-year age bands14MaleSeparation Anxiety Disorder (7.1)"/>
    <n v="14"/>
    <n v="8"/>
    <n v="1"/>
    <x v="0"/>
    <s v="Study1&amp;2 Combined"/>
    <n v="35"/>
    <s v="Chorpita2000 Study 1&amp;2 CombinedBoys7&amp;8SAD"/>
    <n v="207"/>
    <s v="Male"/>
    <n v="13"/>
    <n v="14"/>
    <x v="0"/>
    <s v="RCADS-47-Y-EN"/>
    <n v="1"/>
    <s v="English"/>
    <n v="1"/>
    <x v="0"/>
    <n v="5"/>
    <s v="Separation Anxiety Disorder (7.1)"/>
    <n v="2.2599999999999998"/>
    <n v="2.4700000000000002"/>
  </r>
  <r>
    <s v="*Chorpita 2000 (47-Y) 2-year age bands14MaleSocial Phobia (9.1)"/>
    <n v="14"/>
    <n v="8"/>
    <n v="1"/>
    <x v="0"/>
    <s v="Study1&amp;2 Combined"/>
    <n v="36"/>
    <s v="Chorpita2000 Study 1&amp;2 CombinedBoys7&amp;8SP"/>
    <n v="204"/>
    <s v="Male"/>
    <n v="13"/>
    <n v="14"/>
    <x v="0"/>
    <s v="RCADS-47-Y-EN"/>
    <n v="1"/>
    <s v="English"/>
    <n v="1"/>
    <x v="0"/>
    <n v="1"/>
    <s v="Social Phobia (9.1)"/>
    <n v="11.05"/>
    <n v="4.74"/>
  </r>
  <r>
    <s v="*Chorpita 2000 (47-Y) 2-year age bands14MaleTotal Anxiety (37.1)"/>
    <n v="14"/>
    <n v="8"/>
    <n v="1"/>
    <x v="0"/>
    <s v="Study1&amp;2 Combined"/>
    <n v="289"/>
    <s v="Chorpita2000 Study 1&amp;2 CombinedBoys7&amp;8Anxiety"/>
    <n v="202"/>
    <s v="Male"/>
    <n v="13"/>
    <n v="14"/>
    <x v="0"/>
    <s v="RCADS-47-Y-EN"/>
    <n v="1"/>
    <s v="English"/>
    <n v="1"/>
    <x v="0"/>
    <n v="7"/>
    <s v="Total Anxiety (37.1)"/>
    <n v="28.6"/>
    <n v="13.1"/>
  </r>
  <r>
    <s v="*Chorpita 2000 (47-Y) 2-year age bands14MaleTotal Anxiety and Depression (47.1)"/>
    <n v="14"/>
    <n v="8"/>
    <n v="1"/>
    <x v="0"/>
    <s v="Study1&amp;2 Combined"/>
    <n v="299"/>
    <s v="Chorpita2000 Study 1&amp;2 CombinedBoys7&amp;8AnxDep"/>
    <n v="202"/>
    <s v="Male"/>
    <n v="13"/>
    <n v="14"/>
    <x v="0"/>
    <s v="RCADS-47-Y-EN"/>
    <n v="1"/>
    <s v="English"/>
    <n v="1"/>
    <x v="0"/>
    <n v="8"/>
    <s v="Total Anxiety and Depression (47.1)"/>
    <n v="35.340000000000003"/>
    <n v="15.32"/>
  </r>
  <r>
    <s v="*Chorpita 2000 (47-Y) 2-year age bands15FemaleGeneralized Anxiety Disorder (6.1)"/>
    <n v="15"/>
    <n v="9"/>
    <n v="1"/>
    <x v="0"/>
    <s v="Study1&amp;2 Combined"/>
    <n v="72"/>
    <s v="Chorpita2000 Study 1&amp;2 CombinedGirls9&amp;10GAD"/>
    <n v="118"/>
    <s v="Female"/>
    <n v="15"/>
    <n v="16"/>
    <x v="0"/>
    <s v="RCADS-47-Y-EN"/>
    <n v="1"/>
    <s v="English"/>
    <n v="1"/>
    <x v="0"/>
    <n v="3"/>
    <s v="Generalized Anxiety Disorder (6.1)"/>
    <n v="7.28"/>
    <n v="3.44"/>
  </r>
  <r>
    <s v="*Chorpita 2000 (47-Y) 2-year age bands15FemaleMajor Depressive Disorder (10.1)"/>
    <n v="15"/>
    <n v="9"/>
    <n v="1"/>
    <x v="0"/>
    <s v="Study1&amp;2 Combined"/>
    <n v="71"/>
    <s v="Chorpita2000 Study 1&amp;2 CombinedGirls9&amp;10MDD"/>
    <n v="124"/>
    <s v="Female"/>
    <n v="15"/>
    <n v="16"/>
    <x v="0"/>
    <s v="RCADS-47-Y-EN"/>
    <n v="1"/>
    <s v="English"/>
    <n v="1"/>
    <x v="0"/>
    <n v="4"/>
    <s v="Major Depressive Disorder (10.1)"/>
    <n v="7.65"/>
    <n v="3.68"/>
  </r>
  <r>
    <s v="*Chorpita 2000 (47-Y) 2-year age bands15FemaleObsessive Compulsive Disorder (6.1)"/>
    <n v="15"/>
    <n v="9"/>
    <n v="1"/>
    <x v="0"/>
    <s v="Study1&amp;2 Combined"/>
    <n v="73"/>
    <s v="Chorpita2000 Study 1&amp;2 CombinedGirls9&amp;10OCD"/>
    <n v="123"/>
    <s v="Female"/>
    <n v="15"/>
    <n v="16"/>
    <x v="0"/>
    <s v="RCADS-47-Y-EN"/>
    <n v="1"/>
    <s v="English"/>
    <n v="1"/>
    <x v="0"/>
    <n v="6"/>
    <s v="Obsessive Compulsive Disorder (6.1)"/>
    <n v="4.12"/>
    <n v="2.79"/>
  </r>
  <r>
    <s v="*Chorpita 2000 (47-Y) 2-year age bands15FemalePanic Disorder (9.1)"/>
    <n v="15"/>
    <n v="9"/>
    <n v="1"/>
    <x v="0"/>
    <s v="Study1&amp;2 Combined"/>
    <n v="74"/>
    <s v="Chorpita2000 Study 1&amp;2 CombinedGirls9&amp;10PD"/>
    <n v="124"/>
    <s v="Female"/>
    <n v="15"/>
    <n v="16"/>
    <x v="0"/>
    <s v="RCADS-47-Y-EN"/>
    <n v="1"/>
    <s v="English"/>
    <n v="1"/>
    <x v="0"/>
    <n v="2"/>
    <s v="Panic Disorder (9.1)"/>
    <n v="4.18"/>
    <n v="3.07"/>
  </r>
  <r>
    <s v="*Chorpita 2000 (47-Y) 2-year age bands15FemaleSeparation Anxiety Disorder (7.1)"/>
    <n v="15"/>
    <n v="9"/>
    <n v="1"/>
    <x v="0"/>
    <s v="Study1&amp;2 Combined"/>
    <n v="75"/>
    <s v="Chorpita2000 Study 1&amp;2 CombinedGirls9&amp;10SAD"/>
    <n v="124"/>
    <s v="Female"/>
    <n v="15"/>
    <n v="16"/>
    <x v="0"/>
    <s v="RCADS-47-Y-EN"/>
    <n v="1"/>
    <s v="English"/>
    <n v="1"/>
    <x v="0"/>
    <n v="5"/>
    <s v="Separation Anxiety Disorder (7.1)"/>
    <n v="2.34"/>
    <n v="2.23"/>
  </r>
  <r>
    <s v="*Chorpita 2000 (47-Y) 2-year age bands15FemaleSocial Phobia (9.1)"/>
    <n v="15"/>
    <n v="9"/>
    <n v="1"/>
    <x v="0"/>
    <s v="Study1&amp;2 Combined"/>
    <n v="76"/>
    <s v="Chorpita2000 Study 1&amp;2 CombinedGirls9&amp;10SP"/>
    <n v="118"/>
    <s v="Female"/>
    <n v="15"/>
    <n v="16"/>
    <x v="0"/>
    <s v="RCADS-47-Y-EN"/>
    <n v="1"/>
    <s v="English"/>
    <n v="1"/>
    <x v="0"/>
    <n v="1"/>
    <s v="Social Phobia (9.1)"/>
    <n v="12.27"/>
    <n v="5"/>
  </r>
  <r>
    <s v="*Chorpita 2000 (47-Y) 2-year age bands15FemaleTotal Anxiety (37.1)"/>
    <n v="15"/>
    <n v="9"/>
    <n v="1"/>
    <x v="0"/>
    <s v="Study1&amp;2 Combined"/>
    <n v="295"/>
    <s v="Chorpita2000 Study 1&amp;2 CombinedGirls9&amp;10Anxiety"/>
    <n v="118"/>
    <s v="Female"/>
    <n v="15"/>
    <n v="16"/>
    <x v="0"/>
    <s v="RCADS-47-Y-EN"/>
    <n v="1"/>
    <s v="English"/>
    <n v="1"/>
    <x v="0"/>
    <n v="7"/>
    <s v="Total Anxiety (37.1)"/>
    <n v="30.03"/>
    <n v="12.75"/>
  </r>
  <r>
    <s v="*Chorpita 2000 (47-Y) 2-year age bands15FemaleTotal Anxiety and Depression (47.1)"/>
    <n v="15"/>
    <n v="9"/>
    <n v="1"/>
    <x v="0"/>
    <s v="Study1&amp;2 Combined"/>
    <n v="305"/>
    <s v="Chorpita2000 Study 1&amp;2 CombinedGirls9&amp;10AnxDep"/>
    <n v="118"/>
    <s v="Female"/>
    <n v="15"/>
    <n v="16"/>
    <x v="0"/>
    <s v="RCADS-47-Y-EN"/>
    <n v="1"/>
    <s v="English"/>
    <n v="1"/>
    <x v="0"/>
    <n v="8"/>
    <s v="Total Anxiety and Depression (47.1)"/>
    <n v="37.65"/>
    <n v="14.98"/>
  </r>
  <r>
    <s v="*Chorpita 2000 (47-Y) 2-year age bands15MaleGeneralized Anxiety Disorder (6.1)"/>
    <n v="15"/>
    <n v="9"/>
    <n v="1"/>
    <x v="0"/>
    <s v="Study1&amp;2 Combined"/>
    <n v="38"/>
    <s v="Chorpita2000 Study 1&amp;2 CombinedBoys9&amp;10GAD"/>
    <n v="171"/>
    <s v="Male"/>
    <n v="15"/>
    <n v="16"/>
    <x v="0"/>
    <s v="RCADS-47-Y-EN"/>
    <n v="1"/>
    <s v="English"/>
    <n v="1"/>
    <x v="0"/>
    <n v="3"/>
    <s v="Generalized Anxiety Disorder (6.1)"/>
    <n v="7.07"/>
    <n v="2.93"/>
  </r>
  <r>
    <s v="*Chorpita 2000 (47-Y) 2-year age bands15MaleMajor Depressive Disorder (10.1)"/>
    <n v="15"/>
    <n v="9"/>
    <n v="1"/>
    <x v="0"/>
    <s v="Study1&amp;2 Combined"/>
    <n v="37"/>
    <s v="Chorpita2000 Study 1&amp;2 CombinedBoys9&amp;10MDD"/>
    <n v="172"/>
    <s v="Male"/>
    <n v="15"/>
    <n v="16"/>
    <x v="0"/>
    <s v="RCADS-47-Y-EN"/>
    <n v="1"/>
    <s v="English"/>
    <n v="1"/>
    <x v="0"/>
    <n v="4"/>
    <s v="Major Depressive Disorder (10.1)"/>
    <n v="7.44"/>
    <n v="4.0999999999999996"/>
  </r>
  <r>
    <s v="*Chorpita 2000 (47-Y) 2-year age bands15MaleObsessive Compulsive Disorder (6.1)"/>
    <n v="15"/>
    <n v="9"/>
    <n v="1"/>
    <x v="0"/>
    <s v="Study1&amp;2 Combined"/>
    <n v="39"/>
    <s v="Chorpita2000 Study 1&amp;2 CombinedBoys9&amp;10OCD"/>
    <n v="173"/>
    <s v="Male"/>
    <n v="15"/>
    <n v="16"/>
    <x v="0"/>
    <s v="RCADS-47-Y-EN"/>
    <n v="1"/>
    <s v="English"/>
    <n v="1"/>
    <x v="0"/>
    <n v="6"/>
    <s v="Obsessive Compulsive Disorder (6.1)"/>
    <n v="4.6500000000000004"/>
    <n v="2.89"/>
  </r>
  <r>
    <s v="*Chorpita 2000 (47-Y) 2-year age bands15MalePanic Disorder (9.1)"/>
    <n v="15"/>
    <n v="9"/>
    <n v="1"/>
    <x v="0"/>
    <s v="Study1&amp;2 Combined"/>
    <n v="40"/>
    <s v="Chorpita2000 Study 1&amp;2 CombinedBoys9&amp;10PD"/>
    <n v="173"/>
    <s v="Male"/>
    <n v="15"/>
    <n v="16"/>
    <x v="0"/>
    <s v="RCADS-47-Y-EN"/>
    <n v="1"/>
    <s v="English"/>
    <n v="1"/>
    <x v="0"/>
    <n v="2"/>
    <s v="Panic Disorder (9.1)"/>
    <n v="3.76"/>
    <n v="3.21"/>
  </r>
  <r>
    <s v="*Chorpita 2000 (47-Y) 2-year age bands15MaleSeparation Anxiety Disorder (7.1)"/>
    <n v="15"/>
    <n v="9"/>
    <n v="1"/>
    <x v="0"/>
    <s v="Study1&amp;2 Combined"/>
    <n v="41"/>
    <s v="Chorpita2000 Study 1&amp;2 CombinedBoys9&amp;10SAD"/>
    <n v="172"/>
    <s v="Male"/>
    <n v="15"/>
    <n v="16"/>
    <x v="0"/>
    <s v="RCADS-47-Y-EN"/>
    <n v="1"/>
    <s v="English"/>
    <n v="1"/>
    <x v="0"/>
    <n v="5"/>
    <s v="Separation Anxiety Disorder (7.1)"/>
    <n v="2.5"/>
    <n v="2.46"/>
  </r>
  <r>
    <s v="*Chorpita 2000 (47-Y) 2-year age bands15MaleSocial Phobia (9.1)"/>
    <n v="15"/>
    <n v="9"/>
    <n v="1"/>
    <x v="0"/>
    <s v="Study1&amp;2 Combined"/>
    <n v="42"/>
    <s v="Chorpita2000 Study 1&amp;2 CombinedBoys9&amp;10SP"/>
    <n v="171"/>
    <s v="Male"/>
    <n v="15"/>
    <n v="16"/>
    <x v="0"/>
    <s v="RCADS-47-Y-EN"/>
    <n v="1"/>
    <s v="English"/>
    <n v="1"/>
    <x v="0"/>
    <n v="1"/>
    <s v="Social Phobia (9.1)"/>
    <n v="11.68"/>
    <n v="4.74"/>
  </r>
  <r>
    <s v="*Chorpita 2000 (47-Y) 2-year age bands15MaleTotal Anxiety (37.1)"/>
    <n v="15"/>
    <n v="9"/>
    <n v="1"/>
    <x v="0"/>
    <s v="Study1&amp;2 Combined"/>
    <n v="290"/>
    <s v="Chorpita2000 Study 1&amp;2 CombinedBoys9&amp;10Anxiety"/>
    <n v="171"/>
    <s v="Male"/>
    <n v="15"/>
    <n v="16"/>
    <x v="0"/>
    <s v="RCADS-47-Y-EN"/>
    <n v="1"/>
    <s v="English"/>
    <n v="1"/>
    <x v="0"/>
    <n v="7"/>
    <s v="Total Anxiety (37.1)"/>
    <n v="29.8"/>
    <n v="12.77"/>
  </r>
  <r>
    <s v="*Chorpita 2000 (47-Y) 2-year age bands15MaleTotal Anxiety and Depression (47.1)"/>
    <n v="15"/>
    <n v="9"/>
    <n v="1"/>
    <x v="0"/>
    <s v="Study1&amp;2 Combined"/>
    <n v="300"/>
    <s v="Chorpita2000 Study 1&amp;2 CombinedBoys9&amp;10AnxDep"/>
    <n v="171"/>
    <s v="Male"/>
    <n v="15"/>
    <n v="16"/>
    <x v="0"/>
    <s v="RCADS-47-Y-EN"/>
    <n v="1"/>
    <s v="English"/>
    <n v="1"/>
    <x v="0"/>
    <n v="8"/>
    <s v="Total Anxiety and Depression (47.1)"/>
    <n v="37.26"/>
    <n v="15.32"/>
  </r>
  <r>
    <s v="*Chorpita 2000 (47-Y) 2-year age bands16FemaleGeneralized Anxiety Disorder (6.1)"/>
    <n v="16"/>
    <n v="10"/>
    <n v="1"/>
    <x v="0"/>
    <s v="Study1&amp;2 Combined"/>
    <n v="72"/>
    <s v="Chorpita2000 Study 1&amp;2 CombinedGirls9&amp;10GAD"/>
    <n v="118"/>
    <s v="Female"/>
    <n v="15"/>
    <n v="16"/>
    <x v="0"/>
    <s v="RCADS-47-Y-EN"/>
    <n v="1"/>
    <s v="English"/>
    <n v="1"/>
    <x v="0"/>
    <n v="3"/>
    <s v="Generalized Anxiety Disorder (6.1)"/>
    <n v="7.28"/>
    <n v="3.44"/>
  </r>
  <r>
    <s v="*Chorpita 2000 (47-Y) 2-year age bands16FemaleMajor Depressive Disorder (10.1)"/>
    <n v="16"/>
    <n v="10"/>
    <n v="1"/>
    <x v="0"/>
    <s v="Study1&amp;2 Combined"/>
    <n v="71"/>
    <s v="Chorpita2000 Study 1&amp;2 CombinedGirls9&amp;10MDD"/>
    <n v="124"/>
    <s v="Female"/>
    <n v="15"/>
    <n v="16"/>
    <x v="0"/>
    <s v="RCADS-47-Y-EN"/>
    <n v="1"/>
    <s v="English"/>
    <n v="1"/>
    <x v="0"/>
    <n v="4"/>
    <s v="Major Depressive Disorder (10.1)"/>
    <n v="7.65"/>
    <n v="3.68"/>
  </r>
  <r>
    <s v="*Chorpita 2000 (47-Y) 2-year age bands16FemaleObsessive Compulsive Disorder (6.1)"/>
    <n v="16"/>
    <n v="10"/>
    <n v="1"/>
    <x v="0"/>
    <s v="Study1&amp;2 Combined"/>
    <n v="73"/>
    <s v="Chorpita2000 Study 1&amp;2 CombinedGirls9&amp;10OCD"/>
    <n v="123"/>
    <s v="Female"/>
    <n v="15"/>
    <n v="16"/>
    <x v="0"/>
    <s v="RCADS-47-Y-EN"/>
    <n v="1"/>
    <s v="English"/>
    <n v="1"/>
    <x v="0"/>
    <n v="6"/>
    <s v="Obsessive Compulsive Disorder (6.1)"/>
    <n v="4.12"/>
    <n v="2.79"/>
  </r>
  <r>
    <s v="*Chorpita 2000 (47-Y) 2-year age bands16FemalePanic Disorder (9.1)"/>
    <n v="16"/>
    <n v="10"/>
    <n v="1"/>
    <x v="0"/>
    <s v="Study1&amp;2 Combined"/>
    <n v="74"/>
    <s v="Chorpita2000 Study 1&amp;2 CombinedGirls9&amp;10PD"/>
    <n v="124"/>
    <s v="Female"/>
    <n v="15"/>
    <n v="16"/>
    <x v="0"/>
    <s v="RCADS-47-Y-EN"/>
    <n v="1"/>
    <s v="English"/>
    <n v="1"/>
    <x v="0"/>
    <n v="2"/>
    <s v="Panic Disorder (9.1)"/>
    <n v="4.18"/>
    <n v="3.07"/>
  </r>
  <r>
    <s v="*Chorpita 2000 (47-Y) 2-year age bands16FemaleSeparation Anxiety Disorder (7.1)"/>
    <n v="16"/>
    <n v="10"/>
    <n v="1"/>
    <x v="0"/>
    <s v="Study1&amp;2 Combined"/>
    <n v="75"/>
    <s v="Chorpita2000 Study 1&amp;2 CombinedGirls9&amp;10SAD"/>
    <n v="124"/>
    <s v="Female"/>
    <n v="15"/>
    <n v="16"/>
    <x v="0"/>
    <s v="RCADS-47-Y-EN"/>
    <n v="1"/>
    <s v="English"/>
    <n v="1"/>
    <x v="0"/>
    <n v="5"/>
    <s v="Separation Anxiety Disorder (7.1)"/>
    <n v="2.34"/>
    <n v="2.23"/>
  </r>
  <r>
    <s v="*Chorpita 2000 (47-Y) 2-year age bands16FemaleSocial Phobia (9.1)"/>
    <n v="16"/>
    <n v="10"/>
    <n v="1"/>
    <x v="0"/>
    <s v="Study1&amp;2 Combined"/>
    <n v="76"/>
    <s v="Chorpita2000 Study 1&amp;2 CombinedGirls9&amp;10SP"/>
    <n v="118"/>
    <s v="Female"/>
    <n v="15"/>
    <n v="16"/>
    <x v="0"/>
    <s v="RCADS-47-Y-EN"/>
    <n v="1"/>
    <s v="English"/>
    <n v="1"/>
    <x v="0"/>
    <n v="1"/>
    <s v="Social Phobia (9.1)"/>
    <n v="12.27"/>
    <n v="5"/>
  </r>
  <r>
    <s v="*Chorpita 2000 (47-Y) 2-year age bands16FemaleTotal Anxiety (37.1)"/>
    <n v="16"/>
    <n v="10"/>
    <n v="1"/>
    <x v="0"/>
    <s v="Study1&amp;2 Combined"/>
    <n v="295"/>
    <s v="Chorpita2000 Study 1&amp;2 CombinedGirls9&amp;10Anxiety"/>
    <n v="118"/>
    <s v="Female"/>
    <n v="15"/>
    <n v="16"/>
    <x v="0"/>
    <s v="RCADS-47-Y-EN"/>
    <n v="1"/>
    <s v="English"/>
    <n v="1"/>
    <x v="0"/>
    <n v="7"/>
    <s v="Total Anxiety (37.1)"/>
    <n v="30.03"/>
    <n v="12.75"/>
  </r>
  <r>
    <s v="*Chorpita 2000 (47-Y) 2-year age bands16FemaleTotal Anxiety and Depression (47.1)"/>
    <n v="16"/>
    <n v="10"/>
    <n v="1"/>
    <x v="0"/>
    <s v="Study1&amp;2 Combined"/>
    <n v="305"/>
    <s v="Chorpita2000 Study 1&amp;2 CombinedGirls9&amp;10AnxDep"/>
    <n v="118"/>
    <s v="Female"/>
    <n v="15"/>
    <n v="16"/>
    <x v="0"/>
    <s v="RCADS-47-Y-EN"/>
    <n v="1"/>
    <s v="English"/>
    <n v="1"/>
    <x v="0"/>
    <n v="8"/>
    <s v="Total Anxiety and Depression (47.1)"/>
    <n v="37.65"/>
    <n v="14.98"/>
  </r>
  <r>
    <s v="*Chorpita 2000 (47-Y) 2-year age bands16MaleGeneralized Anxiety Disorder (6.1)"/>
    <n v="16"/>
    <n v="10"/>
    <n v="1"/>
    <x v="0"/>
    <s v="Study1&amp;2 Combined"/>
    <n v="38"/>
    <s v="Chorpita2000 Study 1&amp;2 CombinedBoys9&amp;10GAD"/>
    <n v="171"/>
    <s v="Male"/>
    <n v="15"/>
    <n v="16"/>
    <x v="0"/>
    <s v="RCADS-47-Y-EN"/>
    <n v="1"/>
    <s v="English"/>
    <n v="1"/>
    <x v="0"/>
    <n v="3"/>
    <s v="Generalized Anxiety Disorder (6.1)"/>
    <n v="7.07"/>
    <n v="2.93"/>
  </r>
  <r>
    <s v="*Chorpita 2000 (47-Y) 2-year age bands16MaleMajor Depressive Disorder (10.1)"/>
    <n v="16"/>
    <n v="10"/>
    <n v="1"/>
    <x v="0"/>
    <s v="Study1&amp;2 Combined"/>
    <n v="37"/>
    <s v="Chorpita2000 Study 1&amp;2 CombinedBoys9&amp;10MDD"/>
    <n v="172"/>
    <s v="Male"/>
    <n v="15"/>
    <n v="16"/>
    <x v="0"/>
    <s v="RCADS-47-Y-EN"/>
    <n v="1"/>
    <s v="English"/>
    <n v="1"/>
    <x v="0"/>
    <n v="4"/>
    <s v="Major Depressive Disorder (10.1)"/>
    <n v="7.44"/>
    <n v="4.0999999999999996"/>
  </r>
  <r>
    <s v="*Chorpita 2000 (47-Y) 2-year age bands16MaleObsessive Compulsive Disorder (6.1)"/>
    <n v="16"/>
    <n v="10"/>
    <n v="1"/>
    <x v="0"/>
    <s v="Study1&amp;2 Combined"/>
    <n v="39"/>
    <s v="Chorpita2000 Study 1&amp;2 CombinedBoys9&amp;10OCD"/>
    <n v="173"/>
    <s v="Male"/>
    <n v="15"/>
    <n v="16"/>
    <x v="0"/>
    <s v="RCADS-47-Y-EN"/>
    <n v="1"/>
    <s v="English"/>
    <n v="1"/>
    <x v="0"/>
    <n v="6"/>
    <s v="Obsessive Compulsive Disorder (6.1)"/>
    <n v="4.6500000000000004"/>
    <n v="2.89"/>
  </r>
  <r>
    <s v="*Chorpita 2000 (47-Y) 2-year age bands16MalePanic Disorder (9.1)"/>
    <n v="16"/>
    <n v="10"/>
    <n v="1"/>
    <x v="0"/>
    <s v="Study1&amp;2 Combined"/>
    <n v="40"/>
    <s v="Chorpita2000 Study 1&amp;2 CombinedBoys9&amp;10PD"/>
    <n v="173"/>
    <s v="Male"/>
    <n v="15"/>
    <n v="16"/>
    <x v="0"/>
    <s v="RCADS-47-Y-EN"/>
    <n v="1"/>
    <s v="English"/>
    <n v="1"/>
    <x v="0"/>
    <n v="2"/>
    <s v="Panic Disorder (9.1)"/>
    <n v="3.76"/>
    <n v="3.21"/>
  </r>
  <r>
    <s v="*Chorpita 2000 (47-Y) 2-year age bands16MaleSeparation Anxiety Disorder (7.1)"/>
    <n v="16"/>
    <n v="10"/>
    <n v="1"/>
    <x v="0"/>
    <s v="Study1&amp;2 Combined"/>
    <n v="41"/>
    <s v="Chorpita2000 Study 1&amp;2 CombinedBoys9&amp;10SAD"/>
    <n v="172"/>
    <s v="Male"/>
    <n v="15"/>
    <n v="16"/>
    <x v="0"/>
    <s v="RCADS-47-Y-EN"/>
    <n v="1"/>
    <s v="English"/>
    <n v="1"/>
    <x v="0"/>
    <n v="5"/>
    <s v="Separation Anxiety Disorder (7.1)"/>
    <n v="2.5"/>
    <n v="2.46"/>
  </r>
  <r>
    <s v="*Chorpita 2000 (47-Y) 2-year age bands16MaleSocial Phobia (9.1)"/>
    <n v="16"/>
    <n v="10"/>
    <n v="1"/>
    <x v="0"/>
    <s v="Study1&amp;2 Combined"/>
    <n v="42"/>
    <s v="Chorpita2000 Study 1&amp;2 CombinedBoys9&amp;10SP"/>
    <n v="171"/>
    <s v="Male"/>
    <n v="15"/>
    <n v="16"/>
    <x v="0"/>
    <s v="RCADS-47-Y-EN"/>
    <n v="1"/>
    <s v="English"/>
    <n v="1"/>
    <x v="0"/>
    <n v="1"/>
    <s v="Social Phobia (9.1)"/>
    <n v="11.68"/>
    <n v="4.74"/>
  </r>
  <r>
    <s v="*Chorpita 2000 (47-Y) 2-year age bands16MaleTotal Anxiety (37.1)"/>
    <n v="16"/>
    <n v="10"/>
    <n v="1"/>
    <x v="0"/>
    <s v="Study1&amp;2 Combined"/>
    <n v="290"/>
    <s v="Chorpita2000 Study 1&amp;2 CombinedBoys9&amp;10Anxiety"/>
    <n v="171"/>
    <s v="Male"/>
    <n v="15"/>
    <n v="16"/>
    <x v="0"/>
    <s v="RCADS-47-Y-EN"/>
    <n v="1"/>
    <s v="English"/>
    <n v="1"/>
    <x v="0"/>
    <n v="7"/>
    <s v="Total Anxiety (37.1)"/>
    <n v="29.8"/>
    <n v="12.77"/>
  </r>
  <r>
    <s v="*Chorpita 2000 (47-Y) 2-year age bands16MaleTotal Anxiety and Depression (47.1)"/>
    <n v="16"/>
    <n v="10"/>
    <n v="1"/>
    <x v="0"/>
    <s v="Study1&amp;2 Combined"/>
    <n v="300"/>
    <s v="Chorpita2000 Study 1&amp;2 CombinedBoys9&amp;10AnxDep"/>
    <n v="171"/>
    <s v="Male"/>
    <n v="15"/>
    <n v="16"/>
    <x v="0"/>
    <s v="RCADS-47-Y-EN"/>
    <n v="1"/>
    <s v="English"/>
    <n v="1"/>
    <x v="0"/>
    <n v="8"/>
    <s v="Total Anxiety and Depression (47.1)"/>
    <n v="37.26"/>
    <n v="15.32"/>
  </r>
  <r>
    <s v="*Chorpita 2000 (47-Y) 2-year age bands17FemaleGeneralized Anxiety Disorder (6.1)"/>
    <n v="17"/>
    <n v="11"/>
    <n v="1"/>
    <x v="0"/>
    <s v="Study1&amp;2 Combined"/>
    <n v="78"/>
    <s v="Chorpita2000 Study 1&amp;2 CombinedGirls11&amp;12GAD"/>
    <n v="154"/>
    <s v="Female"/>
    <n v="17"/>
    <n v="18"/>
    <x v="0"/>
    <s v="RCADS-47-Y-EN"/>
    <n v="1"/>
    <s v="English"/>
    <n v="1"/>
    <x v="0"/>
    <n v="3"/>
    <s v="Generalized Anxiety Disorder (6.1)"/>
    <n v="8.49"/>
    <n v="3.71"/>
  </r>
  <r>
    <s v="*Chorpita 2000 (47-Y) 2-year age bands17FemaleMajor Depressive Disorder (10.1)"/>
    <n v="17"/>
    <n v="11"/>
    <n v="1"/>
    <x v="0"/>
    <s v="Study1&amp;2 Combined"/>
    <n v="77"/>
    <s v="Chorpita2000 Study 1&amp;2 CombinedGirls11&amp;12MDD"/>
    <n v="155"/>
    <s v="Female"/>
    <n v="17"/>
    <n v="18"/>
    <x v="0"/>
    <s v="RCADS-47-Y-EN"/>
    <n v="1"/>
    <s v="English"/>
    <n v="1"/>
    <x v="0"/>
    <n v="4"/>
    <s v="Major Depressive Disorder (10.1)"/>
    <n v="9.36"/>
    <n v="4.45"/>
  </r>
  <r>
    <s v="*Chorpita 2000 (47-Y) 2-year age bands17FemaleObsessive Compulsive Disorder (6.1)"/>
    <n v="17"/>
    <n v="11"/>
    <n v="1"/>
    <x v="0"/>
    <s v="Study1&amp;2 Combined"/>
    <n v="79"/>
    <s v="Chorpita2000 Study 1&amp;2 CombinedGirls11&amp;12OCD"/>
    <n v="154"/>
    <s v="Female"/>
    <n v="17"/>
    <n v="18"/>
    <x v="0"/>
    <s v="RCADS-47-Y-EN"/>
    <n v="1"/>
    <s v="English"/>
    <n v="1"/>
    <x v="0"/>
    <n v="6"/>
    <s v="Obsessive Compulsive Disorder (6.1)"/>
    <n v="5.48"/>
    <n v="3.82"/>
  </r>
  <r>
    <s v="*Chorpita 2000 (47-Y) 2-year age bands17FemalePanic Disorder (9.1)"/>
    <n v="17"/>
    <n v="11"/>
    <n v="1"/>
    <x v="0"/>
    <s v="Study1&amp;2 Combined"/>
    <n v="80"/>
    <s v="Chorpita2000 Study 1&amp;2 CombinedGirls11&amp;12PD"/>
    <n v="155"/>
    <s v="Female"/>
    <n v="17"/>
    <n v="18"/>
    <x v="0"/>
    <s v="RCADS-47-Y-EN"/>
    <n v="1"/>
    <s v="English"/>
    <n v="1"/>
    <x v="0"/>
    <n v="2"/>
    <s v="Panic Disorder (9.1)"/>
    <n v="5.26"/>
    <n v="4.28"/>
  </r>
  <r>
    <s v="*Chorpita 2000 (47-Y) 2-year age bands17FemaleSeparation Anxiety Disorder (7.1)"/>
    <n v="17"/>
    <n v="11"/>
    <n v="1"/>
    <x v="0"/>
    <s v="Study1&amp;2 Combined"/>
    <n v="81"/>
    <s v="Chorpita2000 Study 1&amp;2 CombinedGirls11&amp;12SAD"/>
    <n v="155"/>
    <s v="Female"/>
    <n v="17"/>
    <n v="18"/>
    <x v="0"/>
    <s v="RCADS-47-Y-EN"/>
    <n v="1"/>
    <s v="English"/>
    <n v="1"/>
    <x v="0"/>
    <n v="5"/>
    <s v="Separation Anxiety Disorder (7.1)"/>
    <n v="3.05"/>
    <n v="2.57"/>
  </r>
  <r>
    <s v="*Chorpita 2000 (47-Y) 2-year age bands17FemaleSocial Phobia (9.1)"/>
    <n v="17"/>
    <n v="11"/>
    <n v="1"/>
    <x v="0"/>
    <s v="Study1&amp;2 Combined"/>
    <n v="82"/>
    <s v="Chorpita2000 Study 1&amp;2 CombinedGirls11&amp;12SP"/>
    <n v="154"/>
    <s v="Female"/>
    <n v="17"/>
    <n v="18"/>
    <x v="0"/>
    <s v="RCADS-47-Y-EN"/>
    <n v="1"/>
    <s v="English"/>
    <n v="1"/>
    <x v="0"/>
    <n v="1"/>
    <s v="Social Phobia (9.1)"/>
    <n v="12.85"/>
    <n v="4.9800000000000004"/>
  </r>
  <r>
    <s v="*Chorpita 2000 (47-Y) 2-year age bands17FemaleTotal Anxiety (37.1)"/>
    <n v="17"/>
    <n v="11"/>
    <n v="1"/>
    <x v="0"/>
    <s v="Study1&amp;2 Combined"/>
    <n v="296"/>
    <s v="Chorpita2000 Study 1&amp;2 CombinedGirls11&amp;12Anxiety"/>
    <n v="153"/>
    <s v="Female"/>
    <n v="17"/>
    <n v="18"/>
    <x v="0"/>
    <s v="RCADS-47-Y-EN"/>
    <n v="1"/>
    <s v="English"/>
    <n v="1"/>
    <x v="0"/>
    <n v="7"/>
    <s v="Total Anxiety (37.1)"/>
    <n v="34.979999999999997"/>
    <n v="14.87"/>
  </r>
  <r>
    <s v="*Chorpita 2000 (47-Y) 2-year age bands17FemaleTotal Anxiety and Depression (47.1)"/>
    <n v="17"/>
    <n v="11"/>
    <n v="1"/>
    <x v="0"/>
    <s v="Study1&amp;2 Combined"/>
    <n v="306"/>
    <s v="Chorpita2000 Study 1&amp;2 CombinedGirls11&amp;12AnxDep"/>
    <n v="153"/>
    <s v="Female"/>
    <n v="17"/>
    <n v="18"/>
    <x v="0"/>
    <s v="RCADS-47-Y-EN"/>
    <n v="1"/>
    <s v="English"/>
    <n v="1"/>
    <x v="0"/>
    <n v="8"/>
    <s v="Total Anxiety and Depression (47.1)"/>
    <n v="44.25"/>
    <n v="18.29"/>
  </r>
  <r>
    <s v="*Chorpita 2000 (47-Y) 2-year age bands17MaleGeneralized Anxiety Disorder (6.1)"/>
    <n v="17"/>
    <n v="11"/>
    <n v="1"/>
    <x v="0"/>
    <s v="Study1&amp;2 Combined"/>
    <n v="44"/>
    <s v="Chorpita2000 Study 1&amp;2 CombinedBoys11&amp;12GAD"/>
    <n v="135"/>
    <s v="Male"/>
    <n v="17"/>
    <n v="18"/>
    <x v="0"/>
    <s v="RCADS-47-Y-EN"/>
    <n v="1"/>
    <s v="English"/>
    <n v="1"/>
    <x v="0"/>
    <n v="3"/>
    <s v="Generalized Anxiety Disorder (6.1)"/>
    <n v="6.76"/>
    <n v="3.44"/>
  </r>
  <r>
    <s v="*Chorpita 2000 (47-Y) 2-year age bands17MaleMajor Depressive Disorder (10.1)"/>
    <n v="17"/>
    <n v="11"/>
    <n v="1"/>
    <x v="0"/>
    <s v="Study1&amp;2 Combined"/>
    <n v="43"/>
    <s v="Chorpita2000 Study 1&amp;2 CombinedBoys11&amp;12MDD"/>
    <n v="136"/>
    <s v="Male"/>
    <n v="17"/>
    <n v="18"/>
    <x v="0"/>
    <s v="RCADS-47-Y-EN"/>
    <n v="1"/>
    <s v="English"/>
    <n v="1"/>
    <x v="0"/>
    <n v="4"/>
    <s v="Major Depressive Disorder (10.1)"/>
    <n v="7.32"/>
    <n v="3.81"/>
  </r>
  <r>
    <s v="*Chorpita 2000 (47-Y) 2-year age bands17MaleObsessive Compulsive Disorder (6.1)"/>
    <n v="17"/>
    <n v="11"/>
    <n v="1"/>
    <x v="0"/>
    <s v="Study1&amp;2 Combined"/>
    <n v="45"/>
    <s v="Chorpita2000 Study 1&amp;2 CombinedBoys11&amp;12OCD"/>
    <n v="136"/>
    <s v="Male"/>
    <n v="17"/>
    <n v="18"/>
    <x v="0"/>
    <s v="RCADS-47-Y-EN"/>
    <n v="1"/>
    <s v="English"/>
    <n v="1"/>
    <x v="0"/>
    <n v="6"/>
    <s v="Obsessive Compulsive Disorder (6.1)"/>
    <n v="5.18"/>
    <n v="3.12"/>
  </r>
  <r>
    <s v="*Chorpita 2000 (47-Y) 2-year age bands17MalePanic Disorder (9.1)"/>
    <n v="17"/>
    <n v="11"/>
    <n v="1"/>
    <x v="0"/>
    <s v="Study1&amp;2 Combined"/>
    <n v="46"/>
    <s v="Chorpita2000 Study 1&amp;2 CombinedBoys11&amp;12PD"/>
    <n v="137"/>
    <s v="Male"/>
    <n v="17"/>
    <n v="18"/>
    <x v="0"/>
    <s v="RCADS-47-Y-EN"/>
    <n v="1"/>
    <s v="English"/>
    <n v="1"/>
    <x v="0"/>
    <n v="2"/>
    <s v="Panic Disorder (9.1)"/>
    <n v="3.79"/>
    <n v="2.71"/>
  </r>
  <r>
    <s v="*Chorpita 2000 (47-Y) 2-year age bands17MaleSeparation Anxiety Disorder (7.1)"/>
    <n v="17"/>
    <n v="11"/>
    <n v="1"/>
    <x v="0"/>
    <s v="Study1&amp;2 Combined"/>
    <n v="47"/>
    <s v="Chorpita2000 Study 1&amp;2 CombinedBoys11&amp;12SAD"/>
    <n v="137"/>
    <s v="Male"/>
    <n v="17"/>
    <n v="18"/>
    <x v="0"/>
    <s v="RCADS-47-Y-EN"/>
    <n v="1"/>
    <s v="English"/>
    <n v="1"/>
    <x v="0"/>
    <n v="5"/>
    <s v="Separation Anxiety Disorder (7.1)"/>
    <n v="1.9"/>
    <n v="2.0299999999999998"/>
  </r>
  <r>
    <s v="*Chorpita 2000 (47-Y) 2-year age bands17MaleSocial Phobia (9.1)"/>
    <n v="17"/>
    <n v="11"/>
    <n v="1"/>
    <x v="0"/>
    <s v="Study1&amp;2 Combined"/>
    <n v="48"/>
    <s v="Chorpita2000 Study 1&amp;2 CombinedBoys11&amp;12SP"/>
    <n v="135"/>
    <s v="Male"/>
    <n v="17"/>
    <n v="18"/>
    <x v="0"/>
    <s v="RCADS-47-Y-EN"/>
    <n v="1"/>
    <s v="English"/>
    <n v="1"/>
    <x v="0"/>
    <n v="1"/>
    <s v="Social Phobia (9.1)"/>
    <n v="10.67"/>
    <n v="4.49"/>
  </r>
  <r>
    <s v="*Chorpita 2000 (47-Y) 2-year age bands17MaleTotal Anxiety (37.1)"/>
    <n v="17"/>
    <n v="11"/>
    <n v="1"/>
    <x v="0"/>
    <s v="Study1&amp;2 Combined"/>
    <n v="291"/>
    <s v="Chorpita2000 Study 1&amp;2 CombinedBoys11&amp;12Anxiety"/>
    <n v="135"/>
    <s v="Male"/>
    <n v="17"/>
    <n v="18"/>
    <x v="0"/>
    <s v="RCADS-47-Y-EN"/>
    <n v="1"/>
    <s v="English"/>
    <n v="1"/>
    <x v="0"/>
    <n v="7"/>
    <s v="Total Anxiety (37.1)"/>
    <n v="28.22"/>
    <n v="12.01"/>
  </r>
  <r>
    <s v="*Chorpita 2000 (47-Y) 2-year age bands17MaleTotal Anxiety and Depression (47.1)"/>
    <n v="17"/>
    <n v="11"/>
    <n v="1"/>
    <x v="0"/>
    <s v="Study1&amp;2 Combined"/>
    <n v="301"/>
    <s v="Chorpita2000 Study 1&amp;2 CombinedBoys11&amp;12AnxDep"/>
    <n v="135"/>
    <s v="Male"/>
    <n v="17"/>
    <n v="18"/>
    <x v="0"/>
    <s v="RCADS-47-Y-EN"/>
    <n v="1"/>
    <s v="English"/>
    <n v="1"/>
    <x v="0"/>
    <n v="8"/>
    <s v="Total Anxiety and Depression (47.1)"/>
    <n v="35.51"/>
    <n v="14.53"/>
  </r>
  <r>
    <s v="*Chorpita 2000 (47-Y) 2-year age bands18FemaleGeneralized Anxiety Disorder (6.1)"/>
    <n v="18"/>
    <n v="12"/>
    <n v="1"/>
    <x v="0"/>
    <s v="Study1&amp;2 Combined"/>
    <n v="78"/>
    <s v="Chorpita2000 Study 1&amp;2 CombinedGirls11&amp;12GAD"/>
    <n v="154"/>
    <s v="Female"/>
    <n v="17"/>
    <n v="18"/>
    <x v="0"/>
    <s v="RCADS-47-Y-EN"/>
    <n v="1"/>
    <s v="English"/>
    <n v="1"/>
    <x v="0"/>
    <n v="3"/>
    <s v="Generalized Anxiety Disorder (6.1)"/>
    <n v="8.49"/>
    <n v="3.71"/>
  </r>
  <r>
    <s v="*Chorpita 2000 (47-Y) 2-year age bands18FemaleMajor Depressive Disorder (10.1)"/>
    <n v="18"/>
    <n v="12"/>
    <n v="1"/>
    <x v="0"/>
    <s v="Study1&amp;2 Combined"/>
    <n v="77"/>
    <s v="Chorpita2000 Study 1&amp;2 CombinedGirls11&amp;12MDD"/>
    <n v="155"/>
    <s v="Female"/>
    <n v="17"/>
    <n v="18"/>
    <x v="0"/>
    <s v="RCADS-47-Y-EN"/>
    <n v="1"/>
    <s v="English"/>
    <n v="1"/>
    <x v="0"/>
    <n v="4"/>
    <s v="Major Depressive Disorder (10.1)"/>
    <n v="9.36"/>
    <n v="4.45"/>
  </r>
  <r>
    <s v="*Chorpita 2000 (47-Y) 2-year age bands18FemaleObsessive Compulsive Disorder (6.1)"/>
    <n v="18"/>
    <n v="12"/>
    <n v="1"/>
    <x v="0"/>
    <s v="Study1&amp;2 Combined"/>
    <n v="79"/>
    <s v="Chorpita2000 Study 1&amp;2 CombinedGirls11&amp;12OCD"/>
    <n v="154"/>
    <s v="Female"/>
    <n v="17"/>
    <n v="18"/>
    <x v="0"/>
    <s v="RCADS-47-Y-EN"/>
    <n v="1"/>
    <s v="English"/>
    <n v="1"/>
    <x v="0"/>
    <n v="6"/>
    <s v="Obsessive Compulsive Disorder (6.1)"/>
    <n v="5.48"/>
    <n v="3.82"/>
  </r>
  <r>
    <s v="*Chorpita 2000 (47-Y) 2-year age bands18FemalePanic Disorder (9.1)"/>
    <n v="18"/>
    <n v="12"/>
    <n v="1"/>
    <x v="0"/>
    <s v="Study1&amp;2 Combined"/>
    <n v="80"/>
    <s v="Chorpita2000 Study 1&amp;2 CombinedGirls11&amp;12PD"/>
    <n v="155"/>
    <s v="Female"/>
    <n v="17"/>
    <n v="18"/>
    <x v="0"/>
    <s v="RCADS-47-Y-EN"/>
    <n v="1"/>
    <s v="English"/>
    <n v="1"/>
    <x v="0"/>
    <n v="2"/>
    <s v="Panic Disorder (9.1)"/>
    <n v="5.26"/>
    <n v="4.28"/>
  </r>
  <r>
    <s v="*Chorpita 2000 (47-Y) 2-year age bands18FemaleSeparation Anxiety Disorder (7.1)"/>
    <n v="18"/>
    <n v="12"/>
    <n v="1"/>
    <x v="0"/>
    <s v="Study1&amp;2 Combined"/>
    <n v="81"/>
    <s v="Chorpita2000 Study 1&amp;2 CombinedGirls11&amp;12SAD"/>
    <n v="155"/>
    <s v="Female"/>
    <n v="17"/>
    <n v="18"/>
    <x v="0"/>
    <s v="RCADS-47-Y-EN"/>
    <n v="1"/>
    <s v="English"/>
    <n v="1"/>
    <x v="0"/>
    <n v="5"/>
    <s v="Separation Anxiety Disorder (7.1)"/>
    <n v="3.05"/>
    <n v="2.57"/>
  </r>
  <r>
    <s v="*Chorpita 2000 (47-Y) 2-year age bands18FemaleSocial Phobia (9.1)"/>
    <n v="18"/>
    <n v="12"/>
    <n v="1"/>
    <x v="0"/>
    <s v="Study1&amp;2 Combined"/>
    <n v="82"/>
    <s v="Chorpita2000 Study 1&amp;2 CombinedGirls11&amp;12SP"/>
    <n v="154"/>
    <s v="Female"/>
    <n v="17"/>
    <n v="18"/>
    <x v="0"/>
    <s v="RCADS-47-Y-EN"/>
    <n v="1"/>
    <s v="English"/>
    <n v="1"/>
    <x v="0"/>
    <n v="1"/>
    <s v="Social Phobia (9.1)"/>
    <n v="12.85"/>
    <n v="4.9800000000000004"/>
  </r>
  <r>
    <s v="*Chorpita 2000 (47-Y) 2-year age bands18FemaleTotal Anxiety (37.1)"/>
    <n v="18"/>
    <n v="12"/>
    <n v="1"/>
    <x v="0"/>
    <s v="Study1&amp;2 Combined"/>
    <n v="296"/>
    <s v="Chorpita2000 Study 1&amp;2 CombinedGirls11&amp;12Anxiety"/>
    <n v="153"/>
    <s v="Female"/>
    <n v="17"/>
    <n v="18"/>
    <x v="0"/>
    <s v="RCADS-47-Y-EN"/>
    <n v="1"/>
    <s v="English"/>
    <n v="1"/>
    <x v="0"/>
    <n v="7"/>
    <s v="Total Anxiety (37.1)"/>
    <n v="34.979999999999997"/>
    <n v="14.87"/>
  </r>
  <r>
    <s v="*Chorpita 2000 (47-Y) 2-year age bands18FemaleTotal Anxiety and Depression (47.1)"/>
    <n v="18"/>
    <n v="12"/>
    <n v="1"/>
    <x v="0"/>
    <s v="Study1&amp;2 Combined"/>
    <n v="306"/>
    <s v="Chorpita2000 Study 1&amp;2 CombinedGirls11&amp;12AnxDep"/>
    <n v="153"/>
    <s v="Female"/>
    <n v="17"/>
    <n v="18"/>
    <x v="0"/>
    <s v="RCADS-47-Y-EN"/>
    <n v="1"/>
    <s v="English"/>
    <n v="1"/>
    <x v="0"/>
    <n v="8"/>
    <s v="Total Anxiety and Depression (47.1)"/>
    <n v="44.25"/>
    <n v="18.29"/>
  </r>
  <r>
    <s v="*Chorpita 2000 (47-Y) 2-year age bands18MaleGeneralized Anxiety Disorder (6.1)"/>
    <n v="18"/>
    <n v="12"/>
    <n v="1"/>
    <x v="0"/>
    <s v="Study1&amp;2 Combined"/>
    <n v="44"/>
    <s v="Chorpita2000 Study 1&amp;2 CombinedBoys11&amp;12GAD"/>
    <n v="135"/>
    <s v="Male"/>
    <n v="17"/>
    <n v="18"/>
    <x v="0"/>
    <s v="RCADS-47-Y-EN"/>
    <n v="1"/>
    <s v="English"/>
    <n v="1"/>
    <x v="0"/>
    <n v="3"/>
    <s v="Generalized Anxiety Disorder (6.1)"/>
    <n v="6.76"/>
    <n v="3.44"/>
  </r>
  <r>
    <s v="*Chorpita 2000 (47-Y) 2-year age bands18MaleMajor Depressive Disorder (10.1)"/>
    <n v="18"/>
    <n v="12"/>
    <n v="1"/>
    <x v="0"/>
    <s v="Study1&amp;2 Combined"/>
    <n v="43"/>
    <s v="Chorpita2000 Study 1&amp;2 CombinedBoys11&amp;12MDD"/>
    <n v="136"/>
    <s v="Male"/>
    <n v="17"/>
    <n v="18"/>
    <x v="0"/>
    <s v="RCADS-47-Y-EN"/>
    <n v="1"/>
    <s v="English"/>
    <n v="1"/>
    <x v="0"/>
    <n v="4"/>
    <s v="Major Depressive Disorder (10.1)"/>
    <n v="7.32"/>
    <n v="3.81"/>
  </r>
  <r>
    <s v="*Chorpita 2000 (47-Y) 2-year age bands18MaleObsessive Compulsive Disorder (6.1)"/>
    <n v="18"/>
    <n v="12"/>
    <n v="1"/>
    <x v="0"/>
    <s v="Study1&amp;2 Combined"/>
    <n v="45"/>
    <s v="Chorpita2000 Study 1&amp;2 CombinedBoys11&amp;12OCD"/>
    <n v="136"/>
    <s v="Male"/>
    <n v="17"/>
    <n v="18"/>
    <x v="0"/>
    <s v="RCADS-47-Y-EN"/>
    <n v="1"/>
    <s v="English"/>
    <n v="1"/>
    <x v="0"/>
    <n v="6"/>
    <s v="Obsessive Compulsive Disorder (6.1)"/>
    <n v="5.18"/>
    <n v="3.12"/>
  </r>
  <r>
    <s v="*Chorpita 2000 (47-Y) 2-year age bands18MalePanic Disorder (9.1)"/>
    <n v="18"/>
    <n v="12"/>
    <n v="1"/>
    <x v="0"/>
    <s v="Study1&amp;2 Combined"/>
    <n v="46"/>
    <s v="Chorpita2000 Study 1&amp;2 CombinedBoys11&amp;12PD"/>
    <n v="137"/>
    <s v="Male"/>
    <n v="17"/>
    <n v="18"/>
    <x v="0"/>
    <s v="RCADS-47-Y-EN"/>
    <n v="1"/>
    <s v="English"/>
    <n v="1"/>
    <x v="0"/>
    <n v="2"/>
    <s v="Panic Disorder (9.1)"/>
    <n v="3.79"/>
    <n v="2.71"/>
  </r>
  <r>
    <s v="*Chorpita 2000 (47-Y) 2-year age bands18MaleSeparation Anxiety Disorder (7.1)"/>
    <n v="18"/>
    <n v="12"/>
    <n v="1"/>
    <x v="0"/>
    <s v="Study1&amp;2 Combined"/>
    <n v="47"/>
    <s v="Chorpita2000 Study 1&amp;2 CombinedBoys11&amp;12SAD"/>
    <n v="137"/>
    <s v="Male"/>
    <n v="17"/>
    <n v="18"/>
    <x v="0"/>
    <s v="RCADS-47-Y-EN"/>
    <n v="1"/>
    <s v="English"/>
    <n v="1"/>
    <x v="0"/>
    <n v="5"/>
    <s v="Separation Anxiety Disorder (7.1)"/>
    <n v="1.9"/>
    <n v="2.0299999999999998"/>
  </r>
  <r>
    <s v="*Chorpita 2000 (47-Y) 2-year age bands18MaleSocial Phobia (9.1)"/>
    <n v="18"/>
    <n v="12"/>
    <n v="1"/>
    <x v="0"/>
    <s v="Study1&amp;2 Combined"/>
    <n v="48"/>
    <s v="Chorpita2000 Study 1&amp;2 CombinedBoys11&amp;12SP"/>
    <n v="135"/>
    <s v="Male"/>
    <n v="17"/>
    <n v="18"/>
    <x v="0"/>
    <s v="RCADS-47-Y-EN"/>
    <n v="1"/>
    <s v="English"/>
    <n v="1"/>
    <x v="0"/>
    <n v="1"/>
    <s v="Social Phobia (9.1)"/>
    <n v="10.67"/>
    <n v="4.49"/>
  </r>
  <r>
    <s v="*Chorpita 2000 (47-Y) 2-year age bands18MaleTotal Anxiety (37.1)"/>
    <n v="18"/>
    <n v="12"/>
    <n v="1"/>
    <x v="0"/>
    <s v="Study1&amp;2 Combined"/>
    <n v="291"/>
    <s v="Chorpita2000 Study 1&amp;2 CombinedBoys11&amp;12Anxiety"/>
    <n v="135"/>
    <s v="Male"/>
    <n v="17"/>
    <n v="18"/>
    <x v="0"/>
    <s v="RCADS-47-Y-EN"/>
    <n v="1"/>
    <s v="English"/>
    <n v="1"/>
    <x v="0"/>
    <n v="7"/>
    <s v="Total Anxiety (37.1)"/>
    <n v="28.22"/>
    <n v="12.01"/>
  </r>
  <r>
    <s v="*Chorpita 2000 (47-Y) 2-year age bands18MaleTotal Anxiety and Depression (47.1)"/>
    <n v="18"/>
    <n v="12"/>
    <n v="1"/>
    <x v="0"/>
    <s v="Study1&amp;2 Combined"/>
    <n v="301"/>
    <s v="Chorpita2000 Study 1&amp;2 CombinedBoys11&amp;12AnxDep"/>
    <n v="135"/>
    <s v="Male"/>
    <n v="17"/>
    <n v="18"/>
    <x v="0"/>
    <s v="RCADS-47-Y-EN"/>
    <n v="1"/>
    <s v="English"/>
    <n v="1"/>
    <x v="0"/>
    <n v="8"/>
    <s v="Total Anxiety and Depression (47.1)"/>
    <n v="35.51"/>
    <n v="14.53"/>
  </r>
  <r>
    <s v="*Chorpita 2000 (47-Y) 2-year age bands9FemaleGeneralized Anxiety Disorder (6.1)"/>
    <n v="9"/>
    <n v="3"/>
    <n v="1"/>
    <x v="0"/>
    <s v="Study1&amp;2 Combined"/>
    <n v="53"/>
    <s v="Chorpita2000 Study 1&amp;2 CombinedGirls3&amp;4GAD"/>
    <n v="209"/>
    <s v="Female"/>
    <n v="9"/>
    <n v="10"/>
    <x v="0"/>
    <s v="RCADS-47-Y-EN"/>
    <n v="1"/>
    <s v="English"/>
    <n v="1"/>
    <x v="0"/>
    <n v="3"/>
    <s v="Generalized Anxiety Disorder (6.1)"/>
    <n v="7.77"/>
    <n v="3.77"/>
  </r>
  <r>
    <s v="*Chorpita 2000 (47-Y) 2-year age bands9FemaleMajor Depressive Disorder (10.1)"/>
    <n v="9"/>
    <n v="3"/>
    <n v="1"/>
    <x v="0"/>
    <s v="Study1&amp;2 Combined"/>
    <n v="49"/>
    <s v="Chorpita2000 Study 1&amp;2 CombinedGirls3&amp;4MDD"/>
    <n v="224"/>
    <s v="Female"/>
    <n v="9"/>
    <n v="10"/>
    <x v="0"/>
    <s v="RCADS-47-Y-EN"/>
    <n v="1"/>
    <s v="English"/>
    <n v="1"/>
    <x v="0"/>
    <n v="4"/>
    <s v="Major Depressive Disorder (10.1)"/>
    <n v="8.74"/>
    <n v="4.75"/>
  </r>
  <r>
    <s v="*Chorpita 2000 (47-Y) 2-year age bands9FemaleObsessive Compulsive Disorder (6.1)"/>
    <n v="9"/>
    <n v="3"/>
    <n v="1"/>
    <x v="0"/>
    <s v="Study1&amp;2 Combined"/>
    <n v="54"/>
    <s v="Chorpita2000 Study 1&amp;2 CombinedGirls3&amp;4OCD"/>
    <n v="222"/>
    <s v="Female"/>
    <n v="9"/>
    <n v="10"/>
    <x v="0"/>
    <s v="RCADS-47-Y-EN"/>
    <n v="1"/>
    <s v="English"/>
    <n v="1"/>
    <x v="0"/>
    <n v="6"/>
    <s v="Obsessive Compulsive Disorder (6.1)"/>
    <n v="7.62"/>
    <n v="3.68"/>
  </r>
  <r>
    <s v="*Chorpita 2000 (47-Y) 2-year age bands9FemalePanic Disorder (9.1)"/>
    <n v="9"/>
    <n v="3"/>
    <n v="1"/>
    <x v="0"/>
    <s v="Study1&amp;2 Combined"/>
    <n v="55"/>
    <s v="Chorpita2000 Study 1&amp;2 CombinedGirls3&amp;4PD"/>
    <n v="226"/>
    <s v="Female"/>
    <n v="9"/>
    <n v="10"/>
    <x v="0"/>
    <s v="RCADS-47-Y-EN"/>
    <n v="1"/>
    <s v="English"/>
    <n v="1"/>
    <x v="0"/>
    <n v="2"/>
    <s v="Panic Disorder (9.1)"/>
    <n v="6.51"/>
    <n v="4.7300000000000004"/>
  </r>
  <r>
    <s v="*Chorpita 2000 (47-Y) 2-year age bands9FemaleSeparation Anxiety Disorder (7.1)"/>
    <n v="9"/>
    <n v="3"/>
    <n v="1"/>
    <x v="0"/>
    <s v="Study1&amp;2 Combined"/>
    <n v="57"/>
    <s v="Chorpita2000 Study 1&amp;2 CombinedGirls3&amp;4SAD"/>
    <n v="227"/>
    <s v="Female"/>
    <n v="9"/>
    <n v="10"/>
    <x v="0"/>
    <s v="RCADS-47-Y-EN"/>
    <n v="1"/>
    <s v="English"/>
    <n v="1"/>
    <x v="0"/>
    <n v="5"/>
    <s v="Separation Anxiety Disorder (7.1)"/>
    <n v="7.05"/>
    <n v="4.3099999999999996"/>
  </r>
  <r>
    <s v="*Chorpita 2000 (47-Y) 2-year age bands9FemaleSocial Phobia (9.1)"/>
    <n v="9"/>
    <n v="3"/>
    <n v="1"/>
    <x v="0"/>
    <s v="Study1&amp;2 Combined"/>
    <n v="58"/>
    <s v="Chorpita2000 Study 1&amp;2 CombinedGirls3&amp;4SP"/>
    <n v="212"/>
    <s v="Female"/>
    <n v="9"/>
    <n v="10"/>
    <x v="0"/>
    <s v="RCADS-47-Y-EN"/>
    <n v="1"/>
    <s v="English"/>
    <n v="1"/>
    <x v="0"/>
    <n v="1"/>
    <s v="Social Phobia (9.1)"/>
    <n v="11.61"/>
    <n v="4.9800000000000004"/>
  </r>
  <r>
    <s v="*Chorpita 2000 (47-Y) 2-year age bands9FemaleTotal Anxiety (37.1)"/>
    <n v="9"/>
    <n v="3"/>
    <n v="1"/>
    <x v="0"/>
    <s v="Study1&amp;2 Combined"/>
    <n v="292"/>
    <s v="Chorpita2000 Study 1&amp;2 CombinedGirls3&amp;4Anxiety"/>
    <n v="206"/>
    <s v="Female"/>
    <n v="9"/>
    <n v="10"/>
    <x v="0"/>
    <s v="RCADS-47-Y-EN"/>
    <n v="1"/>
    <s v="English"/>
    <n v="1"/>
    <x v="0"/>
    <n v="7"/>
    <s v="Total Anxiety (37.1)"/>
    <n v="40.43"/>
    <n v="17.32"/>
  </r>
  <r>
    <s v="*Chorpita 2000 (47-Y) 2-year age bands9FemaleTotal Anxiety and Depression (47.1)"/>
    <n v="9"/>
    <n v="3"/>
    <n v="1"/>
    <x v="0"/>
    <s v="Study1&amp;2 Combined"/>
    <n v="302"/>
    <s v="Chorpita2000 Study 1&amp;2 CombinedGirls3&amp;4AnxDep"/>
    <n v="206"/>
    <s v="Female"/>
    <n v="9"/>
    <n v="10"/>
    <x v="0"/>
    <s v="RCADS-47-Y-EN"/>
    <n v="1"/>
    <s v="English"/>
    <n v="1"/>
    <x v="0"/>
    <n v="8"/>
    <s v="Total Anxiety and Depression (47.1)"/>
    <n v="49.09"/>
    <n v="21.05"/>
  </r>
  <r>
    <s v="*Chorpita 2000 (47-Y) 2-year age bands9MaleGeneralized Anxiety Disorder (6.1)"/>
    <n v="9"/>
    <n v="3"/>
    <n v="1"/>
    <x v="0"/>
    <s v="Study1&amp;2 Combined"/>
    <n v="20"/>
    <s v="Chorpita2000 Study 1&amp;2 CombinedBoys3&amp;4GAD"/>
    <n v="144"/>
    <s v="Male"/>
    <n v="9"/>
    <n v="10"/>
    <x v="0"/>
    <s v="RCADS-47-Y-EN"/>
    <n v="1"/>
    <s v="English"/>
    <n v="1"/>
    <x v="0"/>
    <n v="3"/>
    <s v="Generalized Anxiety Disorder (6.1)"/>
    <n v="6.98"/>
    <n v="3.36"/>
  </r>
  <r>
    <s v="*Chorpita 2000 (47-Y) 2-year age bands9MaleMajor Depressive Disorder (10.1)"/>
    <n v="9"/>
    <n v="3"/>
    <n v="1"/>
    <x v="0"/>
    <s v="Study1&amp;2 Combined"/>
    <n v="19"/>
    <s v="Chorpita2000 Study 1&amp;2 CombinedBoys3&amp;4MDD"/>
    <n v="152"/>
    <s v="Male"/>
    <n v="9"/>
    <n v="10"/>
    <x v="0"/>
    <s v="RCADS-47-Y-EN"/>
    <n v="1"/>
    <s v="English"/>
    <n v="1"/>
    <x v="0"/>
    <n v="4"/>
    <s v="Major Depressive Disorder (10.1)"/>
    <n v="8.25"/>
    <n v="4.09"/>
  </r>
  <r>
    <s v="*Chorpita 2000 (47-Y) 2-year age bands9MaleObsessive Compulsive Disorder (6.1)"/>
    <n v="9"/>
    <n v="3"/>
    <n v="1"/>
    <x v="0"/>
    <s v="Study1&amp;2 Combined"/>
    <n v="21"/>
    <s v="Chorpita2000 Study 1&amp;2 CombinedBoys3&amp;4OCD"/>
    <n v="149"/>
    <s v="Male"/>
    <n v="9"/>
    <n v="10"/>
    <x v="0"/>
    <s v="RCADS-47-Y-EN"/>
    <n v="1"/>
    <s v="English"/>
    <n v="1"/>
    <x v="0"/>
    <n v="6"/>
    <s v="Obsessive Compulsive Disorder (6.1)"/>
    <n v="6.15"/>
    <n v="3.2"/>
  </r>
  <r>
    <s v="*Chorpita 2000 (47-Y) 2-year age bands9MalePanic Disorder (9.1)"/>
    <n v="9"/>
    <n v="3"/>
    <n v="1"/>
    <x v="0"/>
    <s v="Study1&amp;2 Combined"/>
    <n v="22"/>
    <s v="Chorpita2000 Study 1&amp;2 CombinedBoys3&amp;4PD"/>
    <n v="150"/>
    <s v="Male"/>
    <n v="9"/>
    <n v="10"/>
    <x v="0"/>
    <s v="RCADS-47-Y-EN"/>
    <n v="1"/>
    <s v="English"/>
    <n v="1"/>
    <x v="0"/>
    <n v="2"/>
    <s v="Panic Disorder (9.1)"/>
    <n v="5.25"/>
    <n v="4.1500000000000004"/>
  </r>
  <r>
    <s v="*Chorpita 2000 (47-Y) 2-year age bands9MaleSeparation Anxiety Disorder (7.1)"/>
    <n v="9"/>
    <n v="3"/>
    <n v="1"/>
    <x v="0"/>
    <s v="Study1&amp;2 Combined"/>
    <n v="23"/>
    <s v="Chorpita2000 Study 1&amp;2 CombinedBoys3&amp;4SAD"/>
    <n v="151"/>
    <s v="Male"/>
    <n v="9"/>
    <n v="10"/>
    <x v="0"/>
    <s v="RCADS-47-Y-EN"/>
    <n v="1"/>
    <s v="English"/>
    <n v="1"/>
    <x v="0"/>
    <n v="5"/>
    <s v="Separation Anxiety Disorder (7.1)"/>
    <n v="4.87"/>
    <n v="3.93"/>
  </r>
  <r>
    <s v="*Chorpita 2000 (47-Y) 2-year age bands9MaleSocial Phobia (9.1)"/>
    <n v="9"/>
    <n v="3"/>
    <n v="1"/>
    <x v="0"/>
    <s v="Study1&amp;2 Combined"/>
    <n v="24"/>
    <s v="Chorpita2000 Study 1&amp;2 CombinedBoys3&amp;4SP"/>
    <n v="145"/>
    <s v="Male"/>
    <n v="9"/>
    <n v="10"/>
    <x v="0"/>
    <s v="RCADS-47-Y-EN"/>
    <n v="1"/>
    <s v="English"/>
    <n v="1"/>
    <x v="0"/>
    <n v="1"/>
    <s v="Social Phobia (9.1)"/>
    <n v="9.77"/>
    <n v="4.51"/>
  </r>
  <r>
    <s v="*Chorpita 2000 (47-Y) 2-year age bands9MaleTotal Anxiety (37.1)"/>
    <n v="9"/>
    <n v="3"/>
    <n v="1"/>
    <x v="0"/>
    <s v="Study1&amp;2 Combined"/>
    <n v="287"/>
    <s v="Chorpita2000 Study 1&amp;2 CombinedBoys3&amp;4Anxiety"/>
    <n v="141"/>
    <s v="Male"/>
    <n v="9"/>
    <n v="10"/>
    <x v="0"/>
    <s v="RCADS-47-Y-EN"/>
    <n v="1"/>
    <s v="English"/>
    <n v="1"/>
    <x v="0"/>
    <n v="7"/>
    <s v="Total Anxiety (37.1)"/>
    <n v="32.880000000000003"/>
    <n v="14.46"/>
  </r>
  <r>
    <s v="*Chorpita 2000 (47-Y) 2-year age bands9MaleTotal Anxiety and Depression (47.1)"/>
    <n v="9"/>
    <n v="3"/>
    <n v="1"/>
    <x v="0"/>
    <s v="Study1&amp;2 Combined"/>
    <n v="297"/>
    <s v="Chorpita2000 Study 1&amp;2 CombinedBoys3&amp;4AnxDep"/>
    <n v="141"/>
    <s v="Male"/>
    <n v="9"/>
    <n v="10"/>
    <x v="0"/>
    <s v="RCADS-47-Y-EN"/>
    <n v="1"/>
    <s v="English"/>
    <n v="1"/>
    <x v="0"/>
    <n v="8"/>
    <s v="Total Anxiety and Depression (47.1)"/>
    <n v="41.08"/>
    <n v="17.13"/>
  </r>
  <r>
    <s v="*Ebesutani 2011 (47-CG) 2-year age bands10FemaleGeneralized Anxiety Disorder (6.1)"/>
    <n v="10"/>
    <n v="4"/>
    <n v="2"/>
    <x v="1"/>
    <s v="Study1"/>
    <n v="129"/>
    <s v="Ebesutani2011 Study 1 Girls3&amp;4"/>
    <n v="89"/>
    <s v="Female"/>
    <n v="9"/>
    <n v="10"/>
    <x v="0"/>
    <s v="RCADS-47-CG-EN"/>
    <n v="1"/>
    <s v="English"/>
    <n v="2"/>
    <x v="1"/>
    <n v="3"/>
    <s v="Generalized Anxiety Disorder (6.1)"/>
    <n v="4"/>
    <n v="2.87"/>
  </r>
  <r>
    <s v="*Ebesutani 2011 (47-CG) 2-year age bands10FemaleMajor Depressive Disorder (10.1)"/>
    <n v="10"/>
    <n v="4"/>
    <n v="2"/>
    <x v="1"/>
    <s v="Study1"/>
    <n v="129"/>
    <s v="Ebesutani2011 Study 1 Girls3&amp;4"/>
    <n v="89"/>
    <s v="Female"/>
    <n v="9"/>
    <n v="10"/>
    <x v="0"/>
    <s v="RCADS-47-CG-EN"/>
    <n v="1"/>
    <s v="English"/>
    <n v="2"/>
    <x v="1"/>
    <n v="4"/>
    <s v="Major Depressive Disorder (10.1)"/>
    <n v="3.25"/>
    <n v="3.58"/>
  </r>
  <r>
    <s v="*Ebesutani 2011 (47-CG) 2-year age bands10FemaleObsessive Compulsive Disorder (6.1)"/>
    <n v="10"/>
    <n v="4"/>
    <n v="2"/>
    <x v="1"/>
    <s v="Study1"/>
    <n v="129"/>
    <s v="Ebesutani2011 Study 1 Girls3&amp;4"/>
    <n v="89"/>
    <s v="Female"/>
    <n v="9"/>
    <n v="10"/>
    <x v="0"/>
    <s v="RCADS-47-CG-EN"/>
    <n v="1"/>
    <s v="English"/>
    <n v="2"/>
    <x v="1"/>
    <n v="6"/>
    <s v="Obsessive Compulsive Disorder (6.1)"/>
    <n v="2.0099999999999998"/>
    <n v="2.63"/>
  </r>
  <r>
    <s v="*Ebesutani 2011 (47-CG) 2-year age bands10FemalePanic Disorder (9.1)"/>
    <n v="10"/>
    <n v="4"/>
    <n v="2"/>
    <x v="1"/>
    <s v="Study1"/>
    <n v="129"/>
    <s v="Ebesutani2011 Study 1 Girls3&amp;4"/>
    <n v="89"/>
    <s v="Female"/>
    <n v="9"/>
    <n v="10"/>
    <x v="0"/>
    <s v="RCADS-47-CG-EN"/>
    <n v="1"/>
    <s v="English"/>
    <n v="2"/>
    <x v="1"/>
    <n v="2"/>
    <s v="Panic Disorder (9.1)"/>
    <n v="1.87"/>
    <n v="2.61"/>
  </r>
  <r>
    <s v="*Ebesutani 2011 (47-CG) 2-year age bands10FemaleSeparation Anxiety Disorder (7.1)"/>
    <n v="10"/>
    <n v="4"/>
    <n v="2"/>
    <x v="1"/>
    <s v="Study1"/>
    <n v="129"/>
    <s v="Ebesutani2011 Study 1 Girls3&amp;4"/>
    <n v="89"/>
    <s v="Female"/>
    <n v="9"/>
    <n v="10"/>
    <x v="0"/>
    <s v="RCADS-47-CG-EN"/>
    <n v="1"/>
    <s v="English"/>
    <n v="2"/>
    <x v="1"/>
    <n v="5"/>
    <s v="Separation Anxiety Disorder (7.1)"/>
    <n v="4.2"/>
    <n v="3"/>
  </r>
  <r>
    <s v="*Ebesutani 2011 (47-CG) 2-year age bands10FemaleSocial Phobia (9.1)"/>
    <n v="10"/>
    <n v="4"/>
    <n v="2"/>
    <x v="1"/>
    <s v="Study1"/>
    <n v="129"/>
    <s v="Ebesutani2011 Study 1 Girls3&amp;4"/>
    <n v="89"/>
    <s v="Female"/>
    <n v="9"/>
    <n v="10"/>
    <x v="0"/>
    <s v="RCADS-47-CG-EN"/>
    <n v="1"/>
    <s v="English"/>
    <n v="2"/>
    <x v="1"/>
    <n v="1"/>
    <s v="Social Phobia (9.1)"/>
    <n v="8.01"/>
    <n v="3.87"/>
  </r>
  <r>
    <s v="*Ebesutani 2011 (47-CG) 2-year age bands10FemaleTotal Anxiety (37.1)"/>
    <n v="10"/>
    <n v="4"/>
    <n v="2"/>
    <x v="1"/>
    <s v="Study1"/>
    <n v="129"/>
    <s v="Ebesutani2011 Study 1 Girls3&amp;4"/>
    <n v="89"/>
    <s v="Female"/>
    <n v="9"/>
    <n v="10"/>
    <x v="0"/>
    <s v="RCADS-47-CG-EN"/>
    <n v="1"/>
    <s v="English"/>
    <n v="2"/>
    <x v="1"/>
    <n v="7"/>
    <s v="Total Anxiety (37.1)"/>
    <n v="20.100000000000001"/>
    <n v="11.96"/>
  </r>
  <r>
    <s v="*Ebesutani 2011 (47-CG) 2-year age bands10FemaleTotal Anxiety and Depression (47.1)"/>
    <n v="10"/>
    <n v="4"/>
    <n v="2"/>
    <x v="1"/>
    <s v="Study1"/>
    <n v="129"/>
    <s v="Ebesutani2011 Study 1 Girls3&amp;4"/>
    <n v="89"/>
    <s v="Female"/>
    <n v="9"/>
    <n v="10"/>
    <x v="0"/>
    <s v="RCADS-47-CG-EN"/>
    <n v="1"/>
    <s v="English"/>
    <n v="2"/>
    <x v="1"/>
    <n v="8"/>
    <s v="Total Anxiety and Depression (47.1)"/>
    <n v="23.35"/>
    <n v="14.57"/>
  </r>
  <r>
    <s v="*Ebesutani 2011 (47-CG) 2-year age bands10MaleGeneralized Anxiety Disorder (6.1)"/>
    <n v="10"/>
    <n v="4"/>
    <n v="2"/>
    <x v="1"/>
    <s v="Study1"/>
    <n v="119"/>
    <s v="Ebesutani2011 Study 1 Boys 3&amp;4"/>
    <n v="103"/>
    <s v="Male"/>
    <n v="9"/>
    <n v="10"/>
    <x v="0"/>
    <s v="RCADS-47-CG-EN"/>
    <n v="1"/>
    <s v="English"/>
    <n v="2"/>
    <x v="1"/>
    <n v="3"/>
    <s v="Generalized Anxiety Disorder (6.1)"/>
    <n v="4.1100000000000003"/>
    <n v="3"/>
  </r>
  <r>
    <s v="*Ebesutani 2011 (47-CG) 2-year age bands10MaleMajor Depressive Disorder (10.1)"/>
    <n v="10"/>
    <n v="4"/>
    <n v="2"/>
    <x v="1"/>
    <s v="Study1"/>
    <n v="119"/>
    <s v="Ebesutani2011 Study 1 Boys 3&amp;4"/>
    <n v="103"/>
    <s v="Male"/>
    <n v="9"/>
    <n v="10"/>
    <x v="0"/>
    <s v="RCADS-47-CG-EN"/>
    <n v="1"/>
    <s v="English"/>
    <n v="2"/>
    <x v="1"/>
    <n v="4"/>
    <s v="Major Depressive Disorder (10.1)"/>
    <n v="3.71"/>
    <n v="2.93"/>
  </r>
  <r>
    <s v="*Ebesutani 2011 (47-CG) 2-year age bands10MaleObsessive Compulsive Disorder (6.1)"/>
    <n v="10"/>
    <n v="4"/>
    <n v="2"/>
    <x v="1"/>
    <s v="Study1"/>
    <n v="148"/>
    <s v="Ebesutani 2011 Study1 Boys3&amp;4 OCD PD"/>
    <n v="102"/>
    <s v="Male"/>
    <n v="9"/>
    <n v="10"/>
    <x v="0"/>
    <s v="RCADS-47-CG-EN"/>
    <n v="1"/>
    <s v="English"/>
    <n v="2"/>
    <x v="1"/>
    <n v="6"/>
    <s v="Obsessive Compulsive Disorder (6.1)"/>
    <n v="2.04"/>
    <n v="2.4300000000000002"/>
  </r>
  <r>
    <s v="*Ebesutani 2011 (47-CG) 2-year age bands10MalePanic Disorder (9.1)"/>
    <n v="10"/>
    <n v="4"/>
    <n v="2"/>
    <x v="1"/>
    <s v="Study1"/>
    <n v="148"/>
    <s v="Ebesutani 2011 Study1 Boys3&amp;4 OCD PD"/>
    <n v="102"/>
    <s v="Male"/>
    <n v="9"/>
    <n v="10"/>
    <x v="0"/>
    <s v="RCADS-47-CG-EN"/>
    <n v="1"/>
    <s v="English"/>
    <n v="2"/>
    <x v="1"/>
    <n v="2"/>
    <s v="Panic Disorder (9.1)"/>
    <n v="1.9"/>
    <n v="1.9"/>
  </r>
  <r>
    <s v="*Ebesutani 2011 (47-CG) 2-year age bands10MaleSeparation Anxiety Disorder (7.1)"/>
    <n v="10"/>
    <n v="4"/>
    <n v="2"/>
    <x v="1"/>
    <s v="Study1"/>
    <n v="119"/>
    <s v="Ebesutani2011 Study 1 Boys 3&amp;4"/>
    <n v="103"/>
    <s v="Male"/>
    <n v="9"/>
    <n v="10"/>
    <x v="0"/>
    <s v="RCADS-47-CG-EN"/>
    <n v="1"/>
    <s v="English"/>
    <n v="2"/>
    <x v="1"/>
    <n v="5"/>
    <s v="Separation Anxiety Disorder (7.1)"/>
    <n v="4.29"/>
    <n v="3"/>
  </r>
  <r>
    <s v="*Ebesutani 2011 (47-CG) 2-year age bands10MaleSocial Phobia (9.1)"/>
    <n v="10"/>
    <n v="4"/>
    <n v="2"/>
    <x v="1"/>
    <s v="Study1"/>
    <n v="119"/>
    <s v="Ebesutani2011 Study 1 Boys 3&amp;4"/>
    <n v="103"/>
    <s v="Male"/>
    <n v="9"/>
    <n v="10"/>
    <x v="0"/>
    <s v="RCADS-47-CG-EN"/>
    <n v="1"/>
    <s v="English"/>
    <n v="2"/>
    <x v="1"/>
    <n v="1"/>
    <s v="Social Phobia (9.1)"/>
    <n v="8.44"/>
    <n v="3.88"/>
  </r>
  <r>
    <s v="*Ebesutani 2011 (47-CG) 2-year age bands10MaleTotal Anxiety (37.1)"/>
    <n v="10"/>
    <n v="4"/>
    <n v="2"/>
    <x v="1"/>
    <s v="Study1"/>
    <n v="119"/>
    <s v="Ebesutani2011 Study 1 Boys 3&amp;4"/>
    <n v="103"/>
    <s v="Male"/>
    <n v="9"/>
    <n v="10"/>
    <x v="0"/>
    <s v="RCADS-47-CG-EN"/>
    <n v="1"/>
    <s v="English"/>
    <n v="2"/>
    <x v="1"/>
    <n v="7"/>
    <s v="Total Anxiety (37.1)"/>
    <n v="20.78"/>
    <n v="3.88"/>
  </r>
  <r>
    <s v="*Ebesutani 2011 (47-CG) 2-year age bands10MaleTotal Anxiety and Depression (47.1)"/>
    <n v="10"/>
    <n v="4"/>
    <n v="2"/>
    <x v="1"/>
    <s v="Study1"/>
    <n v="119"/>
    <s v="Ebesutani2011 Study 1 Boys 3&amp;4"/>
    <n v="103"/>
    <s v="Male"/>
    <n v="9"/>
    <n v="10"/>
    <x v="0"/>
    <s v="RCADS-47-CG-EN"/>
    <n v="1"/>
    <s v="English"/>
    <n v="2"/>
    <x v="1"/>
    <n v="8"/>
    <s v="Total Anxiety and Depression (47.1)"/>
    <n v="24.49"/>
    <n v="10.52"/>
  </r>
  <r>
    <s v="*Ebesutani 2011 (47-CG) 2-year age bands11FemaleGeneralized Anxiety Disorder (6.1)"/>
    <n v="11"/>
    <n v="5"/>
    <n v="2"/>
    <x v="1"/>
    <s v="Study1"/>
    <n v="131"/>
    <s v="Ebesutani2011 Study 1 Girls5&amp;6"/>
    <n v="113"/>
    <s v="Female"/>
    <n v="11"/>
    <n v="12"/>
    <x v="0"/>
    <s v="RCADS-47-CG-EN"/>
    <n v="1"/>
    <s v="English"/>
    <n v="2"/>
    <x v="1"/>
    <n v="3"/>
    <s v="Generalized Anxiety Disorder (6.1)"/>
    <n v="4.18"/>
    <n v="3.18"/>
  </r>
  <r>
    <s v="*Ebesutani 2011 (47-CG) 2-year age bands11FemaleMajor Depressive Disorder (10.1)"/>
    <n v="11"/>
    <n v="5"/>
    <n v="2"/>
    <x v="1"/>
    <s v="Study1"/>
    <n v="131"/>
    <s v="Ebesutani2011 Study 1 Girls5&amp;6"/>
    <n v="113"/>
    <s v="Female"/>
    <n v="11"/>
    <n v="12"/>
    <x v="0"/>
    <s v="RCADS-47-CG-EN"/>
    <n v="1"/>
    <s v="English"/>
    <n v="2"/>
    <x v="1"/>
    <n v="4"/>
    <s v="Major Depressive Disorder (10.1)"/>
    <n v="3.75"/>
    <n v="3.63"/>
  </r>
  <r>
    <s v="*Ebesutani 2011 (47-CG) 2-year age bands11FemaleObsessive Compulsive Disorder (6.1)"/>
    <n v="11"/>
    <n v="5"/>
    <n v="2"/>
    <x v="1"/>
    <s v="Study1"/>
    <n v="131"/>
    <s v="Ebesutani2011 Study 1 Girls5&amp;6"/>
    <n v="113"/>
    <s v="Female"/>
    <n v="11"/>
    <n v="12"/>
    <x v="0"/>
    <s v="RCADS-47-CG-EN"/>
    <n v="1"/>
    <s v="English"/>
    <n v="2"/>
    <x v="1"/>
    <n v="6"/>
    <s v="Obsessive Compulsive Disorder (6.1)"/>
    <n v="2.0299999999999998"/>
    <n v="2.65"/>
  </r>
  <r>
    <s v="*Ebesutani 2011 (47-CG) 2-year age bands11FemalePanic Disorder (9.1)"/>
    <n v="11"/>
    <n v="5"/>
    <n v="2"/>
    <x v="1"/>
    <s v="Study1"/>
    <n v="131"/>
    <s v="Ebesutani2011 Study 1 Girls5&amp;6"/>
    <n v="113"/>
    <s v="Female"/>
    <n v="11"/>
    <n v="12"/>
    <x v="0"/>
    <s v="RCADS-47-CG-EN"/>
    <n v="1"/>
    <s v="English"/>
    <n v="2"/>
    <x v="1"/>
    <n v="2"/>
    <s v="Panic Disorder (9.1)"/>
    <n v="1.79"/>
    <n v="2.2999999999999998"/>
  </r>
  <r>
    <s v="*Ebesutani 2011 (47-CG) 2-year age bands11FemaleSeparation Anxiety Disorder (7.1)"/>
    <n v="11"/>
    <n v="5"/>
    <n v="2"/>
    <x v="1"/>
    <s v="Study1"/>
    <n v="131"/>
    <s v="Ebesutani2011 Study 1 Girls5&amp;6"/>
    <n v="113"/>
    <s v="Female"/>
    <n v="11"/>
    <n v="12"/>
    <x v="0"/>
    <s v="RCADS-47-CG-EN"/>
    <n v="1"/>
    <s v="English"/>
    <n v="2"/>
    <x v="1"/>
    <n v="5"/>
    <s v="Separation Anxiety Disorder (7.1)"/>
    <n v="3.46"/>
    <n v="2.95"/>
  </r>
  <r>
    <s v="*Ebesutani 2011 (47-CG) 2-year age bands11FemaleSocial Phobia (9.1)"/>
    <n v="11"/>
    <n v="5"/>
    <n v="2"/>
    <x v="1"/>
    <s v="Study1"/>
    <n v="156"/>
    <s v="Ebesutani 2011: Study1 Girls5&amp;6 SOC"/>
    <n v="112"/>
    <s v="Female"/>
    <n v="11"/>
    <n v="12"/>
    <x v="0"/>
    <s v="RCADS-47-CG-EN"/>
    <n v="1"/>
    <s v="English"/>
    <n v="2"/>
    <x v="1"/>
    <n v="1"/>
    <s v="Social Phobia (9.1)"/>
    <n v="8.94"/>
    <n v="5.16"/>
  </r>
  <r>
    <s v="*Ebesutani 2011 (47-CG) 2-year age bands11FemaleTotal Anxiety (37.1)"/>
    <n v="11"/>
    <n v="5"/>
    <n v="2"/>
    <x v="1"/>
    <s v="Study1"/>
    <n v="131"/>
    <s v="Ebesutani2011 Study 1 Girls5&amp;6"/>
    <n v="113"/>
    <s v="Female"/>
    <n v="11"/>
    <n v="12"/>
    <x v="0"/>
    <s v="RCADS-47-CG-EN"/>
    <n v="1"/>
    <s v="English"/>
    <n v="2"/>
    <x v="1"/>
    <n v="7"/>
    <s v="Total Anxiety (37.1)"/>
    <n v="20.41"/>
    <n v="12.89"/>
  </r>
  <r>
    <s v="*Ebesutani 2011 (47-CG) 2-year age bands11FemaleTotal Anxiety and Depression (47.1)"/>
    <n v="11"/>
    <n v="5"/>
    <n v="2"/>
    <x v="1"/>
    <s v="Study1"/>
    <n v="131"/>
    <s v="Ebesutani2011 Study 1 Girls5&amp;6"/>
    <n v="113"/>
    <s v="Female"/>
    <n v="11"/>
    <n v="12"/>
    <x v="0"/>
    <s v="RCADS-47-CG-EN"/>
    <n v="1"/>
    <s v="English"/>
    <n v="2"/>
    <x v="1"/>
    <n v="8"/>
    <s v="Total Anxiety and Depression (47.1)"/>
    <n v="24.15"/>
    <n v="15.82"/>
  </r>
  <r>
    <s v="*Ebesutani 2011 (47-CG) 2-year age bands11MaleGeneralized Anxiety Disorder (6.1)"/>
    <n v="11"/>
    <n v="5"/>
    <n v="2"/>
    <x v="1"/>
    <s v="Study1"/>
    <n v="120"/>
    <s v="Ebesutani2011 Study 1 Boys5&amp;6"/>
    <n v="73"/>
    <s v="Male"/>
    <n v="11"/>
    <n v="12"/>
    <x v="0"/>
    <s v="RCADS-47-CG-EN"/>
    <n v="1"/>
    <s v="English"/>
    <n v="2"/>
    <x v="1"/>
    <n v="3"/>
    <s v="Generalized Anxiety Disorder (6.1)"/>
    <n v="3.74"/>
    <n v="2.4900000000000002"/>
  </r>
  <r>
    <s v="*Ebesutani 2011 (47-CG) 2-year age bands11MaleMajor Depressive Disorder (10.1)"/>
    <n v="11"/>
    <n v="5"/>
    <n v="2"/>
    <x v="1"/>
    <s v="Study1"/>
    <n v="120"/>
    <s v="Ebesutani2011 Study 1 Boys5&amp;6"/>
    <n v="73"/>
    <s v="Male"/>
    <n v="11"/>
    <n v="12"/>
    <x v="0"/>
    <s v="RCADS-47-CG-EN"/>
    <n v="1"/>
    <s v="English"/>
    <n v="2"/>
    <x v="1"/>
    <n v="4"/>
    <s v="Major Depressive Disorder (10.1)"/>
    <n v="3.62"/>
    <n v="2.87"/>
  </r>
  <r>
    <s v="*Ebesutani 2011 (47-CG) 2-year age bands11MaleObsessive Compulsive Disorder (6.1)"/>
    <n v="11"/>
    <n v="5"/>
    <n v="2"/>
    <x v="1"/>
    <s v="Study1"/>
    <n v="120"/>
    <s v="Ebesutani2011 Study 1 Boys5&amp;6"/>
    <n v="73"/>
    <s v="Male"/>
    <n v="11"/>
    <n v="12"/>
    <x v="0"/>
    <s v="RCADS-47-CG-EN"/>
    <n v="1"/>
    <s v="English"/>
    <n v="2"/>
    <x v="1"/>
    <n v="6"/>
    <s v="Obsessive Compulsive Disorder (6.1)"/>
    <n v="2.0099999999999998"/>
    <n v="2.31"/>
  </r>
  <r>
    <s v="*Ebesutani 2011 (47-CG) 2-year age bands11MalePanic Disorder (9.1)"/>
    <n v="11"/>
    <n v="5"/>
    <n v="2"/>
    <x v="1"/>
    <s v="Study1"/>
    <n v="120"/>
    <s v="Ebesutani2011 Study 1 Boys5&amp;6"/>
    <n v="73"/>
    <s v="Male"/>
    <n v="11"/>
    <n v="12"/>
    <x v="0"/>
    <s v="RCADS-47-CG-EN"/>
    <n v="1"/>
    <s v="English"/>
    <n v="2"/>
    <x v="1"/>
    <n v="2"/>
    <s v="Panic Disorder (9.1)"/>
    <n v="1.64"/>
    <n v="1.84"/>
  </r>
  <r>
    <s v="*Ebesutani 2011 (47-CG) 2-year age bands11MaleSeparation Anxiety Disorder (7.1)"/>
    <n v="11"/>
    <n v="5"/>
    <n v="2"/>
    <x v="1"/>
    <s v="Study1"/>
    <n v="120"/>
    <s v="Ebesutani2011 Study 1 Boys5&amp;6"/>
    <n v="73"/>
    <s v="Male"/>
    <n v="11"/>
    <n v="12"/>
    <x v="0"/>
    <s v="RCADS-47-CG-EN"/>
    <n v="1"/>
    <s v="English"/>
    <n v="2"/>
    <x v="1"/>
    <n v="5"/>
    <s v="Separation Anxiety Disorder (7.1)"/>
    <n v="2.85"/>
    <n v="2.79"/>
  </r>
  <r>
    <s v="*Ebesutani 2011 (47-CG) 2-year age bands11MaleSocial Phobia (9.1)"/>
    <n v="11"/>
    <n v="5"/>
    <n v="2"/>
    <x v="1"/>
    <s v="Study1"/>
    <n v="120"/>
    <s v="Ebesutani2011 Study 1 Boys5&amp;6"/>
    <n v="73"/>
    <s v="Male"/>
    <n v="11"/>
    <n v="12"/>
    <x v="0"/>
    <s v="RCADS-47-CG-EN"/>
    <n v="1"/>
    <s v="English"/>
    <n v="2"/>
    <x v="1"/>
    <n v="1"/>
    <s v="Social Phobia (9.1)"/>
    <n v="7.71"/>
    <n v="3.94"/>
  </r>
  <r>
    <s v="*Ebesutani 2011 (47-CG) 2-year age bands11MaleTotal Anxiety (37.1)"/>
    <n v="11"/>
    <n v="5"/>
    <n v="2"/>
    <x v="1"/>
    <s v="Study1"/>
    <n v="120"/>
    <s v="Ebesutani2011 Study 1 Boys5&amp;6"/>
    <n v="73"/>
    <s v="Male"/>
    <n v="11"/>
    <n v="12"/>
    <x v="0"/>
    <s v="RCADS-47-CG-EN"/>
    <n v="1"/>
    <s v="English"/>
    <n v="2"/>
    <x v="1"/>
    <n v="7"/>
    <s v="Total Anxiety (37.1)"/>
    <n v="17.95"/>
    <n v="9.84"/>
  </r>
  <r>
    <s v="*Ebesutani 2011 (47-CG) 2-year age bands11MaleTotal Anxiety and Depression (47.1)"/>
    <n v="11"/>
    <n v="5"/>
    <n v="2"/>
    <x v="1"/>
    <s v="Study1"/>
    <n v="120"/>
    <s v="Ebesutani2011 Study 1 Boys5&amp;6"/>
    <n v="73"/>
    <s v="Male"/>
    <n v="11"/>
    <n v="12"/>
    <x v="0"/>
    <s v="RCADS-47-CG-EN"/>
    <n v="1"/>
    <s v="English"/>
    <n v="2"/>
    <x v="1"/>
    <n v="8"/>
    <s v="Total Anxiety and Depression (47.1)"/>
    <n v="21.57"/>
    <n v="11.9"/>
  </r>
  <r>
    <s v="*Ebesutani 2011 (47-CG) 2-year age bands12FemaleGeneralized Anxiety Disorder (6.1)"/>
    <n v="12"/>
    <n v="6"/>
    <n v="2"/>
    <x v="1"/>
    <s v="Study1"/>
    <n v="131"/>
    <s v="Ebesutani2011 Study 1 Girls5&amp;6"/>
    <n v="113"/>
    <s v="Female"/>
    <n v="11"/>
    <n v="12"/>
    <x v="0"/>
    <s v="RCADS-47-CG-EN"/>
    <n v="1"/>
    <s v="English"/>
    <n v="2"/>
    <x v="1"/>
    <n v="3"/>
    <s v="Generalized Anxiety Disorder (6.1)"/>
    <n v="4.18"/>
    <n v="3.18"/>
  </r>
  <r>
    <s v="*Ebesutani 2011 (47-CG) 2-year age bands12FemaleMajor Depressive Disorder (10.1)"/>
    <n v="12"/>
    <n v="6"/>
    <n v="2"/>
    <x v="1"/>
    <s v="Study1"/>
    <n v="131"/>
    <s v="Ebesutani2011 Study 1 Girls5&amp;6"/>
    <n v="113"/>
    <s v="Female"/>
    <n v="11"/>
    <n v="12"/>
    <x v="0"/>
    <s v="RCADS-47-CG-EN"/>
    <n v="1"/>
    <s v="English"/>
    <n v="2"/>
    <x v="1"/>
    <n v="4"/>
    <s v="Major Depressive Disorder (10.1)"/>
    <n v="3.75"/>
    <n v="3.63"/>
  </r>
  <r>
    <s v="*Ebesutani 2011 (47-CG) 2-year age bands12FemaleObsessive Compulsive Disorder (6.1)"/>
    <n v="12"/>
    <n v="6"/>
    <n v="2"/>
    <x v="1"/>
    <s v="Study1"/>
    <n v="131"/>
    <s v="Ebesutani2011 Study 1 Girls5&amp;6"/>
    <n v="113"/>
    <s v="Female"/>
    <n v="11"/>
    <n v="12"/>
    <x v="0"/>
    <s v="RCADS-47-CG-EN"/>
    <n v="1"/>
    <s v="English"/>
    <n v="2"/>
    <x v="1"/>
    <n v="6"/>
    <s v="Obsessive Compulsive Disorder (6.1)"/>
    <n v="2.0299999999999998"/>
    <n v="2.65"/>
  </r>
  <r>
    <s v="*Ebesutani 2011 (47-CG) 2-year age bands12FemalePanic Disorder (9.1)"/>
    <n v="12"/>
    <n v="6"/>
    <n v="2"/>
    <x v="1"/>
    <s v="Study1"/>
    <n v="131"/>
    <s v="Ebesutani2011 Study 1 Girls5&amp;6"/>
    <n v="113"/>
    <s v="Female"/>
    <n v="11"/>
    <n v="12"/>
    <x v="0"/>
    <s v="RCADS-47-CG-EN"/>
    <n v="1"/>
    <s v="English"/>
    <n v="2"/>
    <x v="1"/>
    <n v="2"/>
    <s v="Panic Disorder (9.1)"/>
    <n v="1.79"/>
    <n v="2.2999999999999998"/>
  </r>
  <r>
    <s v="*Ebesutani 2011 (47-CG) 2-year age bands12FemaleSeparation Anxiety Disorder (7.1)"/>
    <n v="12"/>
    <n v="6"/>
    <n v="2"/>
    <x v="1"/>
    <s v="Study1"/>
    <n v="131"/>
    <s v="Ebesutani2011 Study 1 Girls5&amp;6"/>
    <n v="113"/>
    <s v="Female"/>
    <n v="11"/>
    <n v="12"/>
    <x v="0"/>
    <s v="RCADS-47-CG-EN"/>
    <n v="1"/>
    <s v="English"/>
    <n v="2"/>
    <x v="1"/>
    <n v="5"/>
    <s v="Separation Anxiety Disorder (7.1)"/>
    <n v="3.46"/>
    <n v="2.95"/>
  </r>
  <r>
    <s v="*Ebesutani 2011 (47-CG) 2-year age bands12FemaleSocial Phobia (9.1)"/>
    <n v="12"/>
    <n v="6"/>
    <n v="2"/>
    <x v="1"/>
    <s v="Study1"/>
    <n v="156"/>
    <s v="Ebesutani 2011: Study1 Girls5&amp;6 SOC"/>
    <n v="112"/>
    <s v="Female"/>
    <n v="11"/>
    <n v="12"/>
    <x v="0"/>
    <s v="RCADS-47-CG-EN"/>
    <n v="1"/>
    <s v="English"/>
    <n v="2"/>
    <x v="1"/>
    <n v="1"/>
    <s v="Social Phobia (9.1)"/>
    <n v="8.94"/>
    <n v="5.16"/>
  </r>
  <r>
    <s v="*Ebesutani 2011 (47-CG) 2-year age bands12FemaleTotal Anxiety (37.1)"/>
    <n v="12"/>
    <n v="6"/>
    <n v="2"/>
    <x v="1"/>
    <s v="Study1"/>
    <n v="131"/>
    <s v="Ebesutani2011 Study 1 Girls5&amp;6"/>
    <n v="113"/>
    <s v="Female"/>
    <n v="11"/>
    <n v="12"/>
    <x v="0"/>
    <s v="RCADS-47-CG-EN"/>
    <n v="1"/>
    <s v="English"/>
    <n v="2"/>
    <x v="1"/>
    <n v="7"/>
    <s v="Total Anxiety (37.1)"/>
    <n v="20.41"/>
    <n v="12.89"/>
  </r>
  <r>
    <s v="*Ebesutani 2011 (47-CG) 2-year age bands12FemaleTotal Anxiety and Depression (47.1)"/>
    <n v="12"/>
    <n v="6"/>
    <n v="2"/>
    <x v="1"/>
    <s v="Study1"/>
    <n v="131"/>
    <s v="Ebesutani2011 Study 1 Girls5&amp;6"/>
    <n v="113"/>
    <s v="Female"/>
    <n v="11"/>
    <n v="12"/>
    <x v="0"/>
    <s v="RCADS-47-CG-EN"/>
    <n v="1"/>
    <s v="English"/>
    <n v="2"/>
    <x v="1"/>
    <n v="8"/>
    <s v="Total Anxiety and Depression (47.1)"/>
    <n v="24.15"/>
    <n v="15.82"/>
  </r>
  <r>
    <s v="*Ebesutani 2011 (47-CG) 2-year age bands12MaleGeneralized Anxiety Disorder (6.1)"/>
    <n v="12"/>
    <n v="6"/>
    <n v="2"/>
    <x v="1"/>
    <s v="Study1"/>
    <n v="120"/>
    <s v="Ebesutani2011 Study 1 Boys5&amp;6"/>
    <n v="73"/>
    <s v="Male"/>
    <n v="11"/>
    <n v="12"/>
    <x v="0"/>
    <s v="RCADS-47-CG-EN"/>
    <n v="1"/>
    <s v="English"/>
    <n v="2"/>
    <x v="1"/>
    <n v="3"/>
    <s v="Generalized Anxiety Disorder (6.1)"/>
    <n v="3.74"/>
    <n v="2.4900000000000002"/>
  </r>
  <r>
    <s v="*Ebesutani 2011 (47-CG) 2-year age bands12MaleMajor Depressive Disorder (10.1)"/>
    <n v="12"/>
    <n v="6"/>
    <n v="2"/>
    <x v="1"/>
    <s v="Study1"/>
    <n v="120"/>
    <s v="Ebesutani2011 Study 1 Boys5&amp;6"/>
    <n v="73"/>
    <s v="Male"/>
    <n v="11"/>
    <n v="12"/>
    <x v="0"/>
    <s v="RCADS-47-CG-EN"/>
    <n v="1"/>
    <s v="English"/>
    <n v="2"/>
    <x v="1"/>
    <n v="4"/>
    <s v="Major Depressive Disorder (10.1)"/>
    <n v="3.62"/>
    <n v="2.87"/>
  </r>
  <r>
    <s v="*Ebesutani 2011 (47-CG) 2-year age bands12MaleObsessive Compulsive Disorder (6.1)"/>
    <n v="12"/>
    <n v="6"/>
    <n v="2"/>
    <x v="1"/>
    <s v="Study1"/>
    <n v="120"/>
    <s v="Ebesutani2011 Study 1 Boys5&amp;6"/>
    <n v="73"/>
    <s v="Male"/>
    <n v="11"/>
    <n v="12"/>
    <x v="0"/>
    <s v="RCADS-47-CG-EN"/>
    <n v="1"/>
    <s v="English"/>
    <n v="2"/>
    <x v="1"/>
    <n v="6"/>
    <s v="Obsessive Compulsive Disorder (6.1)"/>
    <n v="2.0099999999999998"/>
    <n v="2.31"/>
  </r>
  <r>
    <s v="*Ebesutani 2011 (47-CG) 2-year age bands12MalePanic Disorder (9.1)"/>
    <n v="12"/>
    <n v="6"/>
    <n v="2"/>
    <x v="1"/>
    <s v="Study1"/>
    <n v="120"/>
    <s v="Ebesutani2011 Study 1 Boys5&amp;6"/>
    <n v="73"/>
    <s v="Male"/>
    <n v="11"/>
    <n v="12"/>
    <x v="0"/>
    <s v="RCADS-47-CG-EN"/>
    <n v="1"/>
    <s v="English"/>
    <n v="2"/>
    <x v="1"/>
    <n v="2"/>
    <s v="Panic Disorder (9.1)"/>
    <n v="1.64"/>
    <n v="1.84"/>
  </r>
  <r>
    <s v="*Ebesutani 2011 (47-CG) 2-year age bands12MaleSeparation Anxiety Disorder (7.1)"/>
    <n v="12"/>
    <n v="6"/>
    <n v="2"/>
    <x v="1"/>
    <s v="Study1"/>
    <n v="120"/>
    <s v="Ebesutani2011 Study 1 Boys5&amp;6"/>
    <n v="73"/>
    <s v="Male"/>
    <n v="11"/>
    <n v="12"/>
    <x v="0"/>
    <s v="RCADS-47-CG-EN"/>
    <n v="1"/>
    <s v="English"/>
    <n v="2"/>
    <x v="1"/>
    <n v="5"/>
    <s v="Separation Anxiety Disorder (7.1)"/>
    <n v="2.85"/>
    <n v="2.79"/>
  </r>
  <r>
    <s v="*Ebesutani 2011 (47-CG) 2-year age bands12MaleSocial Phobia (9.1)"/>
    <n v="12"/>
    <n v="6"/>
    <n v="2"/>
    <x v="1"/>
    <s v="Study1"/>
    <n v="120"/>
    <s v="Ebesutani2011 Study 1 Boys5&amp;6"/>
    <n v="73"/>
    <s v="Male"/>
    <n v="11"/>
    <n v="12"/>
    <x v="0"/>
    <s v="RCADS-47-CG-EN"/>
    <n v="1"/>
    <s v="English"/>
    <n v="2"/>
    <x v="1"/>
    <n v="1"/>
    <s v="Social Phobia (9.1)"/>
    <n v="7.71"/>
    <n v="3.94"/>
  </r>
  <r>
    <s v="*Ebesutani 2011 (47-CG) 2-year age bands12MaleTotal Anxiety (37.1)"/>
    <n v="12"/>
    <n v="6"/>
    <n v="2"/>
    <x v="1"/>
    <s v="Study1"/>
    <n v="120"/>
    <s v="Ebesutani2011 Study 1 Boys5&amp;6"/>
    <n v="73"/>
    <s v="Male"/>
    <n v="11"/>
    <n v="12"/>
    <x v="0"/>
    <s v="RCADS-47-CG-EN"/>
    <n v="1"/>
    <s v="English"/>
    <n v="2"/>
    <x v="1"/>
    <n v="7"/>
    <s v="Total Anxiety (37.1)"/>
    <n v="17.95"/>
    <n v="9.84"/>
  </r>
  <r>
    <s v="*Ebesutani 2011 (47-CG) 2-year age bands12MaleTotal Anxiety and Depression (47.1)"/>
    <n v="12"/>
    <n v="6"/>
    <n v="2"/>
    <x v="1"/>
    <s v="Study1"/>
    <n v="120"/>
    <s v="Ebesutani2011 Study 1 Boys5&amp;6"/>
    <n v="73"/>
    <s v="Male"/>
    <n v="11"/>
    <n v="12"/>
    <x v="0"/>
    <s v="RCADS-47-CG-EN"/>
    <n v="1"/>
    <s v="English"/>
    <n v="2"/>
    <x v="1"/>
    <n v="8"/>
    <s v="Total Anxiety and Depression (47.1)"/>
    <n v="21.57"/>
    <n v="11.9"/>
  </r>
  <r>
    <s v="*Ebesutani 2011 (47-CG) 2-year age bands13FemaleGeneralized Anxiety Disorder (6.1)"/>
    <n v="13"/>
    <n v="7"/>
    <n v="2"/>
    <x v="1"/>
    <s v="Study1"/>
    <n v="133"/>
    <s v="Ebesutani2011 Study 1 Girls7&amp;8"/>
    <n v="100"/>
    <s v="Female"/>
    <n v="13"/>
    <n v="14"/>
    <x v="0"/>
    <s v="RCADS-47-CG-EN"/>
    <n v="1"/>
    <s v="English"/>
    <n v="2"/>
    <x v="1"/>
    <n v="3"/>
    <s v="Generalized Anxiety Disorder (6.1)"/>
    <n v="3.23"/>
    <n v="2.54"/>
  </r>
  <r>
    <s v="*Ebesutani 2011 (47-CG) 2-year age bands13FemaleMajor Depressive Disorder (10.1)"/>
    <n v="13"/>
    <n v="7"/>
    <n v="2"/>
    <x v="1"/>
    <s v="Study1"/>
    <n v="133"/>
    <s v="Ebesutani2011 Study 1 Girls7&amp;8"/>
    <n v="100"/>
    <s v="Female"/>
    <n v="13"/>
    <n v="14"/>
    <x v="0"/>
    <s v="RCADS-47-CG-EN"/>
    <n v="1"/>
    <s v="English"/>
    <n v="2"/>
    <x v="1"/>
    <n v="4"/>
    <s v="Major Depressive Disorder (10.1)"/>
    <n v="3.6"/>
    <n v="3.37"/>
  </r>
  <r>
    <s v="*Ebesutani 2011 (47-CG) 2-year age bands13FemaleObsessive Compulsive Disorder (6.1)"/>
    <n v="13"/>
    <n v="7"/>
    <n v="2"/>
    <x v="1"/>
    <s v="Study1"/>
    <n v="133"/>
    <s v="Ebesutani2011 Study 1 Girls7&amp;8"/>
    <n v="100"/>
    <s v="Female"/>
    <n v="13"/>
    <n v="14"/>
    <x v="0"/>
    <s v="RCADS-47-CG-EN"/>
    <n v="1"/>
    <s v="English"/>
    <n v="2"/>
    <x v="1"/>
    <n v="6"/>
    <s v="Obsessive Compulsive Disorder (6.1)"/>
    <n v="1.41"/>
    <n v="1.94"/>
  </r>
  <r>
    <s v="*Ebesutani 2011 (47-CG) 2-year age bands13FemalePanic Disorder (9.1)"/>
    <n v="13"/>
    <n v="7"/>
    <n v="2"/>
    <x v="1"/>
    <s v="Study1"/>
    <n v="133"/>
    <s v="Ebesutani2011 Study 1 Girls7&amp;8"/>
    <n v="100"/>
    <s v="Female"/>
    <n v="13"/>
    <n v="14"/>
    <x v="0"/>
    <s v="RCADS-47-CG-EN"/>
    <n v="1"/>
    <s v="English"/>
    <n v="2"/>
    <x v="1"/>
    <n v="2"/>
    <s v="Panic Disorder (9.1)"/>
    <n v="1.82"/>
    <n v="1.98"/>
  </r>
  <r>
    <s v="*Ebesutani 2011 (47-CG) 2-year age bands13FemaleSeparation Anxiety Disorder (7.1)"/>
    <n v="13"/>
    <n v="7"/>
    <n v="2"/>
    <x v="1"/>
    <s v="Study1"/>
    <n v="133"/>
    <s v="Ebesutani2011 Study 1 Girls7&amp;8"/>
    <n v="100"/>
    <s v="Female"/>
    <n v="13"/>
    <n v="14"/>
    <x v="0"/>
    <s v="RCADS-47-CG-EN"/>
    <n v="1"/>
    <s v="English"/>
    <n v="2"/>
    <x v="1"/>
    <n v="5"/>
    <s v="Separation Anxiety Disorder (7.1)"/>
    <n v="2.08"/>
    <n v="2.33"/>
  </r>
  <r>
    <s v="*Ebesutani 2011 (47-CG) 2-year age bands13FemaleSocial Phobia (9.1)"/>
    <n v="13"/>
    <n v="7"/>
    <n v="2"/>
    <x v="1"/>
    <s v="Study1"/>
    <n v="133"/>
    <s v="Ebesutani2011 Study 1 Girls7&amp;8"/>
    <n v="100"/>
    <s v="Female"/>
    <n v="13"/>
    <n v="14"/>
    <x v="0"/>
    <s v="RCADS-47-CG-EN"/>
    <n v="1"/>
    <s v="English"/>
    <n v="2"/>
    <x v="1"/>
    <n v="1"/>
    <s v="Social Phobia (9.1)"/>
    <n v="8.6199999999999992"/>
    <n v="4.6500000000000004"/>
  </r>
  <r>
    <s v="*Ebesutani 2011 (47-CG) 2-year age bands13FemaleTotal Anxiety (37.1)"/>
    <n v="13"/>
    <n v="7"/>
    <n v="2"/>
    <x v="1"/>
    <s v="Study1"/>
    <n v="133"/>
    <s v="Ebesutani2011 Study 1 Girls7&amp;8"/>
    <n v="100"/>
    <s v="Female"/>
    <n v="13"/>
    <n v="14"/>
    <x v="0"/>
    <s v="RCADS-47-CG-EN"/>
    <n v="1"/>
    <s v="English"/>
    <n v="2"/>
    <x v="1"/>
    <n v="7"/>
    <s v="Total Anxiety (37.1)"/>
    <n v="17.170000000000002"/>
    <n v="10.63"/>
  </r>
  <r>
    <s v="*Ebesutani 2011 (47-CG) 2-year age bands13FemaleTotal Anxiety and Depression (47.1)"/>
    <n v="13"/>
    <n v="7"/>
    <n v="2"/>
    <x v="1"/>
    <s v="Study1"/>
    <n v="133"/>
    <s v="Ebesutani2011 Study 1 Girls7&amp;8"/>
    <n v="100"/>
    <s v="Female"/>
    <n v="13"/>
    <n v="14"/>
    <x v="0"/>
    <s v="RCADS-47-CG-EN"/>
    <n v="1"/>
    <s v="English"/>
    <n v="2"/>
    <x v="1"/>
    <n v="8"/>
    <s v="Total Anxiety and Depression (47.1)"/>
    <n v="20.77"/>
    <n v="13.2"/>
  </r>
  <r>
    <s v="*Ebesutani 2011 (47-CG) 2-year age bands13MaleGeneralized Anxiety Disorder (6.1)"/>
    <n v="13"/>
    <n v="7"/>
    <n v="2"/>
    <x v="1"/>
    <s v="Study1"/>
    <n v="122"/>
    <s v="Ebesutani2011 Study 1 Boys7&amp;8"/>
    <n v="92"/>
    <s v="Male"/>
    <n v="13"/>
    <n v="14"/>
    <x v="0"/>
    <s v="RCADS-47-CG-EN"/>
    <n v="1"/>
    <s v="English"/>
    <n v="2"/>
    <x v="1"/>
    <n v="3"/>
    <s v="Generalized Anxiety Disorder (6.1)"/>
    <n v="3.26"/>
    <n v="2.6"/>
  </r>
  <r>
    <s v="*Ebesutani 2011 (47-CG) 2-year age bands13MaleMajor Depressive Disorder (10.1)"/>
    <n v="13"/>
    <n v="7"/>
    <n v="2"/>
    <x v="1"/>
    <s v="Study1"/>
    <n v="122"/>
    <s v="Ebesutani2011 Study 1 Boys7&amp;8"/>
    <n v="92"/>
    <s v="Male"/>
    <n v="13"/>
    <n v="14"/>
    <x v="0"/>
    <s v="RCADS-47-CG-EN"/>
    <n v="1"/>
    <s v="English"/>
    <n v="2"/>
    <x v="1"/>
    <n v="4"/>
    <s v="Major Depressive Disorder (10.1)"/>
    <n v="3.54"/>
    <n v="3.18"/>
  </r>
  <r>
    <s v="*Ebesutani 2011 (47-CG) 2-year age bands13MaleObsessive Compulsive Disorder (6.1)"/>
    <n v="13"/>
    <n v="7"/>
    <n v="2"/>
    <x v="1"/>
    <s v="Study1"/>
    <n v="122"/>
    <s v="Ebesutani2011 Study 1 Boys7&amp;8"/>
    <n v="92"/>
    <s v="Male"/>
    <n v="13"/>
    <n v="14"/>
    <x v="0"/>
    <s v="RCADS-47-CG-EN"/>
    <n v="1"/>
    <s v="English"/>
    <n v="2"/>
    <x v="1"/>
    <n v="6"/>
    <s v="Obsessive Compulsive Disorder (6.1)"/>
    <n v="1.62"/>
    <n v="1.98"/>
  </r>
  <r>
    <s v="*Ebesutani 2011 (47-CG) 2-year age bands13MalePanic Disorder (9.1)"/>
    <n v="13"/>
    <n v="7"/>
    <n v="2"/>
    <x v="1"/>
    <s v="Study1"/>
    <n v="122"/>
    <s v="Ebesutani2011 Study 1 Boys7&amp;8"/>
    <n v="92"/>
    <s v="Male"/>
    <n v="13"/>
    <n v="14"/>
    <x v="0"/>
    <s v="RCADS-47-CG-EN"/>
    <n v="1"/>
    <s v="English"/>
    <n v="2"/>
    <x v="1"/>
    <n v="2"/>
    <s v="Panic Disorder (9.1)"/>
    <n v="1.61"/>
    <n v="1.56"/>
  </r>
  <r>
    <s v="*Ebesutani 2011 (47-CG) 2-year age bands13MaleSeparation Anxiety Disorder (7.1)"/>
    <n v="13"/>
    <n v="7"/>
    <n v="2"/>
    <x v="1"/>
    <s v="Study1"/>
    <n v="122"/>
    <s v="Ebesutani2011 Study 1 Boys7&amp;8"/>
    <n v="92"/>
    <s v="Male"/>
    <n v="13"/>
    <n v="14"/>
    <x v="0"/>
    <s v="RCADS-47-CG-EN"/>
    <n v="1"/>
    <s v="English"/>
    <n v="2"/>
    <x v="1"/>
    <n v="5"/>
    <s v="Separation Anxiety Disorder (7.1)"/>
    <n v="1.97"/>
    <n v="2.21"/>
  </r>
  <r>
    <s v="*Ebesutani 2011 (47-CG) 2-year age bands13MaleSocial Phobia (9.1)"/>
    <n v="13"/>
    <n v="7"/>
    <n v="2"/>
    <x v="1"/>
    <s v="Study1"/>
    <n v="122"/>
    <s v="Ebesutani2011 Study 1 Boys7&amp;8"/>
    <n v="92"/>
    <s v="Male"/>
    <n v="13"/>
    <n v="14"/>
    <x v="0"/>
    <s v="RCADS-47-CG-EN"/>
    <n v="1"/>
    <s v="English"/>
    <n v="2"/>
    <x v="1"/>
    <n v="1"/>
    <s v="Social Phobia (9.1)"/>
    <n v="7.59"/>
    <n v="4.3099999999999996"/>
  </r>
  <r>
    <s v="*Ebesutani 2011 (47-CG) 2-year age bands13MaleTotal Anxiety (37.1)"/>
    <n v="13"/>
    <n v="7"/>
    <n v="2"/>
    <x v="1"/>
    <s v="Study1"/>
    <n v="122"/>
    <s v="Ebesutani2011 Study 1 Boys7&amp;8"/>
    <n v="92"/>
    <s v="Male"/>
    <n v="13"/>
    <n v="14"/>
    <x v="0"/>
    <s v="RCADS-47-CG-EN"/>
    <n v="1"/>
    <s v="English"/>
    <n v="2"/>
    <x v="1"/>
    <n v="7"/>
    <s v="Total Anxiety (37.1)"/>
    <n v="16.04"/>
    <n v="9.74"/>
  </r>
  <r>
    <s v="*Ebesutani 2011 (47-CG) 2-year age bands13MaleTotal Anxiety and Depression (47.1)"/>
    <n v="13"/>
    <n v="7"/>
    <n v="2"/>
    <x v="1"/>
    <s v="Study1"/>
    <n v="122"/>
    <s v="Ebesutani2011 Study 1 Boys7&amp;8"/>
    <n v="92"/>
    <s v="Male"/>
    <n v="13"/>
    <n v="14"/>
    <x v="0"/>
    <s v="RCADS-47-CG-EN"/>
    <n v="1"/>
    <s v="English"/>
    <n v="2"/>
    <x v="1"/>
    <n v="8"/>
    <s v="Total Anxiety and Depression (47.1)"/>
    <n v="19.579999999999998"/>
    <n v="11.99"/>
  </r>
  <r>
    <s v="*Ebesutani 2011 (47-CG) 2-year age bands14FemaleGeneralized Anxiety Disorder (6.1)"/>
    <n v="14"/>
    <n v="8"/>
    <n v="2"/>
    <x v="1"/>
    <s v="Study1"/>
    <n v="133"/>
    <s v="Ebesutani2011 Study 1 Girls7&amp;8"/>
    <n v="100"/>
    <s v="Female"/>
    <n v="13"/>
    <n v="14"/>
    <x v="0"/>
    <s v="RCADS-47-CG-EN"/>
    <n v="1"/>
    <s v="English"/>
    <n v="2"/>
    <x v="1"/>
    <n v="3"/>
    <s v="Generalized Anxiety Disorder (6.1)"/>
    <n v="3.23"/>
    <n v="2.54"/>
  </r>
  <r>
    <s v="*Ebesutani 2011 (47-CG) 2-year age bands14FemaleMajor Depressive Disorder (10.1)"/>
    <n v="14"/>
    <n v="8"/>
    <n v="2"/>
    <x v="1"/>
    <s v="Study1"/>
    <n v="133"/>
    <s v="Ebesutani2011 Study 1 Girls7&amp;8"/>
    <n v="100"/>
    <s v="Female"/>
    <n v="13"/>
    <n v="14"/>
    <x v="0"/>
    <s v="RCADS-47-CG-EN"/>
    <n v="1"/>
    <s v="English"/>
    <n v="2"/>
    <x v="1"/>
    <n v="4"/>
    <s v="Major Depressive Disorder (10.1)"/>
    <n v="3.6"/>
    <n v="3.37"/>
  </r>
  <r>
    <s v="*Ebesutani 2011 (47-CG) 2-year age bands14FemaleObsessive Compulsive Disorder (6.1)"/>
    <n v="14"/>
    <n v="8"/>
    <n v="2"/>
    <x v="1"/>
    <s v="Study1"/>
    <n v="133"/>
    <s v="Ebesutani2011 Study 1 Girls7&amp;8"/>
    <n v="100"/>
    <s v="Female"/>
    <n v="13"/>
    <n v="14"/>
    <x v="0"/>
    <s v="RCADS-47-CG-EN"/>
    <n v="1"/>
    <s v="English"/>
    <n v="2"/>
    <x v="1"/>
    <n v="6"/>
    <s v="Obsessive Compulsive Disorder (6.1)"/>
    <n v="1.41"/>
    <n v="1.94"/>
  </r>
  <r>
    <s v="*Ebesutani 2011 (47-CG) 2-year age bands14FemalePanic Disorder (9.1)"/>
    <n v="14"/>
    <n v="8"/>
    <n v="2"/>
    <x v="1"/>
    <s v="Study1"/>
    <n v="133"/>
    <s v="Ebesutani2011 Study 1 Girls7&amp;8"/>
    <n v="100"/>
    <s v="Female"/>
    <n v="13"/>
    <n v="14"/>
    <x v="0"/>
    <s v="RCADS-47-CG-EN"/>
    <n v="1"/>
    <s v="English"/>
    <n v="2"/>
    <x v="1"/>
    <n v="2"/>
    <s v="Panic Disorder (9.1)"/>
    <n v="1.82"/>
    <n v="1.98"/>
  </r>
  <r>
    <s v="*Ebesutani 2011 (47-CG) 2-year age bands14FemaleSeparation Anxiety Disorder (7.1)"/>
    <n v="14"/>
    <n v="8"/>
    <n v="2"/>
    <x v="1"/>
    <s v="Study1"/>
    <n v="133"/>
    <s v="Ebesutani2011 Study 1 Girls7&amp;8"/>
    <n v="100"/>
    <s v="Female"/>
    <n v="13"/>
    <n v="14"/>
    <x v="0"/>
    <s v="RCADS-47-CG-EN"/>
    <n v="1"/>
    <s v="English"/>
    <n v="2"/>
    <x v="1"/>
    <n v="5"/>
    <s v="Separation Anxiety Disorder (7.1)"/>
    <n v="2.08"/>
    <n v="2.33"/>
  </r>
  <r>
    <s v="*Ebesutani 2011 (47-CG) 2-year age bands14FemaleSocial Phobia (9.1)"/>
    <n v="14"/>
    <n v="8"/>
    <n v="2"/>
    <x v="1"/>
    <s v="Study1"/>
    <n v="133"/>
    <s v="Ebesutani2011 Study 1 Girls7&amp;8"/>
    <n v="100"/>
    <s v="Female"/>
    <n v="13"/>
    <n v="14"/>
    <x v="0"/>
    <s v="RCADS-47-CG-EN"/>
    <n v="1"/>
    <s v="English"/>
    <n v="2"/>
    <x v="1"/>
    <n v="1"/>
    <s v="Social Phobia (9.1)"/>
    <n v="8.6199999999999992"/>
    <n v="4.6500000000000004"/>
  </r>
  <r>
    <s v="*Ebesutani 2011 (47-CG) 2-year age bands14FemaleTotal Anxiety (37.1)"/>
    <n v="14"/>
    <n v="8"/>
    <n v="2"/>
    <x v="1"/>
    <s v="Study1"/>
    <n v="133"/>
    <s v="Ebesutani2011 Study 1 Girls7&amp;8"/>
    <n v="100"/>
    <s v="Female"/>
    <n v="13"/>
    <n v="14"/>
    <x v="0"/>
    <s v="RCADS-47-CG-EN"/>
    <n v="1"/>
    <s v="English"/>
    <n v="2"/>
    <x v="1"/>
    <n v="7"/>
    <s v="Total Anxiety (37.1)"/>
    <n v="17.170000000000002"/>
    <n v="10.63"/>
  </r>
  <r>
    <s v="*Ebesutani 2011 (47-CG) 2-year age bands14FemaleTotal Anxiety and Depression (47.1)"/>
    <n v="14"/>
    <n v="8"/>
    <n v="2"/>
    <x v="1"/>
    <s v="Study1"/>
    <n v="133"/>
    <s v="Ebesutani2011 Study 1 Girls7&amp;8"/>
    <n v="100"/>
    <s v="Female"/>
    <n v="13"/>
    <n v="14"/>
    <x v="0"/>
    <s v="RCADS-47-CG-EN"/>
    <n v="1"/>
    <s v="English"/>
    <n v="2"/>
    <x v="1"/>
    <n v="8"/>
    <s v="Total Anxiety and Depression (47.1)"/>
    <n v="20.77"/>
    <n v="13.2"/>
  </r>
  <r>
    <s v="*Ebesutani 2011 (47-CG) 2-year age bands14MaleGeneralized Anxiety Disorder (6.1)"/>
    <n v="14"/>
    <n v="8"/>
    <n v="2"/>
    <x v="1"/>
    <s v="Study1"/>
    <n v="122"/>
    <s v="Ebesutani2011 Study 1 Boys7&amp;8"/>
    <n v="92"/>
    <s v="Male"/>
    <n v="13"/>
    <n v="14"/>
    <x v="0"/>
    <s v="RCADS-47-CG-EN"/>
    <n v="1"/>
    <s v="English"/>
    <n v="2"/>
    <x v="1"/>
    <n v="3"/>
    <s v="Generalized Anxiety Disorder (6.1)"/>
    <n v="3.26"/>
    <n v="2.6"/>
  </r>
  <r>
    <s v="*Ebesutani 2011 (47-CG) 2-year age bands14MaleMajor Depressive Disorder (10.1)"/>
    <n v="14"/>
    <n v="8"/>
    <n v="2"/>
    <x v="1"/>
    <s v="Study1"/>
    <n v="122"/>
    <s v="Ebesutani2011 Study 1 Boys7&amp;8"/>
    <n v="92"/>
    <s v="Male"/>
    <n v="13"/>
    <n v="14"/>
    <x v="0"/>
    <s v="RCADS-47-CG-EN"/>
    <n v="1"/>
    <s v="English"/>
    <n v="2"/>
    <x v="1"/>
    <n v="4"/>
    <s v="Major Depressive Disorder (10.1)"/>
    <n v="3.54"/>
    <n v="3.18"/>
  </r>
  <r>
    <s v="*Ebesutani 2011 (47-CG) 2-year age bands14MaleObsessive Compulsive Disorder (6.1)"/>
    <n v="14"/>
    <n v="8"/>
    <n v="2"/>
    <x v="1"/>
    <s v="Study1"/>
    <n v="122"/>
    <s v="Ebesutani2011 Study 1 Boys7&amp;8"/>
    <n v="92"/>
    <s v="Male"/>
    <n v="13"/>
    <n v="14"/>
    <x v="0"/>
    <s v="RCADS-47-CG-EN"/>
    <n v="1"/>
    <s v="English"/>
    <n v="2"/>
    <x v="1"/>
    <n v="6"/>
    <s v="Obsessive Compulsive Disorder (6.1)"/>
    <n v="1.62"/>
    <n v="1.98"/>
  </r>
  <r>
    <s v="*Ebesutani 2011 (47-CG) 2-year age bands14MalePanic Disorder (9.1)"/>
    <n v="14"/>
    <n v="8"/>
    <n v="2"/>
    <x v="1"/>
    <s v="Study1"/>
    <n v="122"/>
    <s v="Ebesutani2011 Study 1 Boys7&amp;8"/>
    <n v="92"/>
    <s v="Male"/>
    <n v="13"/>
    <n v="14"/>
    <x v="0"/>
    <s v="RCADS-47-CG-EN"/>
    <n v="1"/>
    <s v="English"/>
    <n v="2"/>
    <x v="1"/>
    <n v="2"/>
    <s v="Panic Disorder (9.1)"/>
    <n v="1.61"/>
    <n v="1.56"/>
  </r>
  <r>
    <s v="*Ebesutani 2011 (47-CG) 2-year age bands14MaleSeparation Anxiety Disorder (7.1)"/>
    <n v="14"/>
    <n v="8"/>
    <n v="2"/>
    <x v="1"/>
    <s v="Study1"/>
    <n v="122"/>
    <s v="Ebesutani2011 Study 1 Boys7&amp;8"/>
    <n v="92"/>
    <s v="Male"/>
    <n v="13"/>
    <n v="14"/>
    <x v="0"/>
    <s v="RCADS-47-CG-EN"/>
    <n v="1"/>
    <s v="English"/>
    <n v="2"/>
    <x v="1"/>
    <n v="5"/>
    <s v="Separation Anxiety Disorder (7.1)"/>
    <n v="1.97"/>
    <n v="2.21"/>
  </r>
  <r>
    <s v="*Ebesutani 2011 (47-CG) 2-year age bands14MaleSocial Phobia (9.1)"/>
    <n v="14"/>
    <n v="8"/>
    <n v="2"/>
    <x v="1"/>
    <s v="Study1"/>
    <n v="122"/>
    <s v="Ebesutani2011 Study 1 Boys7&amp;8"/>
    <n v="92"/>
    <s v="Male"/>
    <n v="13"/>
    <n v="14"/>
    <x v="0"/>
    <s v="RCADS-47-CG-EN"/>
    <n v="1"/>
    <s v="English"/>
    <n v="2"/>
    <x v="1"/>
    <n v="1"/>
    <s v="Social Phobia (9.1)"/>
    <n v="7.59"/>
    <n v="4.3099999999999996"/>
  </r>
  <r>
    <s v="*Ebesutani 2011 (47-CG) 2-year age bands14MaleTotal Anxiety (37.1)"/>
    <n v="14"/>
    <n v="8"/>
    <n v="2"/>
    <x v="1"/>
    <s v="Study1"/>
    <n v="122"/>
    <s v="Ebesutani2011 Study 1 Boys7&amp;8"/>
    <n v="92"/>
    <s v="Male"/>
    <n v="13"/>
    <n v="14"/>
    <x v="0"/>
    <s v="RCADS-47-CG-EN"/>
    <n v="1"/>
    <s v="English"/>
    <n v="2"/>
    <x v="1"/>
    <n v="7"/>
    <s v="Total Anxiety (37.1)"/>
    <n v="16.04"/>
    <n v="9.74"/>
  </r>
  <r>
    <s v="*Ebesutani 2011 (47-CG) 2-year age bands14MaleTotal Anxiety and Depression (47.1)"/>
    <n v="14"/>
    <n v="8"/>
    <n v="2"/>
    <x v="1"/>
    <s v="Study1"/>
    <n v="122"/>
    <s v="Ebesutani2011 Study 1 Boys7&amp;8"/>
    <n v="92"/>
    <s v="Male"/>
    <n v="13"/>
    <n v="14"/>
    <x v="0"/>
    <s v="RCADS-47-CG-EN"/>
    <n v="1"/>
    <s v="English"/>
    <n v="2"/>
    <x v="1"/>
    <n v="8"/>
    <s v="Total Anxiety and Depression (47.1)"/>
    <n v="19.579999999999998"/>
    <n v="11.99"/>
  </r>
  <r>
    <s v="*Ebesutani 2011 (47-CG) 2-year age bands15FemaleGeneralized Anxiety Disorder (6.1)"/>
    <n v="15"/>
    <n v="9"/>
    <n v="2"/>
    <x v="1"/>
    <s v="Study1"/>
    <n v="158"/>
    <s v="Ebesutani 2011: Study1 Girls9&amp;10 GAD SOC"/>
    <n v="141"/>
    <s v="Female"/>
    <n v="15"/>
    <n v="16"/>
    <x v="0"/>
    <s v="RCADS-47-CG-EN"/>
    <n v="1"/>
    <s v="English"/>
    <n v="2"/>
    <x v="1"/>
    <n v="3"/>
    <s v="Generalized Anxiety Disorder (6.1)"/>
    <n v="3.46"/>
    <n v="3.02"/>
  </r>
  <r>
    <s v="*Ebesutani 2011 (47-CG) 2-year age bands15FemaleMajor Depressive Disorder (10.1)"/>
    <n v="15"/>
    <n v="9"/>
    <n v="2"/>
    <x v="1"/>
    <s v="Study1"/>
    <n v="135"/>
    <s v="Ebesutani2011 Study 1 Girls9&amp;10"/>
    <n v="142"/>
    <s v="Female"/>
    <n v="15"/>
    <n v="16"/>
    <x v="0"/>
    <s v="RCADS-47-CG-EN"/>
    <n v="1"/>
    <s v="English"/>
    <n v="2"/>
    <x v="1"/>
    <n v="4"/>
    <s v="Major Depressive Disorder (10.1)"/>
    <n v="3.97"/>
    <n v="3.25"/>
  </r>
  <r>
    <s v="*Ebesutani 2011 (47-CG) 2-year age bands15FemaleObsessive Compulsive Disorder (6.1)"/>
    <n v="15"/>
    <n v="9"/>
    <n v="2"/>
    <x v="1"/>
    <s v="Study1"/>
    <n v="135"/>
    <s v="Ebesutani2011 Study 1 Girls9&amp;10"/>
    <n v="142"/>
    <s v="Female"/>
    <n v="15"/>
    <n v="16"/>
    <x v="0"/>
    <s v="RCADS-47-CG-EN"/>
    <n v="1"/>
    <s v="English"/>
    <n v="2"/>
    <x v="1"/>
    <n v="6"/>
    <s v="Obsessive Compulsive Disorder (6.1)"/>
    <n v="1.89"/>
    <n v="2.57"/>
  </r>
  <r>
    <s v="*Ebesutani 2011 (47-CG) 2-year age bands15FemalePanic Disorder (9.1)"/>
    <n v="15"/>
    <n v="9"/>
    <n v="2"/>
    <x v="1"/>
    <s v="Study1"/>
    <n v="135"/>
    <s v="Ebesutani2011 Study 1 Girls9&amp;10"/>
    <n v="142"/>
    <s v="Female"/>
    <n v="15"/>
    <n v="16"/>
    <x v="0"/>
    <s v="RCADS-47-CG-EN"/>
    <n v="1"/>
    <s v="English"/>
    <n v="2"/>
    <x v="1"/>
    <n v="2"/>
    <s v="Panic Disorder (9.1)"/>
    <n v="1.83"/>
    <n v="2.13"/>
  </r>
  <r>
    <s v="*Ebesutani 2011 (47-CG) 2-year age bands15FemaleSeparation Anxiety Disorder (7.1)"/>
    <n v="15"/>
    <n v="9"/>
    <n v="2"/>
    <x v="1"/>
    <s v="Study1"/>
    <n v="135"/>
    <s v="Ebesutani2011 Study 1 Girls9&amp;10"/>
    <n v="142"/>
    <s v="Female"/>
    <n v="15"/>
    <n v="16"/>
    <x v="0"/>
    <s v="RCADS-47-CG-EN"/>
    <n v="1"/>
    <s v="English"/>
    <n v="2"/>
    <x v="1"/>
    <n v="5"/>
    <s v="Separation Anxiety Disorder (7.1)"/>
    <n v="1.91"/>
    <n v="2.4900000000000002"/>
  </r>
  <r>
    <s v="*Ebesutani 2011 (47-CG) 2-year age bands15FemaleSocial Phobia (9.1)"/>
    <n v="15"/>
    <n v="9"/>
    <n v="2"/>
    <x v="1"/>
    <s v="Study1"/>
    <n v="158"/>
    <s v="Ebesutani 2011: Study1 Girls9&amp;10 GAD SOC"/>
    <n v="141"/>
    <s v="Female"/>
    <n v="15"/>
    <n v="16"/>
    <x v="0"/>
    <s v="RCADS-47-CG-EN"/>
    <n v="1"/>
    <s v="English"/>
    <n v="2"/>
    <x v="1"/>
    <n v="1"/>
    <s v="Social Phobia (9.1)"/>
    <n v="8.83"/>
    <n v="4.7300000000000004"/>
  </r>
  <r>
    <s v="*Ebesutani 2011 (47-CG) 2-year age bands15FemaleTotal Anxiety (37.1)"/>
    <n v="15"/>
    <n v="9"/>
    <n v="2"/>
    <x v="1"/>
    <s v="Study1"/>
    <n v="135"/>
    <s v="Ebesutani2011 Study 1 Girls9&amp;10"/>
    <n v="142"/>
    <s v="Female"/>
    <n v="15"/>
    <n v="16"/>
    <x v="0"/>
    <s v="RCADS-47-CG-EN"/>
    <n v="1"/>
    <s v="English"/>
    <n v="2"/>
    <x v="1"/>
    <n v="7"/>
    <s v="Total Anxiety (37.1)"/>
    <n v="17.920000000000002"/>
    <n v="12.14"/>
  </r>
  <r>
    <s v="*Ebesutani 2011 (47-CG) 2-year age bands15FemaleTotal Anxiety and Depression (47.1)"/>
    <n v="15"/>
    <n v="9"/>
    <n v="2"/>
    <x v="1"/>
    <s v="Study1"/>
    <n v="135"/>
    <s v="Ebesutani2011 Study 1 Girls9&amp;10"/>
    <n v="142"/>
    <s v="Female"/>
    <n v="15"/>
    <n v="16"/>
    <x v="0"/>
    <s v="RCADS-47-CG-EN"/>
    <n v="1"/>
    <s v="English"/>
    <n v="2"/>
    <x v="1"/>
    <n v="8"/>
    <s v="Total Anxiety and Depression (47.1)"/>
    <n v="21.89"/>
    <n v="14.39"/>
  </r>
  <r>
    <s v="*Ebesutani 2011 (47-CG) 2-year age bands15MaleGeneralized Anxiety Disorder (6.1)"/>
    <n v="15"/>
    <n v="9"/>
    <n v="2"/>
    <x v="1"/>
    <s v="Study1"/>
    <n v="124"/>
    <s v="Ebesutani2011 Study 1 Boys9&amp;10"/>
    <n v="80"/>
    <s v="Male"/>
    <n v="15"/>
    <n v="16"/>
    <x v="0"/>
    <s v="RCADS-47-CG-EN"/>
    <n v="1"/>
    <s v="English"/>
    <n v="2"/>
    <x v="1"/>
    <n v="3"/>
    <s v="Generalized Anxiety Disorder (6.1)"/>
    <n v="3.73"/>
    <n v="2.75"/>
  </r>
  <r>
    <s v="*Ebesutani 2011 (47-CG) 2-year age bands15MaleMajor Depressive Disorder (10.1)"/>
    <n v="15"/>
    <n v="9"/>
    <n v="2"/>
    <x v="1"/>
    <s v="Study1"/>
    <n v="124"/>
    <s v="Ebesutani2011 Study 1 Boys9&amp;10"/>
    <n v="80"/>
    <s v="Male"/>
    <n v="15"/>
    <n v="16"/>
    <x v="0"/>
    <s v="RCADS-47-CG-EN"/>
    <n v="1"/>
    <s v="English"/>
    <n v="2"/>
    <x v="1"/>
    <n v="4"/>
    <s v="Major Depressive Disorder (10.1)"/>
    <n v="5.21"/>
    <n v="3.51"/>
  </r>
  <r>
    <s v="*Ebesutani 2011 (47-CG) 2-year age bands15MaleObsessive Compulsive Disorder (6.1)"/>
    <n v="15"/>
    <n v="9"/>
    <n v="2"/>
    <x v="1"/>
    <s v="Study1"/>
    <n v="124"/>
    <s v="Ebesutani2011 Study 1 Boys9&amp;10"/>
    <n v="80"/>
    <s v="Male"/>
    <n v="15"/>
    <n v="16"/>
    <x v="0"/>
    <s v="RCADS-47-CG-EN"/>
    <n v="1"/>
    <s v="English"/>
    <n v="2"/>
    <x v="1"/>
    <n v="6"/>
    <s v="Obsessive Compulsive Disorder (6.1)"/>
    <n v="2.58"/>
    <n v="3.03"/>
  </r>
  <r>
    <s v="*Ebesutani 2011 (47-CG) 2-year age bands15MalePanic Disorder (9.1)"/>
    <n v="15"/>
    <n v="9"/>
    <n v="2"/>
    <x v="1"/>
    <s v="Study1"/>
    <n v="124"/>
    <s v="Ebesutani2011 Study 1 Boys9&amp;10"/>
    <n v="80"/>
    <s v="Male"/>
    <n v="15"/>
    <n v="16"/>
    <x v="0"/>
    <s v="RCADS-47-CG-EN"/>
    <n v="1"/>
    <s v="English"/>
    <n v="2"/>
    <x v="1"/>
    <n v="2"/>
    <s v="Panic Disorder (9.1)"/>
    <n v="2.19"/>
    <n v="2.34"/>
  </r>
  <r>
    <s v="*Ebesutani 2011 (47-CG) 2-year age bands15MaleSeparation Anxiety Disorder (7.1)"/>
    <n v="15"/>
    <n v="9"/>
    <n v="2"/>
    <x v="1"/>
    <s v="Study1"/>
    <n v="124"/>
    <s v="Ebesutani2011 Study 1 Boys9&amp;10"/>
    <n v="80"/>
    <s v="Male"/>
    <n v="15"/>
    <n v="16"/>
    <x v="0"/>
    <s v="RCADS-47-CG-EN"/>
    <n v="1"/>
    <s v="English"/>
    <n v="2"/>
    <x v="1"/>
    <n v="5"/>
    <s v="Separation Anxiety Disorder (7.1)"/>
    <n v="1.69"/>
    <n v="1.89"/>
  </r>
  <r>
    <s v="*Ebesutani 2011 (47-CG) 2-year age bands15MaleSocial Phobia (9.1)"/>
    <n v="15"/>
    <n v="9"/>
    <n v="2"/>
    <x v="1"/>
    <s v="Study1"/>
    <n v="124"/>
    <s v="Ebesutani2011 Study 1 Boys9&amp;10"/>
    <n v="80"/>
    <s v="Male"/>
    <n v="15"/>
    <n v="16"/>
    <x v="0"/>
    <s v="RCADS-47-CG-EN"/>
    <n v="1"/>
    <s v="English"/>
    <n v="2"/>
    <x v="1"/>
    <n v="1"/>
    <s v="Social Phobia (9.1)"/>
    <n v="8.39"/>
    <n v="4.1900000000000004"/>
  </r>
  <r>
    <s v="*Ebesutani 2011 (47-CG) 2-year age bands15MaleTotal Anxiety (37.1)"/>
    <n v="15"/>
    <n v="9"/>
    <n v="2"/>
    <x v="1"/>
    <s v="Study1"/>
    <n v="124"/>
    <s v="Ebesutani2011 Study 1 Boys9&amp;10"/>
    <n v="80"/>
    <s v="Male"/>
    <n v="15"/>
    <n v="16"/>
    <x v="0"/>
    <s v="RCADS-47-CG-EN"/>
    <n v="1"/>
    <s v="English"/>
    <n v="2"/>
    <x v="1"/>
    <n v="7"/>
    <s v="Total Anxiety (37.1)"/>
    <n v="18.559999999999999"/>
    <n v="10.61"/>
  </r>
  <r>
    <s v="*Ebesutani 2011 (47-CG) 2-year age bands15MaleTotal Anxiety and Depression (47.1)"/>
    <n v="15"/>
    <n v="9"/>
    <n v="2"/>
    <x v="1"/>
    <s v="Study1"/>
    <n v="124"/>
    <s v="Ebesutani2011 Study 1 Boys9&amp;10"/>
    <n v="80"/>
    <s v="Male"/>
    <n v="15"/>
    <n v="16"/>
    <x v="0"/>
    <s v="RCADS-47-CG-EN"/>
    <n v="1"/>
    <s v="English"/>
    <n v="2"/>
    <x v="1"/>
    <n v="8"/>
    <s v="Total Anxiety and Depression (47.1)"/>
    <n v="23.77"/>
    <n v="12.73"/>
  </r>
  <r>
    <s v="*Ebesutani 2011 (47-CG) 2-year age bands16FemaleGeneralized Anxiety Disorder (6.1)"/>
    <n v="16"/>
    <n v="10"/>
    <n v="2"/>
    <x v="1"/>
    <s v="Study1"/>
    <n v="158"/>
    <s v="Ebesutani 2011: Study1 Girls9&amp;10 GAD SOC"/>
    <n v="141"/>
    <s v="Female"/>
    <n v="15"/>
    <n v="16"/>
    <x v="0"/>
    <s v="RCADS-47-CG-EN"/>
    <n v="1"/>
    <s v="English"/>
    <n v="2"/>
    <x v="1"/>
    <n v="3"/>
    <s v="Generalized Anxiety Disorder (6.1)"/>
    <n v="3.46"/>
    <n v="3.02"/>
  </r>
  <r>
    <s v="*Ebesutani 2011 (47-CG) 2-year age bands16FemaleMajor Depressive Disorder (10.1)"/>
    <n v="16"/>
    <n v="10"/>
    <n v="2"/>
    <x v="1"/>
    <s v="Study1"/>
    <n v="135"/>
    <s v="Ebesutani2011 Study 1 Girls9&amp;10"/>
    <n v="142"/>
    <s v="Female"/>
    <n v="15"/>
    <n v="16"/>
    <x v="0"/>
    <s v="RCADS-47-CG-EN"/>
    <n v="1"/>
    <s v="English"/>
    <n v="2"/>
    <x v="1"/>
    <n v="4"/>
    <s v="Major Depressive Disorder (10.1)"/>
    <n v="3.97"/>
    <n v="3.25"/>
  </r>
  <r>
    <s v="*Ebesutani 2011 (47-CG) 2-year age bands16FemaleObsessive Compulsive Disorder (6.1)"/>
    <n v="16"/>
    <n v="10"/>
    <n v="2"/>
    <x v="1"/>
    <s v="Study1"/>
    <n v="135"/>
    <s v="Ebesutani2011 Study 1 Girls9&amp;10"/>
    <n v="142"/>
    <s v="Female"/>
    <n v="15"/>
    <n v="16"/>
    <x v="0"/>
    <s v="RCADS-47-CG-EN"/>
    <n v="1"/>
    <s v="English"/>
    <n v="2"/>
    <x v="1"/>
    <n v="6"/>
    <s v="Obsessive Compulsive Disorder (6.1)"/>
    <n v="1.89"/>
    <n v="2.57"/>
  </r>
  <r>
    <s v="*Ebesutani 2011 (47-CG) 2-year age bands16FemalePanic Disorder (9.1)"/>
    <n v="16"/>
    <n v="10"/>
    <n v="2"/>
    <x v="1"/>
    <s v="Study1"/>
    <n v="135"/>
    <s v="Ebesutani2011 Study 1 Girls9&amp;10"/>
    <n v="142"/>
    <s v="Female"/>
    <n v="15"/>
    <n v="16"/>
    <x v="0"/>
    <s v="RCADS-47-CG-EN"/>
    <n v="1"/>
    <s v="English"/>
    <n v="2"/>
    <x v="1"/>
    <n v="2"/>
    <s v="Panic Disorder (9.1)"/>
    <n v="1.83"/>
    <n v="2.13"/>
  </r>
  <r>
    <s v="*Ebesutani 2011 (47-CG) 2-year age bands16FemaleSeparation Anxiety Disorder (7.1)"/>
    <n v="16"/>
    <n v="10"/>
    <n v="2"/>
    <x v="1"/>
    <s v="Study1"/>
    <n v="135"/>
    <s v="Ebesutani2011 Study 1 Girls9&amp;10"/>
    <n v="142"/>
    <s v="Female"/>
    <n v="15"/>
    <n v="16"/>
    <x v="0"/>
    <s v="RCADS-47-CG-EN"/>
    <n v="1"/>
    <s v="English"/>
    <n v="2"/>
    <x v="1"/>
    <n v="5"/>
    <s v="Separation Anxiety Disorder (7.1)"/>
    <n v="1.91"/>
    <n v="2.4900000000000002"/>
  </r>
  <r>
    <s v="*Ebesutani 2011 (47-CG) 2-year age bands16FemaleSocial Phobia (9.1)"/>
    <n v="16"/>
    <n v="10"/>
    <n v="2"/>
    <x v="1"/>
    <s v="Study1"/>
    <n v="158"/>
    <s v="Ebesutani 2011: Study1 Girls9&amp;10 GAD SOC"/>
    <n v="141"/>
    <s v="Female"/>
    <n v="15"/>
    <n v="16"/>
    <x v="0"/>
    <s v="RCADS-47-CG-EN"/>
    <n v="1"/>
    <s v="English"/>
    <n v="2"/>
    <x v="1"/>
    <n v="1"/>
    <s v="Social Phobia (9.1)"/>
    <n v="8.83"/>
    <n v="4.7300000000000004"/>
  </r>
  <r>
    <s v="*Ebesutani 2011 (47-CG) 2-year age bands16FemaleTotal Anxiety (37.1)"/>
    <n v="16"/>
    <n v="10"/>
    <n v="2"/>
    <x v="1"/>
    <s v="Study1"/>
    <n v="135"/>
    <s v="Ebesutani2011 Study 1 Girls9&amp;10"/>
    <n v="142"/>
    <s v="Female"/>
    <n v="15"/>
    <n v="16"/>
    <x v="0"/>
    <s v="RCADS-47-CG-EN"/>
    <n v="1"/>
    <s v="English"/>
    <n v="2"/>
    <x v="1"/>
    <n v="7"/>
    <s v="Total Anxiety (37.1)"/>
    <n v="17.920000000000002"/>
    <n v="12.14"/>
  </r>
  <r>
    <s v="*Ebesutani 2011 (47-CG) 2-year age bands16FemaleTotal Anxiety and Depression (47.1)"/>
    <n v="16"/>
    <n v="10"/>
    <n v="2"/>
    <x v="1"/>
    <s v="Study1"/>
    <n v="135"/>
    <s v="Ebesutani2011 Study 1 Girls9&amp;10"/>
    <n v="142"/>
    <s v="Female"/>
    <n v="15"/>
    <n v="16"/>
    <x v="0"/>
    <s v="RCADS-47-CG-EN"/>
    <n v="1"/>
    <s v="English"/>
    <n v="2"/>
    <x v="1"/>
    <n v="8"/>
    <s v="Total Anxiety and Depression (47.1)"/>
    <n v="21.89"/>
    <n v="14.39"/>
  </r>
  <r>
    <s v="*Ebesutani 2011 (47-CG) 2-year age bands16MaleGeneralized Anxiety Disorder (6.1)"/>
    <n v="16"/>
    <n v="10"/>
    <n v="2"/>
    <x v="1"/>
    <s v="Study1"/>
    <n v="124"/>
    <s v="Ebesutani2011 Study 1 Boys9&amp;10"/>
    <n v="80"/>
    <s v="Male"/>
    <n v="15"/>
    <n v="16"/>
    <x v="0"/>
    <s v="RCADS-47-CG-EN"/>
    <n v="1"/>
    <s v="English"/>
    <n v="2"/>
    <x v="1"/>
    <n v="3"/>
    <s v="Generalized Anxiety Disorder (6.1)"/>
    <n v="3.73"/>
    <n v="2.75"/>
  </r>
  <r>
    <s v="*Ebesutani 2011 (47-CG) 2-year age bands16MaleMajor Depressive Disorder (10.1)"/>
    <n v="16"/>
    <n v="10"/>
    <n v="2"/>
    <x v="1"/>
    <s v="Study1"/>
    <n v="124"/>
    <s v="Ebesutani2011 Study 1 Boys9&amp;10"/>
    <n v="80"/>
    <s v="Male"/>
    <n v="15"/>
    <n v="16"/>
    <x v="0"/>
    <s v="RCADS-47-CG-EN"/>
    <n v="1"/>
    <s v="English"/>
    <n v="2"/>
    <x v="1"/>
    <n v="4"/>
    <s v="Major Depressive Disorder (10.1)"/>
    <n v="5.21"/>
    <n v="3.51"/>
  </r>
  <r>
    <s v="*Ebesutani 2011 (47-CG) 2-year age bands16MaleObsessive Compulsive Disorder (6.1)"/>
    <n v="16"/>
    <n v="10"/>
    <n v="2"/>
    <x v="1"/>
    <s v="Study1"/>
    <n v="124"/>
    <s v="Ebesutani2011 Study 1 Boys9&amp;10"/>
    <n v="80"/>
    <s v="Male"/>
    <n v="15"/>
    <n v="16"/>
    <x v="0"/>
    <s v="RCADS-47-CG-EN"/>
    <n v="1"/>
    <s v="English"/>
    <n v="2"/>
    <x v="1"/>
    <n v="6"/>
    <s v="Obsessive Compulsive Disorder (6.1)"/>
    <n v="2.58"/>
    <n v="3.03"/>
  </r>
  <r>
    <s v="*Ebesutani 2011 (47-CG) 2-year age bands16MalePanic Disorder (9.1)"/>
    <n v="16"/>
    <n v="10"/>
    <n v="2"/>
    <x v="1"/>
    <s v="Study1"/>
    <n v="124"/>
    <s v="Ebesutani2011 Study 1 Boys9&amp;10"/>
    <n v="80"/>
    <s v="Male"/>
    <n v="15"/>
    <n v="16"/>
    <x v="0"/>
    <s v="RCADS-47-CG-EN"/>
    <n v="1"/>
    <s v="English"/>
    <n v="2"/>
    <x v="1"/>
    <n v="2"/>
    <s v="Panic Disorder (9.1)"/>
    <n v="2.19"/>
    <n v="2.34"/>
  </r>
  <r>
    <s v="*Ebesutani 2011 (47-CG) 2-year age bands16MaleSeparation Anxiety Disorder (7.1)"/>
    <n v="16"/>
    <n v="10"/>
    <n v="2"/>
    <x v="1"/>
    <s v="Study1"/>
    <n v="124"/>
    <s v="Ebesutani2011 Study 1 Boys9&amp;10"/>
    <n v="80"/>
    <s v="Male"/>
    <n v="15"/>
    <n v="16"/>
    <x v="0"/>
    <s v="RCADS-47-CG-EN"/>
    <n v="1"/>
    <s v="English"/>
    <n v="2"/>
    <x v="1"/>
    <n v="5"/>
    <s v="Separation Anxiety Disorder (7.1)"/>
    <n v="1.69"/>
    <n v="1.89"/>
  </r>
  <r>
    <s v="*Ebesutani 2011 (47-CG) 2-year age bands16MaleSocial Phobia (9.1)"/>
    <n v="16"/>
    <n v="10"/>
    <n v="2"/>
    <x v="1"/>
    <s v="Study1"/>
    <n v="124"/>
    <s v="Ebesutani2011 Study 1 Boys9&amp;10"/>
    <n v="80"/>
    <s v="Male"/>
    <n v="15"/>
    <n v="16"/>
    <x v="0"/>
    <s v="RCADS-47-CG-EN"/>
    <n v="1"/>
    <s v="English"/>
    <n v="2"/>
    <x v="1"/>
    <n v="1"/>
    <s v="Social Phobia (9.1)"/>
    <n v="8.39"/>
    <n v="4.1900000000000004"/>
  </r>
  <r>
    <s v="*Ebesutani 2011 (47-CG) 2-year age bands16MaleTotal Anxiety (37.1)"/>
    <n v="16"/>
    <n v="10"/>
    <n v="2"/>
    <x v="1"/>
    <s v="Study1"/>
    <n v="124"/>
    <s v="Ebesutani2011 Study 1 Boys9&amp;10"/>
    <n v="80"/>
    <s v="Male"/>
    <n v="15"/>
    <n v="16"/>
    <x v="0"/>
    <s v="RCADS-47-CG-EN"/>
    <n v="1"/>
    <s v="English"/>
    <n v="2"/>
    <x v="1"/>
    <n v="7"/>
    <s v="Total Anxiety (37.1)"/>
    <n v="18.559999999999999"/>
    <n v="10.61"/>
  </r>
  <r>
    <s v="*Ebesutani 2011 (47-CG) 2-year age bands16MaleTotal Anxiety and Depression (47.1)"/>
    <n v="16"/>
    <n v="10"/>
    <n v="2"/>
    <x v="1"/>
    <s v="Study1"/>
    <n v="124"/>
    <s v="Ebesutani2011 Study 1 Boys9&amp;10"/>
    <n v="80"/>
    <s v="Male"/>
    <n v="15"/>
    <n v="16"/>
    <x v="0"/>
    <s v="RCADS-47-CG-EN"/>
    <n v="1"/>
    <s v="English"/>
    <n v="2"/>
    <x v="1"/>
    <n v="8"/>
    <s v="Total Anxiety and Depression (47.1)"/>
    <n v="23.77"/>
    <n v="12.73"/>
  </r>
  <r>
    <s v="*Ebesutani 2011 (47-CG) 2-year age bands17FemaleGeneralized Anxiety Disorder (6.1)"/>
    <n v="17"/>
    <n v="11"/>
    <n v="2"/>
    <x v="1"/>
    <s v="Study1"/>
    <n v="137"/>
    <s v="Ebesutani2011 Study 1 Girls11&amp;12"/>
    <n v="87"/>
    <s v="Female"/>
    <n v="17"/>
    <n v="18"/>
    <x v="0"/>
    <s v="RCADS-47-CG-EN"/>
    <n v="1"/>
    <s v="English"/>
    <n v="2"/>
    <x v="1"/>
    <n v="3"/>
    <s v="Generalized Anxiety Disorder (6.1)"/>
    <n v="3.76"/>
    <n v="2.2799999999999998"/>
  </r>
  <r>
    <s v="*Ebesutani 2011 (47-CG) 2-year age bands17FemaleMajor Depressive Disorder (10.1)"/>
    <n v="17"/>
    <n v="11"/>
    <n v="2"/>
    <x v="1"/>
    <s v="Study1"/>
    <n v="137"/>
    <s v="Ebesutani2011 Study 1 Girls11&amp;12"/>
    <n v="87"/>
    <s v="Female"/>
    <n v="17"/>
    <n v="18"/>
    <x v="0"/>
    <s v="RCADS-47-CG-EN"/>
    <n v="1"/>
    <s v="English"/>
    <n v="2"/>
    <x v="1"/>
    <n v="4"/>
    <s v="Major Depressive Disorder (10.1)"/>
    <n v="4.91"/>
    <n v="3.17"/>
  </r>
  <r>
    <s v="*Ebesutani 2011 (47-CG) 2-year age bands17FemaleObsessive Compulsive Disorder (6.1)"/>
    <n v="17"/>
    <n v="11"/>
    <n v="2"/>
    <x v="1"/>
    <s v="Study1"/>
    <n v="137"/>
    <s v="Ebesutani2011 Study 1 Girls11&amp;12"/>
    <n v="87"/>
    <s v="Female"/>
    <n v="17"/>
    <n v="18"/>
    <x v="0"/>
    <s v="RCADS-47-CG-EN"/>
    <n v="1"/>
    <s v="English"/>
    <n v="2"/>
    <x v="1"/>
    <n v="6"/>
    <s v="Obsessive Compulsive Disorder (6.1)"/>
    <n v="1.8"/>
    <n v="2.34"/>
  </r>
  <r>
    <s v="*Ebesutani 2011 (47-CG) 2-year age bands17FemalePanic Disorder (9.1)"/>
    <n v="17"/>
    <n v="11"/>
    <n v="2"/>
    <x v="1"/>
    <s v="Study1"/>
    <n v="137"/>
    <s v="Ebesutani2011 Study 1 Girls11&amp;12"/>
    <n v="87"/>
    <s v="Female"/>
    <n v="17"/>
    <n v="18"/>
    <x v="0"/>
    <s v="RCADS-47-CG-EN"/>
    <n v="1"/>
    <s v="English"/>
    <n v="2"/>
    <x v="1"/>
    <n v="2"/>
    <s v="Panic Disorder (9.1)"/>
    <n v="2.04"/>
    <n v="2.27"/>
  </r>
  <r>
    <s v="*Ebesutani 2011 (47-CG) 2-year age bands17FemaleSeparation Anxiety Disorder (7.1)"/>
    <n v="17"/>
    <n v="11"/>
    <n v="2"/>
    <x v="1"/>
    <s v="Study1"/>
    <n v="137"/>
    <s v="Ebesutani2011 Study 1 Girls11&amp;12"/>
    <n v="87"/>
    <s v="Female"/>
    <n v="17"/>
    <n v="18"/>
    <x v="0"/>
    <s v="RCADS-47-CG-EN"/>
    <n v="1"/>
    <s v="English"/>
    <n v="2"/>
    <x v="1"/>
    <n v="5"/>
    <s v="Separation Anxiety Disorder (7.1)"/>
    <n v="1.92"/>
    <n v="1.98"/>
  </r>
  <r>
    <s v="*Ebesutani 2011 (47-CG) 2-year age bands17FemaleSocial Phobia (9.1)"/>
    <n v="17"/>
    <n v="11"/>
    <n v="2"/>
    <x v="1"/>
    <s v="Study1"/>
    <n v="137"/>
    <s v="Ebesutani2011 Study 1 Girls11&amp;12"/>
    <n v="87"/>
    <s v="Female"/>
    <n v="17"/>
    <n v="18"/>
    <x v="0"/>
    <s v="RCADS-47-CG-EN"/>
    <n v="1"/>
    <s v="English"/>
    <n v="2"/>
    <x v="1"/>
    <n v="1"/>
    <s v="Social Phobia (9.1)"/>
    <n v="8.35"/>
    <n v="4.38"/>
  </r>
  <r>
    <s v="*Ebesutani 2011 (47-CG) 2-year age bands17FemaleTotal Anxiety (37.1)"/>
    <n v="17"/>
    <n v="11"/>
    <n v="2"/>
    <x v="1"/>
    <s v="Study1"/>
    <n v="137"/>
    <s v="Ebesutani2011 Study 1 Girls11&amp;12"/>
    <n v="87"/>
    <s v="Female"/>
    <n v="17"/>
    <n v="18"/>
    <x v="0"/>
    <s v="RCADS-47-CG-EN"/>
    <n v="1"/>
    <s v="English"/>
    <n v="2"/>
    <x v="1"/>
    <n v="7"/>
    <s v="Total Anxiety (37.1)"/>
    <n v="17.88"/>
    <n v="10.54"/>
  </r>
  <r>
    <s v="*Ebesutani 2011 (47-CG) 2-year age bands17FemaleTotal Anxiety and Depression (47.1)"/>
    <n v="17"/>
    <n v="11"/>
    <n v="2"/>
    <x v="1"/>
    <s v="Study1"/>
    <n v="137"/>
    <s v="Ebesutani2011 Study 1 Girls11&amp;12"/>
    <n v="87"/>
    <s v="Female"/>
    <n v="17"/>
    <n v="18"/>
    <x v="0"/>
    <s v="RCADS-47-CG-EN"/>
    <n v="1"/>
    <s v="English"/>
    <n v="2"/>
    <x v="1"/>
    <n v="8"/>
    <s v="Total Anxiety and Depression (47.1)"/>
    <n v="22.79"/>
    <n v="12.91"/>
  </r>
  <r>
    <s v="*Ebesutani 2011 (47-CG) 2-year age bands17MaleGeneralized Anxiety Disorder (6.1)"/>
    <n v="17"/>
    <n v="11"/>
    <n v="2"/>
    <x v="1"/>
    <s v="Study1"/>
    <n v="126"/>
    <s v="Ebesutani2011 Study 1 Boys11&amp;12"/>
    <n v="88"/>
    <s v="Male"/>
    <n v="17"/>
    <n v="18"/>
    <x v="0"/>
    <s v="RCADS-47-CG-EN"/>
    <n v="1"/>
    <s v="English"/>
    <n v="2"/>
    <x v="1"/>
    <n v="3"/>
    <s v="Generalized Anxiety Disorder (6.1)"/>
    <n v="3.22"/>
    <n v="2.5"/>
  </r>
  <r>
    <s v="*Ebesutani 2011 (47-CG) 2-year age bands17MaleMajor Depressive Disorder (10.1)"/>
    <n v="17"/>
    <n v="11"/>
    <n v="2"/>
    <x v="1"/>
    <s v="Study1"/>
    <n v="126"/>
    <s v="Ebesutani2011 Study 1 Boys11&amp;12"/>
    <n v="88"/>
    <s v="Male"/>
    <n v="17"/>
    <n v="18"/>
    <x v="0"/>
    <s v="RCADS-47-CG-EN"/>
    <n v="1"/>
    <s v="English"/>
    <n v="2"/>
    <x v="1"/>
    <n v="4"/>
    <s v="Major Depressive Disorder (10.1)"/>
    <n v="3.94"/>
    <n v="3.88"/>
  </r>
  <r>
    <s v="*Ebesutani 2011 (47-CG) 2-year age bands17MaleObsessive Compulsive Disorder (6.1)"/>
    <n v="17"/>
    <n v="11"/>
    <n v="2"/>
    <x v="1"/>
    <s v="Study1"/>
    <n v="126"/>
    <s v="Ebesutani2011 Study 1 Boys11&amp;12"/>
    <n v="88"/>
    <s v="Male"/>
    <n v="17"/>
    <n v="18"/>
    <x v="0"/>
    <s v="RCADS-47-CG-EN"/>
    <n v="1"/>
    <s v="English"/>
    <n v="2"/>
    <x v="1"/>
    <n v="6"/>
    <s v="Obsessive Compulsive Disorder (6.1)"/>
    <n v="1.1100000000000001"/>
    <n v="1.96"/>
  </r>
  <r>
    <s v="*Ebesutani 2011 (47-CG) 2-year age bands17MalePanic Disorder (9.1)"/>
    <n v="17"/>
    <n v="11"/>
    <n v="2"/>
    <x v="1"/>
    <s v="Study1"/>
    <n v="150"/>
    <s v="Ebesutani 2011 Study1 Boys11&amp;12 PD"/>
    <n v="87"/>
    <s v="Male"/>
    <n v="17"/>
    <n v="18"/>
    <x v="0"/>
    <s v="RCADS-47-CG-EN"/>
    <n v="1"/>
    <s v="English"/>
    <n v="2"/>
    <x v="1"/>
    <n v="2"/>
    <s v="Panic Disorder (9.1)"/>
    <n v="1.5"/>
    <n v="1.69"/>
  </r>
  <r>
    <s v="*Ebesutani 2011 (47-CG) 2-year age bands17MaleSeparation Anxiety Disorder (7.1)"/>
    <n v="17"/>
    <n v="11"/>
    <n v="2"/>
    <x v="1"/>
    <s v="Study1"/>
    <n v="126"/>
    <s v="Ebesutani2011 Study 1 Boys11&amp;12"/>
    <n v="88"/>
    <s v="Male"/>
    <n v="17"/>
    <n v="18"/>
    <x v="0"/>
    <s v="RCADS-47-CG-EN"/>
    <n v="1"/>
    <s v="English"/>
    <n v="2"/>
    <x v="1"/>
    <n v="5"/>
    <s v="Separation Anxiety Disorder (7.1)"/>
    <n v="1.1499999999999999"/>
    <n v="1.55"/>
  </r>
  <r>
    <s v="*Ebesutani 2011 (47-CG) 2-year age bands17MaleSocial Phobia (9.1)"/>
    <n v="17"/>
    <n v="11"/>
    <n v="2"/>
    <x v="1"/>
    <s v="Study1"/>
    <n v="126"/>
    <s v="Ebesutani2011 Study 1 Boys11&amp;12"/>
    <n v="88"/>
    <s v="Male"/>
    <n v="17"/>
    <n v="18"/>
    <x v="0"/>
    <s v="RCADS-47-CG-EN"/>
    <n v="1"/>
    <s v="English"/>
    <n v="2"/>
    <x v="1"/>
    <n v="1"/>
    <s v="Social Phobia (9.1)"/>
    <n v="7.32"/>
    <n v="3.69"/>
  </r>
  <r>
    <s v="*Ebesutani 2011 (47-CG) 2-year age bands17MaleTotal Anxiety (37.1)"/>
    <n v="17"/>
    <n v="11"/>
    <n v="2"/>
    <x v="1"/>
    <s v="Study1"/>
    <n v="126"/>
    <s v="Ebesutani2011 Study 1 Boys11&amp;12"/>
    <n v="88"/>
    <s v="Male"/>
    <n v="17"/>
    <n v="18"/>
    <x v="0"/>
    <s v="RCADS-47-CG-EN"/>
    <n v="1"/>
    <s v="English"/>
    <n v="2"/>
    <x v="1"/>
    <n v="7"/>
    <s v="Total Anxiety (37.1)"/>
    <n v="14.31"/>
    <n v="9.6"/>
  </r>
  <r>
    <s v="*Ebesutani 2011 (47-CG) 2-year age bands17MaleTotal Anxiety and Depression (47.1)"/>
    <n v="17"/>
    <n v="11"/>
    <n v="2"/>
    <x v="1"/>
    <s v="Study1"/>
    <n v="126"/>
    <s v="Ebesutani2011 Study 1 Boys11&amp;12"/>
    <n v="88"/>
    <s v="Male"/>
    <n v="17"/>
    <n v="18"/>
    <x v="0"/>
    <s v="RCADS-47-CG-EN"/>
    <n v="1"/>
    <s v="English"/>
    <n v="2"/>
    <x v="1"/>
    <n v="8"/>
    <s v="Total Anxiety and Depression (47.1)"/>
    <n v="18.239999999999998"/>
    <n v="12.7"/>
  </r>
  <r>
    <s v="*Ebesutani 2011 (47-CG) 2-year age bands18FemaleGeneralized Anxiety Disorder (6.1)"/>
    <n v="18"/>
    <n v="12"/>
    <n v="2"/>
    <x v="1"/>
    <s v="Study1"/>
    <n v="137"/>
    <s v="Ebesutani2011 Study 1 Girls11&amp;12"/>
    <n v="87"/>
    <s v="Female"/>
    <n v="17"/>
    <n v="18"/>
    <x v="0"/>
    <s v="RCADS-47-CG-EN"/>
    <n v="1"/>
    <s v="English"/>
    <n v="2"/>
    <x v="1"/>
    <n v="3"/>
    <s v="Generalized Anxiety Disorder (6.1)"/>
    <n v="3.76"/>
    <n v="2.2799999999999998"/>
  </r>
  <r>
    <s v="*Ebesutani 2011 (47-CG) 2-year age bands18FemaleMajor Depressive Disorder (10.1)"/>
    <n v="18"/>
    <n v="12"/>
    <n v="2"/>
    <x v="1"/>
    <s v="Study1"/>
    <n v="137"/>
    <s v="Ebesutani2011 Study 1 Girls11&amp;12"/>
    <n v="87"/>
    <s v="Female"/>
    <n v="17"/>
    <n v="18"/>
    <x v="0"/>
    <s v="RCADS-47-CG-EN"/>
    <n v="1"/>
    <s v="English"/>
    <n v="2"/>
    <x v="1"/>
    <n v="4"/>
    <s v="Major Depressive Disorder (10.1)"/>
    <n v="4.91"/>
    <n v="3.17"/>
  </r>
  <r>
    <s v="*Ebesutani 2011 (47-CG) 2-year age bands18FemaleObsessive Compulsive Disorder (6.1)"/>
    <n v="18"/>
    <n v="12"/>
    <n v="2"/>
    <x v="1"/>
    <s v="Study1"/>
    <n v="137"/>
    <s v="Ebesutani2011 Study 1 Girls11&amp;12"/>
    <n v="87"/>
    <s v="Female"/>
    <n v="17"/>
    <n v="18"/>
    <x v="0"/>
    <s v="RCADS-47-CG-EN"/>
    <n v="1"/>
    <s v="English"/>
    <n v="2"/>
    <x v="1"/>
    <n v="6"/>
    <s v="Obsessive Compulsive Disorder (6.1)"/>
    <n v="1.8"/>
    <n v="2.34"/>
  </r>
  <r>
    <s v="*Ebesutani 2011 (47-CG) 2-year age bands18FemalePanic Disorder (9.1)"/>
    <n v="18"/>
    <n v="12"/>
    <n v="2"/>
    <x v="1"/>
    <s v="Study1"/>
    <n v="137"/>
    <s v="Ebesutani2011 Study 1 Girls11&amp;12"/>
    <n v="87"/>
    <s v="Female"/>
    <n v="17"/>
    <n v="18"/>
    <x v="0"/>
    <s v="RCADS-47-CG-EN"/>
    <n v="1"/>
    <s v="English"/>
    <n v="2"/>
    <x v="1"/>
    <n v="2"/>
    <s v="Panic Disorder (9.1)"/>
    <n v="2.04"/>
    <n v="2.27"/>
  </r>
  <r>
    <s v="*Ebesutani 2011 (47-CG) 2-year age bands18FemaleSeparation Anxiety Disorder (7.1)"/>
    <n v="18"/>
    <n v="12"/>
    <n v="2"/>
    <x v="1"/>
    <s v="Study1"/>
    <n v="137"/>
    <s v="Ebesutani2011 Study 1 Girls11&amp;12"/>
    <n v="87"/>
    <s v="Female"/>
    <n v="17"/>
    <n v="18"/>
    <x v="0"/>
    <s v="RCADS-47-CG-EN"/>
    <n v="1"/>
    <s v="English"/>
    <n v="2"/>
    <x v="1"/>
    <n v="5"/>
    <s v="Separation Anxiety Disorder (7.1)"/>
    <n v="1.92"/>
    <n v="1.98"/>
  </r>
  <r>
    <s v="*Ebesutani 2011 (47-CG) 2-year age bands18FemaleSocial Phobia (9.1)"/>
    <n v="18"/>
    <n v="12"/>
    <n v="2"/>
    <x v="1"/>
    <s v="Study1"/>
    <n v="137"/>
    <s v="Ebesutani2011 Study 1 Girls11&amp;12"/>
    <n v="87"/>
    <s v="Female"/>
    <n v="17"/>
    <n v="18"/>
    <x v="0"/>
    <s v="RCADS-47-CG-EN"/>
    <n v="1"/>
    <s v="English"/>
    <n v="2"/>
    <x v="1"/>
    <n v="1"/>
    <s v="Social Phobia (9.1)"/>
    <n v="8.35"/>
    <n v="4.38"/>
  </r>
  <r>
    <s v="*Ebesutani 2011 (47-CG) 2-year age bands18FemaleTotal Anxiety (37.1)"/>
    <n v="18"/>
    <n v="12"/>
    <n v="2"/>
    <x v="1"/>
    <s v="Study1"/>
    <n v="137"/>
    <s v="Ebesutani2011 Study 1 Girls11&amp;12"/>
    <n v="87"/>
    <s v="Female"/>
    <n v="17"/>
    <n v="18"/>
    <x v="0"/>
    <s v="RCADS-47-CG-EN"/>
    <n v="1"/>
    <s v="English"/>
    <n v="2"/>
    <x v="1"/>
    <n v="7"/>
    <s v="Total Anxiety (37.1)"/>
    <n v="17.88"/>
    <n v="10.54"/>
  </r>
  <r>
    <s v="*Ebesutani 2011 (47-CG) 2-year age bands18FemaleTotal Anxiety and Depression (47.1)"/>
    <n v="18"/>
    <n v="12"/>
    <n v="2"/>
    <x v="1"/>
    <s v="Study1"/>
    <n v="137"/>
    <s v="Ebesutani2011 Study 1 Girls11&amp;12"/>
    <n v="87"/>
    <s v="Female"/>
    <n v="17"/>
    <n v="18"/>
    <x v="0"/>
    <s v="RCADS-47-CG-EN"/>
    <n v="1"/>
    <s v="English"/>
    <n v="2"/>
    <x v="1"/>
    <n v="8"/>
    <s v="Total Anxiety and Depression (47.1)"/>
    <n v="22.79"/>
    <n v="12.91"/>
  </r>
  <r>
    <s v="*Ebesutani 2011 (47-CG) 2-year age bands18MaleGeneralized Anxiety Disorder (6.1)"/>
    <n v="18"/>
    <n v="12"/>
    <n v="2"/>
    <x v="1"/>
    <s v="Study1"/>
    <n v="126"/>
    <s v="Ebesutani2011 Study 1 Boys11&amp;12"/>
    <n v="88"/>
    <s v="Male"/>
    <n v="17"/>
    <n v="18"/>
    <x v="0"/>
    <s v="RCADS-47-CG-EN"/>
    <n v="1"/>
    <s v="English"/>
    <n v="2"/>
    <x v="1"/>
    <n v="3"/>
    <s v="Generalized Anxiety Disorder (6.1)"/>
    <n v="3.22"/>
    <n v="2.5"/>
  </r>
  <r>
    <s v="*Ebesutani 2011 (47-CG) 2-year age bands18MaleMajor Depressive Disorder (10.1)"/>
    <n v="18"/>
    <n v="12"/>
    <n v="2"/>
    <x v="1"/>
    <s v="Study1"/>
    <n v="126"/>
    <s v="Ebesutani2011 Study 1 Boys11&amp;12"/>
    <n v="88"/>
    <s v="Male"/>
    <n v="17"/>
    <n v="18"/>
    <x v="0"/>
    <s v="RCADS-47-CG-EN"/>
    <n v="1"/>
    <s v="English"/>
    <n v="2"/>
    <x v="1"/>
    <n v="4"/>
    <s v="Major Depressive Disorder (10.1)"/>
    <n v="3.94"/>
    <n v="3.88"/>
  </r>
  <r>
    <s v="*Ebesutani 2011 (47-CG) 2-year age bands18MaleObsessive Compulsive Disorder (6.1)"/>
    <n v="18"/>
    <n v="12"/>
    <n v="2"/>
    <x v="1"/>
    <s v="Study1"/>
    <n v="126"/>
    <s v="Ebesutani2011 Study 1 Boys11&amp;12"/>
    <n v="88"/>
    <s v="Male"/>
    <n v="17"/>
    <n v="18"/>
    <x v="0"/>
    <s v="RCADS-47-CG-EN"/>
    <n v="1"/>
    <s v="English"/>
    <n v="2"/>
    <x v="1"/>
    <n v="6"/>
    <s v="Obsessive Compulsive Disorder (6.1)"/>
    <n v="1.1100000000000001"/>
    <n v="1.96"/>
  </r>
  <r>
    <s v="*Ebesutani 2011 (47-CG) 2-year age bands18MalePanic Disorder (9.1)"/>
    <n v="18"/>
    <n v="12"/>
    <n v="2"/>
    <x v="1"/>
    <s v="Study1"/>
    <n v="150"/>
    <s v="Ebesutani 2011 Study1 Boys11&amp;12 PD"/>
    <n v="87"/>
    <s v="Male"/>
    <n v="17"/>
    <n v="18"/>
    <x v="0"/>
    <s v="RCADS-47-CG-EN"/>
    <n v="1"/>
    <s v="English"/>
    <n v="2"/>
    <x v="1"/>
    <n v="2"/>
    <s v="Panic Disorder (9.1)"/>
    <n v="1.5"/>
    <n v="1.69"/>
  </r>
  <r>
    <s v="*Ebesutani 2011 (47-CG) 2-year age bands18MaleSeparation Anxiety Disorder (7.1)"/>
    <n v="18"/>
    <n v="12"/>
    <n v="2"/>
    <x v="1"/>
    <s v="Study1"/>
    <n v="126"/>
    <s v="Ebesutani2011 Study 1 Boys11&amp;12"/>
    <n v="88"/>
    <s v="Male"/>
    <n v="17"/>
    <n v="18"/>
    <x v="0"/>
    <s v="RCADS-47-CG-EN"/>
    <n v="1"/>
    <s v="English"/>
    <n v="2"/>
    <x v="1"/>
    <n v="5"/>
    <s v="Separation Anxiety Disorder (7.1)"/>
    <n v="1.1499999999999999"/>
    <n v="1.55"/>
  </r>
  <r>
    <s v="*Ebesutani 2011 (47-CG) 2-year age bands18MaleSocial Phobia (9.1)"/>
    <n v="18"/>
    <n v="12"/>
    <n v="2"/>
    <x v="1"/>
    <s v="Study1"/>
    <n v="126"/>
    <s v="Ebesutani2011 Study 1 Boys11&amp;12"/>
    <n v="88"/>
    <s v="Male"/>
    <n v="17"/>
    <n v="18"/>
    <x v="0"/>
    <s v="RCADS-47-CG-EN"/>
    <n v="1"/>
    <s v="English"/>
    <n v="2"/>
    <x v="1"/>
    <n v="1"/>
    <s v="Social Phobia (9.1)"/>
    <n v="7.32"/>
    <n v="3.69"/>
  </r>
  <r>
    <s v="*Ebesutani 2011 (47-CG) 2-year age bands18MaleTotal Anxiety (37.1)"/>
    <n v="18"/>
    <n v="12"/>
    <n v="2"/>
    <x v="1"/>
    <s v="Study1"/>
    <n v="126"/>
    <s v="Ebesutani2011 Study 1 Boys11&amp;12"/>
    <n v="88"/>
    <s v="Male"/>
    <n v="17"/>
    <n v="18"/>
    <x v="0"/>
    <s v="RCADS-47-CG-EN"/>
    <n v="1"/>
    <s v="English"/>
    <n v="2"/>
    <x v="1"/>
    <n v="7"/>
    <s v="Total Anxiety (37.1)"/>
    <n v="14.31"/>
    <n v="9.6"/>
  </r>
  <r>
    <s v="*Ebesutani 2011 (47-CG) 2-year age bands18MaleTotal Anxiety and Depression (47.1)"/>
    <n v="18"/>
    <n v="12"/>
    <n v="2"/>
    <x v="1"/>
    <s v="Study1"/>
    <n v="126"/>
    <s v="Ebesutani2011 Study 1 Boys11&amp;12"/>
    <n v="88"/>
    <s v="Male"/>
    <n v="17"/>
    <n v="18"/>
    <x v="0"/>
    <s v="RCADS-47-CG-EN"/>
    <n v="1"/>
    <s v="English"/>
    <n v="2"/>
    <x v="1"/>
    <n v="8"/>
    <s v="Total Anxiety and Depression (47.1)"/>
    <n v="18.239999999999998"/>
    <n v="12.7"/>
  </r>
  <r>
    <s v="*Ebesutani 2011 (47-CG) 2-year age bands9FemaleGeneralized Anxiety Disorder (6.1)"/>
    <n v="9"/>
    <n v="3"/>
    <n v="2"/>
    <x v="1"/>
    <s v="Study1"/>
    <n v="129"/>
    <s v="Ebesutani2011 Study 1 Girls3&amp;4"/>
    <n v="89"/>
    <s v="Female"/>
    <n v="9"/>
    <n v="10"/>
    <x v="0"/>
    <s v="RCADS-47-CG-EN"/>
    <n v="1"/>
    <s v="English"/>
    <n v="2"/>
    <x v="1"/>
    <n v="3"/>
    <s v="Generalized Anxiety Disorder (6.1)"/>
    <n v="4"/>
    <n v="2.87"/>
  </r>
  <r>
    <s v="*Ebesutani 2011 (47-CG) 2-year age bands9FemaleMajor Depressive Disorder (10.1)"/>
    <n v="9"/>
    <n v="3"/>
    <n v="2"/>
    <x v="1"/>
    <s v="Study1"/>
    <n v="129"/>
    <s v="Ebesutani2011 Study 1 Girls3&amp;4"/>
    <n v="89"/>
    <s v="Female"/>
    <n v="9"/>
    <n v="10"/>
    <x v="0"/>
    <s v="RCADS-47-CG-EN"/>
    <n v="1"/>
    <s v="English"/>
    <n v="2"/>
    <x v="1"/>
    <n v="4"/>
    <s v="Major Depressive Disorder (10.1)"/>
    <n v="3.25"/>
    <n v="3.58"/>
  </r>
  <r>
    <s v="*Ebesutani 2011 (47-CG) 2-year age bands9FemaleObsessive Compulsive Disorder (6.1)"/>
    <n v="9"/>
    <n v="3"/>
    <n v="2"/>
    <x v="1"/>
    <s v="Study1"/>
    <n v="129"/>
    <s v="Ebesutani2011 Study 1 Girls3&amp;4"/>
    <n v="89"/>
    <s v="Female"/>
    <n v="9"/>
    <n v="10"/>
    <x v="0"/>
    <s v="RCADS-47-CG-EN"/>
    <n v="1"/>
    <s v="English"/>
    <n v="2"/>
    <x v="1"/>
    <n v="6"/>
    <s v="Obsessive Compulsive Disorder (6.1)"/>
    <n v="2.0099999999999998"/>
    <n v="2.63"/>
  </r>
  <r>
    <s v="*Ebesutani 2011 (47-CG) 2-year age bands9FemalePanic Disorder (9.1)"/>
    <n v="9"/>
    <n v="3"/>
    <n v="2"/>
    <x v="1"/>
    <s v="Study1"/>
    <n v="129"/>
    <s v="Ebesutani2011 Study 1 Girls3&amp;4"/>
    <n v="89"/>
    <s v="Female"/>
    <n v="9"/>
    <n v="10"/>
    <x v="0"/>
    <s v="RCADS-47-CG-EN"/>
    <n v="1"/>
    <s v="English"/>
    <n v="2"/>
    <x v="1"/>
    <n v="2"/>
    <s v="Panic Disorder (9.1)"/>
    <n v="1.87"/>
    <n v="2.61"/>
  </r>
  <r>
    <s v="*Ebesutani 2011 (47-CG) 2-year age bands9FemaleSeparation Anxiety Disorder (7.1)"/>
    <n v="9"/>
    <n v="3"/>
    <n v="2"/>
    <x v="1"/>
    <s v="Study1"/>
    <n v="129"/>
    <s v="Ebesutani2011 Study 1 Girls3&amp;4"/>
    <n v="89"/>
    <s v="Female"/>
    <n v="9"/>
    <n v="10"/>
    <x v="0"/>
    <s v="RCADS-47-CG-EN"/>
    <n v="1"/>
    <s v="English"/>
    <n v="2"/>
    <x v="1"/>
    <n v="5"/>
    <s v="Separation Anxiety Disorder (7.1)"/>
    <n v="4.2"/>
    <n v="3"/>
  </r>
  <r>
    <s v="*Ebesutani 2011 (47-CG) 2-year age bands9FemaleSocial Phobia (9.1)"/>
    <n v="9"/>
    <n v="3"/>
    <n v="2"/>
    <x v="1"/>
    <s v="Study1"/>
    <n v="129"/>
    <s v="Ebesutani2011 Study 1 Girls3&amp;4"/>
    <n v="89"/>
    <s v="Female"/>
    <n v="9"/>
    <n v="10"/>
    <x v="0"/>
    <s v="RCADS-47-CG-EN"/>
    <n v="1"/>
    <s v="English"/>
    <n v="2"/>
    <x v="1"/>
    <n v="1"/>
    <s v="Social Phobia (9.1)"/>
    <n v="8.01"/>
    <n v="3.87"/>
  </r>
  <r>
    <s v="*Ebesutani 2011 (47-CG) 2-year age bands9FemaleTotal Anxiety (37.1)"/>
    <n v="9"/>
    <n v="3"/>
    <n v="2"/>
    <x v="1"/>
    <s v="Study1"/>
    <n v="129"/>
    <s v="Ebesutani2011 Study 1 Girls3&amp;4"/>
    <n v="89"/>
    <s v="Female"/>
    <n v="9"/>
    <n v="10"/>
    <x v="0"/>
    <s v="RCADS-47-CG-EN"/>
    <n v="1"/>
    <s v="English"/>
    <n v="2"/>
    <x v="1"/>
    <n v="7"/>
    <s v="Total Anxiety (37.1)"/>
    <n v="20.100000000000001"/>
    <n v="11.96"/>
  </r>
  <r>
    <s v="*Ebesutani 2011 (47-CG) 2-year age bands9FemaleTotal Anxiety and Depression (47.1)"/>
    <n v="9"/>
    <n v="3"/>
    <n v="2"/>
    <x v="1"/>
    <s v="Study1"/>
    <n v="129"/>
    <s v="Ebesutani2011 Study 1 Girls3&amp;4"/>
    <n v="89"/>
    <s v="Female"/>
    <n v="9"/>
    <n v="10"/>
    <x v="0"/>
    <s v="RCADS-47-CG-EN"/>
    <n v="1"/>
    <s v="English"/>
    <n v="2"/>
    <x v="1"/>
    <n v="8"/>
    <s v="Total Anxiety and Depression (47.1)"/>
    <n v="23.35"/>
    <n v="14.57"/>
  </r>
  <r>
    <s v="*Ebesutani 2011 (47-CG) 2-year age bands9MaleGeneralized Anxiety Disorder (6.1)"/>
    <n v="9"/>
    <n v="3"/>
    <n v="2"/>
    <x v="1"/>
    <s v="Study1"/>
    <n v="119"/>
    <s v="Ebesutani2011 Study 1 Boys 3&amp;4"/>
    <n v="103"/>
    <s v="Male"/>
    <n v="9"/>
    <n v="10"/>
    <x v="0"/>
    <s v="RCADS-47-CG-EN"/>
    <n v="1"/>
    <s v="English"/>
    <n v="2"/>
    <x v="1"/>
    <n v="3"/>
    <s v="Generalized Anxiety Disorder (6.1)"/>
    <n v="4.1100000000000003"/>
    <n v="3"/>
  </r>
  <r>
    <s v="*Ebesutani 2011 (47-CG) 2-year age bands9MaleMajor Depressive Disorder (10.1)"/>
    <n v="9"/>
    <n v="3"/>
    <n v="2"/>
    <x v="1"/>
    <s v="Study1"/>
    <n v="119"/>
    <s v="Ebesutani2011 Study 1 Boys 3&amp;4"/>
    <n v="103"/>
    <s v="Male"/>
    <n v="9"/>
    <n v="10"/>
    <x v="0"/>
    <s v="RCADS-47-CG-EN"/>
    <n v="1"/>
    <s v="English"/>
    <n v="2"/>
    <x v="1"/>
    <n v="4"/>
    <s v="Major Depressive Disorder (10.1)"/>
    <n v="3.71"/>
    <n v="2.93"/>
  </r>
  <r>
    <s v="*Ebesutani 2011 (47-CG) 2-year age bands9MaleObsessive Compulsive Disorder (6.1)"/>
    <n v="9"/>
    <n v="3"/>
    <n v="2"/>
    <x v="1"/>
    <s v="Study1"/>
    <n v="148"/>
    <s v="Ebesutani 2011 Study1 Boys3&amp;4 OCD PD"/>
    <n v="102"/>
    <s v="Male"/>
    <n v="9"/>
    <n v="10"/>
    <x v="0"/>
    <s v="RCADS-47-CG-EN"/>
    <n v="1"/>
    <s v="English"/>
    <n v="2"/>
    <x v="1"/>
    <n v="6"/>
    <s v="Obsessive Compulsive Disorder (6.1)"/>
    <n v="2.04"/>
    <n v="2.4300000000000002"/>
  </r>
  <r>
    <s v="*Ebesutani 2011 (47-CG) 2-year age bands9MalePanic Disorder (9.1)"/>
    <n v="9"/>
    <n v="3"/>
    <n v="2"/>
    <x v="1"/>
    <s v="Study1"/>
    <n v="148"/>
    <s v="Ebesutani 2011 Study1 Boys3&amp;4 OCD PD"/>
    <n v="102"/>
    <s v="Male"/>
    <n v="9"/>
    <n v="10"/>
    <x v="0"/>
    <s v="RCADS-47-CG-EN"/>
    <n v="1"/>
    <s v="English"/>
    <n v="2"/>
    <x v="1"/>
    <n v="2"/>
    <s v="Panic Disorder (9.1)"/>
    <n v="1.9"/>
    <n v="1.9"/>
  </r>
  <r>
    <s v="*Ebesutani 2011 (47-CG) 2-year age bands9MaleSeparation Anxiety Disorder (7.1)"/>
    <n v="9"/>
    <n v="3"/>
    <n v="2"/>
    <x v="1"/>
    <s v="Study1"/>
    <n v="119"/>
    <s v="Ebesutani2011 Study 1 Boys 3&amp;4"/>
    <n v="103"/>
    <s v="Male"/>
    <n v="9"/>
    <n v="10"/>
    <x v="0"/>
    <s v="RCADS-47-CG-EN"/>
    <n v="1"/>
    <s v="English"/>
    <n v="2"/>
    <x v="1"/>
    <n v="5"/>
    <s v="Separation Anxiety Disorder (7.1)"/>
    <n v="4.29"/>
    <n v="3"/>
  </r>
  <r>
    <s v="*Ebesutani 2011 (47-CG) 2-year age bands9MaleSocial Phobia (9.1)"/>
    <n v="9"/>
    <n v="3"/>
    <n v="2"/>
    <x v="1"/>
    <s v="Study1"/>
    <n v="119"/>
    <s v="Ebesutani2011 Study 1 Boys 3&amp;4"/>
    <n v="103"/>
    <s v="Male"/>
    <n v="9"/>
    <n v="10"/>
    <x v="0"/>
    <s v="RCADS-47-CG-EN"/>
    <n v="1"/>
    <s v="English"/>
    <n v="2"/>
    <x v="1"/>
    <n v="1"/>
    <s v="Social Phobia (9.1)"/>
    <n v="8.44"/>
    <n v="3.88"/>
  </r>
  <r>
    <s v="*Ebesutani 2011 (47-CG) 2-year age bands9MaleTotal Anxiety (37.1)"/>
    <n v="9"/>
    <n v="3"/>
    <n v="2"/>
    <x v="1"/>
    <s v="Study1"/>
    <n v="119"/>
    <s v="Ebesutani2011 Study 1 Boys 3&amp;4"/>
    <n v="103"/>
    <s v="Male"/>
    <n v="9"/>
    <n v="10"/>
    <x v="0"/>
    <s v="RCADS-47-CG-EN"/>
    <n v="1"/>
    <s v="English"/>
    <n v="2"/>
    <x v="1"/>
    <n v="7"/>
    <s v="Total Anxiety (37.1)"/>
    <n v="20.78"/>
    <n v="3.88"/>
  </r>
  <r>
    <s v="*Ebesutani 2011 (47-CG) 2-year age bands9MaleTotal Anxiety and Depression (47.1)"/>
    <n v="9"/>
    <n v="3"/>
    <n v="2"/>
    <x v="1"/>
    <s v="Study1"/>
    <n v="119"/>
    <s v="Ebesutani2011 Study 1 Boys 3&amp;4"/>
    <n v="103"/>
    <s v="Male"/>
    <n v="9"/>
    <n v="10"/>
    <x v="0"/>
    <s v="RCADS-47-CG-EN"/>
    <n v="1"/>
    <s v="English"/>
    <n v="2"/>
    <x v="1"/>
    <n v="8"/>
    <s v="Total Anxiety and Depression (47.1)"/>
    <n v="24.49"/>
    <n v="10.52"/>
  </r>
  <r>
    <s v="*Ebesutani 2012 (25-Y) 2-year age bands10FemaleMajor Depressive Disorder (10.1)"/>
    <n v="10"/>
    <n v="4"/>
    <n v="3"/>
    <x v="2"/>
    <s v="Study1"/>
    <n v="203"/>
    <s v="Ebesutani2012 Study 1 Full School Sample Girls3&amp;4"/>
    <n v="80"/>
    <s v="Female"/>
    <n v="9"/>
    <n v="10"/>
    <x v="1"/>
    <s v="RCADS-25-Y-EN"/>
    <n v="1"/>
    <s v="English"/>
    <n v="1"/>
    <x v="0"/>
    <n v="4"/>
    <s v="Major Depressive Disorder (10.1)"/>
    <n v="9.68"/>
    <n v="4.97"/>
  </r>
  <r>
    <s v="*Ebesutani 2012 (25-Y) 2-year age bands10FemaleTotal Anxiety (15.1)"/>
    <n v="10"/>
    <n v="4"/>
    <n v="3"/>
    <x v="2"/>
    <s v="Study1"/>
    <n v="203"/>
    <s v="Ebesutani2012 Study 1 Full School Sample Girls3&amp;4"/>
    <n v="80"/>
    <s v="Female"/>
    <n v="9"/>
    <n v="10"/>
    <x v="1"/>
    <s v="RCADS-25-Y-EN"/>
    <n v="1"/>
    <s v="English"/>
    <n v="1"/>
    <x v="0"/>
    <n v="9"/>
    <s v="Total Anxiety (15.1)"/>
    <n v="16.25"/>
    <n v="8.42"/>
  </r>
  <r>
    <s v="*Ebesutani 2012 (25-Y) 2-year age bands10FemaleTotal Anxiety and Depression (25.1)"/>
    <n v="10"/>
    <n v="4"/>
    <n v="3"/>
    <x v="2"/>
    <s v="Study1"/>
    <n v="203"/>
    <s v="Ebesutani2012 Study 1 Full School Sample Girls3&amp;4"/>
    <n v="80"/>
    <s v="Female"/>
    <n v="9"/>
    <n v="10"/>
    <x v="1"/>
    <s v="RCADS-25-Y-EN"/>
    <n v="1"/>
    <s v="English"/>
    <n v="1"/>
    <x v="0"/>
    <n v="10"/>
    <s v="Total Anxiety and Depression (25.1)"/>
    <n v="25.93"/>
    <n v="12.24"/>
  </r>
  <r>
    <s v="*Ebesutani 2012 (25-Y) 2-year age bands10MaleMajor Depressive Disorder (10.1)"/>
    <n v="10"/>
    <n v="4"/>
    <n v="3"/>
    <x v="2"/>
    <s v="Study1"/>
    <n v="197"/>
    <s v="Ebesutani2012 Study 1 Full School Sample Boys3&amp;4"/>
    <n v="93"/>
    <s v="Male"/>
    <n v="9"/>
    <n v="10"/>
    <x v="1"/>
    <s v="RCADS-25-Y-EN"/>
    <n v="1"/>
    <s v="English"/>
    <n v="1"/>
    <x v="0"/>
    <n v="4"/>
    <s v="Major Depressive Disorder (10.1)"/>
    <n v="9.9"/>
    <n v="4.93"/>
  </r>
  <r>
    <s v="*Ebesutani 2012 (25-Y) 2-year age bands10MaleTotal Anxiety (15.1)"/>
    <n v="10"/>
    <n v="4"/>
    <n v="3"/>
    <x v="2"/>
    <s v="Study1"/>
    <n v="197"/>
    <s v="Ebesutani2012 Study 1 Full School Sample Boys3&amp;4"/>
    <n v="93"/>
    <s v="Male"/>
    <n v="9"/>
    <n v="10"/>
    <x v="1"/>
    <s v="RCADS-25-Y-EN"/>
    <n v="1"/>
    <s v="English"/>
    <n v="1"/>
    <x v="0"/>
    <n v="9"/>
    <s v="Total Anxiety (15.1)"/>
    <n v="15.19"/>
    <n v="7.09"/>
  </r>
  <r>
    <s v="*Ebesutani 2012 (25-Y) 2-year age bands10MaleTotal Anxiety and Depression (25.1)"/>
    <n v="10"/>
    <n v="4"/>
    <n v="3"/>
    <x v="2"/>
    <s v="Study1"/>
    <n v="197"/>
    <s v="Ebesutani2012 Study 1 Full School Sample Boys3&amp;4"/>
    <n v="93"/>
    <s v="Male"/>
    <n v="9"/>
    <n v="10"/>
    <x v="1"/>
    <s v="RCADS-25-Y-EN"/>
    <n v="1"/>
    <s v="English"/>
    <n v="1"/>
    <x v="0"/>
    <n v="10"/>
    <s v="Total Anxiety and Depression (25.1)"/>
    <n v="25.1"/>
    <n v="11.1"/>
  </r>
  <r>
    <s v="*Ebesutani 2012 (25-Y) 2-year age bands11FemaleMajor Depressive Disorder (10.1)"/>
    <n v="11"/>
    <n v="5"/>
    <n v="3"/>
    <x v="2"/>
    <s v="Study1"/>
    <n v="204"/>
    <s v="Ebesutani2012 Study 1 Full School Sample Girls5&amp;6"/>
    <n v="116"/>
    <s v="Female"/>
    <n v="11"/>
    <n v="12"/>
    <x v="1"/>
    <s v="RCADS-25-Y-EN"/>
    <n v="1"/>
    <s v="English"/>
    <n v="1"/>
    <x v="0"/>
    <n v="4"/>
    <s v="Major Depressive Disorder (10.1)"/>
    <n v="8.0299999999999994"/>
    <n v="5"/>
  </r>
  <r>
    <s v="*Ebesutani 2012 (25-Y) 2-year age bands11FemaleTotal Anxiety (15.1)"/>
    <n v="11"/>
    <n v="5"/>
    <n v="3"/>
    <x v="2"/>
    <s v="Study1"/>
    <n v="204"/>
    <s v="Ebesutani2012 Study 1 Full School Sample Girls5&amp;6"/>
    <n v="116"/>
    <s v="Female"/>
    <n v="11"/>
    <n v="12"/>
    <x v="1"/>
    <s v="RCADS-25-Y-EN"/>
    <n v="1"/>
    <s v="English"/>
    <n v="1"/>
    <x v="0"/>
    <n v="9"/>
    <s v="Total Anxiety (15.1)"/>
    <n v="13.49"/>
    <n v="7.62"/>
  </r>
  <r>
    <s v="*Ebesutani 2012 (25-Y) 2-year age bands11FemaleTotal Anxiety and Depression (25.1)"/>
    <n v="11"/>
    <n v="5"/>
    <n v="3"/>
    <x v="2"/>
    <s v="Study1"/>
    <n v="204"/>
    <s v="Ebesutani2012 Study 1 Full School Sample Girls5&amp;6"/>
    <n v="116"/>
    <s v="Female"/>
    <n v="11"/>
    <n v="12"/>
    <x v="1"/>
    <s v="RCADS-25-Y-EN"/>
    <n v="1"/>
    <s v="English"/>
    <n v="1"/>
    <x v="0"/>
    <n v="10"/>
    <s v="Total Anxiety and Depression (25.1)"/>
    <n v="21.53"/>
    <n v="11.73"/>
  </r>
  <r>
    <s v="*Ebesutani 2012 (25-Y) 2-year age bands11MaleMajor Depressive Disorder (10.1)"/>
    <n v="11"/>
    <n v="5"/>
    <n v="3"/>
    <x v="2"/>
    <s v="Study1"/>
    <n v="198"/>
    <s v="Ebesutani2012 Study 1 Full School Sample Boys5&amp;6"/>
    <n v="79"/>
    <s v="Male"/>
    <n v="11"/>
    <n v="12"/>
    <x v="1"/>
    <s v="RCADS-25-Y-EN"/>
    <n v="1"/>
    <s v="English"/>
    <n v="1"/>
    <x v="0"/>
    <n v="4"/>
    <s v="Major Depressive Disorder (10.1)"/>
    <n v="7.13"/>
    <n v="4.22"/>
  </r>
  <r>
    <s v="*Ebesutani 2012 (25-Y) 2-year age bands11MaleTotal Anxiety (15.1)"/>
    <n v="11"/>
    <n v="5"/>
    <n v="3"/>
    <x v="2"/>
    <s v="Study1"/>
    <n v="198"/>
    <s v="Ebesutani2012 Study 1 Full School Sample Boys5&amp;6"/>
    <n v="79"/>
    <s v="Male"/>
    <n v="11"/>
    <n v="12"/>
    <x v="1"/>
    <s v="RCADS-25-Y-EN"/>
    <n v="1"/>
    <s v="English"/>
    <n v="1"/>
    <x v="0"/>
    <n v="9"/>
    <s v="Total Anxiety (15.1)"/>
    <n v="11.63"/>
    <n v="6.45"/>
  </r>
  <r>
    <s v="*Ebesutani 2012 (25-Y) 2-year age bands11MaleTotal Anxiety and Depression (25.1)"/>
    <n v="11"/>
    <n v="5"/>
    <n v="3"/>
    <x v="2"/>
    <s v="Study1"/>
    <n v="198"/>
    <s v="Ebesutani2012 Study 1 Full School Sample Boys5&amp;6"/>
    <n v="79"/>
    <s v="Male"/>
    <n v="11"/>
    <n v="12"/>
    <x v="1"/>
    <s v="RCADS-25-Y-EN"/>
    <n v="1"/>
    <s v="English"/>
    <n v="1"/>
    <x v="0"/>
    <n v="10"/>
    <s v="Total Anxiety and Depression (25.1)"/>
    <n v="18.760000000000002"/>
    <n v="9.3800000000000008"/>
  </r>
  <r>
    <s v="*Ebesutani 2012 (25-Y) 2-year age bands12FemaleMajor Depressive Disorder (10.1)"/>
    <n v="12"/>
    <n v="6"/>
    <n v="3"/>
    <x v="2"/>
    <s v="Study1"/>
    <n v="204"/>
    <s v="Ebesutani2012 Study 1 Full School Sample Girls5&amp;6"/>
    <n v="116"/>
    <s v="Female"/>
    <n v="11"/>
    <n v="12"/>
    <x v="1"/>
    <s v="RCADS-25-Y-EN"/>
    <n v="1"/>
    <s v="English"/>
    <n v="1"/>
    <x v="0"/>
    <n v="4"/>
    <s v="Major Depressive Disorder (10.1)"/>
    <n v="8.0299999999999994"/>
    <n v="5"/>
  </r>
  <r>
    <s v="*Ebesutani 2012 (25-Y) 2-year age bands12FemaleTotal Anxiety (15.1)"/>
    <n v="12"/>
    <n v="6"/>
    <n v="3"/>
    <x v="2"/>
    <s v="Study1"/>
    <n v="204"/>
    <s v="Ebesutani2012 Study 1 Full School Sample Girls5&amp;6"/>
    <n v="116"/>
    <s v="Female"/>
    <n v="11"/>
    <n v="12"/>
    <x v="1"/>
    <s v="RCADS-25-Y-EN"/>
    <n v="1"/>
    <s v="English"/>
    <n v="1"/>
    <x v="0"/>
    <n v="9"/>
    <s v="Total Anxiety (15.1)"/>
    <n v="13.49"/>
    <n v="7.62"/>
  </r>
  <r>
    <s v="*Ebesutani 2012 (25-Y) 2-year age bands12FemaleTotal Anxiety and Depression (25.1)"/>
    <n v="12"/>
    <n v="6"/>
    <n v="3"/>
    <x v="2"/>
    <s v="Study1"/>
    <n v="204"/>
    <s v="Ebesutani2012 Study 1 Full School Sample Girls5&amp;6"/>
    <n v="116"/>
    <s v="Female"/>
    <n v="11"/>
    <n v="12"/>
    <x v="1"/>
    <s v="RCADS-25-Y-EN"/>
    <n v="1"/>
    <s v="English"/>
    <n v="1"/>
    <x v="0"/>
    <n v="10"/>
    <s v="Total Anxiety and Depression (25.1)"/>
    <n v="21.53"/>
    <n v="11.73"/>
  </r>
  <r>
    <s v="*Ebesutani 2012 (25-Y) 2-year age bands12MaleMajor Depressive Disorder (10.1)"/>
    <n v="12"/>
    <n v="6"/>
    <n v="3"/>
    <x v="2"/>
    <s v="Study1"/>
    <n v="198"/>
    <s v="Ebesutani2012 Study 1 Full School Sample Boys5&amp;6"/>
    <n v="79"/>
    <s v="Male"/>
    <n v="11"/>
    <n v="12"/>
    <x v="1"/>
    <s v="RCADS-25-Y-EN"/>
    <n v="1"/>
    <s v="English"/>
    <n v="1"/>
    <x v="0"/>
    <n v="4"/>
    <s v="Major Depressive Disorder (10.1)"/>
    <n v="7.13"/>
    <n v="4.22"/>
  </r>
  <r>
    <s v="*Ebesutani 2012 (25-Y) 2-year age bands12MaleTotal Anxiety (15.1)"/>
    <n v="12"/>
    <n v="6"/>
    <n v="3"/>
    <x v="2"/>
    <s v="Study1"/>
    <n v="198"/>
    <s v="Ebesutani2012 Study 1 Full School Sample Boys5&amp;6"/>
    <n v="79"/>
    <s v="Male"/>
    <n v="11"/>
    <n v="12"/>
    <x v="1"/>
    <s v="RCADS-25-Y-EN"/>
    <n v="1"/>
    <s v="English"/>
    <n v="1"/>
    <x v="0"/>
    <n v="9"/>
    <s v="Total Anxiety (15.1)"/>
    <n v="11.63"/>
    <n v="6.45"/>
  </r>
  <r>
    <s v="*Ebesutani 2012 (25-Y) 2-year age bands12MaleTotal Anxiety and Depression (25.1)"/>
    <n v="12"/>
    <n v="6"/>
    <n v="3"/>
    <x v="2"/>
    <s v="Study1"/>
    <n v="198"/>
    <s v="Ebesutani2012 Study 1 Full School Sample Boys5&amp;6"/>
    <n v="79"/>
    <s v="Male"/>
    <n v="11"/>
    <n v="12"/>
    <x v="1"/>
    <s v="RCADS-25-Y-EN"/>
    <n v="1"/>
    <s v="English"/>
    <n v="1"/>
    <x v="0"/>
    <n v="10"/>
    <s v="Total Anxiety and Depression (25.1)"/>
    <n v="18.760000000000002"/>
    <n v="9.3800000000000008"/>
  </r>
  <r>
    <s v="*Ebesutani 2012 (25-Y) 2-year age bands13FemaleMajor Depressive Disorder (10.1)"/>
    <n v="13"/>
    <n v="7"/>
    <n v="3"/>
    <x v="2"/>
    <s v="Study1"/>
    <n v="205"/>
    <s v="Ebesutani2012 Study 1 Full School Sample Girls7&amp;8"/>
    <n v="103"/>
    <s v="Female"/>
    <n v="13"/>
    <n v="14"/>
    <x v="1"/>
    <s v="RCADS-25-Y-EN"/>
    <n v="1"/>
    <s v="English"/>
    <n v="1"/>
    <x v="0"/>
    <n v="4"/>
    <s v="Major Depressive Disorder (10.1)"/>
    <n v="8.08"/>
    <n v="4.34"/>
  </r>
  <r>
    <s v="*Ebesutani 2012 (25-Y) 2-year age bands13FemaleTotal Anxiety (15.1)"/>
    <n v="13"/>
    <n v="7"/>
    <n v="3"/>
    <x v="2"/>
    <s v="Study1"/>
    <n v="205"/>
    <s v="Ebesutani2012 Study 1 Full School Sample Girls7&amp;8"/>
    <n v="103"/>
    <s v="Female"/>
    <n v="13"/>
    <n v="14"/>
    <x v="1"/>
    <s v="RCADS-25-Y-EN"/>
    <n v="1"/>
    <s v="English"/>
    <n v="1"/>
    <x v="0"/>
    <n v="9"/>
    <s v="Total Anxiety (15.1)"/>
    <n v="12.74"/>
    <n v="6.22"/>
  </r>
  <r>
    <s v="*Ebesutani 2012 (25-Y) 2-year age bands13FemaleTotal Anxiety and Depression (25.1)"/>
    <n v="13"/>
    <n v="7"/>
    <n v="3"/>
    <x v="2"/>
    <s v="Study1"/>
    <n v="205"/>
    <s v="Ebesutani2012 Study 1 Full School Sample Girls7&amp;8"/>
    <n v="103"/>
    <s v="Female"/>
    <n v="13"/>
    <n v="14"/>
    <x v="1"/>
    <s v="RCADS-25-Y-EN"/>
    <n v="1"/>
    <s v="English"/>
    <n v="1"/>
    <x v="0"/>
    <n v="10"/>
    <s v="Total Anxiety and Depression (25.1)"/>
    <n v="20.82"/>
    <n v="9.4600000000000009"/>
  </r>
  <r>
    <s v="*Ebesutani 2012 (25-Y) 2-year age bands13MaleMajor Depressive Disorder (10.1)"/>
    <n v="13"/>
    <n v="7"/>
    <n v="3"/>
    <x v="2"/>
    <s v="Study1"/>
    <n v="199"/>
    <s v="Ebesutani2012 Study 1 Full School Sample Boys7&amp;8"/>
    <n v="93"/>
    <s v="Male"/>
    <n v="13"/>
    <n v="14"/>
    <x v="1"/>
    <s v="RCADS-25-Y-EN"/>
    <n v="1"/>
    <s v="English"/>
    <n v="1"/>
    <x v="0"/>
    <n v="4"/>
    <s v="Major Depressive Disorder (10.1)"/>
    <n v="7.56"/>
    <n v="3.75"/>
  </r>
  <r>
    <s v="*Ebesutani 2012 (25-Y) 2-year age bands13MaleTotal Anxiety (15.1)"/>
    <n v="13"/>
    <n v="7"/>
    <n v="3"/>
    <x v="2"/>
    <s v="Study1"/>
    <n v="199"/>
    <s v="Ebesutani2012 Study 1 Full School Sample Boys7&amp;8"/>
    <n v="93"/>
    <s v="Male"/>
    <n v="13"/>
    <n v="14"/>
    <x v="1"/>
    <s v="RCADS-25-Y-EN"/>
    <n v="1"/>
    <s v="English"/>
    <n v="1"/>
    <x v="0"/>
    <n v="9"/>
    <s v="Total Anxiety (15.1)"/>
    <n v="10.48"/>
    <n v="5.36"/>
  </r>
  <r>
    <s v="*Ebesutani 2012 (25-Y) 2-year age bands13MaleTotal Anxiety and Depression (25.1)"/>
    <n v="13"/>
    <n v="7"/>
    <n v="3"/>
    <x v="2"/>
    <s v="Study1"/>
    <n v="199"/>
    <s v="Ebesutani2012 Study 1 Full School Sample Boys7&amp;8"/>
    <n v="93"/>
    <s v="Male"/>
    <n v="13"/>
    <n v="14"/>
    <x v="1"/>
    <s v="RCADS-25-Y-EN"/>
    <n v="1"/>
    <s v="English"/>
    <n v="1"/>
    <x v="0"/>
    <n v="10"/>
    <s v="Total Anxiety and Depression (25.1)"/>
    <n v="18.04"/>
    <n v="7.92"/>
  </r>
  <r>
    <s v="*Ebesutani 2012 (25-Y) 2-year age bands14FemaleMajor Depressive Disorder (10.1)"/>
    <n v="14"/>
    <n v="8"/>
    <n v="3"/>
    <x v="2"/>
    <s v="Study1"/>
    <n v="205"/>
    <s v="Ebesutani2012 Study 1 Full School Sample Girls7&amp;8"/>
    <n v="103"/>
    <s v="Female"/>
    <n v="13"/>
    <n v="14"/>
    <x v="1"/>
    <s v="RCADS-25-Y-EN"/>
    <n v="1"/>
    <s v="English"/>
    <n v="1"/>
    <x v="0"/>
    <n v="4"/>
    <s v="Major Depressive Disorder (10.1)"/>
    <n v="8.08"/>
    <n v="4.34"/>
  </r>
  <r>
    <s v="*Ebesutani 2012 (25-Y) 2-year age bands14FemaleTotal Anxiety (15.1)"/>
    <n v="14"/>
    <n v="8"/>
    <n v="3"/>
    <x v="2"/>
    <s v="Study1"/>
    <n v="205"/>
    <s v="Ebesutani2012 Study 1 Full School Sample Girls7&amp;8"/>
    <n v="103"/>
    <s v="Female"/>
    <n v="13"/>
    <n v="14"/>
    <x v="1"/>
    <s v="RCADS-25-Y-EN"/>
    <n v="1"/>
    <s v="English"/>
    <n v="1"/>
    <x v="0"/>
    <n v="9"/>
    <s v="Total Anxiety (15.1)"/>
    <n v="12.74"/>
    <n v="6.22"/>
  </r>
  <r>
    <s v="*Ebesutani 2012 (25-Y) 2-year age bands14FemaleTotal Anxiety and Depression (25.1)"/>
    <n v="14"/>
    <n v="8"/>
    <n v="3"/>
    <x v="2"/>
    <s v="Study1"/>
    <n v="205"/>
    <s v="Ebesutani2012 Study 1 Full School Sample Girls7&amp;8"/>
    <n v="103"/>
    <s v="Female"/>
    <n v="13"/>
    <n v="14"/>
    <x v="1"/>
    <s v="RCADS-25-Y-EN"/>
    <n v="1"/>
    <s v="English"/>
    <n v="1"/>
    <x v="0"/>
    <n v="10"/>
    <s v="Total Anxiety and Depression (25.1)"/>
    <n v="20.82"/>
    <n v="9.4600000000000009"/>
  </r>
  <r>
    <s v="*Ebesutani 2012 (25-Y) 2-year age bands14MaleMajor Depressive Disorder (10.1)"/>
    <n v="14"/>
    <n v="8"/>
    <n v="3"/>
    <x v="2"/>
    <s v="Study1"/>
    <n v="199"/>
    <s v="Ebesutani2012 Study 1 Full School Sample Boys7&amp;8"/>
    <n v="93"/>
    <s v="Male"/>
    <n v="13"/>
    <n v="14"/>
    <x v="1"/>
    <s v="RCADS-25-Y-EN"/>
    <n v="1"/>
    <s v="English"/>
    <n v="1"/>
    <x v="0"/>
    <n v="4"/>
    <s v="Major Depressive Disorder (10.1)"/>
    <n v="7.56"/>
    <n v="3.75"/>
  </r>
  <r>
    <s v="*Ebesutani 2012 (25-Y) 2-year age bands14MaleTotal Anxiety (15.1)"/>
    <n v="14"/>
    <n v="8"/>
    <n v="3"/>
    <x v="2"/>
    <s v="Study1"/>
    <n v="199"/>
    <s v="Ebesutani2012 Study 1 Full School Sample Boys7&amp;8"/>
    <n v="93"/>
    <s v="Male"/>
    <n v="13"/>
    <n v="14"/>
    <x v="1"/>
    <s v="RCADS-25-Y-EN"/>
    <n v="1"/>
    <s v="English"/>
    <n v="1"/>
    <x v="0"/>
    <n v="9"/>
    <s v="Total Anxiety (15.1)"/>
    <n v="10.48"/>
    <n v="5.36"/>
  </r>
  <r>
    <s v="*Ebesutani 2012 (25-Y) 2-year age bands14MaleTotal Anxiety and Depression (25.1)"/>
    <n v="14"/>
    <n v="8"/>
    <n v="3"/>
    <x v="2"/>
    <s v="Study1"/>
    <n v="199"/>
    <s v="Ebesutani2012 Study 1 Full School Sample Boys7&amp;8"/>
    <n v="93"/>
    <s v="Male"/>
    <n v="13"/>
    <n v="14"/>
    <x v="1"/>
    <s v="RCADS-25-Y-EN"/>
    <n v="1"/>
    <s v="English"/>
    <n v="1"/>
    <x v="0"/>
    <n v="10"/>
    <s v="Total Anxiety and Depression (25.1)"/>
    <n v="18.04"/>
    <n v="7.92"/>
  </r>
  <r>
    <s v="*Ebesutani 2012 (25-Y) 2-year age bands15FemaleMajor Depressive Disorder (10.1)"/>
    <n v="15"/>
    <n v="9"/>
    <n v="3"/>
    <x v="2"/>
    <s v="Study1"/>
    <n v="206"/>
    <s v="Ebesutani2012 Study 1 Full School Sample Girls9&amp;10"/>
    <n v="170"/>
    <s v="Female"/>
    <n v="15"/>
    <n v="16"/>
    <x v="1"/>
    <s v="RCADS-25-Y-EN"/>
    <n v="1"/>
    <s v="English"/>
    <n v="1"/>
    <x v="0"/>
    <n v="4"/>
    <s v="Major Depressive Disorder (10.1)"/>
    <n v="8.14"/>
    <n v="4.37"/>
  </r>
  <r>
    <s v="*Ebesutani 2012 (25-Y) 2-year age bands15FemaleTotal Anxiety (15.1)"/>
    <n v="15"/>
    <n v="9"/>
    <n v="3"/>
    <x v="2"/>
    <s v="Study1"/>
    <n v="206"/>
    <s v="Ebesutani2012 Study 1 Full School Sample Girls9&amp;10"/>
    <n v="170"/>
    <s v="Female"/>
    <n v="15"/>
    <n v="16"/>
    <x v="1"/>
    <s v="RCADS-25-Y-EN"/>
    <n v="1"/>
    <s v="English"/>
    <n v="1"/>
    <x v="0"/>
    <n v="9"/>
    <s v="Total Anxiety (15.1)"/>
    <n v="11.31"/>
    <n v="5.33"/>
  </r>
  <r>
    <s v="*Ebesutani 2012 (25-Y) 2-year age bands15FemaleTotal Anxiety and Depression (25.1)"/>
    <n v="15"/>
    <n v="9"/>
    <n v="3"/>
    <x v="2"/>
    <s v="Study1"/>
    <n v="206"/>
    <s v="Ebesutani2012 Study 1 Full School Sample Girls9&amp;10"/>
    <n v="170"/>
    <s v="Female"/>
    <n v="15"/>
    <n v="16"/>
    <x v="1"/>
    <s v="RCADS-25-Y-EN"/>
    <n v="1"/>
    <s v="English"/>
    <n v="1"/>
    <x v="0"/>
    <n v="10"/>
    <s v="Total Anxiety and Depression (25.1)"/>
    <n v="19.45"/>
    <n v="8.6300000000000008"/>
  </r>
  <r>
    <s v="*Ebesutani 2012 (25-Y) 2-year age bands15MaleMajor Depressive Disorder (10.1)"/>
    <n v="15"/>
    <n v="9"/>
    <n v="3"/>
    <x v="2"/>
    <s v="Study1"/>
    <n v="200"/>
    <s v="Ebesutani2012 Study 1 Full School Sample Boys9&amp;10"/>
    <n v="102"/>
    <s v="Male"/>
    <n v="15"/>
    <n v="16"/>
    <x v="1"/>
    <s v="RCADS-25-Y-EN"/>
    <n v="1"/>
    <s v="English"/>
    <n v="1"/>
    <x v="0"/>
    <n v="4"/>
    <s v="Major Depressive Disorder (10.1)"/>
    <n v="7.5"/>
    <n v="4.18"/>
  </r>
  <r>
    <s v="*Ebesutani 2012 (25-Y) 2-year age bands15MaleTotal Anxiety (15.1)"/>
    <n v="15"/>
    <n v="9"/>
    <n v="3"/>
    <x v="2"/>
    <s v="Study1"/>
    <n v="200"/>
    <s v="Ebesutani2012 Study 1 Full School Sample Boys9&amp;10"/>
    <n v="102"/>
    <s v="Male"/>
    <n v="15"/>
    <n v="16"/>
    <x v="1"/>
    <s v="RCADS-25-Y-EN"/>
    <n v="1"/>
    <s v="English"/>
    <n v="1"/>
    <x v="0"/>
    <n v="9"/>
    <s v="Total Anxiety (15.1)"/>
    <n v="9.6999999999999993"/>
    <n v="5.45"/>
  </r>
  <r>
    <s v="*Ebesutani 2012 (25-Y) 2-year age bands15MaleTotal Anxiety and Depression (25.1)"/>
    <n v="15"/>
    <n v="9"/>
    <n v="3"/>
    <x v="2"/>
    <s v="Study1"/>
    <n v="200"/>
    <s v="Ebesutani2012 Study 1 Full School Sample Boys9&amp;10"/>
    <n v="102"/>
    <s v="Male"/>
    <n v="15"/>
    <n v="16"/>
    <x v="1"/>
    <s v="RCADS-25-Y-EN"/>
    <n v="1"/>
    <s v="English"/>
    <n v="1"/>
    <x v="0"/>
    <n v="10"/>
    <s v="Total Anxiety and Depression (25.1)"/>
    <n v="17.2"/>
    <n v="8.5299999999999994"/>
  </r>
  <r>
    <s v="*Ebesutani 2012 (25-Y) 2-year age bands16FemaleMajor Depressive Disorder (10.1)"/>
    <n v="16"/>
    <n v="10"/>
    <n v="3"/>
    <x v="2"/>
    <s v="Study1"/>
    <n v="206"/>
    <s v="Ebesutani2012 Study 1 Full School Sample Girls9&amp;10"/>
    <n v="170"/>
    <s v="Female"/>
    <n v="15"/>
    <n v="16"/>
    <x v="1"/>
    <s v="RCADS-25-Y-EN"/>
    <n v="1"/>
    <s v="English"/>
    <n v="1"/>
    <x v="0"/>
    <n v="4"/>
    <s v="Major Depressive Disorder (10.1)"/>
    <n v="8.14"/>
    <n v="4.37"/>
  </r>
  <r>
    <s v="*Ebesutani 2012 (25-Y) 2-year age bands16FemaleTotal Anxiety (15.1)"/>
    <n v="16"/>
    <n v="10"/>
    <n v="3"/>
    <x v="2"/>
    <s v="Study1"/>
    <n v="206"/>
    <s v="Ebesutani2012 Study 1 Full School Sample Girls9&amp;10"/>
    <n v="170"/>
    <s v="Female"/>
    <n v="15"/>
    <n v="16"/>
    <x v="1"/>
    <s v="RCADS-25-Y-EN"/>
    <n v="1"/>
    <s v="English"/>
    <n v="1"/>
    <x v="0"/>
    <n v="9"/>
    <s v="Total Anxiety (15.1)"/>
    <n v="11.31"/>
    <n v="5.33"/>
  </r>
  <r>
    <s v="*Ebesutani 2012 (25-Y) 2-year age bands16FemaleTotal Anxiety and Depression (25.1)"/>
    <n v="16"/>
    <n v="10"/>
    <n v="3"/>
    <x v="2"/>
    <s v="Study1"/>
    <n v="206"/>
    <s v="Ebesutani2012 Study 1 Full School Sample Girls9&amp;10"/>
    <n v="170"/>
    <s v="Female"/>
    <n v="15"/>
    <n v="16"/>
    <x v="1"/>
    <s v="RCADS-25-Y-EN"/>
    <n v="1"/>
    <s v="English"/>
    <n v="1"/>
    <x v="0"/>
    <n v="10"/>
    <s v="Total Anxiety and Depression (25.1)"/>
    <n v="19.45"/>
    <n v="8.6300000000000008"/>
  </r>
  <r>
    <s v="*Ebesutani 2012 (25-Y) 2-year age bands16MaleMajor Depressive Disorder (10.1)"/>
    <n v="16"/>
    <n v="10"/>
    <n v="3"/>
    <x v="2"/>
    <s v="Study1"/>
    <n v="200"/>
    <s v="Ebesutani2012 Study 1 Full School Sample Boys9&amp;10"/>
    <n v="102"/>
    <s v="Male"/>
    <n v="15"/>
    <n v="16"/>
    <x v="1"/>
    <s v="RCADS-25-Y-EN"/>
    <n v="1"/>
    <s v="English"/>
    <n v="1"/>
    <x v="0"/>
    <n v="4"/>
    <s v="Major Depressive Disorder (10.1)"/>
    <n v="7.5"/>
    <n v="4.18"/>
  </r>
  <r>
    <s v="*Ebesutani 2012 (25-Y) 2-year age bands16MaleTotal Anxiety (15.1)"/>
    <n v="16"/>
    <n v="10"/>
    <n v="3"/>
    <x v="2"/>
    <s v="Study1"/>
    <n v="200"/>
    <s v="Ebesutani2012 Study 1 Full School Sample Boys9&amp;10"/>
    <n v="102"/>
    <s v="Male"/>
    <n v="15"/>
    <n v="16"/>
    <x v="1"/>
    <s v="RCADS-25-Y-EN"/>
    <n v="1"/>
    <s v="English"/>
    <n v="1"/>
    <x v="0"/>
    <n v="9"/>
    <s v="Total Anxiety (15.1)"/>
    <n v="9.6999999999999993"/>
    <n v="5.45"/>
  </r>
  <r>
    <s v="*Ebesutani 2012 (25-Y) 2-year age bands16MaleTotal Anxiety and Depression (25.1)"/>
    <n v="16"/>
    <n v="10"/>
    <n v="3"/>
    <x v="2"/>
    <s v="Study1"/>
    <n v="200"/>
    <s v="Ebesutani2012 Study 1 Full School Sample Boys9&amp;10"/>
    <n v="102"/>
    <s v="Male"/>
    <n v="15"/>
    <n v="16"/>
    <x v="1"/>
    <s v="RCADS-25-Y-EN"/>
    <n v="1"/>
    <s v="English"/>
    <n v="1"/>
    <x v="0"/>
    <n v="10"/>
    <s v="Total Anxiety and Depression (25.1)"/>
    <n v="17.2"/>
    <n v="8.5299999999999994"/>
  </r>
  <r>
    <s v="*Ebesutani 2012 (25-Y) 2-year age bands17FemaleMajor Depressive Disorder (10.1)"/>
    <n v="17"/>
    <n v="11"/>
    <n v="3"/>
    <x v="2"/>
    <s v="Study1"/>
    <n v="207"/>
    <s v="Ebesutani2012 Study 1 Full School Sample Girls11&amp;12"/>
    <n v="110"/>
    <s v="Female"/>
    <n v="17"/>
    <n v="18"/>
    <x v="1"/>
    <s v="RCADS-25-Y-EN"/>
    <n v="1"/>
    <s v="English"/>
    <n v="1"/>
    <x v="0"/>
    <n v="4"/>
    <s v="Major Depressive Disorder (10.1)"/>
    <n v="8.59"/>
    <n v="3.67"/>
  </r>
  <r>
    <s v="*Ebesutani 2012 (25-Y) 2-year age bands17FemaleTotal Anxiety (15.1)"/>
    <n v="17"/>
    <n v="11"/>
    <n v="3"/>
    <x v="2"/>
    <s v="Study1"/>
    <n v="207"/>
    <s v="Ebesutani2012 Study 1 Full School Sample Girls11&amp;12"/>
    <n v="110"/>
    <s v="Female"/>
    <n v="17"/>
    <n v="18"/>
    <x v="1"/>
    <s v="RCADS-25-Y-EN"/>
    <n v="1"/>
    <s v="English"/>
    <n v="1"/>
    <x v="0"/>
    <n v="9"/>
    <s v="Total Anxiety (15.1)"/>
    <n v="11.5"/>
    <n v="5.34"/>
  </r>
  <r>
    <s v="*Ebesutani 2012 (25-Y) 2-year age bands17FemaleTotal Anxiety and Depression (25.1)"/>
    <n v="17"/>
    <n v="11"/>
    <n v="3"/>
    <x v="2"/>
    <s v="Study1"/>
    <n v="207"/>
    <s v="Ebesutani2012 Study 1 Full School Sample Girls11&amp;12"/>
    <n v="110"/>
    <s v="Female"/>
    <n v="17"/>
    <n v="18"/>
    <x v="1"/>
    <s v="RCADS-25-Y-EN"/>
    <n v="1"/>
    <s v="English"/>
    <n v="1"/>
    <x v="0"/>
    <n v="10"/>
    <s v="Total Anxiety and Depression (25.1)"/>
    <n v="20.09"/>
    <n v="7.79"/>
  </r>
  <r>
    <s v="*Ebesutani 2012 (25-Y) 2-year age bands17MaleMajor Depressive Disorder (10.1)"/>
    <n v="17"/>
    <n v="11"/>
    <n v="3"/>
    <x v="2"/>
    <s v="Study1"/>
    <n v="201"/>
    <s v="Ebesutani2012 Study 1 Full School Sample Boys11&amp;12"/>
    <n v="50"/>
    <s v="Male"/>
    <n v="17"/>
    <n v="18"/>
    <x v="1"/>
    <s v="RCADS-25-Y-EN"/>
    <n v="1"/>
    <s v="English"/>
    <n v="1"/>
    <x v="0"/>
    <n v="4"/>
    <s v="Major Depressive Disorder (10.1)"/>
    <n v="7.64"/>
    <n v="4.37"/>
  </r>
  <r>
    <s v="*Ebesutani 2012 (25-Y) 2-year age bands17MaleTotal Anxiety (15.1)"/>
    <n v="17"/>
    <n v="11"/>
    <n v="3"/>
    <x v="2"/>
    <s v="Study1"/>
    <n v="201"/>
    <s v="Ebesutani2012 Study 1 Full School Sample Boys11&amp;12"/>
    <n v="50"/>
    <s v="Male"/>
    <n v="17"/>
    <n v="18"/>
    <x v="1"/>
    <s v="RCADS-25-Y-EN"/>
    <n v="1"/>
    <s v="English"/>
    <n v="1"/>
    <x v="0"/>
    <n v="9"/>
    <s v="Total Anxiety (15.1)"/>
    <n v="9.9600000000000009"/>
    <n v="4.32"/>
  </r>
  <r>
    <s v="*Ebesutani 2012 (25-Y) 2-year age bands17MaleTotal Anxiety and Depression (25.1)"/>
    <n v="17"/>
    <n v="11"/>
    <n v="3"/>
    <x v="2"/>
    <s v="Study1"/>
    <n v="201"/>
    <s v="Ebesutani2012 Study 1 Full School Sample Boys11&amp;12"/>
    <n v="50"/>
    <s v="Male"/>
    <n v="17"/>
    <n v="18"/>
    <x v="1"/>
    <s v="RCADS-25-Y-EN"/>
    <n v="1"/>
    <s v="English"/>
    <n v="1"/>
    <x v="0"/>
    <n v="10"/>
    <s v="Total Anxiety and Depression (25.1)"/>
    <n v="17.600000000000001"/>
    <n v="7.24"/>
  </r>
  <r>
    <s v="*Ebesutani 2012 (25-Y) 2-year age bands18FemaleMajor Depressive Disorder (10.1)"/>
    <n v="18"/>
    <n v="12"/>
    <n v="3"/>
    <x v="2"/>
    <s v="Study1"/>
    <n v="207"/>
    <s v="Ebesutani2012 Study 1 Full School Sample Girls11&amp;12"/>
    <n v="110"/>
    <s v="Female"/>
    <n v="17"/>
    <n v="18"/>
    <x v="1"/>
    <s v="RCADS-25-Y-EN"/>
    <n v="1"/>
    <s v="English"/>
    <n v="1"/>
    <x v="0"/>
    <n v="4"/>
    <s v="Major Depressive Disorder (10.1)"/>
    <n v="8.59"/>
    <n v="3.67"/>
  </r>
  <r>
    <s v="*Ebesutani 2012 (25-Y) 2-year age bands18FemaleTotal Anxiety (15.1)"/>
    <n v="18"/>
    <n v="12"/>
    <n v="3"/>
    <x v="2"/>
    <s v="Study1"/>
    <n v="207"/>
    <s v="Ebesutani2012 Study 1 Full School Sample Girls11&amp;12"/>
    <n v="110"/>
    <s v="Female"/>
    <n v="17"/>
    <n v="18"/>
    <x v="1"/>
    <s v="RCADS-25-Y-EN"/>
    <n v="1"/>
    <s v="English"/>
    <n v="1"/>
    <x v="0"/>
    <n v="9"/>
    <s v="Total Anxiety (15.1)"/>
    <n v="11.5"/>
    <n v="5.34"/>
  </r>
  <r>
    <s v="*Ebesutani 2012 (25-Y) 2-year age bands18FemaleTotal Anxiety and Depression (25.1)"/>
    <n v="18"/>
    <n v="12"/>
    <n v="3"/>
    <x v="2"/>
    <s v="Study1"/>
    <n v="207"/>
    <s v="Ebesutani2012 Study 1 Full School Sample Girls11&amp;12"/>
    <n v="110"/>
    <s v="Female"/>
    <n v="17"/>
    <n v="18"/>
    <x v="1"/>
    <s v="RCADS-25-Y-EN"/>
    <n v="1"/>
    <s v="English"/>
    <n v="1"/>
    <x v="0"/>
    <n v="10"/>
    <s v="Total Anxiety and Depression (25.1)"/>
    <n v="20.09"/>
    <n v="7.79"/>
  </r>
  <r>
    <s v="*Ebesutani 2012 (25-Y) 2-year age bands18MaleMajor Depressive Disorder (10.1)"/>
    <n v="18"/>
    <n v="12"/>
    <n v="3"/>
    <x v="2"/>
    <s v="Study1"/>
    <n v="201"/>
    <s v="Ebesutani2012 Study 1 Full School Sample Boys11&amp;12"/>
    <n v="50"/>
    <s v="Male"/>
    <n v="17"/>
    <n v="18"/>
    <x v="1"/>
    <s v="RCADS-25-Y-EN"/>
    <n v="1"/>
    <s v="English"/>
    <n v="1"/>
    <x v="0"/>
    <n v="4"/>
    <s v="Major Depressive Disorder (10.1)"/>
    <n v="7.64"/>
    <n v="4.37"/>
  </r>
  <r>
    <s v="*Ebesutani 2012 (25-Y) 2-year age bands18MaleTotal Anxiety (15.1)"/>
    <n v="18"/>
    <n v="12"/>
    <n v="3"/>
    <x v="2"/>
    <s v="Study1"/>
    <n v="201"/>
    <s v="Ebesutani2012 Study 1 Full School Sample Boys11&amp;12"/>
    <n v="50"/>
    <s v="Male"/>
    <n v="17"/>
    <n v="18"/>
    <x v="1"/>
    <s v="RCADS-25-Y-EN"/>
    <n v="1"/>
    <s v="English"/>
    <n v="1"/>
    <x v="0"/>
    <n v="9"/>
    <s v="Total Anxiety (15.1)"/>
    <n v="9.9600000000000009"/>
    <n v="4.32"/>
  </r>
  <r>
    <s v="*Ebesutani 2012 (25-Y) 2-year age bands18MaleTotal Anxiety and Depression (25.1)"/>
    <n v="18"/>
    <n v="12"/>
    <n v="3"/>
    <x v="2"/>
    <s v="Study1"/>
    <n v="201"/>
    <s v="Ebesutani2012 Study 1 Full School Sample Boys11&amp;12"/>
    <n v="50"/>
    <s v="Male"/>
    <n v="17"/>
    <n v="18"/>
    <x v="1"/>
    <s v="RCADS-25-Y-EN"/>
    <n v="1"/>
    <s v="English"/>
    <n v="1"/>
    <x v="0"/>
    <n v="10"/>
    <s v="Total Anxiety and Depression (25.1)"/>
    <n v="17.600000000000001"/>
    <n v="7.24"/>
  </r>
  <r>
    <s v="*Ebesutani 2012 (25-Y) 2-year age bands9FemaleMajor Depressive Disorder (10.1)"/>
    <n v="9"/>
    <n v="3"/>
    <n v="3"/>
    <x v="2"/>
    <s v="Study1"/>
    <n v="203"/>
    <s v="Ebesutani2012 Study 1 Full School Sample Girls3&amp;4"/>
    <n v="80"/>
    <s v="Female"/>
    <n v="9"/>
    <n v="10"/>
    <x v="1"/>
    <s v="RCADS-25-Y-EN"/>
    <n v="1"/>
    <s v="English"/>
    <n v="1"/>
    <x v="0"/>
    <n v="4"/>
    <s v="Major Depressive Disorder (10.1)"/>
    <n v="9.68"/>
    <n v="4.97"/>
  </r>
  <r>
    <s v="*Ebesutani 2012 (25-Y) 2-year age bands9FemaleTotal Anxiety (15.1)"/>
    <n v="9"/>
    <n v="3"/>
    <n v="3"/>
    <x v="2"/>
    <s v="Study1"/>
    <n v="203"/>
    <s v="Ebesutani2012 Study 1 Full School Sample Girls3&amp;4"/>
    <n v="80"/>
    <s v="Female"/>
    <n v="9"/>
    <n v="10"/>
    <x v="1"/>
    <s v="RCADS-25-Y-EN"/>
    <n v="1"/>
    <s v="English"/>
    <n v="1"/>
    <x v="0"/>
    <n v="9"/>
    <s v="Total Anxiety (15.1)"/>
    <n v="16.25"/>
    <n v="8.42"/>
  </r>
  <r>
    <s v="*Ebesutani 2012 (25-Y) 2-year age bands9FemaleTotal Anxiety and Depression (25.1)"/>
    <n v="9"/>
    <n v="3"/>
    <n v="3"/>
    <x v="2"/>
    <s v="Study1"/>
    <n v="203"/>
    <s v="Ebesutani2012 Study 1 Full School Sample Girls3&amp;4"/>
    <n v="80"/>
    <s v="Female"/>
    <n v="9"/>
    <n v="10"/>
    <x v="1"/>
    <s v="RCADS-25-Y-EN"/>
    <n v="1"/>
    <s v="English"/>
    <n v="1"/>
    <x v="0"/>
    <n v="10"/>
    <s v="Total Anxiety and Depression (25.1)"/>
    <n v="25.93"/>
    <n v="12.24"/>
  </r>
  <r>
    <s v="*Ebesutani 2012 (25-Y) 2-year age bands9MaleMajor Depressive Disorder (10.1)"/>
    <n v="9"/>
    <n v="3"/>
    <n v="3"/>
    <x v="2"/>
    <s v="Study1"/>
    <n v="197"/>
    <s v="Ebesutani2012 Study 1 Full School Sample Boys3&amp;4"/>
    <n v="93"/>
    <s v="Male"/>
    <n v="9"/>
    <n v="10"/>
    <x v="1"/>
    <s v="RCADS-25-Y-EN"/>
    <n v="1"/>
    <s v="English"/>
    <n v="1"/>
    <x v="0"/>
    <n v="4"/>
    <s v="Major Depressive Disorder (10.1)"/>
    <n v="9.9"/>
    <n v="4.93"/>
  </r>
  <r>
    <s v="*Ebesutani 2012 (25-Y) 2-year age bands9MaleTotal Anxiety (15.1)"/>
    <n v="9"/>
    <n v="3"/>
    <n v="3"/>
    <x v="2"/>
    <s v="Study1"/>
    <n v="197"/>
    <s v="Ebesutani2012 Study 1 Full School Sample Boys3&amp;4"/>
    <n v="93"/>
    <s v="Male"/>
    <n v="9"/>
    <n v="10"/>
    <x v="1"/>
    <s v="RCADS-25-Y-EN"/>
    <n v="1"/>
    <s v="English"/>
    <n v="1"/>
    <x v="0"/>
    <n v="9"/>
    <s v="Total Anxiety (15.1)"/>
    <n v="15.19"/>
    <n v="7.09"/>
  </r>
  <r>
    <s v="*Ebesutani 2012 (25-Y) 2-year age bands9MaleTotal Anxiety and Depression (25.1)"/>
    <n v="9"/>
    <n v="3"/>
    <n v="3"/>
    <x v="2"/>
    <s v="Study1"/>
    <n v="197"/>
    <s v="Ebesutani2012 Study 1 Full School Sample Boys3&amp;4"/>
    <n v="93"/>
    <s v="Male"/>
    <n v="9"/>
    <n v="10"/>
    <x v="1"/>
    <s v="RCADS-25-Y-EN"/>
    <n v="1"/>
    <s v="English"/>
    <n v="1"/>
    <x v="0"/>
    <n v="10"/>
    <s v="Total Anxiety and Depression (25.1)"/>
    <n v="25.1"/>
    <n v="11.1"/>
  </r>
  <r>
    <s v="*Ebesutani 2017 (25-CG) 2-year age bands10FemaleMajor Depressive Disorder (10.1)"/>
    <n v="10"/>
    <n v="4"/>
    <n v="4"/>
    <x v="3"/>
    <s v="Study1"/>
    <n v="251"/>
    <s v="Ebesutani2017 Study 1 School Sample Girls3&amp;4"/>
    <n v="89"/>
    <s v="Female"/>
    <n v="9"/>
    <n v="10"/>
    <x v="1"/>
    <s v="RCADS-25-CG-EN"/>
    <n v="1"/>
    <s v="English"/>
    <n v="2"/>
    <x v="1"/>
    <n v="4"/>
    <s v="Major Depressive Disorder (10.1)"/>
    <n v="3.25"/>
    <n v="3.58"/>
  </r>
  <r>
    <s v="*Ebesutani 2017 (25-CG) 2-year age bands10FemaleTotal Anxiety (15.1)"/>
    <n v="10"/>
    <n v="4"/>
    <n v="4"/>
    <x v="3"/>
    <s v="Study1"/>
    <n v="251"/>
    <s v="Ebesutani2017 Study 1 School Sample Girls3&amp;4"/>
    <n v="89"/>
    <s v="Female"/>
    <n v="9"/>
    <n v="10"/>
    <x v="1"/>
    <s v="RCADS-25-CG-EN"/>
    <n v="1"/>
    <s v="English"/>
    <n v="2"/>
    <x v="1"/>
    <n v="9"/>
    <s v="Total Anxiety (15.1)"/>
    <n v="7.41"/>
    <n v="5.29"/>
  </r>
  <r>
    <s v="*Ebesutani 2017 (25-CG) 2-year age bands10FemaleTotal Anxiety and Depression (25.1)"/>
    <n v="10"/>
    <n v="4"/>
    <n v="4"/>
    <x v="3"/>
    <s v="Study1"/>
    <n v="251"/>
    <s v="Ebesutani2017 Study 1 School Sample Girls3&amp;4"/>
    <n v="89"/>
    <s v="Female"/>
    <n v="9"/>
    <n v="10"/>
    <x v="1"/>
    <s v="RCADS-25-CG-EN"/>
    <n v="1"/>
    <s v="English"/>
    <n v="2"/>
    <x v="1"/>
    <n v="10"/>
    <s v="Total Anxiety and Depression (25.1)"/>
    <n v="10.66"/>
    <n v="8.1199999999999992"/>
  </r>
  <r>
    <s v="*Ebesutani 2017 (25-CG) 2-year age bands10MaleMajor Depressive Disorder (10.1)"/>
    <n v="10"/>
    <n v="4"/>
    <n v="4"/>
    <x v="3"/>
    <s v="Study1"/>
    <n v="245"/>
    <s v="Ebesutani2017 Study 1 School Sample Boys3&amp;4"/>
    <n v="103"/>
    <s v="Male"/>
    <n v="9"/>
    <n v="10"/>
    <x v="1"/>
    <s v="RCADS-25-CG-EN"/>
    <n v="1"/>
    <s v="English"/>
    <n v="2"/>
    <x v="1"/>
    <n v="4"/>
    <s v="Major Depressive Disorder (10.1)"/>
    <n v="3.71"/>
    <n v="2.93"/>
  </r>
  <r>
    <s v="*Ebesutani 2017 (25-CG) 2-year age bands10MaleTotal Anxiety (15.1)"/>
    <n v="10"/>
    <n v="4"/>
    <n v="4"/>
    <x v="3"/>
    <s v="Study1"/>
    <n v="245"/>
    <s v="Ebesutani2017 Study 1 School Sample Boys3&amp;4"/>
    <n v="103"/>
    <s v="Male"/>
    <n v="9"/>
    <n v="10"/>
    <x v="1"/>
    <s v="RCADS-25-CG-EN"/>
    <n v="1"/>
    <s v="English"/>
    <n v="2"/>
    <x v="1"/>
    <n v="9"/>
    <s v="Total Anxiety (15.1)"/>
    <n v="7.43"/>
    <n v="4.1500000000000004"/>
  </r>
  <r>
    <s v="*Ebesutani 2017 (25-CG) 2-year age bands10MaleTotal Anxiety and Depression (25.1)"/>
    <n v="10"/>
    <n v="4"/>
    <n v="4"/>
    <x v="3"/>
    <s v="Study1"/>
    <n v="245"/>
    <s v="Ebesutani2017 Study 1 School Sample Boys3&amp;4"/>
    <n v="103"/>
    <s v="Male"/>
    <n v="9"/>
    <n v="10"/>
    <x v="1"/>
    <s v="RCADS-25-CG-EN"/>
    <n v="1"/>
    <s v="English"/>
    <n v="2"/>
    <x v="1"/>
    <n v="10"/>
    <s v="Total Anxiety and Depression (25.1)"/>
    <n v="11.15"/>
    <n v="6.12"/>
  </r>
  <r>
    <s v="*Ebesutani 2017 (25-CG) 2-year age bands11FemaleMajor Depressive Disorder (10.1)"/>
    <n v="11"/>
    <n v="5"/>
    <n v="4"/>
    <x v="3"/>
    <s v="Study1"/>
    <n v="252"/>
    <s v="Ebesutani2017 Study 1 School Sample Girls5&amp;6"/>
    <n v="113"/>
    <s v="Female"/>
    <n v="11"/>
    <n v="12"/>
    <x v="1"/>
    <s v="RCADS-25-CG-EN"/>
    <n v="1"/>
    <s v="English"/>
    <n v="2"/>
    <x v="1"/>
    <n v="4"/>
    <s v="Major Depressive Disorder (10.1)"/>
    <n v="3.75"/>
    <n v="3.63"/>
  </r>
  <r>
    <s v="*Ebesutani 2017 (25-CG) 2-year age bands11FemaleTotal Anxiety (15.1)"/>
    <n v="11"/>
    <n v="5"/>
    <n v="4"/>
    <x v="3"/>
    <s v="Study1"/>
    <n v="252"/>
    <s v="Ebesutani2017 Study 1 School Sample Girls5&amp;6"/>
    <n v="113"/>
    <s v="Female"/>
    <n v="11"/>
    <n v="12"/>
    <x v="1"/>
    <s v="RCADS-25-CG-EN"/>
    <n v="1"/>
    <s v="English"/>
    <n v="2"/>
    <x v="1"/>
    <n v="9"/>
    <s v="Total Anxiety (15.1)"/>
    <n v="7.29"/>
    <n v="5.25"/>
  </r>
  <r>
    <s v="*Ebesutani 2017 (25-CG) 2-year age bands11FemaleTotal Anxiety and Depression (25.1)"/>
    <n v="11"/>
    <n v="5"/>
    <n v="4"/>
    <x v="3"/>
    <s v="Study1"/>
    <n v="252"/>
    <s v="Ebesutani2017 Study 1 School Sample Girls5&amp;6"/>
    <n v="113"/>
    <s v="Female"/>
    <n v="11"/>
    <n v="12"/>
    <x v="1"/>
    <s v="RCADS-25-CG-EN"/>
    <n v="1"/>
    <s v="English"/>
    <n v="2"/>
    <x v="1"/>
    <n v="10"/>
    <s v="Total Anxiety and Depression (25.1)"/>
    <n v="11.04"/>
    <n v="8.2200000000000006"/>
  </r>
  <r>
    <s v="*Ebesutani 2017 (25-CG) 2-year age bands11MaleMajor Depressive Disorder (10.1)"/>
    <n v="11"/>
    <n v="5"/>
    <n v="4"/>
    <x v="3"/>
    <s v="Study1"/>
    <n v="246"/>
    <s v="Ebesutani2017 Study 1 School Sample Boys5&amp;6"/>
    <n v="73"/>
    <s v="Male"/>
    <n v="11"/>
    <n v="12"/>
    <x v="1"/>
    <s v="RCADS-25-CG-EN"/>
    <n v="1"/>
    <s v="English"/>
    <n v="2"/>
    <x v="1"/>
    <n v="4"/>
    <s v="Major Depressive Disorder (10.1)"/>
    <n v="3.62"/>
    <n v="2.87"/>
  </r>
  <r>
    <s v="*Ebesutani 2017 (25-CG) 2-year age bands11MaleTotal Anxiety (15.1)"/>
    <n v="11"/>
    <n v="5"/>
    <n v="4"/>
    <x v="3"/>
    <s v="Study1"/>
    <n v="246"/>
    <s v="Ebesutani2017 Study 1 School Sample Boys5&amp;6"/>
    <n v="73"/>
    <s v="Male"/>
    <n v="11"/>
    <n v="12"/>
    <x v="1"/>
    <s v="RCADS-25-CG-EN"/>
    <n v="1"/>
    <s v="English"/>
    <n v="2"/>
    <x v="1"/>
    <n v="9"/>
    <s v="Total Anxiety (15.1)"/>
    <n v="6.1"/>
    <n v="4.1500000000000004"/>
  </r>
  <r>
    <s v="*Ebesutani 2017 (25-CG) 2-year age bands11MaleTotal Anxiety and Depression (25.1)"/>
    <n v="11"/>
    <n v="5"/>
    <n v="4"/>
    <x v="3"/>
    <s v="Study1"/>
    <n v="246"/>
    <s v="Ebesutani2017 Study 1 School Sample Boys5&amp;6"/>
    <n v="73"/>
    <s v="Male"/>
    <n v="11"/>
    <n v="12"/>
    <x v="1"/>
    <s v="RCADS-25-CG-EN"/>
    <n v="1"/>
    <s v="English"/>
    <n v="2"/>
    <x v="1"/>
    <n v="10"/>
    <s v="Total Anxiety and Depression (25.1)"/>
    <n v="9.7200000000000006"/>
    <n v="6.32"/>
  </r>
  <r>
    <s v="*Ebesutani 2017 (25-CG) 2-year age bands12FemaleMajor Depressive Disorder (10.1)"/>
    <n v="12"/>
    <n v="6"/>
    <n v="4"/>
    <x v="3"/>
    <s v="Study1"/>
    <n v="252"/>
    <s v="Ebesutani2017 Study 1 School Sample Girls5&amp;6"/>
    <n v="113"/>
    <s v="Female"/>
    <n v="11"/>
    <n v="12"/>
    <x v="1"/>
    <s v="RCADS-25-CG-EN"/>
    <n v="1"/>
    <s v="English"/>
    <n v="2"/>
    <x v="1"/>
    <n v="4"/>
    <s v="Major Depressive Disorder (10.1)"/>
    <n v="3.75"/>
    <n v="3.63"/>
  </r>
  <r>
    <s v="*Ebesutani 2017 (25-CG) 2-year age bands12FemaleTotal Anxiety (15.1)"/>
    <n v="12"/>
    <n v="6"/>
    <n v="4"/>
    <x v="3"/>
    <s v="Study1"/>
    <n v="252"/>
    <s v="Ebesutani2017 Study 1 School Sample Girls5&amp;6"/>
    <n v="113"/>
    <s v="Female"/>
    <n v="11"/>
    <n v="12"/>
    <x v="1"/>
    <s v="RCADS-25-CG-EN"/>
    <n v="1"/>
    <s v="English"/>
    <n v="2"/>
    <x v="1"/>
    <n v="9"/>
    <s v="Total Anxiety (15.1)"/>
    <n v="7.29"/>
    <n v="5.25"/>
  </r>
  <r>
    <s v="*Ebesutani 2017 (25-CG) 2-year age bands12FemaleTotal Anxiety and Depression (25.1)"/>
    <n v="12"/>
    <n v="6"/>
    <n v="4"/>
    <x v="3"/>
    <s v="Study1"/>
    <n v="252"/>
    <s v="Ebesutani2017 Study 1 School Sample Girls5&amp;6"/>
    <n v="113"/>
    <s v="Female"/>
    <n v="11"/>
    <n v="12"/>
    <x v="1"/>
    <s v="RCADS-25-CG-EN"/>
    <n v="1"/>
    <s v="English"/>
    <n v="2"/>
    <x v="1"/>
    <n v="10"/>
    <s v="Total Anxiety and Depression (25.1)"/>
    <n v="11.04"/>
    <n v="8.2200000000000006"/>
  </r>
  <r>
    <s v="*Ebesutani 2017 (25-CG) 2-year age bands12MaleMajor Depressive Disorder (10.1)"/>
    <n v="12"/>
    <n v="6"/>
    <n v="4"/>
    <x v="3"/>
    <s v="Study1"/>
    <n v="246"/>
    <s v="Ebesutani2017 Study 1 School Sample Boys5&amp;6"/>
    <n v="73"/>
    <s v="Male"/>
    <n v="11"/>
    <n v="12"/>
    <x v="1"/>
    <s v="RCADS-25-CG-EN"/>
    <n v="1"/>
    <s v="English"/>
    <n v="2"/>
    <x v="1"/>
    <n v="4"/>
    <s v="Major Depressive Disorder (10.1)"/>
    <n v="3.62"/>
    <n v="2.87"/>
  </r>
  <r>
    <s v="*Ebesutani 2017 (25-CG) 2-year age bands12MaleTotal Anxiety (15.1)"/>
    <n v="12"/>
    <n v="6"/>
    <n v="4"/>
    <x v="3"/>
    <s v="Study1"/>
    <n v="246"/>
    <s v="Ebesutani2017 Study 1 School Sample Boys5&amp;6"/>
    <n v="73"/>
    <s v="Male"/>
    <n v="11"/>
    <n v="12"/>
    <x v="1"/>
    <s v="RCADS-25-CG-EN"/>
    <n v="1"/>
    <s v="English"/>
    <n v="2"/>
    <x v="1"/>
    <n v="9"/>
    <s v="Total Anxiety (15.1)"/>
    <n v="6.1"/>
    <n v="4.1500000000000004"/>
  </r>
  <r>
    <s v="*Ebesutani 2017 (25-CG) 2-year age bands12MaleTotal Anxiety and Depression (25.1)"/>
    <n v="12"/>
    <n v="6"/>
    <n v="4"/>
    <x v="3"/>
    <s v="Study1"/>
    <n v="246"/>
    <s v="Ebesutani2017 Study 1 School Sample Boys5&amp;6"/>
    <n v="73"/>
    <s v="Male"/>
    <n v="11"/>
    <n v="12"/>
    <x v="1"/>
    <s v="RCADS-25-CG-EN"/>
    <n v="1"/>
    <s v="English"/>
    <n v="2"/>
    <x v="1"/>
    <n v="10"/>
    <s v="Total Anxiety and Depression (25.1)"/>
    <n v="9.7200000000000006"/>
    <n v="6.32"/>
  </r>
  <r>
    <s v="*Ebesutani 2017 (25-CG) 2-year age bands13FemaleMajor Depressive Disorder (10.1)"/>
    <n v="13"/>
    <n v="7"/>
    <n v="4"/>
    <x v="3"/>
    <s v="Study1"/>
    <n v="253"/>
    <s v="Ebesutani2017 Study 1 School Sample Girls7&amp;8"/>
    <n v="100"/>
    <s v="Female"/>
    <n v="13"/>
    <n v="14"/>
    <x v="1"/>
    <s v="RCADS-25-CG-EN"/>
    <n v="1"/>
    <s v="English"/>
    <n v="2"/>
    <x v="1"/>
    <n v="4"/>
    <s v="Major Depressive Disorder (10.1)"/>
    <n v="3.6"/>
    <n v="3.37"/>
  </r>
  <r>
    <s v="*Ebesutani 2017 (25-CG) 2-year age bands13FemaleTotal Anxiety (15.1)"/>
    <n v="13"/>
    <n v="7"/>
    <n v="4"/>
    <x v="3"/>
    <s v="Study1"/>
    <n v="253"/>
    <s v="Ebesutani2017 Study 1 School Sample Girls7&amp;8"/>
    <n v="100"/>
    <s v="Female"/>
    <n v="13"/>
    <n v="14"/>
    <x v="1"/>
    <s v="RCADS-25-CG-EN"/>
    <n v="1"/>
    <s v="English"/>
    <n v="2"/>
    <x v="1"/>
    <n v="9"/>
    <s v="Total Anxiety (15.1)"/>
    <n v="5.8"/>
    <n v="3.91"/>
  </r>
  <r>
    <s v="*Ebesutani 2017 (25-CG) 2-year age bands13FemaleTotal Anxiety and Depression (25.1)"/>
    <n v="13"/>
    <n v="7"/>
    <n v="4"/>
    <x v="3"/>
    <s v="Study1"/>
    <n v="253"/>
    <s v="Ebesutani2017 Study 1 School Sample Girls7&amp;8"/>
    <n v="100"/>
    <s v="Female"/>
    <n v="13"/>
    <n v="14"/>
    <x v="1"/>
    <s v="RCADS-25-CG-EN"/>
    <n v="1"/>
    <s v="English"/>
    <n v="2"/>
    <x v="1"/>
    <n v="10"/>
    <s v="Total Anxiety and Depression (25.1)"/>
    <n v="9.4"/>
    <n v="6.62"/>
  </r>
  <r>
    <s v="*Ebesutani 2017 (25-CG) 2-year age bands13MaleMajor Depressive Disorder (10.1)"/>
    <n v="13"/>
    <n v="7"/>
    <n v="4"/>
    <x v="3"/>
    <s v="Study1"/>
    <n v="247"/>
    <s v="Ebesutani2017 Study 1 School Sample Boys7&amp;8"/>
    <n v="92"/>
    <s v="Male"/>
    <n v="13"/>
    <n v="14"/>
    <x v="1"/>
    <s v="RCADS-25-CG-EN"/>
    <n v="1"/>
    <s v="English"/>
    <n v="2"/>
    <x v="1"/>
    <n v="4"/>
    <s v="Major Depressive Disorder (10.1)"/>
    <n v="3.54"/>
    <n v="3.18"/>
  </r>
  <r>
    <s v="*Ebesutani 2017 (25-CG) 2-year age bands13MaleTotal Anxiety (15.1)"/>
    <n v="13"/>
    <n v="7"/>
    <n v="4"/>
    <x v="3"/>
    <s v="Study1"/>
    <n v="247"/>
    <s v="Ebesutani2017 Study 1 School Sample Boys7&amp;8"/>
    <n v="92"/>
    <s v="Male"/>
    <n v="13"/>
    <n v="14"/>
    <x v="1"/>
    <s v="RCADS-25-CG-EN"/>
    <n v="1"/>
    <s v="English"/>
    <n v="2"/>
    <x v="1"/>
    <n v="9"/>
    <s v="Total Anxiety (15.1)"/>
    <n v="5.27"/>
    <n v="3.95"/>
  </r>
  <r>
    <s v="*Ebesutani 2017 (25-CG) 2-year age bands13MaleTotal Anxiety and Depression (25.1)"/>
    <n v="13"/>
    <n v="7"/>
    <n v="4"/>
    <x v="3"/>
    <s v="Study1"/>
    <n v="247"/>
    <s v="Ebesutani2017 Study 1 School Sample Boys7&amp;8"/>
    <n v="92"/>
    <s v="Male"/>
    <n v="13"/>
    <n v="14"/>
    <x v="1"/>
    <s v="RCADS-25-CG-EN"/>
    <n v="1"/>
    <s v="English"/>
    <n v="2"/>
    <x v="1"/>
    <n v="10"/>
    <s v="Total Anxiety and Depression (25.1)"/>
    <n v="8.81"/>
    <n v="6.19"/>
  </r>
  <r>
    <s v="*Ebesutani 2017 (25-CG) 2-year age bands14FemaleMajor Depressive Disorder (10.1)"/>
    <n v="14"/>
    <n v="8"/>
    <n v="4"/>
    <x v="3"/>
    <s v="Study1"/>
    <n v="253"/>
    <s v="Ebesutani2017 Study 1 School Sample Girls7&amp;8"/>
    <n v="100"/>
    <s v="Female"/>
    <n v="13"/>
    <n v="14"/>
    <x v="1"/>
    <s v="RCADS-25-CG-EN"/>
    <n v="1"/>
    <s v="English"/>
    <n v="2"/>
    <x v="1"/>
    <n v="4"/>
    <s v="Major Depressive Disorder (10.1)"/>
    <n v="3.6"/>
    <n v="3.37"/>
  </r>
  <r>
    <s v="*Ebesutani 2017 (25-CG) 2-year age bands14FemaleTotal Anxiety (15.1)"/>
    <n v="14"/>
    <n v="8"/>
    <n v="4"/>
    <x v="3"/>
    <s v="Study1"/>
    <n v="253"/>
    <s v="Ebesutani2017 Study 1 School Sample Girls7&amp;8"/>
    <n v="100"/>
    <s v="Female"/>
    <n v="13"/>
    <n v="14"/>
    <x v="1"/>
    <s v="RCADS-25-CG-EN"/>
    <n v="1"/>
    <s v="English"/>
    <n v="2"/>
    <x v="1"/>
    <n v="9"/>
    <s v="Total Anxiety (15.1)"/>
    <n v="5.8"/>
    <n v="3.91"/>
  </r>
  <r>
    <s v="*Ebesutani 2017 (25-CG) 2-year age bands14FemaleTotal Anxiety and Depression (25.1)"/>
    <n v="14"/>
    <n v="8"/>
    <n v="4"/>
    <x v="3"/>
    <s v="Study1"/>
    <n v="253"/>
    <s v="Ebesutani2017 Study 1 School Sample Girls7&amp;8"/>
    <n v="100"/>
    <s v="Female"/>
    <n v="13"/>
    <n v="14"/>
    <x v="1"/>
    <s v="RCADS-25-CG-EN"/>
    <n v="1"/>
    <s v="English"/>
    <n v="2"/>
    <x v="1"/>
    <n v="10"/>
    <s v="Total Anxiety and Depression (25.1)"/>
    <n v="9.4"/>
    <n v="6.62"/>
  </r>
  <r>
    <s v="*Ebesutani 2017 (25-CG) 2-year age bands14MaleMajor Depressive Disorder (10.1)"/>
    <n v="14"/>
    <n v="8"/>
    <n v="4"/>
    <x v="3"/>
    <s v="Study1"/>
    <n v="247"/>
    <s v="Ebesutani2017 Study 1 School Sample Boys7&amp;8"/>
    <n v="92"/>
    <s v="Male"/>
    <n v="13"/>
    <n v="14"/>
    <x v="1"/>
    <s v="RCADS-25-CG-EN"/>
    <n v="1"/>
    <s v="English"/>
    <n v="2"/>
    <x v="1"/>
    <n v="4"/>
    <s v="Major Depressive Disorder (10.1)"/>
    <n v="3.54"/>
    <n v="3.18"/>
  </r>
  <r>
    <s v="*Ebesutani 2017 (25-CG) 2-year age bands14MaleTotal Anxiety (15.1)"/>
    <n v="14"/>
    <n v="8"/>
    <n v="4"/>
    <x v="3"/>
    <s v="Study1"/>
    <n v="247"/>
    <s v="Ebesutani2017 Study 1 School Sample Boys7&amp;8"/>
    <n v="92"/>
    <s v="Male"/>
    <n v="13"/>
    <n v="14"/>
    <x v="1"/>
    <s v="RCADS-25-CG-EN"/>
    <n v="1"/>
    <s v="English"/>
    <n v="2"/>
    <x v="1"/>
    <n v="9"/>
    <s v="Total Anxiety (15.1)"/>
    <n v="5.27"/>
    <n v="3.95"/>
  </r>
  <r>
    <s v="*Ebesutani 2017 (25-CG) 2-year age bands14MaleTotal Anxiety and Depression (25.1)"/>
    <n v="14"/>
    <n v="8"/>
    <n v="4"/>
    <x v="3"/>
    <s v="Study1"/>
    <n v="247"/>
    <s v="Ebesutani2017 Study 1 School Sample Boys7&amp;8"/>
    <n v="92"/>
    <s v="Male"/>
    <n v="13"/>
    <n v="14"/>
    <x v="1"/>
    <s v="RCADS-25-CG-EN"/>
    <n v="1"/>
    <s v="English"/>
    <n v="2"/>
    <x v="1"/>
    <n v="10"/>
    <s v="Total Anxiety and Depression (25.1)"/>
    <n v="8.81"/>
    <n v="6.19"/>
  </r>
  <r>
    <s v="*Ebesutani 2017 (25-CG) 2-year age bands15FemaleMajor Depressive Disorder (10.1)"/>
    <n v="15"/>
    <n v="9"/>
    <n v="4"/>
    <x v="3"/>
    <s v="Study1"/>
    <n v="254"/>
    <s v="Ebesutani2017 Study 1 School Sample Girls9&amp;10"/>
    <n v="142"/>
    <s v="Female"/>
    <n v="15"/>
    <n v="16"/>
    <x v="1"/>
    <s v="RCADS-25-CG-EN"/>
    <n v="1"/>
    <s v="English"/>
    <n v="2"/>
    <x v="1"/>
    <n v="4"/>
    <s v="Major Depressive Disorder (10.1)"/>
    <n v="3.97"/>
    <n v="3.25"/>
  </r>
  <r>
    <s v="*Ebesutani 2017 (25-CG) 2-year age bands15FemaleTotal Anxiety (15.1)"/>
    <n v="15"/>
    <n v="9"/>
    <n v="4"/>
    <x v="3"/>
    <s v="Study1"/>
    <n v="254"/>
    <s v="Ebesutani2017 Study 1 School Sample Girls9&amp;10"/>
    <n v="142"/>
    <s v="Female"/>
    <n v="15"/>
    <n v="16"/>
    <x v="1"/>
    <s v="RCADS-25-CG-EN"/>
    <n v="1"/>
    <s v="English"/>
    <n v="2"/>
    <x v="1"/>
    <n v="9"/>
    <s v="Total Anxiety (15.1)"/>
    <n v="5.94"/>
    <n v="5.27"/>
  </r>
  <r>
    <s v="*Ebesutani 2017 (25-CG) 2-year age bands15FemaleTotal Anxiety and Depression (25.1)"/>
    <n v="15"/>
    <n v="9"/>
    <n v="4"/>
    <x v="3"/>
    <s v="Study1"/>
    <n v="254"/>
    <s v="Ebesutani2017 Study 1 School Sample Girls9&amp;10"/>
    <n v="142"/>
    <s v="Female"/>
    <n v="15"/>
    <n v="16"/>
    <x v="1"/>
    <s v="RCADS-25-CG-EN"/>
    <n v="1"/>
    <s v="English"/>
    <n v="2"/>
    <x v="1"/>
    <n v="10"/>
    <s v="Total Anxiety and Depression (25.1)"/>
    <n v="9.91"/>
    <n v="7.68"/>
  </r>
  <r>
    <s v="*Ebesutani 2017 (25-CG) 2-year age bands15MaleMajor Depressive Disorder (10.1)"/>
    <n v="15"/>
    <n v="9"/>
    <n v="4"/>
    <x v="3"/>
    <s v="Study1"/>
    <n v="248"/>
    <s v="Ebesutani2017 Study 1 School Sample Boys9&amp;10"/>
    <n v="80"/>
    <s v="Male"/>
    <n v="15"/>
    <n v="16"/>
    <x v="1"/>
    <s v="RCADS-25-CG-EN"/>
    <n v="1"/>
    <s v="English"/>
    <n v="2"/>
    <x v="1"/>
    <n v="4"/>
    <s v="Major Depressive Disorder (10.1)"/>
    <n v="5.21"/>
    <n v="3.51"/>
  </r>
  <r>
    <s v="*Ebesutani 2017 (25-CG) 2-year age bands15MaleTotal Anxiety (15.1)"/>
    <n v="15"/>
    <n v="9"/>
    <n v="4"/>
    <x v="3"/>
    <s v="Study1"/>
    <n v="248"/>
    <s v="Ebesutani2017 Study 1 School Sample Boys9&amp;10"/>
    <n v="80"/>
    <s v="Male"/>
    <n v="15"/>
    <n v="16"/>
    <x v="1"/>
    <s v="RCADS-25-CG-EN"/>
    <n v="1"/>
    <s v="English"/>
    <n v="2"/>
    <x v="1"/>
    <n v="9"/>
    <s v="Total Anxiety (15.1)"/>
    <n v="6.23"/>
    <n v="4.5599999999999996"/>
  </r>
  <r>
    <s v="*Ebesutani 2017 (25-CG) 2-year age bands15MaleTotal Anxiety and Depression (25.1)"/>
    <n v="15"/>
    <n v="9"/>
    <n v="4"/>
    <x v="3"/>
    <s v="Study1"/>
    <n v="248"/>
    <s v="Ebesutani2017 Study 1 School Sample Boys9&amp;10"/>
    <n v="80"/>
    <s v="Male"/>
    <n v="15"/>
    <n v="16"/>
    <x v="1"/>
    <s v="RCADS-25-CG-EN"/>
    <n v="1"/>
    <s v="English"/>
    <n v="2"/>
    <x v="1"/>
    <n v="10"/>
    <s v="Total Anxiety and Depression (25.1)"/>
    <n v="11.44"/>
    <n v="6.78"/>
  </r>
  <r>
    <s v="*Ebesutani 2017 (25-CG) 2-year age bands16FemaleMajor Depressive Disorder (10.1)"/>
    <n v="16"/>
    <n v="10"/>
    <n v="4"/>
    <x v="3"/>
    <s v="Study1"/>
    <n v="254"/>
    <s v="Ebesutani2017 Study 1 School Sample Girls9&amp;10"/>
    <n v="142"/>
    <s v="Female"/>
    <n v="15"/>
    <n v="16"/>
    <x v="1"/>
    <s v="RCADS-25-CG-EN"/>
    <n v="1"/>
    <s v="English"/>
    <n v="2"/>
    <x v="1"/>
    <n v="4"/>
    <s v="Major Depressive Disorder (10.1)"/>
    <n v="3.97"/>
    <n v="3.25"/>
  </r>
  <r>
    <s v="*Ebesutani 2017 (25-CG) 2-year age bands16FemaleTotal Anxiety (15.1)"/>
    <n v="16"/>
    <n v="10"/>
    <n v="4"/>
    <x v="3"/>
    <s v="Study1"/>
    <n v="254"/>
    <s v="Ebesutani2017 Study 1 School Sample Girls9&amp;10"/>
    <n v="142"/>
    <s v="Female"/>
    <n v="15"/>
    <n v="16"/>
    <x v="1"/>
    <s v="RCADS-25-CG-EN"/>
    <n v="1"/>
    <s v="English"/>
    <n v="2"/>
    <x v="1"/>
    <n v="9"/>
    <s v="Total Anxiety (15.1)"/>
    <n v="5.94"/>
    <n v="5.27"/>
  </r>
  <r>
    <s v="*Ebesutani 2017 (25-CG) 2-year age bands16FemaleTotal Anxiety and Depression (25.1)"/>
    <n v="16"/>
    <n v="10"/>
    <n v="4"/>
    <x v="3"/>
    <s v="Study1"/>
    <n v="254"/>
    <s v="Ebesutani2017 Study 1 School Sample Girls9&amp;10"/>
    <n v="142"/>
    <s v="Female"/>
    <n v="15"/>
    <n v="16"/>
    <x v="1"/>
    <s v="RCADS-25-CG-EN"/>
    <n v="1"/>
    <s v="English"/>
    <n v="2"/>
    <x v="1"/>
    <n v="10"/>
    <s v="Total Anxiety and Depression (25.1)"/>
    <n v="9.91"/>
    <n v="7.68"/>
  </r>
  <r>
    <s v="*Ebesutani 2017 (25-CG) 2-year age bands16MaleMajor Depressive Disorder (10.1)"/>
    <n v="16"/>
    <n v="10"/>
    <n v="4"/>
    <x v="3"/>
    <s v="Study1"/>
    <n v="248"/>
    <s v="Ebesutani2017 Study 1 School Sample Boys9&amp;10"/>
    <n v="80"/>
    <s v="Male"/>
    <n v="15"/>
    <n v="16"/>
    <x v="1"/>
    <s v="RCADS-25-CG-EN"/>
    <n v="1"/>
    <s v="English"/>
    <n v="2"/>
    <x v="1"/>
    <n v="4"/>
    <s v="Major Depressive Disorder (10.1)"/>
    <n v="5.21"/>
    <n v="3.51"/>
  </r>
  <r>
    <s v="*Ebesutani 2017 (25-CG) 2-year age bands16MaleTotal Anxiety (15.1)"/>
    <n v="16"/>
    <n v="10"/>
    <n v="4"/>
    <x v="3"/>
    <s v="Study1"/>
    <n v="248"/>
    <s v="Ebesutani2017 Study 1 School Sample Boys9&amp;10"/>
    <n v="80"/>
    <s v="Male"/>
    <n v="15"/>
    <n v="16"/>
    <x v="1"/>
    <s v="RCADS-25-CG-EN"/>
    <n v="1"/>
    <s v="English"/>
    <n v="2"/>
    <x v="1"/>
    <n v="9"/>
    <s v="Total Anxiety (15.1)"/>
    <n v="6.23"/>
    <n v="4.5599999999999996"/>
  </r>
  <r>
    <s v="*Ebesutani 2017 (25-CG) 2-year age bands16MaleTotal Anxiety and Depression (25.1)"/>
    <n v="16"/>
    <n v="10"/>
    <n v="4"/>
    <x v="3"/>
    <s v="Study1"/>
    <n v="248"/>
    <s v="Ebesutani2017 Study 1 School Sample Boys9&amp;10"/>
    <n v="80"/>
    <s v="Male"/>
    <n v="15"/>
    <n v="16"/>
    <x v="1"/>
    <s v="RCADS-25-CG-EN"/>
    <n v="1"/>
    <s v="English"/>
    <n v="2"/>
    <x v="1"/>
    <n v="10"/>
    <s v="Total Anxiety and Depression (25.1)"/>
    <n v="11.44"/>
    <n v="6.78"/>
  </r>
  <r>
    <s v="*Ebesutani 2017 (25-CG) 2-year age bands17FemaleMajor Depressive Disorder (10.1)"/>
    <n v="17"/>
    <n v="11"/>
    <n v="4"/>
    <x v="3"/>
    <s v="Study1"/>
    <n v="255"/>
    <s v="Ebesutani2017 Study 1 School Sample Girls11&amp;12"/>
    <n v="87"/>
    <s v="Female"/>
    <n v="17"/>
    <n v="18"/>
    <x v="1"/>
    <s v="RCADS-25-CG-EN"/>
    <n v="1"/>
    <s v="English"/>
    <n v="2"/>
    <x v="1"/>
    <n v="4"/>
    <s v="Major Depressive Disorder (10.1)"/>
    <n v="4.91"/>
    <n v="3.17"/>
  </r>
  <r>
    <s v="*Ebesutani 2017 (25-CG) 2-year age bands17FemaleTotal Anxiety (15.1)"/>
    <n v="17"/>
    <n v="11"/>
    <n v="4"/>
    <x v="3"/>
    <s v="Study1"/>
    <n v="255"/>
    <s v="Ebesutani2017 Study 1 School Sample Girls11&amp;12"/>
    <n v="87"/>
    <s v="Female"/>
    <n v="17"/>
    <n v="18"/>
    <x v="1"/>
    <s v="RCADS-25-CG-EN"/>
    <n v="1"/>
    <s v="English"/>
    <n v="2"/>
    <x v="1"/>
    <n v="9"/>
    <s v="Total Anxiety (15.1)"/>
    <n v="5.76"/>
    <n v="3.97"/>
  </r>
  <r>
    <s v="*Ebesutani 2017 (25-CG) 2-year age bands17FemaleTotal Anxiety and Depression (25.1)"/>
    <n v="17"/>
    <n v="11"/>
    <n v="4"/>
    <x v="3"/>
    <s v="Study1"/>
    <n v="255"/>
    <s v="Ebesutani2017 Study 1 School Sample Girls11&amp;12"/>
    <n v="87"/>
    <s v="Female"/>
    <n v="17"/>
    <n v="18"/>
    <x v="1"/>
    <s v="RCADS-25-CG-EN"/>
    <n v="1"/>
    <s v="English"/>
    <n v="2"/>
    <x v="1"/>
    <n v="10"/>
    <s v="Total Anxiety and Depression (25.1)"/>
    <n v="10.67"/>
    <n v="6.56"/>
  </r>
  <r>
    <s v="*Ebesutani 2017 (25-CG) 2-year age bands17MaleMajor Depressive Disorder (10.1)"/>
    <n v="17"/>
    <n v="11"/>
    <n v="4"/>
    <x v="3"/>
    <s v="Study1"/>
    <n v="249"/>
    <s v="Ebesutani2017 Study 1 School Sample Boys11&amp;12"/>
    <n v="88"/>
    <s v="Male"/>
    <n v="17"/>
    <n v="18"/>
    <x v="1"/>
    <s v="RCADS-25-CG-EN"/>
    <n v="1"/>
    <s v="English"/>
    <n v="2"/>
    <x v="1"/>
    <n v="4"/>
    <s v="Major Depressive Disorder (10.1)"/>
    <n v="3.94"/>
    <n v="3.88"/>
  </r>
  <r>
    <s v="*Ebesutani 2017 (25-CG) 2-year age bands17MaleTotal Anxiety (15.1)"/>
    <n v="17"/>
    <n v="11"/>
    <n v="4"/>
    <x v="3"/>
    <s v="Study1"/>
    <n v="249"/>
    <s v="Ebesutani2017 Study 1 School Sample Boys11&amp;12"/>
    <n v="88"/>
    <s v="Male"/>
    <n v="17"/>
    <n v="18"/>
    <x v="1"/>
    <s v="RCADS-25-CG-EN"/>
    <n v="1"/>
    <s v="English"/>
    <n v="2"/>
    <x v="1"/>
    <n v="9"/>
    <s v="Total Anxiety (15.1)"/>
    <n v="4.66"/>
    <n v="3.58"/>
  </r>
  <r>
    <s v="*Ebesutani 2017 (25-CG) 2-year age bands17MaleTotal Anxiety and Depression (25.1)"/>
    <n v="17"/>
    <n v="11"/>
    <n v="4"/>
    <x v="3"/>
    <s v="Study1"/>
    <n v="249"/>
    <s v="Ebesutani2017 Study 1 School Sample Boys11&amp;12"/>
    <n v="88"/>
    <s v="Male"/>
    <n v="17"/>
    <n v="18"/>
    <x v="1"/>
    <s v="RCADS-25-CG-EN"/>
    <n v="1"/>
    <s v="English"/>
    <n v="2"/>
    <x v="1"/>
    <n v="10"/>
    <s v="Total Anxiety and Depression (25.1)"/>
    <n v="8.6"/>
    <n v="6.95"/>
  </r>
  <r>
    <s v="*Ebesutani 2017 (25-CG) 2-year age bands18FemaleMajor Depressive Disorder (10.1)"/>
    <n v="18"/>
    <n v="12"/>
    <n v="4"/>
    <x v="3"/>
    <s v="Study1"/>
    <n v="255"/>
    <s v="Ebesutani2017 Study 1 School Sample Girls11&amp;12"/>
    <n v="87"/>
    <s v="Female"/>
    <n v="17"/>
    <n v="18"/>
    <x v="1"/>
    <s v="RCADS-25-CG-EN"/>
    <n v="1"/>
    <s v="English"/>
    <n v="2"/>
    <x v="1"/>
    <n v="4"/>
    <s v="Major Depressive Disorder (10.1)"/>
    <n v="4.91"/>
    <n v="3.17"/>
  </r>
  <r>
    <s v="*Ebesutani 2017 (25-CG) 2-year age bands18FemaleTotal Anxiety (15.1)"/>
    <n v="18"/>
    <n v="12"/>
    <n v="4"/>
    <x v="3"/>
    <s v="Study1"/>
    <n v="255"/>
    <s v="Ebesutani2017 Study 1 School Sample Girls11&amp;12"/>
    <n v="87"/>
    <s v="Female"/>
    <n v="17"/>
    <n v="18"/>
    <x v="1"/>
    <s v="RCADS-25-CG-EN"/>
    <n v="1"/>
    <s v="English"/>
    <n v="2"/>
    <x v="1"/>
    <n v="9"/>
    <s v="Total Anxiety (15.1)"/>
    <n v="5.76"/>
    <n v="3.97"/>
  </r>
  <r>
    <s v="*Ebesutani 2017 (25-CG) 2-year age bands18FemaleTotal Anxiety and Depression (25.1)"/>
    <n v="18"/>
    <n v="12"/>
    <n v="4"/>
    <x v="3"/>
    <s v="Study1"/>
    <n v="255"/>
    <s v="Ebesutani2017 Study 1 School Sample Girls11&amp;12"/>
    <n v="87"/>
    <s v="Female"/>
    <n v="17"/>
    <n v="18"/>
    <x v="1"/>
    <s v="RCADS-25-CG-EN"/>
    <n v="1"/>
    <s v="English"/>
    <n v="2"/>
    <x v="1"/>
    <n v="10"/>
    <s v="Total Anxiety and Depression (25.1)"/>
    <n v="10.67"/>
    <n v="6.56"/>
  </r>
  <r>
    <s v="*Ebesutani 2017 (25-CG) 2-year age bands18MaleMajor Depressive Disorder (10.1)"/>
    <n v="18"/>
    <n v="12"/>
    <n v="4"/>
    <x v="3"/>
    <s v="Study1"/>
    <n v="249"/>
    <s v="Ebesutani2017 Study 1 School Sample Boys11&amp;12"/>
    <n v="88"/>
    <s v="Male"/>
    <n v="17"/>
    <n v="18"/>
    <x v="1"/>
    <s v="RCADS-25-CG-EN"/>
    <n v="1"/>
    <s v="English"/>
    <n v="2"/>
    <x v="1"/>
    <n v="4"/>
    <s v="Major Depressive Disorder (10.1)"/>
    <n v="3.94"/>
    <n v="3.88"/>
  </r>
  <r>
    <s v="*Ebesutani 2017 (25-CG) 2-year age bands18MaleTotal Anxiety (15.1)"/>
    <n v="18"/>
    <n v="12"/>
    <n v="4"/>
    <x v="3"/>
    <s v="Study1"/>
    <n v="249"/>
    <s v="Ebesutani2017 Study 1 School Sample Boys11&amp;12"/>
    <n v="88"/>
    <s v="Male"/>
    <n v="17"/>
    <n v="18"/>
    <x v="1"/>
    <s v="RCADS-25-CG-EN"/>
    <n v="1"/>
    <s v="English"/>
    <n v="2"/>
    <x v="1"/>
    <n v="9"/>
    <s v="Total Anxiety (15.1)"/>
    <n v="4.66"/>
    <n v="3.58"/>
  </r>
  <r>
    <s v="*Ebesutani 2017 (25-CG) 2-year age bands18MaleTotal Anxiety and Depression (25.1)"/>
    <n v="18"/>
    <n v="12"/>
    <n v="4"/>
    <x v="3"/>
    <s v="Study1"/>
    <n v="249"/>
    <s v="Ebesutani2017 Study 1 School Sample Boys11&amp;12"/>
    <n v="88"/>
    <s v="Male"/>
    <n v="17"/>
    <n v="18"/>
    <x v="1"/>
    <s v="RCADS-25-CG-EN"/>
    <n v="1"/>
    <s v="English"/>
    <n v="2"/>
    <x v="1"/>
    <n v="10"/>
    <s v="Total Anxiety and Depression (25.1)"/>
    <n v="8.6"/>
    <n v="6.95"/>
  </r>
  <r>
    <s v="*Ebesutani 2017 (25-CG) 2-year age bands9FemaleMajor Depressive Disorder (10.1)"/>
    <n v="9"/>
    <n v="3"/>
    <n v="4"/>
    <x v="3"/>
    <s v="Study1"/>
    <n v="251"/>
    <s v="Ebesutani2017 Study 1 School Sample Girls3&amp;4"/>
    <n v="89"/>
    <s v="Female"/>
    <n v="9"/>
    <n v="10"/>
    <x v="1"/>
    <s v="RCADS-25-CG-EN"/>
    <n v="1"/>
    <s v="English"/>
    <n v="2"/>
    <x v="1"/>
    <n v="4"/>
    <s v="Major Depressive Disorder (10.1)"/>
    <n v="3.25"/>
    <n v="3.58"/>
  </r>
  <r>
    <s v="*Ebesutani 2017 (25-CG) 2-year age bands9FemaleTotal Anxiety (15.1)"/>
    <n v="9"/>
    <n v="3"/>
    <n v="4"/>
    <x v="3"/>
    <s v="Study1"/>
    <n v="251"/>
    <s v="Ebesutani2017 Study 1 School Sample Girls3&amp;4"/>
    <n v="89"/>
    <s v="Female"/>
    <n v="9"/>
    <n v="10"/>
    <x v="1"/>
    <s v="RCADS-25-CG-EN"/>
    <n v="1"/>
    <s v="English"/>
    <n v="2"/>
    <x v="1"/>
    <n v="9"/>
    <s v="Total Anxiety (15.1)"/>
    <n v="7.41"/>
    <n v="5.29"/>
  </r>
  <r>
    <s v="*Ebesutani 2017 (25-CG) 2-year age bands9FemaleTotal Anxiety and Depression (25.1)"/>
    <n v="9"/>
    <n v="3"/>
    <n v="4"/>
    <x v="3"/>
    <s v="Study1"/>
    <n v="251"/>
    <s v="Ebesutani2017 Study 1 School Sample Girls3&amp;4"/>
    <n v="89"/>
    <s v="Female"/>
    <n v="9"/>
    <n v="10"/>
    <x v="1"/>
    <s v="RCADS-25-CG-EN"/>
    <n v="1"/>
    <s v="English"/>
    <n v="2"/>
    <x v="1"/>
    <n v="10"/>
    <s v="Total Anxiety and Depression (25.1)"/>
    <n v="10.66"/>
    <n v="8.1199999999999992"/>
  </r>
  <r>
    <s v="*Ebesutani 2017 (25-CG) 2-year age bands9MaleMajor Depressive Disorder (10.1)"/>
    <n v="9"/>
    <n v="3"/>
    <n v="4"/>
    <x v="3"/>
    <s v="Study1"/>
    <n v="245"/>
    <s v="Ebesutani2017 Study 1 School Sample Boys3&amp;4"/>
    <n v="103"/>
    <s v="Male"/>
    <n v="9"/>
    <n v="10"/>
    <x v="1"/>
    <s v="RCADS-25-CG-EN"/>
    <n v="1"/>
    <s v="English"/>
    <n v="2"/>
    <x v="1"/>
    <n v="4"/>
    <s v="Major Depressive Disorder (10.1)"/>
    <n v="3.71"/>
    <n v="2.93"/>
  </r>
  <r>
    <s v="*Ebesutani 2017 (25-CG) 2-year age bands9MaleTotal Anxiety (15.1)"/>
    <n v="9"/>
    <n v="3"/>
    <n v="4"/>
    <x v="3"/>
    <s v="Study1"/>
    <n v="245"/>
    <s v="Ebesutani2017 Study 1 School Sample Boys3&amp;4"/>
    <n v="103"/>
    <s v="Male"/>
    <n v="9"/>
    <n v="10"/>
    <x v="1"/>
    <s v="RCADS-25-CG-EN"/>
    <n v="1"/>
    <s v="English"/>
    <n v="2"/>
    <x v="1"/>
    <n v="9"/>
    <s v="Total Anxiety (15.1)"/>
    <n v="7.43"/>
    <n v="4.1500000000000004"/>
  </r>
  <r>
    <s v="*Ebesutani 2017 (25-CG) 2-year age bands9MaleTotal Anxiety and Depression (25.1)"/>
    <n v="9"/>
    <n v="3"/>
    <n v="4"/>
    <x v="3"/>
    <s v="Study1"/>
    <n v="245"/>
    <s v="Ebesutani2017 Study 1 School Sample Boys3&amp;4"/>
    <n v="103"/>
    <s v="Male"/>
    <n v="9"/>
    <n v="10"/>
    <x v="1"/>
    <s v="RCADS-25-CG-EN"/>
    <n v="1"/>
    <s v="English"/>
    <n v="2"/>
    <x v="1"/>
    <n v="10"/>
    <s v="Total Anxiety and Depression (25.1)"/>
    <n v="11.15"/>
    <n v="6.12"/>
  </r>
  <r>
    <s v="Bouvard 2015 (47-Y) ages gender combined10CombinedGeneralized Anxiety Disorder (6.1)"/>
    <n v="10"/>
    <n v="4"/>
    <n v="6"/>
    <x v="4"/>
    <s v="Study1"/>
    <n v="647"/>
    <s v="Bouvard2015 Study1 Full Sample"/>
    <n v="704"/>
    <s v="Combined"/>
    <n v="10"/>
    <n v="19"/>
    <x v="0"/>
    <s v="RCADS-47-Y-FR"/>
    <n v="8"/>
    <s v="French"/>
    <n v="1"/>
    <x v="0"/>
    <n v="3"/>
    <s v="Generalized Anxiety Disorder (6.1)"/>
    <n v="5.69"/>
    <n v="3.54"/>
  </r>
  <r>
    <s v="Bouvard 2015 (47-Y) ages gender combined10CombinedMajor Depressive Disorder (10.1)"/>
    <n v="10"/>
    <n v="4"/>
    <n v="6"/>
    <x v="4"/>
    <s v="Study1"/>
    <n v="647"/>
    <s v="Bouvard2015 Study1 Full Sample"/>
    <n v="704"/>
    <s v="Combined"/>
    <n v="10"/>
    <n v="19"/>
    <x v="0"/>
    <s v="RCADS-47-Y-FR"/>
    <n v="8"/>
    <s v="French"/>
    <n v="1"/>
    <x v="0"/>
    <n v="4"/>
    <s v="Major Depressive Disorder (10.1)"/>
    <n v="6.64"/>
    <n v="4.33"/>
  </r>
  <r>
    <s v="Bouvard 2015 (47-Y) ages gender combined10CombinedObsessive Compulsive Disorder (6.1)"/>
    <n v="10"/>
    <n v="4"/>
    <n v="6"/>
    <x v="4"/>
    <s v="Study1"/>
    <n v="647"/>
    <s v="Bouvard2015 Study1 Full Sample"/>
    <n v="704"/>
    <s v="Combined"/>
    <n v="10"/>
    <n v="19"/>
    <x v="0"/>
    <s v="RCADS-47-Y-FR"/>
    <n v="8"/>
    <s v="French"/>
    <n v="1"/>
    <x v="0"/>
    <n v="6"/>
    <s v="Obsessive Compulsive Disorder (6.1)"/>
    <n v="4.07"/>
    <n v="3.27"/>
  </r>
  <r>
    <s v="Bouvard 2015 (47-Y) ages gender combined10CombinedPanic Disorder (9.1)"/>
    <n v="10"/>
    <n v="4"/>
    <n v="6"/>
    <x v="4"/>
    <s v="Study1"/>
    <n v="647"/>
    <s v="Bouvard2015 Study1 Full Sample"/>
    <n v="704"/>
    <s v="Combined"/>
    <n v="10"/>
    <n v="19"/>
    <x v="0"/>
    <s v="RCADS-47-Y-FR"/>
    <n v="8"/>
    <s v="French"/>
    <n v="1"/>
    <x v="0"/>
    <n v="2"/>
    <s v="Panic Disorder (9.1)"/>
    <n v="3.78"/>
    <n v="3.94"/>
  </r>
  <r>
    <s v="Bouvard 2015 (47-Y) ages gender combined10CombinedSeparation Anxiety Disorder (7.1)"/>
    <n v="10"/>
    <n v="4"/>
    <n v="6"/>
    <x v="4"/>
    <s v="Study1"/>
    <n v="647"/>
    <s v="Bouvard2015 Study1 Full Sample"/>
    <n v="704"/>
    <s v="Combined"/>
    <n v="10"/>
    <n v="19"/>
    <x v="0"/>
    <s v="RCADS-47-Y-FR"/>
    <n v="8"/>
    <s v="French"/>
    <n v="1"/>
    <x v="0"/>
    <n v="5"/>
    <s v="Separation Anxiety Disorder (7.1)"/>
    <n v="2.25"/>
    <n v="2.63"/>
  </r>
  <r>
    <s v="Bouvard 2015 (47-Y) ages gender combined10CombinedSocial Phobia (9.1)"/>
    <n v="10"/>
    <n v="4"/>
    <n v="6"/>
    <x v="4"/>
    <s v="Study1"/>
    <n v="647"/>
    <s v="Bouvard2015 Study1 Full Sample"/>
    <n v="704"/>
    <s v="Combined"/>
    <n v="10"/>
    <n v="19"/>
    <x v="0"/>
    <s v="RCADS-47-Y-FR"/>
    <n v="8"/>
    <s v="French"/>
    <n v="1"/>
    <x v="0"/>
    <n v="1"/>
    <s v="Social Phobia (9.1)"/>
    <n v="8.33"/>
    <n v="5.09"/>
  </r>
  <r>
    <s v="Bouvard 2015 (47-Y) ages gender combined10CombinedTotal Anxiety and Depression (47.1)"/>
    <n v="10"/>
    <n v="4"/>
    <n v="6"/>
    <x v="4"/>
    <s v="Study1"/>
    <n v="647"/>
    <s v="Bouvard2015 Study1 Full Sample"/>
    <n v="704"/>
    <s v="Combined"/>
    <n v="10"/>
    <n v="19"/>
    <x v="0"/>
    <s v="RCADS-47-Y-FR"/>
    <n v="8"/>
    <s v="French"/>
    <n v="1"/>
    <x v="0"/>
    <n v="8"/>
    <s v="Total Anxiety and Depression (47.1)"/>
    <n v="30.78"/>
    <n v="18.34"/>
  </r>
  <r>
    <s v="Bouvard 2015 (47-Y) ages gender combined11CombinedGeneralized Anxiety Disorder (6.1)"/>
    <n v="11"/>
    <n v="5"/>
    <n v="6"/>
    <x v="4"/>
    <s v="Study1"/>
    <n v="647"/>
    <s v="Bouvard2015 Study1 Full Sample"/>
    <n v="704"/>
    <s v="Combined"/>
    <n v="10"/>
    <n v="19"/>
    <x v="0"/>
    <s v="RCADS-47-Y-FR"/>
    <n v="8"/>
    <s v="French"/>
    <n v="1"/>
    <x v="0"/>
    <n v="3"/>
    <s v="Generalized Anxiety Disorder (6.1)"/>
    <n v="5.69"/>
    <n v="3.54"/>
  </r>
  <r>
    <s v="Bouvard 2015 (47-Y) ages gender combined11CombinedMajor Depressive Disorder (10.1)"/>
    <n v="11"/>
    <n v="5"/>
    <n v="6"/>
    <x v="4"/>
    <s v="Study1"/>
    <n v="647"/>
    <s v="Bouvard2015 Study1 Full Sample"/>
    <n v="704"/>
    <s v="Combined"/>
    <n v="10"/>
    <n v="19"/>
    <x v="0"/>
    <s v="RCADS-47-Y-FR"/>
    <n v="8"/>
    <s v="French"/>
    <n v="1"/>
    <x v="0"/>
    <n v="4"/>
    <s v="Major Depressive Disorder (10.1)"/>
    <n v="6.64"/>
    <n v="4.33"/>
  </r>
  <r>
    <s v="Bouvard 2015 (47-Y) ages gender combined11CombinedObsessive Compulsive Disorder (6.1)"/>
    <n v="11"/>
    <n v="5"/>
    <n v="6"/>
    <x v="4"/>
    <s v="Study1"/>
    <n v="647"/>
    <s v="Bouvard2015 Study1 Full Sample"/>
    <n v="704"/>
    <s v="Combined"/>
    <n v="10"/>
    <n v="19"/>
    <x v="0"/>
    <s v="RCADS-47-Y-FR"/>
    <n v="8"/>
    <s v="French"/>
    <n v="1"/>
    <x v="0"/>
    <n v="6"/>
    <s v="Obsessive Compulsive Disorder (6.1)"/>
    <n v="4.07"/>
    <n v="3.27"/>
  </r>
  <r>
    <s v="Bouvard 2015 (47-Y) ages gender combined11CombinedPanic Disorder (9.1)"/>
    <n v="11"/>
    <n v="5"/>
    <n v="6"/>
    <x v="4"/>
    <s v="Study1"/>
    <n v="647"/>
    <s v="Bouvard2015 Study1 Full Sample"/>
    <n v="704"/>
    <s v="Combined"/>
    <n v="10"/>
    <n v="19"/>
    <x v="0"/>
    <s v="RCADS-47-Y-FR"/>
    <n v="8"/>
    <s v="French"/>
    <n v="1"/>
    <x v="0"/>
    <n v="2"/>
    <s v="Panic Disorder (9.1)"/>
    <n v="3.78"/>
    <n v="3.94"/>
  </r>
  <r>
    <s v="Bouvard 2015 (47-Y) ages gender combined11CombinedSeparation Anxiety Disorder (7.1)"/>
    <n v="11"/>
    <n v="5"/>
    <n v="6"/>
    <x v="4"/>
    <s v="Study1"/>
    <n v="647"/>
    <s v="Bouvard2015 Study1 Full Sample"/>
    <n v="704"/>
    <s v="Combined"/>
    <n v="10"/>
    <n v="19"/>
    <x v="0"/>
    <s v="RCADS-47-Y-FR"/>
    <n v="8"/>
    <s v="French"/>
    <n v="1"/>
    <x v="0"/>
    <n v="5"/>
    <s v="Separation Anxiety Disorder (7.1)"/>
    <n v="2.25"/>
    <n v="2.63"/>
  </r>
  <r>
    <s v="Bouvard 2015 (47-Y) ages gender combined11CombinedSocial Phobia (9.1)"/>
    <n v="11"/>
    <n v="5"/>
    <n v="6"/>
    <x v="4"/>
    <s v="Study1"/>
    <n v="647"/>
    <s v="Bouvard2015 Study1 Full Sample"/>
    <n v="704"/>
    <s v="Combined"/>
    <n v="10"/>
    <n v="19"/>
    <x v="0"/>
    <s v="RCADS-47-Y-FR"/>
    <n v="8"/>
    <s v="French"/>
    <n v="1"/>
    <x v="0"/>
    <n v="1"/>
    <s v="Social Phobia (9.1)"/>
    <n v="8.33"/>
    <n v="5.09"/>
  </r>
  <r>
    <s v="Bouvard 2015 (47-Y) ages gender combined11CombinedTotal Anxiety and Depression (47.1)"/>
    <n v="11"/>
    <n v="5"/>
    <n v="6"/>
    <x v="4"/>
    <s v="Study1"/>
    <n v="647"/>
    <s v="Bouvard2015 Study1 Full Sample"/>
    <n v="704"/>
    <s v="Combined"/>
    <n v="10"/>
    <n v="19"/>
    <x v="0"/>
    <s v="RCADS-47-Y-FR"/>
    <n v="8"/>
    <s v="French"/>
    <n v="1"/>
    <x v="0"/>
    <n v="8"/>
    <s v="Total Anxiety and Depression (47.1)"/>
    <n v="30.78"/>
    <n v="18.34"/>
  </r>
  <r>
    <s v="Bouvard 2015 (47-Y) ages gender combined12CombinedGeneralized Anxiety Disorder (6.1)"/>
    <n v="12"/>
    <n v="6"/>
    <n v="6"/>
    <x v="4"/>
    <s v="Study1"/>
    <n v="647"/>
    <s v="Bouvard2015 Study1 Full Sample"/>
    <n v="704"/>
    <s v="Combined"/>
    <n v="10"/>
    <n v="19"/>
    <x v="0"/>
    <s v="RCADS-47-Y-FR"/>
    <n v="8"/>
    <s v="French"/>
    <n v="1"/>
    <x v="0"/>
    <n v="3"/>
    <s v="Generalized Anxiety Disorder (6.1)"/>
    <n v="5.69"/>
    <n v="3.54"/>
  </r>
  <r>
    <s v="Bouvard 2015 (47-Y) ages gender combined12CombinedMajor Depressive Disorder (10.1)"/>
    <n v="12"/>
    <n v="6"/>
    <n v="6"/>
    <x v="4"/>
    <s v="Study1"/>
    <n v="647"/>
    <s v="Bouvard2015 Study1 Full Sample"/>
    <n v="704"/>
    <s v="Combined"/>
    <n v="10"/>
    <n v="19"/>
    <x v="0"/>
    <s v="RCADS-47-Y-FR"/>
    <n v="8"/>
    <s v="French"/>
    <n v="1"/>
    <x v="0"/>
    <n v="4"/>
    <s v="Major Depressive Disorder (10.1)"/>
    <n v="6.64"/>
    <n v="4.33"/>
  </r>
  <r>
    <s v="Bouvard 2015 (47-Y) ages gender combined12CombinedObsessive Compulsive Disorder (6.1)"/>
    <n v="12"/>
    <n v="6"/>
    <n v="6"/>
    <x v="4"/>
    <s v="Study1"/>
    <n v="647"/>
    <s v="Bouvard2015 Study1 Full Sample"/>
    <n v="704"/>
    <s v="Combined"/>
    <n v="10"/>
    <n v="19"/>
    <x v="0"/>
    <s v="RCADS-47-Y-FR"/>
    <n v="8"/>
    <s v="French"/>
    <n v="1"/>
    <x v="0"/>
    <n v="6"/>
    <s v="Obsessive Compulsive Disorder (6.1)"/>
    <n v="4.07"/>
    <n v="3.27"/>
  </r>
  <r>
    <s v="Bouvard 2015 (47-Y) ages gender combined12CombinedPanic Disorder (9.1)"/>
    <n v="12"/>
    <n v="6"/>
    <n v="6"/>
    <x v="4"/>
    <s v="Study1"/>
    <n v="647"/>
    <s v="Bouvard2015 Study1 Full Sample"/>
    <n v="704"/>
    <s v="Combined"/>
    <n v="10"/>
    <n v="19"/>
    <x v="0"/>
    <s v="RCADS-47-Y-FR"/>
    <n v="8"/>
    <s v="French"/>
    <n v="1"/>
    <x v="0"/>
    <n v="2"/>
    <s v="Panic Disorder (9.1)"/>
    <n v="3.78"/>
    <n v="3.94"/>
  </r>
  <r>
    <s v="Bouvard 2015 (47-Y) ages gender combined12CombinedSeparation Anxiety Disorder (7.1)"/>
    <n v="12"/>
    <n v="6"/>
    <n v="6"/>
    <x v="4"/>
    <s v="Study1"/>
    <n v="647"/>
    <s v="Bouvard2015 Study1 Full Sample"/>
    <n v="704"/>
    <s v="Combined"/>
    <n v="10"/>
    <n v="19"/>
    <x v="0"/>
    <s v="RCADS-47-Y-FR"/>
    <n v="8"/>
    <s v="French"/>
    <n v="1"/>
    <x v="0"/>
    <n v="5"/>
    <s v="Separation Anxiety Disorder (7.1)"/>
    <n v="2.25"/>
    <n v="2.63"/>
  </r>
  <r>
    <s v="Bouvard 2015 (47-Y) ages gender combined12CombinedSocial Phobia (9.1)"/>
    <n v="12"/>
    <n v="6"/>
    <n v="6"/>
    <x v="4"/>
    <s v="Study1"/>
    <n v="647"/>
    <s v="Bouvard2015 Study1 Full Sample"/>
    <n v="704"/>
    <s v="Combined"/>
    <n v="10"/>
    <n v="19"/>
    <x v="0"/>
    <s v="RCADS-47-Y-FR"/>
    <n v="8"/>
    <s v="French"/>
    <n v="1"/>
    <x v="0"/>
    <n v="1"/>
    <s v="Social Phobia (9.1)"/>
    <n v="8.33"/>
    <n v="5.09"/>
  </r>
  <r>
    <s v="Bouvard 2015 (47-Y) ages gender combined12CombinedTotal Anxiety and Depression (47.1)"/>
    <n v="12"/>
    <n v="6"/>
    <n v="6"/>
    <x v="4"/>
    <s v="Study1"/>
    <n v="647"/>
    <s v="Bouvard2015 Study1 Full Sample"/>
    <n v="704"/>
    <s v="Combined"/>
    <n v="10"/>
    <n v="19"/>
    <x v="0"/>
    <s v="RCADS-47-Y-FR"/>
    <n v="8"/>
    <s v="French"/>
    <n v="1"/>
    <x v="0"/>
    <n v="8"/>
    <s v="Total Anxiety and Depression (47.1)"/>
    <n v="30.78"/>
    <n v="18.34"/>
  </r>
  <r>
    <s v="Bouvard 2015 (47-Y) ages gender combined13CombinedGeneralized Anxiety Disorder (6.1)"/>
    <n v="13"/>
    <n v="7"/>
    <n v="6"/>
    <x v="4"/>
    <s v="Study1"/>
    <n v="647"/>
    <s v="Bouvard2015 Study1 Full Sample"/>
    <n v="704"/>
    <s v="Combined"/>
    <n v="10"/>
    <n v="19"/>
    <x v="0"/>
    <s v="RCADS-47-Y-FR"/>
    <n v="8"/>
    <s v="French"/>
    <n v="1"/>
    <x v="0"/>
    <n v="3"/>
    <s v="Generalized Anxiety Disorder (6.1)"/>
    <n v="5.69"/>
    <n v="3.54"/>
  </r>
  <r>
    <s v="Bouvard 2015 (47-Y) ages gender combined13CombinedMajor Depressive Disorder (10.1)"/>
    <n v="13"/>
    <n v="7"/>
    <n v="6"/>
    <x v="4"/>
    <s v="Study1"/>
    <n v="647"/>
    <s v="Bouvard2015 Study1 Full Sample"/>
    <n v="704"/>
    <s v="Combined"/>
    <n v="10"/>
    <n v="19"/>
    <x v="0"/>
    <s v="RCADS-47-Y-FR"/>
    <n v="8"/>
    <s v="French"/>
    <n v="1"/>
    <x v="0"/>
    <n v="4"/>
    <s v="Major Depressive Disorder (10.1)"/>
    <n v="6.64"/>
    <n v="4.33"/>
  </r>
  <r>
    <s v="Bouvard 2015 (47-Y) ages gender combined13CombinedObsessive Compulsive Disorder (6.1)"/>
    <n v="13"/>
    <n v="7"/>
    <n v="6"/>
    <x v="4"/>
    <s v="Study1"/>
    <n v="647"/>
    <s v="Bouvard2015 Study1 Full Sample"/>
    <n v="704"/>
    <s v="Combined"/>
    <n v="10"/>
    <n v="19"/>
    <x v="0"/>
    <s v="RCADS-47-Y-FR"/>
    <n v="8"/>
    <s v="French"/>
    <n v="1"/>
    <x v="0"/>
    <n v="6"/>
    <s v="Obsessive Compulsive Disorder (6.1)"/>
    <n v="4.07"/>
    <n v="3.27"/>
  </r>
  <r>
    <s v="Bouvard 2015 (47-Y) ages gender combined13CombinedPanic Disorder (9.1)"/>
    <n v="13"/>
    <n v="7"/>
    <n v="6"/>
    <x v="4"/>
    <s v="Study1"/>
    <n v="647"/>
    <s v="Bouvard2015 Study1 Full Sample"/>
    <n v="704"/>
    <s v="Combined"/>
    <n v="10"/>
    <n v="19"/>
    <x v="0"/>
    <s v="RCADS-47-Y-FR"/>
    <n v="8"/>
    <s v="French"/>
    <n v="1"/>
    <x v="0"/>
    <n v="2"/>
    <s v="Panic Disorder (9.1)"/>
    <n v="3.78"/>
    <n v="3.94"/>
  </r>
  <r>
    <s v="Bouvard 2015 (47-Y) ages gender combined13CombinedSeparation Anxiety Disorder (7.1)"/>
    <n v="13"/>
    <n v="7"/>
    <n v="6"/>
    <x v="4"/>
    <s v="Study1"/>
    <n v="647"/>
    <s v="Bouvard2015 Study1 Full Sample"/>
    <n v="704"/>
    <s v="Combined"/>
    <n v="10"/>
    <n v="19"/>
    <x v="0"/>
    <s v="RCADS-47-Y-FR"/>
    <n v="8"/>
    <s v="French"/>
    <n v="1"/>
    <x v="0"/>
    <n v="5"/>
    <s v="Separation Anxiety Disorder (7.1)"/>
    <n v="2.25"/>
    <n v="2.63"/>
  </r>
  <r>
    <s v="Bouvard 2015 (47-Y) ages gender combined13CombinedSocial Phobia (9.1)"/>
    <n v="13"/>
    <n v="7"/>
    <n v="6"/>
    <x v="4"/>
    <s v="Study1"/>
    <n v="647"/>
    <s v="Bouvard2015 Study1 Full Sample"/>
    <n v="704"/>
    <s v="Combined"/>
    <n v="10"/>
    <n v="19"/>
    <x v="0"/>
    <s v="RCADS-47-Y-FR"/>
    <n v="8"/>
    <s v="French"/>
    <n v="1"/>
    <x v="0"/>
    <n v="1"/>
    <s v="Social Phobia (9.1)"/>
    <n v="8.33"/>
    <n v="5.09"/>
  </r>
  <r>
    <s v="Bouvard 2015 (47-Y) ages gender combined13CombinedTotal Anxiety and Depression (47.1)"/>
    <n v="13"/>
    <n v="7"/>
    <n v="6"/>
    <x v="4"/>
    <s v="Study1"/>
    <n v="647"/>
    <s v="Bouvard2015 Study1 Full Sample"/>
    <n v="704"/>
    <s v="Combined"/>
    <n v="10"/>
    <n v="19"/>
    <x v="0"/>
    <s v="RCADS-47-Y-FR"/>
    <n v="8"/>
    <s v="French"/>
    <n v="1"/>
    <x v="0"/>
    <n v="8"/>
    <s v="Total Anxiety and Depression (47.1)"/>
    <n v="30.78"/>
    <n v="18.34"/>
  </r>
  <r>
    <s v="Bouvard 2015 (47-Y) ages gender combined14CombinedGeneralized Anxiety Disorder (6.1)"/>
    <n v="14"/>
    <n v="8"/>
    <n v="6"/>
    <x v="4"/>
    <s v="Study1"/>
    <n v="647"/>
    <s v="Bouvard2015 Study1 Full Sample"/>
    <n v="704"/>
    <s v="Combined"/>
    <n v="10"/>
    <n v="19"/>
    <x v="0"/>
    <s v="RCADS-47-Y-FR"/>
    <n v="8"/>
    <s v="French"/>
    <n v="1"/>
    <x v="0"/>
    <n v="3"/>
    <s v="Generalized Anxiety Disorder (6.1)"/>
    <n v="5.69"/>
    <n v="3.54"/>
  </r>
  <r>
    <s v="Bouvard 2015 (47-Y) ages gender combined14CombinedMajor Depressive Disorder (10.1)"/>
    <n v="14"/>
    <n v="8"/>
    <n v="6"/>
    <x v="4"/>
    <s v="Study1"/>
    <n v="647"/>
    <s v="Bouvard2015 Study1 Full Sample"/>
    <n v="704"/>
    <s v="Combined"/>
    <n v="10"/>
    <n v="19"/>
    <x v="0"/>
    <s v="RCADS-47-Y-FR"/>
    <n v="8"/>
    <s v="French"/>
    <n v="1"/>
    <x v="0"/>
    <n v="4"/>
    <s v="Major Depressive Disorder (10.1)"/>
    <n v="6.64"/>
    <n v="4.33"/>
  </r>
  <r>
    <s v="Bouvard 2015 (47-Y) ages gender combined14CombinedObsessive Compulsive Disorder (6.1)"/>
    <n v="14"/>
    <n v="8"/>
    <n v="6"/>
    <x v="4"/>
    <s v="Study1"/>
    <n v="647"/>
    <s v="Bouvard2015 Study1 Full Sample"/>
    <n v="704"/>
    <s v="Combined"/>
    <n v="10"/>
    <n v="19"/>
    <x v="0"/>
    <s v="RCADS-47-Y-FR"/>
    <n v="8"/>
    <s v="French"/>
    <n v="1"/>
    <x v="0"/>
    <n v="6"/>
    <s v="Obsessive Compulsive Disorder (6.1)"/>
    <n v="4.07"/>
    <n v="3.27"/>
  </r>
  <r>
    <s v="Bouvard 2015 (47-Y) ages gender combined14CombinedPanic Disorder (9.1)"/>
    <n v="14"/>
    <n v="8"/>
    <n v="6"/>
    <x v="4"/>
    <s v="Study1"/>
    <n v="647"/>
    <s v="Bouvard2015 Study1 Full Sample"/>
    <n v="704"/>
    <s v="Combined"/>
    <n v="10"/>
    <n v="19"/>
    <x v="0"/>
    <s v="RCADS-47-Y-FR"/>
    <n v="8"/>
    <s v="French"/>
    <n v="1"/>
    <x v="0"/>
    <n v="2"/>
    <s v="Panic Disorder (9.1)"/>
    <n v="3.78"/>
    <n v="3.94"/>
  </r>
  <r>
    <s v="Bouvard 2015 (47-Y) ages gender combined14CombinedSeparation Anxiety Disorder (7.1)"/>
    <n v="14"/>
    <n v="8"/>
    <n v="6"/>
    <x v="4"/>
    <s v="Study1"/>
    <n v="647"/>
    <s v="Bouvard2015 Study1 Full Sample"/>
    <n v="704"/>
    <s v="Combined"/>
    <n v="10"/>
    <n v="19"/>
    <x v="0"/>
    <s v="RCADS-47-Y-FR"/>
    <n v="8"/>
    <s v="French"/>
    <n v="1"/>
    <x v="0"/>
    <n v="5"/>
    <s v="Separation Anxiety Disorder (7.1)"/>
    <n v="2.25"/>
    <n v="2.63"/>
  </r>
  <r>
    <s v="Bouvard 2015 (47-Y) ages gender combined14CombinedSocial Phobia (9.1)"/>
    <n v="14"/>
    <n v="8"/>
    <n v="6"/>
    <x v="4"/>
    <s v="Study1"/>
    <n v="647"/>
    <s v="Bouvard2015 Study1 Full Sample"/>
    <n v="704"/>
    <s v="Combined"/>
    <n v="10"/>
    <n v="19"/>
    <x v="0"/>
    <s v="RCADS-47-Y-FR"/>
    <n v="8"/>
    <s v="French"/>
    <n v="1"/>
    <x v="0"/>
    <n v="1"/>
    <s v="Social Phobia (9.1)"/>
    <n v="8.33"/>
    <n v="5.09"/>
  </r>
  <r>
    <s v="Bouvard 2015 (47-Y) ages gender combined14CombinedTotal Anxiety and Depression (47.1)"/>
    <n v="14"/>
    <n v="8"/>
    <n v="6"/>
    <x v="4"/>
    <s v="Study1"/>
    <n v="647"/>
    <s v="Bouvard2015 Study1 Full Sample"/>
    <n v="704"/>
    <s v="Combined"/>
    <n v="10"/>
    <n v="19"/>
    <x v="0"/>
    <s v="RCADS-47-Y-FR"/>
    <n v="8"/>
    <s v="French"/>
    <n v="1"/>
    <x v="0"/>
    <n v="8"/>
    <s v="Total Anxiety and Depression (47.1)"/>
    <n v="30.78"/>
    <n v="18.34"/>
  </r>
  <r>
    <s v="Bouvard 2015 (47-Y) ages gender combined15CombinedGeneralized Anxiety Disorder (6.1)"/>
    <n v="15"/>
    <n v="9"/>
    <n v="6"/>
    <x v="4"/>
    <s v="Study1"/>
    <n v="647"/>
    <s v="Bouvard2015 Study1 Full Sample"/>
    <n v="704"/>
    <s v="Combined"/>
    <n v="10"/>
    <n v="19"/>
    <x v="0"/>
    <s v="RCADS-47-Y-FR"/>
    <n v="8"/>
    <s v="French"/>
    <n v="1"/>
    <x v="0"/>
    <n v="3"/>
    <s v="Generalized Anxiety Disorder (6.1)"/>
    <n v="5.69"/>
    <n v="3.54"/>
  </r>
  <r>
    <s v="Bouvard 2015 (47-Y) ages gender combined15CombinedMajor Depressive Disorder (10.1)"/>
    <n v="15"/>
    <n v="9"/>
    <n v="6"/>
    <x v="4"/>
    <s v="Study1"/>
    <n v="647"/>
    <s v="Bouvard2015 Study1 Full Sample"/>
    <n v="704"/>
    <s v="Combined"/>
    <n v="10"/>
    <n v="19"/>
    <x v="0"/>
    <s v="RCADS-47-Y-FR"/>
    <n v="8"/>
    <s v="French"/>
    <n v="1"/>
    <x v="0"/>
    <n v="4"/>
    <s v="Major Depressive Disorder (10.1)"/>
    <n v="6.64"/>
    <n v="4.33"/>
  </r>
  <r>
    <s v="Bouvard 2015 (47-Y) ages gender combined15CombinedObsessive Compulsive Disorder (6.1)"/>
    <n v="15"/>
    <n v="9"/>
    <n v="6"/>
    <x v="4"/>
    <s v="Study1"/>
    <n v="647"/>
    <s v="Bouvard2015 Study1 Full Sample"/>
    <n v="704"/>
    <s v="Combined"/>
    <n v="10"/>
    <n v="19"/>
    <x v="0"/>
    <s v="RCADS-47-Y-FR"/>
    <n v="8"/>
    <s v="French"/>
    <n v="1"/>
    <x v="0"/>
    <n v="6"/>
    <s v="Obsessive Compulsive Disorder (6.1)"/>
    <n v="4.07"/>
    <n v="3.27"/>
  </r>
  <r>
    <s v="Bouvard 2015 (47-Y) ages gender combined15CombinedPanic Disorder (9.1)"/>
    <n v="15"/>
    <n v="9"/>
    <n v="6"/>
    <x v="4"/>
    <s v="Study1"/>
    <n v="647"/>
    <s v="Bouvard2015 Study1 Full Sample"/>
    <n v="704"/>
    <s v="Combined"/>
    <n v="10"/>
    <n v="19"/>
    <x v="0"/>
    <s v="RCADS-47-Y-FR"/>
    <n v="8"/>
    <s v="French"/>
    <n v="1"/>
    <x v="0"/>
    <n v="2"/>
    <s v="Panic Disorder (9.1)"/>
    <n v="3.78"/>
    <n v="3.94"/>
  </r>
  <r>
    <s v="Bouvard 2015 (47-Y) ages gender combined15CombinedSeparation Anxiety Disorder (7.1)"/>
    <n v="15"/>
    <n v="9"/>
    <n v="6"/>
    <x v="4"/>
    <s v="Study1"/>
    <n v="647"/>
    <s v="Bouvard2015 Study1 Full Sample"/>
    <n v="704"/>
    <s v="Combined"/>
    <n v="10"/>
    <n v="19"/>
    <x v="0"/>
    <s v="RCADS-47-Y-FR"/>
    <n v="8"/>
    <s v="French"/>
    <n v="1"/>
    <x v="0"/>
    <n v="5"/>
    <s v="Separation Anxiety Disorder (7.1)"/>
    <n v="2.25"/>
    <n v="2.63"/>
  </r>
  <r>
    <s v="Bouvard 2015 (47-Y) ages gender combined15CombinedSocial Phobia (9.1)"/>
    <n v="15"/>
    <n v="9"/>
    <n v="6"/>
    <x v="4"/>
    <s v="Study1"/>
    <n v="647"/>
    <s v="Bouvard2015 Study1 Full Sample"/>
    <n v="704"/>
    <s v="Combined"/>
    <n v="10"/>
    <n v="19"/>
    <x v="0"/>
    <s v="RCADS-47-Y-FR"/>
    <n v="8"/>
    <s v="French"/>
    <n v="1"/>
    <x v="0"/>
    <n v="1"/>
    <s v="Social Phobia (9.1)"/>
    <n v="8.33"/>
    <n v="5.09"/>
  </r>
  <r>
    <s v="Bouvard 2015 (47-Y) ages gender combined15CombinedTotal Anxiety and Depression (47.1)"/>
    <n v="15"/>
    <n v="9"/>
    <n v="6"/>
    <x v="4"/>
    <s v="Study1"/>
    <n v="647"/>
    <s v="Bouvard2015 Study1 Full Sample"/>
    <n v="704"/>
    <s v="Combined"/>
    <n v="10"/>
    <n v="19"/>
    <x v="0"/>
    <s v="RCADS-47-Y-FR"/>
    <n v="8"/>
    <s v="French"/>
    <n v="1"/>
    <x v="0"/>
    <n v="8"/>
    <s v="Total Anxiety and Depression (47.1)"/>
    <n v="30.78"/>
    <n v="18.34"/>
  </r>
  <r>
    <s v="Bouvard 2015 (47-Y) ages gender combined16CombinedGeneralized Anxiety Disorder (6.1)"/>
    <n v="16"/>
    <n v="10"/>
    <n v="6"/>
    <x v="4"/>
    <s v="Study1"/>
    <n v="647"/>
    <s v="Bouvard2015 Study1 Full Sample"/>
    <n v="704"/>
    <s v="Combined"/>
    <n v="10"/>
    <n v="19"/>
    <x v="0"/>
    <s v="RCADS-47-Y-FR"/>
    <n v="8"/>
    <s v="French"/>
    <n v="1"/>
    <x v="0"/>
    <n v="3"/>
    <s v="Generalized Anxiety Disorder (6.1)"/>
    <n v="5.69"/>
    <n v="3.54"/>
  </r>
  <r>
    <s v="Bouvard 2015 (47-Y) ages gender combined16CombinedMajor Depressive Disorder (10.1)"/>
    <n v="16"/>
    <n v="10"/>
    <n v="6"/>
    <x v="4"/>
    <s v="Study1"/>
    <n v="647"/>
    <s v="Bouvard2015 Study1 Full Sample"/>
    <n v="704"/>
    <s v="Combined"/>
    <n v="10"/>
    <n v="19"/>
    <x v="0"/>
    <s v="RCADS-47-Y-FR"/>
    <n v="8"/>
    <s v="French"/>
    <n v="1"/>
    <x v="0"/>
    <n v="4"/>
    <s v="Major Depressive Disorder (10.1)"/>
    <n v="6.64"/>
    <n v="4.33"/>
  </r>
  <r>
    <s v="Bouvard 2015 (47-Y) ages gender combined16CombinedObsessive Compulsive Disorder (6.1)"/>
    <n v="16"/>
    <n v="10"/>
    <n v="6"/>
    <x v="4"/>
    <s v="Study1"/>
    <n v="647"/>
    <s v="Bouvard2015 Study1 Full Sample"/>
    <n v="704"/>
    <s v="Combined"/>
    <n v="10"/>
    <n v="19"/>
    <x v="0"/>
    <s v="RCADS-47-Y-FR"/>
    <n v="8"/>
    <s v="French"/>
    <n v="1"/>
    <x v="0"/>
    <n v="6"/>
    <s v="Obsessive Compulsive Disorder (6.1)"/>
    <n v="4.07"/>
    <n v="3.27"/>
  </r>
  <r>
    <s v="Bouvard 2015 (47-Y) ages gender combined16CombinedPanic Disorder (9.1)"/>
    <n v="16"/>
    <n v="10"/>
    <n v="6"/>
    <x v="4"/>
    <s v="Study1"/>
    <n v="647"/>
    <s v="Bouvard2015 Study1 Full Sample"/>
    <n v="704"/>
    <s v="Combined"/>
    <n v="10"/>
    <n v="19"/>
    <x v="0"/>
    <s v="RCADS-47-Y-FR"/>
    <n v="8"/>
    <s v="French"/>
    <n v="1"/>
    <x v="0"/>
    <n v="2"/>
    <s v="Panic Disorder (9.1)"/>
    <n v="3.78"/>
    <n v="3.94"/>
  </r>
  <r>
    <s v="Bouvard 2015 (47-Y) ages gender combined16CombinedSeparation Anxiety Disorder (7.1)"/>
    <n v="16"/>
    <n v="10"/>
    <n v="6"/>
    <x v="4"/>
    <s v="Study1"/>
    <n v="647"/>
    <s v="Bouvard2015 Study1 Full Sample"/>
    <n v="704"/>
    <s v="Combined"/>
    <n v="10"/>
    <n v="19"/>
    <x v="0"/>
    <s v="RCADS-47-Y-FR"/>
    <n v="8"/>
    <s v="French"/>
    <n v="1"/>
    <x v="0"/>
    <n v="5"/>
    <s v="Separation Anxiety Disorder (7.1)"/>
    <n v="2.25"/>
    <n v="2.63"/>
  </r>
  <r>
    <s v="Bouvard 2015 (47-Y) ages gender combined16CombinedSocial Phobia (9.1)"/>
    <n v="16"/>
    <n v="10"/>
    <n v="6"/>
    <x v="4"/>
    <s v="Study1"/>
    <n v="647"/>
    <s v="Bouvard2015 Study1 Full Sample"/>
    <n v="704"/>
    <s v="Combined"/>
    <n v="10"/>
    <n v="19"/>
    <x v="0"/>
    <s v="RCADS-47-Y-FR"/>
    <n v="8"/>
    <s v="French"/>
    <n v="1"/>
    <x v="0"/>
    <n v="1"/>
    <s v="Social Phobia (9.1)"/>
    <n v="8.33"/>
    <n v="5.09"/>
  </r>
  <r>
    <s v="Bouvard 2015 (47-Y) ages gender combined16CombinedTotal Anxiety and Depression (47.1)"/>
    <n v="16"/>
    <n v="10"/>
    <n v="6"/>
    <x v="4"/>
    <s v="Study1"/>
    <n v="647"/>
    <s v="Bouvard2015 Study1 Full Sample"/>
    <n v="704"/>
    <s v="Combined"/>
    <n v="10"/>
    <n v="19"/>
    <x v="0"/>
    <s v="RCADS-47-Y-FR"/>
    <n v="8"/>
    <s v="French"/>
    <n v="1"/>
    <x v="0"/>
    <n v="8"/>
    <s v="Total Anxiety and Depression (47.1)"/>
    <n v="30.78"/>
    <n v="18.34"/>
  </r>
  <r>
    <s v="Bouvard 2015 (47-Y) ages gender combined17CombinedGeneralized Anxiety Disorder (6.1)"/>
    <n v="17"/>
    <n v="11"/>
    <n v="6"/>
    <x v="4"/>
    <s v="Study1"/>
    <n v="647"/>
    <s v="Bouvard2015 Study1 Full Sample"/>
    <n v="704"/>
    <s v="Combined"/>
    <n v="10"/>
    <n v="19"/>
    <x v="0"/>
    <s v="RCADS-47-Y-FR"/>
    <n v="8"/>
    <s v="French"/>
    <n v="1"/>
    <x v="0"/>
    <n v="3"/>
    <s v="Generalized Anxiety Disorder (6.1)"/>
    <n v="5.69"/>
    <n v="3.54"/>
  </r>
  <r>
    <s v="Bouvard 2015 (47-Y) ages gender combined17CombinedMajor Depressive Disorder (10.1)"/>
    <n v="17"/>
    <n v="11"/>
    <n v="6"/>
    <x v="4"/>
    <s v="Study1"/>
    <n v="647"/>
    <s v="Bouvard2015 Study1 Full Sample"/>
    <n v="704"/>
    <s v="Combined"/>
    <n v="10"/>
    <n v="19"/>
    <x v="0"/>
    <s v="RCADS-47-Y-FR"/>
    <n v="8"/>
    <s v="French"/>
    <n v="1"/>
    <x v="0"/>
    <n v="4"/>
    <s v="Major Depressive Disorder (10.1)"/>
    <n v="6.64"/>
    <n v="4.33"/>
  </r>
  <r>
    <s v="Bouvard 2015 (47-Y) ages gender combined17CombinedObsessive Compulsive Disorder (6.1)"/>
    <n v="17"/>
    <n v="11"/>
    <n v="6"/>
    <x v="4"/>
    <s v="Study1"/>
    <n v="647"/>
    <s v="Bouvard2015 Study1 Full Sample"/>
    <n v="704"/>
    <s v="Combined"/>
    <n v="10"/>
    <n v="19"/>
    <x v="0"/>
    <s v="RCADS-47-Y-FR"/>
    <n v="8"/>
    <s v="French"/>
    <n v="1"/>
    <x v="0"/>
    <n v="6"/>
    <s v="Obsessive Compulsive Disorder (6.1)"/>
    <n v="4.07"/>
    <n v="3.27"/>
  </r>
  <r>
    <s v="Bouvard 2015 (47-Y) ages gender combined17CombinedPanic Disorder (9.1)"/>
    <n v="17"/>
    <n v="11"/>
    <n v="6"/>
    <x v="4"/>
    <s v="Study1"/>
    <n v="647"/>
    <s v="Bouvard2015 Study1 Full Sample"/>
    <n v="704"/>
    <s v="Combined"/>
    <n v="10"/>
    <n v="19"/>
    <x v="0"/>
    <s v="RCADS-47-Y-FR"/>
    <n v="8"/>
    <s v="French"/>
    <n v="1"/>
    <x v="0"/>
    <n v="2"/>
    <s v="Panic Disorder (9.1)"/>
    <n v="3.78"/>
    <n v="3.94"/>
  </r>
  <r>
    <s v="Bouvard 2015 (47-Y) ages gender combined17CombinedSeparation Anxiety Disorder (7.1)"/>
    <n v="17"/>
    <n v="11"/>
    <n v="6"/>
    <x v="4"/>
    <s v="Study1"/>
    <n v="647"/>
    <s v="Bouvard2015 Study1 Full Sample"/>
    <n v="704"/>
    <s v="Combined"/>
    <n v="10"/>
    <n v="19"/>
    <x v="0"/>
    <s v="RCADS-47-Y-FR"/>
    <n v="8"/>
    <s v="French"/>
    <n v="1"/>
    <x v="0"/>
    <n v="5"/>
    <s v="Separation Anxiety Disorder (7.1)"/>
    <n v="2.25"/>
    <n v="2.63"/>
  </r>
  <r>
    <s v="Bouvard 2015 (47-Y) ages gender combined17CombinedSocial Phobia (9.1)"/>
    <n v="17"/>
    <n v="11"/>
    <n v="6"/>
    <x v="4"/>
    <s v="Study1"/>
    <n v="647"/>
    <s v="Bouvard2015 Study1 Full Sample"/>
    <n v="704"/>
    <s v="Combined"/>
    <n v="10"/>
    <n v="19"/>
    <x v="0"/>
    <s v="RCADS-47-Y-FR"/>
    <n v="8"/>
    <s v="French"/>
    <n v="1"/>
    <x v="0"/>
    <n v="1"/>
    <s v="Social Phobia (9.1)"/>
    <n v="8.33"/>
    <n v="5.09"/>
  </r>
  <r>
    <s v="Bouvard 2015 (47-Y) ages gender combined17CombinedTotal Anxiety and Depression (47.1)"/>
    <n v="17"/>
    <n v="11"/>
    <n v="6"/>
    <x v="4"/>
    <s v="Study1"/>
    <n v="647"/>
    <s v="Bouvard2015 Study1 Full Sample"/>
    <n v="704"/>
    <s v="Combined"/>
    <n v="10"/>
    <n v="19"/>
    <x v="0"/>
    <s v="RCADS-47-Y-FR"/>
    <n v="8"/>
    <s v="French"/>
    <n v="1"/>
    <x v="0"/>
    <n v="8"/>
    <s v="Total Anxiety and Depression (47.1)"/>
    <n v="30.78"/>
    <n v="18.34"/>
  </r>
  <r>
    <s v="Bouvard 2015 (47-Y) ages gender combined18CombinedGeneralized Anxiety Disorder (6.1)"/>
    <n v="18"/>
    <n v="12"/>
    <n v="6"/>
    <x v="4"/>
    <s v="Study1"/>
    <n v="647"/>
    <s v="Bouvard2015 Study1 Full Sample"/>
    <n v="704"/>
    <s v="Combined"/>
    <n v="10"/>
    <n v="19"/>
    <x v="0"/>
    <s v="RCADS-47-Y-FR"/>
    <n v="8"/>
    <s v="French"/>
    <n v="1"/>
    <x v="0"/>
    <n v="3"/>
    <s v="Generalized Anxiety Disorder (6.1)"/>
    <n v="5.69"/>
    <n v="3.54"/>
  </r>
  <r>
    <s v="Bouvard 2015 (47-Y) ages gender combined18CombinedMajor Depressive Disorder (10.1)"/>
    <n v="18"/>
    <n v="12"/>
    <n v="6"/>
    <x v="4"/>
    <s v="Study1"/>
    <n v="647"/>
    <s v="Bouvard2015 Study1 Full Sample"/>
    <n v="704"/>
    <s v="Combined"/>
    <n v="10"/>
    <n v="19"/>
    <x v="0"/>
    <s v="RCADS-47-Y-FR"/>
    <n v="8"/>
    <s v="French"/>
    <n v="1"/>
    <x v="0"/>
    <n v="4"/>
    <s v="Major Depressive Disorder (10.1)"/>
    <n v="6.64"/>
    <n v="4.33"/>
  </r>
  <r>
    <s v="Bouvard 2015 (47-Y) ages gender combined18CombinedObsessive Compulsive Disorder (6.1)"/>
    <n v="18"/>
    <n v="12"/>
    <n v="6"/>
    <x v="4"/>
    <s v="Study1"/>
    <n v="647"/>
    <s v="Bouvard2015 Study1 Full Sample"/>
    <n v="704"/>
    <s v="Combined"/>
    <n v="10"/>
    <n v="19"/>
    <x v="0"/>
    <s v="RCADS-47-Y-FR"/>
    <n v="8"/>
    <s v="French"/>
    <n v="1"/>
    <x v="0"/>
    <n v="6"/>
    <s v="Obsessive Compulsive Disorder (6.1)"/>
    <n v="4.07"/>
    <n v="3.27"/>
  </r>
  <r>
    <s v="Bouvard 2015 (47-Y) ages gender combined18CombinedPanic Disorder (9.1)"/>
    <n v="18"/>
    <n v="12"/>
    <n v="6"/>
    <x v="4"/>
    <s v="Study1"/>
    <n v="647"/>
    <s v="Bouvard2015 Study1 Full Sample"/>
    <n v="704"/>
    <s v="Combined"/>
    <n v="10"/>
    <n v="19"/>
    <x v="0"/>
    <s v="RCADS-47-Y-FR"/>
    <n v="8"/>
    <s v="French"/>
    <n v="1"/>
    <x v="0"/>
    <n v="2"/>
    <s v="Panic Disorder (9.1)"/>
    <n v="3.78"/>
    <n v="3.94"/>
  </r>
  <r>
    <s v="Bouvard 2015 (47-Y) ages gender combined18CombinedSeparation Anxiety Disorder (7.1)"/>
    <n v="18"/>
    <n v="12"/>
    <n v="6"/>
    <x v="4"/>
    <s v="Study1"/>
    <n v="647"/>
    <s v="Bouvard2015 Study1 Full Sample"/>
    <n v="704"/>
    <s v="Combined"/>
    <n v="10"/>
    <n v="19"/>
    <x v="0"/>
    <s v="RCADS-47-Y-FR"/>
    <n v="8"/>
    <s v="French"/>
    <n v="1"/>
    <x v="0"/>
    <n v="5"/>
    <s v="Separation Anxiety Disorder (7.1)"/>
    <n v="2.25"/>
    <n v="2.63"/>
  </r>
  <r>
    <s v="Bouvard 2015 (47-Y) ages gender combined18CombinedSocial Phobia (9.1)"/>
    <n v="18"/>
    <n v="12"/>
    <n v="6"/>
    <x v="4"/>
    <s v="Study1"/>
    <n v="647"/>
    <s v="Bouvard2015 Study1 Full Sample"/>
    <n v="704"/>
    <s v="Combined"/>
    <n v="10"/>
    <n v="19"/>
    <x v="0"/>
    <s v="RCADS-47-Y-FR"/>
    <n v="8"/>
    <s v="French"/>
    <n v="1"/>
    <x v="0"/>
    <n v="1"/>
    <s v="Social Phobia (9.1)"/>
    <n v="8.33"/>
    <n v="5.09"/>
  </r>
  <r>
    <s v="Bouvard 2015 (47-Y) ages gender combined18CombinedTotal Anxiety and Depression (47.1)"/>
    <n v="18"/>
    <n v="12"/>
    <n v="6"/>
    <x v="4"/>
    <s v="Study1"/>
    <n v="647"/>
    <s v="Bouvard2015 Study1 Full Sample"/>
    <n v="704"/>
    <s v="Combined"/>
    <n v="10"/>
    <n v="19"/>
    <x v="0"/>
    <s v="RCADS-47-Y-FR"/>
    <n v="8"/>
    <s v="French"/>
    <n v="1"/>
    <x v="0"/>
    <n v="8"/>
    <s v="Total Anxiety and Depression (47.1)"/>
    <n v="30.78"/>
    <n v="18.34"/>
  </r>
  <r>
    <s v="Bouvard 2015 (47-Y) ages gender combined19CombinedGeneralized Anxiety Disorder (6.1)"/>
    <n v="19"/>
    <m/>
    <n v="6"/>
    <x v="4"/>
    <s v="Study1"/>
    <n v="647"/>
    <s v="Bouvard2015 Study1 Full Sample"/>
    <n v="704"/>
    <s v="Combined"/>
    <n v="10"/>
    <n v="19"/>
    <x v="0"/>
    <s v="RCADS-47-Y-FR"/>
    <n v="8"/>
    <s v="French"/>
    <n v="1"/>
    <x v="0"/>
    <n v="3"/>
    <s v="Generalized Anxiety Disorder (6.1)"/>
    <n v="5.69"/>
    <n v="3.54"/>
  </r>
  <r>
    <s v="Bouvard 2015 (47-Y) ages gender combined19CombinedMajor Depressive Disorder (10.1)"/>
    <n v="19"/>
    <m/>
    <n v="6"/>
    <x v="4"/>
    <s v="Study1"/>
    <n v="647"/>
    <s v="Bouvard2015 Study1 Full Sample"/>
    <n v="704"/>
    <s v="Combined"/>
    <n v="10"/>
    <n v="19"/>
    <x v="0"/>
    <s v="RCADS-47-Y-FR"/>
    <n v="8"/>
    <s v="French"/>
    <n v="1"/>
    <x v="0"/>
    <n v="4"/>
    <s v="Major Depressive Disorder (10.1)"/>
    <n v="6.64"/>
    <n v="4.33"/>
  </r>
  <r>
    <s v="Bouvard 2015 (47-Y) ages gender combined19CombinedObsessive Compulsive Disorder (6.1)"/>
    <n v="19"/>
    <m/>
    <n v="6"/>
    <x v="4"/>
    <s v="Study1"/>
    <n v="647"/>
    <s v="Bouvard2015 Study1 Full Sample"/>
    <n v="704"/>
    <s v="Combined"/>
    <n v="10"/>
    <n v="19"/>
    <x v="0"/>
    <s v="RCADS-47-Y-FR"/>
    <n v="8"/>
    <s v="French"/>
    <n v="1"/>
    <x v="0"/>
    <n v="6"/>
    <s v="Obsessive Compulsive Disorder (6.1)"/>
    <n v="4.07"/>
    <n v="3.27"/>
  </r>
  <r>
    <s v="Bouvard 2015 (47-Y) ages gender combined19CombinedPanic Disorder (9.1)"/>
    <n v="19"/>
    <m/>
    <n v="6"/>
    <x v="4"/>
    <s v="Study1"/>
    <n v="647"/>
    <s v="Bouvard2015 Study1 Full Sample"/>
    <n v="704"/>
    <s v="Combined"/>
    <n v="10"/>
    <n v="19"/>
    <x v="0"/>
    <s v="RCADS-47-Y-FR"/>
    <n v="8"/>
    <s v="French"/>
    <n v="1"/>
    <x v="0"/>
    <n v="2"/>
    <s v="Panic Disorder (9.1)"/>
    <n v="3.78"/>
    <n v="3.94"/>
  </r>
  <r>
    <s v="Bouvard 2015 (47-Y) ages gender combined19CombinedSeparation Anxiety Disorder (7.1)"/>
    <n v="19"/>
    <m/>
    <n v="6"/>
    <x v="4"/>
    <s v="Study1"/>
    <n v="647"/>
    <s v="Bouvard2015 Study1 Full Sample"/>
    <n v="704"/>
    <s v="Combined"/>
    <n v="10"/>
    <n v="19"/>
    <x v="0"/>
    <s v="RCADS-47-Y-FR"/>
    <n v="8"/>
    <s v="French"/>
    <n v="1"/>
    <x v="0"/>
    <n v="5"/>
    <s v="Separation Anxiety Disorder (7.1)"/>
    <n v="2.25"/>
    <n v="2.63"/>
  </r>
  <r>
    <s v="Bouvard 2015 (47-Y) ages gender combined19CombinedSocial Phobia (9.1)"/>
    <n v="19"/>
    <m/>
    <n v="6"/>
    <x v="4"/>
    <s v="Study1"/>
    <n v="647"/>
    <s v="Bouvard2015 Study1 Full Sample"/>
    <n v="704"/>
    <s v="Combined"/>
    <n v="10"/>
    <n v="19"/>
    <x v="0"/>
    <s v="RCADS-47-Y-FR"/>
    <n v="8"/>
    <s v="French"/>
    <n v="1"/>
    <x v="0"/>
    <n v="1"/>
    <s v="Social Phobia (9.1)"/>
    <n v="8.33"/>
    <n v="5.09"/>
  </r>
  <r>
    <s v="Bouvard 2015 (47-Y) ages gender combined19CombinedTotal Anxiety and Depression (47.1)"/>
    <n v="19"/>
    <m/>
    <n v="6"/>
    <x v="4"/>
    <s v="Study1"/>
    <n v="647"/>
    <s v="Bouvard2015 Study1 Full Sample"/>
    <n v="704"/>
    <s v="Combined"/>
    <n v="10"/>
    <n v="19"/>
    <x v="0"/>
    <s v="RCADS-47-Y-FR"/>
    <n v="8"/>
    <s v="French"/>
    <n v="1"/>
    <x v="0"/>
    <n v="8"/>
    <s v="Total Anxiety and Depression (47.1)"/>
    <n v="30.78"/>
    <n v="18.34"/>
  </r>
  <r>
    <s v="Carlander 2024 (25-CG) 1-year age bands4FemaleMajor Depressive Disorder (10.1)"/>
    <n v="4"/>
    <m/>
    <n v="19"/>
    <x v="5"/>
    <s v="Study1"/>
    <n v="751"/>
    <s v="Carlander 2024 Study1 Girls 4-years DEP"/>
    <n v="159"/>
    <s v="Female"/>
    <n v="4"/>
    <n v="4"/>
    <x v="1"/>
    <s v="RCADS-25-CG-SV"/>
    <n v="22"/>
    <s v="Swedish"/>
    <n v="2"/>
    <x v="1"/>
    <n v="4"/>
    <s v="Major Depressive Disorder (10.1)"/>
    <n v="2.65"/>
    <n v="2.0699999999999998"/>
  </r>
  <r>
    <s v="Carlander 2024 (25-CG) 1-year age bands4FemaleTotal Anxiety (15.1)"/>
    <n v="4"/>
    <m/>
    <n v="19"/>
    <x v="5"/>
    <s v="Study1"/>
    <n v="752"/>
    <s v="Carlander 2024 Study1 Girls 4-years ANX"/>
    <n v="155"/>
    <s v="Female"/>
    <n v="4"/>
    <n v="4"/>
    <x v="1"/>
    <s v="RCADS-25-CG-SV"/>
    <n v="22"/>
    <s v="Swedish"/>
    <n v="2"/>
    <x v="1"/>
    <n v="9"/>
    <s v="Total Anxiety (15.1)"/>
    <n v="5.61"/>
    <n v="2.87"/>
  </r>
  <r>
    <s v="Carlander 2024 (25-CG) 1-year age bands4FemaleTotal Anxiety and Depression (25.1)"/>
    <n v="4"/>
    <m/>
    <n v="19"/>
    <x v="5"/>
    <s v="Study1"/>
    <n v="753"/>
    <s v="Carlander 2024 Study1 Girls 4-years ANX&amp;DEP"/>
    <n v="156"/>
    <s v="Female"/>
    <n v="4"/>
    <n v="4"/>
    <x v="1"/>
    <s v="RCADS-25-CG-SV"/>
    <n v="22"/>
    <s v="Swedish"/>
    <n v="2"/>
    <x v="1"/>
    <n v="10"/>
    <s v="Total Anxiety and Depression (25.1)"/>
    <n v="8.25"/>
    <n v="4.12"/>
  </r>
  <r>
    <s v="Carlander 2024 (25-CG) 1-year age bands4MaleMajor Depressive Disorder (10.1)"/>
    <n v="4"/>
    <m/>
    <n v="19"/>
    <x v="5"/>
    <s v="Study1"/>
    <n v="741"/>
    <s v="Carlander 2024 Study1 Boys 4-years DEP ANX&amp;DEP"/>
    <n v="172"/>
    <s v="Male"/>
    <n v="4"/>
    <n v="4"/>
    <x v="1"/>
    <s v="RCADS-25-CG-SV"/>
    <n v="22"/>
    <s v="Swedish"/>
    <n v="2"/>
    <x v="1"/>
    <n v="4"/>
    <s v="Major Depressive Disorder (10.1)"/>
    <n v="2.97"/>
    <n v="2.2400000000000002"/>
  </r>
  <r>
    <s v="Carlander 2024 (25-CG) 1-year age bands4MaleTotal Anxiety (15.1)"/>
    <n v="4"/>
    <m/>
    <n v="19"/>
    <x v="5"/>
    <s v="Study1"/>
    <n v="742"/>
    <s v="Carlander 2024 Study1 Boys 4-years ANX"/>
    <n v="170"/>
    <s v="Male"/>
    <n v="4"/>
    <n v="4"/>
    <x v="1"/>
    <s v="RCADS-25-CG-SV"/>
    <n v="22"/>
    <s v="Swedish"/>
    <n v="2"/>
    <x v="1"/>
    <n v="9"/>
    <s v="Total Anxiety (15.1)"/>
    <n v="5.46"/>
    <n v="2.69"/>
  </r>
  <r>
    <s v="Carlander 2024 (25-CG) 1-year age bands4MaleTotal Anxiety and Depression (25.1)"/>
    <n v="4"/>
    <m/>
    <n v="19"/>
    <x v="5"/>
    <s v="Study1"/>
    <n v="741"/>
    <s v="Carlander 2024 Study1 Boys 4-years DEP ANX&amp;DEP"/>
    <n v="172"/>
    <s v="Male"/>
    <n v="4"/>
    <n v="4"/>
    <x v="1"/>
    <s v="RCADS-25-CG-SV"/>
    <n v="22"/>
    <s v="Swedish"/>
    <n v="2"/>
    <x v="1"/>
    <n v="10"/>
    <s v="Total Anxiety and Depression (25.1)"/>
    <n v="8.42"/>
    <n v="3.99"/>
  </r>
  <r>
    <s v="Carlander 2024 (25-CG) 1-year age bands5FemaleMajor Depressive Disorder (10.1)"/>
    <n v="5"/>
    <n v="-1"/>
    <n v="19"/>
    <x v="5"/>
    <s v="Study1"/>
    <n v="754"/>
    <s v="Carlander 2024 Study1 Girls 5-years DEP"/>
    <n v="280"/>
    <s v="Female"/>
    <n v="5"/>
    <n v="5"/>
    <x v="1"/>
    <s v="RCADS-25-CG-SV"/>
    <n v="22"/>
    <s v="Swedish"/>
    <n v="2"/>
    <x v="1"/>
    <n v="4"/>
    <s v="Major Depressive Disorder (10.1)"/>
    <n v="3.22"/>
    <n v="2.58"/>
  </r>
  <r>
    <s v="Carlander 2024 (25-CG) 1-year age bands5FemaleTotal Anxiety (15.1)"/>
    <n v="5"/>
    <n v="-1"/>
    <n v="19"/>
    <x v="5"/>
    <s v="Study1"/>
    <n v="755"/>
    <s v="Carlander 2024 Study1 Girls 5-years ANX ANX&amp;DEP"/>
    <n v="276"/>
    <s v="Female"/>
    <n v="5"/>
    <n v="5"/>
    <x v="1"/>
    <s v="RCADS-25-CG-SV"/>
    <n v="22"/>
    <s v="Swedish"/>
    <n v="2"/>
    <x v="1"/>
    <n v="9"/>
    <s v="Total Anxiety (15.1)"/>
    <n v="6.23"/>
    <n v="3.33"/>
  </r>
  <r>
    <s v="Carlander 2024 (25-CG) 1-year age bands5FemaleTotal Anxiety and Depression (25.1)"/>
    <n v="5"/>
    <n v="-1"/>
    <n v="19"/>
    <x v="5"/>
    <s v="Study1"/>
    <n v="755"/>
    <s v="Carlander 2024 Study1 Girls 5-years ANX ANX&amp;DEP"/>
    <n v="276"/>
    <s v="Female"/>
    <n v="5"/>
    <n v="5"/>
    <x v="1"/>
    <s v="RCADS-25-CG-SV"/>
    <n v="22"/>
    <s v="Swedish"/>
    <n v="2"/>
    <x v="1"/>
    <n v="10"/>
    <s v="Total Anxiety and Depression (25.1)"/>
    <n v="9.4499999999999993"/>
    <n v="5.29"/>
  </r>
  <r>
    <s v="Carlander 2024 (25-CG) 1-year age bands5MaleMajor Depressive Disorder (10.1)"/>
    <n v="5"/>
    <n v="-1"/>
    <n v="19"/>
    <x v="5"/>
    <s v="Study1"/>
    <n v="743"/>
    <s v="Carlander 2024 Study1 Boys 5-years DEP ANX&amp;DEP"/>
    <n v="269"/>
    <s v="Male"/>
    <n v="5"/>
    <n v="5"/>
    <x v="1"/>
    <s v="RCADS-25-CG-SV"/>
    <n v="22"/>
    <s v="Swedish"/>
    <n v="2"/>
    <x v="1"/>
    <n v="4"/>
    <s v="Major Depressive Disorder (10.1)"/>
    <n v="2.99"/>
    <n v="2.36"/>
  </r>
  <r>
    <s v="Carlander 2024 (25-CG) 1-year age bands5MaleTotal Anxiety (15.1)"/>
    <n v="5"/>
    <n v="-1"/>
    <n v="19"/>
    <x v="5"/>
    <s v="Study1"/>
    <n v="744"/>
    <s v="Carlander 2024 Study1 Boys 5-years ANX"/>
    <n v="267"/>
    <s v="Male"/>
    <n v="5"/>
    <n v="5"/>
    <x v="1"/>
    <s v="RCADS-25-CG-SV"/>
    <n v="22"/>
    <s v="Swedish"/>
    <n v="2"/>
    <x v="1"/>
    <n v="9"/>
    <s v="Total Anxiety (15.1)"/>
    <n v="5.85"/>
    <n v="3.39"/>
  </r>
  <r>
    <s v="Carlander 2024 (25-CG) 1-year age bands5MaleTotal Anxiety and Depression (25.1)"/>
    <n v="5"/>
    <n v="-1"/>
    <n v="19"/>
    <x v="5"/>
    <s v="Study1"/>
    <n v="743"/>
    <s v="Carlander 2024 Study1 Boys 5-years DEP ANX&amp;DEP"/>
    <n v="269"/>
    <s v="Male"/>
    <n v="5"/>
    <n v="5"/>
    <x v="1"/>
    <s v="RCADS-25-CG-SV"/>
    <n v="22"/>
    <s v="Swedish"/>
    <n v="2"/>
    <x v="1"/>
    <n v="10"/>
    <s v="Total Anxiety and Depression (25.1)"/>
    <n v="8.84"/>
    <n v="4.87"/>
  </r>
  <r>
    <s v="Carlander 2024 (25-CG) 1-year age bands6FemaleMajor Depressive Disorder (10.1)"/>
    <n v="6"/>
    <n v="0"/>
    <n v="19"/>
    <x v="5"/>
    <s v="Study1"/>
    <n v="756"/>
    <s v="Carlander 2024 Study1 Girls 6-years DEP"/>
    <n v="233"/>
    <s v="Female"/>
    <n v="6"/>
    <n v="6"/>
    <x v="1"/>
    <s v="RCADS-25-CG-SV"/>
    <n v="22"/>
    <s v="Swedish"/>
    <n v="2"/>
    <x v="1"/>
    <n v="4"/>
    <s v="Major Depressive Disorder (10.1)"/>
    <n v="2.89"/>
    <n v="2.25"/>
  </r>
  <r>
    <s v="Carlander 2024 (25-CG) 1-year age bands6FemaleTotal Anxiety (15.1)"/>
    <n v="6"/>
    <n v="0"/>
    <n v="19"/>
    <x v="5"/>
    <s v="Study1"/>
    <n v="757"/>
    <s v="Carlander 2024 Study1 Girls 6-years ANX"/>
    <n v="230"/>
    <s v="Female"/>
    <n v="6"/>
    <n v="6"/>
    <x v="1"/>
    <s v="RCADS-25-CG-SV"/>
    <n v="22"/>
    <s v="Swedish"/>
    <n v="2"/>
    <x v="1"/>
    <n v="9"/>
    <s v="Total Anxiety (15.1)"/>
    <n v="5.73"/>
    <n v="3.55"/>
  </r>
  <r>
    <s v="Carlander 2024 (25-CG) 1-year age bands6FemaleTotal Anxiety and Depression (25.1)"/>
    <n v="6"/>
    <n v="0"/>
    <n v="19"/>
    <x v="5"/>
    <s v="Study1"/>
    <n v="758"/>
    <s v="Carlander 2024 Study1 Girls 6-years ANX&amp;DEP"/>
    <n v="232"/>
    <s v="Female"/>
    <n v="6"/>
    <n v="6"/>
    <x v="1"/>
    <s v="RCADS-25-CG-SV"/>
    <n v="22"/>
    <s v="Swedish"/>
    <n v="2"/>
    <x v="1"/>
    <n v="10"/>
    <s v="Total Anxiety and Depression (25.1)"/>
    <n v="8.61"/>
    <n v="5.1100000000000003"/>
  </r>
  <r>
    <s v="Carlander 2024 (25-CG) 1-year age bands6MaleMajor Depressive Disorder (10.1)"/>
    <n v="6"/>
    <n v="0"/>
    <n v="19"/>
    <x v="5"/>
    <s v="Study1"/>
    <n v="745"/>
    <s v="Carlander 2024 Study1 Boys 6-years DEP"/>
    <n v="255"/>
    <s v="Male"/>
    <n v="6"/>
    <n v="6"/>
    <x v="1"/>
    <s v="RCADS-25-CG-SV"/>
    <n v="22"/>
    <s v="Swedish"/>
    <n v="2"/>
    <x v="1"/>
    <n v="4"/>
    <s v="Major Depressive Disorder (10.1)"/>
    <n v="3.33"/>
    <n v="2.64"/>
  </r>
  <r>
    <s v="Carlander 2024 (25-CG) 1-year age bands6MaleTotal Anxiety (15.1)"/>
    <n v="6"/>
    <n v="0"/>
    <n v="19"/>
    <x v="5"/>
    <s v="Study1"/>
    <n v="746"/>
    <s v="Carlander 2024 Study1 Boys 6-years ANX ANX&amp;DEP"/>
    <n v="254"/>
    <s v="Male"/>
    <n v="6"/>
    <n v="6"/>
    <x v="1"/>
    <s v="RCADS-25-CG-SV"/>
    <n v="22"/>
    <s v="Swedish"/>
    <n v="2"/>
    <x v="1"/>
    <n v="9"/>
    <s v="Total Anxiety (15.1)"/>
    <n v="6.21"/>
    <n v="3.68"/>
  </r>
  <r>
    <s v="Carlander 2024 (25-CG) 1-year age bands6MaleTotal Anxiety and Depression (25.1)"/>
    <n v="6"/>
    <n v="0"/>
    <n v="19"/>
    <x v="5"/>
    <s v="Study1"/>
    <n v="746"/>
    <s v="Carlander 2024 Study1 Boys 6-years ANX ANX&amp;DEP"/>
    <n v="254"/>
    <s v="Male"/>
    <n v="6"/>
    <n v="6"/>
    <x v="1"/>
    <s v="RCADS-25-CG-SV"/>
    <n v="22"/>
    <s v="Swedish"/>
    <n v="2"/>
    <x v="1"/>
    <n v="10"/>
    <s v="Total Anxiety and Depression (25.1)"/>
    <n v="9.52"/>
    <n v="5.61"/>
  </r>
  <r>
    <s v="Carlander 2024 (25-CG) 1-year age bands7FemaleMajor Depressive Disorder (10.1)"/>
    <n v="7"/>
    <n v="1"/>
    <n v="19"/>
    <x v="5"/>
    <s v="Study1"/>
    <n v="759"/>
    <s v="Carlander 2024 Study1 Girls 7-years"/>
    <n v="221"/>
    <s v="Female"/>
    <n v="7"/>
    <n v="7"/>
    <x v="1"/>
    <s v="RCADS-25-CG-SV"/>
    <n v="22"/>
    <s v="Swedish"/>
    <n v="2"/>
    <x v="1"/>
    <n v="4"/>
    <s v="Major Depressive Disorder (10.1)"/>
    <n v="3.05"/>
    <n v="2.67"/>
  </r>
  <r>
    <s v="Carlander 2024 (25-CG) 1-year age bands7FemaleTotal Anxiety (15.1)"/>
    <n v="7"/>
    <n v="1"/>
    <n v="19"/>
    <x v="5"/>
    <s v="Study1"/>
    <n v="759"/>
    <s v="Carlander 2024 Study1 Girls 7-years"/>
    <n v="221"/>
    <s v="Female"/>
    <n v="7"/>
    <n v="7"/>
    <x v="1"/>
    <s v="RCADS-25-CG-SV"/>
    <n v="22"/>
    <s v="Swedish"/>
    <n v="2"/>
    <x v="1"/>
    <n v="9"/>
    <s v="Total Anxiety (15.1)"/>
    <n v="6.1"/>
    <n v="4.0599999999999996"/>
  </r>
  <r>
    <s v="Carlander 2024 (25-CG) 1-year age bands7FemaleTotal Anxiety and Depression (25.1)"/>
    <n v="7"/>
    <n v="1"/>
    <n v="19"/>
    <x v="5"/>
    <s v="Study1"/>
    <n v="759"/>
    <s v="Carlander 2024 Study1 Girls 7-years"/>
    <n v="221"/>
    <s v="Female"/>
    <n v="7"/>
    <n v="7"/>
    <x v="1"/>
    <s v="RCADS-25-CG-SV"/>
    <n v="22"/>
    <s v="Swedish"/>
    <n v="2"/>
    <x v="1"/>
    <n v="10"/>
    <s v="Total Anxiety and Depression (25.1)"/>
    <n v="9.19"/>
    <n v="6.06"/>
  </r>
  <r>
    <s v="Carlander 2024 (25-CG) 1-year age bands7MaleMajor Depressive Disorder (10.1)"/>
    <n v="7"/>
    <n v="1"/>
    <n v="19"/>
    <x v="5"/>
    <s v="Study1"/>
    <n v="747"/>
    <s v="Carlander 2024 Study1 Boys 7-years"/>
    <n v="243"/>
    <s v="Male"/>
    <n v="7"/>
    <n v="7"/>
    <x v="1"/>
    <s v="RCADS-25-CG-SV"/>
    <n v="22"/>
    <s v="Swedish"/>
    <n v="2"/>
    <x v="1"/>
    <n v="4"/>
    <s v="Major Depressive Disorder (10.1)"/>
    <n v="3.26"/>
    <n v="2.4700000000000002"/>
  </r>
  <r>
    <s v="Carlander 2024 (25-CG) 1-year age bands7MaleTotal Anxiety (15.1)"/>
    <n v="7"/>
    <n v="1"/>
    <n v="19"/>
    <x v="5"/>
    <s v="Study1"/>
    <n v="747"/>
    <s v="Carlander 2024 Study1 Boys 7-years"/>
    <n v="243"/>
    <s v="Male"/>
    <n v="7"/>
    <n v="7"/>
    <x v="1"/>
    <s v="RCADS-25-CG-SV"/>
    <n v="22"/>
    <s v="Swedish"/>
    <n v="2"/>
    <x v="1"/>
    <n v="9"/>
    <s v="Total Anxiety (15.1)"/>
    <n v="5.92"/>
    <n v="3.79"/>
  </r>
  <r>
    <s v="Carlander 2024 (25-CG) 1-year age bands7MaleTotal Anxiety and Depression (25.1)"/>
    <n v="7"/>
    <n v="1"/>
    <n v="19"/>
    <x v="5"/>
    <s v="Study1"/>
    <n v="747"/>
    <s v="Carlander 2024 Study1 Boys 7-years"/>
    <n v="243"/>
    <s v="Male"/>
    <n v="7"/>
    <n v="7"/>
    <x v="1"/>
    <s v="RCADS-25-CG-SV"/>
    <n v="22"/>
    <s v="Swedish"/>
    <n v="2"/>
    <x v="1"/>
    <n v="10"/>
    <s v="Total Anxiety and Depression (25.1)"/>
    <n v="9.18"/>
    <n v="5.54"/>
  </r>
  <r>
    <s v="Carlander 2024 (25-CG) ages combined4FemaleMajor Depressive Disorder (10.1)"/>
    <n v="4"/>
    <m/>
    <n v="19"/>
    <x v="6"/>
    <s v="Study1"/>
    <n v="760"/>
    <s v="Carlander 2024 Study1 All Girls 4to7-years DEP"/>
    <n v="893"/>
    <s v="Female"/>
    <n v="4"/>
    <n v="7"/>
    <x v="1"/>
    <s v="RCADS-25-CG-SV"/>
    <n v="22"/>
    <s v="Swedish"/>
    <n v="2"/>
    <x v="1"/>
    <n v="4"/>
    <s v="Major Depressive Disorder (10.1)"/>
    <n v="2.99"/>
    <n v="2.44"/>
  </r>
  <r>
    <s v="Carlander 2024 (25-CG) ages combined4FemaleTotal Anxiety (15.1)"/>
    <n v="4"/>
    <m/>
    <n v="19"/>
    <x v="6"/>
    <s v="Study1"/>
    <n v="761"/>
    <s v="Carlander 2024 Study1 All Girls 4to7-years ANX"/>
    <n v="882"/>
    <s v="Female"/>
    <n v="4"/>
    <n v="7"/>
    <x v="1"/>
    <s v="RCADS-25-CG-SV"/>
    <n v="22"/>
    <s v="Swedish"/>
    <n v="2"/>
    <x v="1"/>
    <n v="9"/>
    <s v="Total Anxiety (15.1)"/>
    <n v="5.96"/>
    <n v="3.52"/>
  </r>
  <r>
    <s v="Carlander 2024 (25-CG) ages combined4FemaleTotal Anxiety and Depression (25.1)"/>
    <n v="4"/>
    <m/>
    <n v="19"/>
    <x v="6"/>
    <s v="Study1"/>
    <n v="762"/>
    <s v="Carlander 2024 Study1 All Girls 4to7-years ANX&amp;DEP"/>
    <n v="885"/>
    <s v="Female"/>
    <n v="4"/>
    <n v="7"/>
    <x v="1"/>
    <s v="RCADS-25-CG-SV"/>
    <n v="22"/>
    <s v="Swedish"/>
    <n v="2"/>
    <x v="1"/>
    <n v="10"/>
    <s v="Total Anxiety and Depression (25.1)"/>
    <n v="8.9499999999999993"/>
    <n v="5.28"/>
  </r>
  <r>
    <s v="Carlander 2024 (25-CG) ages combined4MaleMajor Depressive Disorder (10.1)"/>
    <n v="4"/>
    <m/>
    <n v="19"/>
    <x v="6"/>
    <s v="Study1"/>
    <n v="748"/>
    <s v="Carlander 2024 Study1 All Boys 4to7-years DEP"/>
    <n v="939"/>
    <s v="Male"/>
    <n v="4"/>
    <n v="7"/>
    <x v="1"/>
    <s v="RCADS-25-CG-SV"/>
    <n v="22"/>
    <s v="Swedish"/>
    <n v="2"/>
    <x v="1"/>
    <n v="4"/>
    <s v="Major Depressive Disorder (10.1)"/>
    <n v="3.15"/>
    <n v="2.4500000000000002"/>
  </r>
  <r>
    <s v="Carlander 2024 (25-CG) ages combined4MaleTotal Anxiety (15.1)"/>
    <n v="4"/>
    <m/>
    <n v="19"/>
    <x v="6"/>
    <s v="Study1"/>
    <n v="749"/>
    <s v="Carlander 2024 Study1 All Boys 4to7-years ANX"/>
    <n v="934"/>
    <s v="Male"/>
    <n v="4"/>
    <n v="7"/>
    <x v="1"/>
    <s v="RCADS-25-CG-SV"/>
    <n v="22"/>
    <s v="Swedish"/>
    <n v="2"/>
    <x v="1"/>
    <n v="9"/>
    <s v="Total Anxiety (15.1)"/>
    <n v="5.89"/>
    <n v="3.47"/>
  </r>
  <r>
    <s v="Carlander 2024 (25-CG) ages combined4MaleTotal Anxiety and Depression (25.1)"/>
    <n v="4"/>
    <m/>
    <n v="19"/>
    <x v="6"/>
    <s v="Study1"/>
    <n v="750"/>
    <s v="Carlander 2024 Study1 All Boys 4to7-years ANX&amp;DEP"/>
    <n v="938"/>
    <s v="Male"/>
    <n v="4"/>
    <n v="7"/>
    <x v="1"/>
    <s v="RCADS-25-CG-SV"/>
    <n v="22"/>
    <s v="Swedish"/>
    <n v="2"/>
    <x v="1"/>
    <n v="10"/>
    <s v="Total Anxiety and Depression (25.1)"/>
    <n v="9.0399999999999991"/>
    <n v="5.13"/>
  </r>
  <r>
    <s v="Carlander 2024 (25-CG) ages combined5FemaleMajor Depressive Disorder (10.1)"/>
    <n v="5"/>
    <n v="-1"/>
    <n v="19"/>
    <x v="6"/>
    <s v="Study1"/>
    <n v="760"/>
    <s v="Carlander 2024 Study1 All Girls 4to7-years DEP"/>
    <n v="893"/>
    <s v="Female"/>
    <n v="4"/>
    <n v="7"/>
    <x v="1"/>
    <s v="RCADS-25-CG-SV"/>
    <n v="22"/>
    <s v="Swedish"/>
    <n v="2"/>
    <x v="1"/>
    <n v="4"/>
    <s v="Major Depressive Disorder (10.1)"/>
    <n v="2.99"/>
    <n v="2.44"/>
  </r>
  <r>
    <s v="Carlander 2024 (25-CG) ages combined5FemaleTotal Anxiety (15.1)"/>
    <n v="5"/>
    <n v="-1"/>
    <n v="19"/>
    <x v="6"/>
    <s v="Study1"/>
    <n v="761"/>
    <s v="Carlander 2024 Study1 All Girls 4to7-years ANX"/>
    <n v="882"/>
    <s v="Female"/>
    <n v="4"/>
    <n v="7"/>
    <x v="1"/>
    <s v="RCADS-25-CG-SV"/>
    <n v="22"/>
    <s v="Swedish"/>
    <n v="2"/>
    <x v="1"/>
    <n v="9"/>
    <s v="Total Anxiety (15.1)"/>
    <n v="5.96"/>
    <n v="3.52"/>
  </r>
  <r>
    <s v="Carlander 2024 (25-CG) ages combined5FemaleTotal Anxiety and Depression (25.1)"/>
    <n v="5"/>
    <n v="-1"/>
    <n v="19"/>
    <x v="6"/>
    <s v="Study1"/>
    <n v="762"/>
    <s v="Carlander 2024 Study1 All Girls 4to7-years ANX&amp;DEP"/>
    <n v="885"/>
    <s v="Female"/>
    <n v="4"/>
    <n v="7"/>
    <x v="1"/>
    <s v="RCADS-25-CG-SV"/>
    <n v="22"/>
    <s v="Swedish"/>
    <n v="2"/>
    <x v="1"/>
    <n v="10"/>
    <s v="Total Anxiety and Depression (25.1)"/>
    <n v="8.9499999999999993"/>
    <n v="5.28"/>
  </r>
  <r>
    <s v="Carlander 2024 (25-CG) ages combined5MaleMajor Depressive Disorder (10.1)"/>
    <n v="5"/>
    <n v="-1"/>
    <n v="19"/>
    <x v="6"/>
    <s v="Study1"/>
    <n v="748"/>
    <s v="Carlander 2024 Study1 All Boys 4to7-years DEP"/>
    <n v="939"/>
    <s v="Male"/>
    <n v="4"/>
    <n v="7"/>
    <x v="1"/>
    <s v="RCADS-25-CG-SV"/>
    <n v="22"/>
    <s v="Swedish"/>
    <n v="2"/>
    <x v="1"/>
    <n v="4"/>
    <s v="Major Depressive Disorder (10.1)"/>
    <n v="3.15"/>
    <n v="2.4500000000000002"/>
  </r>
  <r>
    <s v="Carlander 2024 (25-CG) ages combined5MaleTotal Anxiety (15.1)"/>
    <n v="5"/>
    <n v="-1"/>
    <n v="19"/>
    <x v="6"/>
    <s v="Study1"/>
    <n v="749"/>
    <s v="Carlander 2024 Study1 All Boys 4to7-years ANX"/>
    <n v="934"/>
    <s v="Male"/>
    <n v="4"/>
    <n v="7"/>
    <x v="1"/>
    <s v="RCADS-25-CG-SV"/>
    <n v="22"/>
    <s v="Swedish"/>
    <n v="2"/>
    <x v="1"/>
    <n v="9"/>
    <s v="Total Anxiety (15.1)"/>
    <n v="5.89"/>
    <n v="3.47"/>
  </r>
  <r>
    <s v="Carlander 2024 (25-CG) ages combined5MaleTotal Anxiety and Depression (25.1)"/>
    <n v="5"/>
    <n v="-1"/>
    <n v="19"/>
    <x v="6"/>
    <s v="Study1"/>
    <n v="750"/>
    <s v="Carlander 2024 Study1 All Boys 4to7-years ANX&amp;DEP"/>
    <n v="938"/>
    <s v="Male"/>
    <n v="4"/>
    <n v="7"/>
    <x v="1"/>
    <s v="RCADS-25-CG-SV"/>
    <n v="22"/>
    <s v="Swedish"/>
    <n v="2"/>
    <x v="1"/>
    <n v="10"/>
    <s v="Total Anxiety and Depression (25.1)"/>
    <n v="9.0399999999999991"/>
    <n v="5.13"/>
  </r>
  <r>
    <s v="Carlander 2024 (25-CG) ages combined6FemaleMajor Depressive Disorder (10.1)"/>
    <n v="6"/>
    <n v="0"/>
    <n v="19"/>
    <x v="6"/>
    <s v="Study1"/>
    <n v="760"/>
    <s v="Carlander 2024 Study1 All Girls 4to7-years DEP"/>
    <n v="893"/>
    <s v="Female"/>
    <n v="4"/>
    <n v="7"/>
    <x v="1"/>
    <s v="RCADS-25-CG-SV"/>
    <n v="22"/>
    <s v="Swedish"/>
    <n v="2"/>
    <x v="1"/>
    <n v="4"/>
    <s v="Major Depressive Disorder (10.1)"/>
    <n v="2.99"/>
    <n v="2.44"/>
  </r>
  <r>
    <s v="Carlander 2024 (25-CG) ages combined6FemaleTotal Anxiety (15.1)"/>
    <n v="6"/>
    <n v="0"/>
    <n v="19"/>
    <x v="6"/>
    <s v="Study1"/>
    <n v="761"/>
    <s v="Carlander 2024 Study1 All Girls 4to7-years ANX"/>
    <n v="882"/>
    <s v="Female"/>
    <n v="4"/>
    <n v="7"/>
    <x v="1"/>
    <s v="RCADS-25-CG-SV"/>
    <n v="22"/>
    <s v="Swedish"/>
    <n v="2"/>
    <x v="1"/>
    <n v="9"/>
    <s v="Total Anxiety (15.1)"/>
    <n v="5.96"/>
    <n v="3.52"/>
  </r>
  <r>
    <s v="Carlander 2024 (25-CG) ages combined6FemaleTotal Anxiety and Depression (25.1)"/>
    <n v="6"/>
    <n v="0"/>
    <n v="19"/>
    <x v="6"/>
    <s v="Study1"/>
    <n v="762"/>
    <s v="Carlander 2024 Study1 All Girls 4to7-years ANX&amp;DEP"/>
    <n v="885"/>
    <s v="Female"/>
    <n v="4"/>
    <n v="7"/>
    <x v="1"/>
    <s v="RCADS-25-CG-SV"/>
    <n v="22"/>
    <s v="Swedish"/>
    <n v="2"/>
    <x v="1"/>
    <n v="10"/>
    <s v="Total Anxiety and Depression (25.1)"/>
    <n v="8.9499999999999993"/>
    <n v="5.28"/>
  </r>
  <r>
    <s v="Carlander 2024 (25-CG) ages combined6MaleMajor Depressive Disorder (10.1)"/>
    <n v="6"/>
    <n v="0"/>
    <n v="19"/>
    <x v="6"/>
    <s v="Study1"/>
    <n v="748"/>
    <s v="Carlander 2024 Study1 All Boys 4to7-years DEP"/>
    <n v="939"/>
    <s v="Male"/>
    <n v="4"/>
    <n v="7"/>
    <x v="1"/>
    <s v="RCADS-25-CG-SV"/>
    <n v="22"/>
    <s v="Swedish"/>
    <n v="2"/>
    <x v="1"/>
    <n v="4"/>
    <s v="Major Depressive Disorder (10.1)"/>
    <n v="3.15"/>
    <n v="2.4500000000000002"/>
  </r>
  <r>
    <s v="Carlander 2024 (25-CG) ages combined6MaleTotal Anxiety (15.1)"/>
    <n v="6"/>
    <n v="0"/>
    <n v="19"/>
    <x v="6"/>
    <s v="Study1"/>
    <n v="749"/>
    <s v="Carlander 2024 Study1 All Boys 4to7-years ANX"/>
    <n v="934"/>
    <s v="Male"/>
    <n v="4"/>
    <n v="7"/>
    <x v="1"/>
    <s v="RCADS-25-CG-SV"/>
    <n v="22"/>
    <s v="Swedish"/>
    <n v="2"/>
    <x v="1"/>
    <n v="9"/>
    <s v="Total Anxiety (15.1)"/>
    <n v="5.89"/>
    <n v="3.47"/>
  </r>
  <r>
    <s v="Carlander 2024 (25-CG) ages combined6MaleTotal Anxiety and Depression (25.1)"/>
    <n v="6"/>
    <n v="0"/>
    <n v="19"/>
    <x v="6"/>
    <s v="Study1"/>
    <n v="750"/>
    <s v="Carlander 2024 Study1 All Boys 4to7-years ANX&amp;DEP"/>
    <n v="938"/>
    <s v="Male"/>
    <n v="4"/>
    <n v="7"/>
    <x v="1"/>
    <s v="RCADS-25-CG-SV"/>
    <n v="22"/>
    <s v="Swedish"/>
    <n v="2"/>
    <x v="1"/>
    <n v="10"/>
    <s v="Total Anxiety and Depression (25.1)"/>
    <n v="9.0399999999999991"/>
    <n v="5.13"/>
  </r>
  <r>
    <s v="Carlander 2024 (25-CG) ages combined7FemaleMajor Depressive Disorder (10.1)"/>
    <n v="7"/>
    <n v="1"/>
    <n v="19"/>
    <x v="6"/>
    <s v="Study1"/>
    <n v="760"/>
    <s v="Carlander 2024 Study1 All Girls 4to7-years DEP"/>
    <n v="893"/>
    <s v="Female"/>
    <n v="4"/>
    <n v="7"/>
    <x v="1"/>
    <s v="RCADS-25-CG-SV"/>
    <n v="22"/>
    <s v="Swedish"/>
    <n v="2"/>
    <x v="1"/>
    <n v="4"/>
    <s v="Major Depressive Disorder (10.1)"/>
    <n v="2.99"/>
    <n v="2.44"/>
  </r>
  <r>
    <s v="Carlander 2024 (25-CG) ages combined7FemaleTotal Anxiety (15.1)"/>
    <n v="7"/>
    <n v="1"/>
    <n v="19"/>
    <x v="6"/>
    <s v="Study1"/>
    <n v="761"/>
    <s v="Carlander 2024 Study1 All Girls 4to7-years ANX"/>
    <n v="882"/>
    <s v="Female"/>
    <n v="4"/>
    <n v="7"/>
    <x v="1"/>
    <s v="RCADS-25-CG-SV"/>
    <n v="22"/>
    <s v="Swedish"/>
    <n v="2"/>
    <x v="1"/>
    <n v="9"/>
    <s v="Total Anxiety (15.1)"/>
    <n v="5.96"/>
    <n v="3.52"/>
  </r>
  <r>
    <s v="Carlander 2024 (25-CG) ages combined7FemaleTotal Anxiety and Depression (25.1)"/>
    <n v="7"/>
    <n v="1"/>
    <n v="19"/>
    <x v="6"/>
    <s v="Study1"/>
    <n v="762"/>
    <s v="Carlander 2024 Study1 All Girls 4to7-years ANX&amp;DEP"/>
    <n v="885"/>
    <s v="Female"/>
    <n v="4"/>
    <n v="7"/>
    <x v="1"/>
    <s v="RCADS-25-CG-SV"/>
    <n v="22"/>
    <s v="Swedish"/>
    <n v="2"/>
    <x v="1"/>
    <n v="10"/>
    <s v="Total Anxiety and Depression (25.1)"/>
    <n v="8.9499999999999993"/>
    <n v="5.28"/>
  </r>
  <r>
    <s v="Carlander 2024 (25-CG) ages combined7MaleMajor Depressive Disorder (10.1)"/>
    <n v="7"/>
    <n v="1"/>
    <n v="19"/>
    <x v="6"/>
    <s v="Study1"/>
    <n v="748"/>
    <s v="Carlander 2024 Study1 All Boys 4to7-years DEP"/>
    <n v="939"/>
    <s v="Male"/>
    <n v="4"/>
    <n v="7"/>
    <x v="1"/>
    <s v="RCADS-25-CG-SV"/>
    <n v="22"/>
    <s v="Swedish"/>
    <n v="2"/>
    <x v="1"/>
    <n v="4"/>
    <s v="Major Depressive Disorder (10.1)"/>
    <n v="3.15"/>
    <n v="2.4500000000000002"/>
  </r>
  <r>
    <s v="Carlander 2024 (25-CG) ages combined7MaleTotal Anxiety (15.1)"/>
    <n v="7"/>
    <n v="1"/>
    <n v="19"/>
    <x v="6"/>
    <s v="Study1"/>
    <n v="749"/>
    <s v="Carlander 2024 Study1 All Boys 4to7-years ANX"/>
    <n v="934"/>
    <s v="Male"/>
    <n v="4"/>
    <n v="7"/>
    <x v="1"/>
    <s v="RCADS-25-CG-SV"/>
    <n v="22"/>
    <s v="Swedish"/>
    <n v="2"/>
    <x v="1"/>
    <n v="9"/>
    <s v="Total Anxiety (15.1)"/>
    <n v="5.89"/>
    <n v="3.47"/>
  </r>
  <r>
    <s v="Carlander 2024 (25-CG) ages combined7MaleTotal Anxiety and Depression (25.1)"/>
    <n v="7"/>
    <n v="1"/>
    <n v="19"/>
    <x v="6"/>
    <s v="Study1"/>
    <n v="750"/>
    <s v="Carlander 2024 Study1 All Boys 4to7-years ANX&amp;DEP"/>
    <n v="938"/>
    <s v="Male"/>
    <n v="4"/>
    <n v="7"/>
    <x v="1"/>
    <s v="RCADS-25-CG-SV"/>
    <n v="22"/>
    <s v="Swedish"/>
    <n v="2"/>
    <x v="1"/>
    <n v="10"/>
    <s v="Total Anxiety and Depression (25.1)"/>
    <n v="9.0399999999999991"/>
    <n v="5.13"/>
  </r>
  <r>
    <s v="Carlander 2024 (25-Y) 1-year age bands10FemaleMajor Depressive Disorder (10.1)"/>
    <n v="10"/>
    <n v="4"/>
    <n v="19"/>
    <x v="7"/>
    <s v="Study1"/>
    <n v="740"/>
    <s v="Carlander 2024 Study1 Girls 10-years DEP"/>
    <n v="208"/>
    <s v="Female"/>
    <n v="10"/>
    <n v="10"/>
    <x v="1"/>
    <s v="RCADS-25-Y-SV"/>
    <n v="22"/>
    <s v="Swedish"/>
    <n v="1"/>
    <x v="0"/>
    <n v="4"/>
    <s v="Major Depressive Disorder (10.1)"/>
    <n v="5.38"/>
    <n v="3.91"/>
  </r>
  <r>
    <s v="Carlander 2024 (25-Y) 1-year age bands10FemaleTotal Anxiety (15.1)"/>
    <n v="10"/>
    <n v="4"/>
    <n v="19"/>
    <x v="7"/>
    <s v="Study1"/>
    <n v="639"/>
    <s v="Carlander 2024 Study1 Girls 10-years ANX ANX&amp;DEP"/>
    <n v="209"/>
    <s v="Female"/>
    <n v="10"/>
    <n v="10"/>
    <x v="1"/>
    <s v="RCADS-25-Y-SV"/>
    <n v="22"/>
    <s v="Swedish"/>
    <n v="1"/>
    <x v="0"/>
    <n v="9"/>
    <s v="Total Anxiety (15.1)"/>
    <n v="7.65"/>
    <n v="5.28"/>
  </r>
  <r>
    <s v="Carlander 2024 (25-Y) 1-year age bands10FemaleTotal Anxiety and Depression (25.1)"/>
    <n v="10"/>
    <n v="4"/>
    <n v="19"/>
    <x v="7"/>
    <s v="Study1"/>
    <n v="639"/>
    <s v="Carlander 2024 Study1 Girls 10-years ANX ANX&amp;DEP"/>
    <n v="209"/>
    <s v="Female"/>
    <n v="10"/>
    <n v="10"/>
    <x v="1"/>
    <s v="RCADS-25-Y-SV"/>
    <n v="22"/>
    <s v="Swedish"/>
    <n v="1"/>
    <x v="0"/>
    <n v="10"/>
    <s v="Total Anxiety and Depression (25.1)"/>
    <n v="13.04"/>
    <n v="8.41"/>
  </r>
  <r>
    <s v="Carlander 2024 (25-Y) 1-year age bands10MaleMajor Depressive Disorder (10.1)"/>
    <n v="10"/>
    <n v="4"/>
    <n v="19"/>
    <x v="7"/>
    <s v="Study1"/>
    <n v="721"/>
    <s v="Carlander 2024 Study1 Boys 10-years DEP"/>
    <n v="234"/>
    <s v="Male"/>
    <n v="10"/>
    <n v="10"/>
    <x v="1"/>
    <s v="RCADS-25-Y-SV"/>
    <n v="22"/>
    <s v="Swedish"/>
    <n v="1"/>
    <x v="0"/>
    <n v="4"/>
    <s v="Major Depressive Disorder (10.1)"/>
    <n v="5.12"/>
    <n v="3.35"/>
  </r>
  <r>
    <s v="Carlander 2024 (25-Y) 1-year age bands10MaleTotal Anxiety (15.1)"/>
    <n v="10"/>
    <n v="4"/>
    <n v="19"/>
    <x v="7"/>
    <s v="Study1"/>
    <n v="722"/>
    <s v="Carlander 2024 Study1 Boys 10-years ANX ANX&amp;DEP"/>
    <n v="233"/>
    <s v="Male"/>
    <n v="10"/>
    <n v="10"/>
    <x v="1"/>
    <s v="RCADS-25-Y-SV"/>
    <n v="22"/>
    <s v="Swedish"/>
    <n v="1"/>
    <x v="0"/>
    <n v="9"/>
    <s v="Total Anxiety (15.1)"/>
    <n v="5.93"/>
    <n v="4.5"/>
  </r>
  <r>
    <s v="Carlander 2024 (25-Y) 1-year age bands10MaleTotal Anxiety and Depression (25.1)"/>
    <n v="10"/>
    <n v="4"/>
    <n v="19"/>
    <x v="7"/>
    <s v="Study1"/>
    <n v="722"/>
    <s v="Carlander 2024 Study1 Boys 10-years ANX ANX&amp;DEP"/>
    <n v="233"/>
    <s v="Male"/>
    <n v="10"/>
    <n v="10"/>
    <x v="1"/>
    <s v="RCADS-25-Y-SV"/>
    <n v="22"/>
    <s v="Swedish"/>
    <n v="1"/>
    <x v="0"/>
    <n v="10"/>
    <s v="Total Anxiety and Depression (25.1)"/>
    <n v="11.08"/>
    <n v="7.05"/>
  </r>
  <r>
    <s v="Carlander 2024 (25-Y) 1-year age bands11FemaleMajor Depressive Disorder (10.1)"/>
    <n v="11"/>
    <n v="5"/>
    <n v="19"/>
    <x v="7"/>
    <s v="Study1"/>
    <n v="640"/>
    <s v="Carlander 2024 Study1 Girls 11-years DEP ANX&amp;DEP"/>
    <n v="190"/>
    <s v="Female"/>
    <n v="11"/>
    <n v="11"/>
    <x v="1"/>
    <s v="RCADS-25-Y-SV"/>
    <n v="22"/>
    <s v="Swedish"/>
    <n v="1"/>
    <x v="0"/>
    <n v="4"/>
    <s v="Major Depressive Disorder (10.1)"/>
    <n v="5.8"/>
    <n v="4.22"/>
  </r>
  <r>
    <s v="Carlander 2024 (25-Y) 1-year age bands11FemaleTotal Anxiety (15.1)"/>
    <n v="11"/>
    <n v="5"/>
    <n v="19"/>
    <x v="7"/>
    <s v="Study1"/>
    <n v="641"/>
    <s v="Carlander 2024 Study1 Girls 11-years ANX"/>
    <n v="189"/>
    <s v="Female"/>
    <n v="11"/>
    <n v="11"/>
    <x v="1"/>
    <s v="RCADS-25-Y-SV"/>
    <n v="22"/>
    <s v="Swedish"/>
    <n v="1"/>
    <x v="0"/>
    <n v="9"/>
    <s v="Total Anxiety (15.1)"/>
    <n v="7.98"/>
    <n v="5.94"/>
  </r>
  <r>
    <s v="Carlander 2024 (25-Y) 1-year age bands11FemaleTotal Anxiety and Depression (25.1)"/>
    <n v="11"/>
    <n v="5"/>
    <n v="19"/>
    <x v="7"/>
    <s v="Study1"/>
    <n v="640"/>
    <s v="Carlander 2024 Study1 Girls 11-years DEP ANX&amp;DEP"/>
    <n v="190"/>
    <s v="Female"/>
    <n v="11"/>
    <n v="11"/>
    <x v="1"/>
    <s v="RCADS-25-Y-SV"/>
    <n v="22"/>
    <s v="Swedish"/>
    <n v="1"/>
    <x v="0"/>
    <n v="10"/>
    <s v="Total Anxiety and Depression (25.1)"/>
    <n v="13.84"/>
    <n v="9.3800000000000008"/>
  </r>
  <r>
    <s v="Carlander 2024 (25-Y) 1-year age bands11MaleMajor Depressive Disorder (10.1)"/>
    <n v="11"/>
    <n v="5"/>
    <n v="19"/>
    <x v="7"/>
    <s v="Study1"/>
    <n v="723"/>
    <s v="Carlander 2024 Study1 Boys 11-years"/>
    <n v="266"/>
    <s v="Male"/>
    <n v="11"/>
    <n v="11"/>
    <x v="1"/>
    <s v="RCADS-25-Y-SV"/>
    <n v="22"/>
    <s v="Swedish"/>
    <n v="1"/>
    <x v="0"/>
    <n v="4"/>
    <s v="Major Depressive Disorder (10.1)"/>
    <n v="5.32"/>
    <n v="3.67"/>
  </r>
  <r>
    <s v="Carlander 2024 (25-Y) 1-year age bands11MaleTotal Anxiety (15.1)"/>
    <n v="11"/>
    <n v="5"/>
    <n v="19"/>
    <x v="7"/>
    <s v="Study1"/>
    <n v="723"/>
    <s v="Carlander 2024 Study1 Boys 11-years"/>
    <n v="266"/>
    <s v="Male"/>
    <n v="11"/>
    <n v="11"/>
    <x v="1"/>
    <s v="RCADS-25-Y-SV"/>
    <n v="22"/>
    <s v="Swedish"/>
    <n v="1"/>
    <x v="0"/>
    <n v="9"/>
    <s v="Total Anxiety (15.1)"/>
    <n v="6.77"/>
    <n v="4.8"/>
  </r>
  <r>
    <s v="Carlander 2024 (25-Y) 1-year age bands11MaleTotal Anxiety and Depression (25.1)"/>
    <n v="11"/>
    <n v="5"/>
    <n v="19"/>
    <x v="7"/>
    <s v="Study1"/>
    <n v="723"/>
    <s v="Carlander 2024 Study1 Boys 11-years"/>
    <n v="266"/>
    <s v="Male"/>
    <n v="11"/>
    <n v="11"/>
    <x v="1"/>
    <s v="RCADS-25-Y-SV"/>
    <n v="22"/>
    <s v="Swedish"/>
    <n v="1"/>
    <x v="0"/>
    <n v="10"/>
    <s v="Total Anxiety and Depression (25.1)"/>
    <n v="12.09"/>
    <n v="7.6"/>
  </r>
  <r>
    <s v="Carlander 2024 (25-Y) 1-year age bands12FemaleMajor Depressive Disorder (10.1)"/>
    <n v="12"/>
    <n v="6"/>
    <n v="19"/>
    <x v="7"/>
    <s v="Study1"/>
    <n v="642"/>
    <s v="Carlander 2024 Study1 Girls 12-years"/>
    <n v="228"/>
    <s v="Female"/>
    <n v="12"/>
    <n v="12"/>
    <x v="1"/>
    <s v="RCADS-25-Y-SV"/>
    <n v="22"/>
    <s v="Swedish"/>
    <n v="1"/>
    <x v="0"/>
    <n v="4"/>
    <s v="Major Depressive Disorder (10.1)"/>
    <n v="7.6"/>
    <n v="5.63"/>
  </r>
  <r>
    <s v="Carlander 2024 (25-Y) 1-year age bands12FemaleTotal Anxiety (15.1)"/>
    <n v="12"/>
    <n v="6"/>
    <n v="19"/>
    <x v="7"/>
    <s v="Study1"/>
    <n v="642"/>
    <s v="Carlander 2024 Study1 Girls 12-years"/>
    <n v="228"/>
    <s v="Female"/>
    <n v="12"/>
    <n v="12"/>
    <x v="1"/>
    <s v="RCADS-25-Y-SV"/>
    <n v="22"/>
    <s v="Swedish"/>
    <n v="1"/>
    <x v="0"/>
    <n v="9"/>
    <s v="Total Anxiety (15.1)"/>
    <n v="10.11"/>
    <n v="6.63"/>
  </r>
  <r>
    <s v="Carlander 2024 (25-Y) 1-year age bands12FemaleTotal Anxiety and Depression (25.1)"/>
    <n v="12"/>
    <n v="6"/>
    <n v="19"/>
    <x v="7"/>
    <s v="Study1"/>
    <n v="642"/>
    <s v="Carlander 2024 Study1 Girls 12-years"/>
    <n v="228"/>
    <s v="Female"/>
    <n v="12"/>
    <n v="12"/>
    <x v="1"/>
    <s v="RCADS-25-Y-SV"/>
    <n v="22"/>
    <s v="Swedish"/>
    <n v="1"/>
    <x v="0"/>
    <n v="10"/>
    <s v="Total Anxiety and Depression (25.1)"/>
    <n v="17.72"/>
    <n v="11.44"/>
  </r>
  <r>
    <s v="Carlander 2024 (25-Y) 1-year age bands12MaleMajor Depressive Disorder (10.1)"/>
    <n v="12"/>
    <n v="6"/>
    <n v="19"/>
    <x v="7"/>
    <s v="Study1"/>
    <n v="724"/>
    <s v="Carlander 2024 Study1 Boys 12-years"/>
    <n v="217"/>
    <s v="Male"/>
    <n v="12"/>
    <n v="12"/>
    <x v="1"/>
    <s v="RCADS-25-Y-SV"/>
    <n v="22"/>
    <s v="Swedish"/>
    <n v="1"/>
    <x v="0"/>
    <n v="4"/>
    <s v="Major Depressive Disorder (10.1)"/>
    <n v="5.16"/>
    <n v="3.58"/>
  </r>
  <r>
    <s v="Carlander 2024 (25-Y) 1-year age bands12MaleTotal Anxiety (15.1)"/>
    <n v="12"/>
    <n v="6"/>
    <n v="19"/>
    <x v="7"/>
    <s v="Study1"/>
    <n v="724"/>
    <s v="Carlander 2024 Study1 Boys 12-years"/>
    <n v="217"/>
    <s v="Male"/>
    <n v="12"/>
    <n v="12"/>
    <x v="1"/>
    <s v="RCADS-25-Y-SV"/>
    <n v="22"/>
    <s v="Swedish"/>
    <n v="1"/>
    <x v="0"/>
    <n v="9"/>
    <s v="Total Anxiety (15.1)"/>
    <n v="6.15"/>
    <n v="4.57"/>
  </r>
  <r>
    <s v="Carlander 2024 (25-Y) 1-year age bands12MaleTotal Anxiety and Depression (25.1)"/>
    <n v="12"/>
    <n v="6"/>
    <n v="19"/>
    <x v="7"/>
    <s v="Study1"/>
    <n v="724"/>
    <s v="Carlander 2024 Study1 Boys 12-years"/>
    <n v="217"/>
    <s v="Male"/>
    <n v="12"/>
    <n v="12"/>
    <x v="1"/>
    <s v="RCADS-25-Y-SV"/>
    <n v="22"/>
    <s v="Swedish"/>
    <n v="1"/>
    <x v="0"/>
    <n v="10"/>
    <s v="Total Anxiety and Depression (25.1)"/>
    <n v="11.3"/>
    <n v="7.25"/>
  </r>
  <r>
    <s v="Carlander 2024 (25-Y) 1-year age bands13FemaleMajor Depressive Disorder (10.1)"/>
    <n v="13"/>
    <n v="7"/>
    <n v="19"/>
    <x v="7"/>
    <s v="Study1"/>
    <n v="643"/>
    <s v="Carlander 2024 Study1 Girls 13-years DEP"/>
    <n v="196"/>
    <s v="Female"/>
    <n v="13"/>
    <n v="13"/>
    <x v="1"/>
    <s v="RCADS-25-Y-SV"/>
    <n v="22"/>
    <s v="Swedish"/>
    <n v="1"/>
    <x v="0"/>
    <n v="4"/>
    <s v="Major Depressive Disorder (10.1)"/>
    <n v="7.82"/>
    <n v="5.19"/>
  </r>
  <r>
    <s v="Carlander 2024 (25-Y) 1-year age bands13FemaleTotal Anxiety (15.1)"/>
    <n v="13"/>
    <n v="7"/>
    <n v="19"/>
    <x v="7"/>
    <s v="Study1"/>
    <n v="644"/>
    <s v="Carlander 2024 Study1 Girls 13-years ANX"/>
    <n v="194"/>
    <s v="Female"/>
    <n v="13"/>
    <n v="13"/>
    <x v="1"/>
    <s v="RCADS-25-Y-SV"/>
    <n v="22"/>
    <s v="Swedish"/>
    <n v="1"/>
    <x v="0"/>
    <n v="9"/>
    <s v="Total Anxiety (15.1)"/>
    <n v="9.49"/>
    <n v="5.99"/>
  </r>
  <r>
    <s v="Carlander 2024 (25-Y) 1-year age bands13FemaleTotal Anxiety and Depression (25.1)"/>
    <n v="13"/>
    <n v="7"/>
    <n v="19"/>
    <x v="7"/>
    <s v="Study1"/>
    <n v="645"/>
    <s v="Carlander 2024 Study1 Girls 13-years ANX&amp;DEP"/>
    <n v="197"/>
    <s v="Female"/>
    <n v="13"/>
    <n v="13"/>
    <x v="1"/>
    <s v="RCADS-25-Y-SV"/>
    <n v="22"/>
    <s v="Swedish"/>
    <n v="1"/>
    <x v="0"/>
    <n v="10"/>
    <s v="Total Anxiety and Depression (25.1)"/>
    <n v="17.32"/>
    <n v="10.31"/>
  </r>
  <r>
    <s v="Carlander 2024 (25-Y) 1-year age bands13MaleMajor Depressive Disorder (10.1)"/>
    <n v="13"/>
    <n v="7"/>
    <n v="19"/>
    <x v="7"/>
    <s v="Study1"/>
    <n v="725"/>
    <s v="Carlander 2024 Study1 Boys 13-years DEP ANX&amp;DEP"/>
    <n v="204"/>
    <s v="Male"/>
    <n v="13"/>
    <n v="13"/>
    <x v="1"/>
    <s v="RCADS-25-Y-SV"/>
    <n v="22"/>
    <s v="Swedish"/>
    <n v="1"/>
    <x v="0"/>
    <n v="4"/>
    <s v="Major Depressive Disorder (10.1)"/>
    <n v="5.0599999999999996"/>
    <n v="3.76"/>
  </r>
  <r>
    <s v="Carlander 2024 (25-Y) 1-year age bands13MaleTotal Anxiety (15.1)"/>
    <n v="13"/>
    <n v="7"/>
    <n v="19"/>
    <x v="7"/>
    <s v="Study1"/>
    <n v="726"/>
    <s v="Carlander 2024 Study1 Boys 13-years  ANX"/>
    <n v="203"/>
    <s v="Male"/>
    <n v="13"/>
    <n v="13"/>
    <x v="1"/>
    <s v="RCADS-25-Y-SV"/>
    <n v="22"/>
    <s v="Swedish"/>
    <n v="1"/>
    <x v="0"/>
    <n v="9"/>
    <s v="Total Anxiety (15.1)"/>
    <n v="5.8"/>
    <n v="4.66"/>
  </r>
  <r>
    <s v="Carlander 2024 (25-Y) 1-year age bands13MaleTotal Anxiety and Depression (25.1)"/>
    <n v="13"/>
    <n v="7"/>
    <n v="19"/>
    <x v="7"/>
    <s v="Study1"/>
    <n v="725"/>
    <s v="Carlander 2024 Study1 Boys 13-years DEP ANX&amp;DEP"/>
    <n v="204"/>
    <s v="Male"/>
    <n v="13"/>
    <n v="13"/>
    <x v="1"/>
    <s v="RCADS-25-Y-SV"/>
    <n v="22"/>
    <s v="Swedish"/>
    <n v="1"/>
    <x v="0"/>
    <n v="10"/>
    <s v="Total Anxiety and Depression (25.1)"/>
    <n v="10.85"/>
    <n v="7.61"/>
  </r>
  <r>
    <s v="Carlander 2024 (25-Y) 1-year age bands14FemaleMajor Depressive Disorder (10.1)"/>
    <n v="14"/>
    <n v="8"/>
    <n v="19"/>
    <x v="7"/>
    <s v="Study1"/>
    <n v="610"/>
    <s v="Carlander 2024 Study1 Girls 14-years"/>
    <n v="201"/>
    <s v="Female"/>
    <n v="14"/>
    <n v="14"/>
    <x v="1"/>
    <s v="RCADS-25-Y-SV"/>
    <n v="22"/>
    <s v="Swedish"/>
    <n v="1"/>
    <x v="0"/>
    <n v="4"/>
    <s v="Major Depressive Disorder (10.1)"/>
    <n v="8.44"/>
    <n v="5.81"/>
  </r>
  <r>
    <s v="Carlander 2024 (25-Y) 1-year age bands14FemaleTotal Anxiety (15.1)"/>
    <n v="14"/>
    <n v="8"/>
    <n v="19"/>
    <x v="7"/>
    <s v="Study1"/>
    <n v="610"/>
    <s v="Carlander 2024 Study1 Girls 14-years"/>
    <n v="201"/>
    <s v="Female"/>
    <n v="14"/>
    <n v="14"/>
    <x v="1"/>
    <s v="RCADS-25-Y-SV"/>
    <n v="22"/>
    <s v="Swedish"/>
    <n v="1"/>
    <x v="0"/>
    <n v="9"/>
    <s v="Total Anxiety (15.1)"/>
    <n v="11.19"/>
    <n v="7.48"/>
  </r>
  <r>
    <s v="Carlander 2024 (25-Y) 1-year age bands14FemaleTotal Anxiety and Depression (25.1)"/>
    <n v="14"/>
    <n v="8"/>
    <n v="19"/>
    <x v="7"/>
    <s v="Study1"/>
    <n v="610"/>
    <s v="Carlander 2024 Study1 Girls 14-years"/>
    <n v="201"/>
    <s v="Female"/>
    <n v="14"/>
    <n v="14"/>
    <x v="1"/>
    <s v="RCADS-25-Y-SV"/>
    <n v="22"/>
    <s v="Swedish"/>
    <n v="1"/>
    <x v="0"/>
    <n v="10"/>
    <s v="Total Anxiety and Depression (25.1)"/>
    <n v="19.64"/>
    <n v="12.35"/>
  </r>
  <r>
    <s v="Carlander 2024 (25-Y) 1-year age bands14MaleMajor Depressive Disorder (10.1)"/>
    <n v="14"/>
    <n v="8"/>
    <n v="19"/>
    <x v="7"/>
    <s v="Study1"/>
    <n v="727"/>
    <s v="Carlander 2024 Study1 Boys 14-years"/>
    <n v="191"/>
    <s v="Male"/>
    <n v="14"/>
    <n v="14"/>
    <x v="1"/>
    <s v="RCADS-25-Y-SV"/>
    <n v="22"/>
    <s v="Swedish"/>
    <n v="1"/>
    <x v="0"/>
    <n v="4"/>
    <s v="Major Depressive Disorder (10.1)"/>
    <n v="5.68"/>
    <n v="4.24"/>
  </r>
  <r>
    <s v="Carlander 2024 (25-Y) 1-year age bands14MaleTotal Anxiety (15.1)"/>
    <n v="14"/>
    <n v="8"/>
    <n v="19"/>
    <x v="7"/>
    <s v="Study1"/>
    <n v="727"/>
    <s v="Carlander 2024 Study1 Boys 14-years"/>
    <n v="191"/>
    <s v="Male"/>
    <n v="14"/>
    <n v="14"/>
    <x v="1"/>
    <s v="RCADS-25-Y-SV"/>
    <n v="22"/>
    <s v="Swedish"/>
    <n v="1"/>
    <x v="0"/>
    <n v="9"/>
    <s v="Total Anxiety (15.1)"/>
    <n v="6.58"/>
    <n v="5"/>
  </r>
  <r>
    <s v="Carlander 2024 (25-Y) 1-year age bands14MaleTotal Anxiety and Depression (25.1)"/>
    <n v="14"/>
    <n v="8"/>
    <n v="19"/>
    <x v="7"/>
    <s v="Study1"/>
    <n v="727"/>
    <s v="Carlander 2024 Study1 Boys 14-years"/>
    <n v="191"/>
    <s v="Male"/>
    <n v="14"/>
    <n v="14"/>
    <x v="1"/>
    <s v="RCADS-25-Y-SV"/>
    <n v="22"/>
    <s v="Swedish"/>
    <n v="1"/>
    <x v="0"/>
    <n v="10"/>
    <s v="Total Anxiety and Depression (25.1)"/>
    <n v="12.26"/>
    <n v="8.5399999999999991"/>
  </r>
  <r>
    <s v="Carlander 2024 (25-Y) 1-year age bands15FemaleMajor Depressive Disorder (10.1)"/>
    <n v="15"/>
    <n v="9"/>
    <n v="19"/>
    <x v="7"/>
    <s v="Study1"/>
    <n v="611"/>
    <s v="Carlander 2024 Study1 Girls 15-years"/>
    <n v="204"/>
    <s v="Female"/>
    <n v="15"/>
    <n v="15"/>
    <x v="1"/>
    <s v="RCADS-25-Y-SV"/>
    <n v="22"/>
    <s v="Swedish"/>
    <n v="1"/>
    <x v="0"/>
    <n v="4"/>
    <s v="Major Depressive Disorder (10.1)"/>
    <n v="9.64"/>
    <n v="5.69"/>
  </r>
  <r>
    <s v="Carlander 2024 (25-Y) 1-year age bands15FemaleTotal Anxiety (15.1)"/>
    <n v="15"/>
    <n v="9"/>
    <n v="19"/>
    <x v="7"/>
    <s v="Study1"/>
    <n v="611"/>
    <s v="Carlander 2024 Study1 Girls 15-years"/>
    <n v="204"/>
    <s v="Female"/>
    <n v="15"/>
    <n v="15"/>
    <x v="1"/>
    <s v="RCADS-25-Y-SV"/>
    <n v="22"/>
    <s v="Swedish"/>
    <n v="1"/>
    <x v="0"/>
    <n v="9"/>
    <s v="Total Anxiety (15.1)"/>
    <n v="11.36"/>
    <n v="6.67"/>
  </r>
  <r>
    <s v="Carlander 2024 (25-Y) 1-year age bands15FemaleTotal Anxiety and Depression (25.1)"/>
    <n v="15"/>
    <n v="9"/>
    <n v="19"/>
    <x v="7"/>
    <s v="Study1"/>
    <n v="611"/>
    <s v="Carlander 2024 Study1 Girls 15-years"/>
    <n v="204"/>
    <s v="Female"/>
    <n v="15"/>
    <n v="15"/>
    <x v="1"/>
    <s v="RCADS-25-Y-SV"/>
    <n v="22"/>
    <s v="Swedish"/>
    <n v="1"/>
    <x v="0"/>
    <n v="10"/>
    <s v="Total Anxiety and Depression (25.1)"/>
    <n v="21"/>
    <n v="11.42"/>
  </r>
  <r>
    <s v="Carlander 2024 (25-Y) 1-year age bands15MaleMajor Depressive Disorder (10.1)"/>
    <n v="15"/>
    <n v="9"/>
    <n v="19"/>
    <x v="7"/>
    <s v="Study1"/>
    <n v="728"/>
    <s v="Carlander 2024 Study1 Boys 15-years DEP ANX&amp;DEP"/>
    <n v="178"/>
    <s v="Male"/>
    <n v="15"/>
    <n v="15"/>
    <x v="1"/>
    <s v="RCADS-25-Y-SV"/>
    <n v="22"/>
    <s v="Swedish"/>
    <n v="1"/>
    <x v="0"/>
    <n v="4"/>
    <s v="Major Depressive Disorder (10.1)"/>
    <n v="5.99"/>
    <n v="4.33"/>
  </r>
  <r>
    <s v="Carlander 2024 (25-Y) 1-year age bands15MaleTotal Anxiety (15.1)"/>
    <n v="15"/>
    <n v="9"/>
    <n v="19"/>
    <x v="7"/>
    <s v="Study1"/>
    <n v="729"/>
    <s v="Carlander 2024 Study1 Boys 15-years  ANX"/>
    <n v="177"/>
    <s v="Male"/>
    <n v="15"/>
    <n v="15"/>
    <x v="1"/>
    <s v="RCADS-25-Y-SV"/>
    <n v="22"/>
    <s v="Swedish"/>
    <n v="1"/>
    <x v="0"/>
    <n v="9"/>
    <s v="Total Anxiety (15.1)"/>
    <n v="6.3"/>
    <n v="4.97"/>
  </r>
  <r>
    <s v="Carlander 2024 (25-Y) 1-year age bands15MaleTotal Anxiety and Depression (25.1)"/>
    <n v="15"/>
    <n v="9"/>
    <n v="19"/>
    <x v="7"/>
    <s v="Study1"/>
    <n v="728"/>
    <s v="Carlander 2024 Study1 Boys 15-years DEP ANX&amp;DEP"/>
    <n v="178"/>
    <s v="Male"/>
    <n v="15"/>
    <n v="15"/>
    <x v="1"/>
    <s v="RCADS-25-Y-SV"/>
    <n v="22"/>
    <s v="Swedish"/>
    <n v="1"/>
    <x v="0"/>
    <n v="10"/>
    <s v="Total Anxiety and Depression (25.1)"/>
    <n v="12.29"/>
    <n v="8.6300000000000008"/>
  </r>
  <r>
    <s v="Carlander 2024 (25-Y) 1-year age bands16FemaleMajor Depressive Disorder (10.1)"/>
    <n v="16"/>
    <n v="10"/>
    <n v="19"/>
    <x v="7"/>
    <s v="Study1"/>
    <n v="612"/>
    <s v="Carlander 2024 Study1 Girls 16-years"/>
    <n v="172"/>
    <s v="Female"/>
    <n v="16"/>
    <n v="16"/>
    <x v="1"/>
    <s v="RCADS-25-Y-SV"/>
    <n v="22"/>
    <s v="Swedish"/>
    <n v="1"/>
    <x v="0"/>
    <n v="4"/>
    <s v="Major Depressive Disorder (10.1)"/>
    <n v="10.36"/>
    <n v="5.46"/>
  </r>
  <r>
    <s v="Carlander 2024 (25-Y) 1-year age bands16FemaleTotal Anxiety (15.1)"/>
    <n v="16"/>
    <n v="10"/>
    <n v="19"/>
    <x v="7"/>
    <s v="Study1"/>
    <n v="612"/>
    <s v="Carlander 2024 Study1 Girls 16-years"/>
    <n v="172"/>
    <s v="Female"/>
    <n v="16"/>
    <n v="16"/>
    <x v="1"/>
    <s v="RCADS-25-Y-SV"/>
    <n v="22"/>
    <s v="Swedish"/>
    <n v="1"/>
    <x v="0"/>
    <n v="9"/>
    <s v="Total Anxiety (15.1)"/>
    <n v="12.67"/>
    <n v="7.29"/>
  </r>
  <r>
    <s v="Carlander 2024 (25-Y) 1-year age bands16FemaleTotal Anxiety and Depression (25.1)"/>
    <n v="16"/>
    <n v="10"/>
    <n v="19"/>
    <x v="7"/>
    <s v="Study1"/>
    <n v="612"/>
    <s v="Carlander 2024 Study1 Girls 16-years"/>
    <n v="172"/>
    <s v="Female"/>
    <n v="16"/>
    <n v="16"/>
    <x v="1"/>
    <s v="RCADS-25-Y-SV"/>
    <n v="22"/>
    <s v="Swedish"/>
    <n v="1"/>
    <x v="0"/>
    <n v="10"/>
    <s v="Total Anxiety and Depression (25.1)"/>
    <n v="23.03"/>
    <n v="11.96"/>
  </r>
  <r>
    <s v="Carlander 2024 (25-Y) 1-year age bands16MaleMajor Depressive Disorder (10.1)"/>
    <n v="16"/>
    <n v="10"/>
    <n v="19"/>
    <x v="7"/>
    <s v="Study1"/>
    <n v="730"/>
    <s v="Carlander 2024 Study1 Boys 16-years DEP"/>
    <n v="155"/>
    <s v="Male"/>
    <n v="16"/>
    <n v="16"/>
    <x v="1"/>
    <s v="RCADS-25-Y-SV"/>
    <n v="22"/>
    <s v="Swedish"/>
    <n v="1"/>
    <x v="0"/>
    <n v="4"/>
    <s v="Major Depressive Disorder (10.1)"/>
    <n v="5.61"/>
    <n v="4.01"/>
  </r>
  <r>
    <s v="Carlander 2024 (25-Y) 1-year age bands16MaleTotal Anxiety (15.1)"/>
    <n v="16"/>
    <n v="10"/>
    <n v="19"/>
    <x v="7"/>
    <s v="Study1"/>
    <n v="731"/>
    <s v="Carlander 2024 Study1 Boys 16-years ANX ANX&amp;DEP"/>
    <n v="153"/>
    <s v="Male"/>
    <n v="16"/>
    <n v="16"/>
    <x v="1"/>
    <s v="RCADS-25-Y-SV"/>
    <n v="22"/>
    <s v="Swedish"/>
    <n v="1"/>
    <x v="0"/>
    <n v="9"/>
    <s v="Total Anxiety (15.1)"/>
    <n v="5.85"/>
    <n v="5.03"/>
  </r>
  <r>
    <s v="Carlander 2024 (25-Y) 1-year age bands16MaleTotal Anxiety and Depression (25.1)"/>
    <n v="16"/>
    <n v="10"/>
    <n v="19"/>
    <x v="7"/>
    <s v="Study1"/>
    <n v="731"/>
    <s v="Carlander 2024 Study1 Boys 16-years ANX ANX&amp;DEP"/>
    <n v="153"/>
    <s v="Male"/>
    <n v="16"/>
    <n v="16"/>
    <x v="1"/>
    <s v="RCADS-25-Y-SV"/>
    <n v="22"/>
    <s v="Swedish"/>
    <n v="1"/>
    <x v="0"/>
    <n v="10"/>
    <s v="Total Anxiety and Depression (25.1)"/>
    <n v="11.41"/>
    <n v="8.1"/>
  </r>
  <r>
    <s v="Carlander 2024 (25-Y) 1-year age bands17FemaleMajor Depressive Disorder (10.1)"/>
    <n v="17"/>
    <n v="11"/>
    <n v="19"/>
    <x v="7"/>
    <s v="Study1"/>
    <n v="613"/>
    <s v="Carlander 2024 Study1 Girls 17-years"/>
    <n v="154"/>
    <s v="Female"/>
    <n v="17"/>
    <n v="17"/>
    <x v="1"/>
    <s v="RCADS-25-Y-SV"/>
    <n v="22"/>
    <s v="Swedish"/>
    <n v="1"/>
    <x v="0"/>
    <n v="4"/>
    <s v="Major Depressive Disorder (10.1)"/>
    <n v="9.25"/>
    <n v="4.6100000000000003"/>
  </r>
  <r>
    <s v="Carlander 2024 (25-Y) 1-year age bands17FemaleTotal Anxiety (15.1)"/>
    <n v="17"/>
    <n v="11"/>
    <n v="19"/>
    <x v="7"/>
    <s v="Study1"/>
    <n v="613"/>
    <s v="Carlander 2024 Study1 Girls 17-years"/>
    <n v="154"/>
    <s v="Female"/>
    <n v="17"/>
    <n v="17"/>
    <x v="1"/>
    <s v="RCADS-25-Y-SV"/>
    <n v="22"/>
    <s v="Swedish"/>
    <n v="1"/>
    <x v="0"/>
    <n v="9"/>
    <s v="Total Anxiety (15.1)"/>
    <n v="11.07"/>
    <n v="6.49"/>
  </r>
  <r>
    <s v="Carlander 2024 (25-Y) 1-year age bands17FemaleTotal Anxiety and Depression (25.1)"/>
    <n v="17"/>
    <n v="11"/>
    <n v="19"/>
    <x v="7"/>
    <s v="Study1"/>
    <n v="613"/>
    <s v="Carlander 2024 Study1 Girls 17-years"/>
    <n v="154"/>
    <s v="Female"/>
    <n v="17"/>
    <n v="17"/>
    <x v="1"/>
    <s v="RCADS-25-Y-SV"/>
    <n v="22"/>
    <s v="Swedish"/>
    <n v="1"/>
    <x v="0"/>
    <n v="10"/>
    <s v="Total Anxiety and Depression (25.1)"/>
    <n v="20.32"/>
    <n v="10.39"/>
  </r>
  <r>
    <s v="Carlander 2024 (25-Y) 1-year age bands17MaleMajor Depressive Disorder (10.1)"/>
    <n v="17"/>
    <n v="11"/>
    <n v="19"/>
    <x v="7"/>
    <s v="Study1"/>
    <n v="732"/>
    <s v="Carlander 2024 Study1 Boys 17-years"/>
    <n v="119"/>
    <s v="Male"/>
    <n v="17"/>
    <n v="17"/>
    <x v="1"/>
    <s v="RCADS-25-Y-SV"/>
    <n v="22"/>
    <s v="Swedish"/>
    <n v="1"/>
    <x v="0"/>
    <n v="4"/>
    <s v="Major Depressive Disorder (10.1)"/>
    <n v="6.78"/>
    <n v="5.08"/>
  </r>
  <r>
    <s v="Carlander 2024 (25-Y) 1-year age bands17MaleTotal Anxiety (15.1)"/>
    <n v="17"/>
    <n v="11"/>
    <n v="19"/>
    <x v="7"/>
    <s v="Study1"/>
    <n v="732"/>
    <s v="Carlander 2024 Study1 Boys 17-years"/>
    <n v="119"/>
    <s v="Male"/>
    <n v="17"/>
    <n v="17"/>
    <x v="1"/>
    <s v="RCADS-25-Y-SV"/>
    <n v="22"/>
    <s v="Swedish"/>
    <n v="1"/>
    <x v="0"/>
    <n v="9"/>
    <s v="Total Anxiety (15.1)"/>
    <n v="6.72"/>
    <n v="5.6"/>
  </r>
  <r>
    <s v="Carlander 2024 (25-Y) 1-year age bands17MaleTotal Anxiety and Depression (25.1)"/>
    <n v="17"/>
    <n v="11"/>
    <n v="19"/>
    <x v="7"/>
    <s v="Study1"/>
    <n v="732"/>
    <s v="Carlander 2024 Study1 Boys 17-years"/>
    <n v="119"/>
    <s v="Male"/>
    <n v="17"/>
    <n v="17"/>
    <x v="1"/>
    <s v="RCADS-25-Y-SV"/>
    <n v="22"/>
    <s v="Swedish"/>
    <n v="1"/>
    <x v="0"/>
    <n v="10"/>
    <s v="Total Anxiety and Depression (25.1)"/>
    <n v="13.5"/>
    <n v="9.94"/>
  </r>
  <r>
    <s v="Carlander 2024 (25-Y) 1-year age bands8FemaleMajor Depressive Disorder (10.1)"/>
    <n v="8"/>
    <n v="2"/>
    <n v="19"/>
    <x v="7"/>
    <s v="Study1"/>
    <n v="736"/>
    <s v="Carlander 2024 Study1 Girls 8-years DEP"/>
    <n v="186"/>
    <s v="Female"/>
    <n v="8"/>
    <n v="8"/>
    <x v="1"/>
    <s v="RCADS-25-Y-SV"/>
    <n v="22"/>
    <s v="Swedish"/>
    <n v="1"/>
    <x v="0"/>
    <n v="4"/>
    <s v="Major Depressive Disorder (10.1)"/>
    <n v="5.05"/>
    <n v="3.09"/>
  </r>
  <r>
    <s v="Carlander 2024 (25-Y) 1-year age bands8FemaleTotal Anxiety (15.1)"/>
    <n v="8"/>
    <n v="2"/>
    <n v="19"/>
    <x v="7"/>
    <s v="Study1"/>
    <n v="737"/>
    <s v="Carlander 2024 Study1 Girls 8-years ANX ANX&amp;DEP"/>
    <n v="185"/>
    <s v="Female"/>
    <n v="8"/>
    <n v="8"/>
    <x v="1"/>
    <s v="RCADS-25-Y-SV"/>
    <n v="22"/>
    <s v="Swedish"/>
    <n v="1"/>
    <x v="0"/>
    <n v="9"/>
    <s v="Total Anxiety (15.1)"/>
    <n v="7.59"/>
    <n v="4.34"/>
  </r>
  <r>
    <s v="Carlander 2024 (25-Y) 1-year age bands8FemaleTotal Anxiety and Depression (25.1)"/>
    <n v="8"/>
    <n v="2"/>
    <n v="19"/>
    <x v="7"/>
    <s v="Study1"/>
    <n v="737"/>
    <s v="Carlander 2024 Study1 Girls 8-years ANX ANX&amp;DEP"/>
    <n v="185"/>
    <s v="Female"/>
    <n v="8"/>
    <n v="8"/>
    <x v="1"/>
    <s v="RCADS-25-Y-SV"/>
    <n v="22"/>
    <s v="Swedish"/>
    <n v="1"/>
    <x v="0"/>
    <n v="10"/>
    <s v="Total Anxiety and Depression (25.1)"/>
    <n v="12.65"/>
    <n v="6.79"/>
  </r>
  <r>
    <s v="Carlander 2024 (25-Y) 1-year age bands8MaleMajor Depressive Disorder (10.1)"/>
    <n v="8"/>
    <n v="2"/>
    <n v="19"/>
    <x v="7"/>
    <s v="Study1"/>
    <n v="717"/>
    <s v="Carlander 2024 Study1 Boys 8-years DEP"/>
    <n v="200"/>
    <s v="Male"/>
    <n v="8"/>
    <n v="8"/>
    <x v="1"/>
    <s v="RCADS-25-Y-SV"/>
    <n v="22"/>
    <s v="Swedish"/>
    <n v="1"/>
    <x v="0"/>
    <n v="4"/>
    <s v="Major Depressive Disorder (10.1)"/>
    <n v="4.9800000000000004"/>
    <n v="3.66"/>
  </r>
  <r>
    <s v="Carlander 2024 (25-Y) 1-year age bands8MaleTotal Anxiety (15.1)"/>
    <n v="8"/>
    <n v="2"/>
    <n v="19"/>
    <x v="7"/>
    <s v="Study1"/>
    <n v="718"/>
    <s v="Carlander 2024 Study1 Boys 8-years ANX ANX&amp;DEP"/>
    <n v="199"/>
    <s v="Male"/>
    <n v="8"/>
    <n v="8"/>
    <x v="1"/>
    <s v="RCADS-25-Y-SV"/>
    <n v="22"/>
    <s v="Swedish"/>
    <n v="1"/>
    <x v="0"/>
    <n v="9"/>
    <s v="Total Anxiety (15.1)"/>
    <n v="6.94"/>
    <n v="4.9800000000000004"/>
  </r>
  <r>
    <s v="Carlander 2024 (25-Y) 1-year age bands8MaleTotal Anxiety and Depression (25.1)"/>
    <n v="8"/>
    <n v="2"/>
    <n v="19"/>
    <x v="7"/>
    <s v="Study1"/>
    <n v="718"/>
    <s v="Carlander 2024 Study1 Boys 8-years ANX ANX&amp;DEP"/>
    <n v="199"/>
    <s v="Male"/>
    <n v="8"/>
    <n v="8"/>
    <x v="1"/>
    <s v="RCADS-25-Y-SV"/>
    <n v="22"/>
    <s v="Swedish"/>
    <n v="1"/>
    <x v="0"/>
    <n v="10"/>
    <s v="Total Anxiety and Depression (25.1)"/>
    <n v="11.92"/>
    <n v="7.81"/>
  </r>
  <r>
    <s v="Carlander 2024 (25-Y) 1-year age bands9FemaleMajor Depressive Disorder (10.1)"/>
    <n v="9"/>
    <n v="3"/>
    <n v="19"/>
    <x v="7"/>
    <s v="Study1"/>
    <n v="738"/>
    <s v="Carlander 2024 Study1 Girls 9-years DEP"/>
    <n v="202"/>
    <s v="Female"/>
    <n v="9"/>
    <n v="9"/>
    <x v="1"/>
    <s v="RCADS-25-Y-SV"/>
    <n v="22"/>
    <s v="Swedish"/>
    <n v="1"/>
    <x v="0"/>
    <n v="4"/>
    <s v="Major Depressive Disorder (10.1)"/>
    <n v="5.12"/>
    <n v="3.32"/>
  </r>
  <r>
    <s v="Carlander 2024 (25-Y) 1-year age bands9FemaleTotal Anxiety (15.1)"/>
    <n v="9"/>
    <n v="3"/>
    <n v="19"/>
    <x v="7"/>
    <s v="Study1"/>
    <n v="739"/>
    <s v="Carlander 2024 Study1 Girls 9-years ANX ANX&amp;DEP"/>
    <n v="201"/>
    <s v="Female"/>
    <n v="9"/>
    <n v="9"/>
    <x v="1"/>
    <s v="RCADS-25-Y-SV"/>
    <n v="22"/>
    <s v="Swedish"/>
    <n v="1"/>
    <x v="0"/>
    <n v="9"/>
    <s v="Total Anxiety (15.1)"/>
    <n v="7.42"/>
    <n v="5.18"/>
  </r>
  <r>
    <s v="Carlander 2024 (25-Y) 1-year age bands9FemaleTotal Anxiety and Depression (25.1)"/>
    <n v="9"/>
    <n v="3"/>
    <n v="19"/>
    <x v="7"/>
    <s v="Study1"/>
    <n v="739"/>
    <s v="Carlander 2024 Study1 Girls 9-years ANX ANX&amp;DEP"/>
    <n v="201"/>
    <s v="Female"/>
    <n v="9"/>
    <n v="9"/>
    <x v="1"/>
    <s v="RCADS-25-Y-SV"/>
    <n v="22"/>
    <s v="Swedish"/>
    <n v="1"/>
    <x v="0"/>
    <n v="10"/>
    <s v="Total Anxiety and Depression (25.1)"/>
    <n v="12.53"/>
    <n v="7.71"/>
  </r>
  <r>
    <s v="Carlander 2024 (25-Y) 1-year age bands9MaleMajor Depressive Disorder (10.1)"/>
    <n v="9"/>
    <n v="3"/>
    <n v="19"/>
    <x v="7"/>
    <s v="Study1"/>
    <n v="719"/>
    <s v="Carlander 2024 Study1 Boys 9-years DEP"/>
    <n v="234"/>
    <s v="Male"/>
    <n v="9"/>
    <n v="9"/>
    <x v="1"/>
    <s v="RCADS-25-Y-SV"/>
    <n v="22"/>
    <s v="Swedish"/>
    <n v="1"/>
    <x v="0"/>
    <n v="4"/>
    <s v="Major Depressive Disorder (10.1)"/>
    <n v="5.07"/>
    <n v="3.57"/>
  </r>
  <r>
    <s v="Carlander 2024 (25-Y) 1-year age bands9MaleTotal Anxiety (15.1)"/>
    <n v="9"/>
    <n v="3"/>
    <n v="19"/>
    <x v="7"/>
    <s v="Study1"/>
    <n v="720"/>
    <s v="Carlander 2024 Study1 Boys 9-years ANX ANX&amp;DEP"/>
    <n v="233"/>
    <s v="Male"/>
    <n v="9"/>
    <n v="9"/>
    <x v="1"/>
    <s v="RCADS-25-Y-SV"/>
    <n v="22"/>
    <s v="Swedish"/>
    <n v="1"/>
    <x v="0"/>
    <n v="9"/>
    <s v="Total Anxiety (15.1)"/>
    <n v="6.9"/>
    <n v="5.16"/>
  </r>
  <r>
    <s v="Carlander 2024 (25-Y) 1-year age bands9MaleTotal Anxiety and Depression (25.1)"/>
    <n v="9"/>
    <n v="3"/>
    <n v="19"/>
    <x v="7"/>
    <s v="Study1"/>
    <n v="720"/>
    <s v="Carlander 2024 Study1 Boys 9-years ANX ANX&amp;DEP"/>
    <n v="233"/>
    <s v="Male"/>
    <n v="9"/>
    <n v="9"/>
    <x v="1"/>
    <s v="RCADS-25-Y-SV"/>
    <n v="22"/>
    <s v="Swedish"/>
    <n v="1"/>
    <x v="0"/>
    <n v="10"/>
    <s v="Total Anxiety and Depression (25.1)"/>
    <n v="11.96"/>
    <n v="8.01"/>
  </r>
  <r>
    <s v="Carlander 2024 (25-Y) ages combined10FemaleMajor Depressive Disorder (10.1)"/>
    <n v="10"/>
    <n v="4"/>
    <n v="19"/>
    <x v="8"/>
    <s v="Study1"/>
    <n v="614"/>
    <s v="Carlander 2024 Study1 All Girls DEP"/>
    <n v="1941"/>
    <s v="Female"/>
    <n v="8"/>
    <n v="17"/>
    <x v="1"/>
    <s v="RCADS-25-Y-SV"/>
    <n v="22"/>
    <s v="Swedish"/>
    <n v="1"/>
    <x v="0"/>
    <n v="4"/>
    <s v="Major Depressive Disorder (10.1)"/>
    <n v="7.38"/>
    <n v="5.15"/>
  </r>
  <r>
    <s v="Carlander 2024 (25-Y) ages combined10FemaleTotal Anxiety (15.1)"/>
    <n v="10"/>
    <n v="4"/>
    <n v="19"/>
    <x v="8"/>
    <s v="Study1"/>
    <n v="615"/>
    <s v="Carlander 2024 Study1 All Girls ANX"/>
    <n v="1937"/>
    <s v="Female"/>
    <n v="8"/>
    <n v="17"/>
    <x v="1"/>
    <s v="RCADS-25-Y-SV"/>
    <n v="22"/>
    <s v="Swedish"/>
    <n v="1"/>
    <x v="0"/>
    <n v="9"/>
    <s v="Total Anxiety (15.1)"/>
    <n v="9.6"/>
    <n v="6.43"/>
  </r>
  <r>
    <s v="Carlander 2024 (25-Y) ages combined10FemaleTotal Anxiety and Depression (25.1)"/>
    <n v="10"/>
    <n v="4"/>
    <n v="19"/>
    <x v="8"/>
    <s v="Study1"/>
    <n v="616"/>
    <s v="Carlander 2024 Study1 All Girls ANX&amp;DEP"/>
    <n v="1941"/>
    <s v="Female"/>
    <n v="8"/>
    <n v="17"/>
    <x v="1"/>
    <s v="RCADS-25-Y-SV"/>
    <n v="22"/>
    <s v="Swedish"/>
    <n v="1"/>
    <x v="0"/>
    <n v="10"/>
    <s v="Total Anxiety and Depression (25.1)"/>
    <n v="16.989999999999998"/>
    <n v="10.78"/>
  </r>
  <r>
    <s v="Carlander 2024 (25-Y) ages combined10MaleMajor Depressive Disorder (10.1)"/>
    <n v="10"/>
    <n v="4"/>
    <n v="19"/>
    <x v="8"/>
    <s v="Study1"/>
    <n v="733"/>
    <s v="Carlander 2024 Study1 All Boys DEP"/>
    <n v="1998"/>
    <s v="Male"/>
    <n v="8"/>
    <n v="17"/>
    <x v="1"/>
    <s v="RCADS-25-Y-SV"/>
    <n v="22"/>
    <s v="Swedish"/>
    <n v="1"/>
    <x v="0"/>
    <n v="4"/>
    <s v="Major Depressive Disorder (10.1)"/>
    <n v="5.39"/>
    <n v="3.88"/>
  </r>
  <r>
    <s v="Carlander 2024 (25-Y) ages combined10MaleTotal Anxiety (15.1)"/>
    <n v="10"/>
    <n v="4"/>
    <n v="19"/>
    <x v="8"/>
    <s v="Study1"/>
    <n v="734"/>
    <s v="Carlander 2024 Study1 All Boys ANX"/>
    <n v="1991"/>
    <s v="Male"/>
    <n v="8"/>
    <n v="17"/>
    <x v="1"/>
    <s v="RCADS-25-Y-SV"/>
    <n v="22"/>
    <s v="Swedish"/>
    <n v="1"/>
    <x v="0"/>
    <n v="9"/>
    <s v="Total Anxiety (15.1)"/>
    <n v="6.4"/>
    <n v="4.9000000000000004"/>
  </r>
  <r>
    <s v="Carlander 2024 (25-Y) ages combined10MaleTotal Anxiety and Depression (25.1)"/>
    <n v="10"/>
    <n v="4"/>
    <n v="19"/>
    <x v="8"/>
    <s v="Study1"/>
    <n v="735"/>
    <s v="Carlander 2024 Study1 All Boys ANX&amp;DEP"/>
    <n v="1993"/>
    <s v="Male"/>
    <n v="8"/>
    <n v="17"/>
    <x v="1"/>
    <s v="RCADS-25-Y-SV"/>
    <n v="22"/>
    <s v="Swedish"/>
    <n v="1"/>
    <x v="0"/>
    <n v="10"/>
    <s v="Total Anxiety and Depression (25.1)"/>
    <n v="11.79"/>
    <n v="7.97"/>
  </r>
  <r>
    <s v="Carlander 2024 (25-Y) ages combined11FemaleMajor Depressive Disorder (10.1)"/>
    <n v="11"/>
    <n v="5"/>
    <n v="19"/>
    <x v="8"/>
    <s v="Study1"/>
    <n v="614"/>
    <s v="Carlander 2024 Study1 All Girls DEP"/>
    <n v="1941"/>
    <s v="Female"/>
    <n v="8"/>
    <n v="17"/>
    <x v="1"/>
    <s v="RCADS-25-Y-SV"/>
    <n v="22"/>
    <s v="Swedish"/>
    <n v="1"/>
    <x v="0"/>
    <n v="4"/>
    <s v="Major Depressive Disorder (10.1)"/>
    <n v="7.38"/>
    <n v="5.15"/>
  </r>
  <r>
    <s v="Carlander 2024 (25-Y) ages combined11FemaleTotal Anxiety (15.1)"/>
    <n v="11"/>
    <n v="5"/>
    <n v="19"/>
    <x v="8"/>
    <s v="Study1"/>
    <n v="615"/>
    <s v="Carlander 2024 Study1 All Girls ANX"/>
    <n v="1937"/>
    <s v="Female"/>
    <n v="8"/>
    <n v="17"/>
    <x v="1"/>
    <s v="RCADS-25-Y-SV"/>
    <n v="22"/>
    <s v="Swedish"/>
    <n v="1"/>
    <x v="0"/>
    <n v="9"/>
    <s v="Total Anxiety (15.1)"/>
    <n v="9.6"/>
    <n v="6.43"/>
  </r>
  <r>
    <s v="Carlander 2024 (25-Y) ages combined11FemaleTotal Anxiety and Depression (25.1)"/>
    <n v="11"/>
    <n v="5"/>
    <n v="19"/>
    <x v="8"/>
    <s v="Study1"/>
    <n v="616"/>
    <s v="Carlander 2024 Study1 All Girls ANX&amp;DEP"/>
    <n v="1941"/>
    <s v="Female"/>
    <n v="8"/>
    <n v="17"/>
    <x v="1"/>
    <s v="RCADS-25-Y-SV"/>
    <n v="22"/>
    <s v="Swedish"/>
    <n v="1"/>
    <x v="0"/>
    <n v="10"/>
    <s v="Total Anxiety and Depression (25.1)"/>
    <n v="16.989999999999998"/>
    <n v="10.78"/>
  </r>
  <r>
    <s v="Carlander 2024 (25-Y) ages combined11MaleMajor Depressive Disorder (10.1)"/>
    <n v="11"/>
    <n v="5"/>
    <n v="19"/>
    <x v="8"/>
    <s v="Study1"/>
    <n v="733"/>
    <s v="Carlander 2024 Study1 All Boys DEP"/>
    <n v="1998"/>
    <s v="Male"/>
    <n v="8"/>
    <n v="17"/>
    <x v="1"/>
    <s v="RCADS-25-Y-SV"/>
    <n v="22"/>
    <s v="Swedish"/>
    <n v="1"/>
    <x v="0"/>
    <n v="4"/>
    <s v="Major Depressive Disorder (10.1)"/>
    <n v="5.39"/>
    <n v="3.88"/>
  </r>
  <r>
    <s v="Carlander 2024 (25-Y) ages combined11MaleTotal Anxiety (15.1)"/>
    <n v="11"/>
    <n v="5"/>
    <n v="19"/>
    <x v="8"/>
    <s v="Study1"/>
    <n v="734"/>
    <s v="Carlander 2024 Study1 All Boys ANX"/>
    <n v="1991"/>
    <s v="Male"/>
    <n v="8"/>
    <n v="17"/>
    <x v="1"/>
    <s v="RCADS-25-Y-SV"/>
    <n v="22"/>
    <s v="Swedish"/>
    <n v="1"/>
    <x v="0"/>
    <n v="9"/>
    <s v="Total Anxiety (15.1)"/>
    <n v="6.4"/>
    <n v="4.9000000000000004"/>
  </r>
  <r>
    <s v="Carlander 2024 (25-Y) ages combined11MaleTotal Anxiety and Depression (25.1)"/>
    <n v="11"/>
    <n v="5"/>
    <n v="19"/>
    <x v="8"/>
    <s v="Study1"/>
    <n v="735"/>
    <s v="Carlander 2024 Study1 All Boys ANX&amp;DEP"/>
    <n v="1993"/>
    <s v="Male"/>
    <n v="8"/>
    <n v="17"/>
    <x v="1"/>
    <s v="RCADS-25-Y-SV"/>
    <n v="22"/>
    <s v="Swedish"/>
    <n v="1"/>
    <x v="0"/>
    <n v="10"/>
    <s v="Total Anxiety and Depression (25.1)"/>
    <n v="11.79"/>
    <n v="7.97"/>
  </r>
  <r>
    <s v="Carlander 2024 (25-Y) ages combined12FemaleMajor Depressive Disorder (10.1)"/>
    <n v="12"/>
    <n v="6"/>
    <n v="19"/>
    <x v="8"/>
    <s v="Study1"/>
    <n v="614"/>
    <s v="Carlander 2024 Study1 All Girls DEP"/>
    <n v="1941"/>
    <s v="Female"/>
    <n v="8"/>
    <n v="17"/>
    <x v="1"/>
    <s v="RCADS-25-Y-SV"/>
    <n v="22"/>
    <s v="Swedish"/>
    <n v="1"/>
    <x v="0"/>
    <n v="4"/>
    <s v="Major Depressive Disorder (10.1)"/>
    <n v="7.38"/>
    <n v="5.15"/>
  </r>
  <r>
    <s v="Carlander 2024 (25-Y) ages combined12FemaleTotal Anxiety (15.1)"/>
    <n v="12"/>
    <n v="6"/>
    <n v="19"/>
    <x v="8"/>
    <s v="Study1"/>
    <n v="615"/>
    <s v="Carlander 2024 Study1 All Girls ANX"/>
    <n v="1937"/>
    <s v="Female"/>
    <n v="8"/>
    <n v="17"/>
    <x v="1"/>
    <s v="RCADS-25-Y-SV"/>
    <n v="22"/>
    <s v="Swedish"/>
    <n v="1"/>
    <x v="0"/>
    <n v="9"/>
    <s v="Total Anxiety (15.1)"/>
    <n v="9.6"/>
    <n v="6.43"/>
  </r>
  <r>
    <s v="Carlander 2024 (25-Y) ages combined12FemaleTotal Anxiety and Depression (25.1)"/>
    <n v="12"/>
    <n v="6"/>
    <n v="19"/>
    <x v="8"/>
    <s v="Study1"/>
    <n v="616"/>
    <s v="Carlander 2024 Study1 All Girls ANX&amp;DEP"/>
    <n v="1941"/>
    <s v="Female"/>
    <n v="8"/>
    <n v="17"/>
    <x v="1"/>
    <s v="RCADS-25-Y-SV"/>
    <n v="22"/>
    <s v="Swedish"/>
    <n v="1"/>
    <x v="0"/>
    <n v="10"/>
    <s v="Total Anxiety and Depression (25.1)"/>
    <n v="16.989999999999998"/>
    <n v="10.78"/>
  </r>
  <r>
    <s v="Carlander 2024 (25-Y) ages combined12MaleMajor Depressive Disorder (10.1)"/>
    <n v="12"/>
    <n v="6"/>
    <n v="19"/>
    <x v="8"/>
    <s v="Study1"/>
    <n v="733"/>
    <s v="Carlander 2024 Study1 All Boys DEP"/>
    <n v="1998"/>
    <s v="Male"/>
    <n v="8"/>
    <n v="17"/>
    <x v="1"/>
    <s v="RCADS-25-Y-SV"/>
    <n v="22"/>
    <s v="Swedish"/>
    <n v="1"/>
    <x v="0"/>
    <n v="4"/>
    <s v="Major Depressive Disorder (10.1)"/>
    <n v="5.39"/>
    <n v="3.88"/>
  </r>
  <r>
    <s v="Carlander 2024 (25-Y) ages combined12MaleTotal Anxiety (15.1)"/>
    <n v="12"/>
    <n v="6"/>
    <n v="19"/>
    <x v="8"/>
    <s v="Study1"/>
    <n v="734"/>
    <s v="Carlander 2024 Study1 All Boys ANX"/>
    <n v="1991"/>
    <s v="Male"/>
    <n v="8"/>
    <n v="17"/>
    <x v="1"/>
    <s v="RCADS-25-Y-SV"/>
    <n v="22"/>
    <s v="Swedish"/>
    <n v="1"/>
    <x v="0"/>
    <n v="9"/>
    <s v="Total Anxiety (15.1)"/>
    <n v="6.4"/>
    <n v="4.9000000000000004"/>
  </r>
  <r>
    <s v="Carlander 2024 (25-Y) ages combined12MaleTotal Anxiety and Depression (25.1)"/>
    <n v="12"/>
    <n v="6"/>
    <n v="19"/>
    <x v="8"/>
    <s v="Study1"/>
    <n v="735"/>
    <s v="Carlander 2024 Study1 All Boys ANX&amp;DEP"/>
    <n v="1993"/>
    <s v="Male"/>
    <n v="8"/>
    <n v="17"/>
    <x v="1"/>
    <s v="RCADS-25-Y-SV"/>
    <n v="22"/>
    <s v="Swedish"/>
    <n v="1"/>
    <x v="0"/>
    <n v="10"/>
    <s v="Total Anxiety and Depression (25.1)"/>
    <n v="11.79"/>
    <n v="7.97"/>
  </r>
  <r>
    <s v="Carlander 2024 (25-Y) ages combined13FemaleMajor Depressive Disorder (10.1)"/>
    <n v="13"/>
    <n v="7"/>
    <n v="19"/>
    <x v="8"/>
    <s v="Study1"/>
    <n v="614"/>
    <s v="Carlander 2024 Study1 All Girls DEP"/>
    <n v="1941"/>
    <s v="Female"/>
    <n v="8"/>
    <n v="17"/>
    <x v="1"/>
    <s v="RCADS-25-Y-SV"/>
    <n v="22"/>
    <s v="Swedish"/>
    <n v="1"/>
    <x v="0"/>
    <n v="4"/>
    <s v="Major Depressive Disorder (10.1)"/>
    <n v="7.38"/>
    <n v="5.15"/>
  </r>
  <r>
    <s v="Carlander 2024 (25-Y) ages combined13FemaleTotal Anxiety (15.1)"/>
    <n v="13"/>
    <n v="7"/>
    <n v="19"/>
    <x v="8"/>
    <s v="Study1"/>
    <n v="615"/>
    <s v="Carlander 2024 Study1 All Girls ANX"/>
    <n v="1937"/>
    <s v="Female"/>
    <n v="8"/>
    <n v="17"/>
    <x v="1"/>
    <s v="RCADS-25-Y-SV"/>
    <n v="22"/>
    <s v="Swedish"/>
    <n v="1"/>
    <x v="0"/>
    <n v="9"/>
    <s v="Total Anxiety (15.1)"/>
    <n v="9.6"/>
    <n v="6.43"/>
  </r>
  <r>
    <s v="Carlander 2024 (25-Y) ages combined13FemaleTotal Anxiety and Depression (25.1)"/>
    <n v="13"/>
    <n v="7"/>
    <n v="19"/>
    <x v="8"/>
    <s v="Study1"/>
    <n v="616"/>
    <s v="Carlander 2024 Study1 All Girls ANX&amp;DEP"/>
    <n v="1941"/>
    <s v="Female"/>
    <n v="8"/>
    <n v="17"/>
    <x v="1"/>
    <s v="RCADS-25-Y-SV"/>
    <n v="22"/>
    <s v="Swedish"/>
    <n v="1"/>
    <x v="0"/>
    <n v="10"/>
    <s v="Total Anxiety and Depression (25.1)"/>
    <n v="16.989999999999998"/>
    <n v="10.78"/>
  </r>
  <r>
    <s v="Carlander 2024 (25-Y) ages combined13MaleMajor Depressive Disorder (10.1)"/>
    <n v="13"/>
    <n v="7"/>
    <n v="19"/>
    <x v="8"/>
    <s v="Study1"/>
    <n v="733"/>
    <s v="Carlander 2024 Study1 All Boys DEP"/>
    <n v="1998"/>
    <s v="Male"/>
    <n v="8"/>
    <n v="17"/>
    <x v="1"/>
    <s v="RCADS-25-Y-SV"/>
    <n v="22"/>
    <s v="Swedish"/>
    <n v="1"/>
    <x v="0"/>
    <n v="4"/>
    <s v="Major Depressive Disorder (10.1)"/>
    <n v="5.39"/>
    <n v="3.88"/>
  </r>
  <r>
    <s v="Carlander 2024 (25-Y) ages combined13MaleTotal Anxiety (15.1)"/>
    <n v="13"/>
    <n v="7"/>
    <n v="19"/>
    <x v="8"/>
    <s v="Study1"/>
    <n v="734"/>
    <s v="Carlander 2024 Study1 All Boys ANX"/>
    <n v="1991"/>
    <s v="Male"/>
    <n v="8"/>
    <n v="17"/>
    <x v="1"/>
    <s v="RCADS-25-Y-SV"/>
    <n v="22"/>
    <s v="Swedish"/>
    <n v="1"/>
    <x v="0"/>
    <n v="9"/>
    <s v="Total Anxiety (15.1)"/>
    <n v="6.4"/>
    <n v="4.9000000000000004"/>
  </r>
  <r>
    <s v="Carlander 2024 (25-Y) ages combined13MaleTotal Anxiety and Depression (25.1)"/>
    <n v="13"/>
    <n v="7"/>
    <n v="19"/>
    <x v="8"/>
    <s v="Study1"/>
    <n v="735"/>
    <s v="Carlander 2024 Study1 All Boys ANX&amp;DEP"/>
    <n v="1993"/>
    <s v="Male"/>
    <n v="8"/>
    <n v="17"/>
    <x v="1"/>
    <s v="RCADS-25-Y-SV"/>
    <n v="22"/>
    <s v="Swedish"/>
    <n v="1"/>
    <x v="0"/>
    <n v="10"/>
    <s v="Total Anxiety and Depression (25.1)"/>
    <n v="11.79"/>
    <n v="7.97"/>
  </r>
  <r>
    <s v="Carlander 2024 (25-Y) ages combined14FemaleMajor Depressive Disorder (10.1)"/>
    <n v="14"/>
    <n v="8"/>
    <n v="19"/>
    <x v="8"/>
    <s v="Study1"/>
    <n v="614"/>
    <s v="Carlander 2024 Study1 All Girls DEP"/>
    <n v="1941"/>
    <s v="Female"/>
    <n v="8"/>
    <n v="17"/>
    <x v="1"/>
    <s v="RCADS-25-Y-SV"/>
    <n v="22"/>
    <s v="Swedish"/>
    <n v="1"/>
    <x v="0"/>
    <n v="4"/>
    <s v="Major Depressive Disorder (10.1)"/>
    <n v="7.38"/>
    <n v="5.15"/>
  </r>
  <r>
    <s v="Carlander 2024 (25-Y) ages combined14FemaleTotal Anxiety (15.1)"/>
    <n v="14"/>
    <n v="8"/>
    <n v="19"/>
    <x v="8"/>
    <s v="Study1"/>
    <n v="615"/>
    <s v="Carlander 2024 Study1 All Girls ANX"/>
    <n v="1937"/>
    <s v="Female"/>
    <n v="8"/>
    <n v="17"/>
    <x v="1"/>
    <s v="RCADS-25-Y-SV"/>
    <n v="22"/>
    <s v="Swedish"/>
    <n v="1"/>
    <x v="0"/>
    <n v="9"/>
    <s v="Total Anxiety (15.1)"/>
    <n v="9.6"/>
    <n v="6.43"/>
  </r>
  <r>
    <s v="Carlander 2024 (25-Y) ages combined14FemaleTotal Anxiety and Depression (25.1)"/>
    <n v="14"/>
    <n v="8"/>
    <n v="19"/>
    <x v="8"/>
    <s v="Study1"/>
    <n v="616"/>
    <s v="Carlander 2024 Study1 All Girls ANX&amp;DEP"/>
    <n v="1941"/>
    <s v="Female"/>
    <n v="8"/>
    <n v="17"/>
    <x v="1"/>
    <s v="RCADS-25-Y-SV"/>
    <n v="22"/>
    <s v="Swedish"/>
    <n v="1"/>
    <x v="0"/>
    <n v="10"/>
    <s v="Total Anxiety and Depression (25.1)"/>
    <n v="16.989999999999998"/>
    <n v="10.78"/>
  </r>
  <r>
    <s v="Carlander 2024 (25-Y) ages combined14MaleMajor Depressive Disorder (10.1)"/>
    <n v="14"/>
    <n v="8"/>
    <n v="19"/>
    <x v="8"/>
    <s v="Study1"/>
    <n v="733"/>
    <s v="Carlander 2024 Study1 All Boys DEP"/>
    <n v="1998"/>
    <s v="Male"/>
    <n v="8"/>
    <n v="17"/>
    <x v="1"/>
    <s v="RCADS-25-Y-SV"/>
    <n v="22"/>
    <s v="Swedish"/>
    <n v="1"/>
    <x v="0"/>
    <n v="4"/>
    <s v="Major Depressive Disorder (10.1)"/>
    <n v="5.39"/>
    <n v="3.88"/>
  </r>
  <r>
    <s v="Carlander 2024 (25-Y) ages combined14MaleTotal Anxiety (15.1)"/>
    <n v="14"/>
    <n v="8"/>
    <n v="19"/>
    <x v="8"/>
    <s v="Study1"/>
    <n v="734"/>
    <s v="Carlander 2024 Study1 All Boys ANX"/>
    <n v="1991"/>
    <s v="Male"/>
    <n v="8"/>
    <n v="17"/>
    <x v="1"/>
    <s v="RCADS-25-Y-SV"/>
    <n v="22"/>
    <s v="Swedish"/>
    <n v="1"/>
    <x v="0"/>
    <n v="9"/>
    <s v="Total Anxiety (15.1)"/>
    <n v="6.4"/>
    <n v="4.9000000000000004"/>
  </r>
  <r>
    <s v="Carlander 2024 (25-Y) ages combined14MaleTotal Anxiety and Depression (25.1)"/>
    <n v="14"/>
    <n v="8"/>
    <n v="19"/>
    <x v="8"/>
    <s v="Study1"/>
    <n v="735"/>
    <s v="Carlander 2024 Study1 All Boys ANX&amp;DEP"/>
    <n v="1993"/>
    <s v="Male"/>
    <n v="8"/>
    <n v="17"/>
    <x v="1"/>
    <s v="RCADS-25-Y-SV"/>
    <n v="22"/>
    <s v="Swedish"/>
    <n v="1"/>
    <x v="0"/>
    <n v="10"/>
    <s v="Total Anxiety and Depression (25.1)"/>
    <n v="11.79"/>
    <n v="7.97"/>
  </r>
  <r>
    <s v="Carlander 2024 (25-Y) ages combined15FemaleMajor Depressive Disorder (10.1)"/>
    <n v="15"/>
    <n v="9"/>
    <n v="19"/>
    <x v="8"/>
    <s v="Study1"/>
    <n v="614"/>
    <s v="Carlander 2024 Study1 All Girls DEP"/>
    <n v="1941"/>
    <s v="Female"/>
    <n v="8"/>
    <n v="17"/>
    <x v="1"/>
    <s v="RCADS-25-Y-SV"/>
    <n v="22"/>
    <s v="Swedish"/>
    <n v="1"/>
    <x v="0"/>
    <n v="4"/>
    <s v="Major Depressive Disorder (10.1)"/>
    <n v="7.38"/>
    <n v="5.15"/>
  </r>
  <r>
    <s v="Carlander 2024 (25-Y) ages combined15FemaleTotal Anxiety (15.1)"/>
    <n v="15"/>
    <n v="9"/>
    <n v="19"/>
    <x v="8"/>
    <s v="Study1"/>
    <n v="615"/>
    <s v="Carlander 2024 Study1 All Girls ANX"/>
    <n v="1937"/>
    <s v="Female"/>
    <n v="8"/>
    <n v="17"/>
    <x v="1"/>
    <s v="RCADS-25-Y-SV"/>
    <n v="22"/>
    <s v="Swedish"/>
    <n v="1"/>
    <x v="0"/>
    <n v="9"/>
    <s v="Total Anxiety (15.1)"/>
    <n v="9.6"/>
    <n v="6.43"/>
  </r>
  <r>
    <s v="Carlander 2024 (25-Y) ages combined15FemaleTotal Anxiety and Depression (25.1)"/>
    <n v="15"/>
    <n v="9"/>
    <n v="19"/>
    <x v="8"/>
    <s v="Study1"/>
    <n v="616"/>
    <s v="Carlander 2024 Study1 All Girls ANX&amp;DEP"/>
    <n v="1941"/>
    <s v="Female"/>
    <n v="8"/>
    <n v="17"/>
    <x v="1"/>
    <s v="RCADS-25-Y-SV"/>
    <n v="22"/>
    <s v="Swedish"/>
    <n v="1"/>
    <x v="0"/>
    <n v="10"/>
    <s v="Total Anxiety and Depression (25.1)"/>
    <n v="16.989999999999998"/>
    <n v="10.78"/>
  </r>
  <r>
    <s v="Carlander 2024 (25-Y) ages combined15MaleMajor Depressive Disorder (10.1)"/>
    <n v="15"/>
    <n v="9"/>
    <n v="19"/>
    <x v="8"/>
    <s v="Study1"/>
    <n v="733"/>
    <s v="Carlander 2024 Study1 All Boys DEP"/>
    <n v="1998"/>
    <s v="Male"/>
    <n v="8"/>
    <n v="17"/>
    <x v="1"/>
    <s v="RCADS-25-Y-SV"/>
    <n v="22"/>
    <s v="Swedish"/>
    <n v="1"/>
    <x v="0"/>
    <n v="4"/>
    <s v="Major Depressive Disorder (10.1)"/>
    <n v="5.39"/>
    <n v="3.88"/>
  </r>
  <r>
    <s v="Carlander 2024 (25-Y) ages combined15MaleTotal Anxiety (15.1)"/>
    <n v="15"/>
    <n v="9"/>
    <n v="19"/>
    <x v="8"/>
    <s v="Study1"/>
    <n v="734"/>
    <s v="Carlander 2024 Study1 All Boys ANX"/>
    <n v="1991"/>
    <s v="Male"/>
    <n v="8"/>
    <n v="17"/>
    <x v="1"/>
    <s v="RCADS-25-Y-SV"/>
    <n v="22"/>
    <s v="Swedish"/>
    <n v="1"/>
    <x v="0"/>
    <n v="9"/>
    <s v="Total Anxiety (15.1)"/>
    <n v="6.4"/>
    <n v="4.9000000000000004"/>
  </r>
  <r>
    <s v="Carlander 2024 (25-Y) ages combined15MaleTotal Anxiety and Depression (25.1)"/>
    <n v="15"/>
    <n v="9"/>
    <n v="19"/>
    <x v="8"/>
    <s v="Study1"/>
    <n v="735"/>
    <s v="Carlander 2024 Study1 All Boys ANX&amp;DEP"/>
    <n v="1993"/>
    <s v="Male"/>
    <n v="8"/>
    <n v="17"/>
    <x v="1"/>
    <s v="RCADS-25-Y-SV"/>
    <n v="22"/>
    <s v="Swedish"/>
    <n v="1"/>
    <x v="0"/>
    <n v="10"/>
    <s v="Total Anxiety and Depression (25.1)"/>
    <n v="11.79"/>
    <n v="7.97"/>
  </r>
  <r>
    <s v="Carlander 2024 (25-Y) ages combined16FemaleMajor Depressive Disorder (10.1)"/>
    <n v="16"/>
    <n v="10"/>
    <n v="19"/>
    <x v="8"/>
    <s v="Study1"/>
    <n v="614"/>
    <s v="Carlander 2024 Study1 All Girls DEP"/>
    <n v="1941"/>
    <s v="Female"/>
    <n v="8"/>
    <n v="17"/>
    <x v="1"/>
    <s v="RCADS-25-Y-SV"/>
    <n v="22"/>
    <s v="Swedish"/>
    <n v="1"/>
    <x v="0"/>
    <n v="4"/>
    <s v="Major Depressive Disorder (10.1)"/>
    <n v="7.38"/>
    <n v="5.15"/>
  </r>
  <r>
    <s v="Carlander 2024 (25-Y) ages combined16FemaleTotal Anxiety (15.1)"/>
    <n v="16"/>
    <n v="10"/>
    <n v="19"/>
    <x v="8"/>
    <s v="Study1"/>
    <n v="615"/>
    <s v="Carlander 2024 Study1 All Girls ANX"/>
    <n v="1937"/>
    <s v="Female"/>
    <n v="8"/>
    <n v="17"/>
    <x v="1"/>
    <s v="RCADS-25-Y-SV"/>
    <n v="22"/>
    <s v="Swedish"/>
    <n v="1"/>
    <x v="0"/>
    <n v="9"/>
    <s v="Total Anxiety (15.1)"/>
    <n v="9.6"/>
    <n v="6.43"/>
  </r>
  <r>
    <s v="Carlander 2024 (25-Y) ages combined16FemaleTotal Anxiety and Depression (25.1)"/>
    <n v="16"/>
    <n v="10"/>
    <n v="19"/>
    <x v="8"/>
    <s v="Study1"/>
    <n v="616"/>
    <s v="Carlander 2024 Study1 All Girls ANX&amp;DEP"/>
    <n v="1941"/>
    <s v="Female"/>
    <n v="8"/>
    <n v="17"/>
    <x v="1"/>
    <s v="RCADS-25-Y-SV"/>
    <n v="22"/>
    <s v="Swedish"/>
    <n v="1"/>
    <x v="0"/>
    <n v="10"/>
    <s v="Total Anxiety and Depression (25.1)"/>
    <n v="16.989999999999998"/>
    <n v="10.78"/>
  </r>
  <r>
    <s v="Carlander 2024 (25-Y) ages combined16MaleMajor Depressive Disorder (10.1)"/>
    <n v="16"/>
    <n v="10"/>
    <n v="19"/>
    <x v="8"/>
    <s v="Study1"/>
    <n v="733"/>
    <s v="Carlander 2024 Study1 All Boys DEP"/>
    <n v="1998"/>
    <s v="Male"/>
    <n v="8"/>
    <n v="17"/>
    <x v="1"/>
    <s v="RCADS-25-Y-SV"/>
    <n v="22"/>
    <s v="Swedish"/>
    <n v="1"/>
    <x v="0"/>
    <n v="4"/>
    <s v="Major Depressive Disorder (10.1)"/>
    <n v="5.39"/>
    <n v="3.88"/>
  </r>
  <r>
    <s v="Carlander 2024 (25-Y) ages combined16MaleTotal Anxiety (15.1)"/>
    <n v="16"/>
    <n v="10"/>
    <n v="19"/>
    <x v="8"/>
    <s v="Study1"/>
    <n v="734"/>
    <s v="Carlander 2024 Study1 All Boys ANX"/>
    <n v="1991"/>
    <s v="Male"/>
    <n v="8"/>
    <n v="17"/>
    <x v="1"/>
    <s v="RCADS-25-Y-SV"/>
    <n v="22"/>
    <s v="Swedish"/>
    <n v="1"/>
    <x v="0"/>
    <n v="9"/>
    <s v="Total Anxiety (15.1)"/>
    <n v="6.4"/>
    <n v="4.9000000000000004"/>
  </r>
  <r>
    <s v="Carlander 2024 (25-Y) ages combined16MaleTotal Anxiety and Depression (25.1)"/>
    <n v="16"/>
    <n v="10"/>
    <n v="19"/>
    <x v="8"/>
    <s v="Study1"/>
    <n v="735"/>
    <s v="Carlander 2024 Study1 All Boys ANX&amp;DEP"/>
    <n v="1993"/>
    <s v="Male"/>
    <n v="8"/>
    <n v="17"/>
    <x v="1"/>
    <s v="RCADS-25-Y-SV"/>
    <n v="22"/>
    <s v="Swedish"/>
    <n v="1"/>
    <x v="0"/>
    <n v="10"/>
    <s v="Total Anxiety and Depression (25.1)"/>
    <n v="11.79"/>
    <n v="7.97"/>
  </r>
  <r>
    <s v="Carlander 2024 (25-Y) ages combined17FemaleMajor Depressive Disorder (10.1)"/>
    <n v="17"/>
    <n v="11"/>
    <n v="19"/>
    <x v="8"/>
    <s v="Study1"/>
    <n v="614"/>
    <s v="Carlander 2024 Study1 All Girls DEP"/>
    <n v="1941"/>
    <s v="Female"/>
    <n v="8"/>
    <n v="17"/>
    <x v="1"/>
    <s v="RCADS-25-Y-SV"/>
    <n v="22"/>
    <s v="Swedish"/>
    <n v="1"/>
    <x v="0"/>
    <n v="4"/>
    <s v="Major Depressive Disorder (10.1)"/>
    <n v="7.38"/>
    <n v="5.15"/>
  </r>
  <r>
    <s v="Carlander 2024 (25-Y) ages combined17FemaleTotal Anxiety (15.1)"/>
    <n v="17"/>
    <n v="11"/>
    <n v="19"/>
    <x v="8"/>
    <s v="Study1"/>
    <n v="615"/>
    <s v="Carlander 2024 Study1 All Girls ANX"/>
    <n v="1937"/>
    <s v="Female"/>
    <n v="8"/>
    <n v="17"/>
    <x v="1"/>
    <s v="RCADS-25-Y-SV"/>
    <n v="22"/>
    <s v="Swedish"/>
    <n v="1"/>
    <x v="0"/>
    <n v="9"/>
    <s v="Total Anxiety (15.1)"/>
    <n v="9.6"/>
    <n v="6.43"/>
  </r>
  <r>
    <s v="Carlander 2024 (25-Y) ages combined17FemaleTotal Anxiety and Depression (25.1)"/>
    <n v="17"/>
    <n v="11"/>
    <n v="19"/>
    <x v="8"/>
    <s v="Study1"/>
    <n v="616"/>
    <s v="Carlander 2024 Study1 All Girls ANX&amp;DEP"/>
    <n v="1941"/>
    <s v="Female"/>
    <n v="8"/>
    <n v="17"/>
    <x v="1"/>
    <s v="RCADS-25-Y-SV"/>
    <n v="22"/>
    <s v="Swedish"/>
    <n v="1"/>
    <x v="0"/>
    <n v="10"/>
    <s v="Total Anxiety and Depression (25.1)"/>
    <n v="16.989999999999998"/>
    <n v="10.78"/>
  </r>
  <r>
    <s v="Carlander 2024 (25-Y) ages combined17MaleMajor Depressive Disorder (10.1)"/>
    <n v="17"/>
    <n v="11"/>
    <n v="19"/>
    <x v="8"/>
    <s v="Study1"/>
    <n v="733"/>
    <s v="Carlander 2024 Study1 All Boys DEP"/>
    <n v="1998"/>
    <s v="Male"/>
    <n v="8"/>
    <n v="17"/>
    <x v="1"/>
    <s v="RCADS-25-Y-SV"/>
    <n v="22"/>
    <s v="Swedish"/>
    <n v="1"/>
    <x v="0"/>
    <n v="4"/>
    <s v="Major Depressive Disorder (10.1)"/>
    <n v="5.39"/>
    <n v="3.88"/>
  </r>
  <r>
    <s v="Carlander 2024 (25-Y) ages combined17MaleTotal Anxiety (15.1)"/>
    <n v="17"/>
    <n v="11"/>
    <n v="19"/>
    <x v="8"/>
    <s v="Study1"/>
    <n v="734"/>
    <s v="Carlander 2024 Study1 All Boys ANX"/>
    <n v="1991"/>
    <s v="Male"/>
    <n v="8"/>
    <n v="17"/>
    <x v="1"/>
    <s v="RCADS-25-Y-SV"/>
    <n v="22"/>
    <s v="Swedish"/>
    <n v="1"/>
    <x v="0"/>
    <n v="9"/>
    <s v="Total Anxiety (15.1)"/>
    <n v="6.4"/>
    <n v="4.9000000000000004"/>
  </r>
  <r>
    <s v="Carlander 2024 (25-Y) ages combined17MaleTotal Anxiety and Depression (25.1)"/>
    <n v="17"/>
    <n v="11"/>
    <n v="19"/>
    <x v="8"/>
    <s v="Study1"/>
    <n v="735"/>
    <s v="Carlander 2024 Study1 All Boys ANX&amp;DEP"/>
    <n v="1993"/>
    <s v="Male"/>
    <n v="8"/>
    <n v="17"/>
    <x v="1"/>
    <s v="RCADS-25-Y-SV"/>
    <n v="22"/>
    <s v="Swedish"/>
    <n v="1"/>
    <x v="0"/>
    <n v="10"/>
    <s v="Total Anxiety and Depression (25.1)"/>
    <n v="11.79"/>
    <n v="7.97"/>
  </r>
  <r>
    <s v="Carlander 2024 (25-Y) ages combined8FemaleMajor Depressive Disorder (10.1)"/>
    <n v="8"/>
    <n v="2"/>
    <n v="19"/>
    <x v="8"/>
    <s v="Study1"/>
    <n v="614"/>
    <s v="Carlander 2024 Study1 All Girls DEP"/>
    <n v="1941"/>
    <s v="Female"/>
    <n v="8"/>
    <n v="17"/>
    <x v="1"/>
    <s v="RCADS-25-Y-SV"/>
    <n v="22"/>
    <s v="Swedish"/>
    <n v="1"/>
    <x v="0"/>
    <n v="4"/>
    <s v="Major Depressive Disorder (10.1)"/>
    <n v="7.38"/>
    <n v="5.15"/>
  </r>
  <r>
    <s v="Carlander 2024 (25-Y) ages combined8FemaleTotal Anxiety (15.1)"/>
    <n v="8"/>
    <n v="2"/>
    <n v="19"/>
    <x v="8"/>
    <s v="Study1"/>
    <n v="615"/>
    <s v="Carlander 2024 Study1 All Girls ANX"/>
    <n v="1937"/>
    <s v="Female"/>
    <n v="8"/>
    <n v="17"/>
    <x v="1"/>
    <s v="RCADS-25-Y-SV"/>
    <n v="22"/>
    <s v="Swedish"/>
    <n v="1"/>
    <x v="0"/>
    <n v="9"/>
    <s v="Total Anxiety (15.1)"/>
    <n v="9.6"/>
    <n v="6.43"/>
  </r>
  <r>
    <s v="Carlander 2024 (25-Y) ages combined8FemaleTotal Anxiety and Depression (25.1)"/>
    <n v="8"/>
    <n v="2"/>
    <n v="19"/>
    <x v="8"/>
    <s v="Study1"/>
    <n v="616"/>
    <s v="Carlander 2024 Study1 All Girls ANX&amp;DEP"/>
    <n v="1941"/>
    <s v="Female"/>
    <n v="8"/>
    <n v="17"/>
    <x v="1"/>
    <s v="RCADS-25-Y-SV"/>
    <n v="22"/>
    <s v="Swedish"/>
    <n v="1"/>
    <x v="0"/>
    <n v="10"/>
    <s v="Total Anxiety and Depression (25.1)"/>
    <n v="16.989999999999998"/>
    <n v="10.78"/>
  </r>
  <r>
    <s v="Carlander 2024 (25-Y) ages combined8MaleMajor Depressive Disorder (10.1)"/>
    <n v="8"/>
    <n v="2"/>
    <n v="19"/>
    <x v="8"/>
    <s v="Study1"/>
    <n v="733"/>
    <s v="Carlander 2024 Study1 All Boys DEP"/>
    <n v="1998"/>
    <s v="Male"/>
    <n v="8"/>
    <n v="17"/>
    <x v="1"/>
    <s v="RCADS-25-Y-SV"/>
    <n v="22"/>
    <s v="Swedish"/>
    <n v="1"/>
    <x v="0"/>
    <n v="4"/>
    <s v="Major Depressive Disorder (10.1)"/>
    <n v="5.39"/>
    <n v="3.88"/>
  </r>
  <r>
    <s v="Carlander 2024 (25-Y) ages combined8MaleTotal Anxiety (15.1)"/>
    <n v="8"/>
    <n v="2"/>
    <n v="19"/>
    <x v="8"/>
    <s v="Study1"/>
    <n v="734"/>
    <s v="Carlander 2024 Study1 All Boys ANX"/>
    <n v="1991"/>
    <s v="Male"/>
    <n v="8"/>
    <n v="17"/>
    <x v="1"/>
    <s v="RCADS-25-Y-SV"/>
    <n v="22"/>
    <s v="Swedish"/>
    <n v="1"/>
    <x v="0"/>
    <n v="9"/>
    <s v="Total Anxiety (15.1)"/>
    <n v="6.4"/>
    <n v="4.9000000000000004"/>
  </r>
  <r>
    <s v="Carlander 2024 (25-Y) ages combined8MaleTotal Anxiety and Depression (25.1)"/>
    <n v="8"/>
    <n v="2"/>
    <n v="19"/>
    <x v="8"/>
    <s v="Study1"/>
    <n v="735"/>
    <s v="Carlander 2024 Study1 All Boys ANX&amp;DEP"/>
    <n v="1993"/>
    <s v="Male"/>
    <n v="8"/>
    <n v="17"/>
    <x v="1"/>
    <s v="RCADS-25-Y-SV"/>
    <n v="22"/>
    <s v="Swedish"/>
    <n v="1"/>
    <x v="0"/>
    <n v="10"/>
    <s v="Total Anxiety and Depression (25.1)"/>
    <n v="11.79"/>
    <n v="7.97"/>
  </r>
  <r>
    <s v="Carlander 2024 (25-Y) ages combined9FemaleMajor Depressive Disorder (10.1)"/>
    <n v="9"/>
    <n v="3"/>
    <n v="19"/>
    <x v="8"/>
    <s v="Study1"/>
    <n v="614"/>
    <s v="Carlander 2024 Study1 All Girls DEP"/>
    <n v="1941"/>
    <s v="Female"/>
    <n v="8"/>
    <n v="17"/>
    <x v="1"/>
    <s v="RCADS-25-Y-SV"/>
    <n v="22"/>
    <s v="Swedish"/>
    <n v="1"/>
    <x v="0"/>
    <n v="4"/>
    <s v="Major Depressive Disorder (10.1)"/>
    <n v="7.38"/>
    <n v="5.15"/>
  </r>
  <r>
    <s v="Carlander 2024 (25-Y) ages combined9FemaleTotal Anxiety (15.1)"/>
    <n v="9"/>
    <n v="3"/>
    <n v="19"/>
    <x v="8"/>
    <s v="Study1"/>
    <n v="615"/>
    <s v="Carlander 2024 Study1 All Girls ANX"/>
    <n v="1937"/>
    <s v="Female"/>
    <n v="8"/>
    <n v="17"/>
    <x v="1"/>
    <s v="RCADS-25-Y-SV"/>
    <n v="22"/>
    <s v="Swedish"/>
    <n v="1"/>
    <x v="0"/>
    <n v="9"/>
    <s v="Total Anxiety (15.1)"/>
    <n v="9.6"/>
    <n v="6.43"/>
  </r>
  <r>
    <s v="Carlander 2024 (25-Y) ages combined9FemaleTotal Anxiety and Depression (25.1)"/>
    <n v="9"/>
    <n v="3"/>
    <n v="19"/>
    <x v="8"/>
    <s v="Study1"/>
    <n v="616"/>
    <s v="Carlander 2024 Study1 All Girls ANX&amp;DEP"/>
    <n v="1941"/>
    <s v="Female"/>
    <n v="8"/>
    <n v="17"/>
    <x v="1"/>
    <s v="RCADS-25-Y-SV"/>
    <n v="22"/>
    <s v="Swedish"/>
    <n v="1"/>
    <x v="0"/>
    <n v="10"/>
    <s v="Total Anxiety and Depression (25.1)"/>
    <n v="16.989999999999998"/>
    <n v="10.78"/>
  </r>
  <r>
    <s v="Carlander 2024 (25-Y) ages combined9MaleMajor Depressive Disorder (10.1)"/>
    <n v="9"/>
    <n v="3"/>
    <n v="19"/>
    <x v="8"/>
    <s v="Study1"/>
    <n v="733"/>
    <s v="Carlander 2024 Study1 All Boys DEP"/>
    <n v="1998"/>
    <s v="Male"/>
    <n v="8"/>
    <n v="17"/>
    <x v="1"/>
    <s v="RCADS-25-Y-SV"/>
    <n v="22"/>
    <s v="Swedish"/>
    <n v="1"/>
    <x v="0"/>
    <n v="4"/>
    <s v="Major Depressive Disorder (10.1)"/>
    <n v="5.39"/>
    <n v="3.88"/>
  </r>
  <r>
    <s v="Carlander 2024 (25-Y) ages combined9MaleTotal Anxiety (15.1)"/>
    <n v="9"/>
    <n v="3"/>
    <n v="19"/>
    <x v="8"/>
    <s v="Study1"/>
    <n v="734"/>
    <s v="Carlander 2024 Study1 All Boys ANX"/>
    <n v="1991"/>
    <s v="Male"/>
    <n v="8"/>
    <n v="17"/>
    <x v="1"/>
    <s v="RCADS-25-Y-SV"/>
    <n v="22"/>
    <s v="Swedish"/>
    <n v="1"/>
    <x v="0"/>
    <n v="9"/>
    <s v="Total Anxiety (15.1)"/>
    <n v="6.4"/>
    <n v="4.9000000000000004"/>
  </r>
  <r>
    <s v="Carlander 2024 (25-Y) ages combined9MaleTotal Anxiety and Depression (25.1)"/>
    <n v="9"/>
    <n v="3"/>
    <n v="19"/>
    <x v="8"/>
    <s v="Study1"/>
    <n v="735"/>
    <s v="Carlander 2024 Study1 All Boys ANX&amp;DEP"/>
    <n v="1993"/>
    <s v="Male"/>
    <n v="8"/>
    <n v="17"/>
    <x v="1"/>
    <s v="RCADS-25-Y-SV"/>
    <n v="22"/>
    <s v="Swedish"/>
    <n v="1"/>
    <x v="0"/>
    <n v="10"/>
    <s v="Total Anxiety and Depression (25.1)"/>
    <n v="11.79"/>
    <n v="7.97"/>
  </r>
  <r>
    <s v="Chorpita 2000 (47-Y) 2-year age bands gender combined10CombinedGeneralized Anxiety Disorder (6.1)"/>
    <n v="10"/>
    <n v="4"/>
    <n v="1"/>
    <x v="9"/>
    <s v="Study1&amp;2 Combined"/>
    <n v="327"/>
    <s v="Chorpita2000 Study 1&amp;2 Combined3rd &amp; 4thGAD"/>
    <n v="353"/>
    <s v="Combined"/>
    <n v="9"/>
    <n v="10"/>
    <x v="0"/>
    <s v="RCADS-47-Y-EN"/>
    <n v="1"/>
    <s v="English"/>
    <n v="1"/>
    <x v="0"/>
    <n v="3"/>
    <s v="Generalized Anxiety Disorder (6.1)"/>
    <n v="7.4489999999999998"/>
    <n v="3.6230000000000002"/>
  </r>
  <r>
    <s v="Chorpita 2000 (47-Y) 2-year age bands gender combined10CombinedMajor Depressive Disorder (10.1)"/>
    <n v="10"/>
    <n v="4"/>
    <n v="1"/>
    <x v="9"/>
    <s v="Study1&amp;2 Combined"/>
    <n v="317"/>
    <s v="Chorpita2000 Study 1&amp;2 Combined3rd &amp; 4thDEP"/>
    <n v="376"/>
    <s v="Combined"/>
    <n v="9"/>
    <n v="10"/>
    <x v="0"/>
    <s v="RCADS-47-Y-EN"/>
    <n v="1"/>
    <s v="English"/>
    <n v="1"/>
    <x v="0"/>
    <n v="4"/>
    <s v="Major Depressive Disorder (10.1)"/>
    <n v="8.5410000000000004"/>
    <n v="4.4969999999999999"/>
  </r>
  <r>
    <s v="Chorpita 2000 (47-Y) 2-year age bands gender combined10CombinedObsessive Compulsive Disorder (6.1)"/>
    <n v="10"/>
    <n v="4"/>
    <n v="1"/>
    <x v="9"/>
    <s v="Study1&amp;2 Combined"/>
    <n v="332"/>
    <s v="Chorpita2000 Study 1&amp;2 Combined3rd &amp; 4thOCD"/>
    <n v="371"/>
    <s v="Combined"/>
    <n v="9"/>
    <n v="10"/>
    <x v="0"/>
    <s v="RCADS-47-Y-EN"/>
    <n v="1"/>
    <s v="English"/>
    <n v="1"/>
    <x v="0"/>
    <n v="6"/>
    <s v="Obsessive Compulsive Disorder (6.1)"/>
    <n v="7.0289999999999999"/>
    <n v="3.5640000000000001"/>
  </r>
  <r>
    <s v="Chorpita 2000 (47-Y) 2-year age bands gender combined10CombinedPanic Disorder (9.1)"/>
    <n v="10"/>
    <n v="4"/>
    <n v="1"/>
    <x v="9"/>
    <s v="Study1&amp;2 Combined"/>
    <n v="312"/>
    <s v="Chorpita2000 Study 1&amp;2 Combined3rd &amp; 4thPD"/>
    <n v="376"/>
    <s v="Combined"/>
    <n v="9"/>
    <n v="10"/>
    <x v="0"/>
    <s v="RCADS-47-Y-EN"/>
    <n v="1"/>
    <s v="English"/>
    <n v="1"/>
    <x v="0"/>
    <n v="2"/>
    <s v="Panic Disorder (9.1)"/>
    <n v="6.01"/>
    <n v="4.5469999999999997"/>
  </r>
  <r>
    <s v="Chorpita 2000 (47-Y) 2-year age bands gender combined10CombinedSeparation Anxiety Disorder (7.1)"/>
    <n v="10"/>
    <n v="4"/>
    <n v="1"/>
    <x v="9"/>
    <s v="Study1&amp;2 Combined"/>
    <n v="322"/>
    <s v="Chorpita2000 Study 1&amp;2 Combined3rd &amp; 4thSAD"/>
    <n v="378"/>
    <s v="Combined"/>
    <n v="9"/>
    <n v="10"/>
    <x v="0"/>
    <s v="RCADS-47-Y-EN"/>
    <n v="1"/>
    <s v="English"/>
    <n v="1"/>
    <x v="0"/>
    <n v="5"/>
    <s v="Separation Anxiety Disorder (7.1)"/>
    <n v="6.1779999999999999"/>
    <n v="4.29"/>
  </r>
  <r>
    <s v="Chorpita 2000 (47-Y) 2-year age bands gender combined10CombinedSocial Phobia (9.1)"/>
    <n v="10"/>
    <n v="4"/>
    <n v="1"/>
    <x v="9"/>
    <s v="Study1&amp;2 Combined"/>
    <n v="307"/>
    <s v="Chorpita2000 Study 1&amp;2 Combined3rd &amp; 4thSOC"/>
    <n v="357"/>
    <s v="Combined"/>
    <n v="9"/>
    <n v="10"/>
    <x v="0"/>
    <s v="RCADS-47-Y-EN"/>
    <n v="1"/>
    <s v="English"/>
    <n v="1"/>
    <x v="0"/>
    <n v="1"/>
    <s v="Social Phobia (9.1)"/>
    <n v="10.863"/>
    <n v="4.8769999999999998"/>
  </r>
  <r>
    <s v="Chorpita 2000 (47-Y) 2-year age bands gender combined10CombinedTotal Anxiety (37.1)"/>
    <n v="10"/>
    <n v="4"/>
    <n v="1"/>
    <x v="9"/>
    <s v="Study1&amp;2 Combined"/>
    <n v="337"/>
    <s v="Chorpita2000 Study 1&amp;2 Combined3rd &amp; 4thTOTANX"/>
    <n v="347"/>
    <s v="Combined"/>
    <n v="9"/>
    <n v="10"/>
    <x v="0"/>
    <s v="RCADS-47-Y-EN"/>
    <n v="1"/>
    <s v="English"/>
    <n v="1"/>
    <x v="0"/>
    <n v="7"/>
    <s v="Total Anxiety (37.1)"/>
    <n v="37.363999999999997"/>
    <n v="16.619"/>
  </r>
  <r>
    <s v="Chorpita 2000 (47-Y) 2-year age bands gender combined10CombinedTotal Anxiety and Depression (47.1)"/>
    <n v="10"/>
    <n v="4"/>
    <n v="1"/>
    <x v="9"/>
    <s v="Study1&amp;2 Combined"/>
    <n v="342"/>
    <s v="Chorpita2000 Study 1&amp;2 Combined3rd &amp; 4thTOTAL"/>
    <n v="347"/>
    <s v="Combined"/>
    <n v="9"/>
    <n v="10"/>
    <x v="0"/>
    <s v="RCADS-47-Y-EN"/>
    <n v="1"/>
    <s v="English"/>
    <n v="1"/>
    <x v="0"/>
    <n v="8"/>
    <s v="Total Anxiety and Depression (47.1)"/>
    <n v="45.835999999999999"/>
    <n v="19.920999999999999"/>
  </r>
  <r>
    <s v="Chorpita 2000 (47-Y) 2-year age bands gender combined11CombinedGeneralized Anxiety Disorder (6.1)"/>
    <n v="11"/>
    <n v="5"/>
    <n v="1"/>
    <x v="9"/>
    <s v="Study1&amp;2 Combined"/>
    <n v="328"/>
    <s v="Chorpita2000 Study 1&amp;2 Combined5th &amp; 6thGAD"/>
    <n v="417"/>
    <s v="Combined"/>
    <n v="11"/>
    <n v="12"/>
    <x v="0"/>
    <s v="RCADS-47-Y-EN"/>
    <n v="1"/>
    <s v="English"/>
    <n v="1"/>
    <x v="0"/>
    <n v="3"/>
    <s v="Generalized Anxiety Disorder (6.1)"/>
    <n v="7.3390000000000004"/>
    <n v="3.5369999999999999"/>
  </r>
  <r>
    <s v="Chorpita 2000 (47-Y) 2-year age bands gender combined11CombinedMajor Depressive Disorder (10.1)"/>
    <n v="11"/>
    <n v="5"/>
    <n v="1"/>
    <x v="9"/>
    <s v="Study1&amp;2 Combined"/>
    <n v="318"/>
    <s v="Chorpita2000 Study 1&amp;2 Combined5th &amp; 6thDEP"/>
    <n v="429"/>
    <s v="Combined"/>
    <n v="11"/>
    <n v="12"/>
    <x v="0"/>
    <s v="RCADS-47-Y-EN"/>
    <n v="1"/>
    <s v="English"/>
    <n v="1"/>
    <x v="0"/>
    <n v="4"/>
    <s v="Major Depressive Disorder (10.1)"/>
    <n v="7.3940000000000001"/>
    <n v="3.91"/>
  </r>
  <r>
    <s v="Chorpita 2000 (47-Y) 2-year age bands gender combined11CombinedObsessive Compulsive Disorder (6.1)"/>
    <n v="11"/>
    <n v="5"/>
    <n v="1"/>
    <x v="9"/>
    <s v="Study1&amp;2 Combined"/>
    <n v="333"/>
    <s v="Chorpita2000 Study 1&amp;2 Combined5th &amp; 6thOCD"/>
    <n v="427"/>
    <s v="Combined"/>
    <n v="11"/>
    <n v="12"/>
    <x v="0"/>
    <s v="RCADS-47-Y-EN"/>
    <n v="1"/>
    <s v="English"/>
    <n v="1"/>
    <x v="0"/>
    <n v="6"/>
    <s v="Obsessive Compulsive Disorder (6.1)"/>
    <n v="6.2249999999999996"/>
    <n v="3.3809999999999998"/>
  </r>
  <r>
    <s v="Chorpita 2000 (47-Y) 2-year age bands gender combined11CombinedPanic Disorder (9.1)"/>
    <n v="11"/>
    <n v="5"/>
    <n v="1"/>
    <x v="9"/>
    <s v="Study1&amp;2 Combined"/>
    <n v="313"/>
    <s v="Chorpita2000 Study 1&amp;2 Combined5th &amp; 6thPD"/>
    <n v="427"/>
    <s v="Combined"/>
    <n v="11"/>
    <n v="12"/>
    <x v="0"/>
    <s v="RCADS-47-Y-EN"/>
    <n v="1"/>
    <s v="English"/>
    <n v="1"/>
    <x v="0"/>
    <n v="2"/>
    <s v="Panic Disorder (9.1)"/>
    <n v="4.7350000000000003"/>
    <n v="4.0549999999999997"/>
  </r>
  <r>
    <s v="Chorpita 2000 (47-Y) 2-year age bands gender combined11CombinedSeparation Anxiety Disorder (7.1)"/>
    <n v="11"/>
    <n v="5"/>
    <n v="1"/>
    <x v="9"/>
    <s v="Study1&amp;2 Combined"/>
    <n v="323"/>
    <s v="Chorpita2000 Study 1&amp;2 Combined5th &amp; 6thSAD"/>
    <n v="430"/>
    <s v="Combined"/>
    <n v="11"/>
    <n v="12"/>
    <x v="0"/>
    <s v="RCADS-47-Y-EN"/>
    <n v="1"/>
    <s v="English"/>
    <n v="1"/>
    <x v="0"/>
    <n v="5"/>
    <s v="Separation Anxiety Disorder (7.1)"/>
    <n v="4.0759999999999996"/>
    <n v="3.56"/>
  </r>
  <r>
    <s v="Chorpita 2000 (47-Y) 2-year age bands gender combined11CombinedSocial Phobia (9.1)"/>
    <n v="11"/>
    <n v="5"/>
    <n v="1"/>
    <x v="9"/>
    <s v="Study1&amp;2 Combined"/>
    <n v="308"/>
    <s v="Chorpita2000 Study 1&amp;2 Combined5th &amp; 6thSOC"/>
    <n v="418"/>
    <s v="Combined"/>
    <n v="11"/>
    <n v="12"/>
    <x v="0"/>
    <s v="RCADS-47-Y-EN"/>
    <n v="1"/>
    <s v="English"/>
    <n v="1"/>
    <x v="0"/>
    <n v="1"/>
    <s v="Social Phobia (9.1)"/>
    <n v="11.791"/>
    <n v="5.1779999999999999"/>
  </r>
  <r>
    <s v="Chorpita 2000 (47-Y) 2-year age bands gender combined11CombinedTotal Anxiety (37.1)"/>
    <n v="11"/>
    <n v="5"/>
    <n v="1"/>
    <x v="9"/>
    <s v="Study1&amp;2 Combined"/>
    <n v="338"/>
    <s v="Chorpita2000 Study 1&amp;2 Combined5th &amp; 6thTOTANX"/>
    <n v="414"/>
    <s v="Combined"/>
    <n v="11"/>
    <n v="12"/>
    <x v="0"/>
    <s v="RCADS-47-Y-EN"/>
    <n v="1"/>
    <s v="English"/>
    <n v="1"/>
    <x v="0"/>
    <n v="7"/>
    <s v="Total Anxiety (37.1)"/>
    <n v="33.976999999999997"/>
    <n v="15.337999999999999"/>
  </r>
  <r>
    <s v="Chorpita 2000 (47-Y) 2-year age bands gender combined11CombinedTotal Anxiety and Depression (47.1)"/>
    <n v="11"/>
    <n v="5"/>
    <n v="1"/>
    <x v="9"/>
    <s v="Study1&amp;2 Combined"/>
    <n v="343"/>
    <s v="Chorpita2000 Study 1&amp;2 Combined5th &amp; 6thTOTAL"/>
    <n v="414"/>
    <s v="Combined"/>
    <n v="11"/>
    <n v="12"/>
    <x v="0"/>
    <s v="RCADS-47-Y-EN"/>
    <n v="1"/>
    <s v="English"/>
    <n v="1"/>
    <x v="0"/>
    <n v="8"/>
    <s v="Total Anxiety and Depression (47.1)"/>
    <n v="41.334000000000003"/>
    <n v="18.093"/>
  </r>
  <r>
    <s v="Chorpita 2000 (47-Y) 2-year age bands gender combined12CombinedGeneralized Anxiety Disorder (6.1)"/>
    <n v="12"/>
    <n v="6"/>
    <n v="1"/>
    <x v="9"/>
    <s v="Study1&amp;2 Combined"/>
    <n v="328"/>
    <s v="Chorpita2000 Study 1&amp;2 Combined5th &amp; 6thGAD"/>
    <n v="417"/>
    <s v="Combined"/>
    <n v="11"/>
    <n v="12"/>
    <x v="0"/>
    <s v="RCADS-47-Y-EN"/>
    <n v="1"/>
    <s v="English"/>
    <n v="1"/>
    <x v="0"/>
    <n v="3"/>
    <s v="Generalized Anxiety Disorder (6.1)"/>
    <n v="7.3390000000000004"/>
    <n v="3.5369999999999999"/>
  </r>
  <r>
    <s v="Chorpita 2000 (47-Y) 2-year age bands gender combined12CombinedMajor Depressive Disorder (10.1)"/>
    <n v="12"/>
    <n v="6"/>
    <n v="1"/>
    <x v="9"/>
    <s v="Study1&amp;2 Combined"/>
    <n v="318"/>
    <s v="Chorpita2000 Study 1&amp;2 Combined5th &amp; 6thDEP"/>
    <n v="429"/>
    <s v="Combined"/>
    <n v="11"/>
    <n v="12"/>
    <x v="0"/>
    <s v="RCADS-47-Y-EN"/>
    <n v="1"/>
    <s v="English"/>
    <n v="1"/>
    <x v="0"/>
    <n v="4"/>
    <s v="Major Depressive Disorder (10.1)"/>
    <n v="7.3940000000000001"/>
    <n v="3.91"/>
  </r>
  <r>
    <s v="Chorpita 2000 (47-Y) 2-year age bands gender combined12CombinedObsessive Compulsive Disorder (6.1)"/>
    <n v="12"/>
    <n v="6"/>
    <n v="1"/>
    <x v="9"/>
    <s v="Study1&amp;2 Combined"/>
    <n v="333"/>
    <s v="Chorpita2000 Study 1&amp;2 Combined5th &amp; 6thOCD"/>
    <n v="427"/>
    <s v="Combined"/>
    <n v="11"/>
    <n v="12"/>
    <x v="0"/>
    <s v="RCADS-47-Y-EN"/>
    <n v="1"/>
    <s v="English"/>
    <n v="1"/>
    <x v="0"/>
    <n v="6"/>
    <s v="Obsessive Compulsive Disorder (6.1)"/>
    <n v="6.2249999999999996"/>
    <n v="3.3809999999999998"/>
  </r>
  <r>
    <s v="Chorpita 2000 (47-Y) 2-year age bands gender combined12CombinedPanic Disorder (9.1)"/>
    <n v="12"/>
    <n v="6"/>
    <n v="1"/>
    <x v="9"/>
    <s v="Study1&amp;2 Combined"/>
    <n v="313"/>
    <s v="Chorpita2000 Study 1&amp;2 Combined5th &amp; 6thPD"/>
    <n v="427"/>
    <s v="Combined"/>
    <n v="11"/>
    <n v="12"/>
    <x v="0"/>
    <s v="RCADS-47-Y-EN"/>
    <n v="1"/>
    <s v="English"/>
    <n v="1"/>
    <x v="0"/>
    <n v="2"/>
    <s v="Panic Disorder (9.1)"/>
    <n v="4.7350000000000003"/>
    <n v="4.0549999999999997"/>
  </r>
  <r>
    <s v="Chorpita 2000 (47-Y) 2-year age bands gender combined12CombinedSeparation Anxiety Disorder (7.1)"/>
    <n v="12"/>
    <n v="6"/>
    <n v="1"/>
    <x v="9"/>
    <s v="Study1&amp;2 Combined"/>
    <n v="323"/>
    <s v="Chorpita2000 Study 1&amp;2 Combined5th &amp; 6thSAD"/>
    <n v="430"/>
    <s v="Combined"/>
    <n v="11"/>
    <n v="12"/>
    <x v="0"/>
    <s v="RCADS-47-Y-EN"/>
    <n v="1"/>
    <s v="English"/>
    <n v="1"/>
    <x v="0"/>
    <n v="5"/>
    <s v="Separation Anxiety Disorder (7.1)"/>
    <n v="4.0759999999999996"/>
    <n v="3.56"/>
  </r>
  <r>
    <s v="Chorpita 2000 (47-Y) 2-year age bands gender combined12CombinedSocial Phobia (9.1)"/>
    <n v="12"/>
    <n v="6"/>
    <n v="1"/>
    <x v="9"/>
    <s v="Study1&amp;2 Combined"/>
    <n v="308"/>
    <s v="Chorpita2000 Study 1&amp;2 Combined5th &amp; 6thSOC"/>
    <n v="418"/>
    <s v="Combined"/>
    <n v="11"/>
    <n v="12"/>
    <x v="0"/>
    <s v="RCADS-47-Y-EN"/>
    <n v="1"/>
    <s v="English"/>
    <n v="1"/>
    <x v="0"/>
    <n v="1"/>
    <s v="Social Phobia (9.1)"/>
    <n v="11.791"/>
    <n v="5.1779999999999999"/>
  </r>
  <r>
    <s v="Chorpita 2000 (47-Y) 2-year age bands gender combined12CombinedTotal Anxiety (37.1)"/>
    <n v="12"/>
    <n v="6"/>
    <n v="1"/>
    <x v="9"/>
    <s v="Study1&amp;2 Combined"/>
    <n v="338"/>
    <s v="Chorpita2000 Study 1&amp;2 Combined5th &amp; 6thTOTANX"/>
    <n v="414"/>
    <s v="Combined"/>
    <n v="11"/>
    <n v="12"/>
    <x v="0"/>
    <s v="RCADS-47-Y-EN"/>
    <n v="1"/>
    <s v="English"/>
    <n v="1"/>
    <x v="0"/>
    <n v="7"/>
    <s v="Total Anxiety (37.1)"/>
    <n v="33.976999999999997"/>
    <n v="15.337999999999999"/>
  </r>
  <r>
    <s v="Chorpita 2000 (47-Y) 2-year age bands gender combined12CombinedTotal Anxiety and Depression (47.1)"/>
    <n v="12"/>
    <n v="6"/>
    <n v="1"/>
    <x v="9"/>
    <s v="Study1&amp;2 Combined"/>
    <n v="343"/>
    <s v="Chorpita2000 Study 1&amp;2 Combined5th &amp; 6thTOTAL"/>
    <n v="414"/>
    <s v="Combined"/>
    <n v="11"/>
    <n v="12"/>
    <x v="0"/>
    <s v="RCADS-47-Y-EN"/>
    <n v="1"/>
    <s v="English"/>
    <n v="1"/>
    <x v="0"/>
    <n v="8"/>
    <s v="Total Anxiety and Depression (47.1)"/>
    <n v="41.334000000000003"/>
    <n v="18.093"/>
  </r>
  <r>
    <s v="Chorpita 2000 (47-Y) 2-year age bands gender combined13CombinedGeneralized Anxiety Disorder (6.1)"/>
    <n v="13"/>
    <n v="7"/>
    <n v="1"/>
    <x v="9"/>
    <s v="Study1&amp;2 Combined"/>
    <n v="329"/>
    <s v="Chorpita2000 Study 1&amp;2 Combined7th &amp; 8thGAD"/>
    <n v="478"/>
    <s v="Combined"/>
    <n v="13"/>
    <n v="14"/>
    <x v="0"/>
    <s v="RCADS-47-Y-EN"/>
    <n v="1"/>
    <s v="English"/>
    <n v="1"/>
    <x v="0"/>
    <n v="3"/>
    <s v="Generalized Anxiety Disorder (6.1)"/>
    <n v="6.899"/>
    <n v="3.2050000000000001"/>
  </r>
  <r>
    <s v="Chorpita 2000 (47-Y) 2-year age bands gender combined13CombinedMajor Depressive Disorder (10.1)"/>
    <n v="13"/>
    <n v="7"/>
    <n v="1"/>
    <x v="9"/>
    <s v="Study1&amp;2 Combined"/>
    <n v="319"/>
    <s v="Chorpita2000 Study 1&amp;2 Combined7th &amp; 8thDEP"/>
    <n v="482"/>
    <s v="Combined"/>
    <n v="13"/>
    <n v="14"/>
    <x v="0"/>
    <s v="RCADS-47-Y-EN"/>
    <n v="1"/>
    <s v="English"/>
    <n v="1"/>
    <x v="0"/>
    <n v="4"/>
    <s v="Major Depressive Disorder (10.1)"/>
    <n v="7.3840000000000003"/>
    <n v="3.84"/>
  </r>
  <r>
    <s v="Chorpita 2000 (47-Y) 2-year age bands gender combined13CombinedObsessive Compulsive Disorder (6.1)"/>
    <n v="13"/>
    <n v="7"/>
    <n v="1"/>
    <x v="9"/>
    <s v="Study1&amp;2 Combined"/>
    <n v="334"/>
    <s v="Chorpita2000 Study 1&amp;2 Combined7th &amp; 8thOCD"/>
    <n v="479"/>
    <s v="Combined"/>
    <n v="13"/>
    <n v="14"/>
    <x v="0"/>
    <s v="RCADS-47-Y-EN"/>
    <n v="1"/>
    <s v="English"/>
    <n v="1"/>
    <x v="0"/>
    <n v="6"/>
    <s v="Obsessive Compulsive Disorder (6.1)"/>
    <n v="5.16"/>
    <n v="3.367"/>
  </r>
  <r>
    <s v="Chorpita 2000 (47-Y) 2-year age bands gender combined13CombinedPanic Disorder (9.1)"/>
    <n v="13"/>
    <n v="7"/>
    <n v="1"/>
    <x v="9"/>
    <s v="Study1&amp;2 Combined"/>
    <n v="314"/>
    <s v="Chorpita2000 Study 1&amp;2 Combined7th &amp; 8thPD"/>
    <n v="481"/>
    <s v="Combined"/>
    <n v="13"/>
    <n v="14"/>
    <x v="0"/>
    <s v="RCADS-47-Y-EN"/>
    <n v="1"/>
    <s v="English"/>
    <n v="1"/>
    <x v="0"/>
    <n v="2"/>
    <s v="Panic Disorder (9.1)"/>
    <n v="4.4260000000000002"/>
    <n v="3.7530000000000001"/>
  </r>
  <r>
    <s v="Chorpita 2000 (47-Y) 2-year age bands gender combined13CombinedSeparation Anxiety Disorder (7.1)"/>
    <n v="13"/>
    <n v="7"/>
    <n v="1"/>
    <x v="9"/>
    <s v="Study1&amp;2 Combined"/>
    <n v="324"/>
    <s v="Chorpita2000 Study 1&amp;2 Combined7th &amp; 8thSAD"/>
    <n v="482"/>
    <s v="Combined"/>
    <n v="13"/>
    <n v="14"/>
    <x v="0"/>
    <s v="RCADS-47-Y-EN"/>
    <n v="1"/>
    <s v="English"/>
    <n v="1"/>
    <x v="0"/>
    <n v="5"/>
    <s v="Separation Anxiety Disorder (7.1)"/>
    <n v="2.68"/>
    <n v="2.6379999999999999"/>
  </r>
  <r>
    <s v="Chorpita 2000 (47-Y) 2-year age bands gender combined13CombinedSocial Phobia (9.1)"/>
    <n v="13"/>
    <n v="7"/>
    <n v="1"/>
    <x v="9"/>
    <s v="Study1&amp;2 Combined"/>
    <n v="309"/>
    <s v="Chorpita2000 Study 1&amp;2 Combined7th &amp; 8thSOC"/>
    <n v="478"/>
    <s v="Combined"/>
    <n v="13"/>
    <n v="14"/>
    <x v="0"/>
    <s v="RCADS-47-Y-EN"/>
    <n v="1"/>
    <s v="English"/>
    <n v="1"/>
    <x v="0"/>
    <n v="1"/>
    <s v="Social Phobia (9.1)"/>
    <n v="12.177"/>
    <n v="4.95"/>
  </r>
  <r>
    <s v="Chorpita 2000 (47-Y) 2-year age bands gender combined13CombinedTotal Anxiety (37.1)"/>
    <n v="13"/>
    <n v="7"/>
    <n v="1"/>
    <x v="9"/>
    <s v="Study1&amp;2 Combined"/>
    <n v="339"/>
    <s v="Chorpita2000 Study 1&amp;2 Combined7th &amp; 8thTOTANX"/>
    <n v="475"/>
    <s v="Combined"/>
    <n v="13"/>
    <n v="14"/>
    <x v="0"/>
    <s v="RCADS-47-Y-EN"/>
    <n v="1"/>
    <s v="English"/>
    <n v="1"/>
    <x v="0"/>
    <n v="7"/>
    <s v="Total Anxiety (37.1)"/>
    <n v="31.434000000000001"/>
    <n v="13.792999999999999"/>
  </r>
  <r>
    <s v="Chorpita 2000 (47-Y) 2-year age bands gender combined13CombinedTotal Anxiety and Depression (47.1)"/>
    <n v="13"/>
    <n v="7"/>
    <n v="1"/>
    <x v="9"/>
    <s v="Study1&amp;2 Combined"/>
    <n v="344"/>
    <s v="Chorpita2000 Study 1&amp;2 Combined7th &amp; 8thTOTAL"/>
    <n v="475"/>
    <s v="Combined"/>
    <n v="13"/>
    <n v="14"/>
    <x v="0"/>
    <s v="RCADS-47-Y-EN"/>
    <n v="1"/>
    <s v="English"/>
    <n v="1"/>
    <x v="0"/>
    <n v="8"/>
    <s v="Total Anxiety and Depression (47.1)"/>
    <n v="38.844999999999999"/>
    <n v="16.353999999999999"/>
  </r>
  <r>
    <s v="Chorpita 2000 (47-Y) 2-year age bands gender combined14CombinedGeneralized Anxiety Disorder (6.1)"/>
    <n v="14"/>
    <n v="8"/>
    <n v="1"/>
    <x v="9"/>
    <s v="Study1&amp;2 Combined"/>
    <n v="329"/>
    <s v="Chorpita2000 Study 1&amp;2 Combined7th &amp; 8thGAD"/>
    <n v="478"/>
    <s v="Combined"/>
    <n v="13"/>
    <n v="14"/>
    <x v="0"/>
    <s v="RCADS-47-Y-EN"/>
    <n v="1"/>
    <s v="English"/>
    <n v="1"/>
    <x v="0"/>
    <n v="3"/>
    <s v="Generalized Anxiety Disorder (6.1)"/>
    <n v="6.899"/>
    <n v="3.2050000000000001"/>
  </r>
  <r>
    <s v="Chorpita 2000 (47-Y) 2-year age bands gender combined14CombinedMajor Depressive Disorder (10.1)"/>
    <n v="14"/>
    <n v="8"/>
    <n v="1"/>
    <x v="9"/>
    <s v="Study1&amp;2 Combined"/>
    <n v="319"/>
    <s v="Chorpita2000 Study 1&amp;2 Combined7th &amp; 8thDEP"/>
    <n v="482"/>
    <s v="Combined"/>
    <n v="13"/>
    <n v="14"/>
    <x v="0"/>
    <s v="RCADS-47-Y-EN"/>
    <n v="1"/>
    <s v="English"/>
    <n v="1"/>
    <x v="0"/>
    <n v="4"/>
    <s v="Major Depressive Disorder (10.1)"/>
    <n v="7.3840000000000003"/>
    <n v="3.84"/>
  </r>
  <r>
    <s v="Chorpita 2000 (47-Y) 2-year age bands gender combined14CombinedObsessive Compulsive Disorder (6.1)"/>
    <n v="14"/>
    <n v="8"/>
    <n v="1"/>
    <x v="9"/>
    <s v="Study1&amp;2 Combined"/>
    <n v="334"/>
    <s v="Chorpita2000 Study 1&amp;2 Combined7th &amp; 8thOCD"/>
    <n v="479"/>
    <s v="Combined"/>
    <n v="13"/>
    <n v="14"/>
    <x v="0"/>
    <s v="RCADS-47-Y-EN"/>
    <n v="1"/>
    <s v="English"/>
    <n v="1"/>
    <x v="0"/>
    <n v="6"/>
    <s v="Obsessive Compulsive Disorder (6.1)"/>
    <n v="5.16"/>
    <n v="3.367"/>
  </r>
  <r>
    <s v="Chorpita 2000 (47-Y) 2-year age bands gender combined14CombinedPanic Disorder (9.1)"/>
    <n v="14"/>
    <n v="8"/>
    <n v="1"/>
    <x v="9"/>
    <s v="Study1&amp;2 Combined"/>
    <n v="314"/>
    <s v="Chorpita2000 Study 1&amp;2 Combined7th &amp; 8thPD"/>
    <n v="481"/>
    <s v="Combined"/>
    <n v="13"/>
    <n v="14"/>
    <x v="0"/>
    <s v="RCADS-47-Y-EN"/>
    <n v="1"/>
    <s v="English"/>
    <n v="1"/>
    <x v="0"/>
    <n v="2"/>
    <s v="Panic Disorder (9.1)"/>
    <n v="4.4260000000000002"/>
    <n v="3.7530000000000001"/>
  </r>
  <r>
    <s v="Chorpita 2000 (47-Y) 2-year age bands gender combined14CombinedSeparation Anxiety Disorder (7.1)"/>
    <n v="14"/>
    <n v="8"/>
    <n v="1"/>
    <x v="9"/>
    <s v="Study1&amp;2 Combined"/>
    <n v="324"/>
    <s v="Chorpita2000 Study 1&amp;2 Combined7th &amp; 8thSAD"/>
    <n v="482"/>
    <s v="Combined"/>
    <n v="13"/>
    <n v="14"/>
    <x v="0"/>
    <s v="RCADS-47-Y-EN"/>
    <n v="1"/>
    <s v="English"/>
    <n v="1"/>
    <x v="0"/>
    <n v="5"/>
    <s v="Separation Anxiety Disorder (7.1)"/>
    <n v="2.68"/>
    <n v="2.6379999999999999"/>
  </r>
  <r>
    <s v="Chorpita 2000 (47-Y) 2-year age bands gender combined14CombinedSocial Phobia (9.1)"/>
    <n v="14"/>
    <n v="8"/>
    <n v="1"/>
    <x v="9"/>
    <s v="Study1&amp;2 Combined"/>
    <n v="309"/>
    <s v="Chorpita2000 Study 1&amp;2 Combined7th &amp; 8thSOC"/>
    <n v="478"/>
    <s v="Combined"/>
    <n v="13"/>
    <n v="14"/>
    <x v="0"/>
    <s v="RCADS-47-Y-EN"/>
    <n v="1"/>
    <s v="English"/>
    <n v="1"/>
    <x v="0"/>
    <n v="1"/>
    <s v="Social Phobia (9.1)"/>
    <n v="12.177"/>
    <n v="4.95"/>
  </r>
  <r>
    <s v="Chorpita 2000 (47-Y) 2-year age bands gender combined14CombinedTotal Anxiety (37.1)"/>
    <n v="14"/>
    <n v="8"/>
    <n v="1"/>
    <x v="9"/>
    <s v="Study1&amp;2 Combined"/>
    <n v="339"/>
    <s v="Chorpita2000 Study 1&amp;2 Combined7th &amp; 8thTOTANX"/>
    <n v="475"/>
    <s v="Combined"/>
    <n v="13"/>
    <n v="14"/>
    <x v="0"/>
    <s v="RCADS-47-Y-EN"/>
    <n v="1"/>
    <s v="English"/>
    <n v="1"/>
    <x v="0"/>
    <n v="7"/>
    <s v="Total Anxiety (37.1)"/>
    <n v="31.434000000000001"/>
    <n v="13.792999999999999"/>
  </r>
  <r>
    <s v="Chorpita 2000 (47-Y) 2-year age bands gender combined14CombinedTotal Anxiety and Depression (47.1)"/>
    <n v="14"/>
    <n v="8"/>
    <n v="1"/>
    <x v="9"/>
    <s v="Study1&amp;2 Combined"/>
    <n v="344"/>
    <s v="Chorpita2000 Study 1&amp;2 Combined7th &amp; 8thTOTAL"/>
    <n v="475"/>
    <s v="Combined"/>
    <n v="13"/>
    <n v="14"/>
    <x v="0"/>
    <s v="RCADS-47-Y-EN"/>
    <n v="1"/>
    <s v="English"/>
    <n v="1"/>
    <x v="0"/>
    <n v="8"/>
    <s v="Total Anxiety and Depression (47.1)"/>
    <n v="38.844999999999999"/>
    <n v="16.353999999999999"/>
  </r>
  <r>
    <s v="Chorpita 2000 (47-Y) 2-year age bands gender combined15CombinedGeneralized Anxiety Disorder (6.1)"/>
    <n v="15"/>
    <n v="9"/>
    <n v="1"/>
    <x v="9"/>
    <s v="Study1&amp;2 Combined"/>
    <n v="330"/>
    <s v="Chorpita2000 Study 1&amp;2 Combined9th &amp; 10thGAD"/>
    <n v="289"/>
    <s v="Combined"/>
    <n v="15"/>
    <n v="16"/>
    <x v="0"/>
    <s v="RCADS-47-Y-EN"/>
    <n v="1"/>
    <s v="English"/>
    <n v="1"/>
    <x v="0"/>
    <n v="3"/>
    <s v="Generalized Anxiety Disorder (6.1)"/>
    <n v="7.1550000000000002"/>
    <n v="3.1429999999999998"/>
  </r>
  <r>
    <s v="Chorpita 2000 (47-Y) 2-year age bands gender combined15CombinedMajor Depressive Disorder (10.1)"/>
    <n v="15"/>
    <n v="9"/>
    <n v="1"/>
    <x v="9"/>
    <s v="Study1&amp;2 Combined"/>
    <n v="320"/>
    <s v="Chorpita2000 Study 1&amp;2 Combined9th &amp; 10thDEP"/>
    <n v="296"/>
    <s v="Combined"/>
    <n v="15"/>
    <n v="16"/>
    <x v="0"/>
    <s v="RCADS-47-Y-EN"/>
    <n v="1"/>
    <s v="English"/>
    <n v="1"/>
    <x v="0"/>
    <n v="4"/>
    <s v="Major Depressive Disorder (10.1)"/>
    <n v="7.5250000000000004"/>
    <n v="3.927"/>
  </r>
  <r>
    <s v="Chorpita 2000 (47-Y) 2-year age bands gender combined15CombinedObsessive Compulsive Disorder (6.1)"/>
    <n v="15"/>
    <n v="9"/>
    <n v="1"/>
    <x v="9"/>
    <s v="Study1&amp;2 Combined"/>
    <n v="335"/>
    <s v="Chorpita2000 Study 1&amp;2 Combined9th &amp; 10thOCD"/>
    <n v="296"/>
    <s v="Combined"/>
    <n v="15"/>
    <n v="16"/>
    <x v="0"/>
    <s v="RCADS-47-Y-EN"/>
    <n v="1"/>
    <s v="English"/>
    <n v="1"/>
    <x v="0"/>
    <n v="6"/>
    <s v="Obsessive Compulsive Disorder (6.1)"/>
    <n v="4.4320000000000004"/>
    <n v="2.8559999999999999"/>
  </r>
  <r>
    <s v="Chorpita 2000 (47-Y) 2-year age bands gender combined15CombinedPanic Disorder (9.1)"/>
    <n v="15"/>
    <n v="9"/>
    <n v="1"/>
    <x v="9"/>
    <s v="Study1&amp;2 Combined"/>
    <n v="315"/>
    <s v="Chorpita2000 Study 1&amp;2 Combined9th &amp; 10thPD"/>
    <n v="297"/>
    <s v="Combined"/>
    <n v="15"/>
    <n v="16"/>
    <x v="0"/>
    <s v="RCADS-47-Y-EN"/>
    <n v="1"/>
    <s v="English"/>
    <n v="1"/>
    <x v="0"/>
    <n v="2"/>
    <s v="Panic Disorder (9.1)"/>
    <n v="3.9380000000000002"/>
    <n v="3.15"/>
  </r>
  <r>
    <s v="Chorpita 2000 (47-Y) 2-year age bands gender combined15CombinedSeparation Anxiety Disorder (7.1)"/>
    <n v="15"/>
    <n v="9"/>
    <n v="1"/>
    <x v="9"/>
    <s v="Study1&amp;2 Combined"/>
    <n v="325"/>
    <s v="Chorpita2000 Study 1&amp;2 Combined9th &amp; 10thSAD"/>
    <n v="297"/>
    <s v="Combined"/>
    <n v="15"/>
    <n v="16"/>
    <x v="0"/>
    <s v="RCADS-47-Y-EN"/>
    <n v="1"/>
    <s v="English"/>
    <n v="1"/>
    <x v="0"/>
    <n v="5"/>
    <s v="Separation Anxiety Disorder (7.1)"/>
    <n v="2.4340000000000002"/>
    <n v="2.363"/>
  </r>
  <r>
    <s v="Chorpita 2000 (47-Y) 2-year age bands gender combined15CombinedSocial Phobia (9.1)"/>
    <n v="15"/>
    <n v="9"/>
    <n v="1"/>
    <x v="9"/>
    <s v="Study1&amp;2 Combined"/>
    <n v="310"/>
    <s v="Chorpita2000 Study 1&amp;2 Combined9th &amp; 10thSOC"/>
    <n v="290"/>
    <s v="Combined"/>
    <n v="15"/>
    <n v="16"/>
    <x v="0"/>
    <s v="RCADS-47-Y-EN"/>
    <n v="1"/>
    <s v="English"/>
    <n v="1"/>
    <x v="0"/>
    <n v="1"/>
    <s v="Social Phobia (9.1)"/>
    <n v="11.919"/>
    <n v="4.8460000000000001"/>
  </r>
  <r>
    <s v="Chorpita 2000 (47-Y) 2-year age bands gender combined15CombinedTotal Anxiety (37.1)"/>
    <n v="15"/>
    <n v="9"/>
    <n v="1"/>
    <x v="9"/>
    <s v="Study1&amp;2 Combined"/>
    <n v="340"/>
    <s v="Chorpita2000 Study 1&amp;2 Combined9th &amp; 10thTOTANX"/>
    <n v="289"/>
    <s v="Combined"/>
    <n v="15"/>
    <n v="16"/>
    <x v="0"/>
    <s v="RCADS-47-Y-EN"/>
    <n v="1"/>
    <s v="English"/>
    <n v="1"/>
    <x v="0"/>
    <n v="7"/>
    <s v="Total Anxiety (37.1)"/>
    <n v="29.893000000000001"/>
    <n v="12.741"/>
  </r>
  <r>
    <s v="Chorpita 2000 (47-Y) 2-year age bands gender combined15CombinedTotal Anxiety and Depression (47.1)"/>
    <n v="15"/>
    <n v="9"/>
    <n v="1"/>
    <x v="9"/>
    <s v="Study1&amp;2 Combined"/>
    <n v="345"/>
    <s v="Chorpita2000 Study 1&amp;2 Combined9th &amp; 10thTOTAL"/>
    <n v="289"/>
    <s v="Combined"/>
    <n v="15"/>
    <n v="16"/>
    <x v="0"/>
    <s v="RCADS-47-Y-EN"/>
    <n v="1"/>
    <s v="English"/>
    <n v="1"/>
    <x v="0"/>
    <n v="8"/>
    <s v="Total Anxiety and Depression (47.1)"/>
    <n v="37.415999999999997"/>
    <n v="15.156000000000001"/>
  </r>
  <r>
    <s v="Chorpita 2000 (47-Y) 2-year age bands gender combined16CombinedGeneralized Anxiety Disorder (6.1)"/>
    <n v="16"/>
    <n v="10"/>
    <n v="1"/>
    <x v="9"/>
    <s v="Study1&amp;2 Combined"/>
    <n v="330"/>
    <s v="Chorpita2000 Study 1&amp;2 Combined9th &amp; 10thGAD"/>
    <n v="289"/>
    <s v="Combined"/>
    <n v="15"/>
    <n v="16"/>
    <x v="0"/>
    <s v="RCADS-47-Y-EN"/>
    <n v="1"/>
    <s v="English"/>
    <n v="1"/>
    <x v="0"/>
    <n v="3"/>
    <s v="Generalized Anxiety Disorder (6.1)"/>
    <n v="7.1550000000000002"/>
    <n v="3.1429999999999998"/>
  </r>
  <r>
    <s v="Chorpita 2000 (47-Y) 2-year age bands gender combined16CombinedMajor Depressive Disorder (10.1)"/>
    <n v="16"/>
    <n v="10"/>
    <n v="1"/>
    <x v="9"/>
    <s v="Study1&amp;2 Combined"/>
    <n v="320"/>
    <s v="Chorpita2000 Study 1&amp;2 Combined9th &amp; 10thDEP"/>
    <n v="296"/>
    <s v="Combined"/>
    <n v="15"/>
    <n v="16"/>
    <x v="0"/>
    <s v="RCADS-47-Y-EN"/>
    <n v="1"/>
    <s v="English"/>
    <n v="1"/>
    <x v="0"/>
    <n v="4"/>
    <s v="Major Depressive Disorder (10.1)"/>
    <n v="7.5250000000000004"/>
    <n v="3.927"/>
  </r>
  <r>
    <s v="Chorpita 2000 (47-Y) 2-year age bands gender combined16CombinedObsessive Compulsive Disorder (6.1)"/>
    <n v="16"/>
    <n v="10"/>
    <n v="1"/>
    <x v="9"/>
    <s v="Study1&amp;2 Combined"/>
    <n v="335"/>
    <s v="Chorpita2000 Study 1&amp;2 Combined9th &amp; 10thOCD"/>
    <n v="296"/>
    <s v="Combined"/>
    <n v="15"/>
    <n v="16"/>
    <x v="0"/>
    <s v="RCADS-47-Y-EN"/>
    <n v="1"/>
    <s v="English"/>
    <n v="1"/>
    <x v="0"/>
    <n v="6"/>
    <s v="Obsessive Compulsive Disorder (6.1)"/>
    <n v="4.4320000000000004"/>
    <n v="2.8559999999999999"/>
  </r>
  <r>
    <s v="Chorpita 2000 (47-Y) 2-year age bands gender combined16CombinedPanic Disorder (9.1)"/>
    <n v="16"/>
    <n v="10"/>
    <n v="1"/>
    <x v="9"/>
    <s v="Study1&amp;2 Combined"/>
    <n v="315"/>
    <s v="Chorpita2000 Study 1&amp;2 Combined9th &amp; 10thPD"/>
    <n v="297"/>
    <s v="Combined"/>
    <n v="15"/>
    <n v="16"/>
    <x v="0"/>
    <s v="RCADS-47-Y-EN"/>
    <n v="1"/>
    <s v="English"/>
    <n v="1"/>
    <x v="0"/>
    <n v="2"/>
    <s v="Panic Disorder (9.1)"/>
    <n v="3.9380000000000002"/>
    <n v="3.15"/>
  </r>
  <r>
    <s v="Chorpita 2000 (47-Y) 2-year age bands gender combined16CombinedSeparation Anxiety Disorder (7.1)"/>
    <n v="16"/>
    <n v="10"/>
    <n v="1"/>
    <x v="9"/>
    <s v="Study1&amp;2 Combined"/>
    <n v="325"/>
    <s v="Chorpita2000 Study 1&amp;2 Combined9th &amp; 10thSAD"/>
    <n v="297"/>
    <s v="Combined"/>
    <n v="15"/>
    <n v="16"/>
    <x v="0"/>
    <s v="RCADS-47-Y-EN"/>
    <n v="1"/>
    <s v="English"/>
    <n v="1"/>
    <x v="0"/>
    <n v="5"/>
    <s v="Separation Anxiety Disorder (7.1)"/>
    <n v="2.4340000000000002"/>
    <n v="2.363"/>
  </r>
  <r>
    <s v="Chorpita 2000 (47-Y) 2-year age bands gender combined16CombinedSocial Phobia (9.1)"/>
    <n v="16"/>
    <n v="10"/>
    <n v="1"/>
    <x v="9"/>
    <s v="Study1&amp;2 Combined"/>
    <n v="310"/>
    <s v="Chorpita2000 Study 1&amp;2 Combined9th &amp; 10thSOC"/>
    <n v="290"/>
    <s v="Combined"/>
    <n v="15"/>
    <n v="16"/>
    <x v="0"/>
    <s v="RCADS-47-Y-EN"/>
    <n v="1"/>
    <s v="English"/>
    <n v="1"/>
    <x v="0"/>
    <n v="1"/>
    <s v="Social Phobia (9.1)"/>
    <n v="11.919"/>
    <n v="4.8460000000000001"/>
  </r>
  <r>
    <s v="Chorpita 2000 (47-Y) 2-year age bands gender combined16CombinedTotal Anxiety (37.1)"/>
    <n v="16"/>
    <n v="10"/>
    <n v="1"/>
    <x v="9"/>
    <s v="Study1&amp;2 Combined"/>
    <n v="340"/>
    <s v="Chorpita2000 Study 1&amp;2 Combined9th &amp; 10thTOTANX"/>
    <n v="289"/>
    <s v="Combined"/>
    <n v="15"/>
    <n v="16"/>
    <x v="0"/>
    <s v="RCADS-47-Y-EN"/>
    <n v="1"/>
    <s v="English"/>
    <n v="1"/>
    <x v="0"/>
    <n v="7"/>
    <s v="Total Anxiety (37.1)"/>
    <n v="29.893000000000001"/>
    <n v="12.741"/>
  </r>
  <r>
    <s v="Chorpita 2000 (47-Y) 2-year age bands gender combined16CombinedTotal Anxiety and Depression (47.1)"/>
    <n v="16"/>
    <n v="10"/>
    <n v="1"/>
    <x v="9"/>
    <s v="Study1&amp;2 Combined"/>
    <n v="345"/>
    <s v="Chorpita2000 Study 1&amp;2 Combined9th &amp; 10thTOTAL"/>
    <n v="289"/>
    <s v="Combined"/>
    <n v="15"/>
    <n v="16"/>
    <x v="0"/>
    <s v="RCADS-47-Y-EN"/>
    <n v="1"/>
    <s v="English"/>
    <n v="1"/>
    <x v="0"/>
    <n v="8"/>
    <s v="Total Anxiety and Depression (47.1)"/>
    <n v="37.415999999999997"/>
    <n v="15.156000000000001"/>
  </r>
  <r>
    <s v="Chorpita 2000 (47-Y) 2-year age bands gender combined17CombinedGeneralized Anxiety Disorder (6.1)"/>
    <n v="17"/>
    <n v="11"/>
    <n v="1"/>
    <x v="9"/>
    <s v="Study1&amp;2 Combined"/>
    <n v="331"/>
    <s v="Chorpita2000 Study 1&amp;2 Combined11th &amp; 12thGAD"/>
    <n v="289"/>
    <s v="Combined"/>
    <n v="17"/>
    <n v="18"/>
    <x v="0"/>
    <s v="RCADS-47-Y-EN"/>
    <n v="1"/>
    <s v="English"/>
    <n v="1"/>
    <x v="0"/>
    <n v="3"/>
    <s v="Generalized Anxiety Disorder (6.1)"/>
    <n v="7.6820000000000004"/>
    <n v="3.6840000000000002"/>
  </r>
  <r>
    <s v="Chorpita 2000 (47-Y) 2-year age bands gender combined17CombinedMajor Depressive Disorder (10.1)"/>
    <n v="17"/>
    <n v="11"/>
    <n v="1"/>
    <x v="9"/>
    <s v="Study1&amp;2 Combined"/>
    <n v="321"/>
    <s v="Chorpita2000 Study 1&amp;2 Combined11th &amp; 12thDEP"/>
    <n v="291"/>
    <s v="Combined"/>
    <n v="17"/>
    <n v="18"/>
    <x v="0"/>
    <s v="RCADS-47-Y-EN"/>
    <n v="1"/>
    <s v="English"/>
    <n v="1"/>
    <x v="0"/>
    <n v="4"/>
    <s v="Major Depressive Disorder (10.1)"/>
    <n v="8.4030000000000005"/>
    <n v="4.282"/>
  </r>
  <r>
    <s v="Chorpita 2000 (47-Y) 2-year age bands gender combined17CombinedObsessive Compulsive Disorder (6.1)"/>
    <n v="17"/>
    <n v="11"/>
    <n v="1"/>
    <x v="9"/>
    <s v="Study1&amp;2 Combined"/>
    <n v="336"/>
    <s v="Chorpita2000 Study 1&amp;2 Combined11th &amp; 12thOCD"/>
    <n v="290"/>
    <s v="Combined"/>
    <n v="17"/>
    <n v="18"/>
    <x v="0"/>
    <s v="RCADS-47-Y-EN"/>
    <n v="1"/>
    <s v="English"/>
    <n v="1"/>
    <x v="0"/>
    <n v="6"/>
    <s v="Obsessive Compulsive Disorder (6.1)"/>
    <n v="5.3380000000000001"/>
    <n v="3.5049999999999999"/>
  </r>
  <r>
    <s v="Chorpita 2000 (47-Y) 2-year age bands gender combined17CombinedPanic Disorder (9.1)"/>
    <n v="17"/>
    <n v="11"/>
    <n v="1"/>
    <x v="9"/>
    <s v="Study1&amp;2 Combined"/>
    <n v="316"/>
    <s v="Chorpita2000 Study 1&amp;2 Combined11th &amp; 12thPD"/>
    <n v="292"/>
    <s v="Combined"/>
    <n v="17"/>
    <n v="18"/>
    <x v="0"/>
    <s v="RCADS-47-Y-EN"/>
    <n v="1"/>
    <s v="English"/>
    <n v="1"/>
    <x v="0"/>
    <n v="2"/>
    <s v="Panic Disorder (9.1)"/>
    <n v="4.569"/>
    <n v="3.6970000000000001"/>
  </r>
  <r>
    <s v="Chorpita 2000 (47-Y) 2-year age bands gender combined17CombinedSeparation Anxiety Disorder (7.1)"/>
    <n v="17"/>
    <n v="11"/>
    <n v="1"/>
    <x v="9"/>
    <s v="Study1&amp;2 Combined"/>
    <n v="326"/>
    <s v="Chorpita2000 Study 1&amp;2 Combined11th &amp; 12thSAD"/>
    <n v="292"/>
    <s v="Combined"/>
    <n v="17"/>
    <n v="18"/>
    <x v="0"/>
    <s v="RCADS-47-Y-EN"/>
    <n v="1"/>
    <s v="English"/>
    <n v="1"/>
    <x v="0"/>
    <n v="5"/>
    <s v="Separation Anxiety Disorder (7.1)"/>
    <n v="2.508"/>
    <n v="2.4"/>
  </r>
  <r>
    <s v="Chorpita 2000 (47-Y) 2-year age bands gender combined17CombinedSocial Phobia (9.1)"/>
    <n v="17"/>
    <n v="11"/>
    <n v="1"/>
    <x v="9"/>
    <s v="Study1&amp;2 Combined"/>
    <n v="311"/>
    <s v="Chorpita2000 Study 1&amp;2 Combined11th &amp; 12thSOC"/>
    <n v="289"/>
    <s v="Combined"/>
    <n v="17"/>
    <n v="18"/>
    <x v="0"/>
    <s v="RCADS-47-Y-EN"/>
    <n v="1"/>
    <s v="English"/>
    <n v="1"/>
    <x v="0"/>
    <n v="1"/>
    <s v="Social Phobia (9.1)"/>
    <n v="11.834"/>
    <n v="4.875"/>
  </r>
  <r>
    <s v="Chorpita 2000 (47-Y) 2-year age bands gender combined17CombinedTotal Anxiety (37.1)"/>
    <n v="17"/>
    <n v="11"/>
    <n v="1"/>
    <x v="9"/>
    <s v="Study1&amp;2 Combined"/>
    <n v="341"/>
    <s v="Chorpita2000 Study 1&amp;2 Combined11th &amp; 12thTOTANX"/>
    <n v="288"/>
    <s v="Combined"/>
    <n v="17"/>
    <n v="18"/>
    <x v="0"/>
    <s v="RCADS-47-Y-EN"/>
    <n v="1"/>
    <s v="English"/>
    <n v="1"/>
    <x v="0"/>
    <n v="7"/>
    <s v="Total Anxiety (37.1)"/>
    <n v="31.812000000000001"/>
    <n v="13.996"/>
  </r>
  <r>
    <s v="Chorpita 2000 (47-Y) 2-year age bands gender combined17CombinedTotal Anxiety and Depression (47.1)"/>
    <n v="17"/>
    <n v="11"/>
    <n v="1"/>
    <x v="9"/>
    <s v="Study1&amp;2 Combined"/>
    <n v="346"/>
    <s v="Chorpita2000 Study 1&amp;2 Combined11th &amp; 12thTOTAL"/>
    <n v="288"/>
    <s v="Combined"/>
    <n v="17"/>
    <n v="18"/>
    <x v="0"/>
    <s v="RCADS-47-Y-EN"/>
    <n v="1"/>
    <s v="English"/>
    <n v="1"/>
    <x v="0"/>
    <n v="8"/>
    <s v="Total Anxiety and Depression (47.1)"/>
    <n v="40.149000000000001"/>
    <n v="17.170999999999999"/>
  </r>
  <r>
    <s v="Chorpita 2000 (47-Y) 2-year age bands gender combined18CombinedGeneralized Anxiety Disorder (6.1)"/>
    <n v="18"/>
    <n v="12"/>
    <n v="1"/>
    <x v="9"/>
    <s v="Study1&amp;2 Combined"/>
    <n v="331"/>
    <s v="Chorpita2000 Study 1&amp;2 Combined11th &amp; 12thGAD"/>
    <n v="289"/>
    <s v="Combined"/>
    <n v="17"/>
    <n v="18"/>
    <x v="0"/>
    <s v="RCADS-47-Y-EN"/>
    <n v="1"/>
    <s v="English"/>
    <n v="1"/>
    <x v="0"/>
    <n v="3"/>
    <s v="Generalized Anxiety Disorder (6.1)"/>
    <n v="7.6820000000000004"/>
    <n v="3.6840000000000002"/>
  </r>
  <r>
    <s v="Chorpita 2000 (47-Y) 2-year age bands gender combined18CombinedMajor Depressive Disorder (10.1)"/>
    <n v="18"/>
    <n v="12"/>
    <n v="1"/>
    <x v="9"/>
    <s v="Study1&amp;2 Combined"/>
    <n v="321"/>
    <s v="Chorpita2000 Study 1&amp;2 Combined11th &amp; 12thDEP"/>
    <n v="291"/>
    <s v="Combined"/>
    <n v="17"/>
    <n v="18"/>
    <x v="0"/>
    <s v="RCADS-47-Y-EN"/>
    <n v="1"/>
    <s v="English"/>
    <n v="1"/>
    <x v="0"/>
    <n v="4"/>
    <s v="Major Depressive Disorder (10.1)"/>
    <n v="8.4030000000000005"/>
    <n v="4.282"/>
  </r>
  <r>
    <s v="Chorpita 2000 (47-Y) 2-year age bands gender combined18CombinedObsessive Compulsive Disorder (6.1)"/>
    <n v="18"/>
    <n v="12"/>
    <n v="1"/>
    <x v="9"/>
    <s v="Study1&amp;2 Combined"/>
    <n v="336"/>
    <s v="Chorpita2000 Study 1&amp;2 Combined11th &amp; 12thOCD"/>
    <n v="290"/>
    <s v="Combined"/>
    <n v="17"/>
    <n v="18"/>
    <x v="0"/>
    <s v="RCADS-47-Y-EN"/>
    <n v="1"/>
    <s v="English"/>
    <n v="1"/>
    <x v="0"/>
    <n v="6"/>
    <s v="Obsessive Compulsive Disorder (6.1)"/>
    <n v="5.3380000000000001"/>
    <n v="3.5049999999999999"/>
  </r>
  <r>
    <s v="Chorpita 2000 (47-Y) 2-year age bands gender combined18CombinedPanic Disorder (9.1)"/>
    <n v="18"/>
    <n v="12"/>
    <n v="1"/>
    <x v="9"/>
    <s v="Study1&amp;2 Combined"/>
    <n v="316"/>
    <s v="Chorpita2000 Study 1&amp;2 Combined11th &amp; 12thPD"/>
    <n v="292"/>
    <s v="Combined"/>
    <n v="17"/>
    <n v="18"/>
    <x v="0"/>
    <s v="RCADS-47-Y-EN"/>
    <n v="1"/>
    <s v="English"/>
    <n v="1"/>
    <x v="0"/>
    <n v="2"/>
    <s v="Panic Disorder (9.1)"/>
    <n v="4.569"/>
    <n v="3.6970000000000001"/>
  </r>
  <r>
    <s v="Chorpita 2000 (47-Y) 2-year age bands gender combined18CombinedSeparation Anxiety Disorder (7.1)"/>
    <n v="18"/>
    <n v="12"/>
    <n v="1"/>
    <x v="9"/>
    <s v="Study1&amp;2 Combined"/>
    <n v="326"/>
    <s v="Chorpita2000 Study 1&amp;2 Combined11th &amp; 12thSAD"/>
    <n v="292"/>
    <s v="Combined"/>
    <n v="17"/>
    <n v="18"/>
    <x v="0"/>
    <s v="RCADS-47-Y-EN"/>
    <n v="1"/>
    <s v="English"/>
    <n v="1"/>
    <x v="0"/>
    <n v="5"/>
    <s v="Separation Anxiety Disorder (7.1)"/>
    <n v="2.508"/>
    <n v="2.4"/>
  </r>
  <r>
    <s v="Chorpita 2000 (47-Y) 2-year age bands gender combined18CombinedSocial Phobia (9.1)"/>
    <n v="18"/>
    <n v="12"/>
    <n v="1"/>
    <x v="9"/>
    <s v="Study1&amp;2 Combined"/>
    <n v="311"/>
    <s v="Chorpita2000 Study 1&amp;2 Combined11th &amp; 12thSOC"/>
    <n v="289"/>
    <s v="Combined"/>
    <n v="17"/>
    <n v="18"/>
    <x v="0"/>
    <s v="RCADS-47-Y-EN"/>
    <n v="1"/>
    <s v="English"/>
    <n v="1"/>
    <x v="0"/>
    <n v="1"/>
    <s v="Social Phobia (9.1)"/>
    <n v="11.834"/>
    <n v="4.875"/>
  </r>
  <r>
    <s v="Chorpita 2000 (47-Y) 2-year age bands gender combined18CombinedTotal Anxiety (37.1)"/>
    <n v="18"/>
    <n v="12"/>
    <n v="1"/>
    <x v="9"/>
    <s v="Study1&amp;2 Combined"/>
    <n v="341"/>
    <s v="Chorpita2000 Study 1&amp;2 Combined11th &amp; 12thTOTANX"/>
    <n v="288"/>
    <s v="Combined"/>
    <n v="17"/>
    <n v="18"/>
    <x v="0"/>
    <s v="RCADS-47-Y-EN"/>
    <n v="1"/>
    <s v="English"/>
    <n v="1"/>
    <x v="0"/>
    <n v="7"/>
    <s v="Total Anxiety (37.1)"/>
    <n v="31.812000000000001"/>
    <n v="13.996"/>
  </r>
  <r>
    <s v="Chorpita 2000 (47-Y) 2-year age bands gender combined18CombinedTotal Anxiety and Depression (47.1)"/>
    <n v="18"/>
    <n v="12"/>
    <n v="1"/>
    <x v="9"/>
    <s v="Study1&amp;2 Combined"/>
    <n v="346"/>
    <s v="Chorpita2000 Study 1&amp;2 Combined11th &amp; 12thTOTAL"/>
    <n v="288"/>
    <s v="Combined"/>
    <n v="17"/>
    <n v="18"/>
    <x v="0"/>
    <s v="RCADS-47-Y-EN"/>
    <n v="1"/>
    <s v="English"/>
    <n v="1"/>
    <x v="0"/>
    <n v="8"/>
    <s v="Total Anxiety and Depression (47.1)"/>
    <n v="40.149000000000001"/>
    <n v="17.170999999999999"/>
  </r>
  <r>
    <s v="Chorpita 2000 (47-Y) 2-year age bands gender combined9CombinedGeneralized Anxiety Disorder (6.1)"/>
    <n v="9"/>
    <n v="3"/>
    <n v="1"/>
    <x v="9"/>
    <s v="Study1&amp;2 Combined"/>
    <n v="327"/>
    <s v="Chorpita2000 Study 1&amp;2 Combined3rd &amp; 4thGAD"/>
    <n v="353"/>
    <s v="Combined"/>
    <n v="9"/>
    <n v="10"/>
    <x v="0"/>
    <s v="RCADS-47-Y-EN"/>
    <n v="1"/>
    <s v="English"/>
    <n v="1"/>
    <x v="0"/>
    <n v="3"/>
    <s v="Generalized Anxiety Disorder (6.1)"/>
    <n v="7.4489999999999998"/>
    <n v="3.6230000000000002"/>
  </r>
  <r>
    <s v="Chorpita 2000 (47-Y) 2-year age bands gender combined9CombinedMajor Depressive Disorder (10.1)"/>
    <n v="9"/>
    <n v="3"/>
    <n v="1"/>
    <x v="9"/>
    <s v="Study1&amp;2 Combined"/>
    <n v="317"/>
    <s v="Chorpita2000 Study 1&amp;2 Combined3rd &amp; 4thDEP"/>
    <n v="376"/>
    <s v="Combined"/>
    <n v="9"/>
    <n v="10"/>
    <x v="0"/>
    <s v="RCADS-47-Y-EN"/>
    <n v="1"/>
    <s v="English"/>
    <n v="1"/>
    <x v="0"/>
    <n v="4"/>
    <s v="Major Depressive Disorder (10.1)"/>
    <n v="8.5410000000000004"/>
    <n v="4.4969999999999999"/>
  </r>
  <r>
    <s v="Chorpita 2000 (47-Y) 2-year age bands gender combined9CombinedObsessive Compulsive Disorder (6.1)"/>
    <n v="9"/>
    <n v="3"/>
    <n v="1"/>
    <x v="9"/>
    <s v="Study1&amp;2 Combined"/>
    <n v="332"/>
    <s v="Chorpita2000 Study 1&amp;2 Combined3rd &amp; 4thOCD"/>
    <n v="371"/>
    <s v="Combined"/>
    <n v="9"/>
    <n v="10"/>
    <x v="0"/>
    <s v="RCADS-47-Y-EN"/>
    <n v="1"/>
    <s v="English"/>
    <n v="1"/>
    <x v="0"/>
    <n v="6"/>
    <s v="Obsessive Compulsive Disorder (6.1)"/>
    <n v="7.0289999999999999"/>
    <n v="3.5640000000000001"/>
  </r>
  <r>
    <s v="Chorpita 2000 (47-Y) 2-year age bands gender combined9CombinedPanic Disorder (9.1)"/>
    <n v="9"/>
    <n v="3"/>
    <n v="1"/>
    <x v="9"/>
    <s v="Study1&amp;2 Combined"/>
    <n v="312"/>
    <s v="Chorpita2000 Study 1&amp;2 Combined3rd &amp; 4thPD"/>
    <n v="376"/>
    <s v="Combined"/>
    <n v="9"/>
    <n v="10"/>
    <x v="0"/>
    <s v="RCADS-47-Y-EN"/>
    <n v="1"/>
    <s v="English"/>
    <n v="1"/>
    <x v="0"/>
    <n v="2"/>
    <s v="Panic Disorder (9.1)"/>
    <n v="6.01"/>
    <n v="4.5469999999999997"/>
  </r>
  <r>
    <s v="Chorpita 2000 (47-Y) 2-year age bands gender combined9CombinedSeparation Anxiety Disorder (7.1)"/>
    <n v="9"/>
    <n v="3"/>
    <n v="1"/>
    <x v="9"/>
    <s v="Study1&amp;2 Combined"/>
    <n v="322"/>
    <s v="Chorpita2000 Study 1&amp;2 Combined3rd &amp; 4thSAD"/>
    <n v="378"/>
    <s v="Combined"/>
    <n v="9"/>
    <n v="10"/>
    <x v="0"/>
    <s v="RCADS-47-Y-EN"/>
    <n v="1"/>
    <s v="English"/>
    <n v="1"/>
    <x v="0"/>
    <n v="5"/>
    <s v="Separation Anxiety Disorder (7.1)"/>
    <n v="6.1779999999999999"/>
    <n v="4.29"/>
  </r>
  <r>
    <s v="Chorpita 2000 (47-Y) 2-year age bands gender combined9CombinedSocial Phobia (9.1)"/>
    <n v="9"/>
    <n v="3"/>
    <n v="1"/>
    <x v="9"/>
    <s v="Study1&amp;2 Combined"/>
    <n v="307"/>
    <s v="Chorpita2000 Study 1&amp;2 Combined3rd &amp; 4thSOC"/>
    <n v="357"/>
    <s v="Combined"/>
    <n v="9"/>
    <n v="10"/>
    <x v="0"/>
    <s v="RCADS-47-Y-EN"/>
    <n v="1"/>
    <s v="English"/>
    <n v="1"/>
    <x v="0"/>
    <n v="1"/>
    <s v="Social Phobia (9.1)"/>
    <n v="10.863"/>
    <n v="4.8769999999999998"/>
  </r>
  <r>
    <s v="Chorpita 2000 (47-Y) 2-year age bands gender combined9CombinedTotal Anxiety (37.1)"/>
    <n v="9"/>
    <n v="3"/>
    <n v="1"/>
    <x v="9"/>
    <s v="Study1&amp;2 Combined"/>
    <n v="337"/>
    <s v="Chorpita2000 Study 1&amp;2 Combined3rd &amp; 4thTOTANX"/>
    <n v="347"/>
    <s v="Combined"/>
    <n v="9"/>
    <n v="10"/>
    <x v="0"/>
    <s v="RCADS-47-Y-EN"/>
    <n v="1"/>
    <s v="English"/>
    <n v="1"/>
    <x v="0"/>
    <n v="7"/>
    <s v="Total Anxiety (37.1)"/>
    <n v="37.363999999999997"/>
    <n v="16.619"/>
  </r>
  <r>
    <s v="Chorpita 2000 (47-Y) 2-year age bands gender combined9CombinedTotal Anxiety and Depression (47.1)"/>
    <n v="9"/>
    <n v="3"/>
    <n v="1"/>
    <x v="9"/>
    <s v="Study1&amp;2 Combined"/>
    <n v="342"/>
    <s v="Chorpita2000 Study 1&amp;2 Combined3rd &amp; 4thTOTAL"/>
    <n v="347"/>
    <s v="Combined"/>
    <n v="9"/>
    <n v="10"/>
    <x v="0"/>
    <s v="RCADS-47-Y-EN"/>
    <n v="1"/>
    <s v="English"/>
    <n v="1"/>
    <x v="0"/>
    <n v="8"/>
    <s v="Total Anxiety and Depression (47.1)"/>
    <n v="45.835999999999999"/>
    <n v="19.920999999999999"/>
  </r>
  <r>
    <s v="DeRoss 2002 (47-Y) ages and gender combined10CombinedGeneralized Anxiety Disorder (6.1)"/>
    <n v="10"/>
    <n v="4"/>
    <n v="10"/>
    <x v="10"/>
    <s v="Study1"/>
    <n v="684"/>
    <s v="DeRoss 2002 Study1 Male&amp;Female 8to18-years"/>
    <n v="405"/>
    <s v="Combined"/>
    <n v="8"/>
    <n v="18"/>
    <x v="0"/>
    <s v="RCADS-47-Y-EN"/>
    <n v="1"/>
    <s v="English"/>
    <n v="1"/>
    <x v="0"/>
    <n v="3"/>
    <s v="Generalized Anxiety Disorder (6.1)"/>
    <n v="5.78"/>
    <n v="3.63"/>
  </r>
  <r>
    <s v="DeRoss 2002 (47-Y) ages and gender combined10CombinedMajor Depressive Disorder (10.1)"/>
    <n v="10"/>
    <n v="4"/>
    <n v="10"/>
    <x v="10"/>
    <s v="Study1"/>
    <n v="684"/>
    <s v="DeRoss 2002 Study1 Male&amp;Female 8to18-years"/>
    <n v="405"/>
    <s v="Combined"/>
    <n v="8"/>
    <n v="18"/>
    <x v="0"/>
    <s v="RCADS-47-Y-EN"/>
    <n v="1"/>
    <s v="English"/>
    <n v="1"/>
    <x v="0"/>
    <n v="4"/>
    <s v="Major Depressive Disorder (10.1)"/>
    <n v="7.56"/>
    <n v="5.49"/>
  </r>
  <r>
    <s v="DeRoss 2002 (47-Y) ages and gender combined10CombinedObsessive Compulsive Disorder (6.1)"/>
    <n v="10"/>
    <n v="4"/>
    <n v="10"/>
    <x v="10"/>
    <s v="Study1"/>
    <n v="684"/>
    <s v="DeRoss 2002 Study1 Male&amp;Female 8to18-years"/>
    <n v="405"/>
    <s v="Combined"/>
    <n v="8"/>
    <n v="18"/>
    <x v="0"/>
    <s v="RCADS-47-Y-EN"/>
    <n v="1"/>
    <s v="English"/>
    <n v="1"/>
    <x v="0"/>
    <n v="6"/>
    <s v="Obsessive Compulsive Disorder (6.1)"/>
    <n v="3.72"/>
    <n v="3.62"/>
  </r>
  <r>
    <s v="DeRoss 2002 (47-Y) ages and gender combined10CombinedPanic Disorder (9.1)"/>
    <n v="10"/>
    <n v="4"/>
    <n v="10"/>
    <x v="10"/>
    <s v="Study1"/>
    <n v="684"/>
    <s v="DeRoss 2002 Study1 Male&amp;Female 8to18-years"/>
    <n v="405"/>
    <s v="Combined"/>
    <n v="8"/>
    <n v="18"/>
    <x v="0"/>
    <s v="RCADS-47-Y-EN"/>
    <n v="1"/>
    <s v="English"/>
    <n v="1"/>
    <x v="0"/>
    <n v="2"/>
    <s v="Panic Disorder (9.1)"/>
    <n v="4.2699999999999996"/>
    <n v="4.4800000000000004"/>
  </r>
  <r>
    <s v="DeRoss 2002 (47-Y) ages and gender combined10CombinedSeparation Anxiety Disorder (7.1)"/>
    <n v="10"/>
    <n v="4"/>
    <n v="10"/>
    <x v="10"/>
    <s v="Study1"/>
    <n v="684"/>
    <s v="DeRoss 2002 Study1 Male&amp;Female 8to18-years"/>
    <n v="405"/>
    <s v="Combined"/>
    <n v="8"/>
    <n v="18"/>
    <x v="0"/>
    <s v="RCADS-47-Y-EN"/>
    <n v="1"/>
    <s v="English"/>
    <n v="1"/>
    <x v="0"/>
    <n v="5"/>
    <s v="Separation Anxiety Disorder (7.1)"/>
    <n v="3.03"/>
    <n v="3.36"/>
  </r>
  <r>
    <s v="DeRoss 2002 (47-Y) ages and gender combined10CombinedSocial Phobia (9.1)"/>
    <n v="10"/>
    <n v="4"/>
    <n v="10"/>
    <x v="10"/>
    <s v="Study1"/>
    <n v="684"/>
    <s v="DeRoss 2002 Study1 Male&amp;Female 8to18-years"/>
    <n v="405"/>
    <s v="Combined"/>
    <n v="8"/>
    <n v="18"/>
    <x v="0"/>
    <s v="RCADS-47-Y-EN"/>
    <n v="1"/>
    <s v="English"/>
    <n v="1"/>
    <x v="0"/>
    <n v="1"/>
    <s v="Social Phobia (9.1)"/>
    <n v="9.3699999999999992"/>
    <n v="5.38"/>
  </r>
  <r>
    <s v="DeRoss 2002 (47-Y) ages and gender combined11CombinedGeneralized Anxiety Disorder (6.1)"/>
    <n v="11"/>
    <n v="5"/>
    <n v="10"/>
    <x v="10"/>
    <s v="Study1"/>
    <n v="684"/>
    <s v="DeRoss 2002 Study1 Male&amp;Female 8to18-years"/>
    <n v="405"/>
    <s v="Combined"/>
    <n v="8"/>
    <n v="18"/>
    <x v="0"/>
    <s v="RCADS-47-Y-EN"/>
    <n v="1"/>
    <s v="English"/>
    <n v="1"/>
    <x v="0"/>
    <n v="3"/>
    <s v="Generalized Anxiety Disorder (6.1)"/>
    <n v="5.78"/>
    <n v="3.63"/>
  </r>
  <r>
    <s v="DeRoss 2002 (47-Y) ages and gender combined11CombinedMajor Depressive Disorder (10.1)"/>
    <n v="11"/>
    <n v="5"/>
    <n v="10"/>
    <x v="10"/>
    <s v="Study1"/>
    <n v="684"/>
    <s v="DeRoss 2002 Study1 Male&amp;Female 8to18-years"/>
    <n v="405"/>
    <s v="Combined"/>
    <n v="8"/>
    <n v="18"/>
    <x v="0"/>
    <s v="RCADS-47-Y-EN"/>
    <n v="1"/>
    <s v="English"/>
    <n v="1"/>
    <x v="0"/>
    <n v="4"/>
    <s v="Major Depressive Disorder (10.1)"/>
    <n v="7.56"/>
    <n v="5.49"/>
  </r>
  <r>
    <s v="DeRoss 2002 (47-Y) ages and gender combined11CombinedObsessive Compulsive Disorder (6.1)"/>
    <n v="11"/>
    <n v="5"/>
    <n v="10"/>
    <x v="10"/>
    <s v="Study1"/>
    <n v="684"/>
    <s v="DeRoss 2002 Study1 Male&amp;Female 8to18-years"/>
    <n v="405"/>
    <s v="Combined"/>
    <n v="8"/>
    <n v="18"/>
    <x v="0"/>
    <s v="RCADS-47-Y-EN"/>
    <n v="1"/>
    <s v="English"/>
    <n v="1"/>
    <x v="0"/>
    <n v="6"/>
    <s v="Obsessive Compulsive Disorder (6.1)"/>
    <n v="3.72"/>
    <n v="3.62"/>
  </r>
  <r>
    <s v="DeRoss 2002 (47-Y) ages and gender combined11CombinedPanic Disorder (9.1)"/>
    <n v="11"/>
    <n v="5"/>
    <n v="10"/>
    <x v="10"/>
    <s v="Study1"/>
    <n v="684"/>
    <s v="DeRoss 2002 Study1 Male&amp;Female 8to18-years"/>
    <n v="405"/>
    <s v="Combined"/>
    <n v="8"/>
    <n v="18"/>
    <x v="0"/>
    <s v="RCADS-47-Y-EN"/>
    <n v="1"/>
    <s v="English"/>
    <n v="1"/>
    <x v="0"/>
    <n v="2"/>
    <s v="Panic Disorder (9.1)"/>
    <n v="4.2699999999999996"/>
    <n v="4.4800000000000004"/>
  </r>
  <r>
    <s v="DeRoss 2002 (47-Y) ages and gender combined11CombinedSeparation Anxiety Disorder (7.1)"/>
    <n v="11"/>
    <n v="5"/>
    <n v="10"/>
    <x v="10"/>
    <s v="Study1"/>
    <n v="684"/>
    <s v="DeRoss 2002 Study1 Male&amp;Female 8to18-years"/>
    <n v="405"/>
    <s v="Combined"/>
    <n v="8"/>
    <n v="18"/>
    <x v="0"/>
    <s v="RCADS-47-Y-EN"/>
    <n v="1"/>
    <s v="English"/>
    <n v="1"/>
    <x v="0"/>
    <n v="5"/>
    <s v="Separation Anxiety Disorder (7.1)"/>
    <n v="3.03"/>
    <n v="3.36"/>
  </r>
  <r>
    <s v="DeRoss 2002 (47-Y) ages and gender combined11CombinedSocial Phobia (9.1)"/>
    <n v="11"/>
    <n v="5"/>
    <n v="10"/>
    <x v="10"/>
    <s v="Study1"/>
    <n v="684"/>
    <s v="DeRoss 2002 Study1 Male&amp;Female 8to18-years"/>
    <n v="405"/>
    <s v="Combined"/>
    <n v="8"/>
    <n v="18"/>
    <x v="0"/>
    <s v="RCADS-47-Y-EN"/>
    <n v="1"/>
    <s v="English"/>
    <n v="1"/>
    <x v="0"/>
    <n v="1"/>
    <s v="Social Phobia (9.1)"/>
    <n v="9.3699999999999992"/>
    <n v="5.38"/>
  </r>
  <r>
    <s v="DeRoss 2002 (47-Y) ages and gender combined12CombinedGeneralized Anxiety Disorder (6.1)"/>
    <n v="12"/>
    <n v="6"/>
    <n v="10"/>
    <x v="10"/>
    <s v="Study1"/>
    <n v="684"/>
    <s v="DeRoss 2002 Study1 Male&amp;Female 8to18-years"/>
    <n v="405"/>
    <s v="Combined"/>
    <n v="8"/>
    <n v="18"/>
    <x v="0"/>
    <s v="RCADS-47-Y-EN"/>
    <n v="1"/>
    <s v="English"/>
    <n v="1"/>
    <x v="0"/>
    <n v="3"/>
    <s v="Generalized Anxiety Disorder (6.1)"/>
    <n v="5.78"/>
    <n v="3.63"/>
  </r>
  <r>
    <s v="DeRoss 2002 (47-Y) ages and gender combined12CombinedMajor Depressive Disorder (10.1)"/>
    <n v="12"/>
    <n v="6"/>
    <n v="10"/>
    <x v="10"/>
    <s v="Study1"/>
    <n v="684"/>
    <s v="DeRoss 2002 Study1 Male&amp;Female 8to18-years"/>
    <n v="405"/>
    <s v="Combined"/>
    <n v="8"/>
    <n v="18"/>
    <x v="0"/>
    <s v="RCADS-47-Y-EN"/>
    <n v="1"/>
    <s v="English"/>
    <n v="1"/>
    <x v="0"/>
    <n v="4"/>
    <s v="Major Depressive Disorder (10.1)"/>
    <n v="7.56"/>
    <n v="5.49"/>
  </r>
  <r>
    <s v="DeRoss 2002 (47-Y) ages and gender combined12CombinedObsessive Compulsive Disorder (6.1)"/>
    <n v="12"/>
    <n v="6"/>
    <n v="10"/>
    <x v="10"/>
    <s v="Study1"/>
    <n v="684"/>
    <s v="DeRoss 2002 Study1 Male&amp;Female 8to18-years"/>
    <n v="405"/>
    <s v="Combined"/>
    <n v="8"/>
    <n v="18"/>
    <x v="0"/>
    <s v="RCADS-47-Y-EN"/>
    <n v="1"/>
    <s v="English"/>
    <n v="1"/>
    <x v="0"/>
    <n v="6"/>
    <s v="Obsessive Compulsive Disorder (6.1)"/>
    <n v="3.72"/>
    <n v="3.62"/>
  </r>
  <r>
    <s v="DeRoss 2002 (47-Y) ages and gender combined12CombinedPanic Disorder (9.1)"/>
    <n v="12"/>
    <n v="6"/>
    <n v="10"/>
    <x v="10"/>
    <s v="Study1"/>
    <n v="684"/>
    <s v="DeRoss 2002 Study1 Male&amp;Female 8to18-years"/>
    <n v="405"/>
    <s v="Combined"/>
    <n v="8"/>
    <n v="18"/>
    <x v="0"/>
    <s v="RCADS-47-Y-EN"/>
    <n v="1"/>
    <s v="English"/>
    <n v="1"/>
    <x v="0"/>
    <n v="2"/>
    <s v="Panic Disorder (9.1)"/>
    <n v="4.2699999999999996"/>
    <n v="4.4800000000000004"/>
  </r>
  <r>
    <s v="DeRoss 2002 (47-Y) ages and gender combined12CombinedSeparation Anxiety Disorder (7.1)"/>
    <n v="12"/>
    <n v="6"/>
    <n v="10"/>
    <x v="10"/>
    <s v="Study1"/>
    <n v="684"/>
    <s v="DeRoss 2002 Study1 Male&amp;Female 8to18-years"/>
    <n v="405"/>
    <s v="Combined"/>
    <n v="8"/>
    <n v="18"/>
    <x v="0"/>
    <s v="RCADS-47-Y-EN"/>
    <n v="1"/>
    <s v="English"/>
    <n v="1"/>
    <x v="0"/>
    <n v="5"/>
    <s v="Separation Anxiety Disorder (7.1)"/>
    <n v="3.03"/>
    <n v="3.36"/>
  </r>
  <r>
    <s v="DeRoss 2002 (47-Y) ages and gender combined12CombinedSocial Phobia (9.1)"/>
    <n v="12"/>
    <n v="6"/>
    <n v="10"/>
    <x v="10"/>
    <s v="Study1"/>
    <n v="684"/>
    <s v="DeRoss 2002 Study1 Male&amp;Female 8to18-years"/>
    <n v="405"/>
    <s v="Combined"/>
    <n v="8"/>
    <n v="18"/>
    <x v="0"/>
    <s v="RCADS-47-Y-EN"/>
    <n v="1"/>
    <s v="English"/>
    <n v="1"/>
    <x v="0"/>
    <n v="1"/>
    <s v="Social Phobia (9.1)"/>
    <n v="9.3699999999999992"/>
    <n v="5.38"/>
  </r>
  <r>
    <s v="DeRoss 2002 (47-Y) ages and gender combined13CombinedGeneralized Anxiety Disorder (6.1)"/>
    <n v="13"/>
    <n v="7"/>
    <n v="10"/>
    <x v="10"/>
    <s v="Study1"/>
    <n v="684"/>
    <s v="DeRoss 2002 Study1 Male&amp;Female 8to18-years"/>
    <n v="405"/>
    <s v="Combined"/>
    <n v="8"/>
    <n v="18"/>
    <x v="0"/>
    <s v="RCADS-47-Y-EN"/>
    <n v="1"/>
    <s v="English"/>
    <n v="1"/>
    <x v="0"/>
    <n v="3"/>
    <s v="Generalized Anxiety Disorder (6.1)"/>
    <n v="5.78"/>
    <n v="3.63"/>
  </r>
  <r>
    <s v="DeRoss 2002 (47-Y) ages and gender combined13CombinedMajor Depressive Disorder (10.1)"/>
    <n v="13"/>
    <n v="7"/>
    <n v="10"/>
    <x v="10"/>
    <s v="Study1"/>
    <n v="684"/>
    <s v="DeRoss 2002 Study1 Male&amp;Female 8to18-years"/>
    <n v="405"/>
    <s v="Combined"/>
    <n v="8"/>
    <n v="18"/>
    <x v="0"/>
    <s v="RCADS-47-Y-EN"/>
    <n v="1"/>
    <s v="English"/>
    <n v="1"/>
    <x v="0"/>
    <n v="4"/>
    <s v="Major Depressive Disorder (10.1)"/>
    <n v="7.56"/>
    <n v="5.49"/>
  </r>
  <r>
    <s v="DeRoss 2002 (47-Y) ages and gender combined13CombinedObsessive Compulsive Disorder (6.1)"/>
    <n v="13"/>
    <n v="7"/>
    <n v="10"/>
    <x v="10"/>
    <s v="Study1"/>
    <n v="684"/>
    <s v="DeRoss 2002 Study1 Male&amp;Female 8to18-years"/>
    <n v="405"/>
    <s v="Combined"/>
    <n v="8"/>
    <n v="18"/>
    <x v="0"/>
    <s v="RCADS-47-Y-EN"/>
    <n v="1"/>
    <s v="English"/>
    <n v="1"/>
    <x v="0"/>
    <n v="6"/>
    <s v="Obsessive Compulsive Disorder (6.1)"/>
    <n v="3.72"/>
    <n v="3.62"/>
  </r>
  <r>
    <s v="DeRoss 2002 (47-Y) ages and gender combined13CombinedPanic Disorder (9.1)"/>
    <n v="13"/>
    <n v="7"/>
    <n v="10"/>
    <x v="10"/>
    <s v="Study1"/>
    <n v="684"/>
    <s v="DeRoss 2002 Study1 Male&amp;Female 8to18-years"/>
    <n v="405"/>
    <s v="Combined"/>
    <n v="8"/>
    <n v="18"/>
    <x v="0"/>
    <s v="RCADS-47-Y-EN"/>
    <n v="1"/>
    <s v="English"/>
    <n v="1"/>
    <x v="0"/>
    <n v="2"/>
    <s v="Panic Disorder (9.1)"/>
    <n v="4.2699999999999996"/>
    <n v="4.4800000000000004"/>
  </r>
  <r>
    <s v="DeRoss 2002 (47-Y) ages and gender combined13CombinedSeparation Anxiety Disorder (7.1)"/>
    <n v="13"/>
    <n v="7"/>
    <n v="10"/>
    <x v="10"/>
    <s v="Study1"/>
    <n v="684"/>
    <s v="DeRoss 2002 Study1 Male&amp;Female 8to18-years"/>
    <n v="405"/>
    <s v="Combined"/>
    <n v="8"/>
    <n v="18"/>
    <x v="0"/>
    <s v="RCADS-47-Y-EN"/>
    <n v="1"/>
    <s v="English"/>
    <n v="1"/>
    <x v="0"/>
    <n v="5"/>
    <s v="Separation Anxiety Disorder (7.1)"/>
    <n v="3.03"/>
    <n v="3.36"/>
  </r>
  <r>
    <s v="DeRoss 2002 (47-Y) ages and gender combined13CombinedSocial Phobia (9.1)"/>
    <n v="13"/>
    <n v="7"/>
    <n v="10"/>
    <x v="10"/>
    <s v="Study1"/>
    <n v="684"/>
    <s v="DeRoss 2002 Study1 Male&amp;Female 8to18-years"/>
    <n v="405"/>
    <s v="Combined"/>
    <n v="8"/>
    <n v="18"/>
    <x v="0"/>
    <s v="RCADS-47-Y-EN"/>
    <n v="1"/>
    <s v="English"/>
    <n v="1"/>
    <x v="0"/>
    <n v="1"/>
    <s v="Social Phobia (9.1)"/>
    <n v="9.3699999999999992"/>
    <n v="5.38"/>
  </r>
  <r>
    <s v="DeRoss 2002 (47-Y) ages and gender combined14CombinedGeneralized Anxiety Disorder (6.1)"/>
    <n v="14"/>
    <n v="8"/>
    <n v="10"/>
    <x v="10"/>
    <s v="Study1"/>
    <n v="684"/>
    <s v="DeRoss 2002 Study1 Male&amp;Female 8to18-years"/>
    <n v="405"/>
    <s v="Combined"/>
    <n v="8"/>
    <n v="18"/>
    <x v="0"/>
    <s v="RCADS-47-Y-EN"/>
    <n v="1"/>
    <s v="English"/>
    <n v="1"/>
    <x v="0"/>
    <n v="3"/>
    <s v="Generalized Anxiety Disorder (6.1)"/>
    <n v="5.78"/>
    <n v="3.63"/>
  </r>
  <r>
    <s v="DeRoss 2002 (47-Y) ages and gender combined14CombinedMajor Depressive Disorder (10.1)"/>
    <n v="14"/>
    <n v="8"/>
    <n v="10"/>
    <x v="10"/>
    <s v="Study1"/>
    <n v="684"/>
    <s v="DeRoss 2002 Study1 Male&amp;Female 8to18-years"/>
    <n v="405"/>
    <s v="Combined"/>
    <n v="8"/>
    <n v="18"/>
    <x v="0"/>
    <s v="RCADS-47-Y-EN"/>
    <n v="1"/>
    <s v="English"/>
    <n v="1"/>
    <x v="0"/>
    <n v="4"/>
    <s v="Major Depressive Disorder (10.1)"/>
    <n v="7.56"/>
    <n v="5.49"/>
  </r>
  <r>
    <s v="DeRoss 2002 (47-Y) ages and gender combined14CombinedObsessive Compulsive Disorder (6.1)"/>
    <n v="14"/>
    <n v="8"/>
    <n v="10"/>
    <x v="10"/>
    <s v="Study1"/>
    <n v="684"/>
    <s v="DeRoss 2002 Study1 Male&amp;Female 8to18-years"/>
    <n v="405"/>
    <s v="Combined"/>
    <n v="8"/>
    <n v="18"/>
    <x v="0"/>
    <s v="RCADS-47-Y-EN"/>
    <n v="1"/>
    <s v="English"/>
    <n v="1"/>
    <x v="0"/>
    <n v="6"/>
    <s v="Obsessive Compulsive Disorder (6.1)"/>
    <n v="3.72"/>
    <n v="3.62"/>
  </r>
  <r>
    <s v="DeRoss 2002 (47-Y) ages and gender combined14CombinedPanic Disorder (9.1)"/>
    <n v="14"/>
    <n v="8"/>
    <n v="10"/>
    <x v="10"/>
    <s v="Study1"/>
    <n v="684"/>
    <s v="DeRoss 2002 Study1 Male&amp;Female 8to18-years"/>
    <n v="405"/>
    <s v="Combined"/>
    <n v="8"/>
    <n v="18"/>
    <x v="0"/>
    <s v="RCADS-47-Y-EN"/>
    <n v="1"/>
    <s v="English"/>
    <n v="1"/>
    <x v="0"/>
    <n v="2"/>
    <s v="Panic Disorder (9.1)"/>
    <n v="4.2699999999999996"/>
    <n v="4.4800000000000004"/>
  </r>
  <r>
    <s v="DeRoss 2002 (47-Y) ages and gender combined14CombinedSeparation Anxiety Disorder (7.1)"/>
    <n v="14"/>
    <n v="8"/>
    <n v="10"/>
    <x v="10"/>
    <s v="Study1"/>
    <n v="684"/>
    <s v="DeRoss 2002 Study1 Male&amp;Female 8to18-years"/>
    <n v="405"/>
    <s v="Combined"/>
    <n v="8"/>
    <n v="18"/>
    <x v="0"/>
    <s v="RCADS-47-Y-EN"/>
    <n v="1"/>
    <s v="English"/>
    <n v="1"/>
    <x v="0"/>
    <n v="5"/>
    <s v="Separation Anxiety Disorder (7.1)"/>
    <n v="3.03"/>
    <n v="3.36"/>
  </r>
  <r>
    <s v="DeRoss 2002 (47-Y) ages and gender combined14CombinedSocial Phobia (9.1)"/>
    <n v="14"/>
    <n v="8"/>
    <n v="10"/>
    <x v="10"/>
    <s v="Study1"/>
    <n v="684"/>
    <s v="DeRoss 2002 Study1 Male&amp;Female 8to18-years"/>
    <n v="405"/>
    <s v="Combined"/>
    <n v="8"/>
    <n v="18"/>
    <x v="0"/>
    <s v="RCADS-47-Y-EN"/>
    <n v="1"/>
    <s v="English"/>
    <n v="1"/>
    <x v="0"/>
    <n v="1"/>
    <s v="Social Phobia (9.1)"/>
    <n v="9.3699999999999992"/>
    <n v="5.38"/>
  </r>
  <r>
    <s v="DeRoss 2002 (47-Y) ages and gender combined15CombinedGeneralized Anxiety Disorder (6.1)"/>
    <n v="15"/>
    <n v="9"/>
    <n v="10"/>
    <x v="10"/>
    <s v="Study1"/>
    <n v="684"/>
    <s v="DeRoss 2002 Study1 Male&amp;Female 8to18-years"/>
    <n v="405"/>
    <s v="Combined"/>
    <n v="8"/>
    <n v="18"/>
    <x v="0"/>
    <s v="RCADS-47-Y-EN"/>
    <n v="1"/>
    <s v="English"/>
    <n v="1"/>
    <x v="0"/>
    <n v="3"/>
    <s v="Generalized Anxiety Disorder (6.1)"/>
    <n v="5.78"/>
    <n v="3.63"/>
  </r>
  <r>
    <s v="DeRoss 2002 (47-Y) ages and gender combined15CombinedMajor Depressive Disorder (10.1)"/>
    <n v="15"/>
    <n v="9"/>
    <n v="10"/>
    <x v="10"/>
    <s v="Study1"/>
    <n v="684"/>
    <s v="DeRoss 2002 Study1 Male&amp;Female 8to18-years"/>
    <n v="405"/>
    <s v="Combined"/>
    <n v="8"/>
    <n v="18"/>
    <x v="0"/>
    <s v="RCADS-47-Y-EN"/>
    <n v="1"/>
    <s v="English"/>
    <n v="1"/>
    <x v="0"/>
    <n v="4"/>
    <s v="Major Depressive Disorder (10.1)"/>
    <n v="7.56"/>
    <n v="5.49"/>
  </r>
  <r>
    <s v="DeRoss 2002 (47-Y) ages and gender combined15CombinedObsessive Compulsive Disorder (6.1)"/>
    <n v="15"/>
    <n v="9"/>
    <n v="10"/>
    <x v="10"/>
    <s v="Study1"/>
    <n v="684"/>
    <s v="DeRoss 2002 Study1 Male&amp;Female 8to18-years"/>
    <n v="405"/>
    <s v="Combined"/>
    <n v="8"/>
    <n v="18"/>
    <x v="0"/>
    <s v="RCADS-47-Y-EN"/>
    <n v="1"/>
    <s v="English"/>
    <n v="1"/>
    <x v="0"/>
    <n v="6"/>
    <s v="Obsessive Compulsive Disorder (6.1)"/>
    <n v="3.72"/>
    <n v="3.62"/>
  </r>
  <r>
    <s v="DeRoss 2002 (47-Y) ages and gender combined15CombinedPanic Disorder (9.1)"/>
    <n v="15"/>
    <n v="9"/>
    <n v="10"/>
    <x v="10"/>
    <s v="Study1"/>
    <n v="684"/>
    <s v="DeRoss 2002 Study1 Male&amp;Female 8to18-years"/>
    <n v="405"/>
    <s v="Combined"/>
    <n v="8"/>
    <n v="18"/>
    <x v="0"/>
    <s v="RCADS-47-Y-EN"/>
    <n v="1"/>
    <s v="English"/>
    <n v="1"/>
    <x v="0"/>
    <n v="2"/>
    <s v="Panic Disorder (9.1)"/>
    <n v="4.2699999999999996"/>
    <n v="4.4800000000000004"/>
  </r>
  <r>
    <s v="DeRoss 2002 (47-Y) ages and gender combined15CombinedSeparation Anxiety Disorder (7.1)"/>
    <n v="15"/>
    <n v="9"/>
    <n v="10"/>
    <x v="10"/>
    <s v="Study1"/>
    <n v="684"/>
    <s v="DeRoss 2002 Study1 Male&amp;Female 8to18-years"/>
    <n v="405"/>
    <s v="Combined"/>
    <n v="8"/>
    <n v="18"/>
    <x v="0"/>
    <s v="RCADS-47-Y-EN"/>
    <n v="1"/>
    <s v="English"/>
    <n v="1"/>
    <x v="0"/>
    <n v="5"/>
    <s v="Separation Anxiety Disorder (7.1)"/>
    <n v="3.03"/>
    <n v="3.36"/>
  </r>
  <r>
    <s v="DeRoss 2002 (47-Y) ages and gender combined15CombinedSocial Phobia (9.1)"/>
    <n v="15"/>
    <n v="9"/>
    <n v="10"/>
    <x v="10"/>
    <s v="Study1"/>
    <n v="684"/>
    <s v="DeRoss 2002 Study1 Male&amp;Female 8to18-years"/>
    <n v="405"/>
    <s v="Combined"/>
    <n v="8"/>
    <n v="18"/>
    <x v="0"/>
    <s v="RCADS-47-Y-EN"/>
    <n v="1"/>
    <s v="English"/>
    <n v="1"/>
    <x v="0"/>
    <n v="1"/>
    <s v="Social Phobia (9.1)"/>
    <n v="9.3699999999999992"/>
    <n v="5.38"/>
  </r>
  <r>
    <s v="DeRoss 2002 (47-Y) ages and gender combined16CombinedGeneralized Anxiety Disorder (6.1)"/>
    <n v="16"/>
    <n v="10"/>
    <n v="10"/>
    <x v="10"/>
    <s v="Study1"/>
    <n v="684"/>
    <s v="DeRoss 2002 Study1 Male&amp;Female 8to18-years"/>
    <n v="405"/>
    <s v="Combined"/>
    <n v="8"/>
    <n v="18"/>
    <x v="0"/>
    <s v="RCADS-47-Y-EN"/>
    <n v="1"/>
    <s v="English"/>
    <n v="1"/>
    <x v="0"/>
    <n v="3"/>
    <s v="Generalized Anxiety Disorder (6.1)"/>
    <n v="5.78"/>
    <n v="3.63"/>
  </r>
  <r>
    <s v="DeRoss 2002 (47-Y) ages and gender combined16CombinedMajor Depressive Disorder (10.1)"/>
    <n v="16"/>
    <n v="10"/>
    <n v="10"/>
    <x v="10"/>
    <s v="Study1"/>
    <n v="684"/>
    <s v="DeRoss 2002 Study1 Male&amp;Female 8to18-years"/>
    <n v="405"/>
    <s v="Combined"/>
    <n v="8"/>
    <n v="18"/>
    <x v="0"/>
    <s v="RCADS-47-Y-EN"/>
    <n v="1"/>
    <s v="English"/>
    <n v="1"/>
    <x v="0"/>
    <n v="4"/>
    <s v="Major Depressive Disorder (10.1)"/>
    <n v="7.56"/>
    <n v="5.49"/>
  </r>
  <r>
    <s v="DeRoss 2002 (47-Y) ages and gender combined16CombinedObsessive Compulsive Disorder (6.1)"/>
    <n v="16"/>
    <n v="10"/>
    <n v="10"/>
    <x v="10"/>
    <s v="Study1"/>
    <n v="684"/>
    <s v="DeRoss 2002 Study1 Male&amp;Female 8to18-years"/>
    <n v="405"/>
    <s v="Combined"/>
    <n v="8"/>
    <n v="18"/>
    <x v="0"/>
    <s v="RCADS-47-Y-EN"/>
    <n v="1"/>
    <s v="English"/>
    <n v="1"/>
    <x v="0"/>
    <n v="6"/>
    <s v="Obsessive Compulsive Disorder (6.1)"/>
    <n v="3.72"/>
    <n v="3.62"/>
  </r>
  <r>
    <s v="DeRoss 2002 (47-Y) ages and gender combined16CombinedPanic Disorder (9.1)"/>
    <n v="16"/>
    <n v="10"/>
    <n v="10"/>
    <x v="10"/>
    <s v="Study1"/>
    <n v="684"/>
    <s v="DeRoss 2002 Study1 Male&amp;Female 8to18-years"/>
    <n v="405"/>
    <s v="Combined"/>
    <n v="8"/>
    <n v="18"/>
    <x v="0"/>
    <s v="RCADS-47-Y-EN"/>
    <n v="1"/>
    <s v="English"/>
    <n v="1"/>
    <x v="0"/>
    <n v="2"/>
    <s v="Panic Disorder (9.1)"/>
    <n v="4.2699999999999996"/>
    <n v="4.4800000000000004"/>
  </r>
  <r>
    <s v="DeRoss 2002 (47-Y) ages and gender combined16CombinedSeparation Anxiety Disorder (7.1)"/>
    <n v="16"/>
    <n v="10"/>
    <n v="10"/>
    <x v="10"/>
    <s v="Study1"/>
    <n v="684"/>
    <s v="DeRoss 2002 Study1 Male&amp;Female 8to18-years"/>
    <n v="405"/>
    <s v="Combined"/>
    <n v="8"/>
    <n v="18"/>
    <x v="0"/>
    <s v="RCADS-47-Y-EN"/>
    <n v="1"/>
    <s v="English"/>
    <n v="1"/>
    <x v="0"/>
    <n v="5"/>
    <s v="Separation Anxiety Disorder (7.1)"/>
    <n v="3.03"/>
    <n v="3.36"/>
  </r>
  <r>
    <s v="DeRoss 2002 (47-Y) ages and gender combined16CombinedSocial Phobia (9.1)"/>
    <n v="16"/>
    <n v="10"/>
    <n v="10"/>
    <x v="10"/>
    <s v="Study1"/>
    <n v="684"/>
    <s v="DeRoss 2002 Study1 Male&amp;Female 8to18-years"/>
    <n v="405"/>
    <s v="Combined"/>
    <n v="8"/>
    <n v="18"/>
    <x v="0"/>
    <s v="RCADS-47-Y-EN"/>
    <n v="1"/>
    <s v="English"/>
    <n v="1"/>
    <x v="0"/>
    <n v="1"/>
    <s v="Social Phobia (9.1)"/>
    <n v="9.3699999999999992"/>
    <n v="5.38"/>
  </r>
  <r>
    <s v="DeRoss 2002 (47-Y) ages and gender combined17CombinedGeneralized Anxiety Disorder (6.1)"/>
    <n v="17"/>
    <n v="11"/>
    <n v="10"/>
    <x v="10"/>
    <s v="Study1"/>
    <n v="684"/>
    <s v="DeRoss 2002 Study1 Male&amp;Female 8to18-years"/>
    <n v="405"/>
    <s v="Combined"/>
    <n v="8"/>
    <n v="18"/>
    <x v="0"/>
    <s v="RCADS-47-Y-EN"/>
    <n v="1"/>
    <s v="English"/>
    <n v="1"/>
    <x v="0"/>
    <n v="3"/>
    <s v="Generalized Anxiety Disorder (6.1)"/>
    <n v="5.78"/>
    <n v="3.63"/>
  </r>
  <r>
    <s v="DeRoss 2002 (47-Y) ages and gender combined17CombinedMajor Depressive Disorder (10.1)"/>
    <n v="17"/>
    <n v="11"/>
    <n v="10"/>
    <x v="10"/>
    <s v="Study1"/>
    <n v="684"/>
    <s v="DeRoss 2002 Study1 Male&amp;Female 8to18-years"/>
    <n v="405"/>
    <s v="Combined"/>
    <n v="8"/>
    <n v="18"/>
    <x v="0"/>
    <s v="RCADS-47-Y-EN"/>
    <n v="1"/>
    <s v="English"/>
    <n v="1"/>
    <x v="0"/>
    <n v="4"/>
    <s v="Major Depressive Disorder (10.1)"/>
    <n v="7.56"/>
    <n v="5.49"/>
  </r>
  <r>
    <s v="DeRoss 2002 (47-Y) ages and gender combined17CombinedObsessive Compulsive Disorder (6.1)"/>
    <n v="17"/>
    <n v="11"/>
    <n v="10"/>
    <x v="10"/>
    <s v="Study1"/>
    <n v="684"/>
    <s v="DeRoss 2002 Study1 Male&amp;Female 8to18-years"/>
    <n v="405"/>
    <s v="Combined"/>
    <n v="8"/>
    <n v="18"/>
    <x v="0"/>
    <s v="RCADS-47-Y-EN"/>
    <n v="1"/>
    <s v="English"/>
    <n v="1"/>
    <x v="0"/>
    <n v="6"/>
    <s v="Obsessive Compulsive Disorder (6.1)"/>
    <n v="3.72"/>
    <n v="3.62"/>
  </r>
  <r>
    <s v="DeRoss 2002 (47-Y) ages and gender combined17CombinedPanic Disorder (9.1)"/>
    <n v="17"/>
    <n v="11"/>
    <n v="10"/>
    <x v="10"/>
    <s v="Study1"/>
    <n v="684"/>
    <s v="DeRoss 2002 Study1 Male&amp;Female 8to18-years"/>
    <n v="405"/>
    <s v="Combined"/>
    <n v="8"/>
    <n v="18"/>
    <x v="0"/>
    <s v="RCADS-47-Y-EN"/>
    <n v="1"/>
    <s v="English"/>
    <n v="1"/>
    <x v="0"/>
    <n v="2"/>
    <s v="Panic Disorder (9.1)"/>
    <n v="4.2699999999999996"/>
    <n v="4.4800000000000004"/>
  </r>
  <r>
    <s v="DeRoss 2002 (47-Y) ages and gender combined17CombinedSeparation Anxiety Disorder (7.1)"/>
    <n v="17"/>
    <n v="11"/>
    <n v="10"/>
    <x v="10"/>
    <s v="Study1"/>
    <n v="684"/>
    <s v="DeRoss 2002 Study1 Male&amp;Female 8to18-years"/>
    <n v="405"/>
    <s v="Combined"/>
    <n v="8"/>
    <n v="18"/>
    <x v="0"/>
    <s v="RCADS-47-Y-EN"/>
    <n v="1"/>
    <s v="English"/>
    <n v="1"/>
    <x v="0"/>
    <n v="5"/>
    <s v="Separation Anxiety Disorder (7.1)"/>
    <n v="3.03"/>
    <n v="3.36"/>
  </r>
  <r>
    <s v="DeRoss 2002 (47-Y) ages and gender combined17CombinedSocial Phobia (9.1)"/>
    <n v="17"/>
    <n v="11"/>
    <n v="10"/>
    <x v="10"/>
    <s v="Study1"/>
    <n v="684"/>
    <s v="DeRoss 2002 Study1 Male&amp;Female 8to18-years"/>
    <n v="405"/>
    <s v="Combined"/>
    <n v="8"/>
    <n v="18"/>
    <x v="0"/>
    <s v="RCADS-47-Y-EN"/>
    <n v="1"/>
    <s v="English"/>
    <n v="1"/>
    <x v="0"/>
    <n v="1"/>
    <s v="Social Phobia (9.1)"/>
    <n v="9.3699999999999992"/>
    <n v="5.38"/>
  </r>
  <r>
    <s v="DeRoss 2002 (47-Y) ages and gender combined18CombinedGeneralized Anxiety Disorder (6.1)"/>
    <n v="18"/>
    <n v="12"/>
    <n v="10"/>
    <x v="10"/>
    <s v="Study1"/>
    <n v="684"/>
    <s v="DeRoss 2002 Study1 Male&amp;Female 8to18-years"/>
    <n v="405"/>
    <s v="Combined"/>
    <n v="8"/>
    <n v="18"/>
    <x v="0"/>
    <s v="RCADS-47-Y-EN"/>
    <n v="1"/>
    <s v="English"/>
    <n v="1"/>
    <x v="0"/>
    <n v="3"/>
    <s v="Generalized Anxiety Disorder (6.1)"/>
    <n v="5.78"/>
    <n v="3.63"/>
  </r>
  <r>
    <s v="DeRoss 2002 (47-Y) ages and gender combined18CombinedMajor Depressive Disorder (10.1)"/>
    <n v="18"/>
    <n v="12"/>
    <n v="10"/>
    <x v="10"/>
    <s v="Study1"/>
    <n v="684"/>
    <s v="DeRoss 2002 Study1 Male&amp;Female 8to18-years"/>
    <n v="405"/>
    <s v="Combined"/>
    <n v="8"/>
    <n v="18"/>
    <x v="0"/>
    <s v="RCADS-47-Y-EN"/>
    <n v="1"/>
    <s v="English"/>
    <n v="1"/>
    <x v="0"/>
    <n v="4"/>
    <s v="Major Depressive Disorder (10.1)"/>
    <n v="7.56"/>
    <n v="5.49"/>
  </r>
  <r>
    <s v="DeRoss 2002 (47-Y) ages and gender combined18CombinedObsessive Compulsive Disorder (6.1)"/>
    <n v="18"/>
    <n v="12"/>
    <n v="10"/>
    <x v="10"/>
    <s v="Study1"/>
    <n v="684"/>
    <s v="DeRoss 2002 Study1 Male&amp;Female 8to18-years"/>
    <n v="405"/>
    <s v="Combined"/>
    <n v="8"/>
    <n v="18"/>
    <x v="0"/>
    <s v="RCADS-47-Y-EN"/>
    <n v="1"/>
    <s v="English"/>
    <n v="1"/>
    <x v="0"/>
    <n v="6"/>
    <s v="Obsessive Compulsive Disorder (6.1)"/>
    <n v="3.72"/>
    <n v="3.62"/>
  </r>
  <r>
    <s v="DeRoss 2002 (47-Y) ages and gender combined18CombinedPanic Disorder (9.1)"/>
    <n v="18"/>
    <n v="12"/>
    <n v="10"/>
    <x v="10"/>
    <s v="Study1"/>
    <n v="684"/>
    <s v="DeRoss 2002 Study1 Male&amp;Female 8to18-years"/>
    <n v="405"/>
    <s v="Combined"/>
    <n v="8"/>
    <n v="18"/>
    <x v="0"/>
    <s v="RCADS-47-Y-EN"/>
    <n v="1"/>
    <s v="English"/>
    <n v="1"/>
    <x v="0"/>
    <n v="2"/>
    <s v="Panic Disorder (9.1)"/>
    <n v="4.2699999999999996"/>
    <n v="4.4800000000000004"/>
  </r>
  <r>
    <s v="DeRoss 2002 (47-Y) ages and gender combined18CombinedSeparation Anxiety Disorder (7.1)"/>
    <n v="18"/>
    <n v="12"/>
    <n v="10"/>
    <x v="10"/>
    <s v="Study1"/>
    <n v="684"/>
    <s v="DeRoss 2002 Study1 Male&amp;Female 8to18-years"/>
    <n v="405"/>
    <s v="Combined"/>
    <n v="8"/>
    <n v="18"/>
    <x v="0"/>
    <s v="RCADS-47-Y-EN"/>
    <n v="1"/>
    <s v="English"/>
    <n v="1"/>
    <x v="0"/>
    <n v="5"/>
    <s v="Separation Anxiety Disorder (7.1)"/>
    <n v="3.03"/>
    <n v="3.36"/>
  </r>
  <r>
    <s v="DeRoss 2002 (47-Y) ages and gender combined18CombinedSocial Phobia (9.1)"/>
    <n v="18"/>
    <n v="12"/>
    <n v="10"/>
    <x v="10"/>
    <s v="Study1"/>
    <n v="684"/>
    <s v="DeRoss 2002 Study1 Male&amp;Female 8to18-years"/>
    <n v="405"/>
    <s v="Combined"/>
    <n v="8"/>
    <n v="18"/>
    <x v="0"/>
    <s v="RCADS-47-Y-EN"/>
    <n v="1"/>
    <s v="English"/>
    <n v="1"/>
    <x v="0"/>
    <n v="1"/>
    <s v="Social Phobia (9.1)"/>
    <n v="9.3699999999999992"/>
    <n v="5.38"/>
  </r>
  <r>
    <s v="DeRoss 2002 (47-Y) ages and gender combined8CombinedGeneralized Anxiety Disorder (6.1)"/>
    <n v="8"/>
    <n v="2"/>
    <n v="10"/>
    <x v="10"/>
    <s v="Study1"/>
    <n v="684"/>
    <s v="DeRoss 2002 Study1 Male&amp;Female 8to18-years"/>
    <n v="405"/>
    <s v="Combined"/>
    <n v="8"/>
    <n v="18"/>
    <x v="0"/>
    <s v="RCADS-47-Y-EN"/>
    <n v="1"/>
    <s v="English"/>
    <n v="1"/>
    <x v="0"/>
    <n v="3"/>
    <s v="Generalized Anxiety Disorder (6.1)"/>
    <n v="5.78"/>
    <n v="3.63"/>
  </r>
  <r>
    <s v="DeRoss 2002 (47-Y) ages and gender combined8CombinedMajor Depressive Disorder (10.1)"/>
    <n v="8"/>
    <n v="2"/>
    <n v="10"/>
    <x v="10"/>
    <s v="Study1"/>
    <n v="684"/>
    <s v="DeRoss 2002 Study1 Male&amp;Female 8to18-years"/>
    <n v="405"/>
    <s v="Combined"/>
    <n v="8"/>
    <n v="18"/>
    <x v="0"/>
    <s v="RCADS-47-Y-EN"/>
    <n v="1"/>
    <s v="English"/>
    <n v="1"/>
    <x v="0"/>
    <n v="4"/>
    <s v="Major Depressive Disorder (10.1)"/>
    <n v="7.56"/>
    <n v="5.49"/>
  </r>
  <r>
    <s v="DeRoss 2002 (47-Y) ages and gender combined8CombinedObsessive Compulsive Disorder (6.1)"/>
    <n v="8"/>
    <n v="2"/>
    <n v="10"/>
    <x v="10"/>
    <s v="Study1"/>
    <n v="684"/>
    <s v="DeRoss 2002 Study1 Male&amp;Female 8to18-years"/>
    <n v="405"/>
    <s v="Combined"/>
    <n v="8"/>
    <n v="18"/>
    <x v="0"/>
    <s v="RCADS-47-Y-EN"/>
    <n v="1"/>
    <s v="English"/>
    <n v="1"/>
    <x v="0"/>
    <n v="6"/>
    <s v="Obsessive Compulsive Disorder (6.1)"/>
    <n v="3.72"/>
    <n v="3.62"/>
  </r>
  <r>
    <s v="DeRoss 2002 (47-Y) ages and gender combined8CombinedPanic Disorder (9.1)"/>
    <n v="8"/>
    <n v="2"/>
    <n v="10"/>
    <x v="10"/>
    <s v="Study1"/>
    <n v="684"/>
    <s v="DeRoss 2002 Study1 Male&amp;Female 8to18-years"/>
    <n v="405"/>
    <s v="Combined"/>
    <n v="8"/>
    <n v="18"/>
    <x v="0"/>
    <s v="RCADS-47-Y-EN"/>
    <n v="1"/>
    <s v="English"/>
    <n v="1"/>
    <x v="0"/>
    <n v="2"/>
    <s v="Panic Disorder (9.1)"/>
    <n v="4.2699999999999996"/>
    <n v="4.4800000000000004"/>
  </r>
  <r>
    <s v="DeRoss 2002 (47-Y) ages and gender combined8CombinedSeparation Anxiety Disorder (7.1)"/>
    <n v="8"/>
    <n v="2"/>
    <n v="10"/>
    <x v="10"/>
    <s v="Study1"/>
    <n v="684"/>
    <s v="DeRoss 2002 Study1 Male&amp;Female 8to18-years"/>
    <n v="405"/>
    <s v="Combined"/>
    <n v="8"/>
    <n v="18"/>
    <x v="0"/>
    <s v="RCADS-47-Y-EN"/>
    <n v="1"/>
    <s v="English"/>
    <n v="1"/>
    <x v="0"/>
    <n v="5"/>
    <s v="Separation Anxiety Disorder (7.1)"/>
    <n v="3.03"/>
    <n v="3.36"/>
  </r>
  <r>
    <s v="DeRoss 2002 (47-Y) ages and gender combined8CombinedSocial Phobia (9.1)"/>
    <n v="8"/>
    <n v="2"/>
    <n v="10"/>
    <x v="10"/>
    <s v="Study1"/>
    <n v="684"/>
    <s v="DeRoss 2002 Study1 Male&amp;Female 8to18-years"/>
    <n v="405"/>
    <s v="Combined"/>
    <n v="8"/>
    <n v="18"/>
    <x v="0"/>
    <s v="RCADS-47-Y-EN"/>
    <n v="1"/>
    <s v="English"/>
    <n v="1"/>
    <x v="0"/>
    <n v="1"/>
    <s v="Social Phobia (9.1)"/>
    <n v="9.3699999999999992"/>
    <n v="5.38"/>
  </r>
  <r>
    <s v="DeRoss 2002 (47-Y) ages and gender combined9CombinedGeneralized Anxiety Disorder (6.1)"/>
    <n v="9"/>
    <n v="3"/>
    <n v="10"/>
    <x v="10"/>
    <s v="Study1"/>
    <n v="684"/>
    <s v="DeRoss 2002 Study1 Male&amp;Female 8to18-years"/>
    <n v="405"/>
    <s v="Combined"/>
    <n v="8"/>
    <n v="18"/>
    <x v="0"/>
    <s v="RCADS-47-Y-EN"/>
    <n v="1"/>
    <s v="English"/>
    <n v="1"/>
    <x v="0"/>
    <n v="3"/>
    <s v="Generalized Anxiety Disorder (6.1)"/>
    <n v="5.78"/>
    <n v="3.63"/>
  </r>
  <r>
    <s v="DeRoss 2002 (47-Y) ages and gender combined9CombinedMajor Depressive Disorder (10.1)"/>
    <n v="9"/>
    <n v="3"/>
    <n v="10"/>
    <x v="10"/>
    <s v="Study1"/>
    <n v="684"/>
    <s v="DeRoss 2002 Study1 Male&amp;Female 8to18-years"/>
    <n v="405"/>
    <s v="Combined"/>
    <n v="8"/>
    <n v="18"/>
    <x v="0"/>
    <s v="RCADS-47-Y-EN"/>
    <n v="1"/>
    <s v="English"/>
    <n v="1"/>
    <x v="0"/>
    <n v="4"/>
    <s v="Major Depressive Disorder (10.1)"/>
    <n v="7.56"/>
    <n v="5.49"/>
  </r>
  <r>
    <s v="DeRoss 2002 (47-Y) ages and gender combined9CombinedObsessive Compulsive Disorder (6.1)"/>
    <n v="9"/>
    <n v="3"/>
    <n v="10"/>
    <x v="10"/>
    <s v="Study1"/>
    <n v="684"/>
    <s v="DeRoss 2002 Study1 Male&amp;Female 8to18-years"/>
    <n v="405"/>
    <s v="Combined"/>
    <n v="8"/>
    <n v="18"/>
    <x v="0"/>
    <s v="RCADS-47-Y-EN"/>
    <n v="1"/>
    <s v="English"/>
    <n v="1"/>
    <x v="0"/>
    <n v="6"/>
    <s v="Obsessive Compulsive Disorder (6.1)"/>
    <n v="3.72"/>
    <n v="3.62"/>
  </r>
  <r>
    <s v="DeRoss 2002 (47-Y) ages and gender combined9CombinedPanic Disorder (9.1)"/>
    <n v="9"/>
    <n v="3"/>
    <n v="10"/>
    <x v="10"/>
    <s v="Study1"/>
    <n v="684"/>
    <s v="DeRoss 2002 Study1 Male&amp;Female 8to18-years"/>
    <n v="405"/>
    <s v="Combined"/>
    <n v="8"/>
    <n v="18"/>
    <x v="0"/>
    <s v="RCADS-47-Y-EN"/>
    <n v="1"/>
    <s v="English"/>
    <n v="1"/>
    <x v="0"/>
    <n v="2"/>
    <s v="Panic Disorder (9.1)"/>
    <n v="4.2699999999999996"/>
    <n v="4.4800000000000004"/>
  </r>
  <r>
    <s v="DeRoss 2002 (47-Y) ages and gender combined9CombinedSeparation Anxiety Disorder (7.1)"/>
    <n v="9"/>
    <n v="3"/>
    <n v="10"/>
    <x v="10"/>
    <s v="Study1"/>
    <n v="684"/>
    <s v="DeRoss 2002 Study1 Male&amp;Female 8to18-years"/>
    <n v="405"/>
    <s v="Combined"/>
    <n v="8"/>
    <n v="18"/>
    <x v="0"/>
    <s v="RCADS-47-Y-EN"/>
    <n v="1"/>
    <s v="English"/>
    <n v="1"/>
    <x v="0"/>
    <n v="5"/>
    <s v="Separation Anxiety Disorder (7.1)"/>
    <n v="3.03"/>
    <n v="3.36"/>
  </r>
  <r>
    <s v="DeRoss 2002 (47-Y) ages and gender combined9CombinedSocial Phobia (9.1)"/>
    <n v="9"/>
    <n v="3"/>
    <n v="10"/>
    <x v="10"/>
    <s v="Study1"/>
    <n v="684"/>
    <s v="DeRoss 2002 Study1 Male&amp;Female 8to18-years"/>
    <n v="405"/>
    <s v="Combined"/>
    <n v="8"/>
    <n v="18"/>
    <x v="0"/>
    <s v="RCADS-47-Y-EN"/>
    <n v="1"/>
    <s v="English"/>
    <n v="1"/>
    <x v="0"/>
    <n v="1"/>
    <s v="Social Phobia (9.1)"/>
    <n v="9.3699999999999992"/>
    <n v="5.38"/>
  </r>
  <r>
    <s v="DeRoss 2002 (47-Y) ages combined10FemaleGeneralized Anxiety Disorder (6.1)"/>
    <n v="10"/>
    <n v="4"/>
    <n v="10"/>
    <x v="11"/>
    <s v="Study1"/>
    <n v="681"/>
    <s v="DeRoss 2002 Study1 Female"/>
    <n v="254"/>
    <s v="Female"/>
    <n v="8"/>
    <n v="18"/>
    <x v="0"/>
    <s v="RCADS-47-Y-EN"/>
    <n v="1"/>
    <s v="English"/>
    <n v="1"/>
    <x v="0"/>
    <n v="3"/>
    <s v="Generalized Anxiety Disorder (6.1)"/>
    <n v="6.08"/>
    <n v="3.56"/>
  </r>
  <r>
    <s v="DeRoss 2002 (47-Y) ages combined10FemaleMajor Depressive Disorder (10.1)"/>
    <n v="10"/>
    <n v="4"/>
    <n v="10"/>
    <x v="11"/>
    <s v="Study1"/>
    <n v="681"/>
    <s v="DeRoss 2002 Study1 Female"/>
    <n v="254"/>
    <s v="Female"/>
    <n v="8"/>
    <n v="18"/>
    <x v="0"/>
    <s v="RCADS-47-Y-EN"/>
    <n v="1"/>
    <s v="English"/>
    <n v="1"/>
    <x v="0"/>
    <n v="4"/>
    <s v="Major Depressive Disorder (10.1)"/>
    <n v="7.65"/>
    <n v="5.43"/>
  </r>
  <r>
    <s v="DeRoss 2002 (47-Y) ages combined10FemaleObsessive Compulsive Disorder (6.1)"/>
    <n v="10"/>
    <n v="4"/>
    <n v="10"/>
    <x v="11"/>
    <s v="Study1"/>
    <n v="681"/>
    <s v="DeRoss 2002 Study1 Female"/>
    <n v="254"/>
    <s v="Female"/>
    <n v="8"/>
    <n v="18"/>
    <x v="0"/>
    <s v="RCADS-47-Y-EN"/>
    <n v="1"/>
    <s v="English"/>
    <n v="1"/>
    <x v="0"/>
    <n v="6"/>
    <s v="Obsessive Compulsive Disorder (6.1)"/>
    <n v="3.59"/>
    <n v="3.65"/>
  </r>
  <r>
    <s v="DeRoss 2002 (47-Y) ages combined10FemalePanic Disorder (9.1)"/>
    <n v="10"/>
    <n v="4"/>
    <n v="10"/>
    <x v="11"/>
    <s v="Study1"/>
    <n v="681"/>
    <s v="DeRoss 2002 Study1 Female"/>
    <n v="254"/>
    <s v="Female"/>
    <n v="8"/>
    <n v="18"/>
    <x v="0"/>
    <s v="RCADS-47-Y-EN"/>
    <n v="1"/>
    <s v="English"/>
    <n v="1"/>
    <x v="0"/>
    <n v="2"/>
    <s v="Panic Disorder (9.1)"/>
    <n v="4.28"/>
    <n v="4.1500000000000004"/>
  </r>
  <r>
    <s v="DeRoss 2002 (47-Y) ages combined10FemaleSeparation Anxiety Disorder (7.1)"/>
    <n v="10"/>
    <n v="4"/>
    <n v="10"/>
    <x v="11"/>
    <s v="Study1"/>
    <n v="681"/>
    <s v="DeRoss 2002 Study1 Female"/>
    <n v="254"/>
    <s v="Female"/>
    <n v="8"/>
    <n v="18"/>
    <x v="0"/>
    <s v="RCADS-47-Y-EN"/>
    <n v="1"/>
    <s v="English"/>
    <n v="1"/>
    <x v="0"/>
    <n v="5"/>
    <s v="Separation Anxiety Disorder (7.1)"/>
    <n v="3.1"/>
    <n v="3.01"/>
  </r>
  <r>
    <s v="DeRoss 2002 (47-Y) ages combined10FemaleSocial Phobia (9.1)"/>
    <n v="10"/>
    <n v="4"/>
    <n v="10"/>
    <x v="11"/>
    <s v="Study1"/>
    <n v="681"/>
    <s v="DeRoss 2002 Study1 Female"/>
    <n v="254"/>
    <s v="Female"/>
    <n v="8"/>
    <n v="18"/>
    <x v="0"/>
    <s v="RCADS-47-Y-EN"/>
    <n v="1"/>
    <s v="English"/>
    <n v="1"/>
    <x v="0"/>
    <n v="1"/>
    <s v="Social Phobia (9.1)"/>
    <n v="10.6"/>
    <n v="5.32"/>
  </r>
  <r>
    <s v="DeRoss 2002 (47-Y) ages combined10MaleGeneralized Anxiety Disorder (6.1)"/>
    <n v="10"/>
    <n v="4"/>
    <n v="10"/>
    <x v="11"/>
    <s v="Study1"/>
    <n v="680"/>
    <s v="DeRoss 2002 Study1 Male"/>
    <n v="151"/>
    <s v="Male"/>
    <n v="8"/>
    <n v="18"/>
    <x v="0"/>
    <s v="RCADS-47-Y-EN"/>
    <n v="1"/>
    <s v="English"/>
    <n v="1"/>
    <x v="0"/>
    <n v="3"/>
    <s v="Generalized Anxiety Disorder (6.1)"/>
    <n v="5.27"/>
    <n v="3.69"/>
  </r>
  <r>
    <s v="DeRoss 2002 (47-Y) ages combined10MaleMajor Depressive Disorder (10.1)"/>
    <n v="10"/>
    <n v="4"/>
    <n v="10"/>
    <x v="11"/>
    <s v="Study1"/>
    <n v="680"/>
    <s v="DeRoss 2002 Study1 Male"/>
    <n v="151"/>
    <s v="Male"/>
    <n v="8"/>
    <n v="18"/>
    <x v="0"/>
    <s v="RCADS-47-Y-EN"/>
    <n v="1"/>
    <s v="English"/>
    <n v="1"/>
    <x v="0"/>
    <n v="4"/>
    <s v="Major Depressive Disorder (10.1)"/>
    <n v="7.41"/>
    <n v="5.6"/>
  </r>
  <r>
    <s v="DeRoss 2002 (47-Y) ages combined10MaleObsessive Compulsive Disorder (6.1)"/>
    <n v="10"/>
    <n v="4"/>
    <n v="10"/>
    <x v="11"/>
    <s v="Study1"/>
    <n v="680"/>
    <s v="DeRoss 2002 Study1 Male"/>
    <n v="151"/>
    <s v="Male"/>
    <n v="8"/>
    <n v="18"/>
    <x v="0"/>
    <s v="RCADS-47-Y-EN"/>
    <n v="1"/>
    <s v="English"/>
    <n v="1"/>
    <x v="0"/>
    <n v="6"/>
    <s v="Obsessive Compulsive Disorder (6.1)"/>
    <n v="3.94"/>
    <n v="3.59"/>
  </r>
  <r>
    <s v="DeRoss 2002 (47-Y) ages combined10MalePanic Disorder (9.1)"/>
    <n v="10"/>
    <n v="4"/>
    <n v="10"/>
    <x v="11"/>
    <s v="Study1"/>
    <n v="680"/>
    <s v="DeRoss 2002 Study1 Male"/>
    <n v="151"/>
    <s v="Male"/>
    <n v="8"/>
    <n v="18"/>
    <x v="0"/>
    <s v="RCADS-47-Y-EN"/>
    <n v="1"/>
    <s v="English"/>
    <n v="1"/>
    <x v="0"/>
    <n v="2"/>
    <s v="Panic Disorder (9.1)"/>
    <n v="4.26"/>
    <n v="5.01"/>
  </r>
  <r>
    <s v="DeRoss 2002 (47-Y) ages combined10MaleSeparation Anxiety Disorder (7.1)"/>
    <n v="10"/>
    <n v="4"/>
    <n v="10"/>
    <x v="11"/>
    <s v="Study1"/>
    <n v="680"/>
    <s v="DeRoss 2002 Study1 Male"/>
    <n v="151"/>
    <s v="Male"/>
    <n v="8"/>
    <n v="18"/>
    <x v="0"/>
    <s v="RCADS-47-Y-EN"/>
    <n v="1"/>
    <s v="English"/>
    <n v="1"/>
    <x v="0"/>
    <n v="5"/>
    <s v="Separation Anxiety Disorder (7.1)"/>
    <n v="2.93"/>
    <n v="3.89"/>
  </r>
  <r>
    <s v="DeRoss 2002 (47-Y) ages combined10MaleSocial Phobia (9.1)"/>
    <n v="10"/>
    <n v="4"/>
    <n v="10"/>
    <x v="11"/>
    <s v="Study1"/>
    <n v="680"/>
    <s v="DeRoss 2002 Study1 Male"/>
    <n v="151"/>
    <s v="Male"/>
    <n v="8"/>
    <n v="18"/>
    <x v="0"/>
    <s v="RCADS-47-Y-EN"/>
    <n v="1"/>
    <s v="English"/>
    <n v="1"/>
    <x v="0"/>
    <n v="1"/>
    <s v="Social Phobia (9.1)"/>
    <n v="8.2100000000000009"/>
    <n v="5.29"/>
  </r>
  <r>
    <s v="DeRoss 2002 (47-Y) ages combined11FemaleGeneralized Anxiety Disorder (6.1)"/>
    <n v="11"/>
    <n v="5"/>
    <n v="10"/>
    <x v="11"/>
    <s v="Study1"/>
    <n v="681"/>
    <s v="DeRoss 2002 Study1 Female"/>
    <n v="254"/>
    <s v="Female"/>
    <n v="8"/>
    <n v="18"/>
    <x v="0"/>
    <s v="RCADS-47-Y-EN"/>
    <n v="1"/>
    <s v="English"/>
    <n v="1"/>
    <x v="0"/>
    <n v="3"/>
    <s v="Generalized Anxiety Disorder (6.1)"/>
    <n v="6.08"/>
    <n v="3.56"/>
  </r>
  <r>
    <s v="DeRoss 2002 (47-Y) ages combined11FemaleMajor Depressive Disorder (10.1)"/>
    <n v="11"/>
    <n v="5"/>
    <n v="10"/>
    <x v="11"/>
    <s v="Study1"/>
    <n v="681"/>
    <s v="DeRoss 2002 Study1 Female"/>
    <n v="254"/>
    <s v="Female"/>
    <n v="8"/>
    <n v="18"/>
    <x v="0"/>
    <s v="RCADS-47-Y-EN"/>
    <n v="1"/>
    <s v="English"/>
    <n v="1"/>
    <x v="0"/>
    <n v="4"/>
    <s v="Major Depressive Disorder (10.1)"/>
    <n v="7.65"/>
    <n v="5.43"/>
  </r>
  <r>
    <s v="DeRoss 2002 (47-Y) ages combined11FemaleObsessive Compulsive Disorder (6.1)"/>
    <n v="11"/>
    <n v="5"/>
    <n v="10"/>
    <x v="11"/>
    <s v="Study1"/>
    <n v="681"/>
    <s v="DeRoss 2002 Study1 Female"/>
    <n v="254"/>
    <s v="Female"/>
    <n v="8"/>
    <n v="18"/>
    <x v="0"/>
    <s v="RCADS-47-Y-EN"/>
    <n v="1"/>
    <s v="English"/>
    <n v="1"/>
    <x v="0"/>
    <n v="6"/>
    <s v="Obsessive Compulsive Disorder (6.1)"/>
    <n v="3.59"/>
    <n v="3.65"/>
  </r>
  <r>
    <s v="DeRoss 2002 (47-Y) ages combined11FemalePanic Disorder (9.1)"/>
    <n v="11"/>
    <n v="5"/>
    <n v="10"/>
    <x v="11"/>
    <s v="Study1"/>
    <n v="681"/>
    <s v="DeRoss 2002 Study1 Female"/>
    <n v="254"/>
    <s v="Female"/>
    <n v="8"/>
    <n v="18"/>
    <x v="0"/>
    <s v="RCADS-47-Y-EN"/>
    <n v="1"/>
    <s v="English"/>
    <n v="1"/>
    <x v="0"/>
    <n v="2"/>
    <s v="Panic Disorder (9.1)"/>
    <n v="4.28"/>
    <n v="4.1500000000000004"/>
  </r>
  <r>
    <s v="DeRoss 2002 (47-Y) ages combined11FemaleSeparation Anxiety Disorder (7.1)"/>
    <n v="11"/>
    <n v="5"/>
    <n v="10"/>
    <x v="11"/>
    <s v="Study1"/>
    <n v="681"/>
    <s v="DeRoss 2002 Study1 Female"/>
    <n v="254"/>
    <s v="Female"/>
    <n v="8"/>
    <n v="18"/>
    <x v="0"/>
    <s v="RCADS-47-Y-EN"/>
    <n v="1"/>
    <s v="English"/>
    <n v="1"/>
    <x v="0"/>
    <n v="5"/>
    <s v="Separation Anxiety Disorder (7.1)"/>
    <n v="3.1"/>
    <n v="3.01"/>
  </r>
  <r>
    <s v="DeRoss 2002 (47-Y) ages combined11FemaleSocial Phobia (9.1)"/>
    <n v="11"/>
    <n v="5"/>
    <n v="10"/>
    <x v="11"/>
    <s v="Study1"/>
    <n v="681"/>
    <s v="DeRoss 2002 Study1 Female"/>
    <n v="254"/>
    <s v="Female"/>
    <n v="8"/>
    <n v="18"/>
    <x v="0"/>
    <s v="RCADS-47-Y-EN"/>
    <n v="1"/>
    <s v="English"/>
    <n v="1"/>
    <x v="0"/>
    <n v="1"/>
    <s v="Social Phobia (9.1)"/>
    <n v="10.6"/>
    <n v="5.32"/>
  </r>
  <r>
    <s v="DeRoss 2002 (47-Y) ages combined11MaleGeneralized Anxiety Disorder (6.1)"/>
    <n v="11"/>
    <n v="5"/>
    <n v="10"/>
    <x v="11"/>
    <s v="Study1"/>
    <n v="680"/>
    <s v="DeRoss 2002 Study1 Male"/>
    <n v="151"/>
    <s v="Male"/>
    <n v="8"/>
    <n v="18"/>
    <x v="0"/>
    <s v="RCADS-47-Y-EN"/>
    <n v="1"/>
    <s v="English"/>
    <n v="1"/>
    <x v="0"/>
    <n v="3"/>
    <s v="Generalized Anxiety Disorder (6.1)"/>
    <n v="5.27"/>
    <n v="3.69"/>
  </r>
  <r>
    <s v="DeRoss 2002 (47-Y) ages combined11MaleMajor Depressive Disorder (10.1)"/>
    <n v="11"/>
    <n v="5"/>
    <n v="10"/>
    <x v="11"/>
    <s v="Study1"/>
    <n v="680"/>
    <s v="DeRoss 2002 Study1 Male"/>
    <n v="151"/>
    <s v="Male"/>
    <n v="8"/>
    <n v="18"/>
    <x v="0"/>
    <s v="RCADS-47-Y-EN"/>
    <n v="1"/>
    <s v="English"/>
    <n v="1"/>
    <x v="0"/>
    <n v="4"/>
    <s v="Major Depressive Disorder (10.1)"/>
    <n v="7.41"/>
    <n v="5.6"/>
  </r>
  <r>
    <s v="DeRoss 2002 (47-Y) ages combined11MaleObsessive Compulsive Disorder (6.1)"/>
    <n v="11"/>
    <n v="5"/>
    <n v="10"/>
    <x v="11"/>
    <s v="Study1"/>
    <n v="680"/>
    <s v="DeRoss 2002 Study1 Male"/>
    <n v="151"/>
    <s v="Male"/>
    <n v="8"/>
    <n v="18"/>
    <x v="0"/>
    <s v="RCADS-47-Y-EN"/>
    <n v="1"/>
    <s v="English"/>
    <n v="1"/>
    <x v="0"/>
    <n v="6"/>
    <s v="Obsessive Compulsive Disorder (6.1)"/>
    <n v="3.94"/>
    <n v="3.59"/>
  </r>
  <r>
    <s v="DeRoss 2002 (47-Y) ages combined11MalePanic Disorder (9.1)"/>
    <n v="11"/>
    <n v="5"/>
    <n v="10"/>
    <x v="11"/>
    <s v="Study1"/>
    <n v="680"/>
    <s v="DeRoss 2002 Study1 Male"/>
    <n v="151"/>
    <s v="Male"/>
    <n v="8"/>
    <n v="18"/>
    <x v="0"/>
    <s v="RCADS-47-Y-EN"/>
    <n v="1"/>
    <s v="English"/>
    <n v="1"/>
    <x v="0"/>
    <n v="2"/>
    <s v="Panic Disorder (9.1)"/>
    <n v="4.26"/>
    <n v="5.01"/>
  </r>
  <r>
    <s v="DeRoss 2002 (47-Y) ages combined11MaleSeparation Anxiety Disorder (7.1)"/>
    <n v="11"/>
    <n v="5"/>
    <n v="10"/>
    <x v="11"/>
    <s v="Study1"/>
    <n v="680"/>
    <s v="DeRoss 2002 Study1 Male"/>
    <n v="151"/>
    <s v="Male"/>
    <n v="8"/>
    <n v="18"/>
    <x v="0"/>
    <s v="RCADS-47-Y-EN"/>
    <n v="1"/>
    <s v="English"/>
    <n v="1"/>
    <x v="0"/>
    <n v="5"/>
    <s v="Separation Anxiety Disorder (7.1)"/>
    <n v="2.93"/>
    <n v="3.89"/>
  </r>
  <r>
    <s v="DeRoss 2002 (47-Y) ages combined11MaleSocial Phobia (9.1)"/>
    <n v="11"/>
    <n v="5"/>
    <n v="10"/>
    <x v="11"/>
    <s v="Study1"/>
    <n v="680"/>
    <s v="DeRoss 2002 Study1 Male"/>
    <n v="151"/>
    <s v="Male"/>
    <n v="8"/>
    <n v="18"/>
    <x v="0"/>
    <s v="RCADS-47-Y-EN"/>
    <n v="1"/>
    <s v="English"/>
    <n v="1"/>
    <x v="0"/>
    <n v="1"/>
    <s v="Social Phobia (9.1)"/>
    <n v="8.2100000000000009"/>
    <n v="5.29"/>
  </r>
  <r>
    <s v="DeRoss 2002 (47-Y) ages combined12FemaleGeneralized Anxiety Disorder (6.1)"/>
    <n v="12"/>
    <n v="6"/>
    <n v="10"/>
    <x v="11"/>
    <s v="Study1"/>
    <n v="681"/>
    <s v="DeRoss 2002 Study1 Female"/>
    <n v="254"/>
    <s v="Female"/>
    <n v="8"/>
    <n v="18"/>
    <x v="0"/>
    <s v="RCADS-47-Y-EN"/>
    <n v="1"/>
    <s v="English"/>
    <n v="1"/>
    <x v="0"/>
    <n v="3"/>
    <s v="Generalized Anxiety Disorder (6.1)"/>
    <n v="6.08"/>
    <n v="3.56"/>
  </r>
  <r>
    <s v="DeRoss 2002 (47-Y) ages combined12FemaleMajor Depressive Disorder (10.1)"/>
    <n v="12"/>
    <n v="6"/>
    <n v="10"/>
    <x v="11"/>
    <s v="Study1"/>
    <n v="681"/>
    <s v="DeRoss 2002 Study1 Female"/>
    <n v="254"/>
    <s v="Female"/>
    <n v="8"/>
    <n v="18"/>
    <x v="0"/>
    <s v="RCADS-47-Y-EN"/>
    <n v="1"/>
    <s v="English"/>
    <n v="1"/>
    <x v="0"/>
    <n v="4"/>
    <s v="Major Depressive Disorder (10.1)"/>
    <n v="7.65"/>
    <n v="5.43"/>
  </r>
  <r>
    <s v="DeRoss 2002 (47-Y) ages combined12FemaleObsessive Compulsive Disorder (6.1)"/>
    <n v="12"/>
    <n v="6"/>
    <n v="10"/>
    <x v="11"/>
    <s v="Study1"/>
    <n v="681"/>
    <s v="DeRoss 2002 Study1 Female"/>
    <n v="254"/>
    <s v="Female"/>
    <n v="8"/>
    <n v="18"/>
    <x v="0"/>
    <s v="RCADS-47-Y-EN"/>
    <n v="1"/>
    <s v="English"/>
    <n v="1"/>
    <x v="0"/>
    <n v="6"/>
    <s v="Obsessive Compulsive Disorder (6.1)"/>
    <n v="3.59"/>
    <n v="3.65"/>
  </r>
  <r>
    <s v="DeRoss 2002 (47-Y) ages combined12FemalePanic Disorder (9.1)"/>
    <n v="12"/>
    <n v="6"/>
    <n v="10"/>
    <x v="11"/>
    <s v="Study1"/>
    <n v="681"/>
    <s v="DeRoss 2002 Study1 Female"/>
    <n v="254"/>
    <s v="Female"/>
    <n v="8"/>
    <n v="18"/>
    <x v="0"/>
    <s v="RCADS-47-Y-EN"/>
    <n v="1"/>
    <s v="English"/>
    <n v="1"/>
    <x v="0"/>
    <n v="2"/>
    <s v="Panic Disorder (9.1)"/>
    <n v="4.28"/>
    <n v="4.1500000000000004"/>
  </r>
  <r>
    <s v="DeRoss 2002 (47-Y) ages combined12FemaleSeparation Anxiety Disorder (7.1)"/>
    <n v="12"/>
    <n v="6"/>
    <n v="10"/>
    <x v="11"/>
    <s v="Study1"/>
    <n v="681"/>
    <s v="DeRoss 2002 Study1 Female"/>
    <n v="254"/>
    <s v="Female"/>
    <n v="8"/>
    <n v="18"/>
    <x v="0"/>
    <s v="RCADS-47-Y-EN"/>
    <n v="1"/>
    <s v="English"/>
    <n v="1"/>
    <x v="0"/>
    <n v="5"/>
    <s v="Separation Anxiety Disorder (7.1)"/>
    <n v="3.1"/>
    <n v="3.01"/>
  </r>
  <r>
    <s v="DeRoss 2002 (47-Y) ages combined12FemaleSocial Phobia (9.1)"/>
    <n v="12"/>
    <n v="6"/>
    <n v="10"/>
    <x v="11"/>
    <s v="Study1"/>
    <n v="681"/>
    <s v="DeRoss 2002 Study1 Female"/>
    <n v="254"/>
    <s v="Female"/>
    <n v="8"/>
    <n v="18"/>
    <x v="0"/>
    <s v="RCADS-47-Y-EN"/>
    <n v="1"/>
    <s v="English"/>
    <n v="1"/>
    <x v="0"/>
    <n v="1"/>
    <s v="Social Phobia (9.1)"/>
    <n v="10.6"/>
    <n v="5.32"/>
  </r>
  <r>
    <s v="DeRoss 2002 (47-Y) ages combined12MaleGeneralized Anxiety Disorder (6.1)"/>
    <n v="12"/>
    <n v="6"/>
    <n v="10"/>
    <x v="11"/>
    <s v="Study1"/>
    <n v="680"/>
    <s v="DeRoss 2002 Study1 Male"/>
    <n v="151"/>
    <s v="Male"/>
    <n v="8"/>
    <n v="18"/>
    <x v="0"/>
    <s v="RCADS-47-Y-EN"/>
    <n v="1"/>
    <s v="English"/>
    <n v="1"/>
    <x v="0"/>
    <n v="3"/>
    <s v="Generalized Anxiety Disorder (6.1)"/>
    <n v="5.27"/>
    <n v="3.69"/>
  </r>
  <r>
    <s v="DeRoss 2002 (47-Y) ages combined12MaleMajor Depressive Disorder (10.1)"/>
    <n v="12"/>
    <n v="6"/>
    <n v="10"/>
    <x v="11"/>
    <s v="Study1"/>
    <n v="680"/>
    <s v="DeRoss 2002 Study1 Male"/>
    <n v="151"/>
    <s v="Male"/>
    <n v="8"/>
    <n v="18"/>
    <x v="0"/>
    <s v="RCADS-47-Y-EN"/>
    <n v="1"/>
    <s v="English"/>
    <n v="1"/>
    <x v="0"/>
    <n v="4"/>
    <s v="Major Depressive Disorder (10.1)"/>
    <n v="7.41"/>
    <n v="5.6"/>
  </r>
  <r>
    <s v="DeRoss 2002 (47-Y) ages combined12MaleObsessive Compulsive Disorder (6.1)"/>
    <n v="12"/>
    <n v="6"/>
    <n v="10"/>
    <x v="11"/>
    <s v="Study1"/>
    <n v="680"/>
    <s v="DeRoss 2002 Study1 Male"/>
    <n v="151"/>
    <s v="Male"/>
    <n v="8"/>
    <n v="18"/>
    <x v="0"/>
    <s v="RCADS-47-Y-EN"/>
    <n v="1"/>
    <s v="English"/>
    <n v="1"/>
    <x v="0"/>
    <n v="6"/>
    <s v="Obsessive Compulsive Disorder (6.1)"/>
    <n v="3.94"/>
    <n v="3.59"/>
  </r>
  <r>
    <s v="DeRoss 2002 (47-Y) ages combined12MalePanic Disorder (9.1)"/>
    <n v="12"/>
    <n v="6"/>
    <n v="10"/>
    <x v="11"/>
    <s v="Study1"/>
    <n v="680"/>
    <s v="DeRoss 2002 Study1 Male"/>
    <n v="151"/>
    <s v="Male"/>
    <n v="8"/>
    <n v="18"/>
    <x v="0"/>
    <s v="RCADS-47-Y-EN"/>
    <n v="1"/>
    <s v="English"/>
    <n v="1"/>
    <x v="0"/>
    <n v="2"/>
    <s v="Panic Disorder (9.1)"/>
    <n v="4.26"/>
    <n v="5.01"/>
  </r>
  <r>
    <s v="DeRoss 2002 (47-Y) ages combined12MaleSeparation Anxiety Disorder (7.1)"/>
    <n v="12"/>
    <n v="6"/>
    <n v="10"/>
    <x v="11"/>
    <s v="Study1"/>
    <n v="680"/>
    <s v="DeRoss 2002 Study1 Male"/>
    <n v="151"/>
    <s v="Male"/>
    <n v="8"/>
    <n v="18"/>
    <x v="0"/>
    <s v="RCADS-47-Y-EN"/>
    <n v="1"/>
    <s v="English"/>
    <n v="1"/>
    <x v="0"/>
    <n v="5"/>
    <s v="Separation Anxiety Disorder (7.1)"/>
    <n v="2.93"/>
    <n v="3.89"/>
  </r>
  <r>
    <s v="DeRoss 2002 (47-Y) ages combined12MaleSocial Phobia (9.1)"/>
    <n v="12"/>
    <n v="6"/>
    <n v="10"/>
    <x v="11"/>
    <s v="Study1"/>
    <n v="680"/>
    <s v="DeRoss 2002 Study1 Male"/>
    <n v="151"/>
    <s v="Male"/>
    <n v="8"/>
    <n v="18"/>
    <x v="0"/>
    <s v="RCADS-47-Y-EN"/>
    <n v="1"/>
    <s v="English"/>
    <n v="1"/>
    <x v="0"/>
    <n v="1"/>
    <s v="Social Phobia (9.1)"/>
    <n v="8.2100000000000009"/>
    <n v="5.29"/>
  </r>
  <r>
    <s v="DeRoss 2002 (47-Y) ages combined13FemaleGeneralized Anxiety Disorder (6.1)"/>
    <n v="13"/>
    <n v="7"/>
    <n v="10"/>
    <x v="11"/>
    <s v="Study1"/>
    <n v="681"/>
    <s v="DeRoss 2002 Study1 Female"/>
    <n v="254"/>
    <s v="Female"/>
    <n v="8"/>
    <n v="18"/>
    <x v="0"/>
    <s v="RCADS-47-Y-EN"/>
    <n v="1"/>
    <s v="English"/>
    <n v="1"/>
    <x v="0"/>
    <n v="3"/>
    <s v="Generalized Anxiety Disorder (6.1)"/>
    <n v="6.08"/>
    <n v="3.56"/>
  </r>
  <r>
    <s v="DeRoss 2002 (47-Y) ages combined13FemaleMajor Depressive Disorder (10.1)"/>
    <n v="13"/>
    <n v="7"/>
    <n v="10"/>
    <x v="11"/>
    <s v="Study1"/>
    <n v="681"/>
    <s v="DeRoss 2002 Study1 Female"/>
    <n v="254"/>
    <s v="Female"/>
    <n v="8"/>
    <n v="18"/>
    <x v="0"/>
    <s v="RCADS-47-Y-EN"/>
    <n v="1"/>
    <s v="English"/>
    <n v="1"/>
    <x v="0"/>
    <n v="4"/>
    <s v="Major Depressive Disorder (10.1)"/>
    <n v="7.65"/>
    <n v="5.43"/>
  </r>
  <r>
    <s v="DeRoss 2002 (47-Y) ages combined13FemaleObsessive Compulsive Disorder (6.1)"/>
    <n v="13"/>
    <n v="7"/>
    <n v="10"/>
    <x v="11"/>
    <s v="Study1"/>
    <n v="681"/>
    <s v="DeRoss 2002 Study1 Female"/>
    <n v="254"/>
    <s v="Female"/>
    <n v="8"/>
    <n v="18"/>
    <x v="0"/>
    <s v="RCADS-47-Y-EN"/>
    <n v="1"/>
    <s v="English"/>
    <n v="1"/>
    <x v="0"/>
    <n v="6"/>
    <s v="Obsessive Compulsive Disorder (6.1)"/>
    <n v="3.59"/>
    <n v="3.65"/>
  </r>
  <r>
    <s v="DeRoss 2002 (47-Y) ages combined13FemalePanic Disorder (9.1)"/>
    <n v="13"/>
    <n v="7"/>
    <n v="10"/>
    <x v="11"/>
    <s v="Study1"/>
    <n v="681"/>
    <s v="DeRoss 2002 Study1 Female"/>
    <n v="254"/>
    <s v="Female"/>
    <n v="8"/>
    <n v="18"/>
    <x v="0"/>
    <s v="RCADS-47-Y-EN"/>
    <n v="1"/>
    <s v="English"/>
    <n v="1"/>
    <x v="0"/>
    <n v="2"/>
    <s v="Panic Disorder (9.1)"/>
    <n v="4.28"/>
    <n v="4.1500000000000004"/>
  </r>
  <r>
    <s v="DeRoss 2002 (47-Y) ages combined13FemaleSeparation Anxiety Disorder (7.1)"/>
    <n v="13"/>
    <n v="7"/>
    <n v="10"/>
    <x v="11"/>
    <s v="Study1"/>
    <n v="681"/>
    <s v="DeRoss 2002 Study1 Female"/>
    <n v="254"/>
    <s v="Female"/>
    <n v="8"/>
    <n v="18"/>
    <x v="0"/>
    <s v="RCADS-47-Y-EN"/>
    <n v="1"/>
    <s v="English"/>
    <n v="1"/>
    <x v="0"/>
    <n v="5"/>
    <s v="Separation Anxiety Disorder (7.1)"/>
    <n v="3.1"/>
    <n v="3.01"/>
  </r>
  <r>
    <s v="DeRoss 2002 (47-Y) ages combined13FemaleSocial Phobia (9.1)"/>
    <n v="13"/>
    <n v="7"/>
    <n v="10"/>
    <x v="11"/>
    <s v="Study1"/>
    <n v="681"/>
    <s v="DeRoss 2002 Study1 Female"/>
    <n v="254"/>
    <s v="Female"/>
    <n v="8"/>
    <n v="18"/>
    <x v="0"/>
    <s v="RCADS-47-Y-EN"/>
    <n v="1"/>
    <s v="English"/>
    <n v="1"/>
    <x v="0"/>
    <n v="1"/>
    <s v="Social Phobia (9.1)"/>
    <n v="10.6"/>
    <n v="5.32"/>
  </r>
  <r>
    <s v="DeRoss 2002 (47-Y) ages combined13MaleGeneralized Anxiety Disorder (6.1)"/>
    <n v="13"/>
    <n v="7"/>
    <n v="10"/>
    <x v="11"/>
    <s v="Study1"/>
    <n v="680"/>
    <s v="DeRoss 2002 Study1 Male"/>
    <n v="151"/>
    <s v="Male"/>
    <n v="8"/>
    <n v="18"/>
    <x v="0"/>
    <s v="RCADS-47-Y-EN"/>
    <n v="1"/>
    <s v="English"/>
    <n v="1"/>
    <x v="0"/>
    <n v="3"/>
    <s v="Generalized Anxiety Disorder (6.1)"/>
    <n v="5.27"/>
    <n v="3.69"/>
  </r>
  <r>
    <s v="DeRoss 2002 (47-Y) ages combined13MaleMajor Depressive Disorder (10.1)"/>
    <n v="13"/>
    <n v="7"/>
    <n v="10"/>
    <x v="11"/>
    <s v="Study1"/>
    <n v="680"/>
    <s v="DeRoss 2002 Study1 Male"/>
    <n v="151"/>
    <s v="Male"/>
    <n v="8"/>
    <n v="18"/>
    <x v="0"/>
    <s v="RCADS-47-Y-EN"/>
    <n v="1"/>
    <s v="English"/>
    <n v="1"/>
    <x v="0"/>
    <n v="4"/>
    <s v="Major Depressive Disorder (10.1)"/>
    <n v="7.41"/>
    <n v="5.6"/>
  </r>
  <r>
    <s v="DeRoss 2002 (47-Y) ages combined13MaleObsessive Compulsive Disorder (6.1)"/>
    <n v="13"/>
    <n v="7"/>
    <n v="10"/>
    <x v="11"/>
    <s v="Study1"/>
    <n v="680"/>
    <s v="DeRoss 2002 Study1 Male"/>
    <n v="151"/>
    <s v="Male"/>
    <n v="8"/>
    <n v="18"/>
    <x v="0"/>
    <s v="RCADS-47-Y-EN"/>
    <n v="1"/>
    <s v="English"/>
    <n v="1"/>
    <x v="0"/>
    <n v="6"/>
    <s v="Obsessive Compulsive Disorder (6.1)"/>
    <n v="3.94"/>
    <n v="3.59"/>
  </r>
  <r>
    <s v="DeRoss 2002 (47-Y) ages combined13MalePanic Disorder (9.1)"/>
    <n v="13"/>
    <n v="7"/>
    <n v="10"/>
    <x v="11"/>
    <s v="Study1"/>
    <n v="680"/>
    <s v="DeRoss 2002 Study1 Male"/>
    <n v="151"/>
    <s v="Male"/>
    <n v="8"/>
    <n v="18"/>
    <x v="0"/>
    <s v="RCADS-47-Y-EN"/>
    <n v="1"/>
    <s v="English"/>
    <n v="1"/>
    <x v="0"/>
    <n v="2"/>
    <s v="Panic Disorder (9.1)"/>
    <n v="4.26"/>
    <n v="5.01"/>
  </r>
  <r>
    <s v="DeRoss 2002 (47-Y) ages combined13MaleSeparation Anxiety Disorder (7.1)"/>
    <n v="13"/>
    <n v="7"/>
    <n v="10"/>
    <x v="11"/>
    <s v="Study1"/>
    <n v="680"/>
    <s v="DeRoss 2002 Study1 Male"/>
    <n v="151"/>
    <s v="Male"/>
    <n v="8"/>
    <n v="18"/>
    <x v="0"/>
    <s v="RCADS-47-Y-EN"/>
    <n v="1"/>
    <s v="English"/>
    <n v="1"/>
    <x v="0"/>
    <n v="5"/>
    <s v="Separation Anxiety Disorder (7.1)"/>
    <n v="2.93"/>
    <n v="3.89"/>
  </r>
  <r>
    <s v="DeRoss 2002 (47-Y) ages combined13MaleSocial Phobia (9.1)"/>
    <n v="13"/>
    <n v="7"/>
    <n v="10"/>
    <x v="11"/>
    <s v="Study1"/>
    <n v="680"/>
    <s v="DeRoss 2002 Study1 Male"/>
    <n v="151"/>
    <s v="Male"/>
    <n v="8"/>
    <n v="18"/>
    <x v="0"/>
    <s v="RCADS-47-Y-EN"/>
    <n v="1"/>
    <s v="English"/>
    <n v="1"/>
    <x v="0"/>
    <n v="1"/>
    <s v="Social Phobia (9.1)"/>
    <n v="8.2100000000000009"/>
    <n v="5.29"/>
  </r>
  <r>
    <s v="DeRoss 2002 (47-Y) ages combined14FemaleGeneralized Anxiety Disorder (6.1)"/>
    <n v="14"/>
    <n v="8"/>
    <n v="10"/>
    <x v="11"/>
    <s v="Study1"/>
    <n v="681"/>
    <s v="DeRoss 2002 Study1 Female"/>
    <n v="254"/>
    <s v="Female"/>
    <n v="8"/>
    <n v="18"/>
    <x v="0"/>
    <s v="RCADS-47-Y-EN"/>
    <n v="1"/>
    <s v="English"/>
    <n v="1"/>
    <x v="0"/>
    <n v="3"/>
    <s v="Generalized Anxiety Disorder (6.1)"/>
    <n v="6.08"/>
    <n v="3.56"/>
  </r>
  <r>
    <s v="DeRoss 2002 (47-Y) ages combined14FemaleMajor Depressive Disorder (10.1)"/>
    <n v="14"/>
    <n v="8"/>
    <n v="10"/>
    <x v="11"/>
    <s v="Study1"/>
    <n v="681"/>
    <s v="DeRoss 2002 Study1 Female"/>
    <n v="254"/>
    <s v="Female"/>
    <n v="8"/>
    <n v="18"/>
    <x v="0"/>
    <s v="RCADS-47-Y-EN"/>
    <n v="1"/>
    <s v="English"/>
    <n v="1"/>
    <x v="0"/>
    <n v="4"/>
    <s v="Major Depressive Disorder (10.1)"/>
    <n v="7.65"/>
    <n v="5.43"/>
  </r>
  <r>
    <s v="DeRoss 2002 (47-Y) ages combined14FemaleObsessive Compulsive Disorder (6.1)"/>
    <n v="14"/>
    <n v="8"/>
    <n v="10"/>
    <x v="11"/>
    <s v="Study1"/>
    <n v="681"/>
    <s v="DeRoss 2002 Study1 Female"/>
    <n v="254"/>
    <s v="Female"/>
    <n v="8"/>
    <n v="18"/>
    <x v="0"/>
    <s v="RCADS-47-Y-EN"/>
    <n v="1"/>
    <s v="English"/>
    <n v="1"/>
    <x v="0"/>
    <n v="6"/>
    <s v="Obsessive Compulsive Disorder (6.1)"/>
    <n v="3.59"/>
    <n v="3.65"/>
  </r>
  <r>
    <s v="DeRoss 2002 (47-Y) ages combined14FemalePanic Disorder (9.1)"/>
    <n v="14"/>
    <n v="8"/>
    <n v="10"/>
    <x v="11"/>
    <s v="Study1"/>
    <n v="681"/>
    <s v="DeRoss 2002 Study1 Female"/>
    <n v="254"/>
    <s v="Female"/>
    <n v="8"/>
    <n v="18"/>
    <x v="0"/>
    <s v="RCADS-47-Y-EN"/>
    <n v="1"/>
    <s v="English"/>
    <n v="1"/>
    <x v="0"/>
    <n v="2"/>
    <s v="Panic Disorder (9.1)"/>
    <n v="4.28"/>
    <n v="4.1500000000000004"/>
  </r>
  <r>
    <s v="DeRoss 2002 (47-Y) ages combined14FemaleSeparation Anxiety Disorder (7.1)"/>
    <n v="14"/>
    <n v="8"/>
    <n v="10"/>
    <x v="11"/>
    <s v="Study1"/>
    <n v="681"/>
    <s v="DeRoss 2002 Study1 Female"/>
    <n v="254"/>
    <s v="Female"/>
    <n v="8"/>
    <n v="18"/>
    <x v="0"/>
    <s v="RCADS-47-Y-EN"/>
    <n v="1"/>
    <s v="English"/>
    <n v="1"/>
    <x v="0"/>
    <n v="5"/>
    <s v="Separation Anxiety Disorder (7.1)"/>
    <n v="3.1"/>
    <n v="3.01"/>
  </r>
  <r>
    <s v="DeRoss 2002 (47-Y) ages combined14FemaleSocial Phobia (9.1)"/>
    <n v="14"/>
    <n v="8"/>
    <n v="10"/>
    <x v="11"/>
    <s v="Study1"/>
    <n v="681"/>
    <s v="DeRoss 2002 Study1 Female"/>
    <n v="254"/>
    <s v="Female"/>
    <n v="8"/>
    <n v="18"/>
    <x v="0"/>
    <s v="RCADS-47-Y-EN"/>
    <n v="1"/>
    <s v="English"/>
    <n v="1"/>
    <x v="0"/>
    <n v="1"/>
    <s v="Social Phobia (9.1)"/>
    <n v="10.6"/>
    <n v="5.32"/>
  </r>
  <r>
    <s v="DeRoss 2002 (47-Y) ages combined14MaleGeneralized Anxiety Disorder (6.1)"/>
    <n v="14"/>
    <n v="8"/>
    <n v="10"/>
    <x v="11"/>
    <s v="Study1"/>
    <n v="680"/>
    <s v="DeRoss 2002 Study1 Male"/>
    <n v="151"/>
    <s v="Male"/>
    <n v="8"/>
    <n v="18"/>
    <x v="0"/>
    <s v="RCADS-47-Y-EN"/>
    <n v="1"/>
    <s v="English"/>
    <n v="1"/>
    <x v="0"/>
    <n v="3"/>
    <s v="Generalized Anxiety Disorder (6.1)"/>
    <n v="5.27"/>
    <n v="3.69"/>
  </r>
  <r>
    <s v="DeRoss 2002 (47-Y) ages combined14MaleMajor Depressive Disorder (10.1)"/>
    <n v="14"/>
    <n v="8"/>
    <n v="10"/>
    <x v="11"/>
    <s v="Study1"/>
    <n v="680"/>
    <s v="DeRoss 2002 Study1 Male"/>
    <n v="151"/>
    <s v="Male"/>
    <n v="8"/>
    <n v="18"/>
    <x v="0"/>
    <s v="RCADS-47-Y-EN"/>
    <n v="1"/>
    <s v="English"/>
    <n v="1"/>
    <x v="0"/>
    <n v="4"/>
    <s v="Major Depressive Disorder (10.1)"/>
    <n v="7.41"/>
    <n v="5.6"/>
  </r>
  <r>
    <s v="DeRoss 2002 (47-Y) ages combined14MaleObsessive Compulsive Disorder (6.1)"/>
    <n v="14"/>
    <n v="8"/>
    <n v="10"/>
    <x v="11"/>
    <s v="Study1"/>
    <n v="680"/>
    <s v="DeRoss 2002 Study1 Male"/>
    <n v="151"/>
    <s v="Male"/>
    <n v="8"/>
    <n v="18"/>
    <x v="0"/>
    <s v="RCADS-47-Y-EN"/>
    <n v="1"/>
    <s v="English"/>
    <n v="1"/>
    <x v="0"/>
    <n v="6"/>
    <s v="Obsessive Compulsive Disorder (6.1)"/>
    <n v="3.94"/>
    <n v="3.59"/>
  </r>
  <r>
    <s v="DeRoss 2002 (47-Y) ages combined14MalePanic Disorder (9.1)"/>
    <n v="14"/>
    <n v="8"/>
    <n v="10"/>
    <x v="11"/>
    <s v="Study1"/>
    <n v="680"/>
    <s v="DeRoss 2002 Study1 Male"/>
    <n v="151"/>
    <s v="Male"/>
    <n v="8"/>
    <n v="18"/>
    <x v="0"/>
    <s v="RCADS-47-Y-EN"/>
    <n v="1"/>
    <s v="English"/>
    <n v="1"/>
    <x v="0"/>
    <n v="2"/>
    <s v="Panic Disorder (9.1)"/>
    <n v="4.26"/>
    <n v="5.01"/>
  </r>
  <r>
    <s v="DeRoss 2002 (47-Y) ages combined14MaleSeparation Anxiety Disorder (7.1)"/>
    <n v="14"/>
    <n v="8"/>
    <n v="10"/>
    <x v="11"/>
    <s v="Study1"/>
    <n v="680"/>
    <s v="DeRoss 2002 Study1 Male"/>
    <n v="151"/>
    <s v="Male"/>
    <n v="8"/>
    <n v="18"/>
    <x v="0"/>
    <s v="RCADS-47-Y-EN"/>
    <n v="1"/>
    <s v="English"/>
    <n v="1"/>
    <x v="0"/>
    <n v="5"/>
    <s v="Separation Anxiety Disorder (7.1)"/>
    <n v="2.93"/>
    <n v="3.89"/>
  </r>
  <r>
    <s v="DeRoss 2002 (47-Y) ages combined14MaleSocial Phobia (9.1)"/>
    <n v="14"/>
    <n v="8"/>
    <n v="10"/>
    <x v="11"/>
    <s v="Study1"/>
    <n v="680"/>
    <s v="DeRoss 2002 Study1 Male"/>
    <n v="151"/>
    <s v="Male"/>
    <n v="8"/>
    <n v="18"/>
    <x v="0"/>
    <s v="RCADS-47-Y-EN"/>
    <n v="1"/>
    <s v="English"/>
    <n v="1"/>
    <x v="0"/>
    <n v="1"/>
    <s v="Social Phobia (9.1)"/>
    <n v="8.2100000000000009"/>
    <n v="5.29"/>
  </r>
  <r>
    <s v="DeRoss 2002 (47-Y) ages combined15FemaleGeneralized Anxiety Disorder (6.1)"/>
    <n v="15"/>
    <n v="9"/>
    <n v="10"/>
    <x v="11"/>
    <s v="Study1"/>
    <n v="681"/>
    <s v="DeRoss 2002 Study1 Female"/>
    <n v="254"/>
    <s v="Female"/>
    <n v="8"/>
    <n v="18"/>
    <x v="0"/>
    <s v="RCADS-47-Y-EN"/>
    <n v="1"/>
    <s v="English"/>
    <n v="1"/>
    <x v="0"/>
    <n v="3"/>
    <s v="Generalized Anxiety Disorder (6.1)"/>
    <n v="6.08"/>
    <n v="3.56"/>
  </r>
  <r>
    <s v="DeRoss 2002 (47-Y) ages combined15FemaleMajor Depressive Disorder (10.1)"/>
    <n v="15"/>
    <n v="9"/>
    <n v="10"/>
    <x v="11"/>
    <s v="Study1"/>
    <n v="681"/>
    <s v="DeRoss 2002 Study1 Female"/>
    <n v="254"/>
    <s v="Female"/>
    <n v="8"/>
    <n v="18"/>
    <x v="0"/>
    <s v="RCADS-47-Y-EN"/>
    <n v="1"/>
    <s v="English"/>
    <n v="1"/>
    <x v="0"/>
    <n v="4"/>
    <s v="Major Depressive Disorder (10.1)"/>
    <n v="7.65"/>
    <n v="5.43"/>
  </r>
  <r>
    <s v="DeRoss 2002 (47-Y) ages combined15FemaleObsessive Compulsive Disorder (6.1)"/>
    <n v="15"/>
    <n v="9"/>
    <n v="10"/>
    <x v="11"/>
    <s v="Study1"/>
    <n v="681"/>
    <s v="DeRoss 2002 Study1 Female"/>
    <n v="254"/>
    <s v="Female"/>
    <n v="8"/>
    <n v="18"/>
    <x v="0"/>
    <s v="RCADS-47-Y-EN"/>
    <n v="1"/>
    <s v="English"/>
    <n v="1"/>
    <x v="0"/>
    <n v="6"/>
    <s v="Obsessive Compulsive Disorder (6.1)"/>
    <n v="3.59"/>
    <n v="3.65"/>
  </r>
  <r>
    <s v="DeRoss 2002 (47-Y) ages combined15FemalePanic Disorder (9.1)"/>
    <n v="15"/>
    <n v="9"/>
    <n v="10"/>
    <x v="11"/>
    <s v="Study1"/>
    <n v="681"/>
    <s v="DeRoss 2002 Study1 Female"/>
    <n v="254"/>
    <s v="Female"/>
    <n v="8"/>
    <n v="18"/>
    <x v="0"/>
    <s v="RCADS-47-Y-EN"/>
    <n v="1"/>
    <s v="English"/>
    <n v="1"/>
    <x v="0"/>
    <n v="2"/>
    <s v="Panic Disorder (9.1)"/>
    <n v="4.28"/>
    <n v="4.1500000000000004"/>
  </r>
  <r>
    <s v="DeRoss 2002 (47-Y) ages combined15FemaleSeparation Anxiety Disorder (7.1)"/>
    <n v="15"/>
    <n v="9"/>
    <n v="10"/>
    <x v="11"/>
    <s v="Study1"/>
    <n v="681"/>
    <s v="DeRoss 2002 Study1 Female"/>
    <n v="254"/>
    <s v="Female"/>
    <n v="8"/>
    <n v="18"/>
    <x v="0"/>
    <s v="RCADS-47-Y-EN"/>
    <n v="1"/>
    <s v="English"/>
    <n v="1"/>
    <x v="0"/>
    <n v="5"/>
    <s v="Separation Anxiety Disorder (7.1)"/>
    <n v="3.1"/>
    <n v="3.01"/>
  </r>
  <r>
    <s v="DeRoss 2002 (47-Y) ages combined15FemaleSocial Phobia (9.1)"/>
    <n v="15"/>
    <n v="9"/>
    <n v="10"/>
    <x v="11"/>
    <s v="Study1"/>
    <n v="681"/>
    <s v="DeRoss 2002 Study1 Female"/>
    <n v="254"/>
    <s v="Female"/>
    <n v="8"/>
    <n v="18"/>
    <x v="0"/>
    <s v="RCADS-47-Y-EN"/>
    <n v="1"/>
    <s v="English"/>
    <n v="1"/>
    <x v="0"/>
    <n v="1"/>
    <s v="Social Phobia (9.1)"/>
    <n v="10.6"/>
    <n v="5.32"/>
  </r>
  <r>
    <s v="DeRoss 2002 (47-Y) ages combined15MaleGeneralized Anxiety Disorder (6.1)"/>
    <n v="15"/>
    <n v="9"/>
    <n v="10"/>
    <x v="11"/>
    <s v="Study1"/>
    <n v="680"/>
    <s v="DeRoss 2002 Study1 Male"/>
    <n v="151"/>
    <s v="Male"/>
    <n v="8"/>
    <n v="18"/>
    <x v="0"/>
    <s v="RCADS-47-Y-EN"/>
    <n v="1"/>
    <s v="English"/>
    <n v="1"/>
    <x v="0"/>
    <n v="3"/>
    <s v="Generalized Anxiety Disorder (6.1)"/>
    <n v="5.27"/>
    <n v="3.69"/>
  </r>
  <r>
    <s v="DeRoss 2002 (47-Y) ages combined15MaleMajor Depressive Disorder (10.1)"/>
    <n v="15"/>
    <n v="9"/>
    <n v="10"/>
    <x v="11"/>
    <s v="Study1"/>
    <n v="680"/>
    <s v="DeRoss 2002 Study1 Male"/>
    <n v="151"/>
    <s v="Male"/>
    <n v="8"/>
    <n v="18"/>
    <x v="0"/>
    <s v="RCADS-47-Y-EN"/>
    <n v="1"/>
    <s v="English"/>
    <n v="1"/>
    <x v="0"/>
    <n v="4"/>
    <s v="Major Depressive Disorder (10.1)"/>
    <n v="7.41"/>
    <n v="5.6"/>
  </r>
  <r>
    <s v="DeRoss 2002 (47-Y) ages combined15MaleObsessive Compulsive Disorder (6.1)"/>
    <n v="15"/>
    <n v="9"/>
    <n v="10"/>
    <x v="11"/>
    <s v="Study1"/>
    <n v="680"/>
    <s v="DeRoss 2002 Study1 Male"/>
    <n v="151"/>
    <s v="Male"/>
    <n v="8"/>
    <n v="18"/>
    <x v="0"/>
    <s v="RCADS-47-Y-EN"/>
    <n v="1"/>
    <s v="English"/>
    <n v="1"/>
    <x v="0"/>
    <n v="6"/>
    <s v="Obsessive Compulsive Disorder (6.1)"/>
    <n v="3.94"/>
    <n v="3.59"/>
  </r>
  <r>
    <s v="DeRoss 2002 (47-Y) ages combined15MalePanic Disorder (9.1)"/>
    <n v="15"/>
    <n v="9"/>
    <n v="10"/>
    <x v="11"/>
    <s v="Study1"/>
    <n v="680"/>
    <s v="DeRoss 2002 Study1 Male"/>
    <n v="151"/>
    <s v="Male"/>
    <n v="8"/>
    <n v="18"/>
    <x v="0"/>
    <s v="RCADS-47-Y-EN"/>
    <n v="1"/>
    <s v="English"/>
    <n v="1"/>
    <x v="0"/>
    <n v="2"/>
    <s v="Panic Disorder (9.1)"/>
    <n v="4.26"/>
    <n v="5.01"/>
  </r>
  <r>
    <s v="DeRoss 2002 (47-Y) ages combined15MaleSeparation Anxiety Disorder (7.1)"/>
    <n v="15"/>
    <n v="9"/>
    <n v="10"/>
    <x v="11"/>
    <s v="Study1"/>
    <n v="680"/>
    <s v="DeRoss 2002 Study1 Male"/>
    <n v="151"/>
    <s v="Male"/>
    <n v="8"/>
    <n v="18"/>
    <x v="0"/>
    <s v="RCADS-47-Y-EN"/>
    <n v="1"/>
    <s v="English"/>
    <n v="1"/>
    <x v="0"/>
    <n v="5"/>
    <s v="Separation Anxiety Disorder (7.1)"/>
    <n v="2.93"/>
    <n v="3.89"/>
  </r>
  <r>
    <s v="DeRoss 2002 (47-Y) ages combined15MaleSocial Phobia (9.1)"/>
    <n v="15"/>
    <n v="9"/>
    <n v="10"/>
    <x v="11"/>
    <s v="Study1"/>
    <n v="680"/>
    <s v="DeRoss 2002 Study1 Male"/>
    <n v="151"/>
    <s v="Male"/>
    <n v="8"/>
    <n v="18"/>
    <x v="0"/>
    <s v="RCADS-47-Y-EN"/>
    <n v="1"/>
    <s v="English"/>
    <n v="1"/>
    <x v="0"/>
    <n v="1"/>
    <s v="Social Phobia (9.1)"/>
    <n v="8.2100000000000009"/>
    <n v="5.29"/>
  </r>
  <r>
    <s v="DeRoss 2002 (47-Y) ages combined16FemaleGeneralized Anxiety Disorder (6.1)"/>
    <n v="16"/>
    <n v="10"/>
    <n v="10"/>
    <x v="11"/>
    <s v="Study1"/>
    <n v="681"/>
    <s v="DeRoss 2002 Study1 Female"/>
    <n v="254"/>
    <s v="Female"/>
    <n v="8"/>
    <n v="18"/>
    <x v="0"/>
    <s v="RCADS-47-Y-EN"/>
    <n v="1"/>
    <s v="English"/>
    <n v="1"/>
    <x v="0"/>
    <n v="3"/>
    <s v="Generalized Anxiety Disorder (6.1)"/>
    <n v="6.08"/>
    <n v="3.56"/>
  </r>
  <r>
    <s v="DeRoss 2002 (47-Y) ages combined16FemaleMajor Depressive Disorder (10.1)"/>
    <n v="16"/>
    <n v="10"/>
    <n v="10"/>
    <x v="11"/>
    <s v="Study1"/>
    <n v="681"/>
    <s v="DeRoss 2002 Study1 Female"/>
    <n v="254"/>
    <s v="Female"/>
    <n v="8"/>
    <n v="18"/>
    <x v="0"/>
    <s v="RCADS-47-Y-EN"/>
    <n v="1"/>
    <s v="English"/>
    <n v="1"/>
    <x v="0"/>
    <n v="4"/>
    <s v="Major Depressive Disorder (10.1)"/>
    <n v="7.65"/>
    <n v="5.43"/>
  </r>
  <r>
    <s v="DeRoss 2002 (47-Y) ages combined16FemaleObsessive Compulsive Disorder (6.1)"/>
    <n v="16"/>
    <n v="10"/>
    <n v="10"/>
    <x v="11"/>
    <s v="Study1"/>
    <n v="681"/>
    <s v="DeRoss 2002 Study1 Female"/>
    <n v="254"/>
    <s v="Female"/>
    <n v="8"/>
    <n v="18"/>
    <x v="0"/>
    <s v="RCADS-47-Y-EN"/>
    <n v="1"/>
    <s v="English"/>
    <n v="1"/>
    <x v="0"/>
    <n v="6"/>
    <s v="Obsessive Compulsive Disorder (6.1)"/>
    <n v="3.59"/>
    <n v="3.65"/>
  </r>
  <r>
    <s v="DeRoss 2002 (47-Y) ages combined16FemalePanic Disorder (9.1)"/>
    <n v="16"/>
    <n v="10"/>
    <n v="10"/>
    <x v="11"/>
    <s v="Study1"/>
    <n v="681"/>
    <s v="DeRoss 2002 Study1 Female"/>
    <n v="254"/>
    <s v="Female"/>
    <n v="8"/>
    <n v="18"/>
    <x v="0"/>
    <s v="RCADS-47-Y-EN"/>
    <n v="1"/>
    <s v="English"/>
    <n v="1"/>
    <x v="0"/>
    <n v="2"/>
    <s v="Panic Disorder (9.1)"/>
    <n v="4.28"/>
    <n v="4.1500000000000004"/>
  </r>
  <r>
    <s v="DeRoss 2002 (47-Y) ages combined16FemaleSeparation Anxiety Disorder (7.1)"/>
    <n v="16"/>
    <n v="10"/>
    <n v="10"/>
    <x v="11"/>
    <s v="Study1"/>
    <n v="681"/>
    <s v="DeRoss 2002 Study1 Female"/>
    <n v="254"/>
    <s v="Female"/>
    <n v="8"/>
    <n v="18"/>
    <x v="0"/>
    <s v="RCADS-47-Y-EN"/>
    <n v="1"/>
    <s v="English"/>
    <n v="1"/>
    <x v="0"/>
    <n v="5"/>
    <s v="Separation Anxiety Disorder (7.1)"/>
    <n v="3.1"/>
    <n v="3.01"/>
  </r>
  <r>
    <s v="DeRoss 2002 (47-Y) ages combined16FemaleSocial Phobia (9.1)"/>
    <n v="16"/>
    <n v="10"/>
    <n v="10"/>
    <x v="11"/>
    <s v="Study1"/>
    <n v="681"/>
    <s v="DeRoss 2002 Study1 Female"/>
    <n v="254"/>
    <s v="Female"/>
    <n v="8"/>
    <n v="18"/>
    <x v="0"/>
    <s v="RCADS-47-Y-EN"/>
    <n v="1"/>
    <s v="English"/>
    <n v="1"/>
    <x v="0"/>
    <n v="1"/>
    <s v="Social Phobia (9.1)"/>
    <n v="10.6"/>
    <n v="5.32"/>
  </r>
  <r>
    <s v="DeRoss 2002 (47-Y) ages combined16MaleGeneralized Anxiety Disorder (6.1)"/>
    <n v="16"/>
    <n v="10"/>
    <n v="10"/>
    <x v="11"/>
    <s v="Study1"/>
    <n v="680"/>
    <s v="DeRoss 2002 Study1 Male"/>
    <n v="151"/>
    <s v="Male"/>
    <n v="8"/>
    <n v="18"/>
    <x v="0"/>
    <s v="RCADS-47-Y-EN"/>
    <n v="1"/>
    <s v="English"/>
    <n v="1"/>
    <x v="0"/>
    <n v="3"/>
    <s v="Generalized Anxiety Disorder (6.1)"/>
    <n v="5.27"/>
    <n v="3.69"/>
  </r>
  <r>
    <s v="DeRoss 2002 (47-Y) ages combined16MaleMajor Depressive Disorder (10.1)"/>
    <n v="16"/>
    <n v="10"/>
    <n v="10"/>
    <x v="11"/>
    <s v="Study1"/>
    <n v="680"/>
    <s v="DeRoss 2002 Study1 Male"/>
    <n v="151"/>
    <s v="Male"/>
    <n v="8"/>
    <n v="18"/>
    <x v="0"/>
    <s v="RCADS-47-Y-EN"/>
    <n v="1"/>
    <s v="English"/>
    <n v="1"/>
    <x v="0"/>
    <n v="4"/>
    <s v="Major Depressive Disorder (10.1)"/>
    <n v="7.41"/>
    <n v="5.6"/>
  </r>
  <r>
    <s v="DeRoss 2002 (47-Y) ages combined16MaleObsessive Compulsive Disorder (6.1)"/>
    <n v="16"/>
    <n v="10"/>
    <n v="10"/>
    <x v="11"/>
    <s v="Study1"/>
    <n v="680"/>
    <s v="DeRoss 2002 Study1 Male"/>
    <n v="151"/>
    <s v="Male"/>
    <n v="8"/>
    <n v="18"/>
    <x v="0"/>
    <s v="RCADS-47-Y-EN"/>
    <n v="1"/>
    <s v="English"/>
    <n v="1"/>
    <x v="0"/>
    <n v="6"/>
    <s v="Obsessive Compulsive Disorder (6.1)"/>
    <n v="3.94"/>
    <n v="3.59"/>
  </r>
  <r>
    <s v="DeRoss 2002 (47-Y) ages combined16MalePanic Disorder (9.1)"/>
    <n v="16"/>
    <n v="10"/>
    <n v="10"/>
    <x v="11"/>
    <s v="Study1"/>
    <n v="680"/>
    <s v="DeRoss 2002 Study1 Male"/>
    <n v="151"/>
    <s v="Male"/>
    <n v="8"/>
    <n v="18"/>
    <x v="0"/>
    <s v="RCADS-47-Y-EN"/>
    <n v="1"/>
    <s v="English"/>
    <n v="1"/>
    <x v="0"/>
    <n v="2"/>
    <s v="Panic Disorder (9.1)"/>
    <n v="4.26"/>
    <n v="5.01"/>
  </r>
  <r>
    <s v="DeRoss 2002 (47-Y) ages combined16MaleSeparation Anxiety Disorder (7.1)"/>
    <n v="16"/>
    <n v="10"/>
    <n v="10"/>
    <x v="11"/>
    <s v="Study1"/>
    <n v="680"/>
    <s v="DeRoss 2002 Study1 Male"/>
    <n v="151"/>
    <s v="Male"/>
    <n v="8"/>
    <n v="18"/>
    <x v="0"/>
    <s v="RCADS-47-Y-EN"/>
    <n v="1"/>
    <s v="English"/>
    <n v="1"/>
    <x v="0"/>
    <n v="5"/>
    <s v="Separation Anxiety Disorder (7.1)"/>
    <n v="2.93"/>
    <n v="3.89"/>
  </r>
  <r>
    <s v="DeRoss 2002 (47-Y) ages combined16MaleSocial Phobia (9.1)"/>
    <n v="16"/>
    <n v="10"/>
    <n v="10"/>
    <x v="11"/>
    <s v="Study1"/>
    <n v="680"/>
    <s v="DeRoss 2002 Study1 Male"/>
    <n v="151"/>
    <s v="Male"/>
    <n v="8"/>
    <n v="18"/>
    <x v="0"/>
    <s v="RCADS-47-Y-EN"/>
    <n v="1"/>
    <s v="English"/>
    <n v="1"/>
    <x v="0"/>
    <n v="1"/>
    <s v="Social Phobia (9.1)"/>
    <n v="8.2100000000000009"/>
    <n v="5.29"/>
  </r>
  <r>
    <s v="DeRoss 2002 (47-Y) ages combined17FemaleGeneralized Anxiety Disorder (6.1)"/>
    <n v="17"/>
    <n v="11"/>
    <n v="10"/>
    <x v="11"/>
    <s v="Study1"/>
    <n v="681"/>
    <s v="DeRoss 2002 Study1 Female"/>
    <n v="254"/>
    <s v="Female"/>
    <n v="8"/>
    <n v="18"/>
    <x v="0"/>
    <s v="RCADS-47-Y-EN"/>
    <n v="1"/>
    <s v="English"/>
    <n v="1"/>
    <x v="0"/>
    <n v="3"/>
    <s v="Generalized Anxiety Disorder (6.1)"/>
    <n v="6.08"/>
    <n v="3.56"/>
  </r>
  <r>
    <s v="DeRoss 2002 (47-Y) ages combined17FemaleMajor Depressive Disorder (10.1)"/>
    <n v="17"/>
    <n v="11"/>
    <n v="10"/>
    <x v="11"/>
    <s v="Study1"/>
    <n v="681"/>
    <s v="DeRoss 2002 Study1 Female"/>
    <n v="254"/>
    <s v="Female"/>
    <n v="8"/>
    <n v="18"/>
    <x v="0"/>
    <s v="RCADS-47-Y-EN"/>
    <n v="1"/>
    <s v="English"/>
    <n v="1"/>
    <x v="0"/>
    <n v="4"/>
    <s v="Major Depressive Disorder (10.1)"/>
    <n v="7.65"/>
    <n v="5.43"/>
  </r>
  <r>
    <s v="DeRoss 2002 (47-Y) ages combined17FemaleObsessive Compulsive Disorder (6.1)"/>
    <n v="17"/>
    <n v="11"/>
    <n v="10"/>
    <x v="11"/>
    <s v="Study1"/>
    <n v="681"/>
    <s v="DeRoss 2002 Study1 Female"/>
    <n v="254"/>
    <s v="Female"/>
    <n v="8"/>
    <n v="18"/>
    <x v="0"/>
    <s v="RCADS-47-Y-EN"/>
    <n v="1"/>
    <s v="English"/>
    <n v="1"/>
    <x v="0"/>
    <n v="6"/>
    <s v="Obsessive Compulsive Disorder (6.1)"/>
    <n v="3.59"/>
    <n v="3.65"/>
  </r>
  <r>
    <s v="DeRoss 2002 (47-Y) ages combined17FemalePanic Disorder (9.1)"/>
    <n v="17"/>
    <n v="11"/>
    <n v="10"/>
    <x v="11"/>
    <s v="Study1"/>
    <n v="681"/>
    <s v="DeRoss 2002 Study1 Female"/>
    <n v="254"/>
    <s v="Female"/>
    <n v="8"/>
    <n v="18"/>
    <x v="0"/>
    <s v="RCADS-47-Y-EN"/>
    <n v="1"/>
    <s v="English"/>
    <n v="1"/>
    <x v="0"/>
    <n v="2"/>
    <s v="Panic Disorder (9.1)"/>
    <n v="4.28"/>
    <n v="4.1500000000000004"/>
  </r>
  <r>
    <s v="DeRoss 2002 (47-Y) ages combined17FemaleSeparation Anxiety Disorder (7.1)"/>
    <n v="17"/>
    <n v="11"/>
    <n v="10"/>
    <x v="11"/>
    <s v="Study1"/>
    <n v="681"/>
    <s v="DeRoss 2002 Study1 Female"/>
    <n v="254"/>
    <s v="Female"/>
    <n v="8"/>
    <n v="18"/>
    <x v="0"/>
    <s v="RCADS-47-Y-EN"/>
    <n v="1"/>
    <s v="English"/>
    <n v="1"/>
    <x v="0"/>
    <n v="5"/>
    <s v="Separation Anxiety Disorder (7.1)"/>
    <n v="3.1"/>
    <n v="3.01"/>
  </r>
  <r>
    <s v="DeRoss 2002 (47-Y) ages combined17FemaleSocial Phobia (9.1)"/>
    <n v="17"/>
    <n v="11"/>
    <n v="10"/>
    <x v="11"/>
    <s v="Study1"/>
    <n v="681"/>
    <s v="DeRoss 2002 Study1 Female"/>
    <n v="254"/>
    <s v="Female"/>
    <n v="8"/>
    <n v="18"/>
    <x v="0"/>
    <s v="RCADS-47-Y-EN"/>
    <n v="1"/>
    <s v="English"/>
    <n v="1"/>
    <x v="0"/>
    <n v="1"/>
    <s v="Social Phobia (9.1)"/>
    <n v="10.6"/>
    <n v="5.32"/>
  </r>
  <r>
    <s v="DeRoss 2002 (47-Y) ages combined17MaleGeneralized Anxiety Disorder (6.1)"/>
    <n v="17"/>
    <n v="11"/>
    <n v="10"/>
    <x v="11"/>
    <s v="Study1"/>
    <n v="680"/>
    <s v="DeRoss 2002 Study1 Male"/>
    <n v="151"/>
    <s v="Male"/>
    <n v="8"/>
    <n v="18"/>
    <x v="0"/>
    <s v="RCADS-47-Y-EN"/>
    <n v="1"/>
    <s v="English"/>
    <n v="1"/>
    <x v="0"/>
    <n v="3"/>
    <s v="Generalized Anxiety Disorder (6.1)"/>
    <n v="5.27"/>
    <n v="3.69"/>
  </r>
  <r>
    <s v="DeRoss 2002 (47-Y) ages combined17MaleMajor Depressive Disorder (10.1)"/>
    <n v="17"/>
    <n v="11"/>
    <n v="10"/>
    <x v="11"/>
    <s v="Study1"/>
    <n v="680"/>
    <s v="DeRoss 2002 Study1 Male"/>
    <n v="151"/>
    <s v="Male"/>
    <n v="8"/>
    <n v="18"/>
    <x v="0"/>
    <s v="RCADS-47-Y-EN"/>
    <n v="1"/>
    <s v="English"/>
    <n v="1"/>
    <x v="0"/>
    <n v="4"/>
    <s v="Major Depressive Disorder (10.1)"/>
    <n v="7.41"/>
    <n v="5.6"/>
  </r>
  <r>
    <s v="DeRoss 2002 (47-Y) ages combined17MaleObsessive Compulsive Disorder (6.1)"/>
    <n v="17"/>
    <n v="11"/>
    <n v="10"/>
    <x v="11"/>
    <s v="Study1"/>
    <n v="680"/>
    <s v="DeRoss 2002 Study1 Male"/>
    <n v="151"/>
    <s v="Male"/>
    <n v="8"/>
    <n v="18"/>
    <x v="0"/>
    <s v="RCADS-47-Y-EN"/>
    <n v="1"/>
    <s v="English"/>
    <n v="1"/>
    <x v="0"/>
    <n v="6"/>
    <s v="Obsessive Compulsive Disorder (6.1)"/>
    <n v="3.94"/>
    <n v="3.59"/>
  </r>
  <r>
    <s v="DeRoss 2002 (47-Y) ages combined17MalePanic Disorder (9.1)"/>
    <n v="17"/>
    <n v="11"/>
    <n v="10"/>
    <x v="11"/>
    <s v="Study1"/>
    <n v="680"/>
    <s v="DeRoss 2002 Study1 Male"/>
    <n v="151"/>
    <s v="Male"/>
    <n v="8"/>
    <n v="18"/>
    <x v="0"/>
    <s v="RCADS-47-Y-EN"/>
    <n v="1"/>
    <s v="English"/>
    <n v="1"/>
    <x v="0"/>
    <n v="2"/>
    <s v="Panic Disorder (9.1)"/>
    <n v="4.26"/>
    <n v="5.01"/>
  </r>
  <r>
    <s v="DeRoss 2002 (47-Y) ages combined17MaleSeparation Anxiety Disorder (7.1)"/>
    <n v="17"/>
    <n v="11"/>
    <n v="10"/>
    <x v="11"/>
    <s v="Study1"/>
    <n v="680"/>
    <s v="DeRoss 2002 Study1 Male"/>
    <n v="151"/>
    <s v="Male"/>
    <n v="8"/>
    <n v="18"/>
    <x v="0"/>
    <s v="RCADS-47-Y-EN"/>
    <n v="1"/>
    <s v="English"/>
    <n v="1"/>
    <x v="0"/>
    <n v="5"/>
    <s v="Separation Anxiety Disorder (7.1)"/>
    <n v="2.93"/>
    <n v="3.89"/>
  </r>
  <r>
    <s v="DeRoss 2002 (47-Y) ages combined17MaleSocial Phobia (9.1)"/>
    <n v="17"/>
    <n v="11"/>
    <n v="10"/>
    <x v="11"/>
    <s v="Study1"/>
    <n v="680"/>
    <s v="DeRoss 2002 Study1 Male"/>
    <n v="151"/>
    <s v="Male"/>
    <n v="8"/>
    <n v="18"/>
    <x v="0"/>
    <s v="RCADS-47-Y-EN"/>
    <n v="1"/>
    <s v="English"/>
    <n v="1"/>
    <x v="0"/>
    <n v="1"/>
    <s v="Social Phobia (9.1)"/>
    <n v="8.2100000000000009"/>
    <n v="5.29"/>
  </r>
  <r>
    <s v="DeRoss 2002 (47-Y) ages combined18FemaleGeneralized Anxiety Disorder (6.1)"/>
    <n v="18"/>
    <n v="12"/>
    <n v="10"/>
    <x v="11"/>
    <s v="Study1"/>
    <n v="681"/>
    <s v="DeRoss 2002 Study1 Female"/>
    <n v="254"/>
    <s v="Female"/>
    <n v="8"/>
    <n v="18"/>
    <x v="0"/>
    <s v="RCADS-47-Y-EN"/>
    <n v="1"/>
    <s v="English"/>
    <n v="1"/>
    <x v="0"/>
    <n v="3"/>
    <s v="Generalized Anxiety Disorder (6.1)"/>
    <n v="6.08"/>
    <n v="3.56"/>
  </r>
  <r>
    <s v="DeRoss 2002 (47-Y) ages combined18FemaleMajor Depressive Disorder (10.1)"/>
    <n v="18"/>
    <n v="12"/>
    <n v="10"/>
    <x v="11"/>
    <s v="Study1"/>
    <n v="681"/>
    <s v="DeRoss 2002 Study1 Female"/>
    <n v="254"/>
    <s v="Female"/>
    <n v="8"/>
    <n v="18"/>
    <x v="0"/>
    <s v="RCADS-47-Y-EN"/>
    <n v="1"/>
    <s v="English"/>
    <n v="1"/>
    <x v="0"/>
    <n v="4"/>
    <s v="Major Depressive Disorder (10.1)"/>
    <n v="7.65"/>
    <n v="5.43"/>
  </r>
  <r>
    <s v="DeRoss 2002 (47-Y) ages combined18FemaleObsessive Compulsive Disorder (6.1)"/>
    <n v="18"/>
    <n v="12"/>
    <n v="10"/>
    <x v="11"/>
    <s v="Study1"/>
    <n v="681"/>
    <s v="DeRoss 2002 Study1 Female"/>
    <n v="254"/>
    <s v="Female"/>
    <n v="8"/>
    <n v="18"/>
    <x v="0"/>
    <s v="RCADS-47-Y-EN"/>
    <n v="1"/>
    <s v="English"/>
    <n v="1"/>
    <x v="0"/>
    <n v="6"/>
    <s v="Obsessive Compulsive Disorder (6.1)"/>
    <n v="3.59"/>
    <n v="3.65"/>
  </r>
  <r>
    <s v="DeRoss 2002 (47-Y) ages combined18FemalePanic Disorder (9.1)"/>
    <n v="18"/>
    <n v="12"/>
    <n v="10"/>
    <x v="11"/>
    <s v="Study1"/>
    <n v="681"/>
    <s v="DeRoss 2002 Study1 Female"/>
    <n v="254"/>
    <s v="Female"/>
    <n v="8"/>
    <n v="18"/>
    <x v="0"/>
    <s v="RCADS-47-Y-EN"/>
    <n v="1"/>
    <s v="English"/>
    <n v="1"/>
    <x v="0"/>
    <n v="2"/>
    <s v="Panic Disorder (9.1)"/>
    <n v="4.28"/>
    <n v="4.1500000000000004"/>
  </r>
  <r>
    <s v="DeRoss 2002 (47-Y) ages combined18FemaleSeparation Anxiety Disorder (7.1)"/>
    <n v="18"/>
    <n v="12"/>
    <n v="10"/>
    <x v="11"/>
    <s v="Study1"/>
    <n v="681"/>
    <s v="DeRoss 2002 Study1 Female"/>
    <n v="254"/>
    <s v="Female"/>
    <n v="8"/>
    <n v="18"/>
    <x v="0"/>
    <s v="RCADS-47-Y-EN"/>
    <n v="1"/>
    <s v="English"/>
    <n v="1"/>
    <x v="0"/>
    <n v="5"/>
    <s v="Separation Anxiety Disorder (7.1)"/>
    <n v="3.1"/>
    <n v="3.01"/>
  </r>
  <r>
    <s v="DeRoss 2002 (47-Y) ages combined18FemaleSocial Phobia (9.1)"/>
    <n v="18"/>
    <n v="12"/>
    <n v="10"/>
    <x v="11"/>
    <s v="Study1"/>
    <n v="681"/>
    <s v="DeRoss 2002 Study1 Female"/>
    <n v="254"/>
    <s v="Female"/>
    <n v="8"/>
    <n v="18"/>
    <x v="0"/>
    <s v="RCADS-47-Y-EN"/>
    <n v="1"/>
    <s v="English"/>
    <n v="1"/>
    <x v="0"/>
    <n v="1"/>
    <s v="Social Phobia (9.1)"/>
    <n v="10.6"/>
    <n v="5.32"/>
  </r>
  <r>
    <s v="DeRoss 2002 (47-Y) ages combined18MaleGeneralized Anxiety Disorder (6.1)"/>
    <n v="18"/>
    <n v="12"/>
    <n v="10"/>
    <x v="11"/>
    <s v="Study1"/>
    <n v="680"/>
    <s v="DeRoss 2002 Study1 Male"/>
    <n v="151"/>
    <s v="Male"/>
    <n v="8"/>
    <n v="18"/>
    <x v="0"/>
    <s v="RCADS-47-Y-EN"/>
    <n v="1"/>
    <s v="English"/>
    <n v="1"/>
    <x v="0"/>
    <n v="3"/>
    <s v="Generalized Anxiety Disorder (6.1)"/>
    <n v="5.27"/>
    <n v="3.69"/>
  </r>
  <r>
    <s v="DeRoss 2002 (47-Y) ages combined18MaleMajor Depressive Disorder (10.1)"/>
    <n v="18"/>
    <n v="12"/>
    <n v="10"/>
    <x v="11"/>
    <s v="Study1"/>
    <n v="680"/>
    <s v="DeRoss 2002 Study1 Male"/>
    <n v="151"/>
    <s v="Male"/>
    <n v="8"/>
    <n v="18"/>
    <x v="0"/>
    <s v="RCADS-47-Y-EN"/>
    <n v="1"/>
    <s v="English"/>
    <n v="1"/>
    <x v="0"/>
    <n v="4"/>
    <s v="Major Depressive Disorder (10.1)"/>
    <n v="7.41"/>
    <n v="5.6"/>
  </r>
  <r>
    <s v="DeRoss 2002 (47-Y) ages combined18MaleObsessive Compulsive Disorder (6.1)"/>
    <n v="18"/>
    <n v="12"/>
    <n v="10"/>
    <x v="11"/>
    <s v="Study1"/>
    <n v="680"/>
    <s v="DeRoss 2002 Study1 Male"/>
    <n v="151"/>
    <s v="Male"/>
    <n v="8"/>
    <n v="18"/>
    <x v="0"/>
    <s v="RCADS-47-Y-EN"/>
    <n v="1"/>
    <s v="English"/>
    <n v="1"/>
    <x v="0"/>
    <n v="6"/>
    <s v="Obsessive Compulsive Disorder (6.1)"/>
    <n v="3.94"/>
    <n v="3.59"/>
  </r>
  <r>
    <s v="DeRoss 2002 (47-Y) ages combined18MalePanic Disorder (9.1)"/>
    <n v="18"/>
    <n v="12"/>
    <n v="10"/>
    <x v="11"/>
    <s v="Study1"/>
    <n v="680"/>
    <s v="DeRoss 2002 Study1 Male"/>
    <n v="151"/>
    <s v="Male"/>
    <n v="8"/>
    <n v="18"/>
    <x v="0"/>
    <s v="RCADS-47-Y-EN"/>
    <n v="1"/>
    <s v="English"/>
    <n v="1"/>
    <x v="0"/>
    <n v="2"/>
    <s v="Panic Disorder (9.1)"/>
    <n v="4.26"/>
    <n v="5.01"/>
  </r>
  <r>
    <s v="DeRoss 2002 (47-Y) ages combined18MaleSeparation Anxiety Disorder (7.1)"/>
    <n v="18"/>
    <n v="12"/>
    <n v="10"/>
    <x v="11"/>
    <s v="Study1"/>
    <n v="680"/>
    <s v="DeRoss 2002 Study1 Male"/>
    <n v="151"/>
    <s v="Male"/>
    <n v="8"/>
    <n v="18"/>
    <x v="0"/>
    <s v="RCADS-47-Y-EN"/>
    <n v="1"/>
    <s v="English"/>
    <n v="1"/>
    <x v="0"/>
    <n v="5"/>
    <s v="Separation Anxiety Disorder (7.1)"/>
    <n v="2.93"/>
    <n v="3.89"/>
  </r>
  <r>
    <s v="DeRoss 2002 (47-Y) ages combined18MaleSocial Phobia (9.1)"/>
    <n v="18"/>
    <n v="12"/>
    <n v="10"/>
    <x v="11"/>
    <s v="Study1"/>
    <n v="680"/>
    <s v="DeRoss 2002 Study1 Male"/>
    <n v="151"/>
    <s v="Male"/>
    <n v="8"/>
    <n v="18"/>
    <x v="0"/>
    <s v="RCADS-47-Y-EN"/>
    <n v="1"/>
    <s v="English"/>
    <n v="1"/>
    <x v="0"/>
    <n v="1"/>
    <s v="Social Phobia (9.1)"/>
    <n v="8.2100000000000009"/>
    <n v="5.29"/>
  </r>
  <r>
    <s v="DeRoss 2002 (47-Y) ages combined8FemaleGeneralized Anxiety Disorder (6.1)"/>
    <n v="8"/>
    <n v="2"/>
    <n v="10"/>
    <x v="11"/>
    <s v="Study1"/>
    <n v="681"/>
    <s v="DeRoss 2002 Study1 Female"/>
    <n v="254"/>
    <s v="Female"/>
    <n v="8"/>
    <n v="18"/>
    <x v="0"/>
    <s v="RCADS-47-Y-EN"/>
    <n v="1"/>
    <s v="English"/>
    <n v="1"/>
    <x v="0"/>
    <n v="3"/>
    <s v="Generalized Anxiety Disorder (6.1)"/>
    <n v="6.08"/>
    <n v="3.56"/>
  </r>
  <r>
    <s v="DeRoss 2002 (47-Y) ages combined8FemaleMajor Depressive Disorder (10.1)"/>
    <n v="8"/>
    <n v="2"/>
    <n v="10"/>
    <x v="11"/>
    <s v="Study1"/>
    <n v="681"/>
    <s v="DeRoss 2002 Study1 Female"/>
    <n v="254"/>
    <s v="Female"/>
    <n v="8"/>
    <n v="18"/>
    <x v="0"/>
    <s v="RCADS-47-Y-EN"/>
    <n v="1"/>
    <s v="English"/>
    <n v="1"/>
    <x v="0"/>
    <n v="4"/>
    <s v="Major Depressive Disorder (10.1)"/>
    <n v="7.65"/>
    <n v="5.43"/>
  </r>
  <r>
    <s v="DeRoss 2002 (47-Y) ages combined8FemaleObsessive Compulsive Disorder (6.1)"/>
    <n v="8"/>
    <n v="2"/>
    <n v="10"/>
    <x v="11"/>
    <s v="Study1"/>
    <n v="681"/>
    <s v="DeRoss 2002 Study1 Female"/>
    <n v="254"/>
    <s v="Female"/>
    <n v="8"/>
    <n v="18"/>
    <x v="0"/>
    <s v="RCADS-47-Y-EN"/>
    <n v="1"/>
    <s v="English"/>
    <n v="1"/>
    <x v="0"/>
    <n v="6"/>
    <s v="Obsessive Compulsive Disorder (6.1)"/>
    <n v="3.59"/>
    <n v="3.65"/>
  </r>
  <r>
    <s v="DeRoss 2002 (47-Y) ages combined8FemalePanic Disorder (9.1)"/>
    <n v="8"/>
    <n v="2"/>
    <n v="10"/>
    <x v="11"/>
    <s v="Study1"/>
    <n v="681"/>
    <s v="DeRoss 2002 Study1 Female"/>
    <n v="254"/>
    <s v="Female"/>
    <n v="8"/>
    <n v="18"/>
    <x v="0"/>
    <s v="RCADS-47-Y-EN"/>
    <n v="1"/>
    <s v="English"/>
    <n v="1"/>
    <x v="0"/>
    <n v="2"/>
    <s v="Panic Disorder (9.1)"/>
    <n v="4.28"/>
    <n v="4.1500000000000004"/>
  </r>
  <r>
    <s v="DeRoss 2002 (47-Y) ages combined8FemaleSeparation Anxiety Disorder (7.1)"/>
    <n v="8"/>
    <n v="2"/>
    <n v="10"/>
    <x v="11"/>
    <s v="Study1"/>
    <n v="681"/>
    <s v="DeRoss 2002 Study1 Female"/>
    <n v="254"/>
    <s v="Female"/>
    <n v="8"/>
    <n v="18"/>
    <x v="0"/>
    <s v="RCADS-47-Y-EN"/>
    <n v="1"/>
    <s v="English"/>
    <n v="1"/>
    <x v="0"/>
    <n v="5"/>
    <s v="Separation Anxiety Disorder (7.1)"/>
    <n v="3.1"/>
    <n v="3.01"/>
  </r>
  <r>
    <s v="DeRoss 2002 (47-Y) ages combined8FemaleSocial Phobia (9.1)"/>
    <n v="8"/>
    <n v="2"/>
    <n v="10"/>
    <x v="11"/>
    <s v="Study1"/>
    <n v="681"/>
    <s v="DeRoss 2002 Study1 Female"/>
    <n v="254"/>
    <s v="Female"/>
    <n v="8"/>
    <n v="18"/>
    <x v="0"/>
    <s v="RCADS-47-Y-EN"/>
    <n v="1"/>
    <s v="English"/>
    <n v="1"/>
    <x v="0"/>
    <n v="1"/>
    <s v="Social Phobia (9.1)"/>
    <n v="10.6"/>
    <n v="5.32"/>
  </r>
  <r>
    <s v="DeRoss 2002 (47-Y) ages combined8MaleGeneralized Anxiety Disorder (6.1)"/>
    <n v="8"/>
    <n v="2"/>
    <n v="10"/>
    <x v="11"/>
    <s v="Study1"/>
    <n v="680"/>
    <s v="DeRoss 2002 Study1 Male"/>
    <n v="151"/>
    <s v="Male"/>
    <n v="8"/>
    <n v="18"/>
    <x v="0"/>
    <s v="RCADS-47-Y-EN"/>
    <n v="1"/>
    <s v="English"/>
    <n v="1"/>
    <x v="0"/>
    <n v="3"/>
    <s v="Generalized Anxiety Disorder (6.1)"/>
    <n v="5.27"/>
    <n v="3.69"/>
  </r>
  <r>
    <s v="DeRoss 2002 (47-Y) ages combined8MaleMajor Depressive Disorder (10.1)"/>
    <n v="8"/>
    <n v="2"/>
    <n v="10"/>
    <x v="11"/>
    <s v="Study1"/>
    <n v="680"/>
    <s v="DeRoss 2002 Study1 Male"/>
    <n v="151"/>
    <s v="Male"/>
    <n v="8"/>
    <n v="18"/>
    <x v="0"/>
    <s v="RCADS-47-Y-EN"/>
    <n v="1"/>
    <s v="English"/>
    <n v="1"/>
    <x v="0"/>
    <n v="4"/>
    <s v="Major Depressive Disorder (10.1)"/>
    <n v="7.41"/>
    <n v="5.6"/>
  </r>
  <r>
    <s v="DeRoss 2002 (47-Y) ages combined8MaleObsessive Compulsive Disorder (6.1)"/>
    <n v="8"/>
    <n v="2"/>
    <n v="10"/>
    <x v="11"/>
    <s v="Study1"/>
    <n v="680"/>
    <s v="DeRoss 2002 Study1 Male"/>
    <n v="151"/>
    <s v="Male"/>
    <n v="8"/>
    <n v="18"/>
    <x v="0"/>
    <s v="RCADS-47-Y-EN"/>
    <n v="1"/>
    <s v="English"/>
    <n v="1"/>
    <x v="0"/>
    <n v="6"/>
    <s v="Obsessive Compulsive Disorder (6.1)"/>
    <n v="3.94"/>
    <n v="3.59"/>
  </r>
  <r>
    <s v="DeRoss 2002 (47-Y) ages combined8MalePanic Disorder (9.1)"/>
    <n v="8"/>
    <n v="2"/>
    <n v="10"/>
    <x v="11"/>
    <s v="Study1"/>
    <n v="680"/>
    <s v="DeRoss 2002 Study1 Male"/>
    <n v="151"/>
    <s v="Male"/>
    <n v="8"/>
    <n v="18"/>
    <x v="0"/>
    <s v="RCADS-47-Y-EN"/>
    <n v="1"/>
    <s v="English"/>
    <n v="1"/>
    <x v="0"/>
    <n v="2"/>
    <s v="Panic Disorder (9.1)"/>
    <n v="4.26"/>
    <n v="5.01"/>
  </r>
  <r>
    <s v="DeRoss 2002 (47-Y) ages combined8MaleSeparation Anxiety Disorder (7.1)"/>
    <n v="8"/>
    <n v="2"/>
    <n v="10"/>
    <x v="11"/>
    <s v="Study1"/>
    <n v="680"/>
    <s v="DeRoss 2002 Study1 Male"/>
    <n v="151"/>
    <s v="Male"/>
    <n v="8"/>
    <n v="18"/>
    <x v="0"/>
    <s v="RCADS-47-Y-EN"/>
    <n v="1"/>
    <s v="English"/>
    <n v="1"/>
    <x v="0"/>
    <n v="5"/>
    <s v="Separation Anxiety Disorder (7.1)"/>
    <n v="2.93"/>
    <n v="3.89"/>
  </r>
  <r>
    <s v="DeRoss 2002 (47-Y) ages combined8MaleSocial Phobia (9.1)"/>
    <n v="8"/>
    <n v="2"/>
    <n v="10"/>
    <x v="11"/>
    <s v="Study1"/>
    <n v="680"/>
    <s v="DeRoss 2002 Study1 Male"/>
    <n v="151"/>
    <s v="Male"/>
    <n v="8"/>
    <n v="18"/>
    <x v="0"/>
    <s v="RCADS-47-Y-EN"/>
    <n v="1"/>
    <s v="English"/>
    <n v="1"/>
    <x v="0"/>
    <n v="1"/>
    <s v="Social Phobia (9.1)"/>
    <n v="8.2100000000000009"/>
    <n v="5.29"/>
  </r>
  <r>
    <s v="DeRoss 2002 (47-Y) ages combined9FemaleGeneralized Anxiety Disorder (6.1)"/>
    <n v="9"/>
    <n v="3"/>
    <n v="10"/>
    <x v="11"/>
    <s v="Study1"/>
    <n v="681"/>
    <s v="DeRoss 2002 Study1 Female"/>
    <n v="254"/>
    <s v="Female"/>
    <n v="8"/>
    <n v="18"/>
    <x v="0"/>
    <s v="RCADS-47-Y-EN"/>
    <n v="1"/>
    <s v="English"/>
    <n v="1"/>
    <x v="0"/>
    <n v="3"/>
    <s v="Generalized Anxiety Disorder (6.1)"/>
    <n v="6.08"/>
    <n v="3.56"/>
  </r>
  <r>
    <s v="DeRoss 2002 (47-Y) ages combined9FemaleMajor Depressive Disorder (10.1)"/>
    <n v="9"/>
    <n v="3"/>
    <n v="10"/>
    <x v="11"/>
    <s v="Study1"/>
    <n v="681"/>
    <s v="DeRoss 2002 Study1 Female"/>
    <n v="254"/>
    <s v="Female"/>
    <n v="8"/>
    <n v="18"/>
    <x v="0"/>
    <s v="RCADS-47-Y-EN"/>
    <n v="1"/>
    <s v="English"/>
    <n v="1"/>
    <x v="0"/>
    <n v="4"/>
    <s v="Major Depressive Disorder (10.1)"/>
    <n v="7.65"/>
    <n v="5.43"/>
  </r>
  <r>
    <s v="DeRoss 2002 (47-Y) ages combined9FemaleObsessive Compulsive Disorder (6.1)"/>
    <n v="9"/>
    <n v="3"/>
    <n v="10"/>
    <x v="11"/>
    <s v="Study1"/>
    <n v="681"/>
    <s v="DeRoss 2002 Study1 Female"/>
    <n v="254"/>
    <s v="Female"/>
    <n v="8"/>
    <n v="18"/>
    <x v="0"/>
    <s v="RCADS-47-Y-EN"/>
    <n v="1"/>
    <s v="English"/>
    <n v="1"/>
    <x v="0"/>
    <n v="6"/>
    <s v="Obsessive Compulsive Disorder (6.1)"/>
    <n v="3.59"/>
    <n v="3.65"/>
  </r>
  <r>
    <s v="DeRoss 2002 (47-Y) ages combined9FemalePanic Disorder (9.1)"/>
    <n v="9"/>
    <n v="3"/>
    <n v="10"/>
    <x v="11"/>
    <s v="Study1"/>
    <n v="681"/>
    <s v="DeRoss 2002 Study1 Female"/>
    <n v="254"/>
    <s v="Female"/>
    <n v="8"/>
    <n v="18"/>
    <x v="0"/>
    <s v="RCADS-47-Y-EN"/>
    <n v="1"/>
    <s v="English"/>
    <n v="1"/>
    <x v="0"/>
    <n v="2"/>
    <s v="Panic Disorder (9.1)"/>
    <n v="4.28"/>
    <n v="4.1500000000000004"/>
  </r>
  <r>
    <s v="DeRoss 2002 (47-Y) ages combined9FemaleSeparation Anxiety Disorder (7.1)"/>
    <n v="9"/>
    <n v="3"/>
    <n v="10"/>
    <x v="11"/>
    <s v="Study1"/>
    <n v="681"/>
    <s v="DeRoss 2002 Study1 Female"/>
    <n v="254"/>
    <s v="Female"/>
    <n v="8"/>
    <n v="18"/>
    <x v="0"/>
    <s v="RCADS-47-Y-EN"/>
    <n v="1"/>
    <s v="English"/>
    <n v="1"/>
    <x v="0"/>
    <n v="5"/>
    <s v="Separation Anxiety Disorder (7.1)"/>
    <n v="3.1"/>
    <n v="3.01"/>
  </r>
  <r>
    <s v="DeRoss 2002 (47-Y) ages combined9FemaleSocial Phobia (9.1)"/>
    <n v="9"/>
    <n v="3"/>
    <n v="10"/>
    <x v="11"/>
    <s v="Study1"/>
    <n v="681"/>
    <s v="DeRoss 2002 Study1 Female"/>
    <n v="254"/>
    <s v="Female"/>
    <n v="8"/>
    <n v="18"/>
    <x v="0"/>
    <s v="RCADS-47-Y-EN"/>
    <n v="1"/>
    <s v="English"/>
    <n v="1"/>
    <x v="0"/>
    <n v="1"/>
    <s v="Social Phobia (9.1)"/>
    <n v="10.6"/>
    <n v="5.32"/>
  </r>
  <r>
    <s v="DeRoss 2002 (47-Y) ages combined9MaleGeneralized Anxiety Disorder (6.1)"/>
    <n v="9"/>
    <n v="3"/>
    <n v="10"/>
    <x v="11"/>
    <s v="Study1"/>
    <n v="680"/>
    <s v="DeRoss 2002 Study1 Male"/>
    <n v="151"/>
    <s v="Male"/>
    <n v="8"/>
    <n v="18"/>
    <x v="0"/>
    <s v="RCADS-47-Y-EN"/>
    <n v="1"/>
    <s v="English"/>
    <n v="1"/>
    <x v="0"/>
    <n v="3"/>
    <s v="Generalized Anxiety Disorder (6.1)"/>
    <n v="5.27"/>
    <n v="3.69"/>
  </r>
  <r>
    <s v="DeRoss 2002 (47-Y) ages combined9MaleMajor Depressive Disorder (10.1)"/>
    <n v="9"/>
    <n v="3"/>
    <n v="10"/>
    <x v="11"/>
    <s v="Study1"/>
    <n v="680"/>
    <s v="DeRoss 2002 Study1 Male"/>
    <n v="151"/>
    <s v="Male"/>
    <n v="8"/>
    <n v="18"/>
    <x v="0"/>
    <s v="RCADS-47-Y-EN"/>
    <n v="1"/>
    <s v="English"/>
    <n v="1"/>
    <x v="0"/>
    <n v="4"/>
    <s v="Major Depressive Disorder (10.1)"/>
    <n v="7.41"/>
    <n v="5.6"/>
  </r>
  <r>
    <s v="DeRoss 2002 (47-Y) ages combined9MaleObsessive Compulsive Disorder (6.1)"/>
    <n v="9"/>
    <n v="3"/>
    <n v="10"/>
    <x v="11"/>
    <s v="Study1"/>
    <n v="680"/>
    <s v="DeRoss 2002 Study1 Male"/>
    <n v="151"/>
    <s v="Male"/>
    <n v="8"/>
    <n v="18"/>
    <x v="0"/>
    <s v="RCADS-47-Y-EN"/>
    <n v="1"/>
    <s v="English"/>
    <n v="1"/>
    <x v="0"/>
    <n v="6"/>
    <s v="Obsessive Compulsive Disorder (6.1)"/>
    <n v="3.94"/>
    <n v="3.59"/>
  </r>
  <r>
    <s v="DeRoss 2002 (47-Y) ages combined9MalePanic Disorder (9.1)"/>
    <n v="9"/>
    <n v="3"/>
    <n v="10"/>
    <x v="11"/>
    <s v="Study1"/>
    <n v="680"/>
    <s v="DeRoss 2002 Study1 Male"/>
    <n v="151"/>
    <s v="Male"/>
    <n v="8"/>
    <n v="18"/>
    <x v="0"/>
    <s v="RCADS-47-Y-EN"/>
    <n v="1"/>
    <s v="English"/>
    <n v="1"/>
    <x v="0"/>
    <n v="2"/>
    <s v="Panic Disorder (9.1)"/>
    <n v="4.26"/>
    <n v="5.01"/>
  </r>
  <r>
    <s v="DeRoss 2002 (47-Y) ages combined9MaleSeparation Anxiety Disorder (7.1)"/>
    <n v="9"/>
    <n v="3"/>
    <n v="10"/>
    <x v="11"/>
    <s v="Study1"/>
    <n v="680"/>
    <s v="DeRoss 2002 Study1 Male"/>
    <n v="151"/>
    <s v="Male"/>
    <n v="8"/>
    <n v="18"/>
    <x v="0"/>
    <s v="RCADS-47-Y-EN"/>
    <n v="1"/>
    <s v="English"/>
    <n v="1"/>
    <x v="0"/>
    <n v="5"/>
    <s v="Separation Anxiety Disorder (7.1)"/>
    <n v="2.93"/>
    <n v="3.89"/>
  </r>
  <r>
    <s v="DeRoss 2002 (47-Y) ages combined9MaleSocial Phobia (9.1)"/>
    <n v="9"/>
    <n v="3"/>
    <n v="10"/>
    <x v="11"/>
    <s v="Study1"/>
    <n v="680"/>
    <s v="DeRoss 2002 Study1 Male"/>
    <n v="151"/>
    <s v="Male"/>
    <n v="8"/>
    <n v="18"/>
    <x v="0"/>
    <s v="RCADS-47-Y-EN"/>
    <n v="1"/>
    <s v="English"/>
    <n v="1"/>
    <x v="0"/>
    <n v="1"/>
    <s v="Social Phobia (9.1)"/>
    <n v="8.2100000000000009"/>
    <n v="5.29"/>
  </r>
  <r>
    <s v="DeRoss 2002 (47-Y) wide age bands gender combined10CombinedGeneralized Anxiety Disorder (6.1)"/>
    <n v="10"/>
    <n v="4"/>
    <n v="10"/>
    <x v="12"/>
    <s v="Study1"/>
    <n v="682"/>
    <s v="DeRoss 2002 Study1 Male&amp;Female 8to12-years"/>
    <n v="152"/>
    <s v="Combined"/>
    <n v="8"/>
    <n v="12"/>
    <x v="0"/>
    <s v="RCADS-47-Y-EN"/>
    <n v="1"/>
    <s v="English"/>
    <n v="1"/>
    <x v="0"/>
    <n v="3"/>
    <s v="Generalized Anxiety Disorder (6.1)"/>
    <n v="6.13"/>
    <n v="3.75"/>
  </r>
  <r>
    <s v="DeRoss 2002 (47-Y) wide age bands gender combined10CombinedMajor Depressive Disorder (10.1)"/>
    <n v="10"/>
    <n v="4"/>
    <n v="10"/>
    <x v="12"/>
    <s v="Study1"/>
    <n v="682"/>
    <s v="DeRoss 2002 Study1 Male&amp;Female 8to12-years"/>
    <n v="152"/>
    <s v="Combined"/>
    <n v="8"/>
    <n v="12"/>
    <x v="0"/>
    <s v="RCADS-47-Y-EN"/>
    <n v="1"/>
    <s v="English"/>
    <n v="1"/>
    <x v="0"/>
    <n v="4"/>
    <s v="Major Depressive Disorder (10.1)"/>
    <n v="7.81"/>
    <n v="5.44"/>
  </r>
  <r>
    <s v="DeRoss 2002 (47-Y) wide age bands gender combined10CombinedObsessive Compulsive Disorder (6.1)"/>
    <n v="10"/>
    <n v="4"/>
    <n v="10"/>
    <x v="12"/>
    <s v="Study1"/>
    <n v="682"/>
    <s v="DeRoss 2002 Study1 Male&amp;Female 8to12-years"/>
    <n v="152"/>
    <s v="Combined"/>
    <n v="8"/>
    <n v="12"/>
    <x v="0"/>
    <s v="RCADS-47-Y-EN"/>
    <n v="1"/>
    <s v="English"/>
    <n v="1"/>
    <x v="0"/>
    <n v="6"/>
    <s v="Obsessive Compulsive Disorder (6.1)"/>
    <n v="4.84"/>
    <n v="3.73"/>
  </r>
  <r>
    <s v="DeRoss 2002 (47-Y) wide age bands gender combined10CombinedPanic Disorder (9.1)"/>
    <n v="10"/>
    <n v="4"/>
    <n v="10"/>
    <x v="12"/>
    <s v="Study1"/>
    <n v="682"/>
    <s v="DeRoss 2002 Study1 Male&amp;Female 8to12-years"/>
    <n v="152"/>
    <s v="Combined"/>
    <n v="8"/>
    <n v="12"/>
    <x v="0"/>
    <s v="RCADS-47-Y-EN"/>
    <n v="1"/>
    <s v="English"/>
    <n v="1"/>
    <x v="0"/>
    <n v="2"/>
    <s v="Panic Disorder (9.1)"/>
    <n v="5.17"/>
    <n v="5.0599999999999996"/>
  </r>
  <r>
    <s v="DeRoss 2002 (47-Y) wide age bands gender combined10CombinedSeparation Anxiety Disorder (7.1)"/>
    <n v="10"/>
    <n v="4"/>
    <n v="10"/>
    <x v="12"/>
    <s v="Study1"/>
    <n v="682"/>
    <s v="DeRoss 2002 Study1 Male&amp;Female 8to12-years"/>
    <n v="152"/>
    <s v="Combined"/>
    <n v="8"/>
    <n v="12"/>
    <x v="0"/>
    <s v="RCADS-47-Y-EN"/>
    <n v="1"/>
    <s v="English"/>
    <n v="1"/>
    <x v="0"/>
    <n v="5"/>
    <s v="Separation Anxiety Disorder (7.1)"/>
    <n v="4.2300000000000004"/>
    <n v="4.34"/>
  </r>
  <r>
    <s v="DeRoss 2002 (47-Y) wide age bands gender combined10CombinedSocial Phobia (9.1)"/>
    <n v="10"/>
    <n v="4"/>
    <n v="10"/>
    <x v="12"/>
    <s v="Study1"/>
    <n v="682"/>
    <s v="DeRoss 2002 Study1 Male&amp;Female 8to12-years"/>
    <n v="152"/>
    <s v="Combined"/>
    <n v="8"/>
    <n v="12"/>
    <x v="0"/>
    <s v="RCADS-47-Y-EN"/>
    <n v="1"/>
    <s v="English"/>
    <n v="1"/>
    <x v="0"/>
    <n v="1"/>
    <s v="Social Phobia (9.1)"/>
    <n v="9.19"/>
    <n v="5.48"/>
  </r>
  <r>
    <s v="DeRoss 2002 (47-Y) wide age bands gender combined11CombinedGeneralized Anxiety Disorder (6.1)"/>
    <n v="11"/>
    <n v="5"/>
    <n v="10"/>
    <x v="12"/>
    <s v="Study1"/>
    <n v="682"/>
    <s v="DeRoss 2002 Study1 Male&amp;Female 8to12-years"/>
    <n v="152"/>
    <s v="Combined"/>
    <n v="8"/>
    <n v="12"/>
    <x v="0"/>
    <s v="RCADS-47-Y-EN"/>
    <n v="1"/>
    <s v="English"/>
    <n v="1"/>
    <x v="0"/>
    <n v="3"/>
    <s v="Generalized Anxiety Disorder (6.1)"/>
    <n v="6.13"/>
    <n v="3.75"/>
  </r>
  <r>
    <s v="DeRoss 2002 (47-Y) wide age bands gender combined11CombinedMajor Depressive Disorder (10.1)"/>
    <n v="11"/>
    <n v="5"/>
    <n v="10"/>
    <x v="12"/>
    <s v="Study1"/>
    <n v="682"/>
    <s v="DeRoss 2002 Study1 Male&amp;Female 8to12-years"/>
    <n v="152"/>
    <s v="Combined"/>
    <n v="8"/>
    <n v="12"/>
    <x v="0"/>
    <s v="RCADS-47-Y-EN"/>
    <n v="1"/>
    <s v="English"/>
    <n v="1"/>
    <x v="0"/>
    <n v="4"/>
    <s v="Major Depressive Disorder (10.1)"/>
    <n v="7.81"/>
    <n v="5.44"/>
  </r>
  <r>
    <s v="DeRoss 2002 (47-Y) wide age bands gender combined11CombinedObsessive Compulsive Disorder (6.1)"/>
    <n v="11"/>
    <n v="5"/>
    <n v="10"/>
    <x v="12"/>
    <s v="Study1"/>
    <n v="682"/>
    <s v="DeRoss 2002 Study1 Male&amp;Female 8to12-years"/>
    <n v="152"/>
    <s v="Combined"/>
    <n v="8"/>
    <n v="12"/>
    <x v="0"/>
    <s v="RCADS-47-Y-EN"/>
    <n v="1"/>
    <s v="English"/>
    <n v="1"/>
    <x v="0"/>
    <n v="6"/>
    <s v="Obsessive Compulsive Disorder (6.1)"/>
    <n v="4.84"/>
    <n v="3.73"/>
  </r>
  <r>
    <s v="DeRoss 2002 (47-Y) wide age bands gender combined11CombinedPanic Disorder (9.1)"/>
    <n v="11"/>
    <n v="5"/>
    <n v="10"/>
    <x v="12"/>
    <s v="Study1"/>
    <n v="682"/>
    <s v="DeRoss 2002 Study1 Male&amp;Female 8to12-years"/>
    <n v="152"/>
    <s v="Combined"/>
    <n v="8"/>
    <n v="12"/>
    <x v="0"/>
    <s v="RCADS-47-Y-EN"/>
    <n v="1"/>
    <s v="English"/>
    <n v="1"/>
    <x v="0"/>
    <n v="2"/>
    <s v="Panic Disorder (9.1)"/>
    <n v="5.17"/>
    <n v="5.0599999999999996"/>
  </r>
  <r>
    <s v="DeRoss 2002 (47-Y) wide age bands gender combined11CombinedSeparation Anxiety Disorder (7.1)"/>
    <n v="11"/>
    <n v="5"/>
    <n v="10"/>
    <x v="12"/>
    <s v="Study1"/>
    <n v="682"/>
    <s v="DeRoss 2002 Study1 Male&amp;Female 8to12-years"/>
    <n v="152"/>
    <s v="Combined"/>
    <n v="8"/>
    <n v="12"/>
    <x v="0"/>
    <s v="RCADS-47-Y-EN"/>
    <n v="1"/>
    <s v="English"/>
    <n v="1"/>
    <x v="0"/>
    <n v="5"/>
    <s v="Separation Anxiety Disorder (7.1)"/>
    <n v="4.2300000000000004"/>
    <n v="4.34"/>
  </r>
  <r>
    <s v="DeRoss 2002 (47-Y) wide age bands gender combined11CombinedSocial Phobia (9.1)"/>
    <n v="11"/>
    <n v="5"/>
    <n v="10"/>
    <x v="12"/>
    <s v="Study1"/>
    <n v="682"/>
    <s v="DeRoss 2002 Study1 Male&amp;Female 8to12-years"/>
    <n v="152"/>
    <s v="Combined"/>
    <n v="8"/>
    <n v="12"/>
    <x v="0"/>
    <s v="RCADS-47-Y-EN"/>
    <n v="1"/>
    <s v="English"/>
    <n v="1"/>
    <x v="0"/>
    <n v="1"/>
    <s v="Social Phobia (9.1)"/>
    <n v="9.19"/>
    <n v="5.48"/>
  </r>
  <r>
    <s v="DeRoss 2002 (47-Y) wide age bands gender combined12CombinedGeneralized Anxiety Disorder (6.1)"/>
    <n v="12"/>
    <n v="6"/>
    <n v="10"/>
    <x v="12"/>
    <s v="Study1"/>
    <n v="682"/>
    <s v="DeRoss 2002 Study1 Male&amp;Female 8to12-years"/>
    <n v="152"/>
    <s v="Combined"/>
    <n v="8"/>
    <n v="12"/>
    <x v="0"/>
    <s v="RCADS-47-Y-EN"/>
    <n v="1"/>
    <s v="English"/>
    <n v="1"/>
    <x v="0"/>
    <n v="3"/>
    <s v="Generalized Anxiety Disorder (6.1)"/>
    <n v="6.13"/>
    <n v="3.75"/>
  </r>
  <r>
    <s v="DeRoss 2002 (47-Y) wide age bands gender combined12CombinedMajor Depressive Disorder (10.1)"/>
    <n v="12"/>
    <n v="6"/>
    <n v="10"/>
    <x v="12"/>
    <s v="Study1"/>
    <n v="682"/>
    <s v="DeRoss 2002 Study1 Male&amp;Female 8to12-years"/>
    <n v="152"/>
    <s v="Combined"/>
    <n v="8"/>
    <n v="12"/>
    <x v="0"/>
    <s v="RCADS-47-Y-EN"/>
    <n v="1"/>
    <s v="English"/>
    <n v="1"/>
    <x v="0"/>
    <n v="4"/>
    <s v="Major Depressive Disorder (10.1)"/>
    <n v="7.81"/>
    <n v="5.44"/>
  </r>
  <r>
    <s v="DeRoss 2002 (47-Y) wide age bands gender combined12CombinedObsessive Compulsive Disorder (6.1)"/>
    <n v="12"/>
    <n v="6"/>
    <n v="10"/>
    <x v="12"/>
    <s v="Study1"/>
    <n v="682"/>
    <s v="DeRoss 2002 Study1 Male&amp;Female 8to12-years"/>
    <n v="152"/>
    <s v="Combined"/>
    <n v="8"/>
    <n v="12"/>
    <x v="0"/>
    <s v="RCADS-47-Y-EN"/>
    <n v="1"/>
    <s v="English"/>
    <n v="1"/>
    <x v="0"/>
    <n v="6"/>
    <s v="Obsessive Compulsive Disorder (6.1)"/>
    <n v="4.84"/>
    <n v="3.73"/>
  </r>
  <r>
    <s v="DeRoss 2002 (47-Y) wide age bands gender combined12CombinedPanic Disorder (9.1)"/>
    <n v="12"/>
    <n v="6"/>
    <n v="10"/>
    <x v="12"/>
    <s v="Study1"/>
    <n v="682"/>
    <s v="DeRoss 2002 Study1 Male&amp;Female 8to12-years"/>
    <n v="152"/>
    <s v="Combined"/>
    <n v="8"/>
    <n v="12"/>
    <x v="0"/>
    <s v="RCADS-47-Y-EN"/>
    <n v="1"/>
    <s v="English"/>
    <n v="1"/>
    <x v="0"/>
    <n v="2"/>
    <s v="Panic Disorder (9.1)"/>
    <n v="5.17"/>
    <n v="5.0599999999999996"/>
  </r>
  <r>
    <s v="DeRoss 2002 (47-Y) wide age bands gender combined12CombinedSeparation Anxiety Disorder (7.1)"/>
    <n v="12"/>
    <n v="6"/>
    <n v="10"/>
    <x v="12"/>
    <s v="Study1"/>
    <n v="682"/>
    <s v="DeRoss 2002 Study1 Male&amp;Female 8to12-years"/>
    <n v="152"/>
    <s v="Combined"/>
    <n v="8"/>
    <n v="12"/>
    <x v="0"/>
    <s v="RCADS-47-Y-EN"/>
    <n v="1"/>
    <s v="English"/>
    <n v="1"/>
    <x v="0"/>
    <n v="5"/>
    <s v="Separation Anxiety Disorder (7.1)"/>
    <n v="4.2300000000000004"/>
    <n v="4.34"/>
  </r>
  <r>
    <s v="DeRoss 2002 (47-Y) wide age bands gender combined12CombinedSocial Phobia (9.1)"/>
    <n v="12"/>
    <n v="6"/>
    <n v="10"/>
    <x v="12"/>
    <s v="Study1"/>
    <n v="682"/>
    <s v="DeRoss 2002 Study1 Male&amp;Female 8to12-years"/>
    <n v="152"/>
    <s v="Combined"/>
    <n v="8"/>
    <n v="12"/>
    <x v="0"/>
    <s v="RCADS-47-Y-EN"/>
    <n v="1"/>
    <s v="English"/>
    <n v="1"/>
    <x v="0"/>
    <n v="1"/>
    <s v="Social Phobia (9.1)"/>
    <n v="9.19"/>
    <n v="5.48"/>
  </r>
  <r>
    <s v="DeRoss 2002 (47-Y) wide age bands gender combined13CombinedGeneralized Anxiety Disorder (6.1)"/>
    <n v="13"/>
    <n v="7"/>
    <n v="10"/>
    <x v="12"/>
    <s v="Study1"/>
    <n v="683"/>
    <s v="DeRoss 2002 Study1 Male&amp;Female 13to18-years"/>
    <n v="235"/>
    <s v="Combined"/>
    <n v="13"/>
    <n v="18"/>
    <x v="0"/>
    <s v="RCADS-47-Y-EN"/>
    <n v="1"/>
    <s v="English"/>
    <n v="1"/>
    <x v="0"/>
    <n v="3"/>
    <s v="Generalized Anxiety Disorder (6.1)"/>
    <n v="5.57"/>
    <n v="3.54"/>
  </r>
  <r>
    <s v="DeRoss 2002 (47-Y) wide age bands gender combined13CombinedMajor Depressive Disorder (10.1)"/>
    <n v="13"/>
    <n v="7"/>
    <n v="10"/>
    <x v="12"/>
    <s v="Study1"/>
    <n v="683"/>
    <s v="DeRoss 2002 Study1 Male&amp;Female 13to18-years"/>
    <n v="235"/>
    <s v="Combined"/>
    <n v="13"/>
    <n v="18"/>
    <x v="0"/>
    <s v="RCADS-47-Y-EN"/>
    <n v="1"/>
    <s v="English"/>
    <n v="1"/>
    <x v="0"/>
    <n v="4"/>
    <s v="Major Depressive Disorder (10.1)"/>
    <n v="7.4"/>
    <n v="5.52"/>
  </r>
  <r>
    <s v="DeRoss 2002 (47-Y) wide age bands gender combined13CombinedObsessive Compulsive Disorder (6.1)"/>
    <n v="13"/>
    <n v="7"/>
    <n v="10"/>
    <x v="12"/>
    <s v="Study1"/>
    <n v="683"/>
    <s v="DeRoss 2002 Study1 Male&amp;Female 13to18-years"/>
    <n v="235"/>
    <s v="Combined"/>
    <n v="13"/>
    <n v="18"/>
    <x v="0"/>
    <s v="RCADS-47-Y-EN"/>
    <n v="1"/>
    <s v="English"/>
    <n v="1"/>
    <x v="0"/>
    <n v="6"/>
    <s v="Obsessive Compulsive Disorder (6.1)"/>
    <n v="3.05"/>
    <n v="3.39"/>
  </r>
  <r>
    <s v="DeRoss 2002 (47-Y) wide age bands gender combined13CombinedPanic Disorder (9.1)"/>
    <n v="13"/>
    <n v="7"/>
    <n v="10"/>
    <x v="12"/>
    <s v="Study1"/>
    <n v="683"/>
    <s v="DeRoss 2002 Study1 Male&amp;Female 13to18-years"/>
    <n v="235"/>
    <s v="Combined"/>
    <n v="13"/>
    <n v="18"/>
    <x v="0"/>
    <s v="RCADS-47-Y-EN"/>
    <n v="1"/>
    <s v="English"/>
    <n v="1"/>
    <x v="0"/>
    <n v="2"/>
    <s v="Panic Disorder (9.1)"/>
    <n v="3.73"/>
    <n v="4.0199999999999996"/>
  </r>
  <r>
    <s v="DeRoss 2002 (47-Y) wide age bands gender combined13CombinedSeparation Anxiety Disorder (7.1)"/>
    <n v="13"/>
    <n v="7"/>
    <n v="10"/>
    <x v="12"/>
    <s v="Study1"/>
    <n v="683"/>
    <s v="DeRoss 2002 Study1 Male&amp;Female 13to18-years"/>
    <n v="235"/>
    <s v="Combined"/>
    <n v="13"/>
    <n v="18"/>
    <x v="0"/>
    <s v="RCADS-47-Y-EN"/>
    <n v="1"/>
    <s v="English"/>
    <n v="1"/>
    <x v="0"/>
    <n v="5"/>
    <s v="Separation Anxiety Disorder (7.1)"/>
    <n v="2.3199999999999998"/>
    <n v="2.34"/>
  </r>
  <r>
    <s v="DeRoss 2002 (47-Y) wide age bands gender combined13CombinedSocial Phobia (9.1)"/>
    <n v="13"/>
    <n v="7"/>
    <n v="10"/>
    <x v="12"/>
    <s v="Study1"/>
    <n v="683"/>
    <s v="DeRoss 2002 Study1 Male&amp;Female 13to18-years"/>
    <n v="235"/>
    <s v="Combined"/>
    <n v="13"/>
    <n v="18"/>
    <x v="0"/>
    <s v="RCADS-47-Y-EN"/>
    <n v="1"/>
    <s v="English"/>
    <n v="1"/>
    <x v="0"/>
    <n v="1"/>
    <s v="Social Phobia (9.1)"/>
    <n v="9.48"/>
    <n v="5.32"/>
  </r>
  <r>
    <s v="DeRoss 2002 (47-Y) wide age bands gender combined14CombinedGeneralized Anxiety Disorder (6.1)"/>
    <n v="14"/>
    <n v="8"/>
    <n v="10"/>
    <x v="12"/>
    <s v="Study1"/>
    <n v="683"/>
    <s v="DeRoss 2002 Study1 Male&amp;Female 13to18-years"/>
    <n v="235"/>
    <s v="Combined"/>
    <n v="13"/>
    <n v="18"/>
    <x v="0"/>
    <s v="RCADS-47-Y-EN"/>
    <n v="1"/>
    <s v="English"/>
    <n v="1"/>
    <x v="0"/>
    <n v="3"/>
    <s v="Generalized Anxiety Disorder (6.1)"/>
    <n v="5.57"/>
    <n v="3.54"/>
  </r>
  <r>
    <s v="DeRoss 2002 (47-Y) wide age bands gender combined14CombinedMajor Depressive Disorder (10.1)"/>
    <n v="14"/>
    <n v="8"/>
    <n v="10"/>
    <x v="12"/>
    <s v="Study1"/>
    <n v="683"/>
    <s v="DeRoss 2002 Study1 Male&amp;Female 13to18-years"/>
    <n v="235"/>
    <s v="Combined"/>
    <n v="13"/>
    <n v="18"/>
    <x v="0"/>
    <s v="RCADS-47-Y-EN"/>
    <n v="1"/>
    <s v="English"/>
    <n v="1"/>
    <x v="0"/>
    <n v="4"/>
    <s v="Major Depressive Disorder (10.1)"/>
    <n v="7.4"/>
    <n v="5.52"/>
  </r>
  <r>
    <s v="DeRoss 2002 (47-Y) wide age bands gender combined14CombinedObsessive Compulsive Disorder (6.1)"/>
    <n v="14"/>
    <n v="8"/>
    <n v="10"/>
    <x v="12"/>
    <s v="Study1"/>
    <n v="683"/>
    <s v="DeRoss 2002 Study1 Male&amp;Female 13to18-years"/>
    <n v="235"/>
    <s v="Combined"/>
    <n v="13"/>
    <n v="18"/>
    <x v="0"/>
    <s v="RCADS-47-Y-EN"/>
    <n v="1"/>
    <s v="English"/>
    <n v="1"/>
    <x v="0"/>
    <n v="6"/>
    <s v="Obsessive Compulsive Disorder (6.1)"/>
    <n v="3.05"/>
    <n v="3.39"/>
  </r>
  <r>
    <s v="DeRoss 2002 (47-Y) wide age bands gender combined14CombinedPanic Disorder (9.1)"/>
    <n v="14"/>
    <n v="8"/>
    <n v="10"/>
    <x v="12"/>
    <s v="Study1"/>
    <n v="683"/>
    <s v="DeRoss 2002 Study1 Male&amp;Female 13to18-years"/>
    <n v="235"/>
    <s v="Combined"/>
    <n v="13"/>
    <n v="18"/>
    <x v="0"/>
    <s v="RCADS-47-Y-EN"/>
    <n v="1"/>
    <s v="English"/>
    <n v="1"/>
    <x v="0"/>
    <n v="2"/>
    <s v="Panic Disorder (9.1)"/>
    <n v="3.73"/>
    <n v="4.0199999999999996"/>
  </r>
  <r>
    <s v="DeRoss 2002 (47-Y) wide age bands gender combined14CombinedSeparation Anxiety Disorder (7.1)"/>
    <n v="14"/>
    <n v="8"/>
    <n v="10"/>
    <x v="12"/>
    <s v="Study1"/>
    <n v="683"/>
    <s v="DeRoss 2002 Study1 Male&amp;Female 13to18-years"/>
    <n v="235"/>
    <s v="Combined"/>
    <n v="13"/>
    <n v="18"/>
    <x v="0"/>
    <s v="RCADS-47-Y-EN"/>
    <n v="1"/>
    <s v="English"/>
    <n v="1"/>
    <x v="0"/>
    <n v="5"/>
    <s v="Separation Anxiety Disorder (7.1)"/>
    <n v="2.3199999999999998"/>
    <n v="2.34"/>
  </r>
  <r>
    <s v="DeRoss 2002 (47-Y) wide age bands gender combined14CombinedSocial Phobia (9.1)"/>
    <n v="14"/>
    <n v="8"/>
    <n v="10"/>
    <x v="12"/>
    <s v="Study1"/>
    <n v="683"/>
    <s v="DeRoss 2002 Study1 Male&amp;Female 13to18-years"/>
    <n v="235"/>
    <s v="Combined"/>
    <n v="13"/>
    <n v="18"/>
    <x v="0"/>
    <s v="RCADS-47-Y-EN"/>
    <n v="1"/>
    <s v="English"/>
    <n v="1"/>
    <x v="0"/>
    <n v="1"/>
    <s v="Social Phobia (9.1)"/>
    <n v="9.48"/>
    <n v="5.32"/>
  </r>
  <r>
    <s v="DeRoss 2002 (47-Y) wide age bands gender combined15CombinedGeneralized Anxiety Disorder (6.1)"/>
    <n v="15"/>
    <n v="9"/>
    <n v="10"/>
    <x v="12"/>
    <s v="Study1"/>
    <n v="683"/>
    <s v="DeRoss 2002 Study1 Male&amp;Female 13to18-years"/>
    <n v="235"/>
    <s v="Combined"/>
    <n v="13"/>
    <n v="18"/>
    <x v="0"/>
    <s v="RCADS-47-Y-EN"/>
    <n v="1"/>
    <s v="English"/>
    <n v="1"/>
    <x v="0"/>
    <n v="3"/>
    <s v="Generalized Anxiety Disorder (6.1)"/>
    <n v="5.57"/>
    <n v="3.54"/>
  </r>
  <r>
    <s v="DeRoss 2002 (47-Y) wide age bands gender combined15CombinedMajor Depressive Disorder (10.1)"/>
    <n v="15"/>
    <n v="9"/>
    <n v="10"/>
    <x v="12"/>
    <s v="Study1"/>
    <n v="683"/>
    <s v="DeRoss 2002 Study1 Male&amp;Female 13to18-years"/>
    <n v="235"/>
    <s v="Combined"/>
    <n v="13"/>
    <n v="18"/>
    <x v="0"/>
    <s v="RCADS-47-Y-EN"/>
    <n v="1"/>
    <s v="English"/>
    <n v="1"/>
    <x v="0"/>
    <n v="4"/>
    <s v="Major Depressive Disorder (10.1)"/>
    <n v="7.4"/>
    <n v="5.52"/>
  </r>
  <r>
    <s v="DeRoss 2002 (47-Y) wide age bands gender combined15CombinedObsessive Compulsive Disorder (6.1)"/>
    <n v="15"/>
    <n v="9"/>
    <n v="10"/>
    <x v="12"/>
    <s v="Study1"/>
    <n v="683"/>
    <s v="DeRoss 2002 Study1 Male&amp;Female 13to18-years"/>
    <n v="235"/>
    <s v="Combined"/>
    <n v="13"/>
    <n v="18"/>
    <x v="0"/>
    <s v="RCADS-47-Y-EN"/>
    <n v="1"/>
    <s v="English"/>
    <n v="1"/>
    <x v="0"/>
    <n v="6"/>
    <s v="Obsessive Compulsive Disorder (6.1)"/>
    <n v="3.05"/>
    <n v="3.39"/>
  </r>
  <r>
    <s v="DeRoss 2002 (47-Y) wide age bands gender combined15CombinedPanic Disorder (9.1)"/>
    <n v="15"/>
    <n v="9"/>
    <n v="10"/>
    <x v="12"/>
    <s v="Study1"/>
    <n v="683"/>
    <s v="DeRoss 2002 Study1 Male&amp;Female 13to18-years"/>
    <n v="235"/>
    <s v="Combined"/>
    <n v="13"/>
    <n v="18"/>
    <x v="0"/>
    <s v="RCADS-47-Y-EN"/>
    <n v="1"/>
    <s v="English"/>
    <n v="1"/>
    <x v="0"/>
    <n v="2"/>
    <s v="Panic Disorder (9.1)"/>
    <n v="3.73"/>
    <n v="4.0199999999999996"/>
  </r>
  <r>
    <s v="DeRoss 2002 (47-Y) wide age bands gender combined15CombinedSeparation Anxiety Disorder (7.1)"/>
    <n v="15"/>
    <n v="9"/>
    <n v="10"/>
    <x v="12"/>
    <s v="Study1"/>
    <n v="683"/>
    <s v="DeRoss 2002 Study1 Male&amp;Female 13to18-years"/>
    <n v="235"/>
    <s v="Combined"/>
    <n v="13"/>
    <n v="18"/>
    <x v="0"/>
    <s v="RCADS-47-Y-EN"/>
    <n v="1"/>
    <s v="English"/>
    <n v="1"/>
    <x v="0"/>
    <n v="5"/>
    <s v="Separation Anxiety Disorder (7.1)"/>
    <n v="2.3199999999999998"/>
    <n v="2.34"/>
  </r>
  <r>
    <s v="DeRoss 2002 (47-Y) wide age bands gender combined15CombinedSocial Phobia (9.1)"/>
    <n v="15"/>
    <n v="9"/>
    <n v="10"/>
    <x v="12"/>
    <s v="Study1"/>
    <n v="683"/>
    <s v="DeRoss 2002 Study1 Male&amp;Female 13to18-years"/>
    <n v="235"/>
    <s v="Combined"/>
    <n v="13"/>
    <n v="18"/>
    <x v="0"/>
    <s v="RCADS-47-Y-EN"/>
    <n v="1"/>
    <s v="English"/>
    <n v="1"/>
    <x v="0"/>
    <n v="1"/>
    <s v="Social Phobia (9.1)"/>
    <n v="9.48"/>
    <n v="5.32"/>
  </r>
  <r>
    <s v="DeRoss 2002 (47-Y) wide age bands gender combined16CombinedGeneralized Anxiety Disorder (6.1)"/>
    <n v="16"/>
    <n v="10"/>
    <n v="10"/>
    <x v="12"/>
    <s v="Study1"/>
    <n v="683"/>
    <s v="DeRoss 2002 Study1 Male&amp;Female 13to18-years"/>
    <n v="235"/>
    <s v="Combined"/>
    <n v="13"/>
    <n v="18"/>
    <x v="0"/>
    <s v="RCADS-47-Y-EN"/>
    <n v="1"/>
    <s v="English"/>
    <n v="1"/>
    <x v="0"/>
    <n v="3"/>
    <s v="Generalized Anxiety Disorder (6.1)"/>
    <n v="5.57"/>
    <n v="3.54"/>
  </r>
  <r>
    <s v="DeRoss 2002 (47-Y) wide age bands gender combined16CombinedMajor Depressive Disorder (10.1)"/>
    <n v="16"/>
    <n v="10"/>
    <n v="10"/>
    <x v="12"/>
    <s v="Study1"/>
    <n v="683"/>
    <s v="DeRoss 2002 Study1 Male&amp;Female 13to18-years"/>
    <n v="235"/>
    <s v="Combined"/>
    <n v="13"/>
    <n v="18"/>
    <x v="0"/>
    <s v="RCADS-47-Y-EN"/>
    <n v="1"/>
    <s v="English"/>
    <n v="1"/>
    <x v="0"/>
    <n v="4"/>
    <s v="Major Depressive Disorder (10.1)"/>
    <n v="7.4"/>
    <n v="5.52"/>
  </r>
  <r>
    <s v="DeRoss 2002 (47-Y) wide age bands gender combined16CombinedObsessive Compulsive Disorder (6.1)"/>
    <n v="16"/>
    <n v="10"/>
    <n v="10"/>
    <x v="12"/>
    <s v="Study1"/>
    <n v="683"/>
    <s v="DeRoss 2002 Study1 Male&amp;Female 13to18-years"/>
    <n v="235"/>
    <s v="Combined"/>
    <n v="13"/>
    <n v="18"/>
    <x v="0"/>
    <s v="RCADS-47-Y-EN"/>
    <n v="1"/>
    <s v="English"/>
    <n v="1"/>
    <x v="0"/>
    <n v="6"/>
    <s v="Obsessive Compulsive Disorder (6.1)"/>
    <n v="3.05"/>
    <n v="3.39"/>
  </r>
  <r>
    <s v="DeRoss 2002 (47-Y) wide age bands gender combined16CombinedPanic Disorder (9.1)"/>
    <n v="16"/>
    <n v="10"/>
    <n v="10"/>
    <x v="12"/>
    <s v="Study1"/>
    <n v="683"/>
    <s v="DeRoss 2002 Study1 Male&amp;Female 13to18-years"/>
    <n v="235"/>
    <s v="Combined"/>
    <n v="13"/>
    <n v="18"/>
    <x v="0"/>
    <s v="RCADS-47-Y-EN"/>
    <n v="1"/>
    <s v="English"/>
    <n v="1"/>
    <x v="0"/>
    <n v="2"/>
    <s v="Panic Disorder (9.1)"/>
    <n v="3.73"/>
    <n v="4.0199999999999996"/>
  </r>
  <r>
    <s v="DeRoss 2002 (47-Y) wide age bands gender combined16CombinedSeparation Anxiety Disorder (7.1)"/>
    <n v="16"/>
    <n v="10"/>
    <n v="10"/>
    <x v="12"/>
    <s v="Study1"/>
    <n v="683"/>
    <s v="DeRoss 2002 Study1 Male&amp;Female 13to18-years"/>
    <n v="235"/>
    <s v="Combined"/>
    <n v="13"/>
    <n v="18"/>
    <x v="0"/>
    <s v="RCADS-47-Y-EN"/>
    <n v="1"/>
    <s v="English"/>
    <n v="1"/>
    <x v="0"/>
    <n v="5"/>
    <s v="Separation Anxiety Disorder (7.1)"/>
    <n v="2.3199999999999998"/>
    <n v="2.34"/>
  </r>
  <r>
    <s v="DeRoss 2002 (47-Y) wide age bands gender combined16CombinedSocial Phobia (9.1)"/>
    <n v="16"/>
    <n v="10"/>
    <n v="10"/>
    <x v="12"/>
    <s v="Study1"/>
    <n v="683"/>
    <s v="DeRoss 2002 Study1 Male&amp;Female 13to18-years"/>
    <n v="235"/>
    <s v="Combined"/>
    <n v="13"/>
    <n v="18"/>
    <x v="0"/>
    <s v="RCADS-47-Y-EN"/>
    <n v="1"/>
    <s v="English"/>
    <n v="1"/>
    <x v="0"/>
    <n v="1"/>
    <s v="Social Phobia (9.1)"/>
    <n v="9.48"/>
    <n v="5.32"/>
  </r>
  <r>
    <s v="DeRoss 2002 (47-Y) wide age bands gender combined17CombinedGeneralized Anxiety Disorder (6.1)"/>
    <n v="17"/>
    <n v="11"/>
    <n v="10"/>
    <x v="12"/>
    <s v="Study1"/>
    <n v="683"/>
    <s v="DeRoss 2002 Study1 Male&amp;Female 13to18-years"/>
    <n v="235"/>
    <s v="Combined"/>
    <n v="13"/>
    <n v="18"/>
    <x v="0"/>
    <s v="RCADS-47-Y-EN"/>
    <n v="1"/>
    <s v="English"/>
    <n v="1"/>
    <x v="0"/>
    <n v="3"/>
    <s v="Generalized Anxiety Disorder (6.1)"/>
    <n v="5.57"/>
    <n v="3.54"/>
  </r>
  <r>
    <s v="DeRoss 2002 (47-Y) wide age bands gender combined17CombinedMajor Depressive Disorder (10.1)"/>
    <n v="17"/>
    <n v="11"/>
    <n v="10"/>
    <x v="12"/>
    <s v="Study1"/>
    <n v="683"/>
    <s v="DeRoss 2002 Study1 Male&amp;Female 13to18-years"/>
    <n v="235"/>
    <s v="Combined"/>
    <n v="13"/>
    <n v="18"/>
    <x v="0"/>
    <s v="RCADS-47-Y-EN"/>
    <n v="1"/>
    <s v="English"/>
    <n v="1"/>
    <x v="0"/>
    <n v="4"/>
    <s v="Major Depressive Disorder (10.1)"/>
    <n v="7.4"/>
    <n v="5.52"/>
  </r>
  <r>
    <s v="DeRoss 2002 (47-Y) wide age bands gender combined17CombinedObsessive Compulsive Disorder (6.1)"/>
    <n v="17"/>
    <n v="11"/>
    <n v="10"/>
    <x v="12"/>
    <s v="Study1"/>
    <n v="683"/>
    <s v="DeRoss 2002 Study1 Male&amp;Female 13to18-years"/>
    <n v="235"/>
    <s v="Combined"/>
    <n v="13"/>
    <n v="18"/>
    <x v="0"/>
    <s v="RCADS-47-Y-EN"/>
    <n v="1"/>
    <s v="English"/>
    <n v="1"/>
    <x v="0"/>
    <n v="6"/>
    <s v="Obsessive Compulsive Disorder (6.1)"/>
    <n v="3.05"/>
    <n v="3.39"/>
  </r>
  <r>
    <s v="DeRoss 2002 (47-Y) wide age bands gender combined17CombinedPanic Disorder (9.1)"/>
    <n v="17"/>
    <n v="11"/>
    <n v="10"/>
    <x v="12"/>
    <s v="Study1"/>
    <n v="683"/>
    <s v="DeRoss 2002 Study1 Male&amp;Female 13to18-years"/>
    <n v="235"/>
    <s v="Combined"/>
    <n v="13"/>
    <n v="18"/>
    <x v="0"/>
    <s v="RCADS-47-Y-EN"/>
    <n v="1"/>
    <s v="English"/>
    <n v="1"/>
    <x v="0"/>
    <n v="2"/>
    <s v="Panic Disorder (9.1)"/>
    <n v="3.73"/>
    <n v="4.0199999999999996"/>
  </r>
  <r>
    <s v="DeRoss 2002 (47-Y) wide age bands gender combined17CombinedSeparation Anxiety Disorder (7.1)"/>
    <n v="17"/>
    <n v="11"/>
    <n v="10"/>
    <x v="12"/>
    <s v="Study1"/>
    <n v="683"/>
    <s v="DeRoss 2002 Study1 Male&amp;Female 13to18-years"/>
    <n v="235"/>
    <s v="Combined"/>
    <n v="13"/>
    <n v="18"/>
    <x v="0"/>
    <s v="RCADS-47-Y-EN"/>
    <n v="1"/>
    <s v="English"/>
    <n v="1"/>
    <x v="0"/>
    <n v="5"/>
    <s v="Separation Anxiety Disorder (7.1)"/>
    <n v="2.3199999999999998"/>
    <n v="2.34"/>
  </r>
  <r>
    <s v="DeRoss 2002 (47-Y) wide age bands gender combined17CombinedSocial Phobia (9.1)"/>
    <n v="17"/>
    <n v="11"/>
    <n v="10"/>
    <x v="12"/>
    <s v="Study1"/>
    <n v="683"/>
    <s v="DeRoss 2002 Study1 Male&amp;Female 13to18-years"/>
    <n v="235"/>
    <s v="Combined"/>
    <n v="13"/>
    <n v="18"/>
    <x v="0"/>
    <s v="RCADS-47-Y-EN"/>
    <n v="1"/>
    <s v="English"/>
    <n v="1"/>
    <x v="0"/>
    <n v="1"/>
    <s v="Social Phobia (9.1)"/>
    <n v="9.48"/>
    <n v="5.32"/>
  </r>
  <r>
    <s v="DeRoss 2002 (47-Y) wide age bands gender combined18CombinedGeneralized Anxiety Disorder (6.1)"/>
    <n v="18"/>
    <n v="12"/>
    <n v="10"/>
    <x v="12"/>
    <s v="Study1"/>
    <n v="683"/>
    <s v="DeRoss 2002 Study1 Male&amp;Female 13to18-years"/>
    <n v="235"/>
    <s v="Combined"/>
    <n v="13"/>
    <n v="18"/>
    <x v="0"/>
    <s v="RCADS-47-Y-EN"/>
    <n v="1"/>
    <s v="English"/>
    <n v="1"/>
    <x v="0"/>
    <n v="3"/>
    <s v="Generalized Anxiety Disorder (6.1)"/>
    <n v="5.57"/>
    <n v="3.54"/>
  </r>
  <r>
    <s v="DeRoss 2002 (47-Y) wide age bands gender combined18CombinedMajor Depressive Disorder (10.1)"/>
    <n v="18"/>
    <n v="12"/>
    <n v="10"/>
    <x v="12"/>
    <s v="Study1"/>
    <n v="683"/>
    <s v="DeRoss 2002 Study1 Male&amp;Female 13to18-years"/>
    <n v="235"/>
    <s v="Combined"/>
    <n v="13"/>
    <n v="18"/>
    <x v="0"/>
    <s v="RCADS-47-Y-EN"/>
    <n v="1"/>
    <s v="English"/>
    <n v="1"/>
    <x v="0"/>
    <n v="4"/>
    <s v="Major Depressive Disorder (10.1)"/>
    <n v="7.4"/>
    <n v="5.52"/>
  </r>
  <r>
    <s v="DeRoss 2002 (47-Y) wide age bands gender combined18CombinedObsessive Compulsive Disorder (6.1)"/>
    <n v="18"/>
    <n v="12"/>
    <n v="10"/>
    <x v="12"/>
    <s v="Study1"/>
    <n v="683"/>
    <s v="DeRoss 2002 Study1 Male&amp;Female 13to18-years"/>
    <n v="235"/>
    <s v="Combined"/>
    <n v="13"/>
    <n v="18"/>
    <x v="0"/>
    <s v="RCADS-47-Y-EN"/>
    <n v="1"/>
    <s v="English"/>
    <n v="1"/>
    <x v="0"/>
    <n v="6"/>
    <s v="Obsessive Compulsive Disorder (6.1)"/>
    <n v="3.05"/>
    <n v="3.39"/>
  </r>
  <r>
    <s v="DeRoss 2002 (47-Y) wide age bands gender combined18CombinedPanic Disorder (9.1)"/>
    <n v="18"/>
    <n v="12"/>
    <n v="10"/>
    <x v="12"/>
    <s v="Study1"/>
    <n v="683"/>
    <s v="DeRoss 2002 Study1 Male&amp;Female 13to18-years"/>
    <n v="235"/>
    <s v="Combined"/>
    <n v="13"/>
    <n v="18"/>
    <x v="0"/>
    <s v="RCADS-47-Y-EN"/>
    <n v="1"/>
    <s v="English"/>
    <n v="1"/>
    <x v="0"/>
    <n v="2"/>
    <s v="Panic Disorder (9.1)"/>
    <n v="3.73"/>
    <n v="4.0199999999999996"/>
  </r>
  <r>
    <s v="DeRoss 2002 (47-Y) wide age bands gender combined18CombinedSeparation Anxiety Disorder (7.1)"/>
    <n v="18"/>
    <n v="12"/>
    <n v="10"/>
    <x v="12"/>
    <s v="Study1"/>
    <n v="683"/>
    <s v="DeRoss 2002 Study1 Male&amp;Female 13to18-years"/>
    <n v="235"/>
    <s v="Combined"/>
    <n v="13"/>
    <n v="18"/>
    <x v="0"/>
    <s v="RCADS-47-Y-EN"/>
    <n v="1"/>
    <s v="English"/>
    <n v="1"/>
    <x v="0"/>
    <n v="5"/>
    <s v="Separation Anxiety Disorder (7.1)"/>
    <n v="2.3199999999999998"/>
    <n v="2.34"/>
  </r>
  <r>
    <s v="DeRoss 2002 (47-Y) wide age bands gender combined18CombinedSocial Phobia (9.1)"/>
    <n v="18"/>
    <n v="12"/>
    <n v="10"/>
    <x v="12"/>
    <s v="Study1"/>
    <n v="683"/>
    <s v="DeRoss 2002 Study1 Male&amp;Female 13to18-years"/>
    <n v="235"/>
    <s v="Combined"/>
    <n v="13"/>
    <n v="18"/>
    <x v="0"/>
    <s v="RCADS-47-Y-EN"/>
    <n v="1"/>
    <s v="English"/>
    <n v="1"/>
    <x v="0"/>
    <n v="1"/>
    <s v="Social Phobia (9.1)"/>
    <n v="9.48"/>
    <n v="5.32"/>
  </r>
  <r>
    <s v="DeRoss 2002 (47-Y) wide age bands gender combined8CombinedGeneralized Anxiety Disorder (6.1)"/>
    <n v="8"/>
    <n v="2"/>
    <n v="10"/>
    <x v="12"/>
    <s v="Study1"/>
    <n v="682"/>
    <s v="DeRoss 2002 Study1 Male&amp;Female 8to12-years"/>
    <n v="152"/>
    <s v="Combined"/>
    <n v="8"/>
    <n v="12"/>
    <x v="0"/>
    <s v="RCADS-47-Y-EN"/>
    <n v="1"/>
    <s v="English"/>
    <n v="1"/>
    <x v="0"/>
    <n v="3"/>
    <s v="Generalized Anxiety Disorder (6.1)"/>
    <n v="6.13"/>
    <n v="3.75"/>
  </r>
  <r>
    <s v="DeRoss 2002 (47-Y) wide age bands gender combined8CombinedMajor Depressive Disorder (10.1)"/>
    <n v="8"/>
    <n v="2"/>
    <n v="10"/>
    <x v="12"/>
    <s v="Study1"/>
    <n v="682"/>
    <s v="DeRoss 2002 Study1 Male&amp;Female 8to12-years"/>
    <n v="152"/>
    <s v="Combined"/>
    <n v="8"/>
    <n v="12"/>
    <x v="0"/>
    <s v="RCADS-47-Y-EN"/>
    <n v="1"/>
    <s v="English"/>
    <n v="1"/>
    <x v="0"/>
    <n v="4"/>
    <s v="Major Depressive Disorder (10.1)"/>
    <n v="7.81"/>
    <n v="5.44"/>
  </r>
  <r>
    <s v="DeRoss 2002 (47-Y) wide age bands gender combined8CombinedObsessive Compulsive Disorder (6.1)"/>
    <n v="8"/>
    <n v="2"/>
    <n v="10"/>
    <x v="12"/>
    <s v="Study1"/>
    <n v="682"/>
    <s v="DeRoss 2002 Study1 Male&amp;Female 8to12-years"/>
    <n v="152"/>
    <s v="Combined"/>
    <n v="8"/>
    <n v="12"/>
    <x v="0"/>
    <s v="RCADS-47-Y-EN"/>
    <n v="1"/>
    <s v="English"/>
    <n v="1"/>
    <x v="0"/>
    <n v="6"/>
    <s v="Obsessive Compulsive Disorder (6.1)"/>
    <n v="4.84"/>
    <n v="3.73"/>
  </r>
  <r>
    <s v="DeRoss 2002 (47-Y) wide age bands gender combined8CombinedPanic Disorder (9.1)"/>
    <n v="8"/>
    <n v="2"/>
    <n v="10"/>
    <x v="12"/>
    <s v="Study1"/>
    <n v="682"/>
    <s v="DeRoss 2002 Study1 Male&amp;Female 8to12-years"/>
    <n v="152"/>
    <s v="Combined"/>
    <n v="8"/>
    <n v="12"/>
    <x v="0"/>
    <s v="RCADS-47-Y-EN"/>
    <n v="1"/>
    <s v="English"/>
    <n v="1"/>
    <x v="0"/>
    <n v="2"/>
    <s v="Panic Disorder (9.1)"/>
    <n v="5.17"/>
    <n v="5.0599999999999996"/>
  </r>
  <r>
    <s v="DeRoss 2002 (47-Y) wide age bands gender combined8CombinedSeparation Anxiety Disorder (7.1)"/>
    <n v="8"/>
    <n v="2"/>
    <n v="10"/>
    <x v="12"/>
    <s v="Study1"/>
    <n v="682"/>
    <s v="DeRoss 2002 Study1 Male&amp;Female 8to12-years"/>
    <n v="152"/>
    <s v="Combined"/>
    <n v="8"/>
    <n v="12"/>
    <x v="0"/>
    <s v="RCADS-47-Y-EN"/>
    <n v="1"/>
    <s v="English"/>
    <n v="1"/>
    <x v="0"/>
    <n v="5"/>
    <s v="Separation Anxiety Disorder (7.1)"/>
    <n v="4.2300000000000004"/>
    <n v="4.34"/>
  </r>
  <r>
    <s v="DeRoss 2002 (47-Y) wide age bands gender combined8CombinedSocial Phobia (9.1)"/>
    <n v="8"/>
    <n v="2"/>
    <n v="10"/>
    <x v="12"/>
    <s v="Study1"/>
    <n v="682"/>
    <s v="DeRoss 2002 Study1 Male&amp;Female 8to12-years"/>
    <n v="152"/>
    <s v="Combined"/>
    <n v="8"/>
    <n v="12"/>
    <x v="0"/>
    <s v="RCADS-47-Y-EN"/>
    <n v="1"/>
    <s v="English"/>
    <n v="1"/>
    <x v="0"/>
    <n v="1"/>
    <s v="Social Phobia (9.1)"/>
    <n v="9.19"/>
    <n v="5.48"/>
  </r>
  <r>
    <s v="DeRoss 2002 (47-Y) wide age bands gender combined9CombinedGeneralized Anxiety Disorder (6.1)"/>
    <n v="9"/>
    <n v="3"/>
    <n v="10"/>
    <x v="12"/>
    <s v="Study1"/>
    <n v="682"/>
    <s v="DeRoss 2002 Study1 Male&amp;Female 8to12-years"/>
    <n v="152"/>
    <s v="Combined"/>
    <n v="8"/>
    <n v="12"/>
    <x v="0"/>
    <s v="RCADS-47-Y-EN"/>
    <n v="1"/>
    <s v="English"/>
    <n v="1"/>
    <x v="0"/>
    <n v="3"/>
    <s v="Generalized Anxiety Disorder (6.1)"/>
    <n v="6.13"/>
    <n v="3.75"/>
  </r>
  <r>
    <s v="DeRoss 2002 (47-Y) wide age bands gender combined9CombinedMajor Depressive Disorder (10.1)"/>
    <n v="9"/>
    <n v="3"/>
    <n v="10"/>
    <x v="12"/>
    <s v="Study1"/>
    <n v="682"/>
    <s v="DeRoss 2002 Study1 Male&amp;Female 8to12-years"/>
    <n v="152"/>
    <s v="Combined"/>
    <n v="8"/>
    <n v="12"/>
    <x v="0"/>
    <s v="RCADS-47-Y-EN"/>
    <n v="1"/>
    <s v="English"/>
    <n v="1"/>
    <x v="0"/>
    <n v="4"/>
    <s v="Major Depressive Disorder (10.1)"/>
    <n v="7.81"/>
    <n v="5.44"/>
  </r>
  <r>
    <s v="DeRoss 2002 (47-Y) wide age bands gender combined9CombinedObsessive Compulsive Disorder (6.1)"/>
    <n v="9"/>
    <n v="3"/>
    <n v="10"/>
    <x v="12"/>
    <s v="Study1"/>
    <n v="682"/>
    <s v="DeRoss 2002 Study1 Male&amp;Female 8to12-years"/>
    <n v="152"/>
    <s v="Combined"/>
    <n v="8"/>
    <n v="12"/>
    <x v="0"/>
    <s v="RCADS-47-Y-EN"/>
    <n v="1"/>
    <s v="English"/>
    <n v="1"/>
    <x v="0"/>
    <n v="6"/>
    <s v="Obsessive Compulsive Disorder (6.1)"/>
    <n v="4.84"/>
    <n v="3.73"/>
  </r>
  <r>
    <s v="DeRoss 2002 (47-Y) wide age bands gender combined9CombinedPanic Disorder (9.1)"/>
    <n v="9"/>
    <n v="3"/>
    <n v="10"/>
    <x v="12"/>
    <s v="Study1"/>
    <n v="682"/>
    <s v="DeRoss 2002 Study1 Male&amp;Female 8to12-years"/>
    <n v="152"/>
    <s v="Combined"/>
    <n v="8"/>
    <n v="12"/>
    <x v="0"/>
    <s v="RCADS-47-Y-EN"/>
    <n v="1"/>
    <s v="English"/>
    <n v="1"/>
    <x v="0"/>
    <n v="2"/>
    <s v="Panic Disorder (9.1)"/>
    <n v="5.17"/>
    <n v="5.0599999999999996"/>
  </r>
  <r>
    <s v="DeRoss 2002 (47-Y) wide age bands gender combined9CombinedSeparation Anxiety Disorder (7.1)"/>
    <n v="9"/>
    <n v="3"/>
    <n v="10"/>
    <x v="12"/>
    <s v="Study1"/>
    <n v="682"/>
    <s v="DeRoss 2002 Study1 Male&amp;Female 8to12-years"/>
    <n v="152"/>
    <s v="Combined"/>
    <n v="8"/>
    <n v="12"/>
    <x v="0"/>
    <s v="RCADS-47-Y-EN"/>
    <n v="1"/>
    <s v="English"/>
    <n v="1"/>
    <x v="0"/>
    <n v="5"/>
    <s v="Separation Anxiety Disorder (7.1)"/>
    <n v="4.2300000000000004"/>
    <n v="4.34"/>
  </r>
  <r>
    <s v="DeRoss 2002 (47-Y) wide age bands gender combined9CombinedSocial Phobia (9.1)"/>
    <n v="9"/>
    <n v="3"/>
    <n v="10"/>
    <x v="12"/>
    <s v="Study1"/>
    <n v="682"/>
    <s v="DeRoss 2002 Study1 Male&amp;Female 8to12-years"/>
    <n v="152"/>
    <s v="Combined"/>
    <n v="8"/>
    <n v="12"/>
    <x v="0"/>
    <s v="RCADS-47-Y-EN"/>
    <n v="1"/>
    <s v="English"/>
    <n v="1"/>
    <x v="0"/>
    <n v="1"/>
    <s v="Social Phobia (9.1)"/>
    <n v="9.19"/>
    <n v="5.48"/>
  </r>
  <r>
    <s v="Ebesutani 2012 (25-Y) ages combined10CombinedMajor Depressive Disorder (10.1)"/>
    <n v="10"/>
    <n v="4"/>
    <n v="3"/>
    <x v="13"/>
    <s v="Study1"/>
    <n v="192"/>
    <s v="Ebesutani2012 Study 1 Full School Sample"/>
    <n v="1060"/>
    <s v="Combined"/>
    <n v="9"/>
    <n v="18"/>
    <x v="1"/>
    <s v="RCADS-25-Y-EN"/>
    <n v="1"/>
    <s v="English"/>
    <n v="1"/>
    <x v="0"/>
    <n v="4"/>
    <s v="Major Depressive Disorder (10.1)"/>
    <n v="8.24"/>
    <n v="4.46"/>
  </r>
  <r>
    <s v="Ebesutani 2012 (25-Y) ages combined10CombinedTotal Anxiety (15.1)"/>
    <n v="10"/>
    <n v="4"/>
    <n v="3"/>
    <x v="13"/>
    <s v="Study1"/>
    <n v="192"/>
    <s v="Ebesutani2012 Study 1 Full School Sample"/>
    <n v="1060"/>
    <s v="Combined"/>
    <n v="9"/>
    <n v="18"/>
    <x v="1"/>
    <s v="RCADS-25-Y-EN"/>
    <n v="1"/>
    <s v="English"/>
    <n v="1"/>
    <x v="0"/>
    <n v="9"/>
    <s v="Total Anxiety (15.1)"/>
    <n v="12.15"/>
    <n v="6.53"/>
  </r>
  <r>
    <s v="Ebesutani 2012 (25-Y) ages combined10CombinedTotal Anxiety and Depression (25.1)"/>
    <n v="10"/>
    <n v="4"/>
    <n v="3"/>
    <x v="13"/>
    <s v="Study1"/>
    <n v="192"/>
    <s v="Ebesutani2012 Study 1 Full School Sample"/>
    <n v="1060"/>
    <s v="Combined"/>
    <n v="9"/>
    <n v="18"/>
    <x v="1"/>
    <s v="RCADS-25-Y-EN"/>
    <n v="1"/>
    <s v="English"/>
    <n v="1"/>
    <x v="0"/>
    <n v="10"/>
    <s v="Total Anxiety and Depression (25.1)"/>
    <n v="20.39"/>
    <n v="9.9"/>
  </r>
  <r>
    <s v="Ebesutani 2012 (25-Y) ages combined10FemaleMajor Depressive Disorder (10.1)"/>
    <n v="10"/>
    <n v="4"/>
    <n v="3"/>
    <x v="13"/>
    <s v="Study1"/>
    <n v="208"/>
    <s v="Ebesutani2012 Study 1 Full School Sample AllGirls"/>
    <n v="579"/>
    <s v="Female"/>
    <n v="9"/>
    <n v="18"/>
    <x v="1"/>
    <s v="RCADS-25-Y-EN"/>
    <n v="1"/>
    <s v="English"/>
    <n v="1"/>
    <x v="0"/>
    <n v="4"/>
    <s v="Major Depressive Disorder (10.1)"/>
    <n v="8.41"/>
    <n v="4.4800000000000004"/>
  </r>
  <r>
    <s v="Ebesutani 2012 (25-Y) ages combined10FemaleTotal Anxiety (15.1)"/>
    <n v="10"/>
    <n v="4"/>
    <n v="3"/>
    <x v="13"/>
    <s v="Study1"/>
    <n v="208"/>
    <s v="Ebesutani2012 Study 1 Full School Sample AllGirls"/>
    <n v="579"/>
    <s v="Female"/>
    <n v="9"/>
    <n v="18"/>
    <x v="1"/>
    <s v="RCADS-25-Y-EN"/>
    <n v="1"/>
    <s v="English"/>
    <n v="1"/>
    <x v="0"/>
    <n v="9"/>
    <s v="Total Anxiety (15.1)"/>
    <n v="12.72"/>
    <n v="6.67"/>
  </r>
  <r>
    <s v="Ebesutani 2012 (25-Y) ages combined10FemaleTotal Anxiety and Depression (25.1)"/>
    <n v="10"/>
    <n v="4"/>
    <n v="3"/>
    <x v="13"/>
    <s v="Study1"/>
    <n v="208"/>
    <s v="Ebesutani2012 Study 1 Full School Sample AllGirls"/>
    <n v="579"/>
    <s v="Female"/>
    <n v="9"/>
    <n v="18"/>
    <x v="1"/>
    <s v="RCADS-25-Y-EN"/>
    <n v="1"/>
    <s v="English"/>
    <n v="1"/>
    <x v="0"/>
    <n v="10"/>
    <s v="Total Anxiety and Depression (25.1)"/>
    <n v="21.12"/>
    <n v="10.06"/>
  </r>
  <r>
    <s v="Ebesutani 2012 (25-Y) ages combined10MaleMajor Depressive Disorder (10.1)"/>
    <n v="10"/>
    <n v="4"/>
    <n v="3"/>
    <x v="13"/>
    <s v="Study1"/>
    <n v="202"/>
    <s v="Ebesutani2012 Study 1 Full School Sample AllBoys"/>
    <n v="417"/>
    <s v="Male"/>
    <n v="9"/>
    <n v="18"/>
    <x v="1"/>
    <s v="RCADS-25-Y-EN"/>
    <n v="1"/>
    <s v="English"/>
    <n v="1"/>
    <x v="0"/>
    <n v="4"/>
    <s v="Major Depressive Disorder (10.1)"/>
    <n v="8"/>
    <n v="4.41"/>
  </r>
  <r>
    <s v="Ebesutani 2012 (25-Y) ages combined10MaleTotal Anxiety (15.1)"/>
    <n v="10"/>
    <n v="4"/>
    <n v="3"/>
    <x v="13"/>
    <s v="Study1"/>
    <n v="202"/>
    <s v="Ebesutani2012 Study 1 Full School Sample AllBoys"/>
    <n v="417"/>
    <s v="Male"/>
    <n v="9"/>
    <n v="18"/>
    <x v="1"/>
    <s v="RCADS-25-Y-EN"/>
    <n v="1"/>
    <s v="English"/>
    <n v="1"/>
    <x v="0"/>
    <n v="9"/>
    <s v="Total Anxiety (15.1)"/>
    <n v="11.5"/>
    <n v="6.25"/>
  </r>
  <r>
    <s v="Ebesutani 2012 (25-Y) ages combined10MaleTotal Anxiety and Depression (25.1)"/>
    <n v="10"/>
    <n v="4"/>
    <n v="3"/>
    <x v="13"/>
    <s v="Study1"/>
    <n v="202"/>
    <s v="Ebesutani2012 Study 1 Full School Sample AllBoys"/>
    <n v="417"/>
    <s v="Male"/>
    <n v="9"/>
    <n v="18"/>
    <x v="1"/>
    <s v="RCADS-25-Y-EN"/>
    <n v="1"/>
    <s v="English"/>
    <n v="1"/>
    <x v="0"/>
    <n v="10"/>
    <s v="Total Anxiety and Depression (25.1)"/>
    <n v="19.489999999999998"/>
    <n v="9.5299999999999994"/>
  </r>
  <r>
    <s v="Ebesutani 2012 (25-Y) ages combined11CombinedMajor Depressive Disorder (10.1)"/>
    <n v="11"/>
    <n v="5"/>
    <n v="3"/>
    <x v="13"/>
    <s v="Study1"/>
    <n v="192"/>
    <s v="Ebesutani2012 Study 1 Full School Sample"/>
    <n v="1060"/>
    <s v="Combined"/>
    <n v="9"/>
    <n v="18"/>
    <x v="1"/>
    <s v="RCADS-25-Y-EN"/>
    <n v="1"/>
    <s v="English"/>
    <n v="1"/>
    <x v="0"/>
    <n v="4"/>
    <s v="Major Depressive Disorder (10.1)"/>
    <n v="8.24"/>
    <n v="4.46"/>
  </r>
  <r>
    <s v="Ebesutani 2012 (25-Y) ages combined11CombinedTotal Anxiety (15.1)"/>
    <n v="11"/>
    <n v="5"/>
    <n v="3"/>
    <x v="13"/>
    <s v="Study1"/>
    <n v="192"/>
    <s v="Ebesutani2012 Study 1 Full School Sample"/>
    <n v="1060"/>
    <s v="Combined"/>
    <n v="9"/>
    <n v="18"/>
    <x v="1"/>
    <s v="RCADS-25-Y-EN"/>
    <n v="1"/>
    <s v="English"/>
    <n v="1"/>
    <x v="0"/>
    <n v="9"/>
    <s v="Total Anxiety (15.1)"/>
    <n v="12.15"/>
    <n v="6.53"/>
  </r>
  <r>
    <s v="Ebesutani 2012 (25-Y) ages combined11CombinedTotal Anxiety and Depression (25.1)"/>
    <n v="11"/>
    <n v="5"/>
    <n v="3"/>
    <x v="13"/>
    <s v="Study1"/>
    <n v="192"/>
    <s v="Ebesutani2012 Study 1 Full School Sample"/>
    <n v="1060"/>
    <s v="Combined"/>
    <n v="9"/>
    <n v="18"/>
    <x v="1"/>
    <s v="RCADS-25-Y-EN"/>
    <n v="1"/>
    <s v="English"/>
    <n v="1"/>
    <x v="0"/>
    <n v="10"/>
    <s v="Total Anxiety and Depression (25.1)"/>
    <n v="20.39"/>
    <n v="9.9"/>
  </r>
  <r>
    <s v="Ebesutani 2012 (25-Y) ages combined11FemaleMajor Depressive Disorder (10.1)"/>
    <n v="11"/>
    <n v="5"/>
    <n v="3"/>
    <x v="13"/>
    <s v="Study1"/>
    <n v="208"/>
    <s v="Ebesutani2012 Study 1 Full School Sample AllGirls"/>
    <n v="579"/>
    <s v="Female"/>
    <n v="9"/>
    <n v="18"/>
    <x v="1"/>
    <s v="RCADS-25-Y-EN"/>
    <n v="1"/>
    <s v="English"/>
    <n v="1"/>
    <x v="0"/>
    <n v="4"/>
    <s v="Major Depressive Disorder (10.1)"/>
    <n v="8.41"/>
    <n v="4.4800000000000004"/>
  </r>
  <r>
    <s v="Ebesutani 2012 (25-Y) ages combined11FemaleTotal Anxiety (15.1)"/>
    <n v="11"/>
    <n v="5"/>
    <n v="3"/>
    <x v="13"/>
    <s v="Study1"/>
    <n v="208"/>
    <s v="Ebesutani2012 Study 1 Full School Sample AllGirls"/>
    <n v="579"/>
    <s v="Female"/>
    <n v="9"/>
    <n v="18"/>
    <x v="1"/>
    <s v="RCADS-25-Y-EN"/>
    <n v="1"/>
    <s v="English"/>
    <n v="1"/>
    <x v="0"/>
    <n v="9"/>
    <s v="Total Anxiety (15.1)"/>
    <n v="12.72"/>
    <n v="6.67"/>
  </r>
  <r>
    <s v="Ebesutani 2012 (25-Y) ages combined11FemaleTotal Anxiety and Depression (25.1)"/>
    <n v="11"/>
    <n v="5"/>
    <n v="3"/>
    <x v="13"/>
    <s v="Study1"/>
    <n v="208"/>
    <s v="Ebesutani2012 Study 1 Full School Sample AllGirls"/>
    <n v="579"/>
    <s v="Female"/>
    <n v="9"/>
    <n v="18"/>
    <x v="1"/>
    <s v="RCADS-25-Y-EN"/>
    <n v="1"/>
    <s v="English"/>
    <n v="1"/>
    <x v="0"/>
    <n v="10"/>
    <s v="Total Anxiety and Depression (25.1)"/>
    <n v="21.12"/>
    <n v="10.06"/>
  </r>
  <r>
    <s v="Ebesutani 2012 (25-Y) ages combined11MaleMajor Depressive Disorder (10.1)"/>
    <n v="11"/>
    <n v="5"/>
    <n v="3"/>
    <x v="13"/>
    <s v="Study1"/>
    <n v="202"/>
    <s v="Ebesutani2012 Study 1 Full School Sample AllBoys"/>
    <n v="417"/>
    <s v="Male"/>
    <n v="9"/>
    <n v="18"/>
    <x v="1"/>
    <s v="RCADS-25-Y-EN"/>
    <n v="1"/>
    <s v="English"/>
    <n v="1"/>
    <x v="0"/>
    <n v="4"/>
    <s v="Major Depressive Disorder (10.1)"/>
    <n v="8"/>
    <n v="4.41"/>
  </r>
  <r>
    <s v="Ebesutani 2012 (25-Y) ages combined11MaleTotal Anxiety (15.1)"/>
    <n v="11"/>
    <n v="5"/>
    <n v="3"/>
    <x v="13"/>
    <s v="Study1"/>
    <n v="202"/>
    <s v="Ebesutani2012 Study 1 Full School Sample AllBoys"/>
    <n v="417"/>
    <s v="Male"/>
    <n v="9"/>
    <n v="18"/>
    <x v="1"/>
    <s v="RCADS-25-Y-EN"/>
    <n v="1"/>
    <s v="English"/>
    <n v="1"/>
    <x v="0"/>
    <n v="9"/>
    <s v="Total Anxiety (15.1)"/>
    <n v="11.5"/>
    <n v="6.25"/>
  </r>
  <r>
    <s v="Ebesutani 2012 (25-Y) ages combined11MaleTotal Anxiety and Depression (25.1)"/>
    <n v="11"/>
    <n v="5"/>
    <n v="3"/>
    <x v="13"/>
    <s v="Study1"/>
    <n v="202"/>
    <s v="Ebesutani2012 Study 1 Full School Sample AllBoys"/>
    <n v="417"/>
    <s v="Male"/>
    <n v="9"/>
    <n v="18"/>
    <x v="1"/>
    <s v="RCADS-25-Y-EN"/>
    <n v="1"/>
    <s v="English"/>
    <n v="1"/>
    <x v="0"/>
    <n v="10"/>
    <s v="Total Anxiety and Depression (25.1)"/>
    <n v="19.489999999999998"/>
    <n v="9.5299999999999994"/>
  </r>
  <r>
    <s v="Ebesutani 2012 (25-Y) ages combined12CombinedMajor Depressive Disorder (10.1)"/>
    <n v="12"/>
    <n v="6"/>
    <n v="3"/>
    <x v="13"/>
    <s v="Study1"/>
    <n v="192"/>
    <s v="Ebesutani2012 Study 1 Full School Sample"/>
    <n v="1060"/>
    <s v="Combined"/>
    <n v="9"/>
    <n v="18"/>
    <x v="1"/>
    <s v="RCADS-25-Y-EN"/>
    <n v="1"/>
    <s v="English"/>
    <n v="1"/>
    <x v="0"/>
    <n v="4"/>
    <s v="Major Depressive Disorder (10.1)"/>
    <n v="8.24"/>
    <n v="4.46"/>
  </r>
  <r>
    <s v="Ebesutani 2012 (25-Y) ages combined12CombinedTotal Anxiety (15.1)"/>
    <n v="12"/>
    <n v="6"/>
    <n v="3"/>
    <x v="13"/>
    <s v="Study1"/>
    <n v="192"/>
    <s v="Ebesutani2012 Study 1 Full School Sample"/>
    <n v="1060"/>
    <s v="Combined"/>
    <n v="9"/>
    <n v="18"/>
    <x v="1"/>
    <s v="RCADS-25-Y-EN"/>
    <n v="1"/>
    <s v="English"/>
    <n v="1"/>
    <x v="0"/>
    <n v="9"/>
    <s v="Total Anxiety (15.1)"/>
    <n v="12.15"/>
    <n v="6.53"/>
  </r>
  <r>
    <s v="Ebesutani 2012 (25-Y) ages combined12CombinedTotal Anxiety and Depression (25.1)"/>
    <n v="12"/>
    <n v="6"/>
    <n v="3"/>
    <x v="13"/>
    <s v="Study1"/>
    <n v="192"/>
    <s v="Ebesutani2012 Study 1 Full School Sample"/>
    <n v="1060"/>
    <s v="Combined"/>
    <n v="9"/>
    <n v="18"/>
    <x v="1"/>
    <s v="RCADS-25-Y-EN"/>
    <n v="1"/>
    <s v="English"/>
    <n v="1"/>
    <x v="0"/>
    <n v="10"/>
    <s v="Total Anxiety and Depression (25.1)"/>
    <n v="20.39"/>
    <n v="9.9"/>
  </r>
  <r>
    <s v="Ebesutani 2012 (25-Y) ages combined12FemaleMajor Depressive Disorder (10.1)"/>
    <n v="12"/>
    <n v="6"/>
    <n v="3"/>
    <x v="13"/>
    <s v="Study1"/>
    <n v="208"/>
    <s v="Ebesutani2012 Study 1 Full School Sample AllGirls"/>
    <n v="579"/>
    <s v="Female"/>
    <n v="9"/>
    <n v="18"/>
    <x v="1"/>
    <s v="RCADS-25-Y-EN"/>
    <n v="1"/>
    <s v="English"/>
    <n v="1"/>
    <x v="0"/>
    <n v="4"/>
    <s v="Major Depressive Disorder (10.1)"/>
    <n v="8.41"/>
    <n v="4.4800000000000004"/>
  </r>
  <r>
    <s v="Ebesutani 2012 (25-Y) ages combined12FemaleTotal Anxiety (15.1)"/>
    <n v="12"/>
    <n v="6"/>
    <n v="3"/>
    <x v="13"/>
    <s v="Study1"/>
    <n v="208"/>
    <s v="Ebesutani2012 Study 1 Full School Sample AllGirls"/>
    <n v="579"/>
    <s v="Female"/>
    <n v="9"/>
    <n v="18"/>
    <x v="1"/>
    <s v="RCADS-25-Y-EN"/>
    <n v="1"/>
    <s v="English"/>
    <n v="1"/>
    <x v="0"/>
    <n v="9"/>
    <s v="Total Anxiety (15.1)"/>
    <n v="12.72"/>
    <n v="6.67"/>
  </r>
  <r>
    <s v="Ebesutani 2012 (25-Y) ages combined12FemaleTotal Anxiety and Depression (25.1)"/>
    <n v="12"/>
    <n v="6"/>
    <n v="3"/>
    <x v="13"/>
    <s v="Study1"/>
    <n v="208"/>
    <s v="Ebesutani2012 Study 1 Full School Sample AllGirls"/>
    <n v="579"/>
    <s v="Female"/>
    <n v="9"/>
    <n v="18"/>
    <x v="1"/>
    <s v="RCADS-25-Y-EN"/>
    <n v="1"/>
    <s v="English"/>
    <n v="1"/>
    <x v="0"/>
    <n v="10"/>
    <s v="Total Anxiety and Depression (25.1)"/>
    <n v="21.12"/>
    <n v="10.06"/>
  </r>
  <r>
    <s v="Ebesutani 2012 (25-Y) ages combined12MaleMajor Depressive Disorder (10.1)"/>
    <n v="12"/>
    <n v="6"/>
    <n v="3"/>
    <x v="13"/>
    <s v="Study1"/>
    <n v="202"/>
    <s v="Ebesutani2012 Study 1 Full School Sample AllBoys"/>
    <n v="417"/>
    <s v="Male"/>
    <n v="9"/>
    <n v="18"/>
    <x v="1"/>
    <s v="RCADS-25-Y-EN"/>
    <n v="1"/>
    <s v="English"/>
    <n v="1"/>
    <x v="0"/>
    <n v="4"/>
    <s v="Major Depressive Disorder (10.1)"/>
    <n v="8"/>
    <n v="4.41"/>
  </r>
  <r>
    <s v="Ebesutani 2012 (25-Y) ages combined12MaleTotal Anxiety (15.1)"/>
    <n v="12"/>
    <n v="6"/>
    <n v="3"/>
    <x v="13"/>
    <s v="Study1"/>
    <n v="202"/>
    <s v="Ebesutani2012 Study 1 Full School Sample AllBoys"/>
    <n v="417"/>
    <s v="Male"/>
    <n v="9"/>
    <n v="18"/>
    <x v="1"/>
    <s v="RCADS-25-Y-EN"/>
    <n v="1"/>
    <s v="English"/>
    <n v="1"/>
    <x v="0"/>
    <n v="9"/>
    <s v="Total Anxiety (15.1)"/>
    <n v="11.5"/>
    <n v="6.25"/>
  </r>
  <r>
    <s v="Ebesutani 2012 (25-Y) ages combined12MaleTotal Anxiety and Depression (25.1)"/>
    <n v="12"/>
    <n v="6"/>
    <n v="3"/>
    <x v="13"/>
    <s v="Study1"/>
    <n v="202"/>
    <s v="Ebesutani2012 Study 1 Full School Sample AllBoys"/>
    <n v="417"/>
    <s v="Male"/>
    <n v="9"/>
    <n v="18"/>
    <x v="1"/>
    <s v="RCADS-25-Y-EN"/>
    <n v="1"/>
    <s v="English"/>
    <n v="1"/>
    <x v="0"/>
    <n v="10"/>
    <s v="Total Anxiety and Depression (25.1)"/>
    <n v="19.489999999999998"/>
    <n v="9.5299999999999994"/>
  </r>
  <r>
    <s v="Ebesutani 2012 (25-Y) ages combined13CombinedMajor Depressive Disorder (10.1)"/>
    <n v="13"/>
    <n v="7"/>
    <n v="3"/>
    <x v="13"/>
    <s v="Study1"/>
    <n v="192"/>
    <s v="Ebesutani2012 Study 1 Full School Sample"/>
    <n v="1060"/>
    <s v="Combined"/>
    <n v="9"/>
    <n v="18"/>
    <x v="1"/>
    <s v="RCADS-25-Y-EN"/>
    <n v="1"/>
    <s v="English"/>
    <n v="1"/>
    <x v="0"/>
    <n v="4"/>
    <s v="Major Depressive Disorder (10.1)"/>
    <n v="8.24"/>
    <n v="4.46"/>
  </r>
  <r>
    <s v="Ebesutani 2012 (25-Y) ages combined13CombinedTotal Anxiety (15.1)"/>
    <n v="13"/>
    <n v="7"/>
    <n v="3"/>
    <x v="13"/>
    <s v="Study1"/>
    <n v="192"/>
    <s v="Ebesutani2012 Study 1 Full School Sample"/>
    <n v="1060"/>
    <s v="Combined"/>
    <n v="9"/>
    <n v="18"/>
    <x v="1"/>
    <s v="RCADS-25-Y-EN"/>
    <n v="1"/>
    <s v="English"/>
    <n v="1"/>
    <x v="0"/>
    <n v="9"/>
    <s v="Total Anxiety (15.1)"/>
    <n v="12.15"/>
    <n v="6.53"/>
  </r>
  <r>
    <s v="Ebesutani 2012 (25-Y) ages combined13CombinedTotal Anxiety and Depression (25.1)"/>
    <n v="13"/>
    <n v="7"/>
    <n v="3"/>
    <x v="13"/>
    <s v="Study1"/>
    <n v="192"/>
    <s v="Ebesutani2012 Study 1 Full School Sample"/>
    <n v="1060"/>
    <s v="Combined"/>
    <n v="9"/>
    <n v="18"/>
    <x v="1"/>
    <s v="RCADS-25-Y-EN"/>
    <n v="1"/>
    <s v="English"/>
    <n v="1"/>
    <x v="0"/>
    <n v="10"/>
    <s v="Total Anxiety and Depression (25.1)"/>
    <n v="20.39"/>
    <n v="9.9"/>
  </r>
  <r>
    <s v="Ebesutani 2012 (25-Y) ages combined13FemaleMajor Depressive Disorder (10.1)"/>
    <n v="13"/>
    <n v="7"/>
    <n v="3"/>
    <x v="13"/>
    <s v="Study1"/>
    <n v="208"/>
    <s v="Ebesutani2012 Study 1 Full School Sample AllGirls"/>
    <n v="579"/>
    <s v="Female"/>
    <n v="9"/>
    <n v="18"/>
    <x v="1"/>
    <s v="RCADS-25-Y-EN"/>
    <n v="1"/>
    <s v="English"/>
    <n v="1"/>
    <x v="0"/>
    <n v="4"/>
    <s v="Major Depressive Disorder (10.1)"/>
    <n v="8.41"/>
    <n v="4.4800000000000004"/>
  </r>
  <r>
    <s v="Ebesutani 2012 (25-Y) ages combined13FemaleTotal Anxiety (15.1)"/>
    <n v="13"/>
    <n v="7"/>
    <n v="3"/>
    <x v="13"/>
    <s v="Study1"/>
    <n v="208"/>
    <s v="Ebesutani2012 Study 1 Full School Sample AllGirls"/>
    <n v="579"/>
    <s v="Female"/>
    <n v="9"/>
    <n v="18"/>
    <x v="1"/>
    <s v="RCADS-25-Y-EN"/>
    <n v="1"/>
    <s v="English"/>
    <n v="1"/>
    <x v="0"/>
    <n v="9"/>
    <s v="Total Anxiety (15.1)"/>
    <n v="12.72"/>
    <n v="6.67"/>
  </r>
  <r>
    <s v="Ebesutani 2012 (25-Y) ages combined13FemaleTotal Anxiety and Depression (25.1)"/>
    <n v="13"/>
    <n v="7"/>
    <n v="3"/>
    <x v="13"/>
    <s v="Study1"/>
    <n v="208"/>
    <s v="Ebesutani2012 Study 1 Full School Sample AllGirls"/>
    <n v="579"/>
    <s v="Female"/>
    <n v="9"/>
    <n v="18"/>
    <x v="1"/>
    <s v="RCADS-25-Y-EN"/>
    <n v="1"/>
    <s v="English"/>
    <n v="1"/>
    <x v="0"/>
    <n v="10"/>
    <s v="Total Anxiety and Depression (25.1)"/>
    <n v="21.12"/>
    <n v="10.06"/>
  </r>
  <r>
    <s v="Ebesutani 2012 (25-Y) ages combined13MaleMajor Depressive Disorder (10.1)"/>
    <n v="13"/>
    <n v="7"/>
    <n v="3"/>
    <x v="13"/>
    <s v="Study1"/>
    <n v="202"/>
    <s v="Ebesutani2012 Study 1 Full School Sample AllBoys"/>
    <n v="417"/>
    <s v="Male"/>
    <n v="9"/>
    <n v="18"/>
    <x v="1"/>
    <s v="RCADS-25-Y-EN"/>
    <n v="1"/>
    <s v="English"/>
    <n v="1"/>
    <x v="0"/>
    <n v="4"/>
    <s v="Major Depressive Disorder (10.1)"/>
    <n v="8"/>
    <n v="4.41"/>
  </r>
  <r>
    <s v="Ebesutani 2012 (25-Y) ages combined13MaleTotal Anxiety (15.1)"/>
    <n v="13"/>
    <n v="7"/>
    <n v="3"/>
    <x v="13"/>
    <s v="Study1"/>
    <n v="202"/>
    <s v="Ebesutani2012 Study 1 Full School Sample AllBoys"/>
    <n v="417"/>
    <s v="Male"/>
    <n v="9"/>
    <n v="18"/>
    <x v="1"/>
    <s v="RCADS-25-Y-EN"/>
    <n v="1"/>
    <s v="English"/>
    <n v="1"/>
    <x v="0"/>
    <n v="9"/>
    <s v="Total Anxiety (15.1)"/>
    <n v="11.5"/>
    <n v="6.25"/>
  </r>
  <r>
    <s v="Ebesutani 2012 (25-Y) ages combined13MaleTotal Anxiety and Depression (25.1)"/>
    <n v="13"/>
    <n v="7"/>
    <n v="3"/>
    <x v="13"/>
    <s v="Study1"/>
    <n v="202"/>
    <s v="Ebesutani2012 Study 1 Full School Sample AllBoys"/>
    <n v="417"/>
    <s v="Male"/>
    <n v="9"/>
    <n v="18"/>
    <x v="1"/>
    <s v="RCADS-25-Y-EN"/>
    <n v="1"/>
    <s v="English"/>
    <n v="1"/>
    <x v="0"/>
    <n v="10"/>
    <s v="Total Anxiety and Depression (25.1)"/>
    <n v="19.489999999999998"/>
    <n v="9.5299999999999994"/>
  </r>
  <r>
    <s v="Ebesutani 2012 (25-Y) ages combined14CombinedMajor Depressive Disorder (10.1)"/>
    <n v="14"/>
    <n v="8"/>
    <n v="3"/>
    <x v="13"/>
    <s v="Study1"/>
    <n v="192"/>
    <s v="Ebesutani2012 Study 1 Full School Sample"/>
    <n v="1060"/>
    <s v="Combined"/>
    <n v="9"/>
    <n v="18"/>
    <x v="1"/>
    <s v="RCADS-25-Y-EN"/>
    <n v="1"/>
    <s v="English"/>
    <n v="1"/>
    <x v="0"/>
    <n v="4"/>
    <s v="Major Depressive Disorder (10.1)"/>
    <n v="8.24"/>
    <n v="4.46"/>
  </r>
  <r>
    <s v="Ebesutani 2012 (25-Y) ages combined14CombinedTotal Anxiety (15.1)"/>
    <n v="14"/>
    <n v="8"/>
    <n v="3"/>
    <x v="13"/>
    <s v="Study1"/>
    <n v="192"/>
    <s v="Ebesutani2012 Study 1 Full School Sample"/>
    <n v="1060"/>
    <s v="Combined"/>
    <n v="9"/>
    <n v="18"/>
    <x v="1"/>
    <s v="RCADS-25-Y-EN"/>
    <n v="1"/>
    <s v="English"/>
    <n v="1"/>
    <x v="0"/>
    <n v="9"/>
    <s v="Total Anxiety (15.1)"/>
    <n v="12.15"/>
    <n v="6.53"/>
  </r>
  <r>
    <s v="Ebesutani 2012 (25-Y) ages combined14CombinedTotal Anxiety and Depression (25.1)"/>
    <n v="14"/>
    <n v="8"/>
    <n v="3"/>
    <x v="13"/>
    <s v="Study1"/>
    <n v="192"/>
    <s v="Ebesutani2012 Study 1 Full School Sample"/>
    <n v="1060"/>
    <s v="Combined"/>
    <n v="9"/>
    <n v="18"/>
    <x v="1"/>
    <s v="RCADS-25-Y-EN"/>
    <n v="1"/>
    <s v="English"/>
    <n v="1"/>
    <x v="0"/>
    <n v="10"/>
    <s v="Total Anxiety and Depression (25.1)"/>
    <n v="20.39"/>
    <n v="9.9"/>
  </r>
  <r>
    <s v="Ebesutani 2012 (25-Y) ages combined14FemaleMajor Depressive Disorder (10.1)"/>
    <n v="14"/>
    <n v="8"/>
    <n v="3"/>
    <x v="13"/>
    <s v="Study1"/>
    <n v="208"/>
    <s v="Ebesutani2012 Study 1 Full School Sample AllGirls"/>
    <n v="579"/>
    <s v="Female"/>
    <n v="9"/>
    <n v="18"/>
    <x v="1"/>
    <s v="RCADS-25-Y-EN"/>
    <n v="1"/>
    <s v="English"/>
    <n v="1"/>
    <x v="0"/>
    <n v="4"/>
    <s v="Major Depressive Disorder (10.1)"/>
    <n v="8.41"/>
    <n v="4.4800000000000004"/>
  </r>
  <r>
    <s v="Ebesutani 2012 (25-Y) ages combined14FemaleTotal Anxiety (15.1)"/>
    <n v="14"/>
    <n v="8"/>
    <n v="3"/>
    <x v="13"/>
    <s v="Study1"/>
    <n v="208"/>
    <s v="Ebesutani2012 Study 1 Full School Sample AllGirls"/>
    <n v="579"/>
    <s v="Female"/>
    <n v="9"/>
    <n v="18"/>
    <x v="1"/>
    <s v="RCADS-25-Y-EN"/>
    <n v="1"/>
    <s v="English"/>
    <n v="1"/>
    <x v="0"/>
    <n v="9"/>
    <s v="Total Anxiety (15.1)"/>
    <n v="12.72"/>
    <n v="6.67"/>
  </r>
  <r>
    <s v="Ebesutani 2012 (25-Y) ages combined14FemaleTotal Anxiety and Depression (25.1)"/>
    <n v="14"/>
    <n v="8"/>
    <n v="3"/>
    <x v="13"/>
    <s v="Study1"/>
    <n v="208"/>
    <s v="Ebesutani2012 Study 1 Full School Sample AllGirls"/>
    <n v="579"/>
    <s v="Female"/>
    <n v="9"/>
    <n v="18"/>
    <x v="1"/>
    <s v="RCADS-25-Y-EN"/>
    <n v="1"/>
    <s v="English"/>
    <n v="1"/>
    <x v="0"/>
    <n v="10"/>
    <s v="Total Anxiety and Depression (25.1)"/>
    <n v="21.12"/>
    <n v="10.06"/>
  </r>
  <r>
    <s v="Ebesutani 2012 (25-Y) ages combined14MaleMajor Depressive Disorder (10.1)"/>
    <n v="14"/>
    <n v="8"/>
    <n v="3"/>
    <x v="13"/>
    <s v="Study1"/>
    <n v="202"/>
    <s v="Ebesutani2012 Study 1 Full School Sample AllBoys"/>
    <n v="417"/>
    <s v="Male"/>
    <n v="9"/>
    <n v="18"/>
    <x v="1"/>
    <s v="RCADS-25-Y-EN"/>
    <n v="1"/>
    <s v="English"/>
    <n v="1"/>
    <x v="0"/>
    <n v="4"/>
    <s v="Major Depressive Disorder (10.1)"/>
    <n v="8"/>
    <n v="4.41"/>
  </r>
  <r>
    <s v="Ebesutani 2012 (25-Y) ages combined14MaleTotal Anxiety (15.1)"/>
    <n v="14"/>
    <n v="8"/>
    <n v="3"/>
    <x v="13"/>
    <s v="Study1"/>
    <n v="202"/>
    <s v="Ebesutani2012 Study 1 Full School Sample AllBoys"/>
    <n v="417"/>
    <s v="Male"/>
    <n v="9"/>
    <n v="18"/>
    <x v="1"/>
    <s v="RCADS-25-Y-EN"/>
    <n v="1"/>
    <s v="English"/>
    <n v="1"/>
    <x v="0"/>
    <n v="9"/>
    <s v="Total Anxiety (15.1)"/>
    <n v="11.5"/>
    <n v="6.25"/>
  </r>
  <r>
    <s v="Ebesutani 2012 (25-Y) ages combined14MaleTotal Anxiety and Depression (25.1)"/>
    <n v="14"/>
    <n v="8"/>
    <n v="3"/>
    <x v="13"/>
    <s v="Study1"/>
    <n v="202"/>
    <s v="Ebesutani2012 Study 1 Full School Sample AllBoys"/>
    <n v="417"/>
    <s v="Male"/>
    <n v="9"/>
    <n v="18"/>
    <x v="1"/>
    <s v="RCADS-25-Y-EN"/>
    <n v="1"/>
    <s v="English"/>
    <n v="1"/>
    <x v="0"/>
    <n v="10"/>
    <s v="Total Anxiety and Depression (25.1)"/>
    <n v="19.489999999999998"/>
    <n v="9.5299999999999994"/>
  </r>
  <r>
    <s v="Ebesutani 2012 (25-Y) ages combined15CombinedMajor Depressive Disorder (10.1)"/>
    <n v="15"/>
    <n v="9"/>
    <n v="3"/>
    <x v="13"/>
    <s v="Study1"/>
    <n v="192"/>
    <s v="Ebesutani2012 Study 1 Full School Sample"/>
    <n v="1060"/>
    <s v="Combined"/>
    <n v="9"/>
    <n v="18"/>
    <x v="1"/>
    <s v="RCADS-25-Y-EN"/>
    <n v="1"/>
    <s v="English"/>
    <n v="1"/>
    <x v="0"/>
    <n v="4"/>
    <s v="Major Depressive Disorder (10.1)"/>
    <n v="8.24"/>
    <n v="4.46"/>
  </r>
  <r>
    <s v="Ebesutani 2012 (25-Y) ages combined15CombinedTotal Anxiety (15.1)"/>
    <n v="15"/>
    <n v="9"/>
    <n v="3"/>
    <x v="13"/>
    <s v="Study1"/>
    <n v="192"/>
    <s v="Ebesutani2012 Study 1 Full School Sample"/>
    <n v="1060"/>
    <s v="Combined"/>
    <n v="9"/>
    <n v="18"/>
    <x v="1"/>
    <s v="RCADS-25-Y-EN"/>
    <n v="1"/>
    <s v="English"/>
    <n v="1"/>
    <x v="0"/>
    <n v="9"/>
    <s v="Total Anxiety (15.1)"/>
    <n v="12.15"/>
    <n v="6.53"/>
  </r>
  <r>
    <s v="Ebesutani 2012 (25-Y) ages combined15CombinedTotal Anxiety and Depression (25.1)"/>
    <n v="15"/>
    <n v="9"/>
    <n v="3"/>
    <x v="13"/>
    <s v="Study1"/>
    <n v="192"/>
    <s v="Ebesutani2012 Study 1 Full School Sample"/>
    <n v="1060"/>
    <s v="Combined"/>
    <n v="9"/>
    <n v="18"/>
    <x v="1"/>
    <s v="RCADS-25-Y-EN"/>
    <n v="1"/>
    <s v="English"/>
    <n v="1"/>
    <x v="0"/>
    <n v="10"/>
    <s v="Total Anxiety and Depression (25.1)"/>
    <n v="20.39"/>
    <n v="9.9"/>
  </r>
  <r>
    <s v="Ebesutani 2012 (25-Y) ages combined15FemaleMajor Depressive Disorder (10.1)"/>
    <n v="15"/>
    <n v="9"/>
    <n v="3"/>
    <x v="13"/>
    <s v="Study1"/>
    <n v="208"/>
    <s v="Ebesutani2012 Study 1 Full School Sample AllGirls"/>
    <n v="579"/>
    <s v="Female"/>
    <n v="9"/>
    <n v="18"/>
    <x v="1"/>
    <s v="RCADS-25-Y-EN"/>
    <n v="1"/>
    <s v="English"/>
    <n v="1"/>
    <x v="0"/>
    <n v="4"/>
    <s v="Major Depressive Disorder (10.1)"/>
    <n v="8.41"/>
    <n v="4.4800000000000004"/>
  </r>
  <r>
    <s v="Ebesutani 2012 (25-Y) ages combined15FemaleTotal Anxiety (15.1)"/>
    <n v="15"/>
    <n v="9"/>
    <n v="3"/>
    <x v="13"/>
    <s v="Study1"/>
    <n v="208"/>
    <s v="Ebesutani2012 Study 1 Full School Sample AllGirls"/>
    <n v="579"/>
    <s v="Female"/>
    <n v="9"/>
    <n v="18"/>
    <x v="1"/>
    <s v="RCADS-25-Y-EN"/>
    <n v="1"/>
    <s v="English"/>
    <n v="1"/>
    <x v="0"/>
    <n v="9"/>
    <s v="Total Anxiety (15.1)"/>
    <n v="12.72"/>
    <n v="6.67"/>
  </r>
  <r>
    <s v="Ebesutani 2012 (25-Y) ages combined15FemaleTotal Anxiety and Depression (25.1)"/>
    <n v="15"/>
    <n v="9"/>
    <n v="3"/>
    <x v="13"/>
    <s v="Study1"/>
    <n v="208"/>
    <s v="Ebesutani2012 Study 1 Full School Sample AllGirls"/>
    <n v="579"/>
    <s v="Female"/>
    <n v="9"/>
    <n v="18"/>
    <x v="1"/>
    <s v="RCADS-25-Y-EN"/>
    <n v="1"/>
    <s v="English"/>
    <n v="1"/>
    <x v="0"/>
    <n v="10"/>
    <s v="Total Anxiety and Depression (25.1)"/>
    <n v="21.12"/>
    <n v="10.06"/>
  </r>
  <r>
    <s v="Ebesutani 2012 (25-Y) ages combined15MaleMajor Depressive Disorder (10.1)"/>
    <n v="15"/>
    <n v="9"/>
    <n v="3"/>
    <x v="13"/>
    <s v="Study1"/>
    <n v="202"/>
    <s v="Ebesutani2012 Study 1 Full School Sample AllBoys"/>
    <n v="417"/>
    <s v="Male"/>
    <n v="9"/>
    <n v="18"/>
    <x v="1"/>
    <s v="RCADS-25-Y-EN"/>
    <n v="1"/>
    <s v="English"/>
    <n v="1"/>
    <x v="0"/>
    <n v="4"/>
    <s v="Major Depressive Disorder (10.1)"/>
    <n v="8"/>
    <n v="4.41"/>
  </r>
  <r>
    <s v="Ebesutani 2012 (25-Y) ages combined15MaleTotal Anxiety (15.1)"/>
    <n v="15"/>
    <n v="9"/>
    <n v="3"/>
    <x v="13"/>
    <s v="Study1"/>
    <n v="202"/>
    <s v="Ebesutani2012 Study 1 Full School Sample AllBoys"/>
    <n v="417"/>
    <s v="Male"/>
    <n v="9"/>
    <n v="18"/>
    <x v="1"/>
    <s v="RCADS-25-Y-EN"/>
    <n v="1"/>
    <s v="English"/>
    <n v="1"/>
    <x v="0"/>
    <n v="9"/>
    <s v="Total Anxiety (15.1)"/>
    <n v="11.5"/>
    <n v="6.25"/>
  </r>
  <r>
    <s v="Ebesutani 2012 (25-Y) ages combined15MaleTotal Anxiety and Depression (25.1)"/>
    <n v="15"/>
    <n v="9"/>
    <n v="3"/>
    <x v="13"/>
    <s v="Study1"/>
    <n v="202"/>
    <s v="Ebesutani2012 Study 1 Full School Sample AllBoys"/>
    <n v="417"/>
    <s v="Male"/>
    <n v="9"/>
    <n v="18"/>
    <x v="1"/>
    <s v="RCADS-25-Y-EN"/>
    <n v="1"/>
    <s v="English"/>
    <n v="1"/>
    <x v="0"/>
    <n v="10"/>
    <s v="Total Anxiety and Depression (25.1)"/>
    <n v="19.489999999999998"/>
    <n v="9.5299999999999994"/>
  </r>
  <r>
    <s v="Ebesutani 2012 (25-Y) ages combined16CombinedMajor Depressive Disorder (10.1)"/>
    <n v="16"/>
    <n v="10"/>
    <n v="3"/>
    <x v="13"/>
    <s v="Study1"/>
    <n v="192"/>
    <s v="Ebesutani2012 Study 1 Full School Sample"/>
    <n v="1060"/>
    <s v="Combined"/>
    <n v="9"/>
    <n v="18"/>
    <x v="1"/>
    <s v="RCADS-25-Y-EN"/>
    <n v="1"/>
    <s v="English"/>
    <n v="1"/>
    <x v="0"/>
    <n v="4"/>
    <s v="Major Depressive Disorder (10.1)"/>
    <n v="8.24"/>
    <n v="4.46"/>
  </r>
  <r>
    <s v="Ebesutani 2012 (25-Y) ages combined16CombinedTotal Anxiety (15.1)"/>
    <n v="16"/>
    <n v="10"/>
    <n v="3"/>
    <x v="13"/>
    <s v="Study1"/>
    <n v="192"/>
    <s v="Ebesutani2012 Study 1 Full School Sample"/>
    <n v="1060"/>
    <s v="Combined"/>
    <n v="9"/>
    <n v="18"/>
    <x v="1"/>
    <s v="RCADS-25-Y-EN"/>
    <n v="1"/>
    <s v="English"/>
    <n v="1"/>
    <x v="0"/>
    <n v="9"/>
    <s v="Total Anxiety (15.1)"/>
    <n v="12.15"/>
    <n v="6.53"/>
  </r>
  <r>
    <s v="Ebesutani 2012 (25-Y) ages combined16CombinedTotal Anxiety and Depression (25.1)"/>
    <n v="16"/>
    <n v="10"/>
    <n v="3"/>
    <x v="13"/>
    <s v="Study1"/>
    <n v="192"/>
    <s v="Ebesutani2012 Study 1 Full School Sample"/>
    <n v="1060"/>
    <s v="Combined"/>
    <n v="9"/>
    <n v="18"/>
    <x v="1"/>
    <s v="RCADS-25-Y-EN"/>
    <n v="1"/>
    <s v="English"/>
    <n v="1"/>
    <x v="0"/>
    <n v="10"/>
    <s v="Total Anxiety and Depression (25.1)"/>
    <n v="20.39"/>
    <n v="9.9"/>
  </r>
  <r>
    <s v="Ebesutani 2012 (25-Y) ages combined16FemaleMajor Depressive Disorder (10.1)"/>
    <n v="16"/>
    <n v="10"/>
    <n v="3"/>
    <x v="13"/>
    <s v="Study1"/>
    <n v="208"/>
    <s v="Ebesutani2012 Study 1 Full School Sample AllGirls"/>
    <n v="579"/>
    <s v="Female"/>
    <n v="9"/>
    <n v="18"/>
    <x v="1"/>
    <s v="RCADS-25-Y-EN"/>
    <n v="1"/>
    <s v="English"/>
    <n v="1"/>
    <x v="0"/>
    <n v="4"/>
    <s v="Major Depressive Disorder (10.1)"/>
    <n v="8.41"/>
    <n v="4.4800000000000004"/>
  </r>
  <r>
    <s v="Ebesutani 2012 (25-Y) ages combined16FemaleTotal Anxiety (15.1)"/>
    <n v="16"/>
    <n v="10"/>
    <n v="3"/>
    <x v="13"/>
    <s v="Study1"/>
    <n v="208"/>
    <s v="Ebesutani2012 Study 1 Full School Sample AllGirls"/>
    <n v="579"/>
    <s v="Female"/>
    <n v="9"/>
    <n v="18"/>
    <x v="1"/>
    <s v="RCADS-25-Y-EN"/>
    <n v="1"/>
    <s v="English"/>
    <n v="1"/>
    <x v="0"/>
    <n v="9"/>
    <s v="Total Anxiety (15.1)"/>
    <n v="12.72"/>
    <n v="6.67"/>
  </r>
  <r>
    <s v="Ebesutani 2012 (25-Y) ages combined16FemaleTotal Anxiety and Depression (25.1)"/>
    <n v="16"/>
    <n v="10"/>
    <n v="3"/>
    <x v="13"/>
    <s v="Study1"/>
    <n v="208"/>
    <s v="Ebesutani2012 Study 1 Full School Sample AllGirls"/>
    <n v="579"/>
    <s v="Female"/>
    <n v="9"/>
    <n v="18"/>
    <x v="1"/>
    <s v="RCADS-25-Y-EN"/>
    <n v="1"/>
    <s v="English"/>
    <n v="1"/>
    <x v="0"/>
    <n v="10"/>
    <s v="Total Anxiety and Depression (25.1)"/>
    <n v="21.12"/>
    <n v="10.06"/>
  </r>
  <r>
    <s v="Ebesutani 2012 (25-Y) ages combined16MaleMajor Depressive Disorder (10.1)"/>
    <n v="16"/>
    <n v="10"/>
    <n v="3"/>
    <x v="13"/>
    <s v="Study1"/>
    <n v="202"/>
    <s v="Ebesutani2012 Study 1 Full School Sample AllBoys"/>
    <n v="417"/>
    <s v="Male"/>
    <n v="9"/>
    <n v="18"/>
    <x v="1"/>
    <s v="RCADS-25-Y-EN"/>
    <n v="1"/>
    <s v="English"/>
    <n v="1"/>
    <x v="0"/>
    <n v="4"/>
    <s v="Major Depressive Disorder (10.1)"/>
    <n v="8"/>
    <n v="4.41"/>
  </r>
  <r>
    <s v="Ebesutani 2012 (25-Y) ages combined16MaleTotal Anxiety (15.1)"/>
    <n v="16"/>
    <n v="10"/>
    <n v="3"/>
    <x v="13"/>
    <s v="Study1"/>
    <n v="202"/>
    <s v="Ebesutani2012 Study 1 Full School Sample AllBoys"/>
    <n v="417"/>
    <s v="Male"/>
    <n v="9"/>
    <n v="18"/>
    <x v="1"/>
    <s v="RCADS-25-Y-EN"/>
    <n v="1"/>
    <s v="English"/>
    <n v="1"/>
    <x v="0"/>
    <n v="9"/>
    <s v="Total Anxiety (15.1)"/>
    <n v="11.5"/>
    <n v="6.25"/>
  </r>
  <r>
    <s v="Ebesutani 2012 (25-Y) ages combined16MaleTotal Anxiety and Depression (25.1)"/>
    <n v="16"/>
    <n v="10"/>
    <n v="3"/>
    <x v="13"/>
    <s v="Study1"/>
    <n v="202"/>
    <s v="Ebesutani2012 Study 1 Full School Sample AllBoys"/>
    <n v="417"/>
    <s v="Male"/>
    <n v="9"/>
    <n v="18"/>
    <x v="1"/>
    <s v="RCADS-25-Y-EN"/>
    <n v="1"/>
    <s v="English"/>
    <n v="1"/>
    <x v="0"/>
    <n v="10"/>
    <s v="Total Anxiety and Depression (25.1)"/>
    <n v="19.489999999999998"/>
    <n v="9.5299999999999994"/>
  </r>
  <r>
    <s v="Ebesutani 2012 (25-Y) ages combined17CombinedMajor Depressive Disorder (10.1)"/>
    <n v="17"/>
    <n v="11"/>
    <n v="3"/>
    <x v="13"/>
    <s v="Study1"/>
    <n v="192"/>
    <s v="Ebesutani2012 Study 1 Full School Sample"/>
    <n v="1060"/>
    <s v="Combined"/>
    <n v="9"/>
    <n v="18"/>
    <x v="1"/>
    <s v="RCADS-25-Y-EN"/>
    <n v="1"/>
    <s v="English"/>
    <n v="1"/>
    <x v="0"/>
    <n v="4"/>
    <s v="Major Depressive Disorder (10.1)"/>
    <n v="8.24"/>
    <n v="4.46"/>
  </r>
  <r>
    <s v="Ebesutani 2012 (25-Y) ages combined17CombinedTotal Anxiety (15.1)"/>
    <n v="17"/>
    <n v="11"/>
    <n v="3"/>
    <x v="13"/>
    <s v="Study1"/>
    <n v="192"/>
    <s v="Ebesutani2012 Study 1 Full School Sample"/>
    <n v="1060"/>
    <s v="Combined"/>
    <n v="9"/>
    <n v="18"/>
    <x v="1"/>
    <s v="RCADS-25-Y-EN"/>
    <n v="1"/>
    <s v="English"/>
    <n v="1"/>
    <x v="0"/>
    <n v="9"/>
    <s v="Total Anxiety (15.1)"/>
    <n v="12.15"/>
    <n v="6.53"/>
  </r>
  <r>
    <s v="Ebesutani 2012 (25-Y) ages combined17CombinedTotal Anxiety and Depression (25.1)"/>
    <n v="17"/>
    <n v="11"/>
    <n v="3"/>
    <x v="13"/>
    <s v="Study1"/>
    <n v="192"/>
    <s v="Ebesutani2012 Study 1 Full School Sample"/>
    <n v="1060"/>
    <s v="Combined"/>
    <n v="9"/>
    <n v="18"/>
    <x v="1"/>
    <s v="RCADS-25-Y-EN"/>
    <n v="1"/>
    <s v="English"/>
    <n v="1"/>
    <x v="0"/>
    <n v="10"/>
    <s v="Total Anxiety and Depression (25.1)"/>
    <n v="20.39"/>
    <n v="9.9"/>
  </r>
  <r>
    <s v="Ebesutani 2012 (25-Y) ages combined17FemaleMajor Depressive Disorder (10.1)"/>
    <n v="17"/>
    <n v="11"/>
    <n v="3"/>
    <x v="13"/>
    <s v="Study1"/>
    <n v="208"/>
    <s v="Ebesutani2012 Study 1 Full School Sample AllGirls"/>
    <n v="579"/>
    <s v="Female"/>
    <n v="9"/>
    <n v="18"/>
    <x v="1"/>
    <s v="RCADS-25-Y-EN"/>
    <n v="1"/>
    <s v="English"/>
    <n v="1"/>
    <x v="0"/>
    <n v="4"/>
    <s v="Major Depressive Disorder (10.1)"/>
    <n v="8.41"/>
    <n v="4.4800000000000004"/>
  </r>
  <r>
    <s v="Ebesutani 2012 (25-Y) ages combined17FemaleTotal Anxiety (15.1)"/>
    <n v="17"/>
    <n v="11"/>
    <n v="3"/>
    <x v="13"/>
    <s v="Study1"/>
    <n v="208"/>
    <s v="Ebesutani2012 Study 1 Full School Sample AllGirls"/>
    <n v="579"/>
    <s v="Female"/>
    <n v="9"/>
    <n v="18"/>
    <x v="1"/>
    <s v="RCADS-25-Y-EN"/>
    <n v="1"/>
    <s v="English"/>
    <n v="1"/>
    <x v="0"/>
    <n v="9"/>
    <s v="Total Anxiety (15.1)"/>
    <n v="12.72"/>
    <n v="6.67"/>
  </r>
  <r>
    <s v="Ebesutani 2012 (25-Y) ages combined17FemaleTotal Anxiety and Depression (25.1)"/>
    <n v="17"/>
    <n v="11"/>
    <n v="3"/>
    <x v="13"/>
    <s v="Study1"/>
    <n v="208"/>
    <s v="Ebesutani2012 Study 1 Full School Sample AllGirls"/>
    <n v="579"/>
    <s v="Female"/>
    <n v="9"/>
    <n v="18"/>
    <x v="1"/>
    <s v="RCADS-25-Y-EN"/>
    <n v="1"/>
    <s v="English"/>
    <n v="1"/>
    <x v="0"/>
    <n v="10"/>
    <s v="Total Anxiety and Depression (25.1)"/>
    <n v="21.12"/>
    <n v="10.06"/>
  </r>
  <r>
    <s v="Ebesutani 2012 (25-Y) ages combined17MaleMajor Depressive Disorder (10.1)"/>
    <n v="17"/>
    <n v="11"/>
    <n v="3"/>
    <x v="13"/>
    <s v="Study1"/>
    <n v="202"/>
    <s v="Ebesutani2012 Study 1 Full School Sample AllBoys"/>
    <n v="417"/>
    <s v="Male"/>
    <n v="9"/>
    <n v="18"/>
    <x v="1"/>
    <s v="RCADS-25-Y-EN"/>
    <n v="1"/>
    <s v="English"/>
    <n v="1"/>
    <x v="0"/>
    <n v="4"/>
    <s v="Major Depressive Disorder (10.1)"/>
    <n v="8"/>
    <n v="4.41"/>
  </r>
  <r>
    <s v="Ebesutani 2012 (25-Y) ages combined17MaleTotal Anxiety (15.1)"/>
    <n v="17"/>
    <n v="11"/>
    <n v="3"/>
    <x v="13"/>
    <s v="Study1"/>
    <n v="202"/>
    <s v="Ebesutani2012 Study 1 Full School Sample AllBoys"/>
    <n v="417"/>
    <s v="Male"/>
    <n v="9"/>
    <n v="18"/>
    <x v="1"/>
    <s v="RCADS-25-Y-EN"/>
    <n v="1"/>
    <s v="English"/>
    <n v="1"/>
    <x v="0"/>
    <n v="9"/>
    <s v="Total Anxiety (15.1)"/>
    <n v="11.5"/>
    <n v="6.25"/>
  </r>
  <r>
    <s v="Ebesutani 2012 (25-Y) ages combined17MaleTotal Anxiety and Depression (25.1)"/>
    <n v="17"/>
    <n v="11"/>
    <n v="3"/>
    <x v="13"/>
    <s v="Study1"/>
    <n v="202"/>
    <s v="Ebesutani2012 Study 1 Full School Sample AllBoys"/>
    <n v="417"/>
    <s v="Male"/>
    <n v="9"/>
    <n v="18"/>
    <x v="1"/>
    <s v="RCADS-25-Y-EN"/>
    <n v="1"/>
    <s v="English"/>
    <n v="1"/>
    <x v="0"/>
    <n v="10"/>
    <s v="Total Anxiety and Depression (25.1)"/>
    <n v="19.489999999999998"/>
    <n v="9.5299999999999994"/>
  </r>
  <r>
    <s v="Ebesutani 2012 (25-Y) ages combined18CombinedMajor Depressive Disorder (10.1)"/>
    <n v="18"/>
    <n v="12"/>
    <n v="3"/>
    <x v="13"/>
    <s v="Study1"/>
    <n v="192"/>
    <s v="Ebesutani2012 Study 1 Full School Sample"/>
    <n v="1060"/>
    <s v="Combined"/>
    <n v="9"/>
    <n v="18"/>
    <x v="1"/>
    <s v="RCADS-25-Y-EN"/>
    <n v="1"/>
    <s v="English"/>
    <n v="1"/>
    <x v="0"/>
    <n v="4"/>
    <s v="Major Depressive Disorder (10.1)"/>
    <n v="8.24"/>
    <n v="4.46"/>
  </r>
  <r>
    <s v="Ebesutani 2012 (25-Y) ages combined18CombinedTotal Anxiety (15.1)"/>
    <n v="18"/>
    <n v="12"/>
    <n v="3"/>
    <x v="13"/>
    <s v="Study1"/>
    <n v="192"/>
    <s v="Ebesutani2012 Study 1 Full School Sample"/>
    <n v="1060"/>
    <s v="Combined"/>
    <n v="9"/>
    <n v="18"/>
    <x v="1"/>
    <s v="RCADS-25-Y-EN"/>
    <n v="1"/>
    <s v="English"/>
    <n v="1"/>
    <x v="0"/>
    <n v="9"/>
    <s v="Total Anxiety (15.1)"/>
    <n v="12.15"/>
    <n v="6.53"/>
  </r>
  <r>
    <s v="Ebesutani 2012 (25-Y) ages combined18CombinedTotal Anxiety and Depression (25.1)"/>
    <n v="18"/>
    <n v="12"/>
    <n v="3"/>
    <x v="13"/>
    <s v="Study1"/>
    <n v="192"/>
    <s v="Ebesutani2012 Study 1 Full School Sample"/>
    <n v="1060"/>
    <s v="Combined"/>
    <n v="9"/>
    <n v="18"/>
    <x v="1"/>
    <s v="RCADS-25-Y-EN"/>
    <n v="1"/>
    <s v="English"/>
    <n v="1"/>
    <x v="0"/>
    <n v="10"/>
    <s v="Total Anxiety and Depression (25.1)"/>
    <n v="20.39"/>
    <n v="9.9"/>
  </r>
  <r>
    <s v="Ebesutani 2012 (25-Y) ages combined18FemaleMajor Depressive Disorder (10.1)"/>
    <n v="18"/>
    <n v="12"/>
    <n v="3"/>
    <x v="13"/>
    <s v="Study1"/>
    <n v="208"/>
    <s v="Ebesutani2012 Study 1 Full School Sample AllGirls"/>
    <n v="579"/>
    <s v="Female"/>
    <n v="9"/>
    <n v="18"/>
    <x v="1"/>
    <s v="RCADS-25-Y-EN"/>
    <n v="1"/>
    <s v="English"/>
    <n v="1"/>
    <x v="0"/>
    <n v="4"/>
    <s v="Major Depressive Disorder (10.1)"/>
    <n v="8.41"/>
    <n v="4.4800000000000004"/>
  </r>
  <r>
    <s v="Ebesutani 2012 (25-Y) ages combined18FemaleTotal Anxiety (15.1)"/>
    <n v="18"/>
    <n v="12"/>
    <n v="3"/>
    <x v="13"/>
    <s v="Study1"/>
    <n v="208"/>
    <s v="Ebesutani2012 Study 1 Full School Sample AllGirls"/>
    <n v="579"/>
    <s v="Female"/>
    <n v="9"/>
    <n v="18"/>
    <x v="1"/>
    <s v="RCADS-25-Y-EN"/>
    <n v="1"/>
    <s v="English"/>
    <n v="1"/>
    <x v="0"/>
    <n v="9"/>
    <s v="Total Anxiety (15.1)"/>
    <n v="12.72"/>
    <n v="6.67"/>
  </r>
  <r>
    <s v="Ebesutani 2012 (25-Y) ages combined18FemaleTotal Anxiety and Depression (25.1)"/>
    <n v="18"/>
    <n v="12"/>
    <n v="3"/>
    <x v="13"/>
    <s v="Study1"/>
    <n v="208"/>
    <s v="Ebesutani2012 Study 1 Full School Sample AllGirls"/>
    <n v="579"/>
    <s v="Female"/>
    <n v="9"/>
    <n v="18"/>
    <x v="1"/>
    <s v="RCADS-25-Y-EN"/>
    <n v="1"/>
    <s v="English"/>
    <n v="1"/>
    <x v="0"/>
    <n v="10"/>
    <s v="Total Anxiety and Depression (25.1)"/>
    <n v="21.12"/>
    <n v="10.06"/>
  </r>
  <r>
    <s v="Ebesutani 2012 (25-Y) ages combined18MaleMajor Depressive Disorder (10.1)"/>
    <n v="18"/>
    <n v="12"/>
    <n v="3"/>
    <x v="13"/>
    <s v="Study1"/>
    <n v="202"/>
    <s v="Ebesutani2012 Study 1 Full School Sample AllBoys"/>
    <n v="417"/>
    <s v="Male"/>
    <n v="9"/>
    <n v="18"/>
    <x v="1"/>
    <s v="RCADS-25-Y-EN"/>
    <n v="1"/>
    <s v="English"/>
    <n v="1"/>
    <x v="0"/>
    <n v="4"/>
    <s v="Major Depressive Disorder (10.1)"/>
    <n v="8"/>
    <n v="4.41"/>
  </r>
  <r>
    <s v="Ebesutani 2012 (25-Y) ages combined18MaleTotal Anxiety (15.1)"/>
    <n v="18"/>
    <n v="12"/>
    <n v="3"/>
    <x v="13"/>
    <s v="Study1"/>
    <n v="202"/>
    <s v="Ebesutani2012 Study 1 Full School Sample AllBoys"/>
    <n v="417"/>
    <s v="Male"/>
    <n v="9"/>
    <n v="18"/>
    <x v="1"/>
    <s v="RCADS-25-Y-EN"/>
    <n v="1"/>
    <s v="English"/>
    <n v="1"/>
    <x v="0"/>
    <n v="9"/>
    <s v="Total Anxiety (15.1)"/>
    <n v="11.5"/>
    <n v="6.25"/>
  </r>
  <r>
    <s v="Ebesutani 2012 (25-Y) ages combined18MaleTotal Anxiety and Depression (25.1)"/>
    <n v="18"/>
    <n v="12"/>
    <n v="3"/>
    <x v="13"/>
    <s v="Study1"/>
    <n v="202"/>
    <s v="Ebesutani2012 Study 1 Full School Sample AllBoys"/>
    <n v="417"/>
    <s v="Male"/>
    <n v="9"/>
    <n v="18"/>
    <x v="1"/>
    <s v="RCADS-25-Y-EN"/>
    <n v="1"/>
    <s v="English"/>
    <n v="1"/>
    <x v="0"/>
    <n v="10"/>
    <s v="Total Anxiety and Depression (25.1)"/>
    <n v="19.489999999999998"/>
    <n v="9.5299999999999994"/>
  </r>
  <r>
    <s v="Ebesutani 2012 (25-Y) ages combined9CombinedMajor Depressive Disorder (10.1)"/>
    <n v="9"/>
    <n v="3"/>
    <n v="3"/>
    <x v="13"/>
    <s v="Study1"/>
    <n v="192"/>
    <s v="Ebesutani2012 Study 1 Full School Sample"/>
    <n v="1060"/>
    <s v="Combined"/>
    <n v="9"/>
    <n v="18"/>
    <x v="1"/>
    <s v="RCADS-25-Y-EN"/>
    <n v="1"/>
    <s v="English"/>
    <n v="1"/>
    <x v="0"/>
    <n v="4"/>
    <s v="Major Depressive Disorder (10.1)"/>
    <n v="8.24"/>
    <n v="4.46"/>
  </r>
  <r>
    <s v="Ebesutani 2012 (25-Y) ages combined9CombinedTotal Anxiety (15.1)"/>
    <n v="9"/>
    <n v="3"/>
    <n v="3"/>
    <x v="13"/>
    <s v="Study1"/>
    <n v="192"/>
    <s v="Ebesutani2012 Study 1 Full School Sample"/>
    <n v="1060"/>
    <s v="Combined"/>
    <n v="9"/>
    <n v="18"/>
    <x v="1"/>
    <s v="RCADS-25-Y-EN"/>
    <n v="1"/>
    <s v="English"/>
    <n v="1"/>
    <x v="0"/>
    <n v="9"/>
    <s v="Total Anxiety (15.1)"/>
    <n v="12.15"/>
    <n v="6.53"/>
  </r>
  <r>
    <s v="Ebesutani 2012 (25-Y) ages combined9CombinedTotal Anxiety and Depression (25.1)"/>
    <n v="9"/>
    <n v="3"/>
    <n v="3"/>
    <x v="13"/>
    <s v="Study1"/>
    <n v="192"/>
    <s v="Ebesutani2012 Study 1 Full School Sample"/>
    <n v="1060"/>
    <s v="Combined"/>
    <n v="9"/>
    <n v="18"/>
    <x v="1"/>
    <s v="RCADS-25-Y-EN"/>
    <n v="1"/>
    <s v="English"/>
    <n v="1"/>
    <x v="0"/>
    <n v="10"/>
    <s v="Total Anxiety and Depression (25.1)"/>
    <n v="20.39"/>
    <n v="9.9"/>
  </r>
  <r>
    <s v="Ebesutani 2012 (25-Y) ages combined9FemaleMajor Depressive Disorder (10.1)"/>
    <n v="9"/>
    <n v="3"/>
    <n v="3"/>
    <x v="13"/>
    <s v="Study1"/>
    <n v="208"/>
    <s v="Ebesutani2012 Study 1 Full School Sample AllGirls"/>
    <n v="579"/>
    <s v="Female"/>
    <n v="9"/>
    <n v="18"/>
    <x v="1"/>
    <s v="RCADS-25-Y-EN"/>
    <n v="1"/>
    <s v="English"/>
    <n v="1"/>
    <x v="0"/>
    <n v="4"/>
    <s v="Major Depressive Disorder (10.1)"/>
    <n v="8.41"/>
    <n v="4.4800000000000004"/>
  </r>
  <r>
    <s v="Ebesutani 2012 (25-Y) ages combined9FemaleTotal Anxiety (15.1)"/>
    <n v="9"/>
    <n v="3"/>
    <n v="3"/>
    <x v="13"/>
    <s v="Study1"/>
    <n v="208"/>
    <s v="Ebesutani2012 Study 1 Full School Sample AllGirls"/>
    <n v="579"/>
    <s v="Female"/>
    <n v="9"/>
    <n v="18"/>
    <x v="1"/>
    <s v="RCADS-25-Y-EN"/>
    <n v="1"/>
    <s v="English"/>
    <n v="1"/>
    <x v="0"/>
    <n v="9"/>
    <s v="Total Anxiety (15.1)"/>
    <n v="12.72"/>
    <n v="6.67"/>
  </r>
  <r>
    <s v="Ebesutani 2012 (25-Y) ages combined9FemaleTotal Anxiety and Depression (25.1)"/>
    <n v="9"/>
    <n v="3"/>
    <n v="3"/>
    <x v="13"/>
    <s v="Study1"/>
    <n v="208"/>
    <s v="Ebesutani2012 Study 1 Full School Sample AllGirls"/>
    <n v="579"/>
    <s v="Female"/>
    <n v="9"/>
    <n v="18"/>
    <x v="1"/>
    <s v="RCADS-25-Y-EN"/>
    <n v="1"/>
    <s v="English"/>
    <n v="1"/>
    <x v="0"/>
    <n v="10"/>
    <s v="Total Anxiety and Depression (25.1)"/>
    <n v="21.12"/>
    <n v="10.06"/>
  </r>
  <r>
    <s v="Ebesutani 2012 (25-Y) ages combined9MaleMajor Depressive Disorder (10.1)"/>
    <n v="9"/>
    <n v="3"/>
    <n v="3"/>
    <x v="13"/>
    <s v="Study1"/>
    <n v="202"/>
    <s v="Ebesutani2012 Study 1 Full School Sample AllBoys"/>
    <n v="417"/>
    <s v="Male"/>
    <n v="9"/>
    <n v="18"/>
    <x v="1"/>
    <s v="RCADS-25-Y-EN"/>
    <n v="1"/>
    <s v="English"/>
    <n v="1"/>
    <x v="0"/>
    <n v="4"/>
    <s v="Major Depressive Disorder (10.1)"/>
    <n v="8"/>
    <n v="4.41"/>
  </r>
  <r>
    <s v="Ebesutani 2012 (25-Y) ages combined9MaleTotal Anxiety (15.1)"/>
    <n v="9"/>
    <n v="3"/>
    <n v="3"/>
    <x v="13"/>
    <s v="Study1"/>
    <n v="202"/>
    <s v="Ebesutani2012 Study 1 Full School Sample AllBoys"/>
    <n v="417"/>
    <s v="Male"/>
    <n v="9"/>
    <n v="18"/>
    <x v="1"/>
    <s v="RCADS-25-Y-EN"/>
    <n v="1"/>
    <s v="English"/>
    <n v="1"/>
    <x v="0"/>
    <n v="9"/>
    <s v="Total Anxiety (15.1)"/>
    <n v="11.5"/>
    <n v="6.25"/>
  </r>
  <r>
    <s v="Ebesutani 2012 (25-Y) ages combined9MaleTotal Anxiety and Depression (25.1)"/>
    <n v="9"/>
    <n v="3"/>
    <n v="3"/>
    <x v="13"/>
    <s v="Study1"/>
    <n v="202"/>
    <s v="Ebesutani2012 Study 1 Full School Sample AllBoys"/>
    <n v="417"/>
    <s v="Male"/>
    <n v="9"/>
    <n v="18"/>
    <x v="1"/>
    <s v="RCADS-25-Y-EN"/>
    <n v="1"/>
    <s v="English"/>
    <n v="1"/>
    <x v="0"/>
    <n v="10"/>
    <s v="Total Anxiety and Depression (25.1)"/>
    <n v="19.489999999999998"/>
    <n v="9.5299999999999994"/>
  </r>
  <r>
    <s v="Ebesutani 2015 (47-CG) wide age bands gender combined10CombinedGeneralized Anxiety Disorder (6.1)"/>
    <n v="10"/>
    <n v="4"/>
    <n v="9"/>
    <x v="14"/>
    <s v="Study1"/>
    <n v="677"/>
    <s v="Ebesutani 2015 Study1 Male&amp;Female 3rdto12th"/>
    <n v="155"/>
    <s v="Combined"/>
    <n v="7.42"/>
    <n v="17.5"/>
    <x v="0"/>
    <s v="RCADS-47-CG-EN"/>
    <n v="1"/>
    <s v="English"/>
    <n v="2"/>
    <x v="1"/>
    <n v="3"/>
    <s v="Generalized Anxiety Disorder (6.1)"/>
    <n v="3.63"/>
    <n v="3.15"/>
  </r>
  <r>
    <s v="Ebesutani 2015 (47-CG) wide age bands gender combined10CombinedMajor Depressive Disorder (10.1)"/>
    <n v="10"/>
    <n v="4"/>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0CombinedObsessive Compulsive Disorder (6.1)"/>
    <n v="10"/>
    <n v="4"/>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0CombinedPanic Disorder (9.1)"/>
    <n v="10"/>
    <n v="4"/>
    <n v="9"/>
    <x v="14"/>
    <s v="Study1"/>
    <n v="677"/>
    <s v="Ebesutani 2015 Study1 Male&amp;Female 3rdto12th"/>
    <n v="155"/>
    <s v="Combined"/>
    <n v="7.42"/>
    <n v="17.5"/>
    <x v="0"/>
    <s v="RCADS-47-CG-EN"/>
    <n v="1"/>
    <s v="English"/>
    <n v="2"/>
    <x v="1"/>
    <n v="2"/>
    <s v="Panic Disorder (9.1)"/>
    <n v="1.82"/>
    <n v="2.5499999999999998"/>
  </r>
  <r>
    <s v="Ebesutani 2015 (47-CG) wide age bands gender combined10CombinedSeparation Anxiety Disorder (7.1)"/>
    <n v="10"/>
    <n v="4"/>
    <n v="9"/>
    <x v="14"/>
    <s v="Study1"/>
    <n v="677"/>
    <s v="Ebesutani 2015 Study1 Male&amp;Female 3rdto12th"/>
    <n v="155"/>
    <s v="Combined"/>
    <n v="7.42"/>
    <n v="17.5"/>
    <x v="0"/>
    <s v="RCADS-47-CG-EN"/>
    <n v="1"/>
    <s v="English"/>
    <n v="2"/>
    <x v="1"/>
    <n v="5"/>
    <s v="Separation Anxiety Disorder (7.1)"/>
    <n v="3.28"/>
    <n v="3.12"/>
  </r>
  <r>
    <s v="Ebesutani 2015 (47-CG) wide age bands gender combined10CombinedSocial Phobia (9.1)"/>
    <n v="10"/>
    <n v="4"/>
    <n v="9"/>
    <x v="14"/>
    <s v="Study1"/>
    <n v="677"/>
    <s v="Ebesutani 2015 Study1 Male&amp;Female 3rdto12th"/>
    <n v="155"/>
    <s v="Combined"/>
    <n v="7.42"/>
    <n v="17.5"/>
    <x v="0"/>
    <s v="RCADS-47-CG-EN"/>
    <n v="1"/>
    <s v="English"/>
    <n v="2"/>
    <x v="1"/>
    <n v="1"/>
    <s v="Social Phobia (9.1)"/>
    <n v="8.35"/>
    <n v="4.99"/>
  </r>
  <r>
    <s v="Ebesutani 2015 (47-CG) wide age bands gender combined10CombinedTotal Anxiety (37.1)"/>
    <n v="10"/>
    <n v="4"/>
    <n v="9"/>
    <x v="14"/>
    <s v="Study1"/>
    <n v="677"/>
    <s v="Ebesutani 2015 Study1 Male&amp;Female 3rdto12th"/>
    <n v="155"/>
    <s v="Combined"/>
    <n v="7.42"/>
    <n v="17.5"/>
    <x v="0"/>
    <s v="RCADS-47-CG-EN"/>
    <n v="1"/>
    <s v="English"/>
    <n v="2"/>
    <x v="1"/>
    <n v="7"/>
    <s v="Total Anxiety (37.1)"/>
    <n v="18.3"/>
    <n v="12.95"/>
  </r>
  <r>
    <s v="Ebesutani 2015 (47-CG) wide age bands gender combined10CombinedTotal Anxiety and Depression (47.1)"/>
    <n v="10"/>
    <n v="4"/>
    <n v="9"/>
    <x v="14"/>
    <s v="Study1"/>
    <n v="677"/>
    <s v="Ebesutani 2015 Study1 Male&amp;Female 3rdto12th"/>
    <n v="155"/>
    <s v="Combined"/>
    <n v="7.42"/>
    <n v="17.5"/>
    <x v="0"/>
    <s v="RCADS-47-CG-EN"/>
    <n v="1"/>
    <s v="English"/>
    <n v="2"/>
    <x v="1"/>
    <n v="8"/>
    <s v="Total Anxiety and Depression (47.1)"/>
    <n v="22.4"/>
    <n v="15.85"/>
  </r>
  <r>
    <s v="Ebesutani 2015 (47-CG) wide age bands gender combined11CombinedGeneralized Anxiety Disorder (6.1)"/>
    <n v="11"/>
    <n v="5"/>
    <n v="9"/>
    <x v="14"/>
    <s v="Study1"/>
    <n v="677"/>
    <s v="Ebesutani 2015 Study1 Male&amp;Female 3rdto12th"/>
    <n v="155"/>
    <s v="Combined"/>
    <n v="7.42"/>
    <n v="17.5"/>
    <x v="0"/>
    <s v="RCADS-47-CG-EN"/>
    <n v="1"/>
    <s v="English"/>
    <n v="2"/>
    <x v="1"/>
    <n v="3"/>
    <s v="Generalized Anxiety Disorder (6.1)"/>
    <n v="3.63"/>
    <n v="3.15"/>
  </r>
  <r>
    <s v="Ebesutani 2015 (47-CG) wide age bands gender combined11CombinedMajor Depressive Disorder (10.1)"/>
    <n v="11"/>
    <n v="5"/>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1CombinedObsessive Compulsive Disorder (6.1)"/>
    <n v="11"/>
    <n v="5"/>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1CombinedPanic Disorder (9.1)"/>
    <n v="11"/>
    <n v="5"/>
    <n v="9"/>
    <x v="14"/>
    <s v="Study1"/>
    <n v="677"/>
    <s v="Ebesutani 2015 Study1 Male&amp;Female 3rdto12th"/>
    <n v="155"/>
    <s v="Combined"/>
    <n v="7.42"/>
    <n v="17.5"/>
    <x v="0"/>
    <s v="RCADS-47-CG-EN"/>
    <n v="1"/>
    <s v="English"/>
    <n v="2"/>
    <x v="1"/>
    <n v="2"/>
    <s v="Panic Disorder (9.1)"/>
    <n v="1.82"/>
    <n v="2.5499999999999998"/>
  </r>
  <r>
    <s v="Ebesutani 2015 (47-CG) wide age bands gender combined11CombinedSeparation Anxiety Disorder (7.1)"/>
    <n v="11"/>
    <n v="5"/>
    <n v="9"/>
    <x v="14"/>
    <s v="Study1"/>
    <n v="677"/>
    <s v="Ebesutani 2015 Study1 Male&amp;Female 3rdto12th"/>
    <n v="155"/>
    <s v="Combined"/>
    <n v="7.42"/>
    <n v="17.5"/>
    <x v="0"/>
    <s v="RCADS-47-CG-EN"/>
    <n v="1"/>
    <s v="English"/>
    <n v="2"/>
    <x v="1"/>
    <n v="5"/>
    <s v="Separation Anxiety Disorder (7.1)"/>
    <n v="3.28"/>
    <n v="3.12"/>
  </r>
  <r>
    <s v="Ebesutani 2015 (47-CG) wide age bands gender combined11CombinedSocial Phobia (9.1)"/>
    <n v="11"/>
    <n v="5"/>
    <n v="9"/>
    <x v="14"/>
    <s v="Study1"/>
    <n v="677"/>
    <s v="Ebesutani 2015 Study1 Male&amp;Female 3rdto12th"/>
    <n v="155"/>
    <s v="Combined"/>
    <n v="7.42"/>
    <n v="17.5"/>
    <x v="0"/>
    <s v="RCADS-47-CG-EN"/>
    <n v="1"/>
    <s v="English"/>
    <n v="2"/>
    <x v="1"/>
    <n v="1"/>
    <s v="Social Phobia (9.1)"/>
    <n v="8.35"/>
    <n v="4.99"/>
  </r>
  <r>
    <s v="Ebesutani 2015 (47-CG) wide age bands gender combined11CombinedTotal Anxiety (37.1)"/>
    <n v="11"/>
    <n v="5"/>
    <n v="9"/>
    <x v="14"/>
    <s v="Study1"/>
    <n v="677"/>
    <s v="Ebesutani 2015 Study1 Male&amp;Female 3rdto12th"/>
    <n v="155"/>
    <s v="Combined"/>
    <n v="7.42"/>
    <n v="17.5"/>
    <x v="0"/>
    <s v="RCADS-47-CG-EN"/>
    <n v="1"/>
    <s v="English"/>
    <n v="2"/>
    <x v="1"/>
    <n v="7"/>
    <s v="Total Anxiety (37.1)"/>
    <n v="18.3"/>
    <n v="12.95"/>
  </r>
  <r>
    <s v="Ebesutani 2015 (47-CG) wide age bands gender combined11CombinedTotal Anxiety and Depression (47.1)"/>
    <n v="11"/>
    <n v="5"/>
    <n v="9"/>
    <x v="14"/>
    <s v="Study1"/>
    <n v="677"/>
    <s v="Ebesutani 2015 Study1 Male&amp;Female 3rdto12th"/>
    <n v="155"/>
    <s v="Combined"/>
    <n v="7.42"/>
    <n v="17.5"/>
    <x v="0"/>
    <s v="RCADS-47-CG-EN"/>
    <n v="1"/>
    <s v="English"/>
    <n v="2"/>
    <x v="1"/>
    <n v="8"/>
    <s v="Total Anxiety and Depression (47.1)"/>
    <n v="22.4"/>
    <n v="15.85"/>
  </r>
  <r>
    <s v="Ebesutani 2015 (47-CG) wide age bands gender combined12CombinedGeneralized Anxiety Disorder (6.1)"/>
    <n v="12"/>
    <n v="6"/>
    <n v="9"/>
    <x v="14"/>
    <s v="Study1"/>
    <n v="677"/>
    <s v="Ebesutani 2015 Study1 Male&amp;Female 3rdto12th"/>
    <n v="155"/>
    <s v="Combined"/>
    <n v="7.42"/>
    <n v="17.5"/>
    <x v="0"/>
    <s v="RCADS-47-CG-EN"/>
    <n v="1"/>
    <s v="English"/>
    <n v="2"/>
    <x v="1"/>
    <n v="3"/>
    <s v="Generalized Anxiety Disorder (6.1)"/>
    <n v="3.63"/>
    <n v="3.15"/>
  </r>
  <r>
    <s v="Ebesutani 2015 (47-CG) wide age bands gender combined12CombinedMajor Depressive Disorder (10.1)"/>
    <n v="12"/>
    <n v="6"/>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2CombinedObsessive Compulsive Disorder (6.1)"/>
    <n v="12"/>
    <n v="6"/>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2CombinedPanic Disorder (9.1)"/>
    <n v="12"/>
    <n v="6"/>
    <n v="9"/>
    <x v="14"/>
    <s v="Study1"/>
    <n v="677"/>
    <s v="Ebesutani 2015 Study1 Male&amp;Female 3rdto12th"/>
    <n v="155"/>
    <s v="Combined"/>
    <n v="7.42"/>
    <n v="17.5"/>
    <x v="0"/>
    <s v="RCADS-47-CG-EN"/>
    <n v="1"/>
    <s v="English"/>
    <n v="2"/>
    <x v="1"/>
    <n v="2"/>
    <s v="Panic Disorder (9.1)"/>
    <n v="1.82"/>
    <n v="2.5499999999999998"/>
  </r>
  <r>
    <s v="Ebesutani 2015 (47-CG) wide age bands gender combined12CombinedSeparation Anxiety Disorder (7.1)"/>
    <n v="12"/>
    <n v="6"/>
    <n v="9"/>
    <x v="14"/>
    <s v="Study1"/>
    <n v="677"/>
    <s v="Ebesutani 2015 Study1 Male&amp;Female 3rdto12th"/>
    <n v="155"/>
    <s v="Combined"/>
    <n v="7.42"/>
    <n v="17.5"/>
    <x v="0"/>
    <s v="RCADS-47-CG-EN"/>
    <n v="1"/>
    <s v="English"/>
    <n v="2"/>
    <x v="1"/>
    <n v="5"/>
    <s v="Separation Anxiety Disorder (7.1)"/>
    <n v="3.28"/>
    <n v="3.12"/>
  </r>
  <r>
    <s v="Ebesutani 2015 (47-CG) wide age bands gender combined12CombinedSocial Phobia (9.1)"/>
    <n v="12"/>
    <n v="6"/>
    <n v="9"/>
    <x v="14"/>
    <s v="Study1"/>
    <n v="677"/>
    <s v="Ebesutani 2015 Study1 Male&amp;Female 3rdto12th"/>
    <n v="155"/>
    <s v="Combined"/>
    <n v="7.42"/>
    <n v="17.5"/>
    <x v="0"/>
    <s v="RCADS-47-CG-EN"/>
    <n v="1"/>
    <s v="English"/>
    <n v="2"/>
    <x v="1"/>
    <n v="1"/>
    <s v="Social Phobia (9.1)"/>
    <n v="8.35"/>
    <n v="4.99"/>
  </r>
  <r>
    <s v="Ebesutani 2015 (47-CG) wide age bands gender combined12CombinedTotal Anxiety (37.1)"/>
    <n v="12"/>
    <n v="6"/>
    <n v="9"/>
    <x v="14"/>
    <s v="Study1"/>
    <n v="677"/>
    <s v="Ebesutani 2015 Study1 Male&amp;Female 3rdto12th"/>
    <n v="155"/>
    <s v="Combined"/>
    <n v="7.42"/>
    <n v="17.5"/>
    <x v="0"/>
    <s v="RCADS-47-CG-EN"/>
    <n v="1"/>
    <s v="English"/>
    <n v="2"/>
    <x v="1"/>
    <n v="7"/>
    <s v="Total Anxiety (37.1)"/>
    <n v="18.3"/>
    <n v="12.95"/>
  </r>
  <r>
    <s v="Ebesutani 2015 (47-CG) wide age bands gender combined12CombinedTotal Anxiety and Depression (47.1)"/>
    <n v="12"/>
    <n v="6"/>
    <n v="9"/>
    <x v="14"/>
    <s v="Study1"/>
    <n v="677"/>
    <s v="Ebesutani 2015 Study1 Male&amp;Female 3rdto12th"/>
    <n v="155"/>
    <s v="Combined"/>
    <n v="7.42"/>
    <n v="17.5"/>
    <x v="0"/>
    <s v="RCADS-47-CG-EN"/>
    <n v="1"/>
    <s v="English"/>
    <n v="2"/>
    <x v="1"/>
    <n v="8"/>
    <s v="Total Anxiety and Depression (47.1)"/>
    <n v="22.4"/>
    <n v="15.85"/>
  </r>
  <r>
    <s v="Ebesutani 2015 (47-CG) wide age bands gender combined13CombinedGeneralized Anxiety Disorder (6.1)"/>
    <n v="13"/>
    <n v="7"/>
    <n v="9"/>
    <x v="14"/>
    <s v="Study1"/>
    <n v="677"/>
    <s v="Ebesutani 2015 Study1 Male&amp;Female 3rdto12th"/>
    <n v="155"/>
    <s v="Combined"/>
    <n v="7.42"/>
    <n v="17.5"/>
    <x v="0"/>
    <s v="RCADS-47-CG-EN"/>
    <n v="1"/>
    <s v="English"/>
    <n v="2"/>
    <x v="1"/>
    <n v="3"/>
    <s v="Generalized Anxiety Disorder (6.1)"/>
    <n v="3.63"/>
    <n v="3.15"/>
  </r>
  <r>
    <s v="Ebesutani 2015 (47-CG) wide age bands gender combined13CombinedMajor Depressive Disorder (10.1)"/>
    <n v="13"/>
    <n v="7"/>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3CombinedObsessive Compulsive Disorder (6.1)"/>
    <n v="13"/>
    <n v="7"/>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3CombinedPanic Disorder (9.1)"/>
    <n v="13"/>
    <n v="7"/>
    <n v="9"/>
    <x v="14"/>
    <s v="Study1"/>
    <n v="677"/>
    <s v="Ebesutani 2015 Study1 Male&amp;Female 3rdto12th"/>
    <n v="155"/>
    <s v="Combined"/>
    <n v="7.42"/>
    <n v="17.5"/>
    <x v="0"/>
    <s v="RCADS-47-CG-EN"/>
    <n v="1"/>
    <s v="English"/>
    <n v="2"/>
    <x v="1"/>
    <n v="2"/>
    <s v="Panic Disorder (9.1)"/>
    <n v="1.82"/>
    <n v="2.5499999999999998"/>
  </r>
  <r>
    <s v="Ebesutani 2015 (47-CG) wide age bands gender combined13CombinedSeparation Anxiety Disorder (7.1)"/>
    <n v="13"/>
    <n v="7"/>
    <n v="9"/>
    <x v="14"/>
    <s v="Study1"/>
    <n v="677"/>
    <s v="Ebesutani 2015 Study1 Male&amp;Female 3rdto12th"/>
    <n v="155"/>
    <s v="Combined"/>
    <n v="7.42"/>
    <n v="17.5"/>
    <x v="0"/>
    <s v="RCADS-47-CG-EN"/>
    <n v="1"/>
    <s v="English"/>
    <n v="2"/>
    <x v="1"/>
    <n v="5"/>
    <s v="Separation Anxiety Disorder (7.1)"/>
    <n v="3.28"/>
    <n v="3.12"/>
  </r>
  <r>
    <s v="Ebesutani 2015 (47-CG) wide age bands gender combined13CombinedSocial Phobia (9.1)"/>
    <n v="13"/>
    <n v="7"/>
    <n v="9"/>
    <x v="14"/>
    <s v="Study1"/>
    <n v="677"/>
    <s v="Ebesutani 2015 Study1 Male&amp;Female 3rdto12th"/>
    <n v="155"/>
    <s v="Combined"/>
    <n v="7.42"/>
    <n v="17.5"/>
    <x v="0"/>
    <s v="RCADS-47-CG-EN"/>
    <n v="1"/>
    <s v="English"/>
    <n v="2"/>
    <x v="1"/>
    <n v="1"/>
    <s v="Social Phobia (9.1)"/>
    <n v="8.35"/>
    <n v="4.99"/>
  </r>
  <r>
    <s v="Ebesutani 2015 (47-CG) wide age bands gender combined13CombinedTotal Anxiety (37.1)"/>
    <n v="13"/>
    <n v="7"/>
    <n v="9"/>
    <x v="14"/>
    <s v="Study1"/>
    <n v="677"/>
    <s v="Ebesutani 2015 Study1 Male&amp;Female 3rdto12th"/>
    <n v="155"/>
    <s v="Combined"/>
    <n v="7.42"/>
    <n v="17.5"/>
    <x v="0"/>
    <s v="RCADS-47-CG-EN"/>
    <n v="1"/>
    <s v="English"/>
    <n v="2"/>
    <x v="1"/>
    <n v="7"/>
    <s v="Total Anxiety (37.1)"/>
    <n v="18.3"/>
    <n v="12.95"/>
  </r>
  <r>
    <s v="Ebesutani 2015 (47-CG) wide age bands gender combined13CombinedTotal Anxiety and Depression (47.1)"/>
    <n v="13"/>
    <n v="7"/>
    <n v="9"/>
    <x v="14"/>
    <s v="Study1"/>
    <n v="677"/>
    <s v="Ebesutani 2015 Study1 Male&amp;Female 3rdto12th"/>
    <n v="155"/>
    <s v="Combined"/>
    <n v="7.42"/>
    <n v="17.5"/>
    <x v="0"/>
    <s v="RCADS-47-CG-EN"/>
    <n v="1"/>
    <s v="English"/>
    <n v="2"/>
    <x v="1"/>
    <n v="8"/>
    <s v="Total Anxiety and Depression (47.1)"/>
    <n v="22.4"/>
    <n v="15.85"/>
  </r>
  <r>
    <s v="Ebesutani 2015 (47-CG) wide age bands gender combined14CombinedGeneralized Anxiety Disorder (6.1)"/>
    <n v="14"/>
    <n v="8"/>
    <n v="9"/>
    <x v="14"/>
    <s v="Study1"/>
    <n v="677"/>
    <s v="Ebesutani 2015 Study1 Male&amp;Female 3rdto12th"/>
    <n v="155"/>
    <s v="Combined"/>
    <n v="7.42"/>
    <n v="17.5"/>
    <x v="0"/>
    <s v="RCADS-47-CG-EN"/>
    <n v="1"/>
    <s v="English"/>
    <n v="2"/>
    <x v="1"/>
    <n v="3"/>
    <s v="Generalized Anxiety Disorder (6.1)"/>
    <n v="3.63"/>
    <n v="3.15"/>
  </r>
  <r>
    <s v="Ebesutani 2015 (47-CG) wide age bands gender combined14CombinedMajor Depressive Disorder (10.1)"/>
    <n v="14"/>
    <n v="8"/>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4CombinedObsessive Compulsive Disorder (6.1)"/>
    <n v="14"/>
    <n v="8"/>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4CombinedPanic Disorder (9.1)"/>
    <n v="14"/>
    <n v="8"/>
    <n v="9"/>
    <x v="14"/>
    <s v="Study1"/>
    <n v="677"/>
    <s v="Ebesutani 2015 Study1 Male&amp;Female 3rdto12th"/>
    <n v="155"/>
    <s v="Combined"/>
    <n v="7.42"/>
    <n v="17.5"/>
    <x v="0"/>
    <s v="RCADS-47-CG-EN"/>
    <n v="1"/>
    <s v="English"/>
    <n v="2"/>
    <x v="1"/>
    <n v="2"/>
    <s v="Panic Disorder (9.1)"/>
    <n v="1.82"/>
    <n v="2.5499999999999998"/>
  </r>
  <r>
    <s v="Ebesutani 2015 (47-CG) wide age bands gender combined14CombinedSeparation Anxiety Disorder (7.1)"/>
    <n v="14"/>
    <n v="8"/>
    <n v="9"/>
    <x v="14"/>
    <s v="Study1"/>
    <n v="677"/>
    <s v="Ebesutani 2015 Study1 Male&amp;Female 3rdto12th"/>
    <n v="155"/>
    <s v="Combined"/>
    <n v="7.42"/>
    <n v="17.5"/>
    <x v="0"/>
    <s v="RCADS-47-CG-EN"/>
    <n v="1"/>
    <s v="English"/>
    <n v="2"/>
    <x v="1"/>
    <n v="5"/>
    <s v="Separation Anxiety Disorder (7.1)"/>
    <n v="3.28"/>
    <n v="3.12"/>
  </r>
  <r>
    <s v="Ebesutani 2015 (47-CG) wide age bands gender combined14CombinedSocial Phobia (9.1)"/>
    <n v="14"/>
    <n v="8"/>
    <n v="9"/>
    <x v="14"/>
    <s v="Study1"/>
    <n v="677"/>
    <s v="Ebesutani 2015 Study1 Male&amp;Female 3rdto12th"/>
    <n v="155"/>
    <s v="Combined"/>
    <n v="7.42"/>
    <n v="17.5"/>
    <x v="0"/>
    <s v="RCADS-47-CG-EN"/>
    <n v="1"/>
    <s v="English"/>
    <n v="2"/>
    <x v="1"/>
    <n v="1"/>
    <s v="Social Phobia (9.1)"/>
    <n v="8.35"/>
    <n v="4.99"/>
  </r>
  <r>
    <s v="Ebesutani 2015 (47-CG) wide age bands gender combined14CombinedTotal Anxiety (37.1)"/>
    <n v="14"/>
    <n v="8"/>
    <n v="9"/>
    <x v="14"/>
    <s v="Study1"/>
    <n v="677"/>
    <s v="Ebesutani 2015 Study1 Male&amp;Female 3rdto12th"/>
    <n v="155"/>
    <s v="Combined"/>
    <n v="7.42"/>
    <n v="17.5"/>
    <x v="0"/>
    <s v="RCADS-47-CG-EN"/>
    <n v="1"/>
    <s v="English"/>
    <n v="2"/>
    <x v="1"/>
    <n v="7"/>
    <s v="Total Anxiety (37.1)"/>
    <n v="18.3"/>
    <n v="12.95"/>
  </r>
  <r>
    <s v="Ebesutani 2015 (47-CG) wide age bands gender combined14CombinedTotal Anxiety and Depression (47.1)"/>
    <n v="14"/>
    <n v="8"/>
    <n v="9"/>
    <x v="14"/>
    <s v="Study1"/>
    <n v="677"/>
    <s v="Ebesutani 2015 Study1 Male&amp;Female 3rdto12th"/>
    <n v="155"/>
    <s v="Combined"/>
    <n v="7.42"/>
    <n v="17.5"/>
    <x v="0"/>
    <s v="RCADS-47-CG-EN"/>
    <n v="1"/>
    <s v="English"/>
    <n v="2"/>
    <x v="1"/>
    <n v="8"/>
    <s v="Total Anxiety and Depression (47.1)"/>
    <n v="22.4"/>
    <n v="15.85"/>
  </r>
  <r>
    <s v="Ebesutani 2015 (47-CG) wide age bands gender combined15CombinedGeneralized Anxiety Disorder (6.1)"/>
    <n v="15"/>
    <n v="9"/>
    <n v="9"/>
    <x v="14"/>
    <s v="Study1"/>
    <n v="677"/>
    <s v="Ebesutani 2015 Study1 Male&amp;Female 3rdto12th"/>
    <n v="155"/>
    <s v="Combined"/>
    <n v="7.42"/>
    <n v="17.5"/>
    <x v="0"/>
    <s v="RCADS-47-CG-EN"/>
    <n v="1"/>
    <s v="English"/>
    <n v="2"/>
    <x v="1"/>
    <n v="3"/>
    <s v="Generalized Anxiety Disorder (6.1)"/>
    <n v="3.63"/>
    <n v="3.15"/>
  </r>
  <r>
    <s v="Ebesutani 2015 (47-CG) wide age bands gender combined15CombinedMajor Depressive Disorder (10.1)"/>
    <n v="15"/>
    <n v="9"/>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5CombinedObsessive Compulsive Disorder (6.1)"/>
    <n v="15"/>
    <n v="9"/>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5CombinedPanic Disorder (9.1)"/>
    <n v="15"/>
    <n v="9"/>
    <n v="9"/>
    <x v="14"/>
    <s v="Study1"/>
    <n v="677"/>
    <s v="Ebesutani 2015 Study1 Male&amp;Female 3rdto12th"/>
    <n v="155"/>
    <s v="Combined"/>
    <n v="7.42"/>
    <n v="17.5"/>
    <x v="0"/>
    <s v="RCADS-47-CG-EN"/>
    <n v="1"/>
    <s v="English"/>
    <n v="2"/>
    <x v="1"/>
    <n v="2"/>
    <s v="Panic Disorder (9.1)"/>
    <n v="1.82"/>
    <n v="2.5499999999999998"/>
  </r>
  <r>
    <s v="Ebesutani 2015 (47-CG) wide age bands gender combined15CombinedSeparation Anxiety Disorder (7.1)"/>
    <n v="15"/>
    <n v="9"/>
    <n v="9"/>
    <x v="14"/>
    <s v="Study1"/>
    <n v="677"/>
    <s v="Ebesutani 2015 Study1 Male&amp;Female 3rdto12th"/>
    <n v="155"/>
    <s v="Combined"/>
    <n v="7.42"/>
    <n v="17.5"/>
    <x v="0"/>
    <s v="RCADS-47-CG-EN"/>
    <n v="1"/>
    <s v="English"/>
    <n v="2"/>
    <x v="1"/>
    <n v="5"/>
    <s v="Separation Anxiety Disorder (7.1)"/>
    <n v="3.28"/>
    <n v="3.12"/>
  </r>
  <r>
    <s v="Ebesutani 2015 (47-CG) wide age bands gender combined15CombinedSocial Phobia (9.1)"/>
    <n v="15"/>
    <n v="9"/>
    <n v="9"/>
    <x v="14"/>
    <s v="Study1"/>
    <n v="677"/>
    <s v="Ebesutani 2015 Study1 Male&amp;Female 3rdto12th"/>
    <n v="155"/>
    <s v="Combined"/>
    <n v="7.42"/>
    <n v="17.5"/>
    <x v="0"/>
    <s v="RCADS-47-CG-EN"/>
    <n v="1"/>
    <s v="English"/>
    <n v="2"/>
    <x v="1"/>
    <n v="1"/>
    <s v="Social Phobia (9.1)"/>
    <n v="8.35"/>
    <n v="4.99"/>
  </r>
  <r>
    <s v="Ebesutani 2015 (47-CG) wide age bands gender combined15CombinedTotal Anxiety (37.1)"/>
    <n v="15"/>
    <n v="9"/>
    <n v="9"/>
    <x v="14"/>
    <s v="Study1"/>
    <n v="677"/>
    <s v="Ebesutani 2015 Study1 Male&amp;Female 3rdto12th"/>
    <n v="155"/>
    <s v="Combined"/>
    <n v="7.42"/>
    <n v="17.5"/>
    <x v="0"/>
    <s v="RCADS-47-CG-EN"/>
    <n v="1"/>
    <s v="English"/>
    <n v="2"/>
    <x v="1"/>
    <n v="7"/>
    <s v="Total Anxiety (37.1)"/>
    <n v="18.3"/>
    <n v="12.95"/>
  </r>
  <r>
    <s v="Ebesutani 2015 (47-CG) wide age bands gender combined15CombinedTotal Anxiety and Depression (47.1)"/>
    <n v="15"/>
    <n v="9"/>
    <n v="9"/>
    <x v="14"/>
    <s v="Study1"/>
    <n v="677"/>
    <s v="Ebesutani 2015 Study1 Male&amp;Female 3rdto12th"/>
    <n v="155"/>
    <s v="Combined"/>
    <n v="7.42"/>
    <n v="17.5"/>
    <x v="0"/>
    <s v="RCADS-47-CG-EN"/>
    <n v="1"/>
    <s v="English"/>
    <n v="2"/>
    <x v="1"/>
    <n v="8"/>
    <s v="Total Anxiety and Depression (47.1)"/>
    <n v="22.4"/>
    <n v="15.85"/>
  </r>
  <r>
    <s v="Ebesutani 2015 (47-CG) wide age bands gender combined16CombinedGeneralized Anxiety Disorder (6.1)"/>
    <n v="16"/>
    <n v="10"/>
    <n v="9"/>
    <x v="14"/>
    <s v="Study1"/>
    <n v="677"/>
    <s v="Ebesutani 2015 Study1 Male&amp;Female 3rdto12th"/>
    <n v="155"/>
    <s v="Combined"/>
    <n v="7.42"/>
    <n v="17.5"/>
    <x v="0"/>
    <s v="RCADS-47-CG-EN"/>
    <n v="1"/>
    <s v="English"/>
    <n v="2"/>
    <x v="1"/>
    <n v="3"/>
    <s v="Generalized Anxiety Disorder (6.1)"/>
    <n v="3.63"/>
    <n v="3.15"/>
  </r>
  <r>
    <s v="Ebesutani 2015 (47-CG) wide age bands gender combined16CombinedMajor Depressive Disorder (10.1)"/>
    <n v="16"/>
    <n v="10"/>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6CombinedObsessive Compulsive Disorder (6.1)"/>
    <n v="16"/>
    <n v="10"/>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6CombinedPanic Disorder (9.1)"/>
    <n v="16"/>
    <n v="10"/>
    <n v="9"/>
    <x v="14"/>
    <s v="Study1"/>
    <n v="677"/>
    <s v="Ebesutani 2015 Study1 Male&amp;Female 3rdto12th"/>
    <n v="155"/>
    <s v="Combined"/>
    <n v="7.42"/>
    <n v="17.5"/>
    <x v="0"/>
    <s v="RCADS-47-CG-EN"/>
    <n v="1"/>
    <s v="English"/>
    <n v="2"/>
    <x v="1"/>
    <n v="2"/>
    <s v="Panic Disorder (9.1)"/>
    <n v="1.82"/>
    <n v="2.5499999999999998"/>
  </r>
  <r>
    <s v="Ebesutani 2015 (47-CG) wide age bands gender combined16CombinedSeparation Anxiety Disorder (7.1)"/>
    <n v="16"/>
    <n v="10"/>
    <n v="9"/>
    <x v="14"/>
    <s v="Study1"/>
    <n v="677"/>
    <s v="Ebesutani 2015 Study1 Male&amp;Female 3rdto12th"/>
    <n v="155"/>
    <s v="Combined"/>
    <n v="7.42"/>
    <n v="17.5"/>
    <x v="0"/>
    <s v="RCADS-47-CG-EN"/>
    <n v="1"/>
    <s v="English"/>
    <n v="2"/>
    <x v="1"/>
    <n v="5"/>
    <s v="Separation Anxiety Disorder (7.1)"/>
    <n v="3.28"/>
    <n v="3.12"/>
  </r>
  <r>
    <s v="Ebesutani 2015 (47-CG) wide age bands gender combined16CombinedSocial Phobia (9.1)"/>
    <n v="16"/>
    <n v="10"/>
    <n v="9"/>
    <x v="14"/>
    <s v="Study1"/>
    <n v="677"/>
    <s v="Ebesutani 2015 Study1 Male&amp;Female 3rdto12th"/>
    <n v="155"/>
    <s v="Combined"/>
    <n v="7.42"/>
    <n v="17.5"/>
    <x v="0"/>
    <s v="RCADS-47-CG-EN"/>
    <n v="1"/>
    <s v="English"/>
    <n v="2"/>
    <x v="1"/>
    <n v="1"/>
    <s v="Social Phobia (9.1)"/>
    <n v="8.35"/>
    <n v="4.99"/>
  </r>
  <r>
    <s v="Ebesutani 2015 (47-CG) wide age bands gender combined16CombinedTotal Anxiety (37.1)"/>
    <n v="16"/>
    <n v="10"/>
    <n v="9"/>
    <x v="14"/>
    <s v="Study1"/>
    <n v="677"/>
    <s v="Ebesutani 2015 Study1 Male&amp;Female 3rdto12th"/>
    <n v="155"/>
    <s v="Combined"/>
    <n v="7.42"/>
    <n v="17.5"/>
    <x v="0"/>
    <s v="RCADS-47-CG-EN"/>
    <n v="1"/>
    <s v="English"/>
    <n v="2"/>
    <x v="1"/>
    <n v="7"/>
    <s v="Total Anxiety (37.1)"/>
    <n v="18.3"/>
    <n v="12.95"/>
  </r>
  <r>
    <s v="Ebesutani 2015 (47-CG) wide age bands gender combined16CombinedTotal Anxiety and Depression (47.1)"/>
    <n v="16"/>
    <n v="10"/>
    <n v="9"/>
    <x v="14"/>
    <s v="Study1"/>
    <n v="677"/>
    <s v="Ebesutani 2015 Study1 Male&amp;Female 3rdto12th"/>
    <n v="155"/>
    <s v="Combined"/>
    <n v="7.42"/>
    <n v="17.5"/>
    <x v="0"/>
    <s v="RCADS-47-CG-EN"/>
    <n v="1"/>
    <s v="English"/>
    <n v="2"/>
    <x v="1"/>
    <n v="8"/>
    <s v="Total Anxiety and Depression (47.1)"/>
    <n v="22.4"/>
    <n v="15.85"/>
  </r>
  <r>
    <s v="Ebesutani 2015 (47-CG) wide age bands gender combined17CombinedGeneralized Anxiety Disorder (6.1)"/>
    <n v="17"/>
    <n v="11"/>
    <n v="9"/>
    <x v="14"/>
    <s v="Study1"/>
    <n v="677"/>
    <s v="Ebesutani 2015 Study1 Male&amp;Female 3rdto12th"/>
    <n v="155"/>
    <s v="Combined"/>
    <n v="7.42"/>
    <n v="17.5"/>
    <x v="0"/>
    <s v="RCADS-47-CG-EN"/>
    <n v="1"/>
    <s v="English"/>
    <n v="2"/>
    <x v="1"/>
    <n v="3"/>
    <s v="Generalized Anxiety Disorder (6.1)"/>
    <n v="3.63"/>
    <n v="3.15"/>
  </r>
  <r>
    <s v="Ebesutani 2015 (47-CG) wide age bands gender combined17CombinedMajor Depressive Disorder (10.1)"/>
    <n v="17"/>
    <n v="11"/>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17CombinedObsessive Compulsive Disorder (6.1)"/>
    <n v="17"/>
    <n v="11"/>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17CombinedPanic Disorder (9.1)"/>
    <n v="17"/>
    <n v="11"/>
    <n v="9"/>
    <x v="14"/>
    <s v="Study1"/>
    <n v="677"/>
    <s v="Ebesutani 2015 Study1 Male&amp;Female 3rdto12th"/>
    <n v="155"/>
    <s v="Combined"/>
    <n v="7.42"/>
    <n v="17.5"/>
    <x v="0"/>
    <s v="RCADS-47-CG-EN"/>
    <n v="1"/>
    <s v="English"/>
    <n v="2"/>
    <x v="1"/>
    <n v="2"/>
    <s v="Panic Disorder (9.1)"/>
    <n v="1.82"/>
    <n v="2.5499999999999998"/>
  </r>
  <r>
    <s v="Ebesutani 2015 (47-CG) wide age bands gender combined17CombinedSeparation Anxiety Disorder (7.1)"/>
    <n v="17"/>
    <n v="11"/>
    <n v="9"/>
    <x v="14"/>
    <s v="Study1"/>
    <n v="677"/>
    <s v="Ebesutani 2015 Study1 Male&amp;Female 3rdto12th"/>
    <n v="155"/>
    <s v="Combined"/>
    <n v="7.42"/>
    <n v="17.5"/>
    <x v="0"/>
    <s v="RCADS-47-CG-EN"/>
    <n v="1"/>
    <s v="English"/>
    <n v="2"/>
    <x v="1"/>
    <n v="5"/>
    <s v="Separation Anxiety Disorder (7.1)"/>
    <n v="3.28"/>
    <n v="3.12"/>
  </r>
  <r>
    <s v="Ebesutani 2015 (47-CG) wide age bands gender combined17CombinedSocial Phobia (9.1)"/>
    <n v="17"/>
    <n v="11"/>
    <n v="9"/>
    <x v="14"/>
    <s v="Study1"/>
    <n v="677"/>
    <s v="Ebesutani 2015 Study1 Male&amp;Female 3rdto12th"/>
    <n v="155"/>
    <s v="Combined"/>
    <n v="7.42"/>
    <n v="17.5"/>
    <x v="0"/>
    <s v="RCADS-47-CG-EN"/>
    <n v="1"/>
    <s v="English"/>
    <n v="2"/>
    <x v="1"/>
    <n v="1"/>
    <s v="Social Phobia (9.1)"/>
    <n v="8.35"/>
    <n v="4.99"/>
  </r>
  <r>
    <s v="Ebesutani 2015 (47-CG) wide age bands gender combined17CombinedTotal Anxiety (37.1)"/>
    <n v="17"/>
    <n v="11"/>
    <n v="9"/>
    <x v="14"/>
    <s v="Study1"/>
    <n v="677"/>
    <s v="Ebesutani 2015 Study1 Male&amp;Female 3rdto12th"/>
    <n v="155"/>
    <s v="Combined"/>
    <n v="7.42"/>
    <n v="17.5"/>
    <x v="0"/>
    <s v="RCADS-47-CG-EN"/>
    <n v="1"/>
    <s v="English"/>
    <n v="2"/>
    <x v="1"/>
    <n v="7"/>
    <s v="Total Anxiety (37.1)"/>
    <n v="18.3"/>
    <n v="12.95"/>
  </r>
  <r>
    <s v="Ebesutani 2015 (47-CG) wide age bands gender combined17CombinedTotal Anxiety and Depression (47.1)"/>
    <n v="17"/>
    <n v="11"/>
    <n v="9"/>
    <x v="14"/>
    <s v="Study1"/>
    <n v="677"/>
    <s v="Ebesutani 2015 Study1 Male&amp;Female 3rdto12th"/>
    <n v="155"/>
    <s v="Combined"/>
    <n v="7.42"/>
    <n v="17.5"/>
    <x v="0"/>
    <s v="RCADS-47-CG-EN"/>
    <n v="1"/>
    <s v="English"/>
    <n v="2"/>
    <x v="1"/>
    <n v="8"/>
    <s v="Total Anxiety and Depression (47.1)"/>
    <n v="22.4"/>
    <n v="15.85"/>
  </r>
  <r>
    <s v="Ebesutani 2015 (47-CG) wide age bands gender combined3CombinedGeneralized Anxiety Disorder (6.1)"/>
    <n v="3"/>
    <m/>
    <n v="9"/>
    <x v="14"/>
    <s v="Study1"/>
    <n v="676"/>
    <s v="Ebesutani 2015 Study1 Male&amp;Female Kto2nd"/>
    <n v="152"/>
    <s v="Combined"/>
    <n v="3"/>
    <n v="8.83"/>
    <x v="0"/>
    <s v="RCADS-47-CG-EN"/>
    <n v="1"/>
    <s v="English"/>
    <n v="2"/>
    <x v="1"/>
    <n v="3"/>
    <s v="Generalized Anxiety Disorder (6.1)"/>
    <n v="2.33"/>
    <n v="2.3199999999999998"/>
  </r>
  <r>
    <s v="Ebesutani 2015 (47-CG) wide age bands gender combined3CombinedMajor Depressive Disorder (10.1)"/>
    <n v="3"/>
    <m/>
    <n v="9"/>
    <x v="14"/>
    <s v="Study1"/>
    <n v="676"/>
    <s v="Ebesutani 2015 Study1 Male&amp;Female Kto2nd"/>
    <n v="152"/>
    <s v="Combined"/>
    <n v="3"/>
    <n v="8.83"/>
    <x v="0"/>
    <s v="RCADS-47-CG-EN"/>
    <n v="1"/>
    <s v="English"/>
    <n v="2"/>
    <x v="1"/>
    <n v="4"/>
    <s v="Major Depressive Disorder (10.1)"/>
    <n v="2.64"/>
    <n v="2.59"/>
  </r>
  <r>
    <s v="Ebesutani 2015 (47-CG) wide age bands gender combined3CombinedObsessive Compulsive Disorder (6.1)"/>
    <n v="3"/>
    <m/>
    <n v="9"/>
    <x v="14"/>
    <s v="Study1"/>
    <n v="676"/>
    <s v="Ebesutani 2015 Study1 Male&amp;Female Kto2nd"/>
    <n v="152"/>
    <s v="Combined"/>
    <n v="3"/>
    <n v="8.83"/>
    <x v="0"/>
    <s v="RCADS-47-CG-EN"/>
    <n v="1"/>
    <s v="English"/>
    <n v="2"/>
    <x v="1"/>
    <n v="6"/>
    <s v="Obsessive Compulsive Disorder (6.1)"/>
    <n v="0.71"/>
    <n v="1.29"/>
  </r>
  <r>
    <s v="Ebesutani 2015 (47-CG) wide age bands gender combined3CombinedPanic Disorder (9.1)"/>
    <n v="3"/>
    <m/>
    <n v="9"/>
    <x v="14"/>
    <s v="Study1"/>
    <n v="676"/>
    <s v="Ebesutani 2015 Study1 Male&amp;Female Kto2nd"/>
    <n v="152"/>
    <s v="Combined"/>
    <n v="3"/>
    <n v="8.83"/>
    <x v="0"/>
    <s v="RCADS-47-CG-EN"/>
    <n v="1"/>
    <s v="English"/>
    <n v="2"/>
    <x v="1"/>
    <n v="2"/>
    <s v="Panic Disorder (9.1)"/>
    <n v="1.05"/>
    <n v="2.15"/>
  </r>
  <r>
    <s v="Ebesutani 2015 (47-CG) wide age bands gender combined3CombinedSeparation Anxiety Disorder (7.1)"/>
    <n v="3"/>
    <m/>
    <n v="9"/>
    <x v="14"/>
    <s v="Study1"/>
    <n v="676"/>
    <s v="Ebesutani 2015 Study1 Male&amp;Female Kto2nd"/>
    <n v="152"/>
    <s v="Combined"/>
    <n v="3"/>
    <n v="8.83"/>
    <x v="0"/>
    <s v="RCADS-47-CG-EN"/>
    <n v="1"/>
    <s v="English"/>
    <n v="2"/>
    <x v="1"/>
    <n v="5"/>
    <s v="Separation Anxiety Disorder (7.1)"/>
    <n v="4.2300000000000004"/>
    <n v="3.35"/>
  </r>
  <r>
    <s v="Ebesutani 2015 (47-CG) wide age bands gender combined3CombinedSocial Phobia (9.1)"/>
    <n v="3"/>
    <m/>
    <n v="9"/>
    <x v="14"/>
    <s v="Study1"/>
    <n v="676"/>
    <s v="Ebesutani 2015 Study1 Male&amp;Female Kto2nd"/>
    <n v="152"/>
    <s v="Combined"/>
    <n v="3"/>
    <n v="8.83"/>
    <x v="0"/>
    <s v="RCADS-47-CG-EN"/>
    <n v="1"/>
    <s v="English"/>
    <n v="2"/>
    <x v="1"/>
    <n v="1"/>
    <s v="Social Phobia (9.1)"/>
    <n v="4.7699999999999996"/>
    <n v="3.84"/>
  </r>
  <r>
    <s v="Ebesutani 2015 (47-CG) wide age bands gender combined3CombinedTotal Anxiety (37.1)"/>
    <n v="3"/>
    <m/>
    <n v="9"/>
    <x v="14"/>
    <s v="Study1"/>
    <n v="676"/>
    <s v="Ebesutani 2015 Study1 Male&amp;Female Kto2nd"/>
    <n v="152"/>
    <s v="Combined"/>
    <n v="3"/>
    <n v="8.83"/>
    <x v="0"/>
    <s v="RCADS-47-CG-EN"/>
    <n v="1"/>
    <s v="English"/>
    <n v="2"/>
    <x v="1"/>
    <n v="7"/>
    <s v="Total Anxiety (37.1)"/>
    <n v="13.08"/>
    <n v="9.9499999999999993"/>
  </r>
  <r>
    <s v="Ebesutani 2015 (47-CG) wide age bands gender combined3CombinedTotal Anxiety and Depression (47.1)"/>
    <n v="3"/>
    <m/>
    <n v="9"/>
    <x v="14"/>
    <s v="Study1"/>
    <n v="676"/>
    <s v="Ebesutani 2015 Study1 Male&amp;Female Kto2nd"/>
    <n v="152"/>
    <s v="Combined"/>
    <n v="3"/>
    <n v="8.83"/>
    <x v="0"/>
    <s v="RCADS-47-CG-EN"/>
    <n v="1"/>
    <s v="English"/>
    <n v="2"/>
    <x v="1"/>
    <n v="8"/>
    <s v="Total Anxiety and Depression (47.1)"/>
    <n v="15.71"/>
    <n v="11.85"/>
  </r>
  <r>
    <s v="Ebesutani 2015 (47-CG) wide age bands gender combined4CombinedGeneralized Anxiety Disorder (6.1)"/>
    <n v="4"/>
    <m/>
    <n v="9"/>
    <x v="14"/>
    <s v="Study1"/>
    <n v="676"/>
    <s v="Ebesutani 2015 Study1 Male&amp;Female Kto2nd"/>
    <n v="152"/>
    <s v="Combined"/>
    <n v="3"/>
    <n v="8.83"/>
    <x v="0"/>
    <s v="RCADS-47-CG-EN"/>
    <n v="1"/>
    <s v="English"/>
    <n v="2"/>
    <x v="1"/>
    <n v="3"/>
    <s v="Generalized Anxiety Disorder (6.1)"/>
    <n v="2.33"/>
    <n v="2.3199999999999998"/>
  </r>
  <r>
    <s v="Ebesutani 2015 (47-CG) wide age bands gender combined4CombinedMajor Depressive Disorder (10.1)"/>
    <n v="4"/>
    <m/>
    <n v="9"/>
    <x v="14"/>
    <s v="Study1"/>
    <n v="676"/>
    <s v="Ebesutani 2015 Study1 Male&amp;Female Kto2nd"/>
    <n v="152"/>
    <s v="Combined"/>
    <n v="3"/>
    <n v="8.83"/>
    <x v="0"/>
    <s v="RCADS-47-CG-EN"/>
    <n v="1"/>
    <s v="English"/>
    <n v="2"/>
    <x v="1"/>
    <n v="4"/>
    <s v="Major Depressive Disorder (10.1)"/>
    <n v="2.64"/>
    <n v="2.59"/>
  </r>
  <r>
    <s v="Ebesutani 2015 (47-CG) wide age bands gender combined4CombinedObsessive Compulsive Disorder (6.1)"/>
    <n v="4"/>
    <m/>
    <n v="9"/>
    <x v="14"/>
    <s v="Study1"/>
    <n v="676"/>
    <s v="Ebesutani 2015 Study1 Male&amp;Female Kto2nd"/>
    <n v="152"/>
    <s v="Combined"/>
    <n v="3"/>
    <n v="8.83"/>
    <x v="0"/>
    <s v="RCADS-47-CG-EN"/>
    <n v="1"/>
    <s v="English"/>
    <n v="2"/>
    <x v="1"/>
    <n v="6"/>
    <s v="Obsessive Compulsive Disorder (6.1)"/>
    <n v="0.71"/>
    <n v="1.29"/>
  </r>
  <r>
    <s v="Ebesutani 2015 (47-CG) wide age bands gender combined4CombinedPanic Disorder (9.1)"/>
    <n v="4"/>
    <m/>
    <n v="9"/>
    <x v="14"/>
    <s v="Study1"/>
    <n v="676"/>
    <s v="Ebesutani 2015 Study1 Male&amp;Female Kto2nd"/>
    <n v="152"/>
    <s v="Combined"/>
    <n v="3"/>
    <n v="8.83"/>
    <x v="0"/>
    <s v="RCADS-47-CG-EN"/>
    <n v="1"/>
    <s v="English"/>
    <n v="2"/>
    <x v="1"/>
    <n v="2"/>
    <s v="Panic Disorder (9.1)"/>
    <n v="1.05"/>
    <n v="2.15"/>
  </r>
  <r>
    <s v="Ebesutani 2015 (47-CG) wide age bands gender combined4CombinedSeparation Anxiety Disorder (7.1)"/>
    <n v="4"/>
    <m/>
    <n v="9"/>
    <x v="14"/>
    <s v="Study1"/>
    <n v="676"/>
    <s v="Ebesutani 2015 Study1 Male&amp;Female Kto2nd"/>
    <n v="152"/>
    <s v="Combined"/>
    <n v="3"/>
    <n v="8.83"/>
    <x v="0"/>
    <s v="RCADS-47-CG-EN"/>
    <n v="1"/>
    <s v="English"/>
    <n v="2"/>
    <x v="1"/>
    <n v="5"/>
    <s v="Separation Anxiety Disorder (7.1)"/>
    <n v="4.2300000000000004"/>
    <n v="3.35"/>
  </r>
  <r>
    <s v="Ebesutani 2015 (47-CG) wide age bands gender combined4CombinedSocial Phobia (9.1)"/>
    <n v="4"/>
    <m/>
    <n v="9"/>
    <x v="14"/>
    <s v="Study1"/>
    <n v="676"/>
    <s v="Ebesutani 2015 Study1 Male&amp;Female Kto2nd"/>
    <n v="152"/>
    <s v="Combined"/>
    <n v="3"/>
    <n v="8.83"/>
    <x v="0"/>
    <s v="RCADS-47-CG-EN"/>
    <n v="1"/>
    <s v="English"/>
    <n v="2"/>
    <x v="1"/>
    <n v="1"/>
    <s v="Social Phobia (9.1)"/>
    <n v="4.7699999999999996"/>
    <n v="3.84"/>
  </r>
  <r>
    <s v="Ebesutani 2015 (47-CG) wide age bands gender combined4CombinedTotal Anxiety (37.1)"/>
    <n v="4"/>
    <m/>
    <n v="9"/>
    <x v="14"/>
    <s v="Study1"/>
    <n v="676"/>
    <s v="Ebesutani 2015 Study1 Male&amp;Female Kto2nd"/>
    <n v="152"/>
    <s v="Combined"/>
    <n v="3"/>
    <n v="8.83"/>
    <x v="0"/>
    <s v="RCADS-47-CG-EN"/>
    <n v="1"/>
    <s v="English"/>
    <n v="2"/>
    <x v="1"/>
    <n v="7"/>
    <s v="Total Anxiety (37.1)"/>
    <n v="13.08"/>
    <n v="9.9499999999999993"/>
  </r>
  <r>
    <s v="Ebesutani 2015 (47-CG) wide age bands gender combined4CombinedTotal Anxiety and Depression (47.1)"/>
    <n v="4"/>
    <m/>
    <n v="9"/>
    <x v="14"/>
    <s v="Study1"/>
    <n v="676"/>
    <s v="Ebesutani 2015 Study1 Male&amp;Female Kto2nd"/>
    <n v="152"/>
    <s v="Combined"/>
    <n v="3"/>
    <n v="8.83"/>
    <x v="0"/>
    <s v="RCADS-47-CG-EN"/>
    <n v="1"/>
    <s v="English"/>
    <n v="2"/>
    <x v="1"/>
    <n v="8"/>
    <s v="Total Anxiety and Depression (47.1)"/>
    <n v="15.71"/>
    <n v="11.85"/>
  </r>
  <r>
    <s v="Ebesutani 2015 (47-CG) wide age bands gender combined5CombinedGeneralized Anxiety Disorder (6.1)"/>
    <n v="5"/>
    <n v="-1"/>
    <n v="9"/>
    <x v="14"/>
    <s v="Study1"/>
    <n v="676"/>
    <s v="Ebesutani 2015 Study1 Male&amp;Female Kto2nd"/>
    <n v="152"/>
    <s v="Combined"/>
    <n v="3"/>
    <n v="8.83"/>
    <x v="0"/>
    <s v="RCADS-47-CG-EN"/>
    <n v="1"/>
    <s v="English"/>
    <n v="2"/>
    <x v="1"/>
    <n v="3"/>
    <s v="Generalized Anxiety Disorder (6.1)"/>
    <n v="2.33"/>
    <n v="2.3199999999999998"/>
  </r>
  <r>
    <s v="Ebesutani 2015 (47-CG) wide age bands gender combined5CombinedMajor Depressive Disorder (10.1)"/>
    <n v="5"/>
    <n v="-1"/>
    <n v="9"/>
    <x v="14"/>
    <s v="Study1"/>
    <n v="676"/>
    <s v="Ebesutani 2015 Study1 Male&amp;Female Kto2nd"/>
    <n v="152"/>
    <s v="Combined"/>
    <n v="3"/>
    <n v="8.83"/>
    <x v="0"/>
    <s v="RCADS-47-CG-EN"/>
    <n v="1"/>
    <s v="English"/>
    <n v="2"/>
    <x v="1"/>
    <n v="4"/>
    <s v="Major Depressive Disorder (10.1)"/>
    <n v="2.64"/>
    <n v="2.59"/>
  </r>
  <r>
    <s v="Ebesutani 2015 (47-CG) wide age bands gender combined5CombinedObsessive Compulsive Disorder (6.1)"/>
    <n v="5"/>
    <n v="-1"/>
    <n v="9"/>
    <x v="14"/>
    <s v="Study1"/>
    <n v="676"/>
    <s v="Ebesutani 2015 Study1 Male&amp;Female Kto2nd"/>
    <n v="152"/>
    <s v="Combined"/>
    <n v="3"/>
    <n v="8.83"/>
    <x v="0"/>
    <s v="RCADS-47-CG-EN"/>
    <n v="1"/>
    <s v="English"/>
    <n v="2"/>
    <x v="1"/>
    <n v="6"/>
    <s v="Obsessive Compulsive Disorder (6.1)"/>
    <n v="0.71"/>
    <n v="1.29"/>
  </r>
  <r>
    <s v="Ebesutani 2015 (47-CG) wide age bands gender combined5CombinedPanic Disorder (9.1)"/>
    <n v="5"/>
    <n v="-1"/>
    <n v="9"/>
    <x v="14"/>
    <s v="Study1"/>
    <n v="676"/>
    <s v="Ebesutani 2015 Study1 Male&amp;Female Kto2nd"/>
    <n v="152"/>
    <s v="Combined"/>
    <n v="3"/>
    <n v="8.83"/>
    <x v="0"/>
    <s v="RCADS-47-CG-EN"/>
    <n v="1"/>
    <s v="English"/>
    <n v="2"/>
    <x v="1"/>
    <n v="2"/>
    <s v="Panic Disorder (9.1)"/>
    <n v="1.05"/>
    <n v="2.15"/>
  </r>
  <r>
    <s v="Ebesutani 2015 (47-CG) wide age bands gender combined5CombinedSeparation Anxiety Disorder (7.1)"/>
    <n v="5"/>
    <n v="-1"/>
    <n v="9"/>
    <x v="14"/>
    <s v="Study1"/>
    <n v="676"/>
    <s v="Ebesutani 2015 Study1 Male&amp;Female Kto2nd"/>
    <n v="152"/>
    <s v="Combined"/>
    <n v="3"/>
    <n v="8.83"/>
    <x v="0"/>
    <s v="RCADS-47-CG-EN"/>
    <n v="1"/>
    <s v="English"/>
    <n v="2"/>
    <x v="1"/>
    <n v="5"/>
    <s v="Separation Anxiety Disorder (7.1)"/>
    <n v="4.2300000000000004"/>
    <n v="3.35"/>
  </r>
  <r>
    <s v="Ebesutani 2015 (47-CG) wide age bands gender combined5CombinedSocial Phobia (9.1)"/>
    <n v="5"/>
    <n v="-1"/>
    <n v="9"/>
    <x v="14"/>
    <s v="Study1"/>
    <n v="676"/>
    <s v="Ebesutani 2015 Study1 Male&amp;Female Kto2nd"/>
    <n v="152"/>
    <s v="Combined"/>
    <n v="3"/>
    <n v="8.83"/>
    <x v="0"/>
    <s v="RCADS-47-CG-EN"/>
    <n v="1"/>
    <s v="English"/>
    <n v="2"/>
    <x v="1"/>
    <n v="1"/>
    <s v="Social Phobia (9.1)"/>
    <n v="4.7699999999999996"/>
    <n v="3.84"/>
  </r>
  <r>
    <s v="Ebesutani 2015 (47-CG) wide age bands gender combined5CombinedTotal Anxiety (37.1)"/>
    <n v="5"/>
    <n v="-1"/>
    <n v="9"/>
    <x v="14"/>
    <s v="Study1"/>
    <n v="676"/>
    <s v="Ebesutani 2015 Study1 Male&amp;Female Kto2nd"/>
    <n v="152"/>
    <s v="Combined"/>
    <n v="3"/>
    <n v="8.83"/>
    <x v="0"/>
    <s v="RCADS-47-CG-EN"/>
    <n v="1"/>
    <s v="English"/>
    <n v="2"/>
    <x v="1"/>
    <n v="7"/>
    <s v="Total Anxiety (37.1)"/>
    <n v="13.08"/>
    <n v="9.9499999999999993"/>
  </r>
  <r>
    <s v="Ebesutani 2015 (47-CG) wide age bands gender combined5CombinedTotal Anxiety and Depression (47.1)"/>
    <n v="5"/>
    <n v="-1"/>
    <n v="9"/>
    <x v="14"/>
    <s v="Study1"/>
    <n v="676"/>
    <s v="Ebesutani 2015 Study1 Male&amp;Female Kto2nd"/>
    <n v="152"/>
    <s v="Combined"/>
    <n v="3"/>
    <n v="8.83"/>
    <x v="0"/>
    <s v="RCADS-47-CG-EN"/>
    <n v="1"/>
    <s v="English"/>
    <n v="2"/>
    <x v="1"/>
    <n v="8"/>
    <s v="Total Anxiety and Depression (47.1)"/>
    <n v="15.71"/>
    <n v="11.85"/>
  </r>
  <r>
    <s v="Ebesutani 2015 (47-CG) wide age bands gender combined6CombinedGeneralized Anxiety Disorder (6.1)"/>
    <n v="6"/>
    <n v="0"/>
    <n v="9"/>
    <x v="14"/>
    <s v="Study1"/>
    <n v="676"/>
    <s v="Ebesutani 2015 Study1 Male&amp;Female Kto2nd"/>
    <n v="152"/>
    <s v="Combined"/>
    <n v="3"/>
    <n v="8.83"/>
    <x v="0"/>
    <s v="RCADS-47-CG-EN"/>
    <n v="1"/>
    <s v="English"/>
    <n v="2"/>
    <x v="1"/>
    <n v="3"/>
    <s v="Generalized Anxiety Disorder (6.1)"/>
    <n v="2.33"/>
    <n v="2.3199999999999998"/>
  </r>
  <r>
    <s v="Ebesutani 2015 (47-CG) wide age bands gender combined6CombinedMajor Depressive Disorder (10.1)"/>
    <n v="6"/>
    <n v="0"/>
    <n v="9"/>
    <x v="14"/>
    <s v="Study1"/>
    <n v="676"/>
    <s v="Ebesutani 2015 Study1 Male&amp;Female Kto2nd"/>
    <n v="152"/>
    <s v="Combined"/>
    <n v="3"/>
    <n v="8.83"/>
    <x v="0"/>
    <s v="RCADS-47-CG-EN"/>
    <n v="1"/>
    <s v="English"/>
    <n v="2"/>
    <x v="1"/>
    <n v="4"/>
    <s v="Major Depressive Disorder (10.1)"/>
    <n v="2.64"/>
    <n v="2.59"/>
  </r>
  <r>
    <s v="Ebesutani 2015 (47-CG) wide age bands gender combined6CombinedObsessive Compulsive Disorder (6.1)"/>
    <n v="6"/>
    <n v="0"/>
    <n v="9"/>
    <x v="14"/>
    <s v="Study1"/>
    <n v="676"/>
    <s v="Ebesutani 2015 Study1 Male&amp;Female Kto2nd"/>
    <n v="152"/>
    <s v="Combined"/>
    <n v="3"/>
    <n v="8.83"/>
    <x v="0"/>
    <s v="RCADS-47-CG-EN"/>
    <n v="1"/>
    <s v="English"/>
    <n v="2"/>
    <x v="1"/>
    <n v="6"/>
    <s v="Obsessive Compulsive Disorder (6.1)"/>
    <n v="0.71"/>
    <n v="1.29"/>
  </r>
  <r>
    <s v="Ebesutani 2015 (47-CG) wide age bands gender combined6CombinedPanic Disorder (9.1)"/>
    <n v="6"/>
    <n v="0"/>
    <n v="9"/>
    <x v="14"/>
    <s v="Study1"/>
    <n v="676"/>
    <s v="Ebesutani 2015 Study1 Male&amp;Female Kto2nd"/>
    <n v="152"/>
    <s v="Combined"/>
    <n v="3"/>
    <n v="8.83"/>
    <x v="0"/>
    <s v="RCADS-47-CG-EN"/>
    <n v="1"/>
    <s v="English"/>
    <n v="2"/>
    <x v="1"/>
    <n v="2"/>
    <s v="Panic Disorder (9.1)"/>
    <n v="1.05"/>
    <n v="2.15"/>
  </r>
  <r>
    <s v="Ebesutani 2015 (47-CG) wide age bands gender combined6CombinedSeparation Anxiety Disorder (7.1)"/>
    <n v="6"/>
    <n v="0"/>
    <n v="9"/>
    <x v="14"/>
    <s v="Study1"/>
    <n v="676"/>
    <s v="Ebesutani 2015 Study1 Male&amp;Female Kto2nd"/>
    <n v="152"/>
    <s v="Combined"/>
    <n v="3"/>
    <n v="8.83"/>
    <x v="0"/>
    <s v="RCADS-47-CG-EN"/>
    <n v="1"/>
    <s v="English"/>
    <n v="2"/>
    <x v="1"/>
    <n v="5"/>
    <s v="Separation Anxiety Disorder (7.1)"/>
    <n v="4.2300000000000004"/>
    <n v="3.35"/>
  </r>
  <r>
    <s v="Ebesutani 2015 (47-CG) wide age bands gender combined6CombinedSocial Phobia (9.1)"/>
    <n v="6"/>
    <n v="0"/>
    <n v="9"/>
    <x v="14"/>
    <s v="Study1"/>
    <n v="676"/>
    <s v="Ebesutani 2015 Study1 Male&amp;Female Kto2nd"/>
    <n v="152"/>
    <s v="Combined"/>
    <n v="3"/>
    <n v="8.83"/>
    <x v="0"/>
    <s v="RCADS-47-CG-EN"/>
    <n v="1"/>
    <s v="English"/>
    <n v="2"/>
    <x v="1"/>
    <n v="1"/>
    <s v="Social Phobia (9.1)"/>
    <n v="4.7699999999999996"/>
    <n v="3.84"/>
  </r>
  <r>
    <s v="Ebesutani 2015 (47-CG) wide age bands gender combined6CombinedTotal Anxiety (37.1)"/>
    <n v="6"/>
    <n v="0"/>
    <n v="9"/>
    <x v="14"/>
    <s v="Study1"/>
    <n v="676"/>
    <s v="Ebesutani 2015 Study1 Male&amp;Female Kto2nd"/>
    <n v="152"/>
    <s v="Combined"/>
    <n v="3"/>
    <n v="8.83"/>
    <x v="0"/>
    <s v="RCADS-47-CG-EN"/>
    <n v="1"/>
    <s v="English"/>
    <n v="2"/>
    <x v="1"/>
    <n v="7"/>
    <s v="Total Anxiety (37.1)"/>
    <n v="13.08"/>
    <n v="9.9499999999999993"/>
  </r>
  <r>
    <s v="Ebesutani 2015 (47-CG) wide age bands gender combined6CombinedTotal Anxiety and Depression (47.1)"/>
    <n v="6"/>
    <n v="0"/>
    <n v="9"/>
    <x v="14"/>
    <s v="Study1"/>
    <n v="676"/>
    <s v="Ebesutani 2015 Study1 Male&amp;Female Kto2nd"/>
    <n v="152"/>
    <s v="Combined"/>
    <n v="3"/>
    <n v="8.83"/>
    <x v="0"/>
    <s v="RCADS-47-CG-EN"/>
    <n v="1"/>
    <s v="English"/>
    <n v="2"/>
    <x v="1"/>
    <n v="8"/>
    <s v="Total Anxiety and Depression (47.1)"/>
    <n v="15.71"/>
    <n v="11.85"/>
  </r>
  <r>
    <s v="Ebesutani 2015 (47-CG) wide age bands gender combined7CombinedGeneralized Anxiety Disorder (6.1)"/>
    <n v="7"/>
    <n v="1"/>
    <n v="9"/>
    <x v="14"/>
    <s v="Study1"/>
    <n v="676"/>
    <s v="Ebesutani 2015 Study1 Male&amp;Female Kto2nd"/>
    <n v="152"/>
    <s v="Combined"/>
    <n v="3"/>
    <n v="8.83"/>
    <x v="0"/>
    <s v="RCADS-47-CG-EN"/>
    <n v="1"/>
    <s v="English"/>
    <n v="2"/>
    <x v="1"/>
    <n v="3"/>
    <s v="Generalized Anxiety Disorder (6.1)"/>
    <n v="2.33"/>
    <n v="2.3199999999999998"/>
  </r>
  <r>
    <s v="Ebesutani 2015 (47-CG) wide age bands gender combined7CombinedMajor Depressive Disorder (10.1)"/>
    <n v="7"/>
    <n v="1"/>
    <n v="9"/>
    <x v="14"/>
    <s v="Study1"/>
    <n v="676"/>
    <s v="Ebesutani 2015 Study1 Male&amp;Female Kto2nd"/>
    <n v="152"/>
    <s v="Combined"/>
    <n v="3"/>
    <n v="8.83"/>
    <x v="0"/>
    <s v="RCADS-47-CG-EN"/>
    <n v="1"/>
    <s v="English"/>
    <n v="2"/>
    <x v="1"/>
    <n v="4"/>
    <s v="Major Depressive Disorder (10.1)"/>
    <n v="2.64"/>
    <n v="2.59"/>
  </r>
  <r>
    <s v="Ebesutani 2015 (47-CG) wide age bands gender combined7CombinedObsessive Compulsive Disorder (6.1)"/>
    <n v="7"/>
    <n v="1"/>
    <n v="9"/>
    <x v="14"/>
    <s v="Study1"/>
    <n v="676"/>
    <s v="Ebesutani 2015 Study1 Male&amp;Female Kto2nd"/>
    <n v="152"/>
    <s v="Combined"/>
    <n v="3"/>
    <n v="8.83"/>
    <x v="0"/>
    <s v="RCADS-47-CG-EN"/>
    <n v="1"/>
    <s v="English"/>
    <n v="2"/>
    <x v="1"/>
    <n v="6"/>
    <s v="Obsessive Compulsive Disorder (6.1)"/>
    <n v="0.71"/>
    <n v="1.29"/>
  </r>
  <r>
    <s v="Ebesutani 2015 (47-CG) wide age bands gender combined7CombinedPanic Disorder (9.1)"/>
    <n v="7"/>
    <n v="1"/>
    <n v="9"/>
    <x v="14"/>
    <s v="Study1"/>
    <n v="676"/>
    <s v="Ebesutani 2015 Study1 Male&amp;Female Kto2nd"/>
    <n v="152"/>
    <s v="Combined"/>
    <n v="3"/>
    <n v="8.83"/>
    <x v="0"/>
    <s v="RCADS-47-CG-EN"/>
    <n v="1"/>
    <s v="English"/>
    <n v="2"/>
    <x v="1"/>
    <n v="2"/>
    <s v="Panic Disorder (9.1)"/>
    <n v="1.05"/>
    <n v="2.15"/>
  </r>
  <r>
    <s v="Ebesutani 2015 (47-CG) wide age bands gender combined7CombinedSeparation Anxiety Disorder (7.1)"/>
    <n v="7"/>
    <n v="1"/>
    <n v="9"/>
    <x v="14"/>
    <s v="Study1"/>
    <n v="676"/>
    <s v="Ebesutani 2015 Study1 Male&amp;Female Kto2nd"/>
    <n v="152"/>
    <s v="Combined"/>
    <n v="3"/>
    <n v="8.83"/>
    <x v="0"/>
    <s v="RCADS-47-CG-EN"/>
    <n v="1"/>
    <s v="English"/>
    <n v="2"/>
    <x v="1"/>
    <n v="5"/>
    <s v="Separation Anxiety Disorder (7.1)"/>
    <n v="4.2300000000000004"/>
    <n v="3.35"/>
  </r>
  <r>
    <s v="Ebesutani 2015 (47-CG) wide age bands gender combined7CombinedSocial Phobia (9.1)"/>
    <n v="7"/>
    <n v="1"/>
    <n v="9"/>
    <x v="14"/>
    <s v="Study1"/>
    <n v="676"/>
    <s v="Ebesutani 2015 Study1 Male&amp;Female Kto2nd"/>
    <n v="152"/>
    <s v="Combined"/>
    <n v="3"/>
    <n v="8.83"/>
    <x v="0"/>
    <s v="RCADS-47-CG-EN"/>
    <n v="1"/>
    <s v="English"/>
    <n v="2"/>
    <x v="1"/>
    <n v="1"/>
    <s v="Social Phobia (9.1)"/>
    <n v="4.7699999999999996"/>
    <n v="3.84"/>
  </r>
  <r>
    <s v="Ebesutani 2015 (47-CG) wide age bands gender combined7CombinedTotal Anxiety (37.1)"/>
    <n v="7"/>
    <n v="1"/>
    <n v="9"/>
    <x v="14"/>
    <s v="Study1"/>
    <n v="676"/>
    <s v="Ebesutani 2015 Study1 Male&amp;Female Kto2nd"/>
    <n v="152"/>
    <s v="Combined"/>
    <n v="3"/>
    <n v="8.83"/>
    <x v="0"/>
    <s v="RCADS-47-CG-EN"/>
    <n v="1"/>
    <s v="English"/>
    <n v="2"/>
    <x v="1"/>
    <n v="7"/>
    <s v="Total Anxiety (37.1)"/>
    <n v="13.08"/>
    <n v="9.9499999999999993"/>
  </r>
  <r>
    <s v="Ebesutani 2015 (47-CG) wide age bands gender combined7CombinedTotal Anxiety and Depression (47.1)"/>
    <n v="7"/>
    <n v="1"/>
    <n v="9"/>
    <x v="14"/>
    <s v="Study1"/>
    <n v="676"/>
    <s v="Ebesutani 2015 Study1 Male&amp;Female Kto2nd"/>
    <n v="152"/>
    <s v="Combined"/>
    <n v="3"/>
    <n v="8.83"/>
    <x v="0"/>
    <s v="RCADS-47-CG-EN"/>
    <n v="1"/>
    <s v="English"/>
    <n v="2"/>
    <x v="1"/>
    <n v="8"/>
    <s v="Total Anxiety and Depression (47.1)"/>
    <n v="15.71"/>
    <n v="11.85"/>
  </r>
  <r>
    <s v="Ebesutani 2015 (47-CG) wide age bands gender combined8CombinedGeneralized Anxiety Disorder (6.1)"/>
    <n v="8"/>
    <n v="2"/>
    <n v="9"/>
    <x v="14"/>
    <s v="Study1"/>
    <n v="676"/>
    <s v="Ebesutani 2015 Study1 Male&amp;Female Kto2nd"/>
    <n v="152"/>
    <s v="Combined"/>
    <n v="3"/>
    <n v="8.83"/>
    <x v="0"/>
    <s v="RCADS-47-CG-EN"/>
    <n v="1"/>
    <s v="English"/>
    <n v="2"/>
    <x v="1"/>
    <n v="3"/>
    <s v="Generalized Anxiety Disorder (6.1)"/>
    <n v="2.33"/>
    <n v="2.3199999999999998"/>
  </r>
  <r>
    <s v="Ebesutani 2015 (47-CG) wide age bands gender combined8CombinedGeneralized Anxiety Disorder (6.1)"/>
    <n v="8"/>
    <n v="2"/>
    <n v="9"/>
    <x v="14"/>
    <s v="Study1"/>
    <n v="677"/>
    <s v="Ebesutani 2015 Study1 Male&amp;Female 3rdto12th"/>
    <n v="155"/>
    <s v="Combined"/>
    <n v="7.42"/>
    <n v="17.5"/>
    <x v="0"/>
    <s v="RCADS-47-CG-EN"/>
    <n v="1"/>
    <s v="English"/>
    <n v="2"/>
    <x v="1"/>
    <n v="3"/>
    <s v="Generalized Anxiety Disorder (6.1)"/>
    <n v="3.63"/>
    <n v="3.15"/>
  </r>
  <r>
    <s v="Ebesutani 2015 (47-CG) wide age bands gender combined8CombinedMajor Depressive Disorder (10.1)"/>
    <n v="8"/>
    <n v="2"/>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8CombinedMajor Depressive Disorder (10.1)"/>
    <n v="8"/>
    <n v="2"/>
    <n v="9"/>
    <x v="14"/>
    <s v="Study1"/>
    <n v="676"/>
    <s v="Ebesutani 2015 Study1 Male&amp;Female Kto2nd"/>
    <n v="152"/>
    <s v="Combined"/>
    <n v="3"/>
    <n v="8.83"/>
    <x v="0"/>
    <s v="RCADS-47-CG-EN"/>
    <n v="1"/>
    <s v="English"/>
    <n v="2"/>
    <x v="1"/>
    <n v="4"/>
    <s v="Major Depressive Disorder (10.1)"/>
    <n v="2.64"/>
    <n v="2.59"/>
  </r>
  <r>
    <s v="Ebesutani 2015 (47-CG) wide age bands gender combined8CombinedObsessive Compulsive Disorder (6.1)"/>
    <n v="8"/>
    <n v="2"/>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8CombinedObsessive Compulsive Disorder (6.1)"/>
    <n v="8"/>
    <n v="2"/>
    <n v="9"/>
    <x v="14"/>
    <s v="Study1"/>
    <n v="676"/>
    <s v="Ebesutani 2015 Study1 Male&amp;Female Kto2nd"/>
    <n v="152"/>
    <s v="Combined"/>
    <n v="3"/>
    <n v="8.83"/>
    <x v="0"/>
    <s v="RCADS-47-CG-EN"/>
    <n v="1"/>
    <s v="English"/>
    <n v="2"/>
    <x v="1"/>
    <n v="6"/>
    <s v="Obsessive Compulsive Disorder (6.1)"/>
    <n v="0.71"/>
    <n v="1.29"/>
  </r>
  <r>
    <s v="Ebesutani 2015 (47-CG) wide age bands gender combined8CombinedPanic Disorder (9.1)"/>
    <n v="8"/>
    <n v="2"/>
    <n v="9"/>
    <x v="14"/>
    <s v="Study1"/>
    <n v="677"/>
    <s v="Ebesutani 2015 Study1 Male&amp;Female 3rdto12th"/>
    <n v="155"/>
    <s v="Combined"/>
    <n v="7.42"/>
    <n v="17.5"/>
    <x v="0"/>
    <s v="RCADS-47-CG-EN"/>
    <n v="1"/>
    <s v="English"/>
    <n v="2"/>
    <x v="1"/>
    <n v="2"/>
    <s v="Panic Disorder (9.1)"/>
    <n v="1.82"/>
    <n v="2.5499999999999998"/>
  </r>
  <r>
    <s v="Ebesutani 2015 (47-CG) wide age bands gender combined8CombinedPanic Disorder (9.1)"/>
    <n v="8"/>
    <n v="2"/>
    <n v="9"/>
    <x v="14"/>
    <s v="Study1"/>
    <n v="676"/>
    <s v="Ebesutani 2015 Study1 Male&amp;Female Kto2nd"/>
    <n v="152"/>
    <s v="Combined"/>
    <n v="3"/>
    <n v="8.83"/>
    <x v="0"/>
    <s v="RCADS-47-CG-EN"/>
    <n v="1"/>
    <s v="English"/>
    <n v="2"/>
    <x v="1"/>
    <n v="2"/>
    <s v="Panic Disorder (9.1)"/>
    <n v="1.05"/>
    <n v="2.15"/>
  </r>
  <r>
    <s v="Ebesutani 2015 (47-CG) wide age bands gender combined8CombinedSeparation Anxiety Disorder (7.1)"/>
    <n v="8"/>
    <n v="2"/>
    <n v="9"/>
    <x v="14"/>
    <s v="Study1"/>
    <n v="677"/>
    <s v="Ebesutani 2015 Study1 Male&amp;Female 3rdto12th"/>
    <n v="155"/>
    <s v="Combined"/>
    <n v="7.42"/>
    <n v="17.5"/>
    <x v="0"/>
    <s v="RCADS-47-CG-EN"/>
    <n v="1"/>
    <s v="English"/>
    <n v="2"/>
    <x v="1"/>
    <n v="5"/>
    <s v="Separation Anxiety Disorder (7.1)"/>
    <n v="3.28"/>
    <n v="3.12"/>
  </r>
  <r>
    <s v="Ebesutani 2015 (47-CG) wide age bands gender combined8CombinedSeparation Anxiety Disorder (7.1)"/>
    <n v="8"/>
    <n v="2"/>
    <n v="9"/>
    <x v="14"/>
    <s v="Study1"/>
    <n v="676"/>
    <s v="Ebesutani 2015 Study1 Male&amp;Female Kto2nd"/>
    <n v="152"/>
    <s v="Combined"/>
    <n v="3"/>
    <n v="8.83"/>
    <x v="0"/>
    <s v="RCADS-47-CG-EN"/>
    <n v="1"/>
    <s v="English"/>
    <n v="2"/>
    <x v="1"/>
    <n v="5"/>
    <s v="Separation Anxiety Disorder (7.1)"/>
    <n v="4.2300000000000004"/>
    <n v="3.35"/>
  </r>
  <r>
    <s v="Ebesutani 2015 (47-CG) wide age bands gender combined8CombinedSocial Phobia (9.1)"/>
    <n v="8"/>
    <n v="2"/>
    <n v="9"/>
    <x v="14"/>
    <s v="Study1"/>
    <n v="677"/>
    <s v="Ebesutani 2015 Study1 Male&amp;Female 3rdto12th"/>
    <n v="155"/>
    <s v="Combined"/>
    <n v="7.42"/>
    <n v="17.5"/>
    <x v="0"/>
    <s v="RCADS-47-CG-EN"/>
    <n v="1"/>
    <s v="English"/>
    <n v="2"/>
    <x v="1"/>
    <n v="1"/>
    <s v="Social Phobia (9.1)"/>
    <n v="8.35"/>
    <n v="4.99"/>
  </r>
  <r>
    <s v="Ebesutani 2015 (47-CG) wide age bands gender combined8CombinedSocial Phobia (9.1)"/>
    <n v="8"/>
    <n v="2"/>
    <n v="9"/>
    <x v="14"/>
    <s v="Study1"/>
    <n v="676"/>
    <s v="Ebesutani 2015 Study1 Male&amp;Female Kto2nd"/>
    <n v="152"/>
    <s v="Combined"/>
    <n v="3"/>
    <n v="8.83"/>
    <x v="0"/>
    <s v="RCADS-47-CG-EN"/>
    <n v="1"/>
    <s v="English"/>
    <n v="2"/>
    <x v="1"/>
    <n v="1"/>
    <s v="Social Phobia (9.1)"/>
    <n v="4.7699999999999996"/>
    <n v="3.84"/>
  </r>
  <r>
    <s v="Ebesutani 2015 (47-CG) wide age bands gender combined8CombinedTotal Anxiety (37.1)"/>
    <n v="8"/>
    <n v="2"/>
    <n v="9"/>
    <x v="14"/>
    <s v="Study1"/>
    <n v="676"/>
    <s v="Ebesutani 2015 Study1 Male&amp;Female Kto2nd"/>
    <n v="152"/>
    <s v="Combined"/>
    <n v="3"/>
    <n v="8.83"/>
    <x v="0"/>
    <s v="RCADS-47-CG-EN"/>
    <n v="1"/>
    <s v="English"/>
    <n v="2"/>
    <x v="1"/>
    <n v="7"/>
    <s v="Total Anxiety (37.1)"/>
    <n v="13.08"/>
    <n v="9.9499999999999993"/>
  </r>
  <r>
    <s v="Ebesutani 2015 (47-CG) wide age bands gender combined8CombinedTotal Anxiety (37.1)"/>
    <n v="8"/>
    <n v="2"/>
    <n v="9"/>
    <x v="14"/>
    <s v="Study1"/>
    <n v="677"/>
    <s v="Ebesutani 2015 Study1 Male&amp;Female 3rdto12th"/>
    <n v="155"/>
    <s v="Combined"/>
    <n v="7.42"/>
    <n v="17.5"/>
    <x v="0"/>
    <s v="RCADS-47-CG-EN"/>
    <n v="1"/>
    <s v="English"/>
    <n v="2"/>
    <x v="1"/>
    <n v="7"/>
    <s v="Total Anxiety (37.1)"/>
    <n v="18.3"/>
    <n v="12.95"/>
  </r>
  <r>
    <s v="Ebesutani 2015 (47-CG) wide age bands gender combined8CombinedTotal Anxiety and Depression (47.1)"/>
    <n v="8"/>
    <n v="2"/>
    <n v="9"/>
    <x v="14"/>
    <s v="Study1"/>
    <n v="677"/>
    <s v="Ebesutani 2015 Study1 Male&amp;Female 3rdto12th"/>
    <n v="155"/>
    <s v="Combined"/>
    <n v="7.42"/>
    <n v="17.5"/>
    <x v="0"/>
    <s v="RCADS-47-CG-EN"/>
    <n v="1"/>
    <s v="English"/>
    <n v="2"/>
    <x v="1"/>
    <n v="8"/>
    <s v="Total Anxiety and Depression (47.1)"/>
    <n v="22.4"/>
    <n v="15.85"/>
  </r>
  <r>
    <s v="Ebesutani 2015 (47-CG) wide age bands gender combined8CombinedTotal Anxiety and Depression (47.1)"/>
    <n v="8"/>
    <n v="2"/>
    <n v="9"/>
    <x v="14"/>
    <s v="Study1"/>
    <n v="676"/>
    <s v="Ebesutani 2015 Study1 Male&amp;Female Kto2nd"/>
    <n v="152"/>
    <s v="Combined"/>
    <n v="3"/>
    <n v="8.83"/>
    <x v="0"/>
    <s v="RCADS-47-CG-EN"/>
    <n v="1"/>
    <s v="English"/>
    <n v="2"/>
    <x v="1"/>
    <n v="8"/>
    <s v="Total Anxiety and Depression (47.1)"/>
    <n v="15.71"/>
    <n v="11.85"/>
  </r>
  <r>
    <s v="Ebesutani 2015 (47-CG) wide age bands gender combined9CombinedGeneralized Anxiety Disorder (6.1)"/>
    <n v="9"/>
    <n v="3"/>
    <n v="9"/>
    <x v="14"/>
    <s v="Study1"/>
    <n v="677"/>
    <s v="Ebesutani 2015 Study1 Male&amp;Female 3rdto12th"/>
    <n v="155"/>
    <s v="Combined"/>
    <n v="7.42"/>
    <n v="17.5"/>
    <x v="0"/>
    <s v="RCADS-47-CG-EN"/>
    <n v="1"/>
    <s v="English"/>
    <n v="2"/>
    <x v="1"/>
    <n v="3"/>
    <s v="Generalized Anxiety Disorder (6.1)"/>
    <n v="3.63"/>
    <n v="3.15"/>
  </r>
  <r>
    <s v="Ebesutani 2015 (47-CG) wide age bands gender combined9CombinedMajor Depressive Disorder (10.1)"/>
    <n v="9"/>
    <n v="3"/>
    <n v="9"/>
    <x v="14"/>
    <s v="Study1"/>
    <n v="677"/>
    <s v="Ebesutani 2015 Study1 Male&amp;Female 3rdto12th"/>
    <n v="155"/>
    <s v="Combined"/>
    <n v="7.42"/>
    <n v="17.5"/>
    <x v="0"/>
    <s v="RCADS-47-CG-EN"/>
    <n v="1"/>
    <s v="English"/>
    <n v="2"/>
    <x v="1"/>
    <n v="4"/>
    <s v="Major Depressive Disorder (10.1)"/>
    <n v="4.0999999999999996"/>
    <n v="3.73"/>
  </r>
  <r>
    <s v="Ebesutani 2015 (47-CG) wide age bands gender combined9CombinedObsessive Compulsive Disorder (6.1)"/>
    <n v="9"/>
    <n v="3"/>
    <n v="9"/>
    <x v="14"/>
    <s v="Study1"/>
    <n v="677"/>
    <s v="Ebesutani 2015 Study1 Male&amp;Female 3rdto12th"/>
    <n v="155"/>
    <s v="Combined"/>
    <n v="7.42"/>
    <n v="17.5"/>
    <x v="0"/>
    <s v="RCADS-47-CG-EN"/>
    <n v="1"/>
    <s v="English"/>
    <n v="2"/>
    <x v="1"/>
    <n v="6"/>
    <s v="Obsessive Compulsive Disorder (6.1)"/>
    <n v="1.21"/>
    <n v="2.0099999999999998"/>
  </r>
  <r>
    <s v="Ebesutani 2015 (47-CG) wide age bands gender combined9CombinedPanic Disorder (9.1)"/>
    <n v="9"/>
    <n v="3"/>
    <n v="9"/>
    <x v="14"/>
    <s v="Study1"/>
    <n v="677"/>
    <s v="Ebesutani 2015 Study1 Male&amp;Female 3rdto12th"/>
    <n v="155"/>
    <s v="Combined"/>
    <n v="7.42"/>
    <n v="17.5"/>
    <x v="0"/>
    <s v="RCADS-47-CG-EN"/>
    <n v="1"/>
    <s v="English"/>
    <n v="2"/>
    <x v="1"/>
    <n v="2"/>
    <s v="Panic Disorder (9.1)"/>
    <n v="1.82"/>
    <n v="2.5499999999999998"/>
  </r>
  <r>
    <s v="Ebesutani 2015 (47-CG) wide age bands gender combined9CombinedSeparation Anxiety Disorder (7.1)"/>
    <n v="9"/>
    <n v="3"/>
    <n v="9"/>
    <x v="14"/>
    <s v="Study1"/>
    <n v="677"/>
    <s v="Ebesutani 2015 Study1 Male&amp;Female 3rdto12th"/>
    <n v="155"/>
    <s v="Combined"/>
    <n v="7.42"/>
    <n v="17.5"/>
    <x v="0"/>
    <s v="RCADS-47-CG-EN"/>
    <n v="1"/>
    <s v="English"/>
    <n v="2"/>
    <x v="1"/>
    <n v="5"/>
    <s v="Separation Anxiety Disorder (7.1)"/>
    <n v="3.28"/>
    <n v="3.12"/>
  </r>
  <r>
    <s v="Ebesutani 2015 (47-CG) wide age bands gender combined9CombinedSocial Phobia (9.1)"/>
    <n v="9"/>
    <n v="3"/>
    <n v="9"/>
    <x v="14"/>
    <s v="Study1"/>
    <n v="677"/>
    <s v="Ebesutani 2015 Study1 Male&amp;Female 3rdto12th"/>
    <n v="155"/>
    <s v="Combined"/>
    <n v="7.42"/>
    <n v="17.5"/>
    <x v="0"/>
    <s v="RCADS-47-CG-EN"/>
    <n v="1"/>
    <s v="English"/>
    <n v="2"/>
    <x v="1"/>
    <n v="1"/>
    <s v="Social Phobia (9.1)"/>
    <n v="8.35"/>
    <n v="4.99"/>
  </r>
  <r>
    <s v="Ebesutani 2015 (47-CG) wide age bands gender combined9CombinedTotal Anxiety (37.1)"/>
    <n v="9"/>
    <n v="3"/>
    <n v="9"/>
    <x v="14"/>
    <s v="Study1"/>
    <n v="677"/>
    <s v="Ebesutani 2015 Study1 Male&amp;Female 3rdto12th"/>
    <n v="155"/>
    <s v="Combined"/>
    <n v="7.42"/>
    <n v="17.5"/>
    <x v="0"/>
    <s v="RCADS-47-CG-EN"/>
    <n v="1"/>
    <s v="English"/>
    <n v="2"/>
    <x v="1"/>
    <n v="7"/>
    <s v="Total Anxiety (37.1)"/>
    <n v="18.3"/>
    <n v="12.95"/>
  </r>
  <r>
    <s v="Ebesutani 2015 (47-CG) wide age bands gender combined9CombinedTotal Anxiety and Depression (47.1)"/>
    <n v="9"/>
    <n v="3"/>
    <n v="9"/>
    <x v="14"/>
    <s v="Study1"/>
    <n v="677"/>
    <s v="Ebesutani 2015 Study1 Male&amp;Female 3rdto12th"/>
    <n v="155"/>
    <s v="Combined"/>
    <n v="7.42"/>
    <n v="17.5"/>
    <x v="0"/>
    <s v="RCADS-47-CG-EN"/>
    <n v="1"/>
    <s v="English"/>
    <n v="2"/>
    <x v="1"/>
    <n v="8"/>
    <s v="Total Anxiety and Depression (47.1)"/>
    <n v="22.4"/>
    <n v="15.85"/>
  </r>
  <r>
    <s v="Ebesutani 2017 (25-CG) ages combined10FemaleMajor Depressive Disorder (10.1)"/>
    <n v="10"/>
    <n v="4"/>
    <n v="4"/>
    <x v="15"/>
    <s v="Study1"/>
    <n v="256"/>
    <s v="Ebesutani2017 Study 1 School Sample All Girls"/>
    <n v="531"/>
    <s v="Female"/>
    <n v="9"/>
    <n v="18"/>
    <x v="1"/>
    <s v="RCADS-25-CG-EN"/>
    <n v="1"/>
    <s v="English"/>
    <n v="2"/>
    <x v="1"/>
    <n v="4"/>
    <s v="Major Depressive Disorder (10.1)"/>
    <n v="3.89"/>
    <n v="3.42"/>
  </r>
  <r>
    <s v="Ebesutani 2017 (25-CG) ages combined10FemaleTotal Anxiety (15.1)"/>
    <n v="10"/>
    <n v="4"/>
    <n v="4"/>
    <x v="15"/>
    <s v="Study1"/>
    <n v="256"/>
    <s v="Ebesutani2017 Study 1 School Sample All Girls"/>
    <n v="531"/>
    <s v="Female"/>
    <n v="9"/>
    <n v="18"/>
    <x v="1"/>
    <s v="RCADS-25-CG-EN"/>
    <n v="1"/>
    <s v="English"/>
    <n v="2"/>
    <x v="1"/>
    <n v="9"/>
    <s v="Total Anxiety (15.1)"/>
    <n v="6.42"/>
    <n v="4.88"/>
  </r>
  <r>
    <s v="Ebesutani 2017 (25-CG) ages combined10FemaleTotal Anxiety and Depression (25.1)"/>
    <n v="10"/>
    <n v="4"/>
    <n v="4"/>
    <x v="15"/>
    <s v="Study1"/>
    <n v="256"/>
    <s v="Ebesutani2017 Study 1 School Sample All Girls"/>
    <n v="531"/>
    <s v="Female"/>
    <n v="9"/>
    <n v="18"/>
    <x v="1"/>
    <s v="RCADS-25-CG-EN"/>
    <n v="1"/>
    <s v="English"/>
    <n v="2"/>
    <x v="1"/>
    <n v="10"/>
    <s v="Total Anxiety and Depression (25.1)"/>
    <n v="10.3"/>
    <n v="7.51"/>
  </r>
  <r>
    <s v="Ebesutani 2017 (25-CG) ages combined10MaleMajor Depressive Disorder (10.1)"/>
    <n v="10"/>
    <n v="4"/>
    <n v="4"/>
    <x v="15"/>
    <s v="Study1"/>
    <n v="250"/>
    <s v="Ebesutani2017 Study 1 School Sample All Boys"/>
    <n v="436"/>
    <s v="Male"/>
    <n v="9"/>
    <n v="18"/>
    <x v="1"/>
    <s v="RCADS-25-CG-EN"/>
    <n v="1"/>
    <s v="English"/>
    <n v="2"/>
    <x v="1"/>
    <n v="4"/>
    <s v="Major Depressive Disorder (10.1)"/>
    <n v="3.98"/>
    <n v="3.33"/>
  </r>
  <r>
    <s v="Ebesutani 2017 (25-CG) ages combined10MaleTotal Anxiety (15.1)"/>
    <n v="10"/>
    <n v="4"/>
    <n v="4"/>
    <x v="15"/>
    <s v="Study1"/>
    <n v="250"/>
    <s v="Ebesutani2017 Study 1 School Sample All Boys"/>
    <n v="436"/>
    <s v="Male"/>
    <n v="9"/>
    <n v="18"/>
    <x v="1"/>
    <s v="RCADS-25-CG-EN"/>
    <n v="1"/>
    <s v="English"/>
    <n v="2"/>
    <x v="1"/>
    <n v="9"/>
    <s v="Total Anxiety (15.1)"/>
    <n v="5.97"/>
    <n v="4.18"/>
  </r>
  <r>
    <s v="Ebesutani 2017 (25-CG) ages combined10MaleTotal Anxiety and Depression (25.1)"/>
    <n v="10"/>
    <n v="4"/>
    <n v="4"/>
    <x v="15"/>
    <s v="Study1"/>
    <n v="250"/>
    <s v="Ebesutani2017 Study 1 School Sample All Boys"/>
    <n v="436"/>
    <s v="Male"/>
    <n v="9"/>
    <n v="18"/>
    <x v="1"/>
    <s v="RCADS-25-CG-EN"/>
    <n v="1"/>
    <s v="English"/>
    <n v="2"/>
    <x v="1"/>
    <n v="10"/>
    <s v="Total Anxiety and Depression (25.1)"/>
    <n v="9.9499999999999993"/>
    <n v="6.54"/>
  </r>
  <r>
    <s v="Ebesutani 2017 (25-CG) ages combined11FemaleMajor Depressive Disorder (10.1)"/>
    <n v="11"/>
    <n v="5"/>
    <n v="4"/>
    <x v="15"/>
    <s v="Study1"/>
    <n v="256"/>
    <s v="Ebesutani2017 Study 1 School Sample All Girls"/>
    <n v="531"/>
    <s v="Female"/>
    <n v="9"/>
    <n v="18"/>
    <x v="1"/>
    <s v="RCADS-25-CG-EN"/>
    <n v="1"/>
    <s v="English"/>
    <n v="2"/>
    <x v="1"/>
    <n v="4"/>
    <s v="Major Depressive Disorder (10.1)"/>
    <n v="3.89"/>
    <n v="3.42"/>
  </r>
  <r>
    <s v="Ebesutani 2017 (25-CG) ages combined11FemaleTotal Anxiety (15.1)"/>
    <n v="11"/>
    <n v="5"/>
    <n v="4"/>
    <x v="15"/>
    <s v="Study1"/>
    <n v="256"/>
    <s v="Ebesutani2017 Study 1 School Sample All Girls"/>
    <n v="531"/>
    <s v="Female"/>
    <n v="9"/>
    <n v="18"/>
    <x v="1"/>
    <s v="RCADS-25-CG-EN"/>
    <n v="1"/>
    <s v="English"/>
    <n v="2"/>
    <x v="1"/>
    <n v="9"/>
    <s v="Total Anxiety (15.1)"/>
    <n v="6.42"/>
    <n v="4.88"/>
  </r>
  <r>
    <s v="Ebesutani 2017 (25-CG) ages combined11FemaleTotal Anxiety and Depression (25.1)"/>
    <n v="11"/>
    <n v="5"/>
    <n v="4"/>
    <x v="15"/>
    <s v="Study1"/>
    <n v="256"/>
    <s v="Ebesutani2017 Study 1 School Sample All Girls"/>
    <n v="531"/>
    <s v="Female"/>
    <n v="9"/>
    <n v="18"/>
    <x v="1"/>
    <s v="RCADS-25-CG-EN"/>
    <n v="1"/>
    <s v="English"/>
    <n v="2"/>
    <x v="1"/>
    <n v="10"/>
    <s v="Total Anxiety and Depression (25.1)"/>
    <n v="10.3"/>
    <n v="7.51"/>
  </r>
  <r>
    <s v="Ebesutani 2017 (25-CG) ages combined11MaleMajor Depressive Disorder (10.1)"/>
    <n v="11"/>
    <n v="5"/>
    <n v="4"/>
    <x v="15"/>
    <s v="Study1"/>
    <n v="250"/>
    <s v="Ebesutani2017 Study 1 School Sample All Boys"/>
    <n v="436"/>
    <s v="Male"/>
    <n v="9"/>
    <n v="18"/>
    <x v="1"/>
    <s v="RCADS-25-CG-EN"/>
    <n v="1"/>
    <s v="English"/>
    <n v="2"/>
    <x v="1"/>
    <n v="4"/>
    <s v="Major Depressive Disorder (10.1)"/>
    <n v="3.98"/>
    <n v="3.33"/>
  </r>
  <r>
    <s v="Ebesutani 2017 (25-CG) ages combined11MaleTotal Anxiety (15.1)"/>
    <n v="11"/>
    <n v="5"/>
    <n v="4"/>
    <x v="15"/>
    <s v="Study1"/>
    <n v="250"/>
    <s v="Ebesutani2017 Study 1 School Sample All Boys"/>
    <n v="436"/>
    <s v="Male"/>
    <n v="9"/>
    <n v="18"/>
    <x v="1"/>
    <s v="RCADS-25-CG-EN"/>
    <n v="1"/>
    <s v="English"/>
    <n v="2"/>
    <x v="1"/>
    <n v="9"/>
    <s v="Total Anxiety (15.1)"/>
    <n v="5.97"/>
    <n v="4.18"/>
  </r>
  <r>
    <s v="Ebesutani 2017 (25-CG) ages combined11MaleTotal Anxiety and Depression (25.1)"/>
    <n v="11"/>
    <n v="5"/>
    <n v="4"/>
    <x v="15"/>
    <s v="Study1"/>
    <n v="250"/>
    <s v="Ebesutani2017 Study 1 School Sample All Boys"/>
    <n v="436"/>
    <s v="Male"/>
    <n v="9"/>
    <n v="18"/>
    <x v="1"/>
    <s v="RCADS-25-CG-EN"/>
    <n v="1"/>
    <s v="English"/>
    <n v="2"/>
    <x v="1"/>
    <n v="10"/>
    <s v="Total Anxiety and Depression (25.1)"/>
    <n v="9.9499999999999993"/>
    <n v="6.54"/>
  </r>
  <r>
    <s v="Ebesutani 2017 (25-CG) ages combined12FemaleMajor Depressive Disorder (10.1)"/>
    <n v="12"/>
    <n v="6"/>
    <n v="4"/>
    <x v="15"/>
    <s v="Study1"/>
    <n v="256"/>
    <s v="Ebesutani2017 Study 1 School Sample All Girls"/>
    <n v="531"/>
    <s v="Female"/>
    <n v="9"/>
    <n v="18"/>
    <x v="1"/>
    <s v="RCADS-25-CG-EN"/>
    <n v="1"/>
    <s v="English"/>
    <n v="2"/>
    <x v="1"/>
    <n v="4"/>
    <s v="Major Depressive Disorder (10.1)"/>
    <n v="3.89"/>
    <n v="3.42"/>
  </r>
  <r>
    <s v="Ebesutani 2017 (25-CG) ages combined12FemaleTotal Anxiety (15.1)"/>
    <n v="12"/>
    <n v="6"/>
    <n v="4"/>
    <x v="15"/>
    <s v="Study1"/>
    <n v="256"/>
    <s v="Ebesutani2017 Study 1 School Sample All Girls"/>
    <n v="531"/>
    <s v="Female"/>
    <n v="9"/>
    <n v="18"/>
    <x v="1"/>
    <s v="RCADS-25-CG-EN"/>
    <n v="1"/>
    <s v="English"/>
    <n v="2"/>
    <x v="1"/>
    <n v="9"/>
    <s v="Total Anxiety (15.1)"/>
    <n v="6.42"/>
    <n v="4.88"/>
  </r>
  <r>
    <s v="Ebesutani 2017 (25-CG) ages combined12FemaleTotal Anxiety and Depression (25.1)"/>
    <n v="12"/>
    <n v="6"/>
    <n v="4"/>
    <x v="15"/>
    <s v="Study1"/>
    <n v="256"/>
    <s v="Ebesutani2017 Study 1 School Sample All Girls"/>
    <n v="531"/>
    <s v="Female"/>
    <n v="9"/>
    <n v="18"/>
    <x v="1"/>
    <s v="RCADS-25-CG-EN"/>
    <n v="1"/>
    <s v="English"/>
    <n v="2"/>
    <x v="1"/>
    <n v="10"/>
    <s v="Total Anxiety and Depression (25.1)"/>
    <n v="10.3"/>
    <n v="7.51"/>
  </r>
  <r>
    <s v="Ebesutani 2017 (25-CG) ages combined12MaleMajor Depressive Disorder (10.1)"/>
    <n v="12"/>
    <n v="6"/>
    <n v="4"/>
    <x v="15"/>
    <s v="Study1"/>
    <n v="250"/>
    <s v="Ebesutani2017 Study 1 School Sample All Boys"/>
    <n v="436"/>
    <s v="Male"/>
    <n v="9"/>
    <n v="18"/>
    <x v="1"/>
    <s v="RCADS-25-CG-EN"/>
    <n v="1"/>
    <s v="English"/>
    <n v="2"/>
    <x v="1"/>
    <n v="4"/>
    <s v="Major Depressive Disorder (10.1)"/>
    <n v="3.98"/>
    <n v="3.33"/>
  </r>
  <r>
    <s v="Ebesutani 2017 (25-CG) ages combined12MaleTotal Anxiety (15.1)"/>
    <n v="12"/>
    <n v="6"/>
    <n v="4"/>
    <x v="15"/>
    <s v="Study1"/>
    <n v="250"/>
    <s v="Ebesutani2017 Study 1 School Sample All Boys"/>
    <n v="436"/>
    <s v="Male"/>
    <n v="9"/>
    <n v="18"/>
    <x v="1"/>
    <s v="RCADS-25-CG-EN"/>
    <n v="1"/>
    <s v="English"/>
    <n v="2"/>
    <x v="1"/>
    <n v="9"/>
    <s v="Total Anxiety (15.1)"/>
    <n v="5.97"/>
    <n v="4.18"/>
  </r>
  <r>
    <s v="Ebesutani 2017 (25-CG) ages combined12MaleTotal Anxiety and Depression (25.1)"/>
    <n v="12"/>
    <n v="6"/>
    <n v="4"/>
    <x v="15"/>
    <s v="Study1"/>
    <n v="250"/>
    <s v="Ebesutani2017 Study 1 School Sample All Boys"/>
    <n v="436"/>
    <s v="Male"/>
    <n v="9"/>
    <n v="18"/>
    <x v="1"/>
    <s v="RCADS-25-CG-EN"/>
    <n v="1"/>
    <s v="English"/>
    <n v="2"/>
    <x v="1"/>
    <n v="10"/>
    <s v="Total Anxiety and Depression (25.1)"/>
    <n v="9.9499999999999993"/>
    <n v="6.54"/>
  </r>
  <r>
    <s v="Ebesutani 2017 (25-CG) ages combined13FemaleMajor Depressive Disorder (10.1)"/>
    <n v="13"/>
    <n v="7"/>
    <n v="4"/>
    <x v="15"/>
    <s v="Study1"/>
    <n v="256"/>
    <s v="Ebesutani2017 Study 1 School Sample All Girls"/>
    <n v="531"/>
    <s v="Female"/>
    <n v="9"/>
    <n v="18"/>
    <x v="1"/>
    <s v="RCADS-25-CG-EN"/>
    <n v="1"/>
    <s v="English"/>
    <n v="2"/>
    <x v="1"/>
    <n v="4"/>
    <s v="Major Depressive Disorder (10.1)"/>
    <n v="3.89"/>
    <n v="3.42"/>
  </r>
  <r>
    <s v="Ebesutani 2017 (25-CG) ages combined13FemaleTotal Anxiety (15.1)"/>
    <n v="13"/>
    <n v="7"/>
    <n v="4"/>
    <x v="15"/>
    <s v="Study1"/>
    <n v="256"/>
    <s v="Ebesutani2017 Study 1 School Sample All Girls"/>
    <n v="531"/>
    <s v="Female"/>
    <n v="9"/>
    <n v="18"/>
    <x v="1"/>
    <s v="RCADS-25-CG-EN"/>
    <n v="1"/>
    <s v="English"/>
    <n v="2"/>
    <x v="1"/>
    <n v="9"/>
    <s v="Total Anxiety (15.1)"/>
    <n v="6.42"/>
    <n v="4.88"/>
  </r>
  <r>
    <s v="Ebesutani 2017 (25-CG) ages combined13FemaleTotal Anxiety and Depression (25.1)"/>
    <n v="13"/>
    <n v="7"/>
    <n v="4"/>
    <x v="15"/>
    <s v="Study1"/>
    <n v="256"/>
    <s v="Ebesutani2017 Study 1 School Sample All Girls"/>
    <n v="531"/>
    <s v="Female"/>
    <n v="9"/>
    <n v="18"/>
    <x v="1"/>
    <s v="RCADS-25-CG-EN"/>
    <n v="1"/>
    <s v="English"/>
    <n v="2"/>
    <x v="1"/>
    <n v="10"/>
    <s v="Total Anxiety and Depression (25.1)"/>
    <n v="10.3"/>
    <n v="7.51"/>
  </r>
  <r>
    <s v="Ebesutani 2017 (25-CG) ages combined13MaleMajor Depressive Disorder (10.1)"/>
    <n v="13"/>
    <n v="7"/>
    <n v="4"/>
    <x v="15"/>
    <s v="Study1"/>
    <n v="250"/>
    <s v="Ebesutani2017 Study 1 School Sample All Boys"/>
    <n v="436"/>
    <s v="Male"/>
    <n v="9"/>
    <n v="18"/>
    <x v="1"/>
    <s v="RCADS-25-CG-EN"/>
    <n v="1"/>
    <s v="English"/>
    <n v="2"/>
    <x v="1"/>
    <n v="4"/>
    <s v="Major Depressive Disorder (10.1)"/>
    <n v="3.98"/>
    <n v="3.33"/>
  </r>
  <r>
    <s v="Ebesutani 2017 (25-CG) ages combined13MaleTotal Anxiety (15.1)"/>
    <n v="13"/>
    <n v="7"/>
    <n v="4"/>
    <x v="15"/>
    <s v="Study1"/>
    <n v="250"/>
    <s v="Ebesutani2017 Study 1 School Sample All Boys"/>
    <n v="436"/>
    <s v="Male"/>
    <n v="9"/>
    <n v="18"/>
    <x v="1"/>
    <s v="RCADS-25-CG-EN"/>
    <n v="1"/>
    <s v="English"/>
    <n v="2"/>
    <x v="1"/>
    <n v="9"/>
    <s v="Total Anxiety (15.1)"/>
    <n v="5.97"/>
    <n v="4.18"/>
  </r>
  <r>
    <s v="Ebesutani 2017 (25-CG) ages combined13MaleTotal Anxiety and Depression (25.1)"/>
    <n v="13"/>
    <n v="7"/>
    <n v="4"/>
    <x v="15"/>
    <s v="Study1"/>
    <n v="250"/>
    <s v="Ebesutani2017 Study 1 School Sample All Boys"/>
    <n v="436"/>
    <s v="Male"/>
    <n v="9"/>
    <n v="18"/>
    <x v="1"/>
    <s v="RCADS-25-CG-EN"/>
    <n v="1"/>
    <s v="English"/>
    <n v="2"/>
    <x v="1"/>
    <n v="10"/>
    <s v="Total Anxiety and Depression (25.1)"/>
    <n v="9.9499999999999993"/>
    <n v="6.54"/>
  </r>
  <r>
    <s v="Ebesutani 2017 (25-CG) ages combined14FemaleMajor Depressive Disorder (10.1)"/>
    <n v="14"/>
    <n v="8"/>
    <n v="4"/>
    <x v="15"/>
    <s v="Study1"/>
    <n v="256"/>
    <s v="Ebesutani2017 Study 1 School Sample All Girls"/>
    <n v="531"/>
    <s v="Female"/>
    <n v="9"/>
    <n v="18"/>
    <x v="1"/>
    <s v="RCADS-25-CG-EN"/>
    <n v="1"/>
    <s v="English"/>
    <n v="2"/>
    <x v="1"/>
    <n v="4"/>
    <s v="Major Depressive Disorder (10.1)"/>
    <n v="3.89"/>
    <n v="3.42"/>
  </r>
  <r>
    <s v="Ebesutani 2017 (25-CG) ages combined14FemaleTotal Anxiety (15.1)"/>
    <n v="14"/>
    <n v="8"/>
    <n v="4"/>
    <x v="15"/>
    <s v="Study1"/>
    <n v="256"/>
    <s v="Ebesutani2017 Study 1 School Sample All Girls"/>
    <n v="531"/>
    <s v="Female"/>
    <n v="9"/>
    <n v="18"/>
    <x v="1"/>
    <s v="RCADS-25-CG-EN"/>
    <n v="1"/>
    <s v="English"/>
    <n v="2"/>
    <x v="1"/>
    <n v="9"/>
    <s v="Total Anxiety (15.1)"/>
    <n v="6.42"/>
    <n v="4.88"/>
  </r>
  <r>
    <s v="Ebesutani 2017 (25-CG) ages combined14FemaleTotal Anxiety and Depression (25.1)"/>
    <n v="14"/>
    <n v="8"/>
    <n v="4"/>
    <x v="15"/>
    <s v="Study1"/>
    <n v="256"/>
    <s v="Ebesutani2017 Study 1 School Sample All Girls"/>
    <n v="531"/>
    <s v="Female"/>
    <n v="9"/>
    <n v="18"/>
    <x v="1"/>
    <s v="RCADS-25-CG-EN"/>
    <n v="1"/>
    <s v="English"/>
    <n v="2"/>
    <x v="1"/>
    <n v="10"/>
    <s v="Total Anxiety and Depression (25.1)"/>
    <n v="10.3"/>
    <n v="7.51"/>
  </r>
  <r>
    <s v="Ebesutani 2017 (25-CG) ages combined14MaleMajor Depressive Disorder (10.1)"/>
    <n v="14"/>
    <n v="8"/>
    <n v="4"/>
    <x v="15"/>
    <s v="Study1"/>
    <n v="250"/>
    <s v="Ebesutani2017 Study 1 School Sample All Boys"/>
    <n v="436"/>
    <s v="Male"/>
    <n v="9"/>
    <n v="18"/>
    <x v="1"/>
    <s v="RCADS-25-CG-EN"/>
    <n v="1"/>
    <s v="English"/>
    <n v="2"/>
    <x v="1"/>
    <n v="4"/>
    <s v="Major Depressive Disorder (10.1)"/>
    <n v="3.98"/>
    <n v="3.33"/>
  </r>
  <r>
    <s v="Ebesutani 2017 (25-CG) ages combined14MaleTotal Anxiety (15.1)"/>
    <n v="14"/>
    <n v="8"/>
    <n v="4"/>
    <x v="15"/>
    <s v="Study1"/>
    <n v="250"/>
    <s v="Ebesutani2017 Study 1 School Sample All Boys"/>
    <n v="436"/>
    <s v="Male"/>
    <n v="9"/>
    <n v="18"/>
    <x v="1"/>
    <s v="RCADS-25-CG-EN"/>
    <n v="1"/>
    <s v="English"/>
    <n v="2"/>
    <x v="1"/>
    <n v="9"/>
    <s v="Total Anxiety (15.1)"/>
    <n v="5.97"/>
    <n v="4.18"/>
  </r>
  <r>
    <s v="Ebesutani 2017 (25-CG) ages combined14MaleTotal Anxiety and Depression (25.1)"/>
    <n v="14"/>
    <n v="8"/>
    <n v="4"/>
    <x v="15"/>
    <s v="Study1"/>
    <n v="250"/>
    <s v="Ebesutani2017 Study 1 School Sample All Boys"/>
    <n v="436"/>
    <s v="Male"/>
    <n v="9"/>
    <n v="18"/>
    <x v="1"/>
    <s v="RCADS-25-CG-EN"/>
    <n v="1"/>
    <s v="English"/>
    <n v="2"/>
    <x v="1"/>
    <n v="10"/>
    <s v="Total Anxiety and Depression (25.1)"/>
    <n v="9.9499999999999993"/>
    <n v="6.54"/>
  </r>
  <r>
    <s v="Ebesutani 2017 (25-CG) ages combined15FemaleMajor Depressive Disorder (10.1)"/>
    <n v="15"/>
    <n v="9"/>
    <n v="4"/>
    <x v="15"/>
    <s v="Study1"/>
    <n v="256"/>
    <s v="Ebesutani2017 Study 1 School Sample All Girls"/>
    <n v="531"/>
    <s v="Female"/>
    <n v="9"/>
    <n v="18"/>
    <x v="1"/>
    <s v="RCADS-25-CG-EN"/>
    <n v="1"/>
    <s v="English"/>
    <n v="2"/>
    <x v="1"/>
    <n v="4"/>
    <s v="Major Depressive Disorder (10.1)"/>
    <n v="3.89"/>
    <n v="3.42"/>
  </r>
  <r>
    <s v="Ebesutani 2017 (25-CG) ages combined15FemaleTotal Anxiety (15.1)"/>
    <n v="15"/>
    <n v="9"/>
    <n v="4"/>
    <x v="15"/>
    <s v="Study1"/>
    <n v="256"/>
    <s v="Ebesutani2017 Study 1 School Sample All Girls"/>
    <n v="531"/>
    <s v="Female"/>
    <n v="9"/>
    <n v="18"/>
    <x v="1"/>
    <s v="RCADS-25-CG-EN"/>
    <n v="1"/>
    <s v="English"/>
    <n v="2"/>
    <x v="1"/>
    <n v="9"/>
    <s v="Total Anxiety (15.1)"/>
    <n v="6.42"/>
    <n v="4.88"/>
  </r>
  <r>
    <s v="Ebesutani 2017 (25-CG) ages combined15FemaleTotal Anxiety and Depression (25.1)"/>
    <n v="15"/>
    <n v="9"/>
    <n v="4"/>
    <x v="15"/>
    <s v="Study1"/>
    <n v="256"/>
    <s v="Ebesutani2017 Study 1 School Sample All Girls"/>
    <n v="531"/>
    <s v="Female"/>
    <n v="9"/>
    <n v="18"/>
    <x v="1"/>
    <s v="RCADS-25-CG-EN"/>
    <n v="1"/>
    <s v="English"/>
    <n v="2"/>
    <x v="1"/>
    <n v="10"/>
    <s v="Total Anxiety and Depression (25.1)"/>
    <n v="10.3"/>
    <n v="7.51"/>
  </r>
  <r>
    <s v="Ebesutani 2017 (25-CG) ages combined15MaleMajor Depressive Disorder (10.1)"/>
    <n v="15"/>
    <n v="9"/>
    <n v="4"/>
    <x v="15"/>
    <s v="Study1"/>
    <n v="250"/>
    <s v="Ebesutani2017 Study 1 School Sample All Boys"/>
    <n v="436"/>
    <s v="Male"/>
    <n v="9"/>
    <n v="18"/>
    <x v="1"/>
    <s v="RCADS-25-CG-EN"/>
    <n v="1"/>
    <s v="English"/>
    <n v="2"/>
    <x v="1"/>
    <n v="4"/>
    <s v="Major Depressive Disorder (10.1)"/>
    <n v="3.98"/>
    <n v="3.33"/>
  </r>
  <r>
    <s v="Ebesutani 2017 (25-CG) ages combined15MaleTotal Anxiety (15.1)"/>
    <n v="15"/>
    <n v="9"/>
    <n v="4"/>
    <x v="15"/>
    <s v="Study1"/>
    <n v="250"/>
    <s v="Ebesutani2017 Study 1 School Sample All Boys"/>
    <n v="436"/>
    <s v="Male"/>
    <n v="9"/>
    <n v="18"/>
    <x v="1"/>
    <s v="RCADS-25-CG-EN"/>
    <n v="1"/>
    <s v="English"/>
    <n v="2"/>
    <x v="1"/>
    <n v="9"/>
    <s v="Total Anxiety (15.1)"/>
    <n v="5.97"/>
    <n v="4.18"/>
  </r>
  <r>
    <s v="Ebesutani 2017 (25-CG) ages combined15MaleTotal Anxiety and Depression (25.1)"/>
    <n v="15"/>
    <n v="9"/>
    <n v="4"/>
    <x v="15"/>
    <s v="Study1"/>
    <n v="250"/>
    <s v="Ebesutani2017 Study 1 School Sample All Boys"/>
    <n v="436"/>
    <s v="Male"/>
    <n v="9"/>
    <n v="18"/>
    <x v="1"/>
    <s v="RCADS-25-CG-EN"/>
    <n v="1"/>
    <s v="English"/>
    <n v="2"/>
    <x v="1"/>
    <n v="10"/>
    <s v="Total Anxiety and Depression (25.1)"/>
    <n v="9.9499999999999993"/>
    <n v="6.54"/>
  </r>
  <r>
    <s v="Ebesutani 2017 (25-CG) ages combined16FemaleMajor Depressive Disorder (10.1)"/>
    <n v="16"/>
    <n v="10"/>
    <n v="4"/>
    <x v="15"/>
    <s v="Study1"/>
    <n v="256"/>
    <s v="Ebesutani2017 Study 1 School Sample All Girls"/>
    <n v="531"/>
    <s v="Female"/>
    <n v="9"/>
    <n v="18"/>
    <x v="1"/>
    <s v="RCADS-25-CG-EN"/>
    <n v="1"/>
    <s v="English"/>
    <n v="2"/>
    <x v="1"/>
    <n v="4"/>
    <s v="Major Depressive Disorder (10.1)"/>
    <n v="3.89"/>
    <n v="3.42"/>
  </r>
  <r>
    <s v="Ebesutani 2017 (25-CG) ages combined16FemaleTotal Anxiety (15.1)"/>
    <n v="16"/>
    <n v="10"/>
    <n v="4"/>
    <x v="15"/>
    <s v="Study1"/>
    <n v="256"/>
    <s v="Ebesutani2017 Study 1 School Sample All Girls"/>
    <n v="531"/>
    <s v="Female"/>
    <n v="9"/>
    <n v="18"/>
    <x v="1"/>
    <s v="RCADS-25-CG-EN"/>
    <n v="1"/>
    <s v="English"/>
    <n v="2"/>
    <x v="1"/>
    <n v="9"/>
    <s v="Total Anxiety (15.1)"/>
    <n v="6.42"/>
    <n v="4.88"/>
  </r>
  <r>
    <s v="Ebesutani 2017 (25-CG) ages combined16FemaleTotal Anxiety and Depression (25.1)"/>
    <n v="16"/>
    <n v="10"/>
    <n v="4"/>
    <x v="15"/>
    <s v="Study1"/>
    <n v="256"/>
    <s v="Ebesutani2017 Study 1 School Sample All Girls"/>
    <n v="531"/>
    <s v="Female"/>
    <n v="9"/>
    <n v="18"/>
    <x v="1"/>
    <s v="RCADS-25-CG-EN"/>
    <n v="1"/>
    <s v="English"/>
    <n v="2"/>
    <x v="1"/>
    <n v="10"/>
    <s v="Total Anxiety and Depression (25.1)"/>
    <n v="10.3"/>
    <n v="7.51"/>
  </r>
  <r>
    <s v="Ebesutani 2017 (25-CG) ages combined16MaleMajor Depressive Disorder (10.1)"/>
    <n v="16"/>
    <n v="10"/>
    <n v="4"/>
    <x v="15"/>
    <s v="Study1"/>
    <n v="250"/>
    <s v="Ebesutani2017 Study 1 School Sample All Boys"/>
    <n v="436"/>
    <s v="Male"/>
    <n v="9"/>
    <n v="18"/>
    <x v="1"/>
    <s v="RCADS-25-CG-EN"/>
    <n v="1"/>
    <s v="English"/>
    <n v="2"/>
    <x v="1"/>
    <n v="4"/>
    <s v="Major Depressive Disorder (10.1)"/>
    <n v="3.98"/>
    <n v="3.33"/>
  </r>
  <r>
    <s v="Ebesutani 2017 (25-CG) ages combined16MaleTotal Anxiety (15.1)"/>
    <n v="16"/>
    <n v="10"/>
    <n v="4"/>
    <x v="15"/>
    <s v="Study1"/>
    <n v="250"/>
    <s v="Ebesutani2017 Study 1 School Sample All Boys"/>
    <n v="436"/>
    <s v="Male"/>
    <n v="9"/>
    <n v="18"/>
    <x v="1"/>
    <s v="RCADS-25-CG-EN"/>
    <n v="1"/>
    <s v="English"/>
    <n v="2"/>
    <x v="1"/>
    <n v="9"/>
    <s v="Total Anxiety (15.1)"/>
    <n v="5.97"/>
    <n v="4.18"/>
  </r>
  <r>
    <s v="Ebesutani 2017 (25-CG) ages combined16MaleTotal Anxiety and Depression (25.1)"/>
    <n v="16"/>
    <n v="10"/>
    <n v="4"/>
    <x v="15"/>
    <s v="Study1"/>
    <n v="250"/>
    <s v="Ebesutani2017 Study 1 School Sample All Boys"/>
    <n v="436"/>
    <s v="Male"/>
    <n v="9"/>
    <n v="18"/>
    <x v="1"/>
    <s v="RCADS-25-CG-EN"/>
    <n v="1"/>
    <s v="English"/>
    <n v="2"/>
    <x v="1"/>
    <n v="10"/>
    <s v="Total Anxiety and Depression (25.1)"/>
    <n v="9.9499999999999993"/>
    <n v="6.54"/>
  </r>
  <r>
    <s v="Ebesutani 2017 (25-CG) ages combined17FemaleMajor Depressive Disorder (10.1)"/>
    <n v="17"/>
    <n v="11"/>
    <n v="4"/>
    <x v="15"/>
    <s v="Study1"/>
    <n v="256"/>
    <s v="Ebesutani2017 Study 1 School Sample All Girls"/>
    <n v="531"/>
    <s v="Female"/>
    <n v="9"/>
    <n v="18"/>
    <x v="1"/>
    <s v="RCADS-25-CG-EN"/>
    <n v="1"/>
    <s v="English"/>
    <n v="2"/>
    <x v="1"/>
    <n v="4"/>
    <s v="Major Depressive Disorder (10.1)"/>
    <n v="3.89"/>
    <n v="3.42"/>
  </r>
  <r>
    <s v="Ebesutani 2017 (25-CG) ages combined17FemaleTotal Anxiety (15.1)"/>
    <n v="17"/>
    <n v="11"/>
    <n v="4"/>
    <x v="15"/>
    <s v="Study1"/>
    <n v="256"/>
    <s v="Ebesutani2017 Study 1 School Sample All Girls"/>
    <n v="531"/>
    <s v="Female"/>
    <n v="9"/>
    <n v="18"/>
    <x v="1"/>
    <s v="RCADS-25-CG-EN"/>
    <n v="1"/>
    <s v="English"/>
    <n v="2"/>
    <x v="1"/>
    <n v="9"/>
    <s v="Total Anxiety (15.1)"/>
    <n v="6.42"/>
    <n v="4.88"/>
  </r>
  <r>
    <s v="Ebesutani 2017 (25-CG) ages combined17FemaleTotal Anxiety and Depression (25.1)"/>
    <n v="17"/>
    <n v="11"/>
    <n v="4"/>
    <x v="15"/>
    <s v="Study1"/>
    <n v="256"/>
    <s v="Ebesutani2017 Study 1 School Sample All Girls"/>
    <n v="531"/>
    <s v="Female"/>
    <n v="9"/>
    <n v="18"/>
    <x v="1"/>
    <s v="RCADS-25-CG-EN"/>
    <n v="1"/>
    <s v="English"/>
    <n v="2"/>
    <x v="1"/>
    <n v="10"/>
    <s v="Total Anxiety and Depression (25.1)"/>
    <n v="10.3"/>
    <n v="7.51"/>
  </r>
  <r>
    <s v="Ebesutani 2017 (25-CG) ages combined17MaleMajor Depressive Disorder (10.1)"/>
    <n v="17"/>
    <n v="11"/>
    <n v="4"/>
    <x v="15"/>
    <s v="Study1"/>
    <n v="250"/>
    <s v="Ebesutani2017 Study 1 School Sample All Boys"/>
    <n v="436"/>
    <s v="Male"/>
    <n v="9"/>
    <n v="18"/>
    <x v="1"/>
    <s v="RCADS-25-CG-EN"/>
    <n v="1"/>
    <s v="English"/>
    <n v="2"/>
    <x v="1"/>
    <n v="4"/>
    <s v="Major Depressive Disorder (10.1)"/>
    <n v="3.98"/>
    <n v="3.33"/>
  </r>
  <r>
    <s v="Ebesutani 2017 (25-CG) ages combined17MaleTotal Anxiety (15.1)"/>
    <n v="17"/>
    <n v="11"/>
    <n v="4"/>
    <x v="15"/>
    <s v="Study1"/>
    <n v="250"/>
    <s v="Ebesutani2017 Study 1 School Sample All Boys"/>
    <n v="436"/>
    <s v="Male"/>
    <n v="9"/>
    <n v="18"/>
    <x v="1"/>
    <s v="RCADS-25-CG-EN"/>
    <n v="1"/>
    <s v="English"/>
    <n v="2"/>
    <x v="1"/>
    <n v="9"/>
    <s v="Total Anxiety (15.1)"/>
    <n v="5.97"/>
    <n v="4.18"/>
  </r>
  <r>
    <s v="Ebesutani 2017 (25-CG) ages combined17MaleTotal Anxiety and Depression (25.1)"/>
    <n v="17"/>
    <n v="11"/>
    <n v="4"/>
    <x v="15"/>
    <s v="Study1"/>
    <n v="250"/>
    <s v="Ebesutani2017 Study 1 School Sample All Boys"/>
    <n v="436"/>
    <s v="Male"/>
    <n v="9"/>
    <n v="18"/>
    <x v="1"/>
    <s v="RCADS-25-CG-EN"/>
    <n v="1"/>
    <s v="English"/>
    <n v="2"/>
    <x v="1"/>
    <n v="10"/>
    <s v="Total Anxiety and Depression (25.1)"/>
    <n v="9.9499999999999993"/>
    <n v="6.54"/>
  </r>
  <r>
    <s v="Ebesutani 2017 (25-CG) ages combined18FemaleMajor Depressive Disorder (10.1)"/>
    <n v="18"/>
    <n v="12"/>
    <n v="4"/>
    <x v="15"/>
    <s v="Study1"/>
    <n v="256"/>
    <s v="Ebesutani2017 Study 1 School Sample All Girls"/>
    <n v="531"/>
    <s v="Female"/>
    <n v="9"/>
    <n v="18"/>
    <x v="1"/>
    <s v="RCADS-25-CG-EN"/>
    <n v="1"/>
    <s v="English"/>
    <n v="2"/>
    <x v="1"/>
    <n v="4"/>
    <s v="Major Depressive Disorder (10.1)"/>
    <n v="3.89"/>
    <n v="3.42"/>
  </r>
  <r>
    <s v="Ebesutani 2017 (25-CG) ages combined18FemaleTotal Anxiety (15.1)"/>
    <n v="18"/>
    <n v="12"/>
    <n v="4"/>
    <x v="15"/>
    <s v="Study1"/>
    <n v="256"/>
    <s v="Ebesutani2017 Study 1 School Sample All Girls"/>
    <n v="531"/>
    <s v="Female"/>
    <n v="9"/>
    <n v="18"/>
    <x v="1"/>
    <s v="RCADS-25-CG-EN"/>
    <n v="1"/>
    <s v="English"/>
    <n v="2"/>
    <x v="1"/>
    <n v="9"/>
    <s v="Total Anxiety (15.1)"/>
    <n v="6.42"/>
    <n v="4.88"/>
  </r>
  <r>
    <s v="Ebesutani 2017 (25-CG) ages combined18FemaleTotal Anxiety and Depression (25.1)"/>
    <n v="18"/>
    <n v="12"/>
    <n v="4"/>
    <x v="15"/>
    <s v="Study1"/>
    <n v="256"/>
    <s v="Ebesutani2017 Study 1 School Sample All Girls"/>
    <n v="531"/>
    <s v="Female"/>
    <n v="9"/>
    <n v="18"/>
    <x v="1"/>
    <s v="RCADS-25-CG-EN"/>
    <n v="1"/>
    <s v="English"/>
    <n v="2"/>
    <x v="1"/>
    <n v="10"/>
    <s v="Total Anxiety and Depression (25.1)"/>
    <n v="10.3"/>
    <n v="7.51"/>
  </r>
  <r>
    <s v="Ebesutani 2017 (25-CG) ages combined18MaleMajor Depressive Disorder (10.1)"/>
    <n v="18"/>
    <n v="12"/>
    <n v="4"/>
    <x v="15"/>
    <s v="Study1"/>
    <n v="250"/>
    <s v="Ebesutani2017 Study 1 School Sample All Boys"/>
    <n v="436"/>
    <s v="Male"/>
    <n v="9"/>
    <n v="18"/>
    <x v="1"/>
    <s v="RCADS-25-CG-EN"/>
    <n v="1"/>
    <s v="English"/>
    <n v="2"/>
    <x v="1"/>
    <n v="4"/>
    <s v="Major Depressive Disorder (10.1)"/>
    <n v="3.98"/>
    <n v="3.33"/>
  </r>
  <r>
    <s v="Ebesutani 2017 (25-CG) ages combined18MaleTotal Anxiety (15.1)"/>
    <n v="18"/>
    <n v="12"/>
    <n v="4"/>
    <x v="15"/>
    <s v="Study1"/>
    <n v="250"/>
    <s v="Ebesutani2017 Study 1 School Sample All Boys"/>
    <n v="436"/>
    <s v="Male"/>
    <n v="9"/>
    <n v="18"/>
    <x v="1"/>
    <s v="RCADS-25-CG-EN"/>
    <n v="1"/>
    <s v="English"/>
    <n v="2"/>
    <x v="1"/>
    <n v="9"/>
    <s v="Total Anxiety (15.1)"/>
    <n v="5.97"/>
    <n v="4.18"/>
  </r>
  <r>
    <s v="Ebesutani 2017 (25-CG) ages combined18MaleTotal Anxiety and Depression (25.1)"/>
    <n v="18"/>
    <n v="12"/>
    <n v="4"/>
    <x v="15"/>
    <s v="Study1"/>
    <n v="250"/>
    <s v="Ebesutani2017 Study 1 School Sample All Boys"/>
    <n v="436"/>
    <s v="Male"/>
    <n v="9"/>
    <n v="18"/>
    <x v="1"/>
    <s v="RCADS-25-CG-EN"/>
    <n v="1"/>
    <s v="English"/>
    <n v="2"/>
    <x v="1"/>
    <n v="10"/>
    <s v="Total Anxiety and Depression (25.1)"/>
    <n v="9.9499999999999993"/>
    <n v="6.54"/>
  </r>
  <r>
    <s v="Ebesutani 2017 (25-CG) ages combined9FemaleMajor Depressive Disorder (10.1)"/>
    <n v="9"/>
    <n v="3"/>
    <n v="4"/>
    <x v="15"/>
    <s v="Study1"/>
    <n v="256"/>
    <s v="Ebesutani2017 Study 1 School Sample All Girls"/>
    <n v="531"/>
    <s v="Female"/>
    <n v="9"/>
    <n v="18"/>
    <x v="1"/>
    <s v="RCADS-25-CG-EN"/>
    <n v="1"/>
    <s v="English"/>
    <n v="2"/>
    <x v="1"/>
    <n v="4"/>
    <s v="Major Depressive Disorder (10.1)"/>
    <n v="3.89"/>
    <n v="3.42"/>
  </r>
  <r>
    <s v="Ebesutani 2017 (25-CG) ages combined9FemaleTotal Anxiety (15.1)"/>
    <n v="9"/>
    <n v="3"/>
    <n v="4"/>
    <x v="15"/>
    <s v="Study1"/>
    <n v="256"/>
    <s v="Ebesutani2017 Study 1 School Sample All Girls"/>
    <n v="531"/>
    <s v="Female"/>
    <n v="9"/>
    <n v="18"/>
    <x v="1"/>
    <s v="RCADS-25-CG-EN"/>
    <n v="1"/>
    <s v="English"/>
    <n v="2"/>
    <x v="1"/>
    <n v="9"/>
    <s v="Total Anxiety (15.1)"/>
    <n v="6.42"/>
    <n v="4.88"/>
  </r>
  <r>
    <s v="Ebesutani 2017 (25-CG) ages combined9FemaleTotal Anxiety and Depression (25.1)"/>
    <n v="9"/>
    <n v="3"/>
    <n v="4"/>
    <x v="15"/>
    <s v="Study1"/>
    <n v="256"/>
    <s v="Ebesutani2017 Study 1 School Sample All Girls"/>
    <n v="531"/>
    <s v="Female"/>
    <n v="9"/>
    <n v="18"/>
    <x v="1"/>
    <s v="RCADS-25-CG-EN"/>
    <n v="1"/>
    <s v="English"/>
    <n v="2"/>
    <x v="1"/>
    <n v="10"/>
    <s v="Total Anxiety and Depression (25.1)"/>
    <n v="10.3"/>
    <n v="7.51"/>
  </r>
  <r>
    <s v="Ebesutani 2017 (25-CG) ages combined9MaleMajor Depressive Disorder (10.1)"/>
    <n v="9"/>
    <n v="3"/>
    <n v="4"/>
    <x v="15"/>
    <s v="Study1"/>
    <n v="250"/>
    <s v="Ebesutani2017 Study 1 School Sample All Boys"/>
    <n v="436"/>
    <s v="Male"/>
    <n v="9"/>
    <n v="18"/>
    <x v="1"/>
    <s v="RCADS-25-CG-EN"/>
    <n v="1"/>
    <s v="English"/>
    <n v="2"/>
    <x v="1"/>
    <n v="4"/>
    <s v="Major Depressive Disorder (10.1)"/>
    <n v="3.98"/>
    <n v="3.33"/>
  </r>
  <r>
    <s v="Ebesutani 2017 (25-CG) ages combined9MaleTotal Anxiety (15.1)"/>
    <n v="9"/>
    <n v="3"/>
    <n v="4"/>
    <x v="15"/>
    <s v="Study1"/>
    <n v="250"/>
    <s v="Ebesutani2017 Study 1 School Sample All Boys"/>
    <n v="436"/>
    <s v="Male"/>
    <n v="9"/>
    <n v="18"/>
    <x v="1"/>
    <s v="RCADS-25-CG-EN"/>
    <n v="1"/>
    <s v="English"/>
    <n v="2"/>
    <x v="1"/>
    <n v="9"/>
    <s v="Total Anxiety (15.1)"/>
    <n v="5.97"/>
    <n v="4.18"/>
  </r>
  <r>
    <s v="Ebesutani 2017 (25-CG) ages combined9MaleTotal Anxiety and Depression (25.1)"/>
    <n v="9"/>
    <n v="3"/>
    <n v="4"/>
    <x v="15"/>
    <s v="Study1"/>
    <n v="250"/>
    <s v="Ebesutani2017 Study 1 School Sample All Boys"/>
    <n v="436"/>
    <s v="Male"/>
    <n v="9"/>
    <n v="18"/>
    <x v="1"/>
    <s v="RCADS-25-CG-EN"/>
    <n v="1"/>
    <s v="English"/>
    <n v="2"/>
    <x v="1"/>
    <n v="10"/>
    <s v="Total Anxiety and Depression (25.1)"/>
    <n v="9.9499999999999993"/>
    <n v="6.54"/>
  </r>
  <r>
    <s v="Ebesutani 2017 (25-CG) ages gender combined10CombinedMajor Depressive Disorder (10.1)"/>
    <n v="10"/>
    <n v="4"/>
    <n v="4"/>
    <x v="16"/>
    <s v="Study1"/>
    <n v="209"/>
    <s v="Ebesutani2017 Study 1 Full School Sample"/>
    <n v="967"/>
    <s v="Combined"/>
    <n v="8"/>
    <n v="18"/>
    <x v="1"/>
    <s v="RCADS-25-CG-EN"/>
    <n v="1"/>
    <s v="English"/>
    <n v="2"/>
    <x v="1"/>
    <n v="4"/>
    <s v="Major Depressive Disorder (10.1)"/>
    <n v="3.93"/>
    <n v="3.38"/>
  </r>
  <r>
    <s v="Ebesutani 2017 (25-CG) ages gender combined10CombinedTotal Anxiety (15.1)"/>
    <n v="10"/>
    <n v="4"/>
    <n v="4"/>
    <x v="16"/>
    <s v="Study1"/>
    <n v="209"/>
    <s v="Ebesutani2017 Study 1 Full School Sample"/>
    <n v="967"/>
    <s v="Combined"/>
    <n v="8"/>
    <n v="18"/>
    <x v="1"/>
    <s v="RCADS-25-CG-EN"/>
    <n v="1"/>
    <s v="English"/>
    <n v="2"/>
    <x v="1"/>
    <n v="9"/>
    <s v="Total Anxiety (15.1)"/>
    <n v="6.22"/>
    <n v="4.58"/>
  </r>
  <r>
    <s v="Ebesutani 2017 (25-CG) ages gender combined10CombinedTotal Anxiety and Depression (25.1)"/>
    <n v="10"/>
    <n v="4"/>
    <n v="4"/>
    <x v="16"/>
    <s v="Study1"/>
    <n v="209"/>
    <s v="Ebesutani2017 Study 1 Full School Sample"/>
    <n v="967"/>
    <s v="Combined"/>
    <n v="8"/>
    <n v="18"/>
    <x v="1"/>
    <s v="RCADS-25-CG-EN"/>
    <n v="1"/>
    <s v="English"/>
    <n v="2"/>
    <x v="1"/>
    <n v="10"/>
    <s v="Total Anxiety and Depression (25.1)"/>
    <n v="10.15"/>
    <n v="7.09"/>
  </r>
  <r>
    <s v="Ebesutani 2017 (25-CG) ages gender combined11CombinedMajor Depressive Disorder (10.1)"/>
    <n v="11"/>
    <n v="5"/>
    <n v="4"/>
    <x v="16"/>
    <s v="Study1"/>
    <n v="209"/>
    <s v="Ebesutani2017 Study 1 Full School Sample"/>
    <n v="967"/>
    <s v="Combined"/>
    <n v="8"/>
    <n v="18"/>
    <x v="1"/>
    <s v="RCADS-25-CG-EN"/>
    <n v="1"/>
    <s v="English"/>
    <n v="2"/>
    <x v="1"/>
    <n v="4"/>
    <s v="Major Depressive Disorder (10.1)"/>
    <n v="3.93"/>
    <n v="3.38"/>
  </r>
  <r>
    <s v="Ebesutani 2017 (25-CG) ages gender combined11CombinedTotal Anxiety (15.1)"/>
    <n v="11"/>
    <n v="5"/>
    <n v="4"/>
    <x v="16"/>
    <s v="Study1"/>
    <n v="209"/>
    <s v="Ebesutani2017 Study 1 Full School Sample"/>
    <n v="967"/>
    <s v="Combined"/>
    <n v="8"/>
    <n v="18"/>
    <x v="1"/>
    <s v="RCADS-25-CG-EN"/>
    <n v="1"/>
    <s v="English"/>
    <n v="2"/>
    <x v="1"/>
    <n v="9"/>
    <s v="Total Anxiety (15.1)"/>
    <n v="6.22"/>
    <n v="4.58"/>
  </r>
  <r>
    <s v="Ebesutani 2017 (25-CG) ages gender combined11CombinedTotal Anxiety and Depression (25.1)"/>
    <n v="11"/>
    <n v="5"/>
    <n v="4"/>
    <x v="16"/>
    <s v="Study1"/>
    <n v="209"/>
    <s v="Ebesutani2017 Study 1 Full School Sample"/>
    <n v="967"/>
    <s v="Combined"/>
    <n v="8"/>
    <n v="18"/>
    <x v="1"/>
    <s v="RCADS-25-CG-EN"/>
    <n v="1"/>
    <s v="English"/>
    <n v="2"/>
    <x v="1"/>
    <n v="10"/>
    <s v="Total Anxiety and Depression (25.1)"/>
    <n v="10.15"/>
    <n v="7.09"/>
  </r>
  <r>
    <s v="Ebesutani 2017 (25-CG) ages gender combined12CombinedMajor Depressive Disorder (10.1)"/>
    <n v="12"/>
    <n v="6"/>
    <n v="4"/>
    <x v="16"/>
    <s v="Study1"/>
    <n v="209"/>
    <s v="Ebesutani2017 Study 1 Full School Sample"/>
    <n v="967"/>
    <s v="Combined"/>
    <n v="8"/>
    <n v="18"/>
    <x v="1"/>
    <s v="RCADS-25-CG-EN"/>
    <n v="1"/>
    <s v="English"/>
    <n v="2"/>
    <x v="1"/>
    <n v="4"/>
    <s v="Major Depressive Disorder (10.1)"/>
    <n v="3.93"/>
    <n v="3.38"/>
  </r>
  <r>
    <s v="Ebesutani 2017 (25-CG) ages gender combined12CombinedTotal Anxiety (15.1)"/>
    <n v="12"/>
    <n v="6"/>
    <n v="4"/>
    <x v="16"/>
    <s v="Study1"/>
    <n v="209"/>
    <s v="Ebesutani2017 Study 1 Full School Sample"/>
    <n v="967"/>
    <s v="Combined"/>
    <n v="8"/>
    <n v="18"/>
    <x v="1"/>
    <s v="RCADS-25-CG-EN"/>
    <n v="1"/>
    <s v="English"/>
    <n v="2"/>
    <x v="1"/>
    <n v="9"/>
    <s v="Total Anxiety (15.1)"/>
    <n v="6.22"/>
    <n v="4.58"/>
  </r>
  <r>
    <s v="Ebesutani 2017 (25-CG) ages gender combined12CombinedTotal Anxiety and Depression (25.1)"/>
    <n v="12"/>
    <n v="6"/>
    <n v="4"/>
    <x v="16"/>
    <s v="Study1"/>
    <n v="209"/>
    <s v="Ebesutani2017 Study 1 Full School Sample"/>
    <n v="967"/>
    <s v="Combined"/>
    <n v="8"/>
    <n v="18"/>
    <x v="1"/>
    <s v="RCADS-25-CG-EN"/>
    <n v="1"/>
    <s v="English"/>
    <n v="2"/>
    <x v="1"/>
    <n v="10"/>
    <s v="Total Anxiety and Depression (25.1)"/>
    <n v="10.15"/>
    <n v="7.09"/>
  </r>
  <r>
    <s v="Ebesutani 2017 (25-CG) ages gender combined13CombinedMajor Depressive Disorder (10.1)"/>
    <n v="13"/>
    <n v="7"/>
    <n v="4"/>
    <x v="16"/>
    <s v="Study1"/>
    <n v="209"/>
    <s v="Ebesutani2017 Study 1 Full School Sample"/>
    <n v="967"/>
    <s v="Combined"/>
    <n v="8"/>
    <n v="18"/>
    <x v="1"/>
    <s v="RCADS-25-CG-EN"/>
    <n v="1"/>
    <s v="English"/>
    <n v="2"/>
    <x v="1"/>
    <n v="4"/>
    <s v="Major Depressive Disorder (10.1)"/>
    <n v="3.93"/>
    <n v="3.38"/>
  </r>
  <r>
    <s v="Ebesutani 2017 (25-CG) ages gender combined13CombinedTotal Anxiety (15.1)"/>
    <n v="13"/>
    <n v="7"/>
    <n v="4"/>
    <x v="16"/>
    <s v="Study1"/>
    <n v="209"/>
    <s v="Ebesutani2017 Study 1 Full School Sample"/>
    <n v="967"/>
    <s v="Combined"/>
    <n v="8"/>
    <n v="18"/>
    <x v="1"/>
    <s v="RCADS-25-CG-EN"/>
    <n v="1"/>
    <s v="English"/>
    <n v="2"/>
    <x v="1"/>
    <n v="9"/>
    <s v="Total Anxiety (15.1)"/>
    <n v="6.22"/>
    <n v="4.58"/>
  </r>
  <r>
    <s v="Ebesutani 2017 (25-CG) ages gender combined13CombinedTotal Anxiety and Depression (25.1)"/>
    <n v="13"/>
    <n v="7"/>
    <n v="4"/>
    <x v="16"/>
    <s v="Study1"/>
    <n v="209"/>
    <s v="Ebesutani2017 Study 1 Full School Sample"/>
    <n v="967"/>
    <s v="Combined"/>
    <n v="8"/>
    <n v="18"/>
    <x v="1"/>
    <s v="RCADS-25-CG-EN"/>
    <n v="1"/>
    <s v="English"/>
    <n v="2"/>
    <x v="1"/>
    <n v="10"/>
    <s v="Total Anxiety and Depression (25.1)"/>
    <n v="10.15"/>
    <n v="7.09"/>
  </r>
  <r>
    <s v="Ebesutani 2017 (25-CG) ages gender combined14CombinedMajor Depressive Disorder (10.1)"/>
    <n v="14"/>
    <n v="8"/>
    <n v="4"/>
    <x v="16"/>
    <s v="Study1"/>
    <n v="209"/>
    <s v="Ebesutani2017 Study 1 Full School Sample"/>
    <n v="967"/>
    <s v="Combined"/>
    <n v="8"/>
    <n v="18"/>
    <x v="1"/>
    <s v="RCADS-25-CG-EN"/>
    <n v="1"/>
    <s v="English"/>
    <n v="2"/>
    <x v="1"/>
    <n v="4"/>
    <s v="Major Depressive Disorder (10.1)"/>
    <n v="3.93"/>
    <n v="3.38"/>
  </r>
  <r>
    <s v="Ebesutani 2017 (25-CG) ages gender combined14CombinedTotal Anxiety (15.1)"/>
    <n v="14"/>
    <n v="8"/>
    <n v="4"/>
    <x v="16"/>
    <s v="Study1"/>
    <n v="209"/>
    <s v="Ebesutani2017 Study 1 Full School Sample"/>
    <n v="967"/>
    <s v="Combined"/>
    <n v="8"/>
    <n v="18"/>
    <x v="1"/>
    <s v="RCADS-25-CG-EN"/>
    <n v="1"/>
    <s v="English"/>
    <n v="2"/>
    <x v="1"/>
    <n v="9"/>
    <s v="Total Anxiety (15.1)"/>
    <n v="6.22"/>
    <n v="4.58"/>
  </r>
  <r>
    <s v="Ebesutani 2017 (25-CG) ages gender combined14CombinedTotal Anxiety and Depression (25.1)"/>
    <n v="14"/>
    <n v="8"/>
    <n v="4"/>
    <x v="16"/>
    <s v="Study1"/>
    <n v="209"/>
    <s v="Ebesutani2017 Study 1 Full School Sample"/>
    <n v="967"/>
    <s v="Combined"/>
    <n v="8"/>
    <n v="18"/>
    <x v="1"/>
    <s v="RCADS-25-CG-EN"/>
    <n v="1"/>
    <s v="English"/>
    <n v="2"/>
    <x v="1"/>
    <n v="10"/>
    <s v="Total Anxiety and Depression (25.1)"/>
    <n v="10.15"/>
    <n v="7.09"/>
  </r>
  <r>
    <s v="Ebesutani 2017 (25-CG) ages gender combined15CombinedMajor Depressive Disorder (10.1)"/>
    <n v="15"/>
    <n v="9"/>
    <n v="4"/>
    <x v="16"/>
    <s v="Study1"/>
    <n v="209"/>
    <s v="Ebesutani2017 Study 1 Full School Sample"/>
    <n v="967"/>
    <s v="Combined"/>
    <n v="8"/>
    <n v="18"/>
    <x v="1"/>
    <s v="RCADS-25-CG-EN"/>
    <n v="1"/>
    <s v="English"/>
    <n v="2"/>
    <x v="1"/>
    <n v="4"/>
    <s v="Major Depressive Disorder (10.1)"/>
    <n v="3.93"/>
    <n v="3.38"/>
  </r>
  <r>
    <s v="Ebesutani 2017 (25-CG) ages gender combined15CombinedTotal Anxiety (15.1)"/>
    <n v="15"/>
    <n v="9"/>
    <n v="4"/>
    <x v="16"/>
    <s v="Study1"/>
    <n v="209"/>
    <s v="Ebesutani2017 Study 1 Full School Sample"/>
    <n v="967"/>
    <s v="Combined"/>
    <n v="8"/>
    <n v="18"/>
    <x v="1"/>
    <s v="RCADS-25-CG-EN"/>
    <n v="1"/>
    <s v="English"/>
    <n v="2"/>
    <x v="1"/>
    <n v="9"/>
    <s v="Total Anxiety (15.1)"/>
    <n v="6.22"/>
    <n v="4.58"/>
  </r>
  <r>
    <s v="Ebesutani 2017 (25-CG) ages gender combined15CombinedTotal Anxiety and Depression (25.1)"/>
    <n v="15"/>
    <n v="9"/>
    <n v="4"/>
    <x v="16"/>
    <s v="Study1"/>
    <n v="209"/>
    <s v="Ebesutani2017 Study 1 Full School Sample"/>
    <n v="967"/>
    <s v="Combined"/>
    <n v="8"/>
    <n v="18"/>
    <x v="1"/>
    <s v="RCADS-25-CG-EN"/>
    <n v="1"/>
    <s v="English"/>
    <n v="2"/>
    <x v="1"/>
    <n v="10"/>
    <s v="Total Anxiety and Depression (25.1)"/>
    <n v="10.15"/>
    <n v="7.09"/>
  </r>
  <r>
    <s v="Ebesutani 2017 (25-CG) ages gender combined16CombinedMajor Depressive Disorder (10.1)"/>
    <n v="16"/>
    <n v="10"/>
    <n v="4"/>
    <x v="16"/>
    <s v="Study1"/>
    <n v="209"/>
    <s v="Ebesutani2017 Study 1 Full School Sample"/>
    <n v="967"/>
    <s v="Combined"/>
    <n v="8"/>
    <n v="18"/>
    <x v="1"/>
    <s v="RCADS-25-CG-EN"/>
    <n v="1"/>
    <s v="English"/>
    <n v="2"/>
    <x v="1"/>
    <n v="4"/>
    <s v="Major Depressive Disorder (10.1)"/>
    <n v="3.93"/>
    <n v="3.38"/>
  </r>
  <r>
    <s v="Ebesutani 2017 (25-CG) ages gender combined16CombinedTotal Anxiety (15.1)"/>
    <n v="16"/>
    <n v="10"/>
    <n v="4"/>
    <x v="16"/>
    <s v="Study1"/>
    <n v="209"/>
    <s v="Ebesutani2017 Study 1 Full School Sample"/>
    <n v="967"/>
    <s v="Combined"/>
    <n v="8"/>
    <n v="18"/>
    <x v="1"/>
    <s v="RCADS-25-CG-EN"/>
    <n v="1"/>
    <s v="English"/>
    <n v="2"/>
    <x v="1"/>
    <n v="9"/>
    <s v="Total Anxiety (15.1)"/>
    <n v="6.22"/>
    <n v="4.58"/>
  </r>
  <r>
    <s v="Ebesutani 2017 (25-CG) ages gender combined16CombinedTotal Anxiety and Depression (25.1)"/>
    <n v="16"/>
    <n v="10"/>
    <n v="4"/>
    <x v="16"/>
    <s v="Study1"/>
    <n v="209"/>
    <s v="Ebesutani2017 Study 1 Full School Sample"/>
    <n v="967"/>
    <s v="Combined"/>
    <n v="8"/>
    <n v="18"/>
    <x v="1"/>
    <s v="RCADS-25-CG-EN"/>
    <n v="1"/>
    <s v="English"/>
    <n v="2"/>
    <x v="1"/>
    <n v="10"/>
    <s v="Total Anxiety and Depression (25.1)"/>
    <n v="10.15"/>
    <n v="7.09"/>
  </r>
  <r>
    <s v="Ebesutani 2017 (25-CG) ages gender combined17CombinedMajor Depressive Disorder (10.1)"/>
    <n v="17"/>
    <n v="11"/>
    <n v="4"/>
    <x v="16"/>
    <s v="Study1"/>
    <n v="209"/>
    <s v="Ebesutani2017 Study 1 Full School Sample"/>
    <n v="967"/>
    <s v="Combined"/>
    <n v="8"/>
    <n v="18"/>
    <x v="1"/>
    <s v="RCADS-25-CG-EN"/>
    <n v="1"/>
    <s v="English"/>
    <n v="2"/>
    <x v="1"/>
    <n v="4"/>
    <s v="Major Depressive Disorder (10.1)"/>
    <n v="3.93"/>
    <n v="3.38"/>
  </r>
  <r>
    <s v="Ebesutani 2017 (25-CG) ages gender combined17CombinedTotal Anxiety (15.1)"/>
    <n v="17"/>
    <n v="11"/>
    <n v="4"/>
    <x v="16"/>
    <s v="Study1"/>
    <n v="209"/>
    <s v="Ebesutani2017 Study 1 Full School Sample"/>
    <n v="967"/>
    <s v="Combined"/>
    <n v="8"/>
    <n v="18"/>
    <x v="1"/>
    <s v="RCADS-25-CG-EN"/>
    <n v="1"/>
    <s v="English"/>
    <n v="2"/>
    <x v="1"/>
    <n v="9"/>
    <s v="Total Anxiety (15.1)"/>
    <n v="6.22"/>
    <n v="4.58"/>
  </r>
  <r>
    <s v="Ebesutani 2017 (25-CG) ages gender combined17CombinedTotal Anxiety and Depression (25.1)"/>
    <n v="17"/>
    <n v="11"/>
    <n v="4"/>
    <x v="16"/>
    <s v="Study1"/>
    <n v="209"/>
    <s v="Ebesutani2017 Study 1 Full School Sample"/>
    <n v="967"/>
    <s v="Combined"/>
    <n v="8"/>
    <n v="18"/>
    <x v="1"/>
    <s v="RCADS-25-CG-EN"/>
    <n v="1"/>
    <s v="English"/>
    <n v="2"/>
    <x v="1"/>
    <n v="10"/>
    <s v="Total Anxiety and Depression (25.1)"/>
    <n v="10.15"/>
    <n v="7.09"/>
  </r>
  <r>
    <s v="Ebesutani 2017 (25-CG) ages gender combined18CombinedMajor Depressive Disorder (10.1)"/>
    <n v="18"/>
    <n v="12"/>
    <n v="4"/>
    <x v="16"/>
    <s v="Study1"/>
    <n v="209"/>
    <s v="Ebesutani2017 Study 1 Full School Sample"/>
    <n v="967"/>
    <s v="Combined"/>
    <n v="8"/>
    <n v="18"/>
    <x v="1"/>
    <s v="RCADS-25-CG-EN"/>
    <n v="1"/>
    <s v="English"/>
    <n v="2"/>
    <x v="1"/>
    <n v="4"/>
    <s v="Major Depressive Disorder (10.1)"/>
    <n v="3.93"/>
    <n v="3.38"/>
  </r>
  <r>
    <s v="Ebesutani 2017 (25-CG) ages gender combined18CombinedTotal Anxiety (15.1)"/>
    <n v="18"/>
    <n v="12"/>
    <n v="4"/>
    <x v="16"/>
    <s v="Study1"/>
    <n v="209"/>
    <s v="Ebesutani2017 Study 1 Full School Sample"/>
    <n v="967"/>
    <s v="Combined"/>
    <n v="8"/>
    <n v="18"/>
    <x v="1"/>
    <s v="RCADS-25-CG-EN"/>
    <n v="1"/>
    <s v="English"/>
    <n v="2"/>
    <x v="1"/>
    <n v="9"/>
    <s v="Total Anxiety (15.1)"/>
    <n v="6.22"/>
    <n v="4.58"/>
  </r>
  <r>
    <s v="Ebesutani 2017 (25-CG) ages gender combined18CombinedTotal Anxiety and Depression (25.1)"/>
    <n v="18"/>
    <n v="12"/>
    <n v="4"/>
    <x v="16"/>
    <s v="Study1"/>
    <n v="209"/>
    <s v="Ebesutani2017 Study 1 Full School Sample"/>
    <n v="967"/>
    <s v="Combined"/>
    <n v="8"/>
    <n v="18"/>
    <x v="1"/>
    <s v="RCADS-25-CG-EN"/>
    <n v="1"/>
    <s v="English"/>
    <n v="2"/>
    <x v="1"/>
    <n v="10"/>
    <s v="Total Anxiety and Depression (25.1)"/>
    <n v="10.15"/>
    <n v="7.09"/>
  </r>
  <r>
    <s v="Ebesutani 2017 (25-CG) ages gender combined8CombinedMajor Depressive Disorder (10.1)"/>
    <n v="8"/>
    <n v="2"/>
    <n v="4"/>
    <x v="16"/>
    <s v="Study1"/>
    <n v="209"/>
    <s v="Ebesutani2017 Study 1 Full School Sample"/>
    <n v="967"/>
    <s v="Combined"/>
    <n v="8"/>
    <n v="18"/>
    <x v="1"/>
    <s v="RCADS-25-CG-EN"/>
    <n v="1"/>
    <s v="English"/>
    <n v="2"/>
    <x v="1"/>
    <n v="4"/>
    <s v="Major Depressive Disorder (10.1)"/>
    <n v="3.93"/>
    <n v="3.38"/>
  </r>
  <r>
    <s v="Ebesutani 2017 (25-CG) ages gender combined8CombinedTotal Anxiety (15.1)"/>
    <n v="8"/>
    <n v="2"/>
    <n v="4"/>
    <x v="16"/>
    <s v="Study1"/>
    <n v="209"/>
    <s v="Ebesutani2017 Study 1 Full School Sample"/>
    <n v="967"/>
    <s v="Combined"/>
    <n v="8"/>
    <n v="18"/>
    <x v="1"/>
    <s v="RCADS-25-CG-EN"/>
    <n v="1"/>
    <s v="English"/>
    <n v="2"/>
    <x v="1"/>
    <n v="9"/>
    <s v="Total Anxiety (15.1)"/>
    <n v="6.22"/>
    <n v="4.58"/>
  </r>
  <r>
    <s v="Ebesutani 2017 (25-CG) ages gender combined8CombinedTotal Anxiety and Depression (25.1)"/>
    <n v="8"/>
    <n v="2"/>
    <n v="4"/>
    <x v="16"/>
    <s v="Study1"/>
    <n v="209"/>
    <s v="Ebesutani2017 Study 1 Full School Sample"/>
    <n v="967"/>
    <s v="Combined"/>
    <n v="8"/>
    <n v="18"/>
    <x v="1"/>
    <s v="RCADS-25-CG-EN"/>
    <n v="1"/>
    <s v="English"/>
    <n v="2"/>
    <x v="1"/>
    <n v="10"/>
    <s v="Total Anxiety and Depression (25.1)"/>
    <n v="10.15"/>
    <n v="7.09"/>
  </r>
  <r>
    <s v="Ebesutani 2017 (25-CG) ages gender combined9CombinedMajor Depressive Disorder (10.1)"/>
    <n v="9"/>
    <n v="3"/>
    <n v="4"/>
    <x v="16"/>
    <s v="Study1"/>
    <n v="209"/>
    <s v="Ebesutani2017 Study 1 Full School Sample"/>
    <n v="967"/>
    <s v="Combined"/>
    <n v="8"/>
    <n v="18"/>
    <x v="1"/>
    <s v="RCADS-25-CG-EN"/>
    <n v="1"/>
    <s v="English"/>
    <n v="2"/>
    <x v="1"/>
    <n v="4"/>
    <s v="Major Depressive Disorder (10.1)"/>
    <n v="3.93"/>
    <n v="3.38"/>
  </r>
  <r>
    <s v="Ebesutani 2017 (25-CG) ages gender combined9CombinedTotal Anxiety (15.1)"/>
    <n v="9"/>
    <n v="3"/>
    <n v="4"/>
    <x v="16"/>
    <s v="Study1"/>
    <n v="209"/>
    <s v="Ebesutani2017 Study 1 Full School Sample"/>
    <n v="967"/>
    <s v="Combined"/>
    <n v="8"/>
    <n v="18"/>
    <x v="1"/>
    <s v="RCADS-25-CG-EN"/>
    <n v="1"/>
    <s v="English"/>
    <n v="2"/>
    <x v="1"/>
    <n v="9"/>
    <s v="Total Anxiety (15.1)"/>
    <n v="6.22"/>
    <n v="4.58"/>
  </r>
  <r>
    <s v="Ebesutani 2017 (25-CG) ages gender combined9CombinedTotal Anxiety and Depression (25.1)"/>
    <n v="9"/>
    <n v="3"/>
    <n v="4"/>
    <x v="16"/>
    <s v="Study1"/>
    <n v="209"/>
    <s v="Ebesutani2017 Study 1 Full School Sample"/>
    <n v="967"/>
    <s v="Combined"/>
    <n v="8"/>
    <n v="18"/>
    <x v="1"/>
    <s v="RCADS-25-CG-EN"/>
    <n v="1"/>
    <s v="English"/>
    <n v="2"/>
    <x v="1"/>
    <n v="10"/>
    <s v="Total Anxiety and Depression (25.1)"/>
    <n v="10.15"/>
    <n v="7.09"/>
  </r>
  <r>
    <s v="Esbjørn 2021 (47-Y) ages combined10FemaleGeneralized Anxiety Disorder (6.1)"/>
    <n v="10"/>
    <n v="4"/>
    <n v="7"/>
    <x v="17"/>
    <s v="Study1"/>
    <n v="661"/>
    <s v="Esbjøn2012 Study1 Female 10to15-years"/>
    <n v="333"/>
    <s v="Female"/>
    <n v="10"/>
    <n v="15"/>
    <x v="0"/>
    <s v="RCADS-47-Y-DA"/>
    <n v="4"/>
    <s v="Danish"/>
    <n v="1"/>
    <x v="0"/>
    <n v="3"/>
    <s v="Generalized Anxiety Disorder (6.1)"/>
    <n v="4.5999999999999996"/>
    <n v="3.2"/>
  </r>
  <r>
    <s v="Esbjørn 2021 (47-Y) ages combined10FemaleMajor Depressive Disorder (10.1)"/>
    <n v="10"/>
    <n v="4"/>
    <n v="7"/>
    <x v="17"/>
    <s v="Study1"/>
    <n v="661"/>
    <s v="Esbjøn2012 Study1 Female 10to15-years"/>
    <n v="333"/>
    <s v="Female"/>
    <n v="10"/>
    <n v="15"/>
    <x v="0"/>
    <s v="RCADS-47-Y-DA"/>
    <n v="4"/>
    <s v="Danish"/>
    <n v="1"/>
    <x v="0"/>
    <n v="4"/>
    <s v="Major Depressive Disorder (10.1)"/>
    <n v="6.2"/>
    <n v="4.7"/>
  </r>
  <r>
    <s v="Esbjørn 2021 (47-Y) ages combined10FemaleObsessive Compulsive Disorder (6.1)"/>
    <n v="10"/>
    <n v="4"/>
    <n v="7"/>
    <x v="17"/>
    <s v="Study1"/>
    <n v="661"/>
    <s v="Esbjøn2012 Study1 Female 10to15-years"/>
    <n v="333"/>
    <s v="Female"/>
    <n v="10"/>
    <n v="15"/>
    <x v="0"/>
    <s v="RCADS-47-Y-DA"/>
    <n v="4"/>
    <s v="Danish"/>
    <n v="1"/>
    <x v="0"/>
    <n v="6"/>
    <s v="Obsessive Compulsive Disorder (6.1)"/>
    <n v="3.3"/>
    <n v="2.7"/>
  </r>
  <r>
    <s v="Esbjørn 2021 (47-Y) ages combined10FemalePanic Disorder (9.1)"/>
    <n v="10"/>
    <n v="4"/>
    <n v="7"/>
    <x v="17"/>
    <s v="Study1"/>
    <n v="661"/>
    <s v="Esbjøn2012 Study1 Female 10to15-years"/>
    <n v="333"/>
    <s v="Female"/>
    <n v="10"/>
    <n v="15"/>
    <x v="0"/>
    <s v="RCADS-47-Y-DA"/>
    <n v="4"/>
    <s v="Danish"/>
    <n v="1"/>
    <x v="0"/>
    <n v="2"/>
    <s v="Panic Disorder (9.1)"/>
    <n v="4.5"/>
    <n v="4"/>
  </r>
  <r>
    <s v="Esbjørn 2021 (47-Y) ages combined10FemaleSeparation Anxiety Disorder (7.1)"/>
    <n v="10"/>
    <n v="4"/>
    <n v="7"/>
    <x v="17"/>
    <s v="Study1"/>
    <n v="661"/>
    <s v="Esbjøn2012 Study1 Female 10to15-years"/>
    <n v="333"/>
    <s v="Female"/>
    <n v="10"/>
    <n v="15"/>
    <x v="0"/>
    <s v="RCADS-47-Y-DA"/>
    <n v="4"/>
    <s v="Danish"/>
    <n v="1"/>
    <x v="0"/>
    <n v="5"/>
    <s v="Separation Anxiety Disorder (7.1)"/>
    <n v="3"/>
    <n v="2.9"/>
  </r>
  <r>
    <s v="Esbjørn 2021 (47-Y) ages combined10FemaleSocial Phobia (9.1)"/>
    <n v="10"/>
    <n v="4"/>
    <n v="7"/>
    <x v="17"/>
    <s v="Study1"/>
    <n v="661"/>
    <s v="Esbjøn2012 Study1 Female 10to15-years"/>
    <n v="333"/>
    <s v="Female"/>
    <n v="10"/>
    <n v="15"/>
    <x v="0"/>
    <s v="RCADS-47-Y-DA"/>
    <n v="4"/>
    <s v="Danish"/>
    <n v="1"/>
    <x v="0"/>
    <n v="1"/>
    <s v="Social Phobia (9.1)"/>
    <n v="8.5"/>
    <n v="4.8"/>
  </r>
  <r>
    <s v="Esbjørn 2021 (47-Y) ages combined10FemaleTotal Anxiety (37.1)"/>
    <n v="10"/>
    <n v="4"/>
    <n v="7"/>
    <x v="17"/>
    <s v="Study1"/>
    <n v="661"/>
    <s v="Esbjøn2012 Study1 Female 10to15-years"/>
    <n v="333"/>
    <s v="Female"/>
    <n v="10"/>
    <n v="15"/>
    <x v="0"/>
    <s v="RCADS-47-Y-DA"/>
    <n v="4"/>
    <s v="Danish"/>
    <n v="1"/>
    <x v="0"/>
    <n v="7"/>
    <s v="Total Anxiety (37.1)"/>
    <n v="24"/>
    <n v="14.8"/>
  </r>
  <r>
    <s v="Esbjørn 2021 (47-Y) ages combined10FemaleTotal Anxiety and Depression (47.1)"/>
    <n v="10"/>
    <n v="4"/>
    <n v="7"/>
    <x v="17"/>
    <s v="Study1"/>
    <n v="661"/>
    <s v="Esbjøn2012 Study1 Female 10to15-years"/>
    <n v="333"/>
    <s v="Female"/>
    <n v="10"/>
    <n v="15"/>
    <x v="0"/>
    <s v="RCADS-47-Y-DA"/>
    <n v="4"/>
    <s v="Danish"/>
    <n v="1"/>
    <x v="0"/>
    <n v="8"/>
    <s v="Total Anxiety and Depression (47.1)"/>
    <n v="30.3"/>
    <n v="18.8"/>
  </r>
  <r>
    <s v="Esbjørn 2021 (47-Y) ages combined10MaleGeneralized Anxiety Disorder (6.1)"/>
    <n v="10"/>
    <n v="4"/>
    <n v="7"/>
    <x v="17"/>
    <s v="Study1"/>
    <n v="660"/>
    <s v="Esbjøn2012 Study1 Male 10to15-years"/>
    <n v="285"/>
    <s v="Male"/>
    <n v="10"/>
    <n v="15"/>
    <x v="0"/>
    <s v="RCADS-47-Y-DA"/>
    <n v="4"/>
    <s v="Danish"/>
    <n v="1"/>
    <x v="0"/>
    <n v="3"/>
    <s v="Generalized Anxiety Disorder (6.1)"/>
    <n v="3.3"/>
    <n v="2.7"/>
  </r>
  <r>
    <s v="Esbjørn 2021 (47-Y) ages combined10MaleMajor Depressive Disorder (10.1)"/>
    <n v="10"/>
    <n v="4"/>
    <n v="7"/>
    <x v="17"/>
    <s v="Study1"/>
    <n v="660"/>
    <s v="Esbjøn2012 Study1 Male 10to15-years"/>
    <n v="285"/>
    <s v="Male"/>
    <n v="10"/>
    <n v="15"/>
    <x v="0"/>
    <s v="RCADS-47-Y-DA"/>
    <n v="4"/>
    <s v="Danish"/>
    <n v="1"/>
    <x v="0"/>
    <n v="4"/>
    <s v="Major Depressive Disorder (10.1)"/>
    <n v="4.8"/>
    <n v="3.6"/>
  </r>
  <r>
    <s v="Esbjørn 2021 (47-Y) ages combined10MaleObsessive Compulsive Disorder (6.1)"/>
    <n v="10"/>
    <n v="4"/>
    <n v="7"/>
    <x v="17"/>
    <s v="Study1"/>
    <n v="660"/>
    <s v="Esbjøn2012 Study1 Male 10to15-years"/>
    <n v="285"/>
    <s v="Male"/>
    <n v="10"/>
    <n v="15"/>
    <x v="0"/>
    <s v="RCADS-47-Y-DA"/>
    <n v="4"/>
    <s v="Danish"/>
    <n v="1"/>
    <x v="0"/>
    <n v="6"/>
    <s v="Obsessive Compulsive Disorder (6.1)"/>
    <n v="2.8"/>
    <n v="2.7"/>
  </r>
  <r>
    <s v="Esbjørn 2021 (47-Y) ages combined10MalePanic Disorder (9.1)"/>
    <n v="10"/>
    <n v="4"/>
    <n v="7"/>
    <x v="17"/>
    <s v="Study1"/>
    <n v="660"/>
    <s v="Esbjøn2012 Study1 Male 10to15-years"/>
    <n v="285"/>
    <s v="Male"/>
    <n v="10"/>
    <n v="15"/>
    <x v="0"/>
    <s v="RCADS-47-Y-DA"/>
    <n v="4"/>
    <s v="Danish"/>
    <n v="1"/>
    <x v="0"/>
    <n v="2"/>
    <s v="Panic Disorder (9.1)"/>
    <n v="3.2"/>
    <n v="3.4"/>
  </r>
  <r>
    <s v="Esbjørn 2021 (47-Y) ages combined10MaleSeparation Anxiety Disorder (7.1)"/>
    <n v="10"/>
    <n v="4"/>
    <n v="7"/>
    <x v="17"/>
    <s v="Study1"/>
    <n v="660"/>
    <s v="Esbjøn2012 Study1 Male 10to15-years"/>
    <n v="285"/>
    <s v="Male"/>
    <n v="10"/>
    <n v="15"/>
    <x v="0"/>
    <s v="RCADS-47-Y-DA"/>
    <n v="4"/>
    <s v="Danish"/>
    <n v="1"/>
    <x v="0"/>
    <n v="5"/>
    <s v="Separation Anxiety Disorder (7.1)"/>
    <n v="2"/>
    <n v="2.2999999999999998"/>
  </r>
  <r>
    <s v="Esbjørn 2021 (47-Y) ages combined10MaleSocial Phobia (9.1)"/>
    <n v="10"/>
    <n v="4"/>
    <n v="7"/>
    <x v="17"/>
    <s v="Study1"/>
    <n v="660"/>
    <s v="Esbjøn2012 Study1 Male 10to15-years"/>
    <n v="285"/>
    <s v="Male"/>
    <n v="10"/>
    <n v="15"/>
    <x v="0"/>
    <s v="RCADS-47-Y-DA"/>
    <n v="4"/>
    <s v="Danish"/>
    <n v="1"/>
    <x v="0"/>
    <n v="1"/>
    <s v="Social Phobia (9.1)"/>
    <n v="6.2"/>
    <n v="4.4000000000000004"/>
  </r>
  <r>
    <s v="Esbjørn 2021 (47-Y) ages combined10MaleTotal Anxiety (37.1)"/>
    <n v="10"/>
    <n v="4"/>
    <n v="7"/>
    <x v="17"/>
    <s v="Study1"/>
    <n v="660"/>
    <s v="Esbjøn2012 Study1 Male 10to15-years"/>
    <n v="285"/>
    <s v="Male"/>
    <n v="10"/>
    <n v="15"/>
    <x v="0"/>
    <s v="RCADS-47-Y-DA"/>
    <n v="4"/>
    <s v="Danish"/>
    <n v="1"/>
    <x v="0"/>
    <n v="7"/>
    <s v="Total Anxiety (37.1)"/>
    <n v="17.5"/>
    <n v="13.3"/>
  </r>
  <r>
    <s v="Esbjørn 2021 (47-Y) ages combined10MaleTotal Anxiety and Depression (47.1)"/>
    <n v="10"/>
    <n v="4"/>
    <n v="7"/>
    <x v="17"/>
    <s v="Study1"/>
    <n v="660"/>
    <s v="Esbjøn2012 Study1 Male 10to15-years"/>
    <n v="285"/>
    <s v="Male"/>
    <n v="10"/>
    <n v="15"/>
    <x v="0"/>
    <s v="RCADS-47-Y-DA"/>
    <n v="4"/>
    <s v="Danish"/>
    <n v="1"/>
    <x v="0"/>
    <n v="8"/>
    <s v="Total Anxiety and Depression (47.1)"/>
    <n v="22.3"/>
    <n v="16.3"/>
  </r>
  <r>
    <s v="Esbjørn 2021 (47-Y) ages combined11FemaleGeneralized Anxiety Disorder (6.1)"/>
    <n v="11"/>
    <n v="5"/>
    <n v="7"/>
    <x v="17"/>
    <s v="Study1"/>
    <n v="661"/>
    <s v="Esbjøn2012 Study1 Female 10to15-years"/>
    <n v="333"/>
    <s v="Female"/>
    <n v="10"/>
    <n v="15"/>
    <x v="0"/>
    <s v="RCADS-47-Y-DA"/>
    <n v="4"/>
    <s v="Danish"/>
    <n v="1"/>
    <x v="0"/>
    <n v="3"/>
    <s v="Generalized Anxiety Disorder (6.1)"/>
    <n v="4.5999999999999996"/>
    <n v="3.2"/>
  </r>
  <r>
    <s v="Esbjørn 2021 (47-Y) ages combined11FemaleMajor Depressive Disorder (10.1)"/>
    <n v="11"/>
    <n v="5"/>
    <n v="7"/>
    <x v="17"/>
    <s v="Study1"/>
    <n v="661"/>
    <s v="Esbjøn2012 Study1 Female 10to15-years"/>
    <n v="333"/>
    <s v="Female"/>
    <n v="10"/>
    <n v="15"/>
    <x v="0"/>
    <s v="RCADS-47-Y-DA"/>
    <n v="4"/>
    <s v="Danish"/>
    <n v="1"/>
    <x v="0"/>
    <n v="4"/>
    <s v="Major Depressive Disorder (10.1)"/>
    <n v="6.2"/>
    <n v="4.7"/>
  </r>
  <r>
    <s v="Esbjørn 2021 (47-Y) ages combined11FemaleObsessive Compulsive Disorder (6.1)"/>
    <n v="11"/>
    <n v="5"/>
    <n v="7"/>
    <x v="17"/>
    <s v="Study1"/>
    <n v="661"/>
    <s v="Esbjøn2012 Study1 Female 10to15-years"/>
    <n v="333"/>
    <s v="Female"/>
    <n v="10"/>
    <n v="15"/>
    <x v="0"/>
    <s v="RCADS-47-Y-DA"/>
    <n v="4"/>
    <s v="Danish"/>
    <n v="1"/>
    <x v="0"/>
    <n v="6"/>
    <s v="Obsessive Compulsive Disorder (6.1)"/>
    <n v="3.3"/>
    <n v="2.7"/>
  </r>
  <r>
    <s v="Esbjørn 2021 (47-Y) ages combined11FemalePanic Disorder (9.1)"/>
    <n v="11"/>
    <n v="5"/>
    <n v="7"/>
    <x v="17"/>
    <s v="Study1"/>
    <n v="661"/>
    <s v="Esbjøn2012 Study1 Female 10to15-years"/>
    <n v="333"/>
    <s v="Female"/>
    <n v="10"/>
    <n v="15"/>
    <x v="0"/>
    <s v="RCADS-47-Y-DA"/>
    <n v="4"/>
    <s v="Danish"/>
    <n v="1"/>
    <x v="0"/>
    <n v="2"/>
    <s v="Panic Disorder (9.1)"/>
    <n v="4.5"/>
    <n v="4"/>
  </r>
  <r>
    <s v="Esbjørn 2021 (47-Y) ages combined11FemaleSeparation Anxiety Disorder (7.1)"/>
    <n v="11"/>
    <n v="5"/>
    <n v="7"/>
    <x v="17"/>
    <s v="Study1"/>
    <n v="661"/>
    <s v="Esbjøn2012 Study1 Female 10to15-years"/>
    <n v="333"/>
    <s v="Female"/>
    <n v="10"/>
    <n v="15"/>
    <x v="0"/>
    <s v="RCADS-47-Y-DA"/>
    <n v="4"/>
    <s v="Danish"/>
    <n v="1"/>
    <x v="0"/>
    <n v="5"/>
    <s v="Separation Anxiety Disorder (7.1)"/>
    <n v="3"/>
    <n v="2.9"/>
  </r>
  <r>
    <s v="Esbjørn 2021 (47-Y) ages combined11FemaleSocial Phobia (9.1)"/>
    <n v="11"/>
    <n v="5"/>
    <n v="7"/>
    <x v="17"/>
    <s v="Study1"/>
    <n v="661"/>
    <s v="Esbjøn2012 Study1 Female 10to15-years"/>
    <n v="333"/>
    <s v="Female"/>
    <n v="10"/>
    <n v="15"/>
    <x v="0"/>
    <s v="RCADS-47-Y-DA"/>
    <n v="4"/>
    <s v="Danish"/>
    <n v="1"/>
    <x v="0"/>
    <n v="1"/>
    <s v="Social Phobia (9.1)"/>
    <n v="8.5"/>
    <n v="4.8"/>
  </r>
  <r>
    <s v="Esbjørn 2021 (47-Y) ages combined11FemaleTotal Anxiety (37.1)"/>
    <n v="11"/>
    <n v="5"/>
    <n v="7"/>
    <x v="17"/>
    <s v="Study1"/>
    <n v="661"/>
    <s v="Esbjøn2012 Study1 Female 10to15-years"/>
    <n v="333"/>
    <s v="Female"/>
    <n v="10"/>
    <n v="15"/>
    <x v="0"/>
    <s v="RCADS-47-Y-DA"/>
    <n v="4"/>
    <s v="Danish"/>
    <n v="1"/>
    <x v="0"/>
    <n v="7"/>
    <s v="Total Anxiety (37.1)"/>
    <n v="24"/>
    <n v="14.8"/>
  </r>
  <r>
    <s v="Esbjørn 2021 (47-Y) ages combined11FemaleTotal Anxiety and Depression (47.1)"/>
    <n v="11"/>
    <n v="5"/>
    <n v="7"/>
    <x v="17"/>
    <s v="Study1"/>
    <n v="661"/>
    <s v="Esbjøn2012 Study1 Female 10to15-years"/>
    <n v="333"/>
    <s v="Female"/>
    <n v="10"/>
    <n v="15"/>
    <x v="0"/>
    <s v="RCADS-47-Y-DA"/>
    <n v="4"/>
    <s v="Danish"/>
    <n v="1"/>
    <x v="0"/>
    <n v="8"/>
    <s v="Total Anxiety and Depression (47.1)"/>
    <n v="30.3"/>
    <n v="18.8"/>
  </r>
  <r>
    <s v="Esbjørn 2021 (47-Y) ages combined11MaleGeneralized Anxiety Disorder (6.1)"/>
    <n v="11"/>
    <n v="5"/>
    <n v="7"/>
    <x v="17"/>
    <s v="Study1"/>
    <n v="660"/>
    <s v="Esbjøn2012 Study1 Male 10to15-years"/>
    <n v="285"/>
    <s v="Male"/>
    <n v="10"/>
    <n v="15"/>
    <x v="0"/>
    <s v="RCADS-47-Y-DA"/>
    <n v="4"/>
    <s v="Danish"/>
    <n v="1"/>
    <x v="0"/>
    <n v="3"/>
    <s v="Generalized Anxiety Disorder (6.1)"/>
    <n v="3.3"/>
    <n v="2.7"/>
  </r>
  <r>
    <s v="Esbjørn 2021 (47-Y) ages combined11MaleMajor Depressive Disorder (10.1)"/>
    <n v="11"/>
    <n v="5"/>
    <n v="7"/>
    <x v="17"/>
    <s v="Study1"/>
    <n v="660"/>
    <s v="Esbjøn2012 Study1 Male 10to15-years"/>
    <n v="285"/>
    <s v="Male"/>
    <n v="10"/>
    <n v="15"/>
    <x v="0"/>
    <s v="RCADS-47-Y-DA"/>
    <n v="4"/>
    <s v="Danish"/>
    <n v="1"/>
    <x v="0"/>
    <n v="4"/>
    <s v="Major Depressive Disorder (10.1)"/>
    <n v="4.8"/>
    <n v="3.6"/>
  </r>
  <r>
    <s v="Esbjørn 2021 (47-Y) ages combined11MaleObsessive Compulsive Disorder (6.1)"/>
    <n v="11"/>
    <n v="5"/>
    <n v="7"/>
    <x v="17"/>
    <s v="Study1"/>
    <n v="660"/>
    <s v="Esbjøn2012 Study1 Male 10to15-years"/>
    <n v="285"/>
    <s v="Male"/>
    <n v="10"/>
    <n v="15"/>
    <x v="0"/>
    <s v="RCADS-47-Y-DA"/>
    <n v="4"/>
    <s v="Danish"/>
    <n v="1"/>
    <x v="0"/>
    <n v="6"/>
    <s v="Obsessive Compulsive Disorder (6.1)"/>
    <n v="2.8"/>
    <n v="2.7"/>
  </r>
  <r>
    <s v="Esbjørn 2021 (47-Y) ages combined11MalePanic Disorder (9.1)"/>
    <n v="11"/>
    <n v="5"/>
    <n v="7"/>
    <x v="17"/>
    <s v="Study1"/>
    <n v="660"/>
    <s v="Esbjøn2012 Study1 Male 10to15-years"/>
    <n v="285"/>
    <s v="Male"/>
    <n v="10"/>
    <n v="15"/>
    <x v="0"/>
    <s v="RCADS-47-Y-DA"/>
    <n v="4"/>
    <s v="Danish"/>
    <n v="1"/>
    <x v="0"/>
    <n v="2"/>
    <s v="Panic Disorder (9.1)"/>
    <n v="3.2"/>
    <n v="3.4"/>
  </r>
  <r>
    <s v="Esbjørn 2021 (47-Y) ages combined11MaleSeparation Anxiety Disorder (7.1)"/>
    <n v="11"/>
    <n v="5"/>
    <n v="7"/>
    <x v="17"/>
    <s v="Study1"/>
    <n v="660"/>
    <s v="Esbjøn2012 Study1 Male 10to15-years"/>
    <n v="285"/>
    <s v="Male"/>
    <n v="10"/>
    <n v="15"/>
    <x v="0"/>
    <s v="RCADS-47-Y-DA"/>
    <n v="4"/>
    <s v="Danish"/>
    <n v="1"/>
    <x v="0"/>
    <n v="5"/>
    <s v="Separation Anxiety Disorder (7.1)"/>
    <n v="2"/>
    <n v="2.2999999999999998"/>
  </r>
  <r>
    <s v="Esbjørn 2021 (47-Y) ages combined11MaleSocial Phobia (9.1)"/>
    <n v="11"/>
    <n v="5"/>
    <n v="7"/>
    <x v="17"/>
    <s v="Study1"/>
    <n v="660"/>
    <s v="Esbjøn2012 Study1 Male 10to15-years"/>
    <n v="285"/>
    <s v="Male"/>
    <n v="10"/>
    <n v="15"/>
    <x v="0"/>
    <s v="RCADS-47-Y-DA"/>
    <n v="4"/>
    <s v="Danish"/>
    <n v="1"/>
    <x v="0"/>
    <n v="1"/>
    <s v="Social Phobia (9.1)"/>
    <n v="6.2"/>
    <n v="4.4000000000000004"/>
  </r>
  <r>
    <s v="Esbjørn 2021 (47-Y) ages combined11MaleTotal Anxiety (37.1)"/>
    <n v="11"/>
    <n v="5"/>
    <n v="7"/>
    <x v="17"/>
    <s v="Study1"/>
    <n v="660"/>
    <s v="Esbjøn2012 Study1 Male 10to15-years"/>
    <n v="285"/>
    <s v="Male"/>
    <n v="10"/>
    <n v="15"/>
    <x v="0"/>
    <s v="RCADS-47-Y-DA"/>
    <n v="4"/>
    <s v="Danish"/>
    <n v="1"/>
    <x v="0"/>
    <n v="7"/>
    <s v="Total Anxiety (37.1)"/>
    <n v="17.5"/>
    <n v="13.3"/>
  </r>
  <r>
    <s v="Esbjørn 2021 (47-Y) ages combined11MaleTotal Anxiety and Depression (47.1)"/>
    <n v="11"/>
    <n v="5"/>
    <n v="7"/>
    <x v="17"/>
    <s v="Study1"/>
    <n v="660"/>
    <s v="Esbjøn2012 Study1 Male 10to15-years"/>
    <n v="285"/>
    <s v="Male"/>
    <n v="10"/>
    <n v="15"/>
    <x v="0"/>
    <s v="RCADS-47-Y-DA"/>
    <n v="4"/>
    <s v="Danish"/>
    <n v="1"/>
    <x v="0"/>
    <n v="8"/>
    <s v="Total Anxiety and Depression (47.1)"/>
    <n v="22.3"/>
    <n v="16.3"/>
  </r>
  <r>
    <s v="Esbjørn 2021 (47-Y) ages combined12FemaleGeneralized Anxiety Disorder (6.1)"/>
    <n v="12"/>
    <n v="6"/>
    <n v="7"/>
    <x v="17"/>
    <s v="Study1"/>
    <n v="661"/>
    <s v="Esbjøn2012 Study1 Female 10to15-years"/>
    <n v="333"/>
    <s v="Female"/>
    <n v="10"/>
    <n v="15"/>
    <x v="0"/>
    <s v="RCADS-47-Y-DA"/>
    <n v="4"/>
    <s v="Danish"/>
    <n v="1"/>
    <x v="0"/>
    <n v="3"/>
    <s v="Generalized Anxiety Disorder (6.1)"/>
    <n v="4.5999999999999996"/>
    <n v="3.2"/>
  </r>
  <r>
    <s v="Esbjørn 2021 (47-Y) ages combined12FemaleMajor Depressive Disorder (10.1)"/>
    <n v="12"/>
    <n v="6"/>
    <n v="7"/>
    <x v="17"/>
    <s v="Study1"/>
    <n v="661"/>
    <s v="Esbjøn2012 Study1 Female 10to15-years"/>
    <n v="333"/>
    <s v="Female"/>
    <n v="10"/>
    <n v="15"/>
    <x v="0"/>
    <s v="RCADS-47-Y-DA"/>
    <n v="4"/>
    <s v="Danish"/>
    <n v="1"/>
    <x v="0"/>
    <n v="4"/>
    <s v="Major Depressive Disorder (10.1)"/>
    <n v="6.2"/>
    <n v="4.7"/>
  </r>
  <r>
    <s v="Esbjørn 2021 (47-Y) ages combined12FemaleObsessive Compulsive Disorder (6.1)"/>
    <n v="12"/>
    <n v="6"/>
    <n v="7"/>
    <x v="17"/>
    <s v="Study1"/>
    <n v="661"/>
    <s v="Esbjøn2012 Study1 Female 10to15-years"/>
    <n v="333"/>
    <s v="Female"/>
    <n v="10"/>
    <n v="15"/>
    <x v="0"/>
    <s v="RCADS-47-Y-DA"/>
    <n v="4"/>
    <s v="Danish"/>
    <n v="1"/>
    <x v="0"/>
    <n v="6"/>
    <s v="Obsessive Compulsive Disorder (6.1)"/>
    <n v="3.3"/>
    <n v="2.7"/>
  </r>
  <r>
    <s v="Esbjørn 2021 (47-Y) ages combined12FemalePanic Disorder (9.1)"/>
    <n v="12"/>
    <n v="6"/>
    <n v="7"/>
    <x v="17"/>
    <s v="Study1"/>
    <n v="661"/>
    <s v="Esbjøn2012 Study1 Female 10to15-years"/>
    <n v="333"/>
    <s v="Female"/>
    <n v="10"/>
    <n v="15"/>
    <x v="0"/>
    <s v="RCADS-47-Y-DA"/>
    <n v="4"/>
    <s v="Danish"/>
    <n v="1"/>
    <x v="0"/>
    <n v="2"/>
    <s v="Panic Disorder (9.1)"/>
    <n v="4.5"/>
    <n v="4"/>
  </r>
  <r>
    <s v="Esbjørn 2021 (47-Y) ages combined12FemaleSeparation Anxiety Disorder (7.1)"/>
    <n v="12"/>
    <n v="6"/>
    <n v="7"/>
    <x v="17"/>
    <s v="Study1"/>
    <n v="661"/>
    <s v="Esbjøn2012 Study1 Female 10to15-years"/>
    <n v="333"/>
    <s v="Female"/>
    <n v="10"/>
    <n v="15"/>
    <x v="0"/>
    <s v="RCADS-47-Y-DA"/>
    <n v="4"/>
    <s v="Danish"/>
    <n v="1"/>
    <x v="0"/>
    <n v="5"/>
    <s v="Separation Anxiety Disorder (7.1)"/>
    <n v="3"/>
    <n v="2.9"/>
  </r>
  <r>
    <s v="Esbjørn 2021 (47-Y) ages combined12FemaleSocial Phobia (9.1)"/>
    <n v="12"/>
    <n v="6"/>
    <n v="7"/>
    <x v="17"/>
    <s v="Study1"/>
    <n v="661"/>
    <s v="Esbjøn2012 Study1 Female 10to15-years"/>
    <n v="333"/>
    <s v="Female"/>
    <n v="10"/>
    <n v="15"/>
    <x v="0"/>
    <s v="RCADS-47-Y-DA"/>
    <n v="4"/>
    <s v="Danish"/>
    <n v="1"/>
    <x v="0"/>
    <n v="1"/>
    <s v="Social Phobia (9.1)"/>
    <n v="8.5"/>
    <n v="4.8"/>
  </r>
  <r>
    <s v="Esbjørn 2021 (47-Y) ages combined12FemaleTotal Anxiety (37.1)"/>
    <n v="12"/>
    <n v="6"/>
    <n v="7"/>
    <x v="17"/>
    <s v="Study1"/>
    <n v="661"/>
    <s v="Esbjøn2012 Study1 Female 10to15-years"/>
    <n v="333"/>
    <s v="Female"/>
    <n v="10"/>
    <n v="15"/>
    <x v="0"/>
    <s v="RCADS-47-Y-DA"/>
    <n v="4"/>
    <s v="Danish"/>
    <n v="1"/>
    <x v="0"/>
    <n v="7"/>
    <s v="Total Anxiety (37.1)"/>
    <n v="24"/>
    <n v="14.8"/>
  </r>
  <r>
    <s v="Esbjørn 2021 (47-Y) ages combined12FemaleTotal Anxiety and Depression (47.1)"/>
    <n v="12"/>
    <n v="6"/>
    <n v="7"/>
    <x v="17"/>
    <s v="Study1"/>
    <n v="661"/>
    <s v="Esbjøn2012 Study1 Female 10to15-years"/>
    <n v="333"/>
    <s v="Female"/>
    <n v="10"/>
    <n v="15"/>
    <x v="0"/>
    <s v="RCADS-47-Y-DA"/>
    <n v="4"/>
    <s v="Danish"/>
    <n v="1"/>
    <x v="0"/>
    <n v="8"/>
    <s v="Total Anxiety and Depression (47.1)"/>
    <n v="30.3"/>
    <n v="18.8"/>
  </r>
  <r>
    <s v="Esbjørn 2021 (47-Y) ages combined12MaleGeneralized Anxiety Disorder (6.1)"/>
    <n v="12"/>
    <n v="6"/>
    <n v="7"/>
    <x v="17"/>
    <s v="Study1"/>
    <n v="660"/>
    <s v="Esbjøn2012 Study1 Male 10to15-years"/>
    <n v="285"/>
    <s v="Male"/>
    <n v="10"/>
    <n v="15"/>
    <x v="0"/>
    <s v="RCADS-47-Y-DA"/>
    <n v="4"/>
    <s v="Danish"/>
    <n v="1"/>
    <x v="0"/>
    <n v="3"/>
    <s v="Generalized Anxiety Disorder (6.1)"/>
    <n v="3.3"/>
    <n v="2.7"/>
  </r>
  <r>
    <s v="Esbjørn 2021 (47-Y) ages combined12MaleMajor Depressive Disorder (10.1)"/>
    <n v="12"/>
    <n v="6"/>
    <n v="7"/>
    <x v="17"/>
    <s v="Study1"/>
    <n v="660"/>
    <s v="Esbjøn2012 Study1 Male 10to15-years"/>
    <n v="285"/>
    <s v="Male"/>
    <n v="10"/>
    <n v="15"/>
    <x v="0"/>
    <s v="RCADS-47-Y-DA"/>
    <n v="4"/>
    <s v="Danish"/>
    <n v="1"/>
    <x v="0"/>
    <n v="4"/>
    <s v="Major Depressive Disorder (10.1)"/>
    <n v="4.8"/>
    <n v="3.6"/>
  </r>
  <r>
    <s v="Esbjørn 2021 (47-Y) ages combined12MaleObsessive Compulsive Disorder (6.1)"/>
    <n v="12"/>
    <n v="6"/>
    <n v="7"/>
    <x v="17"/>
    <s v="Study1"/>
    <n v="660"/>
    <s v="Esbjøn2012 Study1 Male 10to15-years"/>
    <n v="285"/>
    <s v="Male"/>
    <n v="10"/>
    <n v="15"/>
    <x v="0"/>
    <s v="RCADS-47-Y-DA"/>
    <n v="4"/>
    <s v="Danish"/>
    <n v="1"/>
    <x v="0"/>
    <n v="6"/>
    <s v="Obsessive Compulsive Disorder (6.1)"/>
    <n v="2.8"/>
    <n v="2.7"/>
  </r>
  <r>
    <s v="Esbjørn 2021 (47-Y) ages combined12MalePanic Disorder (9.1)"/>
    <n v="12"/>
    <n v="6"/>
    <n v="7"/>
    <x v="17"/>
    <s v="Study1"/>
    <n v="660"/>
    <s v="Esbjøn2012 Study1 Male 10to15-years"/>
    <n v="285"/>
    <s v="Male"/>
    <n v="10"/>
    <n v="15"/>
    <x v="0"/>
    <s v="RCADS-47-Y-DA"/>
    <n v="4"/>
    <s v="Danish"/>
    <n v="1"/>
    <x v="0"/>
    <n v="2"/>
    <s v="Panic Disorder (9.1)"/>
    <n v="3.2"/>
    <n v="3.4"/>
  </r>
  <r>
    <s v="Esbjørn 2021 (47-Y) ages combined12MaleSeparation Anxiety Disorder (7.1)"/>
    <n v="12"/>
    <n v="6"/>
    <n v="7"/>
    <x v="17"/>
    <s v="Study1"/>
    <n v="660"/>
    <s v="Esbjøn2012 Study1 Male 10to15-years"/>
    <n v="285"/>
    <s v="Male"/>
    <n v="10"/>
    <n v="15"/>
    <x v="0"/>
    <s v="RCADS-47-Y-DA"/>
    <n v="4"/>
    <s v="Danish"/>
    <n v="1"/>
    <x v="0"/>
    <n v="5"/>
    <s v="Separation Anxiety Disorder (7.1)"/>
    <n v="2"/>
    <n v="2.2999999999999998"/>
  </r>
  <r>
    <s v="Esbjørn 2021 (47-Y) ages combined12MaleSocial Phobia (9.1)"/>
    <n v="12"/>
    <n v="6"/>
    <n v="7"/>
    <x v="17"/>
    <s v="Study1"/>
    <n v="660"/>
    <s v="Esbjøn2012 Study1 Male 10to15-years"/>
    <n v="285"/>
    <s v="Male"/>
    <n v="10"/>
    <n v="15"/>
    <x v="0"/>
    <s v="RCADS-47-Y-DA"/>
    <n v="4"/>
    <s v="Danish"/>
    <n v="1"/>
    <x v="0"/>
    <n v="1"/>
    <s v="Social Phobia (9.1)"/>
    <n v="6.2"/>
    <n v="4.4000000000000004"/>
  </r>
  <r>
    <s v="Esbjørn 2021 (47-Y) ages combined12MaleTotal Anxiety (37.1)"/>
    <n v="12"/>
    <n v="6"/>
    <n v="7"/>
    <x v="17"/>
    <s v="Study1"/>
    <n v="660"/>
    <s v="Esbjøn2012 Study1 Male 10to15-years"/>
    <n v="285"/>
    <s v="Male"/>
    <n v="10"/>
    <n v="15"/>
    <x v="0"/>
    <s v="RCADS-47-Y-DA"/>
    <n v="4"/>
    <s v="Danish"/>
    <n v="1"/>
    <x v="0"/>
    <n v="7"/>
    <s v="Total Anxiety (37.1)"/>
    <n v="17.5"/>
    <n v="13.3"/>
  </r>
  <r>
    <s v="Esbjørn 2021 (47-Y) ages combined12MaleTotal Anxiety and Depression (47.1)"/>
    <n v="12"/>
    <n v="6"/>
    <n v="7"/>
    <x v="17"/>
    <s v="Study1"/>
    <n v="660"/>
    <s v="Esbjøn2012 Study1 Male 10to15-years"/>
    <n v="285"/>
    <s v="Male"/>
    <n v="10"/>
    <n v="15"/>
    <x v="0"/>
    <s v="RCADS-47-Y-DA"/>
    <n v="4"/>
    <s v="Danish"/>
    <n v="1"/>
    <x v="0"/>
    <n v="8"/>
    <s v="Total Anxiety and Depression (47.1)"/>
    <n v="22.3"/>
    <n v="16.3"/>
  </r>
  <r>
    <s v="Esbjørn 2021 (47-Y) ages combined13FemaleGeneralized Anxiety Disorder (6.1)"/>
    <n v="13"/>
    <n v="7"/>
    <n v="7"/>
    <x v="17"/>
    <s v="Study1"/>
    <n v="661"/>
    <s v="Esbjøn2012 Study1 Female 10to15-years"/>
    <n v="333"/>
    <s v="Female"/>
    <n v="10"/>
    <n v="15"/>
    <x v="0"/>
    <s v="RCADS-47-Y-DA"/>
    <n v="4"/>
    <s v="Danish"/>
    <n v="1"/>
    <x v="0"/>
    <n v="3"/>
    <s v="Generalized Anxiety Disorder (6.1)"/>
    <n v="4.5999999999999996"/>
    <n v="3.2"/>
  </r>
  <r>
    <s v="Esbjørn 2021 (47-Y) ages combined13FemaleMajor Depressive Disorder (10.1)"/>
    <n v="13"/>
    <n v="7"/>
    <n v="7"/>
    <x v="17"/>
    <s v="Study1"/>
    <n v="661"/>
    <s v="Esbjøn2012 Study1 Female 10to15-years"/>
    <n v="333"/>
    <s v="Female"/>
    <n v="10"/>
    <n v="15"/>
    <x v="0"/>
    <s v="RCADS-47-Y-DA"/>
    <n v="4"/>
    <s v="Danish"/>
    <n v="1"/>
    <x v="0"/>
    <n v="4"/>
    <s v="Major Depressive Disorder (10.1)"/>
    <n v="6.2"/>
    <n v="4.7"/>
  </r>
  <r>
    <s v="Esbjørn 2021 (47-Y) ages combined13FemaleObsessive Compulsive Disorder (6.1)"/>
    <n v="13"/>
    <n v="7"/>
    <n v="7"/>
    <x v="17"/>
    <s v="Study1"/>
    <n v="661"/>
    <s v="Esbjøn2012 Study1 Female 10to15-years"/>
    <n v="333"/>
    <s v="Female"/>
    <n v="10"/>
    <n v="15"/>
    <x v="0"/>
    <s v="RCADS-47-Y-DA"/>
    <n v="4"/>
    <s v="Danish"/>
    <n v="1"/>
    <x v="0"/>
    <n v="6"/>
    <s v="Obsessive Compulsive Disorder (6.1)"/>
    <n v="3.3"/>
    <n v="2.7"/>
  </r>
  <r>
    <s v="Esbjørn 2021 (47-Y) ages combined13FemalePanic Disorder (9.1)"/>
    <n v="13"/>
    <n v="7"/>
    <n v="7"/>
    <x v="17"/>
    <s v="Study1"/>
    <n v="661"/>
    <s v="Esbjøn2012 Study1 Female 10to15-years"/>
    <n v="333"/>
    <s v="Female"/>
    <n v="10"/>
    <n v="15"/>
    <x v="0"/>
    <s v="RCADS-47-Y-DA"/>
    <n v="4"/>
    <s v="Danish"/>
    <n v="1"/>
    <x v="0"/>
    <n v="2"/>
    <s v="Panic Disorder (9.1)"/>
    <n v="4.5"/>
    <n v="4"/>
  </r>
  <r>
    <s v="Esbjørn 2021 (47-Y) ages combined13FemaleSeparation Anxiety Disorder (7.1)"/>
    <n v="13"/>
    <n v="7"/>
    <n v="7"/>
    <x v="17"/>
    <s v="Study1"/>
    <n v="661"/>
    <s v="Esbjøn2012 Study1 Female 10to15-years"/>
    <n v="333"/>
    <s v="Female"/>
    <n v="10"/>
    <n v="15"/>
    <x v="0"/>
    <s v="RCADS-47-Y-DA"/>
    <n v="4"/>
    <s v="Danish"/>
    <n v="1"/>
    <x v="0"/>
    <n v="5"/>
    <s v="Separation Anxiety Disorder (7.1)"/>
    <n v="3"/>
    <n v="2.9"/>
  </r>
  <r>
    <s v="Esbjørn 2021 (47-Y) ages combined13FemaleSocial Phobia (9.1)"/>
    <n v="13"/>
    <n v="7"/>
    <n v="7"/>
    <x v="17"/>
    <s v="Study1"/>
    <n v="661"/>
    <s v="Esbjøn2012 Study1 Female 10to15-years"/>
    <n v="333"/>
    <s v="Female"/>
    <n v="10"/>
    <n v="15"/>
    <x v="0"/>
    <s v="RCADS-47-Y-DA"/>
    <n v="4"/>
    <s v="Danish"/>
    <n v="1"/>
    <x v="0"/>
    <n v="1"/>
    <s v="Social Phobia (9.1)"/>
    <n v="8.5"/>
    <n v="4.8"/>
  </r>
  <r>
    <s v="Esbjørn 2021 (47-Y) ages combined13FemaleTotal Anxiety (37.1)"/>
    <n v="13"/>
    <n v="7"/>
    <n v="7"/>
    <x v="17"/>
    <s v="Study1"/>
    <n v="661"/>
    <s v="Esbjøn2012 Study1 Female 10to15-years"/>
    <n v="333"/>
    <s v="Female"/>
    <n v="10"/>
    <n v="15"/>
    <x v="0"/>
    <s v="RCADS-47-Y-DA"/>
    <n v="4"/>
    <s v="Danish"/>
    <n v="1"/>
    <x v="0"/>
    <n v="7"/>
    <s v="Total Anxiety (37.1)"/>
    <n v="24"/>
    <n v="14.8"/>
  </r>
  <r>
    <s v="Esbjørn 2021 (47-Y) ages combined13FemaleTotal Anxiety and Depression (47.1)"/>
    <n v="13"/>
    <n v="7"/>
    <n v="7"/>
    <x v="17"/>
    <s v="Study1"/>
    <n v="661"/>
    <s v="Esbjøn2012 Study1 Female 10to15-years"/>
    <n v="333"/>
    <s v="Female"/>
    <n v="10"/>
    <n v="15"/>
    <x v="0"/>
    <s v="RCADS-47-Y-DA"/>
    <n v="4"/>
    <s v="Danish"/>
    <n v="1"/>
    <x v="0"/>
    <n v="8"/>
    <s v="Total Anxiety and Depression (47.1)"/>
    <n v="30.3"/>
    <n v="18.8"/>
  </r>
  <r>
    <s v="Esbjørn 2021 (47-Y) ages combined13MaleGeneralized Anxiety Disorder (6.1)"/>
    <n v="13"/>
    <n v="7"/>
    <n v="7"/>
    <x v="17"/>
    <s v="Study1"/>
    <n v="660"/>
    <s v="Esbjøn2012 Study1 Male 10to15-years"/>
    <n v="285"/>
    <s v="Male"/>
    <n v="10"/>
    <n v="15"/>
    <x v="0"/>
    <s v="RCADS-47-Y-DA"/>
    <n v="4"/>
    <s v="Danish"/>
    <n v="1"/>
    <x v="0"/>
    <n v="3"/>
    <s v="Generalized Anxiety Disorder (6.1)"/>
    <n v="3.3"/>
    <n v="2.7"/>
  </r>
  <r>
    <s v="Esbjørn 2021 (47-Y) ages combined13MaleMajor Depressive Disorder (10.1)"/>
    <n v="13"/>
    <n v="7"/>
    <n v="7"/>
    <x v="17"/>
    <s v="Study1"/>
    <n v="660"/>
    <s v="Esbjøn2012 Study1 Male 10to15-years"/>
    <n v="285"/>
    <s v="Male"/>
    <n v="10"/>
    <n v="15"/>
    <x v="0"/>
    <s v="RCADS-47-Y-DA"/>
    <n v="4"/>
    <s v="Danish"/>
    <n v="1"/>
    <x v="0"/>
    <n v="4"/>
    <s v="Major Depressive Disorder (10.1)"/>
    <n v="4.8"/>
    <n v="3.6"/>
  </r>
  <r>
    <s v="Esbjørn 2021 (47-Y) ages combined13MaleObsessive Compulsive Disorder (6.1)"/>
    <n v="13"/>
    <n v="7"/>
    <n v="7"/>
    <x v="17"/>
    <s v="Study1"/>
    <n v="660"/>
    <s v="Esbjøn2012 Study1 Male 10to15-years"/>
    <n v="285"/>
    <s v="Male"/>
    <n v="10"/>
    <n v="15"/>
    <x v="0"/>
    <s v="RCADS-47-Y-DA"/>
    <n v="4"/>
    <s v="Danish"/>
    <n v="1"/>
    <x v="0"/>
    <n v="6"/>
    <s v="Obsessive Compulsive Disorder (6.1)"/>
    <n v="2.8"/>
    <n v="2.7"/>
  </r>
  <r>
    <s v="Esbjørn 2021 (47-Y) ages combined13MalePanic Disorder (9.1)"/>
    <n v="13"/>
    <n v="7"/>
    <n v="7"/>
    <x v="17"/>
    <s v="Study1"/>
    <n v="660"/>
    <s v="Esbjøn2012 Study1 Male 10to15-years"/>
    <n v="285"/>
    <s v="Male"/>
    <n v="10"/>
    <n v="15"/>
    <x v="0"/>
    <s v="RCADS-47-Y-DA"/>
    <n v="4"/>
    <s v="Danish"/>
    <n v="1"/>
    <x v="0"/>
    <n v="2"/>
    <s v="Panic Disorder (9.1)"/>
    <n v="3.2"/>
    <n v="3.4"/>
  </r>
  <r>
    <s v="Esbjørn 2021 (47-Y) ages combined13MaleSeparation Anxiety Disorder (7.1)"/>
    <n v="13"/>
    <n v="7"/>
    <n v="7"/>
    <x v="17"/>
    <s v="Study1"/>
    <n v="660"/>
    <s v="Esbjøn2012 Study1 Male 10to15-years"/>
    <n v="285"/>
    <s v="Male"/>
    <n v="10"/>
    <n v="15"/>
    <x v="0"/>
    <s v="RCADS-47-Y-DA"/>
    <n v="4"/>
    <s v="Danish"/>
    <n v="1"/>
    <x v="0"/>
    <n v="5"/>
    <s v="Separation Anxiety Disorder (7.1)"/>
    <n v="2"/>
    <n v="2.2999999999999998"/>
  </r>
  <r>
    <s v="Esbjørn 2021 (47-Y) ages combined13MaleSocial Phobia (9.1)"/>
    <n v="13"/>
    <n v="7"/>
    <n v="7"/>
    <x v="17"/>
    <s v="Study1"/>
    <n v="660"/>
    <s v="Esbjøn2012 Study1 Male 10to15-years"/>
    <n v="285"/>
    <s v="Male"/>
    <n v="10"/>
    <n v="15"/>
    <x v="0"/>
    <s v="RCADS-47-Y-DA"/>
    <n v="4"/>
    <s v="Danish"/>
    <n v="1"/>
    <x v="0"/>
    <n v="1"/>
    <s v="Social Phobia (9.1)"/>
    <n v="6.2"/>
    <n v="4.4000000000000004"/>
  </r>
  <r>
    <s v="Esbjørn 2021 (47-Y) ages combined13MaleTotal Anxiety (37.1)"/>
    <n v="13"/>
    <n v="7"/>
    <n v="7"/>
    <x v="17"/>
    <s v="Study1"/>
    <n v="660"/>
    <s v="Esbjøn2012 Study1 Male 10to15-years"/>
    <n v="285"/>
    <s v="Male"/>
    <n v="10"/>
    <n v="15"/>
    <x v="0"/>
    <s v="RCADS-47-Y-DA"/>
    <n v="4"/>
    <s v="Danish"/>
    <n v="1"/>
    <x v="0"/>
    <n v="7"/>
    <s v="Total Anxiety (37.1)"/>
    <n v="17.5"/>
    <n v="13.3"/>
  </r>
  <r>
    <s v="Esbjørn 2021 (47-Y) ages combined13MaleTotal Anxiety and Depression (47.1)"/>
    <n v="13"/>
    <n v="7"/>
    <n v="7"/>
    <x v="17"/>
    <s v="Study1"/>
    <n v="660"/>
    <s v="Esbjøn2012 Study1 Male 10to15-years"/>
    <n v="285"/>
    <s v="Male"/>
    <n v="10"/>
    <n v="15"/>
    <x v="0"/>
    <s v="RCADS-47-Y-DA"/>
    <n v="4"/>
    <s v="Danish"/>
    <n v="1"/>
    <x v="0"/>
    <n v="8"/>
    <s v="Total Anxiety and Depression (47.1)"/>
    <n v="22.3"/>
    <n v="16.3"/>
  </r>
  <r>
    <s v="Esbjørn 2021 (47-Y) ages combined14FemaleGeneralized Anxiety Disorder (6.1)"/>
    <n v="14"/>
    <n v="8"/>
    <n v="7"/>
    <x v="17"/>
    <s v="Study1"/>
    <n v="661"/>
    <s v="Esbjøn2012 Study1 Female 10to15-years"/>
    <n v="333"/>
    <s v="Female"/>
    <n v="10"/>
    <n v="15"/>
    <x v="0"/>
    <s v="RCADS-47-Y-DA"/>
    <n v="4"/>
    <s v="Danish"/>
    <n v="1"/>
    <x v="0"/>
    <n v="3"/>
    <s v="Generalized Anxiety Disorder (6.1)"/>
    <n v="4.5999999999999996"/>
    <n v="3.2"/>
  </r>
  <r>
    <s v="Esbjørn 2021 (47-Y) ages combined14FemaleMajor Depressive Disorder (10.1)"/>
    <n v="14"/>
    <n v="8"/>
    <n v="7"/>
    <x v="17"/>
    <s v="Study1"/>
    <n v="661"/>
    <s v="Esbjøn2012 Study1 Female 10to15-years"/>
    <n v="333"/>
    <s v="Female"/>
    <n v="10"/>
    <n v="15"/>
    <x v="0"/>
    <s v="RCADS-47-Y-DA"/>
    <n v="4"/>
    <s v="Danish"/>
    <n v="1"/>
    <x v="0"/>
    <n v="4"/>
    <s v="Major Depressive Disorder (10.1)"/>
    <n v="6.2"/>
    <n v="4.7"/>
  </r>
  <r>
    <s v="Esbjørn 2021 (47-Y) ages combined14FemaleObsessive Compulsive Disorder (6.1)"/>
    <n v="14"/>
    <n v="8"/>
    <n v="7"/>
    <x v="17"/>
    <s v="Study1"/>
    <n v="661"/>
    <s v="Esbjøn2012 Study1 Female 10to15-years"/>
    <n v="333"/>
    <s v="Female"/>
    <n v="10"/>
    <n v="15"/>
    <x v="0"/>
    <s v="RCADS-47-Y-DA"/>
    <n v="4"/>
    <s v="Danish"/>
    <n v="1"/>
    <x v="0"/>
    <n v="6"/>
    <s v="Obsessive Compulsive Disorder (6.1)"/>
    <n v="3.3"/>
    <n v="2.7"/>
  </r>
  <r>
    <s v="Esbjørn 2021 (47-Y) ages combined14FemalePanic Disorder (9.1)"/>
    <n v="14"/>
    <n v="8"/>
    <n v="7"/>
    <x v="17"/>
    <s v="Study1"/>
    <n v="661"/>
    <s v="Esbjøn2012 Study1 Female 10to15-years"/>
    <n v="333"/>
    <s v="Female"/>
    <n v="10"/>
    <n v="15"/>
    <x v="0"/>
    <s v="RCADS-47-Y-DA"/>
    <n v="4"/>
    <s v="Danish"/>
    <n v="1"/>
    <x v="0"/>
    <n v="2"/>
    <s v="Panic Disorder (9.1)"/>
    <n v="4.5"/>
    <n v="4"/>
  </r>
  <r>
    <s v="Esbjørn 2021 (47-Y) ages combined14FemaleSeparation Anxiety Disorder (7.1)"/>
    <n v="14"/>
    <n v="8"/>
    <n v="7"/>
    <x v="17"/>
    <s v="Study1"/>
    <n v="661"/>
    <s v="Esbjøn2012 Study1 Female 10to15-years"/>
    <n v="333"/>
    <s v="Female"/>
    <n v="10"/>
    <n v="15"/>
    <x v="0"/>
    <s v="RCADS-47-Y-DA"/>
    <n v="4"/>
    <s v="Danish"/>
    <n v="1"/>
    <x v="0"/>
    <n v="5"/>
    <s v="Separation Anxiety Disorder (7.1)"/>
    <n v="3"/>
    <n v="2.9"/>
  </r>
  <r>
    <s v="Esbjørn 2021 (47-Y) ages combined14FemaleSocial Phobia (9.1)"/>
    <n v="14"/>
    <n v="8"/>
    <n v="7"/>
    <x v="17"/>
    <s v="Study1"/>
    <n v="661"/>
    <s v="Esbjøn2012 Study1 Female 10to15-years"/>
    <n v="333"/>
    <s v="Female"/>
    <n v="10"/>
    <n v="15"/>
    <x v="0"/>
    <s v="RCADS-47-Y-DA"/>
    <n v="4"/>
    <s v="Danish"/>
    <n v="1"/>
    <x v="0"/>
    <n v="1"/>
    <s v="Social Phobia (9.1)"/>
    <n v="8.5"/>
    <n v="4.8"/>
  </r>
  <r>
    <s v="Esbjørn 2021 (47-Y) ages combined14FemaleTotal Anxiety (37.1)"/>
    <n v="14"/>
    <n v="8"/>
    <n v="7"/>
    <x v="17"/>
    <s v="Study1"/>
    <n v="661"/>
    <s v="Esbjøn2012 Study1 Female 10to15-years"/>
    <n v="333"/>
    <s v="Female"/>
    <n v="10"/>
    <n v="15"/>
    <x v="0"/>
    <s v="RCADS-47-Y-DA"/>
    <n v="4"/>
    <s v="Danish"/>
    <n v="1"/>
    <x v="0"/>
    <n v="7"/>
    <s v="Total Anxiety (37.1)"/>
    <n v="24"/>
    <n v="14.8"/>
  </r>
  <r>
    <s v="Esbjørn 2021 (47-Y) ages combined14FemaleTotal Anxiety and Depression (47.1)"/>
    <n v="14"/>
    <n v="8"/>
    <n v="7"/>
    <x v="17"/>
    <s v="Study1"/>
    <n v="661"/>
    <s v="Esbjøn2012 Study1 Female 10to15-years"/>
    <n v="333"/>
    <s v="Female"/>
    <n v="10"/>
    <n v="15"/>
    <x v="0"/>
    <s v="RCADS-47-Y-DA"/>
    <n v="4"/>
    <s v="Danish"/>
    <n v="1"/>
    <x v="0"/>
    <n v="8"/>
    <s v="Total Anxiety and Depression (47.1)"/>
    <n v="30.3"/>
    <n v="18.8"/>
  </r>
  <r>
    <s v="Esbjørn 2021 (47-Y) ages combined14MaleGeneralized Anxiety Disorder (6.1)"/>
    <n v="14"/>
    <n v="8"/>
    <n v="7"/>
    <x v="17"/>
    <s v="Study1"/>
    <n v="660"/>
    <s v="Esbjøn2012 Study1 Male 10to15-years"/>
    <n v="285"/>
    <s v="Male"/>
    <n v="10"/>
    <n v="15"/>
    <x v="0"/>
    <s v="RCADS-47-Y-DA"/>
    <n v="4"/>
    <s v="Danish"/>
    <n v="1"/>
    <x v="0"/>
    <n v="3"/>
    <s v="Generalized Anxiety Disorder (6.1)"/>
    <n v="3.3"/>
    <n v="2.7"/>
  </r>
  <r>
    <s v="Esbjørn 2021 (47-Y) ages combined14MaleMajor Depressive Disorder (10.1)"/>
    <n v="14"/>
    <n v="8"/>
    <n v="7"/>
    <x v="17"/>
    <s v="Study1"/>
    <n v="660"/>
    <s v="Esbjøn2012 Study1 Male 10to15-years"/>
    <n v="285"/>
    <s v="Male"/>
    <n v="10"/>
    <n v="15"/>
    <x v="0"/>
    <s v="RCADS-47-Y-DA"/>
    <n v="4"/>
    <s v="Danish"/>
    <n v="1"/>
    <x v="0"/>
    <n v="4"/>
    <s v="Major Depressive Disorder (10.1)"/>
    <n v="4.8"/>
    <n v="3.6"/>
  </r>
  <r>
    <s v="Esbjørn 2021 (47-Y) ages combined14MaleObsessive Compulsive Disorder (6.1)"/>
    <n v="14"/>
    <n v="8"/>
    <n v="7"/>
    <x v="17"/>
    <s v="Study1"/>
    <n v="660"/>
    <s v="Esbjøn2012 Study1 Male 10to15-years"/>
    <n v="285"/>
    <s v="Male"/>
    <n v="10"/>
    <n v="15"/>
    <x v="0"/>
    <s v="RCADS-47-Y-DA"/>
    <n v="4"/>
    <s v="Danish"/>
    <n v="1"/>
    <x v="0"/>
    <n v="6"/>
    <s v="Obsessive Compulsive Disorder (6.1)"/>
    <n v="2.8"/>
    <n v="2.7"/>
  </r>
  <r>
    <s v="Esbjørn 2021 (47-Y) ages combined14MalePanic Disorder (9.1)"/>
    <n v="14"/>
    <n v="8"/>
    <n v="7"/>
    <x v="17"/>
    <s v="Study1"/>
    <n v="660"/>
    <s v="Esbjøn2012 Study1 Male 10to15-years"/>
    <n v="285"/>
    <s v="Male"/>
    <n v="10"/>
    <n v="15"/>
    <x v="0"/>
    <s v="RCADS-47-Y-DA"/>
    <n v="4"/>
    <s v="Danish"/>
    <n v="1"/>
    <x v="0"/>
    <n v="2"/>
    <s v="Panic Disorder (9.1)"/>
    <n v="3.2"/>
    <n v="3.4"/>
  </r>
  <r>
    <s v="Esbjørn 2021 (47-Y) ages combined14MaleSeparation Anxiety Disorder (7.1)"/>
    <n v="14"/>
    <n v="8"/>
    <n v="7"/>
    <x v="17"/>
    <s v="Study1"/>
    <n v="660"/>
    <s v="Esbjøn2012 Study1 Male 10to15-years"/>
    <n v="285"/>
    <s v="Male"/>
    <n v="10"/>
    <n v="15"/>
    <x v="0"/>
    <s v="RCADS-47-Y-DA"/>
    <n v="4"/>
    <s v="Danish"/>
    <n v="1"/>
    <x v="0"/>
    <n v="5"/>
    <s v="Separation Anxiety Disorder (7.1)"/>
    <n v="2"/>
    <n v="2.2999999999999998"/>
  </r>
  <r>
    <s v="Esbjørn 2021 (47-Y) ages combined14MaleSocial Phobia (9.1)"/>
    <n v="14"/>
    <n v="8"/>
    <n v="7"/>
    <x v="17"/>
    <s v="Study1"/>
    <n v="660"/>
    <s v="Esbjøn2012 Study1 Male 10to15-years"/>
    <n v="285"/>
    <s v="Male"/>
    <n v="10"/>
    <n v="15"/>
    <x v="0"/>
    <s v="RCADS-47-Y-DA"/>
    <n v="4"/>
    <s v="Danish"/>
    <n v="1"/>
    <x v="0"/>
    <n v="1"/>
    <s v="Social Phobia (9.1)"/>
    <n v="6.2"/>
    <n v="4.4000000000000004"/>
  </r>
  <r>
    <s v="Esbjørn 2021 (47-Y) ages combined14MaleTotal Anxiety (37.1)"/>
    <n v="14"/>
    <n v="8"/>
    <n v="7"/>
    <x v="17"/>
    <s v="Study1"/>
    <n v="660"/>
    <s v="Esbjøn2012 Study1 Male 10to15-years"/>
    <n v="285"/>
    <s v="Male"/>
    <n v="10"/>
    <n v="15"/>
    <x v="0"/>
    <s v="RCADS-47-Y-DA"/>
    <n v="4"/>
    <s v="Danish"/>
    <n v="1"/>
    <x v="0"/>
    <n v="7"/>
    <s v="Total Anxiety (37.1)"/>
    <n v="17.5"/>
    <n v="13.3"/>
  </r>
  <r>
    <s v="Esbjørn 2021 (47-Y) ages combined14MaleTotal Anxiety and Depression (47.1)"/>
    <n v="14"/>
    <n v="8"/>
    <n v="7"/>
    <x v="17"/>
    <s v="Study1"/>
    <n v="660"/>
    <s v="Esbjøn2012 Study1 Male 10to15-years"/>
    <n v="285"/>
    <s v="Male"/>
    <n v="10"/>
    <n v="15"/>
    <x v="0"/>
    <s v="RCADS-47-Y-DA"/>
    <n v="4"/>
    <s v="Danish"/>
    <n v="1"/>
    <x v="0"/>
    <n v="8"/>
    <s v="Total Anxiety and Depression (47.1)"/>
    <n v="22.3"/>
    <n v="16.3"/>
  </r>
  <r>
    <s v="Esbjørn 2021 (47-Y) ages combined15FemaleGeneralized Anxiety Disorder (6.1)"/>
    <n v="15"/>
    <n v="9"/>
    <n v="7"/>
    <x v="17"/>
    <s v="Study1"/>
    <n v="661"/>
    <s v="Esbjøn2012 Study1 Female 10to15-years"/>
    <n v="333"/>
    <s v="Female"/>
    <n v="10"/>
    <n v="15"/>
    <x v="0"/>
    <s v="RCADS-47-Y-DA"/>
    <n v="4"/>
    <s v="Danish"/>
    <n v="1"/>
    <x v="0"/>
    <n v="3"/>
    <s v="Generalized Anxiety Disorder (6.1)"/>
    <n v="4.5999999999999996"/>
    <n v="3.2"/>
  </r>
  <r>
    <s v="Esbjørn 2021 (47-Y) ages combined15FemaleMajor Depressive Disorder (10.1)"/>
    <n v="15"/>
    <n v="9"/>
    <n v="7"/>
    <x v="17"/>
    <s v="Study1"/>
    <n v="661"/>
    <s v="Esbjøn2012 Study1 Female 10to15-years"/>
    <n v="333"/>
    <s v="Female"/>
    <n v="10"/>
    <n v="15"/>
    <x v="0"/>
    <s v="RCADS-47-Y-DA"/>
    <n v="4"/>
    <s v="Danish"/>
    <n v="1"/>
    <x v="0"/>
    <n v="4"/>
    <s v="Major Depressive Disorder (10.1)"/>
    <n v="6.2"/>
    <n v="4.7"/>
  </r>
  <r>
    <s v="Esbjørn 2021 (47-Y) ages combined15FemaleObsessive Compulsive Disorder (6.1)"/>
    <n v="15"/>
    <n v="9"/>
    <n v="7"/>
    <x v="17"/>
    <s v="Study1"/>
    <n v="661"/>
    <s v="Esbjøn2012 Study1 Female 10to15-years"/>
    <n v="333"/>
    <s v="Female"/>
    <n v="10"/>
    <n v="15"/>
    <x v="0"/>
    <s v="RCADS-47-Y-DA"/>
    <n v="4"/>
    <s v="Danish"/>
    <n v="1"/>
    <x v="0"/>
    <n v="6"/>
    <s v="Obsessive Compulsive Disorder (6.1)"/>
    <n v="3.3"/>
    <n v="2.7"/>
  </r>
  <r>
    <s v="Esbjørn 2021 (47-Y) ages combined15FemalePanic Disorder (9.1)"/>
    <n v="15"/>
    <n v="9"/>
    <n v="7"/>
    <x v="17"/>
    <s v="Study1"/>
    <n v="661"/>
    <s v="Esbjøn2012 Study1 Female 10to15-years"/>
    <n v="333"/>
    <s v="Female"/>
    <n v="10"/>
    <n v="15"/>
    <x v="0"/>
    <s v="RCADS-47-Y-DA"/>
    <n v="4"/>
    <s v="Danish"/>
    <n v="1"/>
    <x v="0"/>
    <n v="2"/>
    <s v="Panic Disorder (9.1)"/>
    <n v="4.5"/>
    <n v="4"/>
  </r>
  <r>
    <s v="Esbjørn 2021 (47-Y) ages combined15FemaleSeparation Anxiety Disorder (7.1)"/>
    <n v="15"/>
    <n v="9"/>
    <n v="7"/>
    <x v="17"/>
    <s v="Study1"/>
    <n v="661"/>
    <s v="Esbjøn2012 Study1 Female 10to15-years"/>
    <n v="333"/>
    <s v="Female"/>
    <n v="10"/>
    <n v="15"/>
    <x v="0"/>
    <s v="RCADS-47-Y-DA"/>
    <n v="4"/>
    <s v="Danish"/>
    <n v="1"/>
    <x v="0"/>
    <n v="5"/>
    <s v="Separation Anxiety Disorder (7.1)"/>
    <n v="3"/>
    <n v="2.9"/>
  </r>
  <r>
    <s v="Esbjørn 2021 (47-Y) ages combined15FemaleSocial Phobia (9.1)"/>
    <n v="15"/>
    <n v="9"/>
    <n v="7"/>
    <x v="17"/>
    <s v="Study1"/>
    <n v="661"/>
    <s v="Esbjøn2012 Study1 Female 10to15-years"/>
    <n v="333"/>
    <s v="Female"/>
    <n v="10"/>
    <n v="15"/>
    <x v="0"/>
    <s v="RCADS-47-Y-DA"/>
    <n v="4"/>
    <s v="Danish"/>
    <n v="1"/>
    <x v="0"/>
    <n v="1"/>
    <s v="Social Phobia (9.1)"/>
    <n v="8.5"/>
    <n v="4.8"/>
  </r>
  <r>
    <s v="Esbjørn 2021 (47-Y) ages combined15FemaleTotal Anxiety (37.1)"/>
    <n v="15"/>
    <n v="9"/>
    <n v="7"/>
    <x v="17"/>
    <s v="Study1"/>
    <n v="661"/>
    <s v="Esbjøn2012 Study1 Female 10to15-years"/>
    <n v="333"/>
    <s v="Female"/>
    <n v="10"/>
    <n v="15"/>
    <x v="0"/>
    <s v="RCADS-47-Y-DA"/>
    <n v="4"/>
    <s v="Danish"/>
    <n v="1"/>
    <x v="0"/>
    <n v="7"/>
    <s v="Total Anxiety (37.1)"/>
    <n v="24"/>
    <n v="14.8"/>
  </r>
  <r>
    <s v="Esbjørn 2021 (47-Y) ages combined15FemaleTotal Anxiety and Depression (47.1)"/>
    <n v="15"/>
    <n v="9"/>
    <n v="7"/>
    <x v="17"/>
    <s v="Study1"/>
    <n v="661"/>
    <s v="Esbjøn2012 Study1 Female 10to15-years"/>
    <n v="333"/>
    <s v="Female"/>
    <n v="10"/>
    <n v="15"/>
    <x v="0"/>
    <s v="RCADS-47-Y-DA"/>
    <n v="4"/>
    <s v="Danish"/>
    <n v="1"/>
    <x v="0"/>
    <n v="8"/>
    <s v="Total Anxiety and Depression (47.1)"/>
    <n v="30.3"/>
    <n v="18.8"/>
  </r>
  <r>
    <s v="Esbjørn 2021 (47-Y) ages combined15MaleGeneralized Anxiety Disorder (6.1)"/>
    <n v="15"/>
    <n v="9"/>
    <n v="7"/>
    <x v="17"/>
    <s v="Study1"/>
    <n v="660"/>
    <s v="Esbjøn2012 Study1 Male 10to15-years"/>
    <n v="285"/>
    <s v="Male"/>
    <n v="10"/>
    <n v="15"/>
    <x v="0"/>
    <s v="RCADS-47-Y-DA"/>
    <n v="4"/>
    <s v="Danish"/>
    <n v="1"/>
    <x v="0"/>
    <n v="3"/>
    <s v="Generalized Anxiety Disorder (6.1)"/>
    <n v="3.3"/>
    <n v="2.7"/>
  </r>
  <r>
    <s v="Esbjørn 2021 (47-Y) ages combined15MaleMajor Depressive Disorder (10.1)"/>
    <n v="15"/>
    <n v="9"/>
    <n v="7"/>
    <x v="17"/>
    <s v="Study1"/>
    <n v="660"/>
    <s v="Esbjøn2012 Study1 Male 10to15-years"/>
    <n v="285"/>
    <s v="Male"/>
    <n v="10"/>
    <n v="15"/>
    <x v="0"/>
    <s v="RCADS-47-Y-DA"/>
    <n v="4"/>
    <s v="Danish"/>
    <n v="1"/>
    <x v="0"/>
    <n v="4"/>
    <s v="Major Depressive Disorder (10.1)"/>
    <n v="4.8"/>
    <n v="3.6"/>
  </r>
  <r>
    <s v="Esbjørn 2021 (47-Y) ages combined15MaleObsessive Compulsive Disorder (6.1)"/>
    <n v="15"/>
    <n v="9"/>
    <n v="7"/>
    <x v="17"/>
    <s v="Study1"/>
    <n v="660"/>
    <s v="Esbjøn2012 Study1 Male 10to15-years"/>
    <n v="285"/>
    <s v="Male"/>
    <n v="10"/>
    <n v="15"/>
    <x v="0"/>
    <s v="RCADS-47-Y-DA"/>
    <n v="4"/>
    <s v="Danish"/>
    <n v="1"/>
    <x v="0"/>
    <n v="6"/>
    <s v="Obsessive Compulsive Disorder (6.1)"/>
    <n v="2.8"/>
    <n v="2.7"/>
  </r>
  <r>
    <s v="Esbjørn 2021 (47-Y) ages combined15MalePanic Disorder (9.1)"/>
    <n v="15"/>
    <n v="9"/>
    <n v="7"/>
    <x v="17"/>
    <s v="Study1"/>
    <n v="660"/>
    <s v="Esbjøn2012 Study1 Male 10to15-years"/>
    <n v="285"/>
    <s v="Male"/>
    <n v="10"/>
    <n v="15"/>
    <x v="0"/>
    <s v="RCADS-47-Y-DA"/>
    <n v="4"/>
    <s v="Danish"/>
    <n v="1"/>
    <x v="0"/>
    <n v="2"/>
    <s v="Panic Disorder (9.1)"/>
    <n v="3.2"/>
    <n v="3.4"/>
  </r>
  <r>
    <s v="Esbjørn 2021 (47-Y) ages combined15MaleSeparation Anxiety Disorder (7.1)"/>
    <n v="15"/>
    <n v="9"/>
    <n v="7"/>
    <x v="17"/>
    <s v="Study1"/>
    <n v="660"/>
    <s v="Esbjøn2012 Study1 Male 10to15-years"/>
    <n v="285"/>
    <s v="Male"/>
    <n v="10"/>
    <n v="15"/>
    <x v="0"/>
    <s v="RCADS-47-Y-DA"/>
    <n v="4"/>
    <s v="Danish"/>
    <n v="1"/>
    <x v="0"/>
    <n v="5"/>
    <s v="Separation Anxiety Disorder (7.1)"/>
    <n v="2"/>
    <n v="2.2999999999999998"/>
  </r>
  <r>
    <s v="Esbjørn 2021 (47-Y) ages combined15MaleSocial Phobia (9.1)"/>
    <n v="15"/>
    <n v="9"/>
    <n v="7"/>
    <x v="17"/>
    <s v="Study1"/>
    <n v="660"/>
    <s v="Esbjøn2012 Study1 Male 10to15-years"/>
    <n v="285"/>
    <s v="Male"/>
    <n v="10"/>
    <n v="15"/>
    <x v="0"/>
    <s v="RCADS-47-Y-DA"/>
    <n v="4"/>
    <s v="Danish"/>
    <n v="1"/>
    <x v="0"/>
    <n v="1"/>
    <s v="Social Phobia (9.1)"/>
    <n v="6.2"/>
    <n v="4.4000000000000004"/>
  </r>
  <r>
    <s v="Esbjørn 2021 (47-Y) ages combined15MaleTotal Anxiety (37.1)"/>
    <n v="15"/>
    <n v="9"/>
    <n v="7"/>
    <x v="17"/>
    <s v="Study1"/>
    <n v="660"/>
    <s v="Esbjøn2012 Study1 Male 10to15-years"/>
    <n v="285"/>
    <s v="Male"/>
    <n v="10"/>
    <n v="15"/>
    <x v="0"/>
    <s v="RCADS-47-Y-DA"/>
    <n v="4"/>
    <s v="Danish"/>
    <n v="1"/>
    <x v="0"/>
    <n v="7"/>
    <s v="Total Anxiety (37.1)"/>
    <n v="17.5"/>
    <n v="13.3"/>
  </r>
  <r>
    <s v="Esbjørn 2021 (47-Y) ages combined15MaleTotal Anxiety and Depression (47.1)"/>
    <n v="15"/>
    <n v="9"/>
    <n v="7"/>
    <x v="17"/>
    <s v="Study1"/>
    <n v="660"/>
    <s v="Esbjøn2012 Study1 Male 10to15-years"/>
    <n v="285"/>
    <s v="Male"/>
    <n v="10"/>
    <n v="15"/>
    <x v="0"/>
    <s v="RCADS-47-Y-DA"/>
    <n v="4"/>
    <s v="Danish"/>
    <n v="1"/>
    <x v="0"/>
    <n v="8"/>
    <s v="Total Anxiety and Depression (47.1)"/>
    <n v="22.3"/>
    <n v="16.3"/>
  </r>
  <r>
    <s v="Grothus 2023 (47-Y) 2-year age bands10FemaleGeneralized Anxiety Disorder (6.1)"/>
    <n v="10"/>
    <n v="4"/>
    <n v="5"/>
    <x v="18"/>
    <s v="Study1"/>
    <n v="283"/>
    <s v="Grothus2023 Study1 Girls 10&amp;11years"/>
    <n v="185"/>
    <s v="Female"/>
    <n v="10"/>
    <n v="11"/>
    <x v="0"/>
    <s v="RCADS-47-Y-DE"/>
    <n v="9"/>
    <s v="German"/>
    <n v="1"/>
    <x v="0"/>
    <n v="3"/>
    <s v="Generalized Anxiety Disorder (6.1)"/>
    <n v="5.71"/>
    <n v="4"/>
  </r>
  <r>
    <s v="Grothus 2023 (47-Y) 2-year age bands10FemaleMajor Depressive Disorder (10.1)"/>
    <n v="10"/>
    <n v="4"/>
    <n v="5"/>
    <x v="18"/>
    <s v="Study1"/>
    <n v="283"/>
    <s v="Grothus2023 Study1 Girls 10&amp;11years"/>
    <n v="185"/>
    <s v="Female"/>
    <n v="10"/>
    <n v="11"/>
    <x v="0"/>
    <s v="RCADS-47-Y-DE"/>
    <n v="9"/>
    <s v="German"/>
    <n v="1"/>
    <x v="0"/>
    <n v="4"/>
    <s v="Major Depressive Disorder (10.1)"/>
    <n v="6.32"/>
    <n v="5.85"/>
  </r>
  <r>
    <s v="Grothus 2023 (47-Y) 2-year age bands10FemaleObsessive Compulsive Disorder (6.1)"/>
    <n v="10"/>
    <n v="4"/>
    <n v="5"/>
    <x v="18"/>
    <s v="Study1"/>
    <n v="283"/>
    <s v="Grothus2023 Study1 Girls 10&amp;11years"/>
    <n v="185"/>
    <s v="Female"/>
    <n v="10"/>
    <n v="11"/>
    <x v="0"/>
    <s v="RCADS-47-Y-DE"/>
    <n v="9"/>
    <s v="German"/>
    <n v="1"/>
    <x v="0"/>
    <n v="6"/>
    <s v="Obsessive Compulsive Disorder (6.1)"/>
    <n v="4.32"/>
    <n v="4.05"/>
  </r>
  <r>
    <s v="Grothus 2023 (47-Y) 2-year age bands10FemalePanic Disorder (9.1)"/>
    <n v="10"/>
    <n v="4"/>
    <n v="5"/>
    <x v="18"/>
    <s v="Study1"/>
    <n v="283"/>
    <s v="Grothus2023 Study1 Girls 10&amp;11years"/>
    <n v="185"/>
    <s v="Female"/>
    <n v="10"/>
    <n v="11"/>
    <x v="0"/>
    <s v="RCADS-47-Y-DE"/>
    <n v="9"/>
    <s v="German"/>
    <n v="1"/>
    <x v="0"/>
    <n v="2"/>
    <s v="Panic Disorder (9.1)"/>
    <n v="5.17"/>
    <n v="5.52"/>
  </r>
  <r>
    <s v="Grothus 2023 (47-Y) 2-year age bands10FemaleSeparation Anxiety Disorder (7.1)"/>
    <n v="10"/>
    <n v="4"/>
    <n v="5"/>
    <x v="18"/>
    <s v="Study1"/>
    <n v="283"/>
    <s v="Grothus2023 Study1 Girls 10&amp;11years"/>
    <n v="185"/>
    <s v="Female"/>
    <n v="10"/>
    <n v="11"/>
    <x v="0"/>
    <s v="RCADS-47-Y-DE"/>
    <n v="9"/>
    <s v="German"/>
    <n v="1"/>
    <x v="0"/>
    <n v="5"/>
    <s v="Separation Anxiety Disorder (7.1)"/>
    <n v="2.94"/>
    <n v="3.11"/>
  </r>
  <r>
    <s v="Grothus 2023 (47-Y) 2-year age bands10FemaleSocial Phobia (9.1)"/>
    <n v="10"/>
    <n v="4"/>
    <n v="5"/>
    <x v="18"/>
    <s v="Study1"/>
    <n v="283"/>
    <s v="Grothus2023 Study1 Girls 10&amp;11years"/>
    <n v="185"/>
    <s v="Female"/>
    <n v="10"/>
    <n v="11"/>
    <x v="0"/>
    <s v="RCADS-47-Y-DE"/>
    <n v="9"/>
    <s v="German"/>
    <n v="1"/>
    <x v="0"/>
    <n v="1"/>
    <s v="Social Phobia (9.1)"/>
    <n v="9.7200000000000006"/>
    <n v="6.55"/>
  </r>
  <r>
    <s v="Grothus 2023 (47-Y) 2-year age bands10FemaleTotal Anxiety (37.1)"/>
    <n v="10"/>
    <n v="4"/>
    <n v="5"/>
    <x v="18"/>
    <s v="Study1"/>
    <n v="283"/>
    <s v="Grothus2023 Study1 Girls 10&amp;11years"/>
    <n v="185"/>
    <s v="Female"/>
    <n v="10"/>
    <n v="11"/>
    <x v="0"/>
    <s v="RCADS-47-Y-DE"/>
    <n v="9"/>
    <s v="German"/>
    <n v="1"/>
    <x v="0"/>
    <n v="7"/>
    <s v="Total Anxiety (37.1)"/>
    <n v="27.88"/>
    <n v="20.309999999999999"/>
  </r>
  <r>
    <s v="Grothus 2023 (47-Y) 2-year age bands10FemaleTotal Anxiety and Depression (47.1)"/>
    <n v="10"/>
    <n v="4"/>
    <n v="5"/>
    <x v="18"/>
    <s v="Study1"/>
    <n v="283"/>
    <s v="Grothus2023 Study1 Girls 10&amp;11years"/>
    <n v="185"/>
    <s v="Female"/>
    <n v="10"/>
    <n v="11"/>
    <x v="0"/>
    <s v="RCADS-47-Y-DE"/>
    <n v="9"/>
    <s v="German"/>
    <n v="1"/>
    <x v="0"/>
    <n v="8"/>
    <s v="Total Anxiety and Depression (47.1)"/>
    <n v="34.200000000000003"/>
    <n v="25.33"/>
  </r>
  <r>
    <s v="Grothus 2023 (47-Y) 2-year age bands10MaleGeneralized Anxiety Disorder (6.1)"/>
    <n v="10"/>
    <n v="4"/>
    <n v="5"/>
    <x v="18"/>
    <s v="Study1"/>
    <n v="278"/>
    <s v="Grothus2023 Study1 Boys 10&amp;11years"/>
    <n v="235"/>
    <s v="Male"/>
    <n v="10"/>
    <n v="11"/>
    <x v="0"/>
    <s v="RCADS-47-Y-DE"/>
    <n v="9"/>
    <s v="German"/>
    <n v="1"/>
    <x v="0"/>
    <n v="3"/>
    <s v="Generalized Anxiety Disorder (6.1)"/>
    <n v="4.9000000000000004"/>
    <n v="3.47"/>
  </r>
  <r>
    <s v="Grothus 2023 (47-Y) 2-year age bands10MaleMajor Depressive Disorder (10.1)"/>
    <n v="10"/>
    <n v="4"/>
    <n v="5"/>
    <x v="18"/>
    <s v="Study1"/>
    <n v="278"/>
    <s v="Grothus2023 Study1 Boys 10&amp;11years"/>
    <n v="235"/>
    <s v="Male"/>
    <n v="10"/>
    <n v="11"/>
    <x v="0"/>
    <s v="RCADS-47-Y-DE"/>
    <n v="9"/>
    <s v="German"/>
    <n v="1"/>
    <x v="0"/>
    <n v="4"/>
    <s v="Major Depressive Disorder (10.1)"/>
    <n v="5.0599999999999996"/>
    <n v="4.32"/>
  </r>
  <r>
    <s v="Grothus 2023 (47-Y) 2-year age bands10MaleObsessive Compulsive Disorder (6.1)"/>
    <n v="10"/>
    <n v="4"/>
    <n v="5"/>
    <x v="18"/>
    <s v="Study1"/>
    <n v="278"/>
    <s v="Grothus2023 Study1 Boys 10&amp;11years"/>
    <n v="235"/>
    <s v="Male"/>
    <n v="10"/>
    <n v="11"/>
    <x v="0"/>
    <s v="RCADS-47-Y-DE"/>
    <n v="9"/>
    <s v="German"/>
    <n v="1"/>
    <x v="0"/>
    <n v="6"/>
    <s v="Obsessive Compulsive Disorder (6.1)"/>
    <n v="3.58"/>
    <n v="2.99"/>
  </r>
  <r>
    <s v="Grothus 2023 (47-Y) 2-year age bands10MalePanic Disorder (9.1)"/>
    <n v="10"/>
    <n v="4"/>
    <n v="5"/>
    <x v="18"/>
    <s v="Study1"/>
    <n v="278"/>
    <s v="Grothus2023 Study1 Boys 10&amp;11years"/>
    <n v="235"/>
    <s v="Male"/>
    <n v="10"/>
    <n v="11"/>
    <x v="0"/>
    <s v="RCADS-47-Y-DE"/>
    <n v="9"/>
    <s v="German"/>
    <n v="1"/>
    <x v="0"/>
    <n v="2"/>
    <s v="Panic Disorder (9.1)"/>
    <n v="3.49"/>
    <n v="3.68"/>
  </r>
  <r>
    <s v="Grothus 2023 (47-Y) 2-year age bands10MaleSeparation Anxiety Disorder (7.1)"/>
    <n v="10"/>
    <n v="4"/>
    <n v="5"/>
    <x v="18"/>
    <s v="Study1"/>
    <n v="278"/>
    <s v="Grothus2023 Study1 Boys 10&amp;11years"/>
    <n v="235"/>
    <s v="Male"/>
    <n v="10"/>
    <n v="11"/>
    <x v="0"/>
    <s v="RCADS-47-Y-DE"/>
    <n v="9"/>
    <s v="German"/>
    <n v="1"/>
    <x v="0"/>
    <n v="5"/>
    <s v="Separation Anxiety Disorder (7.1)"/>
    <n v="2.0099999999999998"/>
    <n v="2.4"/>
  </r>
  <r>
    <s v="Grothus 2023 (47-Y) 2-year age bands10MaleSocial Phobia (9.1)"/>
    <n v="10"/>
    <n v="4"/>
    <n v="5"/>
    <x v="18"/>
    <s v="Study1"/>
    <n v="278"/>
    <s v="Grothus2023 Study1 Boys 10&amp;11years"/>
    <n v="235"/>
    <s v="Male"/>
    <n v="10"/>
    <n v="11"/>
    <x v="0"/>
    <s v="RCADS-47-Y-DE"/>
    <n v="9"/>
    <s v="German"/>
    <n v="1"/>
    <x v="0"/>
    <n v="1"/>
    <s v="Social Phobia (9.1)"/>
    <n v="7.54"/>
    <n v="4.99"/>
  </r>
  <r>
    <s v="Grothus 2023 (47-Y) 2-year age bands10MaleTotal Anxiety (37.1)"/>
    <n v="10"/>
    <n v="4"/>
    <n v="5"/>
    <x v="18"/>
    <s v="Study1"/>
    <n v="278"/>
    <s v="Grothus2023 Study1 Boys 10&amp;11years"/>
    <n v="235"/>
    <s v="Male"/>
    <n v="10"/>
    <n v="11"/>
    <x v="0"/>
    <s v="RCADS-47-Y-DE"/>
    <n v="9"/>
    <s v="German"/>
    <n v="1"/>
    <x v="0"/>
    <n v="7"/>
    <s v="Total Anxiety (37.1)"/>
    <n v="21.52"/>
    <n v="14.91"/>
  </r>
  <r>
    <s v="Grothus 2023 (47-Y) 2-year age bands10MaleTotal Anxiety and Depression (47.1)"/>
    <n v="10"/>
    <n v="4"/>
    <n v="5"/>
    <x v="18"/>
    <s v="Study1"/>
    <n v="278"/>
    <s v="Grothus2023 Study1 Boys 10&amp;11years"/>
    <n v="235"/>
    <s v="Male"/>
    <n v="10"/>
    <n v="11"/>
    <x v="0"/>
    <s v="RCADS-47-Y-DE"/>
    <n v="9"/>
    <s v="German"/>
    <n v="1"/>
    <x v="0"/>
    <n v="8"/>
    <s v="Total Anxiety and Depression (47.1)"/>
    <n v="26.58"/>
    <n v="18.3"/>
  </r>
  <r>
    <s v="Grothus 2023 (47-Y) 2-year age bands11FemaleGeneralized Anxiety Disorder (6.1)"/>
    <n v="11"/>
    <n v="5"/>
    <n v="5"/>
    <x v="18"/>
    <s v="Study1"/>
    <n v="283"/>
    <s v="Grothus2023 Study1 Girls 10&amp;11years"/>
    <n v="185"/>
    <s v="Female"/>
    <n v="10"/>
    <n v="11"/>
    <x v="0"/>
    <s v="RCADS-47-Y-DE"/>
    <n v="9"/>
    <s v="German"/>
    <n v="1"/>
    <x v="0"/>
    <n v="3"/>
    <s v="Generalized Anxiety Disorder (6.1)"/>
    <n v="5.71"/>
    <n v="4"/>
  </r>
  <r>
    <s v="Grothus 2023 (47-Y) 2-year age bands11FemaleMajor Depressive Disorder (10.1)"/>
    <n v="11"/>
    <n v="5"/>
    <n v="5"/>
    <x v="18"/>
    <s v="Study1"/>
    <n v="283"/>
    <s v="Grothus2023 Study1 Girls 10&amp;11years"/>
    <n v="185"/>
    <s v="Female"/>
    <n v="10"/>
    <n v="11"/>
    <x v="0"/>
    <s v="RCADS-47-Y-DE"/>
    <n v="9"/>
    <s v="German"/>
    <n v="1"/>
    <x v="0"/>
    <n v="4"/>
    <s v="Major Depressive Disorder (10.1)"/>
    <n v="6.32"/>
    <n v="5.85"/>
  </r>
  <r>
    <s v="Grothus 2023 (47-Y) 2-year age bands11FemaleObsessive Compulsive Disorder (6.1)"/>
    <n v="11"/>
    <n v="5"/>
    <n v="5"/>
    <x v="18"/>
    <s v="Study1"/>
    <n v="283"/>
    <s v="Grothus2023 Study1 Girls 10&amp;11years"/>
    <n v="185"/>
    <s v="Female"/>
    <n v="10"/>
    <n v="11"/>
    <x v="0"/>
    <s v="RCADS-47-Y-DE"/>
    <n v="9"/>
    <s v="German"/>
    <n v="1"/>
    <x v="0"/>
    <n v="6"/>
    <s v="Obsessive Compulsive Disorder (6.1)"/>
    <n v="4.32"/>
    <n v="4.05"/>
  </r>
  <r>
    <s v="Grothus 2023 (47-Y) 2-year age bands11FemalePanic Disorder (9.1)"/>
    <n v="11"/>
    <n v="5"/>
    <n v="5"/>
    <x v="18"/>
    <s v="Study1"/>
    <n v="283"/>
    <s v="Grothus2023 Study1 Girls 10&amp;11years"/>
    <n v="185"/>
    <s v="Female"/>
    <n v="10"/>
    <n v="11"/>
    <x v="0"/>
    <s v="RCADS-47-Y-DE"/>
    <n v="9"/>
    <s v="German"/>
    <n v="1"/>
    <x v="0"/>
    <n v="2"/>
    <s v="Panic Disorder (9.1)"/>
    <n v="5.17"/>
    <n v="5.52"/>
  </r>
  <r>
    <s v="Grothus 2023 (47-Y) 2-year age bands11FemaleSeparation Anxiety Disorder (7.1)"/>
    <n v="11"/>
    <n v="5"/>
    <n v="5"/>
    <x v="18"/>
    <s v="Study1"/>
    <n v="283"/>
    <s v="Grothus2023 Study1 Girls 10&amp;11years"/>
    <n v="185"/>
    <s v="Female"/>
    <n v="10"/>
    <n v="11"/>
    <x v="0"/>
    <s v="RCADS-47-Y-DE"/>
    <n v="9"/>
    <s v="German"/>
    <n v="1"/>
    <x v="0"/>
    <n v="5"/>
    <s v="Separation Anxiety Disorder (7.1)"/>
    <n v="2.94"/>
    <n v="3.11"/>
  </r>
  <r>
    <s v="Grothus 2023 (47-Y) 2-year age bands11FemaleSocial Phobia (9.1)"/>
    <n v="11"/>
    <n v="5"/>
    <n v="5"/>
    <x v="18"/>
    <s v="Study1"/>
    <n v="283"/>
    <s v="Grothus2023 Study1 Girls 10&amp;11years"/>
    <n v="185"/>
    <s v="Female"/>
    <n v="10"/>
    <n v="11"/>
    <x v="0"/>
    <s v="RCADS-47-Y-DE"/>
    <n v="9"/>
    <s v="German"/>
    <n v="1"/>
    <x v="0"/>
    <n v="1"/>
    <s v="Social Phobia (9.1)"/>
    <n v="9.7200000000000006"/>
    <n v="6.55"/>
  </r>
  <r>
    <s v="Grothus 2023 (47-Y) 2-year age bands11FemaleTotal Anxiety (37.1)"/>
    <n v="11"/>
    <n v="5"/>
    <n v="5"/>
    <x v="18"/>
    <s v="Study1"/>
    <n v="283"/>
    <s v="Grothus2023 Study1 Girls 10&amp;11years"/>
    <n v="185"/>
    <s v="Female"/>
    <n v="10"/>
    <n v="11"/>
    <x v="0"/>
    <s v="RCADS-47-Y-DE"/>
    <n v="9"/>
    <s v="German"/>
    <n v="1"/>
    <x v="0"/>
    <n v="7"/>
    <s v="Total Anxiety (37.1)"/>
    <n v="27.88"/>
    <n v="20.309999999999999"/>
  </r>
  <r>
    <s v="Grothus 2023 (47-Y) 2-year age bands11FemaleTotal Anxiety and Depression (47.1)"/>
    <n v="11"/>
    <n v="5"/>
    <n v="5"/>
    <x v="18"/>
    <s v="Study1"/>
    <n v="283"/>
    <s v="Grothus2023 Study1 Girls 10&amp;11years"/>
    <n v="185"/>
    <s v="Female"/>
    <n v="10"/>
    <n v="11"/>
    <x v="0"/>
    <s v="RCADS-47-Y-DE"/>
    <n v="9"/>
    <s v="German"/>
    <n v="1"/>
    <x v="0"/>
    <n v="8"/>
    <s v="Total Anxiety and Depression (47.1)"/>
    <n v="34.200000000000003"/>
    <n v="25.33"/>
  </r>
  <r>
    <s v="Grothus 2023 (47-Y) 2-year age bands11MaleGeneralized Anxiety Disorder (6.1)"/>
    <n v="11"/>
    <n v="5"/>
    <n v="5"/>
    <x v="18"/>
    <s v="Study1"/>
    <n v="278"/>
    <s v="Grothus2023 Study1 Boys 10&amp;11years"/>
    <n v="235"/>
    <s v="Male"/>
    <n v="10"/>
    <n v="11"/>
    <x v="0"/>
    <s v="RCADS-47-Y-DE"/>
    <n v="9"/>
    <s v="German"/>
    <n v="1"/>
    <x v="0"/>
    <n v="3"/>
    <s v="Generalized Anxiety Disorder (6.1)"/>
    <n v="4.9000000000000004"/>
    <n v="3.47"/>
  </r>
  <r>
    <s v="Grothus 2023 (47-Y) 2-year age bands11MaleMajor Depressive Disorder (10.1)"/>
    <n v="11"/>
    <n v="5"/>
    <n v="5"/>
    <x v="18"/>
    <s v="Study1"/>
    <n v="278"/>
    <s v="Grothus2023 Study1 Boys 10&amp;11years"/>
    <n v="235"/>
    <s v="Male"/>
    <n v="10"/>
    <n v="11"/>
    <x v="0"/>
    <s v="RCADS-47-Y-DE"/>
    <n v="9"/>
    <s v="German"/>
    <n v="1"/>
    <x v="0"/>
    <n v="4"/>
    <s v="Major Depressive Disorder (10.1)"/>
    <n v="5.0599999999999996"/>
    <n v="4.32"/>
  </r>
  <r>
    <s v="Grothus 2023 (47-Y) 2-year age bands11MaleObsessive Compulsive Disorder (6.1)"/>
    <n v="11"/>
    <n v="5"/>
    <n v="5"/>
    <x v="18"/>
    <s v="Study1"/>
    <n v="278"/>
    <s v="Grothus2023 Study1 Boys 10&amp;11years"/>
    <n v="235"/>
    <s v="Male"/>
    <n v="10"/>
    <n v="11"/>
    <x v="0"/>
    <s v="RCADS-47-Y-DE"/>
    <n v="9"/>
    <s v="German"/>
    <n v="1"/>
    <x v="0"/>
    <n v="6"/>
    <s v="Obsessive Compulsive Disorder (6.1)"/>
    <n v="3.58"/>
    <n v="2.99"/>
  </r>
  <r>
    <s v="Grothus 2023 (47-Y) 2-year age bands11MalePanic Disorder (9.1)"/>
    <n v="11"/>
    <n v="5"/>
    <n v="5"/>
    <x v="18"/>
    <s v="Study1"/>
    <n v="278"/>
    <s v="Grothus2023 Study1 Boys 10&amp;11years"/>
    <n v="235"/>
    <s v="Male"/>
    <n v="10"/>
    <n v="11"/>
    <x v="0"/>
    <s v="RCADS-47-Y-DE"/>
    <n v="9"/>
    <s v="German"/>
    <n v="1"/>
    <x v="0"/>
    <n v="2"/>
    <s v="Panic Disorder (9.1)"/>
    <n v="3.49"/>
    <n v="3.68"/>
  </r>
  <r>
    <s v="Grothus 2023 (47-Y) 2-year age bands11MaleSeparation Anxiety Disorder (7.1)"/>
    <n v="11"/>
    <n v="5"/>
    <n v="5"/>
    <x v="18"/>
    <s v="Study1"/>
    <n v="278"/>
    <s v="Grothus2023 Study1 Boys 10&amp;11years"/>
    <n v="235"/>
    <s v="Male"/>
    <n v="10"/>
    <n v="11"/>
    <x v="0"/>
    <s v="RCADS-47-Y-DE"/>
    <n v="9"/>
    <s v="German"/>
    <n v="1"/>
    <x v="0"/>
    <n v="5"/>
    <s v="Separation Anxiety Disorder (7.1)"/>
    <n v="2.0099999999999998"/>
    <n v="2.4"/>
  </r>
  <r>
    <s v="Grothus 2023 (47-Y) 2-year age bands11MaleSocial Phobia (9.1)"/>
    <n v="11"/>
    <n v="5"/>
    <n v="5"/>
    <x v="18"/>
    <s v="Study1"/>
    <n v="278"/>
    <s v="Grothus2023 Study1 Boys 10&amp;11years"/>
    <n v="235"/>
    <s v="Male"/>
    <n v="10"/>
    <n v="11"/>
    <x v="0"/>
    <s v="RCADS-47-Y-DE"/>
    <n v="9"/>
    <s v="German"/>
    <n v="1"/>
    <x v="0"/>
    <n v="1"/>
    <s v="Social Phobia (9.1)"/>
    <n v="7.54"/>
    <n v="4.99"/>
  </r>
  <r>
    <s v="Grothus 2023 (47-Y) 2-year age bands11MaleTotal Anxiety (37.1)"/>
    <n v="11"/>
    <n v="5"/>
    <n v="5"/>
    <x v="18"/>
    <s v="Study1"/>
    <n v="278"/>
    <s v="Grothus2023 Study1 Boys 10&amp;11years"/>
    <n v="235"/>
    <s v="Male"/>
    <n v="10"/>
    <n v="11"/>
    <x v="0"/>
    <s v="RCADS-47-Y-DE"/>
    <n v="9"/>
    <s v="German"/>
    <n v="1"/>
    <x v="0"/>
    <n v="7"/>
    <s v="Total Anxiety (37.1)"/>
    <n v="21.52"/>
    <n v="14.91"/>
  </r>
  <r>
    <s v="Grothus 2023 (47-Y) 2-year age bands11MaleTotal Anxiety and Depression (47.1)"/>
    <n v="11"/>
    <n v="5"/>
    <n v="5"/>
    <x v="18"/>
    <s v="Study1"/>
    <n v="278"/>
    <s v="Grothus2023 Study1 Boys 10&amp;11years"/>
    <n v="235"/>
    <s v="Male"/>
    <n v="10"/>
    <n v="11"/>
    <x v="0"/>
    <s v="RCADS-47-Y-DE"/>
    <n v="9"/>
    <s v="German"/>
    <n v="1"/>
    <x v="0"/>
    <n v="8"/>
    <s v="Total Anxiety and Depression (47.1)"/>
    <n v="26.58"/>
    <n v="18.3"/>
  </r>
  <r>
    <s v="Grothus 2023 (47-Y) 2-year age bands12FemaleGeneralized Anxiety Disorder (6.1)"/>
    <n v="12"/>
    <n v="6"/>
    <n v="5"/>
    <x v="18"/>
    <s v="Study1"/>
    <n v="284"/>
    <s v="Grothus2023 Study1 Girls 12&amp;13years"/>
    <n v="227"/>
    <s v="Female"/>
    <n v="12"/>
    <n v="13"/>
    <x v="0"/>
    <s v="RCADS-47-Y-DE"/>
    <n v="9"/>
    <s v="German"/>
    <n v="1"/>
    <x v="0"/>
    <n v="3"/>
    <s v="Generalized Anxiety Disorder (6.1)"/>
    <n v="6.19"/>
    <n v="4.21"/>
  </r>
  <r>
    <s v="Grothus 2023 (47-Y) 2-year age bands12FemaleMajor Depressive Disorder (10.1)"/>
    <n v="12"/>
    <n v="6"/>
    <n v="5"/>
    <x v="18"/>
    <s v="Study1"/>
    <n v="284"/>
    <s v="Grothus2023 Study1 Girls 12&amp;13years"/>
    <n v="227"/>
    <s v="Female"/>
    <n v="12"/>
    <n v="13"/>
    <x v="0"/>
    <s v="RCADS-47-Y-DE"/>
    <n v="9"/>
    <s v="German"/>
    <n v="1"/>
    <x v="0"/>
    <n v="4"/>
    <s v="Major Depressive Disorder (10.1)"/>
    <n v="7.8"/>
    <n v="6.12"/>
  </r>
  <r>
    <s v="Grothus 2023 (47-Y) 2-year age bands12FemaleObsessive Compulsive Disorder (6.1)"/>
    <n v="12"/>
    <n v="6"/>
    <n v="5"/>
    <x v="18"/>
    <s v="Study1"/>
    <n v="284"/>
    <s v="Grothus2023 Study1 Girls 12&amp;13years"/>
    <n v="227"/>
    <s v="Female"/>
    <n v="12"/>
    <n v="13"/>
    <x v="0"/>
    <s v="RCADS-47-Y-DE"/>
    <n v="9"/>
    <s v="German"/>
    <n v="1"/>
    <x v="0"/>
    <n v="6"/>
    <s v="Obsessive Compulsive Disorder (6.1)"/>
    <n v="4.4800000000000004"/>
    <n v="3.89"/>
  </r>
  <r>
    <s v="Grothus 2023 (47-Y) 2-year age bands12FemalePanic Disorder (9.1)"/>
    <n v="12"/>
    <n v="6"/>
    <n v="5"/>
    <x v="18"/>
    <s v="Study1"/>
    <n v="284"/>
    <s v="Grothus2023 Study1 Girls 12&amp;13years"/>
    <n v="227"/>
    <s v="Female"/>
    <n v="12"/>
    <n v="13"/>
    <x v="0"/>
    <s v="RCADS-47-Y-DE"/>
    <n v="9"/>
    <s v="German"/>
    <n v="1"/>
    <x v="0"/>
    <n v="2"/>
    <s v="Panic Disorder (9.1)"/>
    <n v="5.99"/>
    <n v="5.71"/>
  </r>
  <r>
    <s v="Grothus 2023 (47-Y) 2-year age bands12FemaleSeparation Anxiety Disorder (7.1)"/>
    <n v="12"/>
    <n v="6"/>
    <n v="5"/>
    <x v="18"/>
    <s v="Study1"/>
    <n v="284"/>
    <s v="Grothus2023 Study1 Girls 12&amp;13years"/>
    <n v="227"/>
    <s v="Female"/>
    <n v="12"/>
    <n v="13"/>
    <x v="0"/>
    <s v="RCADS-47-Y-DE"/>
    <n v="9"/>
    <s v="German"/>
    <n v="1"/>
    <x v="0"/>
    <n v="5"/>
    <s v="Separation Anxiety Disorder (7.1)"/>
    <n v="3.04"/>
    <n v="3.15"/>
  </r>
  <r>
    <s v="Grothus 2023 (47-Y) 2-year age bands12FemaleSocial Phobia (9.1)"/>
    <n v="12"/>
    <n v="6"/>
    <n v="5"/>
    <x v="18"/>
    <s v="Study1"/>
    <n v="284"/>
    <s v="Grothus2023 Study1 Girls 12&amp;13years"/>
    <n v="227"/>
    <s v="Female"/>
    <n v="12"/>
    <n v="13"/>
    <x v="0"/>
    <s v="RCADS-47-Y-DE"/>
    <n v="9"/>
    <s v="German"/>
    <n v="1"/>
    <x v="0"/>
    <n v="1"/>
    <s v="Social Phobia (9.1)"/>
    <n v="10.83"/>
    <n v="6.27"/>
  </r>
  <r>
    <s v="Grothus 2023 (47-Y) 2-year age bands12FemaleTotal Anxiety (37.1)"/>
    <n v="12"/>
    <n v="6"/>
    <n v="5"/>
    <x v="18"/>
    <s v="Study1"/>
    <n v="284"/>
    <s v="Grothus2023 Study1 Girls 12&amp;13years"/>
    <n v="227"/>
    <s v="Female"/>
    <n v="12"/>
    <n v="13"/>
    <x v="0"/>
    <s v="RCADS-47-Y-DE"/>
    <n v="9"/>
    <s v="German"/>
    <n v="1"/>
    <x v="0"/>
    <n v="7"/>
    <s v="Total Anxiety (37.1)"/>
    <n v="30.53"/>
    <n v="20.05"/>
  </r>
  <r>
    <s v="Grothus 2023 (47-Y) 2-year age bands12FemaleTotal Anxiety and Depression (47.1)"/>
    <n v="12"/>
    <n v="6"/>
    <n v="5"/>
    <x v="18"/>
    <s v="Study1"/>
    <n v="284"/>
    <s v="Grothus2023 Study1 Girls 12&amp;13years"/>
    <n v="227"/>
    <s v="Female"/>
    <n v="12"/>
    <n v="13"/>
    <x v="0"/>
    <s v="RCADS-47-Y-DE"/>
    <n v="9"/>
    <s v="German"/>
    <n v="1"/>
    <x v="0"/>
    <n v="8"/>
    <s v="Total Anxiety and Depression (47.1)"/>
    <n v="38.33"/>
    <n v="25.34"/>
  </r>
  <r>
    <s v="Grothus 2023 (47-Y) 2-year age bands12MaleGeneralized Anxiety Disorder (6.1)"/>
    <n v="12"/>
    <n v="6"/>
    <n v="5"/>
    <x v="18"/>
    <s v="Study1"/>
    <n v="279"/>
    <s v="Grothus2023 Study1 Boys 12&amp;13years"/>
    <n v="177"/>
    <s v="Male"/>
    <n v="12"/>
    <n v="13"/>
    <x v="0"/>
    <s v="RCADS-47-Y-DE"/>
    <n v="9"/>
    <s v="German"/>
    <n v="1"/>
    <x v="0"/>
    <n v="3"/>
    <s v="Generalized Anxiety Disorder (6.1)"/>
    <n v="4.25"/>
    <n v="3.27"/>
  </r>
  <r>
    <s v="Grothus 2023 (47-Y) 2-year age bands12MaleMajor Depressive Disorder (10.1)"/>
    <n v="12"/>
    <n v="6"/>
    <n v="5"/>
    <x v="18"/>
    <s v="Study1"/>
    <n v="279"/>
    <s v="Grothus2023 Study1 Boys 12&amp;13years"/>
    <n v="177"/>
    <s v="Male"/>
    <n v="12"/>
    <n v="13"/>
    <x v="0"/>
    <s v="RCADS-47-Y-DE"/>
    <n v="9"/>
    <s v="German"/>
    <n v="1"/>
    <x v="0"/>
    <n v="4"/>
    <s v="Major Depressive Disorder (10.1)"/>
    <n v="4.47"/>
    <n v="3.94"/>
  </r>
  <r>
    <s v="Grothus 2023 (47-Y) 2-year age bands12MaleObsessive Compulsive Disorder (6.1)"/>
    <n v="12"/>
    <n v="6"/>
    <n v="5"/>
    <x v="18"/>
    <s v="Study1"/>
    <n v="279"/>
    <s v="Grothus2023 Study1 Boys 12&amp;13years"/>
    <n v="177"/>
    <s v="Male"/>
    <n v="12"/>
    <n v="13"/>
    <x v="0"/>
    <s v="RCADS-47-Y-DE"/>
    <n v="9"/>
    <s v="German"/>
    <n v="1"/>
    <x v="0"/>
    <n v="6"/>
    <s v="Obsessive Compulsive Disorder (6.1)"/>
    <n v="2.8"/>
    <n v="2.67"/>
  </r>
  <r>
    <s v="Grothus 2023 (47-Y) 2-year age bands12MalePanic Disorder (9.1)"/>
    <n v="12"/>
    <n v="6"/>
    <n v="5"/>
    <x v="18"/>
    <s v="Study1"/>
    <n v="279"/>
    <s v="Grothus2023 Study1 Boys 12&amp;13years"/>
    <n v="177"/>
    <s v="Male"/>
    <n v="12"/>
    <n v="13"/>
    <x v="0"/>
    <s v="RCADS-47-Y-DE"/>
    <n v="9"/>
    <s v="German"/>
    <n v="1"/>
    <x v="0"/>
    <n v="2"/>
    <s v="Panic Disorder (9.1)"/>
    <n v="2.84"/>
    <n v="3.05"/>
  </r>
  <r>
    <s v="Grothus 2023 (47-Y) 2-year age bands12MaleSeparation Anxiety Disorder (7.1)"/>
    <n v="12"/>
    <n v="6"/>
    <n v="5"/>
    <x v="18"/>
    <s v="Study1"/>
    <n v="279"/>
    <s v="Grothus2023 Study1 Boys 12&amp;13years"/>
    <n v="177"/>
    <s v="Male"/>
    <n v="12"/>
    <n v="13"/>
    <x v="0"/>
    <s v="RCADS-47-Y-DE"/>
    <n v="9"/>
    <s v="German"/>
    <n v="1"/>
    <x v="0"/>
    <n v="5"/>
    <s v="Separation Anxiety Disorder (7.1)"/>
    <n v="1.47"/>
    <n v="1.95"/>
  </r>
  <r>
    <s v="Grothus 2023 (47-Y) 2-year age bands12MaleSocial Phobia (9.1)"/>
    <n v="12"/>
    <n v="6"/>
    <n v="5"/>
    <x v="18"/>
    <s v="Study1"/>
    <n v="279"/>
    <s v="Grothus2023 Study1 Boys 12&amp;13years"/>
    <n v="177"/>
    <s v="Male"/>
    <n v="12"/>
    <n v="13"/>
    <x v="0"/>
    <s v="RCADS-47-Y-DE"/>
    <n v="9"/>
    <s v="German"/>
    <n v="1"/>
    <x v="0"/>
    <n v="1"/>
    <s v="Social Phobia (9.1)"/>
    <n v="6.62"/>
    <n v="5.17"/>
  </r>
  <r>
    <s v="Grothus 2023 (47-Y) 2-year age bands12MaleTotal Anxiety (37.1)"/>
    <n v="12"/>
    <n v="6"/>
    <n v="5"/>
    <x v="18"/>
    <s v="Study1"/>
    <n v="279"/>
    <s v="Grothus2023 Study1 Boys 12&amp;13years"/>
    <n v="177"/>
    <s v="Male"/>
    <n v="12"/>
    <n v="13"/>
    <x v="0"/>
    <s v="RCADS-47-Y-DE"/>
    <n v="9"/>
    <s v="German"/>
    <n v="1"/>
    <x v="0"/>
    <n v="7"/>
    <s v="Total Anxiety (37.1)"/>
    <n v="17.97"/>
    <n v="13.42"/>
  </r>
  <r>
    <s v="Grothus 2023 (47-Y) 2-year age bands12MaleTotal Anxiety and Depression (47.1)"/>
    <n v="12"/>
    <n v="6"/>
    <n v="5"/>
    <x v="18"/>
    <s v="Study1"/>
    <n v="279"/>
    <s v="Grothus2023 Study1 Boys 12&amp;13years"/>
    <n v="177"/>
    <s v="Male"/>
    <n v="12"/>
    <n v="13"/>
    <x v="0"/>
    <s v="RCADS-47-Y-DE"/>
    <n v="9"/>
    <s v="German"/>
    <n v="1"/>
    <x v="0"/>
    <n v="8"/>
    <s v="Total Anxiety and Depression (47.1)"/>
    <n v="22.45"/>
    <n v="16.43"/>
  </r>
  <r>
    <s v="Grothus 2023 (47-Y) 2-year age bands13FemaleGeneralized Anxiety Disorder (6.1)"/>
    <n v="13"/>
    <n v="7"/>
    <n v="5"/>
    <x v="18"/>
    <s v="Study1"/>
    <n v="284"/>
    <s v="Grothus2023 Study1 Girls 12&amp;13years"/>
    <n v="227"/>
    <s v="Female"/>
    <n v="12"/>
    <n v="13"/>
    <x v="0"/>
    <s v="RCADS-47-Y-DE"/>
    <n v="9"/>
    <s v="German"/>
    <n v="1"/>
    <x v="0"/>
    <n v="3"/>
    <s v="Generalized Anxiety Disorder (6.1)"/>
    <n v="6.19"/>
    <n v="4.21"/>
  </r>
  <r>
    <s v="Grothus 2023 (47-Y) 2-year age bands13FemaleMajor Depressive Disorder (10.1)"/>
    <n v="13"/>
    <n v="7"/>
    <n v="5"/>
    <x v="18"/>
    <s v="Study1"/>
    <n v="284"/>
    <s v="Grothus2023 Study1 Girls 12&amp;13years"/>
    <n v="227"/>
    <s v="Female"/>
    <n v="12"/>
    <n v="13"/>
    <x v="0"/>
    <s v="RCADS-47-Y-DE"/>
    <n v="9"/>
    <s v="German"/>
    <n v="1"/>
    <x v="0"/>
    <n v="4"/>
    <s v="Major Depressive Disorder (10.1)"/>
    <n v="7.8"/>
    <n v="6.12"/>
  </r>
  <r>
    <s v="Grothus 2023 (47-Y) 2-year age bands13FemaleObsessive Compulsive Disorder (6.1)"/>
    <n v="13"/>
    <n v="7"/>
    <n v="5"/>
    <x v="18"/>
    <s v="Study1"/>
    <n v="284"/>
    <s v="Grothus2023 Study1 Girls 12&amp;13years"/>
    <n v="227"/>
    <s v="Female"/>
    <n v="12"/>
    <n v="13"/>
    <x v="0"/>
    <s v="RCADS-47-Y-DE"/>
    <n v="9"/>
    <s v="German"/>
    <n v="1"/>
    <x v="0"/>
    <n v="6"/>
    <s v="Obsessive Compulsive Disorder (6.1)"/>
    <n v="4.4800000000000004"/>
    <n v="3.89"/>
  </r>
  <r>
    <s v="Grothus 2023 (47-Y) 2-year age bands13FemalePanic Disorder (9.1)"/>
    <n v="13"/>
    <n v="7"/>
    <n v="5"/>
    <x v="18"/>
    <s v="Study1"/>
    <n v="284"/>
    <s v="Grothus2023 Study1 Girls 12&amp;13years"/>
    <n v="227"/>
    <s v="Female"/>
    <n v="12"/>
    <n v="13"/>
    <x v="0"/>
    <s v="RCADS-47-Y-DE"/>
    <n v="9"/>
    <s v="German"/>
    <n v="1"/>
    <x v="0"/>
    <n v="2"/>
    <s v="Panic Disorder (9.1)"/>
    <n v="5.99"/>
    <n v="5.71"/>
  </r>
  <r>
    <s v="Grothus 2023 (47-Y) 2-year age bands13FemaleSeparation Anxiety Disorder (7.1)"/>
    <n v="13"/>
    <n v="7"/>
    <n v="5"/>
    <x v="18"/>
    <s v="Study1"/>
    <n v="284"/>
    <s v="Grothus2023 Study1 Girls 12&amp;13years"/>
    <n v="227"/>
    <s v="Female"/>
    <n v="12"/>
    <n v="13"/>
    <x v="0"/>
    <s v="RCADS-47-Y-DE"/>
    <n v="9"/>
    <s v="German"/>
    <n v="1"/>
    <x v="0"/>
    <n v="5"/>
    <s v="Separation Anxiety Disorder (7.1)"/>
    <n v="3.04"/>
    <n v="3.15"/>
  </r>
  <r>
    <s v="Grothus 2023 (47-Y) 2-year age bands13FemaleSocial Phobia (9.1)"/>
    <n v="13"/>
    <n v="7"/>
    <n v="5"/>
    <x v="18"/>
    <s v="Study1"/>
    <n v="284"/>
    <s v="Grothus2023 Study1 Girls 12&amp;13years"/>
    <n v="227"/>
    <s v="Female"/>
    <n v="12"/>
    <n v="13"/>
    <x v="0"/>
    <s v="RCADS-47-Y-DE"/>
    <n v="9"/>
    <s v="German"/>
    <n v="1"/>
    <x v="0"/>
    <n v="1"/>
    <s v="Social Phobia (9.1)"/>
    <n v="10.83"/>
    <n v="6.27"/>
  </r>
  <r>
    <s v="Grothus 2023 (47-Y) 2-year age bands13FemaleTotal Anxiety (37.1)"/>
    <n v="13"/>
    <n v="7"/>
    <n v="5"/>
    <x v="18"/>
    <s v="Study1"/>
    <n v="284"/>
    <s v="Grothus2023 Study1 Girls 12&amp;13years"/>
    <n v="227"/>
    <s v="Female"/>
    <n v="12"/>
    <n v="13"/>
    <x v="0"/>
    <s v="RCADS-47-Y-DE"/>
    <n v="9"/>
    <s v="German"/>
    <n v="1"/>
    <x v="0"/>
    <n v="7"/>
    <s v="Total Anxiety (37.1)"/>
    <n v="30.53"/>
    <n v="20.05"/>
  </r>
  <r>
    <s v="Grothus 2023 (47-Y) 2-year age bands13FemaleTotal Anxiety and Depression (47.1)"/>
    <n v="13"/>
    <n v="7"/>
    <n v="5"/>
    <x v="18"/>
    <s v="Study1"/>
    <n v="284"/>
    <s v="Grothus2023 Study1 Girls 12&amp;13years"/>
    <n v="227"/>
    <s v="Female"/>
    <n v="12"/>
    <n v="13"/>
    <x v="0"/>
    <s v="RCADS-47-Y-DE"/>
    <n v="9"/>
    <s v="German"/>
    <n v="1"/>
    <x v="0"/>
    <n v="8"/>
    <s v="Total Anxiety and Depression (47.1)"/>
    <n v="38.33"/>
    <n v="25.34"/>
  </r>
  <r>
    <s v="Grothus 2023 (47-Y) 2-year age bands13MaleGeneralized Anxiety Disorder (6.1)"/>
    <n v="13"/>
    <n v="7"/>
    <n v="5"/>
    <x v="18"/>
    <s v="Study1"/>
    <n v="279"/>
    <s v="Grothus2023 Study1 Boys 12&amp;13years"/>
    <n v="177"/>
    <s v="Male"/>
    <n v="12"/>
    <n v="13"/>
    <x v="0"/>
    <s v="RCADS-47-Y-DE"/>
    <n v="9"/>
    <s v="German"/>
    <n v="1"/>
    <x v="0"/>
    <n v="3"/>
    <s v="Generalized Anxiety Disorder (6.1)"/>
    <n v="4.25"/>
    <n v="3.27"/>
  </r>
  <r>
    <s v="Grothus 2023 (47-Y) 2-year age bands13MaleMajor Depressive Disorder (10.1)"/>
    <n v="13"/>
    <n v="7"/>
    <n v="5"/>
    <x v="18"/>
    <s v="Study1"/>
    <n v="279"/>
    <s v="Grothus2023 Study1 Boys 12&amp;13years"/>
    <n v="177"/>
    <s v="Male"/>
    <n v="12"/>
    <n v="13"/>
    <x v="0"/>
    <s v="RCADS-47-Y-DE"/>
    <n v="9"/>
    <s v="German"/>
    <n v="1"/>
    <x v="0"/>
    <n v="4"/>
    <s v="Major Depressive Disorder (10.1)"/>
    <n v="4.47"/>
    <n v="3.94"/>
  </r>
  <r>
    <s v="Grothus 2023 (47-Y) 2-year age bands13MaleObsessive Compulsive Disorder (6.1)"/>
    <n v="13"/>
    <n v="7"/>
    <n v="5"/>
    <x v="18"/>
    <s v="Study1"/>
    <n v="279"/>
    <s v="Grothus2023 Study1 Boys 12&amp;13years"/>
    <n v="177"/>
    <s v="Male"/>
    <n v="12"/>
    <n v="13"/>
    <x v="0"/>
    <s v="RCADS-47-Y-DE"/>
    <n v="9"/>
    <s v="German"/>
    <n v="1"/>
    <x v="0"/>
    <n v="6"/>
    <s v="Obsessive Compulsive Disorder (6.1)"/>
    <n v="2.8"/>
    <n v="2.67"/>
  </r>
  <r>
    <s v="Grothus 2023 (47-Y) 2-year age bands13MalePanic Disorder (9.1)"/>
    <n v="13"/>
    <n v="7"/>
    <n v="5"/>
    <x v="18"/>
    <s v="Study1"/>
    <n v="279"/>
    <s v="Grothus2023 Study1 Boys 12&amp;13years"/>
    <n v="177"/>
    <s v="Male"/>
    <n v="12"/>
    <n v="13"/>
    <x v="0"/>
    <s v="RCADS-47-Y-DE"/>
    <n v="9"/>
    <s v="German"/>
    <n v="1"/>
    <x v="0"/>
    <n v="2"/>
    <s v="Panic Disorder (9.1)"/>
    <n v="2.84"/>
    <n v="3.05"/>
  </r>
  <r>
    <s v="Grothus 2023 (47-Y) 2-year age bands13MaleSeparation Anxiety Disorder (7.1)"/>
    <n v="13"/>
    <n v="7"/>
    <n v="5"/>
    <x v="18"/>
    <s v="Study1"/>
    <n v="279"/>
    <s v="Grothus2023 Study1 Boys 12&amp;13years"/>
    <n v="177"/>
    <s v="Male"/>
    <n v="12"/>
    <n v="13"/>
    <x v="0"/>
    <s v="RCADS-47-Y-DE"/>
    <n v="9"/>
    <s v="German"/>
    <n v="1"/>
    <x v="0"/>
    <n v="5"/>
    <s v="Separation Anxiety Disorder (7.1)"/>
    <n v="1.47"/>
    <n v="1.95"/>
  </r>
  <r>
    <s v="Grothus 2023 (47-Y) 2-year age bands13MaleSocial Phobia (9.1)"/>
    <n v="13"/>
    <n v="7"/>
    <n v="5"/>
    <x v="18"/>
    <s v="Study1"/>
    <n v="279"/>
    <s v="Grothus2023 Study1 Boys 12&amp;13years"/>
    <n v="177"/>
    <s v="Male"/>
    <n v="12"/>
    <n v="13"/>
    <x v="0"/>
    <s v="RCADS-47-Y-DE"/>
    <n v="9"/>
    <s v="German"/>
    <n v="1"/>
    <x v="0"/>
    <n v="1"/>
    <s v="Social Phobia (9.1)"/>
    <n v="6.62"/>
    <n v="5.17"/>
  </r>
  <r>
    <s v="Grothus 2023 (47-Y) 2-year age bands13MaleTotal Anxiety (37.1)"/>
    <n v="13"/>
    <n v="7"/>
    <n v="5"/>
    <x v="18"/>
    <s v="Study1"/>
    <n v="279"/>
    <s v="Grothus2023 Study1 Boys 12&amp;13years"/>
    <n v="177"/>
    <s v="Male"/>
    <n v="12"/>
    <n v="13"/>
    <x v="0"/>
    <s v="RCADS-47-Y-DE"/>
    <n v="9"/>
    <s v="German"/>
    <n v="1"/>
    <x v="0"/>
    <n v="7"/>
    <s v="Total Anxiety (37.1)"/>
    <n v="17.97"/>
    <n v="13.42"/>
  </r>
  <r>
    <s v="Grothus 2023 (47-Y) 2-year age bands13MaleTotal Anxiety and Depression (47.1)"/>
    <n v="13"/>
    <n v="7"/>
    <n v="5"/>
    <x v="18"/>
    <s v="Study1"/>
    <n v="279"/>
    <s v="Grothus2023 Study1 Boys 12&amp;13years"/>
    <n v="177"/>
    <s v="Male"/>
    <n v="12"/>
    <n v="13"/>
    <x v="0"/>
    <s v="RCADS-47-Y-DE"/>
    <n v="9"/>
    <s v="German"/>
    <n v="1"/>
    <x v="0"/>
    <n v="8"/>
    <s v="Total Anxiety and Depression (47.1)"/>
    <n v="22.45"/>
    <n v="16.43"/>
  </r>
  <r>
    <s v="Grothus 2023 (47-Y) 2-year age bands14FemaleGeneralized Anxiety Disorder (6.1)"/>
    <n v="14"/>
    <n v="8"/>
    <n v="5"/>
    <x v="18"/>
    <s v="Study1"/>
    <n v="285"/>
    <s v="Grothus2023 Study1 Girls 14&amp;15years"/>
    <n v="225"/>
    <s v="Female"/>
    <n v="14"/>
    <n v="15"/>
    <x v="0"/>
    <s v="RCADS-47-Y-DE"/>
    <n v="9"/>
    <s v="German"/>
    <n v="1"/>
    <x v="0"/>
    <n v="3"/>
    <s v="Generalized Anxiety Disorder (6.1)"/>
    <n v="6.57"/>
    <n v="3.64"/>
  </r>
  <r>
    <s v="Grothus 2023 (47-Y) 2-year age bands14FemaleMajor Depressive Disorder (10.1)"/>
    <n v="14"/>
    <n v="8"/>
    <n v="5"/>
    <x v="18"/>
    <s v="Study1"/>
    <n v="285"/>
    <s v="Grothus2023 Study1 Girls 14&amp;15years"/>
    <n v="225"/>
    <s v="Female"/>
    <n v="14"/>
    <n v="15"/>
    <x v="0"/>
    <s v="RCADS-47-Y-DE"/>
    <n v="9"/>
    <s v="German"/>
    <n v="1"/>
    <x v="0"/>
    <n v="4"/>
    <s v="Major Depressive Disorder (10.1)"/>
    <n v="9.4"/>
    <n v="5.97"/>
  </r>
  <r>
    <s v="Grothus 2023 (47-Y) 2-year age bands14FemaleObsessive Compulsive Disorder (6.1)"/>
    <n v="14"/>
    <n v="8"/>
    <n v="5"/>
    <x v="18"/>
    <s v="Study1"/>
    <n v="285"/>
    <s v="Grothus2023 Study1 Girls 14&amp;15years"/>
    <n v="225"/>
    <s v="Female"/>
    <n v="14"/>
    <n v="15"/>
    <x v="0"/>
    <s v="RCADS-47-Y-DE"/>
    <n v="9"/>
    <s v="German"/>
    <n v="1"/>
    <x v="0"/>
    <n v="6"/>
    <s v="Obsessive Compulsive Disorder (6.1)"/>
    <n v="4.87"/>
    <n v="3.74"/>
  </r>
  <r>
    <s v="Grothus 2023 (47-Y) 2-year age bands14FemalePanic Disorder (9.1)"/>
    <n v="14"/>
    <n v="8"/>
    <n v="5"/>
    <x v="18"/>
    <s v="Study1"/>
    <n v="285"/>
    <s v="Grothus2023 Study1 Girls 14&amp;15years"/>
    <n v="225"/>
    <s v="Female"/>
    <n v="14"/>
    <n v="15"/>
    <x v="0"/>
    <s v="RCADS-47-Y-DE"/>
    <n v="9"/>
    <s v="German"/>
    <n v="1"/>
    <x v="0"/>
    <n v="2"/>
    <s v="Panic Disorder (9.1)"/>
    <n v="6.58"/>
    <n v="5.34"/>
  </r>
  <r>
    <s v="Grothus 2023 (47-Y) 2-year age bands14FemaleSeparation Anxiety Disorder (7.1)"/>
    <n v="14"/>
    <n v="8"/>
    <n v="5"/>
    <x v="18"/>
    <s v="Study1"/>
    <n v="285"/>
    <s v="Grothus2023 Study1 Girls 14&amp;15years"/>
    <n v="225"/>
    <s v="Female"/>
    <n v="14"/>
    <n v="15"/>
    <x v="0"/>
    <s v="RCADS-47-Y-DE"/>
    <n v="9"/>
    <s v="German"/>
    <n v="1"/>
    <x v="0"/>
    <n v="5"/>
    <s v="Separation Anxiety Disorder (7.1)"/>
    <n v="2.8"/>
    <n v="2.9"/>
  </r>
  <r>
    <s v="Grothus 2023 (47-Y) 2-year age bands14FemaleSocial Phobia (9.1)"/>
    <n v="14"/>
    <n v="8"/>
    <n v="5"/>
    <x v="18"/>
    <s v="Study1"/>
    <n v="285"/>
    <s v="Grothus2023 Study1 Girls 14&amp;15years"/>
    <n v="225"/>
    <s v="Female"/>
    <n v="14"/>
    <n v="15"/>
    <x v="0"/>
    <s v="RCADS-47-Y-DE"/>
    <n v="9"/>
    <s v="German"/>
    <n v="1"/>
    <x v="0"/>
    <n v="1"/>
    <s v="Social Phobia (9.1)"/>
    <n v="11.85"/>
    <n v="6.29"/>
  </r>
  <r>
    <s v="Grothus 2023 (47-Y) 2-year age bands14FemaleTotal Anxiety (37.1)"/>
    <n v="14"/>
    <n v="8"/>
    <n v="5"/>
    <x v="18"/>
    <s v="Study1"/>
    <n v="285"/>
    <s v="Grothus2023 Study1 Girls 14&amp;15years"/>
    <n v="225"/>
    <s v="Female"/>
    <n v="14"/>
    <n v="15"/>
    <x v="0"/>
    <s v="RCADS-47-Y-DE"/>
    <n v="9"/>
    <s v="German"/>
    <n v="1"/>
    <x v="0"/>
    <n v="7"/>
    <s v="Total Anxiety (37.1)"/>
    <n v="32.68"/>
    <n v="18.170000000000002"/>
  </r>
  <r>
    <s v="Grothus 2023 (47-Y) 2-year age bands14FemaleTotal Anxiety and Depression (47.1)"/>
    <n v="14"/>
    <n v="8"/>
    <n v="5"/>
    <x v="18"/>
    <s v="Study1"/>
    <n v="285"/>
    <s v="Grothus2023 Study1 Girls 14&amp;15years"/>
    <n v="225"/>
    <s v="Female"/>
    <n v="14"/>
    <n v="15"/>
    <x v="0"/>
    <s v="RCADS-47-Y-DE"/>
    <n v="9"/>
    <s v="German"/>
    <n v="1"/>
    <x v="0"/>
    <n v="8"/>
    <s v="Total Anxiety and Depression (47.1)"/>
    <n v="42.08"/>
    <n v="22.94"/>
  </r>
  <r>
    <s v="Grothus 2023 (47-Y) 2-year age bands14MaleGeneralized Anxiety Disorder (6.1)"/>
    <n v="14"/>
    <n v="8"/>
    <n v="5"/>
    <x v="18"/>
    <s v="Study1"/>
    <n v="280"/>
    <s v="Grothus2023 Study1 Boys 14&amp;15years"/>
    <n v="167"/>
    <s v="Male"/>
    <n v="14"/>
    <n v="15"/>
    <x v="0"/>
    <s v="RCADS-47-Y-DE"/>
    <n v="9"/>
    <s v="German"/>
    <n v="1"/>
    <x v="0"/>
    <n v="3"/>
    <s v="Generalized Anxiety Disorder (6.1)"/>
    <n v="4.25"/>
    <n v="3.37"/>
  </r>
  <r>
    <s v="Grothus 2023 (47-Y) 2-year age bands14MaleMajor Depressive Disorder (10.1)"/>
    <n v="14"/>
    <n v="8"/>
    <n v="5"/>
    <x v="18"/>
    <s v="Study1"/>
    <n v="280"/>
    <s v="Grothus2023 Study1 Boys 14&amp;15years"/>
    <n v="167"/>
    <s v="Male"/>
    <n v="14"/>
    <n v="15"/>
    <x v="0"/>
    <s v="RCADS-47-Y-DE"/>
    <n v="9"/>
    <s v="German"/>
    <n v="1"/>
    <x v="0"/>
    <n v="4"/>
    <s v="Major Depressive Disorder (10.1)"/>
    <n v="5.0999999999999996"/>
    <n v="4.1900000000000004"/>
  </r>
  <r>
    <s v="Grothus 2023 (47-Y) 2-year age bands14MaleObsessive Compulsive Disorder (6.1)"/>
    <n v="14"/>
    <n v="8"/>
    <n v="5"/>
    <x v="18"/>
    <s v="Study1"/>
    <n v="280"/>
    <s v="Grothus2023 Study1 Boys 14&amp;15years"/>
    <n v="167"/>
    <s v="Male"/>
    <n v="14"/>
    <n v="15"/>
    <x v="0"/>
    <s v="RCADS-47-Y-DE"/>
    <n v="9"/>
    <s v="German"/>
    <n v="1"/>
    <x v="0"/>
    <n v="6"/>
    <s v="Obsessive Compulsive Disorder (6.1)"/>
    <n v="2.84"/>
    <n v="2.87"/>
  </r>
  <r>
    <s v="Grothus 2023 (47-Y) 2-year age bands14MalePanic Disorder (9.1)"/>
    <n v="14"/>
    <n v="8"/>
    <n v="5"/>
    <x v="18"/>
    <s v="Study1"/>
    <n v="280"/>
    <s v="Grothus2023 Study1 Boys 14&amp;15years"/>
    <n v="167"/>
    <s v="Male"/>
    <n v="14"/>
    <n v="15"/>
    <x v="0"/>
    <s v="RCADS-47-Y-DE"/>
    <n v="9"/>
    <s v="German"/>
    <n v="1"/>
    <x v="0"/>
    <n v="2"/>
    <s v="Panic Disorder (9.1)"/>
    <n v="2.93"/>
    <n v="3.52"/>
  </r>
  <r>
    <s v="Grothus 2023 (47-Y) 2-year age bands14MaleSeparation Anxiety Disorder (7.1)"/>
    <n v="14"/>
    <n v="8"/>
    <n v="5"/>
    <x v="18"/>
    <s v="Study1"/>
    <n v="280"/>
    <s v="Grothus2023 Study1 Boys 14&amp;15years"/>
    <n v="167"/>
    <s v="Male"/>
    <n v="14"/>
    <n v="15"/>
    <x v="0"/>
    <s v="RCADS-47-Y-DE"/>
    <n v="9"/>
    <s v="German"/>
    <n v="1"/>
    <x v="0"/>
    <n v="5"/>
    <s v="Separation Anxiety Disorder (7.1)"/>
    <n v="1.1399999999999999"/>
    <n v="1.85"/>
  </r>
  <r>
    <s v="Grothus 2023 (47-Y) 2-year age bands14MaleSocial Phobia (9.1)"/>
    <n v="14"/>
    <n v="8"/>
    <n v="5"/>
    <x v="18"/>
    <s v="Study1"/>
    <n v="280"/>
    <s v="Grothus2023 Study1 Boys 14&amp;15years"/>
    <n v="167"/>
    <s v="Male"/>
    <n v="14"/>
    <n v="15"/>
    <x v="0"/>
    <s v="RCADS-47-Y-DE"/>
    <n v="9"/>
    <s v="German"/>
    <n v="1"/>
    <x v="0"/>
    <n v="1"/>
    <s v="Social Phobia (9.1)"/>
    <n v="7.07"/>
    <n v="5.29"/>
  </r>
  <r>
    <s v="Grothus 2023 (47-Y) 2-year age bands14MaleTotal Anxiety (37.1)"/>
    <n v="14"/>
    <n v="8"/>
    <n v="5"/>
    <x v="18"/>
    <s v="Study1"/>
    <n v="280"/>
    <s v="Grothus2023 Study1 Boys 14&amp;15years"/>
    <n v="167"/>
    <s v="Male"/>
    <n v="14"/>
    <n v="15"/>
    <x v="0"/>
    <s v="RCADS-47-Y-DE"/>
    <n v="9"/>
    <s v="German"/>
    <n v="1"/>
    <x v="0"/>
    <n v="7"/>
    <s v="Total Anxiety (37.1)"/>
    <n v="18.239999999999998"/>
    <n v="14.21"/>
  </r>
  <r>
    <s v="Grothus 2023 (47-Y) 2-year age bands14MaleTotal Anxiety and Depression (47.1)"/>
    <n v="14"/>
    <n v="8"/>
    <n v="5"/>
    <x v="18"/>
    <s v="Study1"/>
    <n v="280"/>
    <s v="Grothus2023 Study1 Boys 14&amp;15years"/>
    <n v="167"/>
    <s v="Male"/>
    <n v="14"/>
    <n v="15"/>
    <x v="0"/>
    <s v="RCADS-47-Y-DE"/>
    <n v="9"/>
    <s v="German"/>
    <n v="1"/>
    <x v="0"/>
    <n v="8"/>
    <s v="Total Anxiety and Depression (47.1)"/>
    <n v="23.34"/>
    <n v="17.440000000000001"/>
  </r>
  <r>
    <s v="Grothus 2023 (47-Y) 2-year age bands15FemaleGeneralized Anxiety Disorder (6.1)"/>
    <n v="15"/>
    <n v="9"/>
    <n v="5"/>
    <x v="18"/>
    <s v="Study1"/>
    <n v="285"/>
    <s v="Grothus2023 Study1 Girls 14&amp;15years"/>
    <n v="225"/>
    <s v="Female"/>
    <n v="14"/>
    <n v="15"/>
    <x v="0"/>
    <s v="RCADS-47-Y-DE"/>
    <n v="9"/>
    <s v="German"/>
    <n v="1"/>
    <x v="0"/>
    <n v="3"/>
    <s v="Generalized Anxiety Disorder (6.1)"/>
    <n v="6.57"/>
    <n v="3.64"/>
  </r>
  <r>
    <s v="Grothus 2023 (47-Y) 2-year age bands15FemaleMajor Depressive Disorder (10.1)"/>
    <n v="15"/>
    <n v="9"/>
    <n v="5"/>
    <x v="18"/>
    <s v="Study1"/>
    <n v="285"/>
    <s v="Grothus2023 Study1 Girls 14&amp;15years"/>
    <n v="225"/>
    <s v="Female"/>
    <n v="14"/>
    <n v="15"/>
    <x v="0"/>
    <s v="RCADS-47-Y-DE"/>
    <n v="9"/>
    <s v="German"/>
    <n v="1"/>
    <x v="0"/>
    <n v="4"/>
    <s v="Major Depressive Disorder (10.1)"/>
    <n v="9.4"/>
    <n v="5.97"/>
  </r>
  <r>
    <s v="Grothus 2023 (47-Y) 2-year age bands15FemaleObsessive Compulsive Disorder (6.1)"/>
    <n v="15"/>
    <n v="9"/>
    <n v="5"/>
    <x v="18"/>
    <s v="Study1"/>
    <n v="285"/>
    <s v="Grothus2023 Study1 Girls 14&amp;15years"/>
    <n v="225"/>
    <s v="Female"/>
    <n v="14"/>
    <n v="15"/>
    <x v="0"/>
    <s v="RCADS-47-Y-DE"/>
    <n v="9"/>
    <s v="German"/>
    <n v="1"/>
    <x v="0"/>
    <n v="6"/>
    <s v="Obsessive Compulsive Disorder (6.1)"/>
    <n v="4.87"/>
    <n v="3.74"/>
  </r>
  <r>
    <s v="Grothus 2023 (47-Y) 2-year age bands15FemalePanic Disorder (9.1)"/>
    <n v="15"/>
    <n v="9"/>
    <n v="5"/>
    <x v="18"/>
    <s v="Study1"/>
    <n v="285"/>
    <s v="Grothus2023 Study1 Girls 14&amp;15years"/>
    <n v="225"/>
    <s v="Female"/>
    <n v="14"/>
    <n v="15"/>
    <x v="0"/>
    <s v="RCADS-47-Y-DE"/>
    <n v="9"/>
    <s v="German"/>
    <n v="1"/>
    <x v="0"/>
    <n v="2"/>
    <s v="Panic Disorder (9.1)"/>
    <n v="6.58"/>
    <n v="5.34"/>
  </r>
  <r>
    <s v="Grothus 2023 (47-Y) 2-year age bands15FemaleSeparation Anxiety Disorder (7.1)"/>
    <n v="15"/>
    <n v="9"/>
    <n v="5"/>
    <x v="18"/>
    <s v="Study1"/>
    <n v="285"/>
    <s v="Grothus2023 Study1 Girls 14&amp;15years"/>
    <n v="225"/>
    <s v="Female"/>
    <n v="14"/>
    <n v="15"/>
    <x v="0"/>
    <s v="RCADS-47-Y-DE"/>
    <n v="9"/>
    <s v="German"/>
    <n v="1"/>
    <x v="0"/>
    <n v="5"/>
    <s v="Separation Anxiety Disorder (7.1)"/>
    <n v="2.8"/>
    <n v="2.9"/>
  </r>
  <r>
    <s v="Grothus 2023 (47-Y) 2-year age bands15FemaleSocial Phobia (9.1)"/>
    <n v="15"/>
    <n v="9"/>
    <n v="5"/>
    <x v="18"/>
    <s v="Study1"/>
    <n v="285"/>
    <s v="Grothus2023 Study1 Girls 14&amp;15years"/>
    <n v="225"/>
    <s v="Female"/>
    <n v="14"/>
    <n v="15"/>
    <x v="0"/>
    <s v="RCADS-47-Y-DE"/>
    <n v="9"/>
    <s v="German"/>
    <n v="1"/>
    <x v="0"/>
    <n v="1"/>
    <s v="Social Phobia (9.1)"/>
    <n v="11.85"/>
    <n v="6.29"/>
  </r>
  <r>
    <s v="Grothus 2023 (47-Y) 2-year age bands15FemaleTotal Anxiety (37.1)"/>
    <n v="15"/>
    <n v="9"/>
    <n v="5"/>
    <x v="18"/>
    <s v="Study1"/>
    <n v="285"/>
    <s v="Grothus2023 Study1 Girls 14&amp;15years"/>
    <n v="225"/>
    <s v="Female"/>
    <n v="14"/>
    <n v="15"/>
    <x v="0"/>
    <s v="RCADS-47-Y-DE"/>
    <n v="9"/>
    <s v="German"/>
    <n v="1"/>
    <x v="0"/>
    <n v="7"/>
    <s v="Total Anxiety (37.1)"/>
    <n v="32.68"/>
    <n v="18.170000000000002"/>
  </r>
  <r>
    <s v="Grothus 2023 (47-Y) 2-year age bands15FemaleTotal Anxiety and Depression (47.1)"/>
    <n v="15"/>
    <n v="9"/>
    <n v="5"/>
    <x v="18"/>
    <s v="Study1"/>
    <n v="285"/>
    <s v="Grothus2023 Study1 Girls 14&amp;15years"/>
    <n v="225"/>
    <s v="Female"/>
    <n v="14"/>
    <n v="15"/>
    <x v="0"/>
    <s v="RCADS-47-Y-DE"/>
    <n v="9"/>
    <s v="German"/>
    <n v="1"/>
    <x v="0"/>
    <n v="8"/>
    <s v="Total Anxiety and Depression (47.1)"/>
    <n v="42.08"/>
    <n v="22.94"/>
  </r>
  <r>
    <s v="Grothus 2023 (47-Y) 2-year age bands15MaleGeneralized Anxiety Disorder (6.1)"/>
    <n v="15"/>
    <n v="9"/>
    <n v="5"/>
    <x v="18"/>
    <s v="Study1"/>
    <n v="280"/>
    <s v="Grothus2023 Study1 Boys 14&amp;15years"/>
    <n v="167"/>
    <s v="Male"/>
    <n v="14"/>
    <n v="15"/>
    <x v="0"/>
    <s v="RCADS-47-Y-DE"/>
    <n v="9"/>
    <s v="German"/>
    <n v="1"/>
    <x v="0"/>
    <n v="3"/>
    <s v="Generalized Anxiety Disorder (6.1)"/>
    <n v="4.25"/>
    <n v="3.37"/>
  </r>
  <r>
    <s v="Grothus 2023 (47-Y) 2-year age bands15MaleMajor Depressive Disorder (10.1)"/>
    <n v="15"/>
    <n v="9"/>
    <n v="5"/>
    <x v="18"/>
    <s v="Study1"/>
    <n v="280"/>
    <s v="Grothus2023 Study1 Boys 14&amp;15years"/>
    <n v="167"/>
    <s v="Male"/>
    <n v="14"/>
    <n v="15"/>
    <x v="0"/>
    <s v="RCADS-47-Y-DE"/>
    <n v="9"/>
    <s v="German"/>
    <n v="1"/>
    <x v="0"/>
    <n v="4"/>
    <s v="Major Depressive Disorder (10.1)"/>
    <n v="5.0999999999999996"/>
    <n v="4.1900000000000004"/>
  </r>
  <r>
    <s v="Grothus 2023 (47-Y) 2-year age bands15MaleObsessive Compulsive Disorder (6.1)"/>
    <n v="15"/>
    <n v="9"/>
    <n v="5"/>
    <x v="18"/>
    <s v="Study1"/>
    <n v="280"/>
    <s v="Grothus2023 Study1 Boys 14&amp;15years"/>
    <n v="167"/>
    <s v="Male"/>
    <n v="14"/>
    <n v="15"/>
    <x v="0"/>
    <s v="RCADS-47-Y-DE"/>
    <n v="9"/>
    <s v="German"/>
    <n v="1"/>
    <x v="0"/>
    <n v="6"/>
    <s v="Obsessive Compulsive Disorder (6.1)"/>
    <n v="2.84"/>
    <n v="2.87"/>
  </r>
  <r>
    <s v="Grothus 2023 (47-Y) 2-year age bands15MalePanic Disorder (9.1)"/>
    <n v="15"/>
    <n v="9"/>
    <n v="5"/>
    <x v="18"/>
    <s v="Study1"/>
    <n v="280"/>
    <s v="Grothus2023 Study1 Boys 14&amp;15years"/>
    <n v="167"/>
    <s v="Male"/>
    <n v="14"/>
    <n v="15"/>
    <x v="0"/>
    <s v="RCADS-47-Y-DE"/>
    <n v="9"/>
    <s v="German"/>
    <n v="1"/>
    <x v="0"/>
    <n v="2"/>
    <s v="Panic Disorder (9.1)"/>
    <n v="2.93"/>
    <n v="3.52"/>
  </r>
  <r>
    <s v="Grothus 2023 (47-Y) 2-year age bands15MaleSeparation Anxiety Disorder (7.1)"/>
    <n v="15"/>
    <n v="9"/>
    <n v="5"/>
    <x v="18"/>
    <s v="Study1"/>
    <n v="280"/>
    <s v="Grothus2023 Study1 Boys 14&amp;15years"/>
    <n v="167"/>
    <s v="Male"/>
    <n v="14"/>
    <n v="15"/>
    <x v="0"/>
    <s v="RCADS-47-Y-DE"/>
    <n v="9"/>
    <s v="German"/>
    <n v="1"/>
    <x v="0"/>
    <n v="5"/>
    <s v="Separation Anxiety Disorder (7.1)"/>
    <n v="1.1399999999999999"/>
    <n v="1.85"/>
  </r>
  <r>
    <s v="Grothus 2023 (47-Y) 2-year age bands15MaleSocial Phobia (9.1)"/>
    <n v="15"/>
    <n v="9"/>
    <n v="5"/>
    <x v="18"/>
    <s v="Study1"/>
    <n v="280"/>
    <s v="Grothus2023 Study1 Boys 14&amp;15years"/>
    <n v="167"/>
    <s v="Male"/>
    <n v="14"/>
    <n v="15"/>
    <x v="0"/>
    <s v="RCADS-47-Y-DE"/>
    <n v="9"/>
    <s v="German"/>
    <n v="1"/>
    <x v="0"/>
    <n v="1"/>
    <s v="Social Phobia (9.1)"/>
    <n v="7.07"/>
    <n v="5.29"/>
  </r>
  <r>
    <s v="Grothus 2023 (47-Y) 2-year age bands15MaleTotal Anxiety (37.1)"/>
    <n v="15"/>
    <n v="9"/>
    <n v="5"/>
    <x v="18"/>
    <s v="Study1"/>
    <n v="280"/>
    <s v="Grothus2023 Study1 Boys 14&amp;15years"/>
    <n v="167"/>
    <s v="Male"/>
    <n v="14"/>
    <n v="15"/>
    <x v="0"/>
    <s v="RCADS-47-Y-DE"/>
    <n v="9"/>
    <s v="German"/>
    <n v="1"/>
    <x v="0"/>
    <n v="7"/>
    <s v="Total Anxiety (37.1)"/>
    <n v="18.239999999999998"/>
    <n v="14.21"/>
  </r>
  <r>
    <s v="Grothus 2023 (47-Y) 2-year age bands15MaleTotal Anxiety and Depression (47.1)"/>
    <n v="15"/>
    <n v="9"/>
    <n v="5"/>
    <x v="18"/>
    <s v="Study1"/>
    <n v="280"/>
    <s v="Grothus2023 Study1 Boys 14&amp;15years"/>
    <n v="167"/>
    <s v="Male"/>
    <n v="14"/>
    <n v="15"/>
    <x v="0"/>
    <s v="RCADS-47-Y-DE"/>
    <n v="9"/>
    <s v="German"/>
    <n v="1"/>
    <x v="0"/>
    <n v="8"/>
    <s v="Total Anxiety and Depression (47.1)"/>
    <n v="23.34"/>
    <n v="17.440000000000001"/>
  </r>
  <r>
    <s v="Grothus 2023 (47-Y) 2-year age bands16FemaleGeneralized Anxiety Disorder (6.1)"/>
    <n v="16"/>
    <n v="10"/>
    <n v="5"/>
    <x v="18"/>
    <s v="Study1"/>
    <n v="286"/>
    <s v="Grothus2023 Study1 Girls 16&amp;17years"/>
    <n v="70"/>
    <s v="Female"/>
    <n v="16"/>
    <n v="17"/>
    <x v="0"/>
    <s v="RCADS-47-Y-DE"/>
    <n v="9"/>
    <s v="German"/>
    <n v="1"/>
    <x v="0"/>
    <n v="3"/>
    <s v="Generalized Anxiety Disorder (6.1)"/>
    <n v="6.24"/>
    <n v="3.89"/>
  </r>
  <r>
    <s v="Grothus 2023 (47-Y) 2-year age bands16FemaleMajor Depressive Disorder (10.1)"/>
    <n v="16"/>
    <n v="10"/>
    <n v="5"/>
    <x v="18"/>
    <s v="Study1"/>
    <n v="286"/>
    <s v="Grothus2023 Study1 Girls 16&amp;17years"/>
    <n v="70"/>
    <s v="Female"/>
    <n v="16"/>
    <n v="17"/>
    <x v="0"/>
    <s v="RCADS-47-Y-DE"/>
    <n v="9"/>
    <s v="German"/>
    <n v="1"/>
    <x v="0"/>
    <n v="4"/>
    <s v="Major Depressive Disorder (10.1)"/>
    <n v="10.06"/>
    <n v="6.34"/>
  </r>
  <r>
    <s v="Grothus 2023 (47-Y) 2-year age bands16FemaleObsessive Compulsive Disorder (6.1)"/>
    <n v="16"/>
    <n v="10"/>
    <n v="5"/>
    <x v="18"/>
    <s v="Study1"/>
    <n v="286"/>
    <s v="Grothus2023 Study1 Girls 16&amp;17years"/>
    <n v="70"/>
    <s v="Female"/>
    <n v="16"/>
    <n v="17"/>
    <x v="0"/>
    <s v="RCADS-47-Y-DE"/>
    <n v="9"/>
    <s v="German"/>
    <n v="1"/>
    <x v="0"/>
    <n v="6"/>
    <s v="Obsessive Compulsive Disorder (6.1)"/>
    <n v="4.7300000000000004"/>
    <n v="6.16"/>
  </r>
  <r>
    <s v="Grothus 2023 (47-Y) 2-year age bands16FemalePanic Disorder (9.1)"/>
    <n v="16"/>
    <n v="10"/>
    <n v="5"/>
    <x v="18"/>
    <s v="Study1"/>
    <n v="286"/>
    <s v="Grothus2023 Study1 Girls 16&amp;17years"/>
    <n v="70"/>
    <s v="Female"/>
    <n v="16"/>
    <n v="17"/>
    <x v="0"/>
    <s v="RCADS-47-Y-DE"/>
    <n v="9"/>
    <s v="German"/>
    <n v="1"/>
    <x v="0"/>
    <n v="2"/>
    <s v="Panic Disorder (9.1)"/>
    <n v="7.11"/>
    <n v="5.41"/>
  </r>
  <r>
    <s v="Grothus 2023 (47-Y) 2-year age bands16FemaleSeparation Anxiety Disorder (7.1)"/>
    <n v="16"/>
    <n v="10"/>
    <n v="5"/>
    <x v="18"/>
    <s v="Study1"/>
    <n v="286"/>
    <s v="Grothus2023 Study1 Girls 16&amp;17years"/>
    <n v="70"/>
    <s v="Female"/>
    <n v="16"/>
    <n v="17"/>
    <x v="0"/>
    <s v="RCADS-47-Y-DE"/>
    <n v="9"/>
    <s v="German"/>
    <n v="1"/>
    <x v="0"/>
    <n v="5"/>
    <s v="Separation Anxiety Disorder (7.1)"/>
    <n v="3.17"/>
    <n v="3.25"/>
  </r>
  <r>
    <s v="Grothus 2023 (47-Y) 2-year age bands16FemaleSocial Phobia (9.1)"/>
    <n v="16"/>
    <n v="10"/>
    <n v="5"/>
    <x v="18"/>
    <s v="Study1"/>
    <n v="286"/>
    <s v="Grothus2023 Study1 Girls 16&amp;17years"/>
    <n v="70"/>
    <s v="Female"/>
    <n v="16"/>
    <n v="17"/>
    <x v="0"/>
    <s v="RCADS-47-Y-DE"/>
    <n v="9"/>
    <s v="German"/>
    <n v="1"/>
    <x v="0"/>
    <n v="1"/>
    <s v="Social Phobia (9.1)"/>
    <n v="13.09"/>
    <n v="6.16"/>
  </r>
  <r>
    <s v="Grothus 2023 (47-Y) 2-year age bands16FemaleTotal Anxiety (37.1)"/>
    <n v="16"/>
    <n v="10"/>
    <n v="5"/>
    <x v="18"/>
    <s v="Study1"/>
    <n v="286"/>
    <s v="Grothus2023 Study1 Girls 16&amp;17years"/>
    <n v="70"/>
    <s v="Female"/>
    <n v="16"/>
    <n v="17"/>
    <x v="0"/>
    <s v="RCADS-47-Y-DE"/>
    <n v="9"/>
    <s v="German"/>
    <n v="1"/>
    <x v="0"/>
    <n v="7"/>
    <s v="Total Anxiety (37.1)"/>
    <n v="34.340000000000003"/>
    <n v="19.3"/>
  </r>
  <r>
    <s v="Grothus 2023 (47-Y) 2-year age bands16FemaleTotal Anxiety and Depression (47.1)"/>
    <n v="16"/>
    <n v="10"/>
    <n v="5"/>
    <x v="18"/>
    <s v="Study1"/>
    <n v="286"/>
    <s v="Grothus2023 Study1 Girls 16&amp;17years"/>
    <n v="70"/>
    <s v="Female"/>
    <n v="16"/>
    <n v="17"/>
    <x v="0"/>
    <s v="RCADS-47-Y-DE"/>
    <n v="9"/>
    <s v="German"/>
    <n v="1"/>
    <x v="0"/>
    <n v="8"/>
    <s v="Total Anxiety and Depression (47.1)"/>
    <n v="44.4"/>
    <n v="25.5"/>
  </r>
  <r>
    <s v="Grothus 2023 (47-Y) 2-year age bands16MaleGeneralized Anxiety Disorder (6.1)"/>
    <n v="16"/>
    <n v="10"/>
    <n v="5"/>
    <x v="18"/>
    <s v="Study1"/>
    <n v="281"/>
    <s v="Grothus2023 Study1 Boys 16&amp;17years"/>
    <n v="62"/>
    <s v="Male"/>
    <n v="16"/>
    <n v="17"/>
    <x v="0"/>
    <s v="RCADS-47-Y-DE"/>
    <n v="9"/>
    <s v="German"/>
    <n v="1"/>
    <x v="0"/>
    <n v="3"/>
    <s v="Generalized Anxiety Disorder (6.1)"/>
    <n v="3.97"/>
    <n v="2.95"/>
  </r>
  <r>
    <s v="Grothus 2023 (47-Y) 2-year age bands16MaleMajor Depressive Disorder (10.1)"/>
    <n v="16"/>
    <n v="10"/>
    <n v="5"/>
    <x v="18"/>
    <s v="Study1"/>
    <n v="281"/>
    <s v="Grothus2023 Study1 Boys 16&amp;17years"/>
    <n v="62"/>
    <s v="Male"/>
    <n v="16"/>
    <n v="17"/>
    <x v="0"/>
    <s v="RCADS-47-Y-DE"/>
    <n v="9"/>
    <s v="German"/>
    <n v="1"/>
    <x v="0"/>
    <n v="4"/>
    <s v="Major Depressive Disorder (10.1)"/>
    <n v="5.4"/>
    <n v="5.03"/>
  </r>
  <r>
    <s v="Grothus 2023 (47-Y) 2-year age bands16MaleObsessive Compulsive Disorder (6.1)"/>
    <n v="16"/>
    <n v="10"/>
    <n v="5"/>
    <x v="18"/>
    <s v="Study1"/>
    <n v="281"/>
    <s v="Grothus2023 Study1 Boys 16&amp;17years"/>
    <n v="62"/>
    <s v="Male"/>
    <n v="16"/>
    <n v="17"/>
    <x v="0"/>
    <s v="RCADS-47-Y-DE"/>
    <n v="9"/>
    <s v="German"/>
    <n v="1"/>
    <x v="0"/>
    <n v="6"/>
    <s v="Obsessive Compulsive Disorder (6.1)"/>
    <n v="2.74"/>
    <n v="2.41"/>
  </r>
  <r>
    <s v="Grothus 2023 (47-Y) 2-year age bands16MalePanic Disorder (9.1)"/>
    <n v="16"/>
    <n v="10"/>
    <n v="5"/>
    <x v="18"/>
    <s v="Study1"/>
    <n v="281"/>
    <s v="Grothus2023 Study1 Boys 16&amp;17years"/>
    <n v="62"/>
    <s v="Male"/>
    <n v="16"/>
    <n v="17"/>
    <x v="0"/>
    <s v="RCADS-47-Y-DE"/>
    <n v="9"/>
    <s v="German"/>
    <n v="1"/>
    <x v="0"/>
    <n v="2"/>
    <s v="Panic Disorder (9.1)"/>
    <n v="2.98"/>
    <n v="3.51"/>
  </r>
  <r>
    <s v="Grothus 2023 (47-Y) 2-year age bands16MaleSeparation Anxiety Disorder (7.1)"/>
    <n v="16"/>
    <n v="10"/>
    <n v="5"/>
    <x v="18"/>
    <s v="Study1"/>
    <n v="281"/>
    <s v="Grothus2023 Study1 Boys 16&amp;17years"/>
    <n v="62"/>
    <s v="Male"/>
    <n v="16"/>
    <n v="17"/>
    <x v="0"/>
    <s v="RCADS-47-Y-DE"/>
    <n v="9"/>
    <s v="German"/>
    <n v="1"/>
    <x v="0"/>
    <n v="5"/>
    <s v="Separation Anxiety Disorder (7.1)"/>
    <n v="1.31"/>
    <n v="2.06"/>
  </r>
  <r>
    <s v="Grothus 2023 (47-Y) 2-year age bands16MaleSocial Phobia (9.1)"/>
    <n v="16"/>
    <n v="10"/>
    <n v="5"/>
    <x v="18"/>
    <s v="Study1"/>
    <n v="281"/>
    <s v="Grothus2023 Study1 Boys 16&amp;17years"/>
    <n v="62"/>
    <s v="Male"/>
    <n v="16"/>
    <n v="17"/>
    <x v="0"/>
    <s v="RCADS-47-Y-DE"/>
    <n v="9"/>
    <s v="German"/>
    <n v="1"/>
    <x v="0"/>
    <n v="1"/>
    <s v="Social Phobia (9.1)"/>
    <n v="8.0500000000000007"/>
    <n v="5.25"/>
  </r>
  <r>
    <s v="Grothus 2023 (47-Y) 2-year age bands16MaleTotal Anxiety (37.1)"/>
    <n v="16"/>
    <n v="10"/>
    <n v="5"/>
    <x v="18"/>
    <s v="Study1"/>
    <n v="281"/>
    <s v="Grothus2023 Study1 Boys 16&amp;17years"/>
    <n v="62"/>
    <s v="Male"/>
    <n v="16"/>
    <n v="17"/>
    <x v="0"/>
    <s v="RCADS-47-Y-DE"/>
    <n v="9"/>
    <s v="German"/>
    <n v="1"/>
    <x v="0"/>
    <n v="7"/>
    <s v="Total Anxiety (37.1)"/>
    <n v="19.05"/>
    <n v="13.39"/>
  </r>
  <r>
    <s v="Grothus 2023 (47-Y) 2-year age bands16MaleTotal Anxiety and Depression (47.1)"/>
    <n v="16"/>
    <n v="10"/>
    <n v="5"/>
    <x v="18"/>
    <s v="Study1"/>
    <n v="281"/>
    <s v="Grothus2023 Study1 Boys 16&amp;17years"/>
    <n v="62"/>
    <s v="Male"/>
    <n v="16"/>
    <n v="17"/>
    <x v="0"/>
    <s v="RCADS-47-Y-DE"/>
    <n v="9"/>
    <s v="German"/>
    <n v="1"/>
    <x v="0"/>
    <n v="8"/>
    <s v="Total Anxiety and Depression (47.1)"/>
    <n v="24.45"/>
    <n v="17.53"/>
  </r>
  <r>
    <s v="Grothus 2023 (47-Y) 2-year age bands17FemaleGeneralized Anxiety Disorder (6.1)"/>
    <n v="17"/>
    <n v="11"/>
    <n v="5"/>
    <x v="18"/>
    <s v="Study1"/>
    <n v="286"/>
    <s v="Grothus2023 Study1 Girls 16&amp;17years"/>
    <n v="70"/>
    <s v="Female"/>
    <n v="16"/>
    <n v="17"/>
    <x v="0"/>
    <s v="RCADS-47-Y-DE"/>
    <n v="9"/>
    <s v="German"/>
    <n v="1"/>
    <x v="0"/>
    <n v="3"/>
    <s v="Generalized Anxiety Disorder (6.1)"/>
    <n v="6.24"/>
    <n v="3.89"/>
  </r>
  <r>
    <s v="Grothus 2023 (47-Y) 2-year age bands17FemaleMajor Depressive Disorder (10.1)"/>
    <n v="17"/>
    <n v="11"/>
    <n v="5"/>
    <x v="18"/>
    <s v="Study1"/>
    <n v="286"/>
    <s v="Grothus2023 Study1 Girls 16&amp;17years"/>
    <n v="70"/>
    <s v="Female"/>
    <n v="16"/>
    <n v="17"/>
    <x v="0"/>
    <s v="RCADS-47-Y-DE"/>
    <n v="9"/>
    <s v="German"/>
    <n v="1"/>
    <x v="0"/>
    <n v="4"/>
    <s v="Major Depressive Disorder (10.1)"/>
    <n v="10.06"/>
    <n v="6.34"/>
  </r>
  <r>
    <s v="Grothus 2023 (47-Y) 2-year age bands17FemaleObsessive Compulsive Disorder (6.1)"/>
    <n v="17"/>
    <n v="11"/>
    <n v="5"/>
    <x v="18"/>
    <s v="Study1"/>
    <n v="286"/>
    <s v="Grothus2023 Study1 Girls 16&amp;17years"/>
    <n v="70"/>
    <s v="Female"/>
    <n v="16"/>
    <n v="17"/>
    <x v="0"/>
    <s v="RCADS-47-Y-DE"/>
    <n v="9"/>
    <s v="German"/>
    <n v="1"/>
    <x v="0"/>
    <n v="6"/>
    <s v="Obsessive Compulsive Disorder (6.1)"/>
    <n v="4.7300000000000004"/>
    <n v="6.16"/>
  </r>
  <r>
    <s v="Grothus 2023 (47-Y) 2-year age bands17FemalePanic Disorder (9.1)"/>
    <n v="17"/>
    <n v="11"/>
    <n v="5"/>
    <x v="18"/>
    <s v="Study1"/>
    <n v="286"/>
    <s v="Grothus2023 Study1 Girls 16&amp;17years"/>
    <n v="70"/>
    <s v="Female"/>
    <n v="16"/>
    <n v="17"/>
    <x v="0"/>
    <s v="RCADS-47-Y-DE"/>
    <n v="9"/>
    <s v="German"/>
    <n v="1"/>
    <x v="0"/>
    <n v="2"/>
    <s v="Panic Disorder (9.1)"/>
    <n v="7.11"/>
    <n v="5.41"/>
  </r>
  <r>
    <s v="Grothus 2023 (47-Y) 2-year age bands17FemaleSeparation Anxiety Disorder (7.1)"/>
    <n v="17"/>
    <n v="11"/>
    <n v="5"/>
    <x v="18"/>
    <s v="Study1"/>
    <n v="286"/>
    <s v="Grothus2023 Study1 Girls 16&amp;17years"/>
    <n v="70"/>
    <s v="Female"/>
    <n v="16"/>
    <n v="17"/>
    <x v="0"/>
    <s v="RCADS-47-Y-DE"/>
    <n v="9"/>
    <s v="German"/>
    <n v="1"/>
    <x v="0"/>
    <n v="5"/>
    <s v="Separation Anxiety Disorder (7.1)"/>
    <n v="3.17"/>
    <n v="3.25"/>
  </r>
  <r>
    <s v="Grothus 2023 (47-Y) 2-year age bands17FemaleSocial Phobia (9.1)"/>
    <n v="17"/>
    <n v="11"/>
    <n v="5"/>
    <x v="18"/>
    <s v="Study1"/>
    <n v="286"/>
    <s v="Grothus2023 Study1 Girls 16&amp;17years"/>
    <n v="70"/>
    <s v="Female"/>
    <n v="16"/>
    <n v="17"/>
    <x v="0"/>
    <s v="RCADS-47-Y-DE"/>
    <n v="9"/>
    <s v="German"/>
    <n v="1"/>
    <x v="0"/>
    <n v="1"/>
    <s v="Social Phobia (9.1)"/>
    <n v="13.09"/>
    <n v="6.16"/>
  </r>
  <r>
    <s v="Grothus 2023 (47-Y) 2-year age bands17FemaleTotal Anxiety (37.1)"/>
    <n v="17"/>
    <n v="11"/>
    <n v="5"/>
    <x v="18"/>
    <s v="Study1"/>
    <n v="286"/>
    <s v="Grothus2023 Study1 Girls 16&amp;17years"/>
    <n v="70"/>
    <s v="Female"/>
    <n v="16"/>
    <n v="17"/>
    <x v="0"/>
    <s v="RCADS-47-Y-DE"/>
    <n v="9"/>
    <s v="German"/>
    <n v="1"/>
    <x v="0"/>
    <n v="7"/>
    <s v="Total Anxiety (37.1)"/>
    <n v="34.340000000000003"/>
    <n v="19.3"/>
  </r>
  <r>
    <s v="Grothus 2023 (47-Y) 2-year age bands17FemaleTotal Anxiety and Depression (47.1)"/>
    <n v="17"/>
    <n v="11"/>
    <n v="5"/>
    <x v="18"/>
    <s v="Study1"/>
    <n v="286"/>
    <s v="Grothus2023 Study1 Girls 16&amp;17years"/>
    <n v="70"/>
    <s v="Female"/>
    <n v="16"/>
    <n v="17"/>
    <x v="0"/>
    <s v="RCADS-47-Y-DE"/>
    <n v="9"/>
    <s v="German"/>
    <n v="1"/>
    <x v="0"/>
    <n v="8"/>
    <s v="Total Anxiety and Depression (47.1)"/>
    <n v="44.4"/>
    <n v="25.5"/>
  </r>
  <r>
    <s v="Grothus 2023 (47-Y) 2-year age bands17MaleGeneralized Anxiety Disorder (6.1)"/>
    <n v="17"/>
    <n v="11"/>
    <n v="5"/>
    <x v="18"/>
    <s v="Study1"/>
    <n v="281"/>
    <s v="Grothus2023 Study1 Boys 16&amp;17years"/>
    <n v="62"/>
    <s v="Male"/>
    <n v="16"/>
    <n v="17"/>
    <x v="0"/>
    <s v="RCADS-47-Y-DE"/>
    <n v="9"/>
    <s v="German"/>
    <n v="1"/>
    <x v="0"/>
    <n v="3"/>
    <s v="Generalized Anxiety Disorder (6.1)"/>
    <n v="3.97"/>
    <n v="2.95"/>
  </r>
  <r>
    <s v="Grothus 2023 (47-Y) 2-year age bands17MaleMajor Depressive Disorder (10.1)"/>
    <n v="17"/>
    <n v="11"/>
    <n v="5"/>
    <x v="18"/>
    <s v="Study1"/>
    <n v="281"/>
    <s v="Grothus2023 Study1 Boys 16&amp;17years"/>
    <n v="62"/>
    <s v="Male"/>
    <n v="16"/>
    <n v="17"/>
    <x v="0"/>
    <s v="RCADS-47-Y-DE"/>
    <n v="9"/>
    <s v="German"/>
    <n v="1"/>
    <x v="0"/>
    <n v="4"/>
    <s v="Major Depressive Disorder (10.1)"/>
    <n v="5.4"/>
    <n v="5.03"/>
  </r>
  <r>
    <s v="Grothus 2023 (47-Y) 2-year age bands17MaleObsessive Compulsive Disorder (6.1)"/>
    <n v="17"/>
    <n v="11"/>
    <n v="5"/>
    <x v="18"/>
    <s v="Study1"/>
    <n v="281"/>
    <s v="Grothus2023 Study1 Boys 16&amp;17years"/>
    <n v="62"/>
    <s v="Male"/>
    <n v="16"/>
    <n v="17"/>
    <x v="0"/>
    <s v="RCADS-47-Y-DE"/>
    <n v="9"/>
    <s v="German"/>
    <n v="1"/>
    <x v="0"/>
    <n v="6"/>
    <s v="Obsessive Compulsive Disorder (6.1)"/>
    <n v="2.74"/>
    <n v="2.41"/>
  </r>
  <r>
    <s v="Grothus 2023 (47-Y) 2-year age bands17MalePanic Disorder (9.1)"/>
    <n v="17"/>
    <n v="11"/>
    <n v="5"/>
    <x v="18"/>
    <s v="Study1"/>
    <n v="281"/>
    <s v="Grothus2023 Study1 Boys 16&amp;17years"/>
    <n v="62"/>
    <s v="Male"/>
    <n v="16"/>
    <n v="17"/>
    <x v="0"/>
    <s v="RCADS-47-Y-DE"/>
    <n v="9"/>
    <s v="German"/>
    <n v="1"/>
    <x v="0"/>
    <n v="2"/>
    <s v="Panic Disorder (9.1)"/>
    <n v="2.98"/>
    <n v="3.51"/>
  </r>
  <r>
    <s v="Grothus 2023 (47-Y) 2-year age bands17MaleSeparation Anxiety Disorder (7.1)"/>
    <n v="17"/>
    <n v="11"/>
    <n v="5"/>
    <x v="18"/>
    <s v="Study1"/>
    <n v="281"/>
    <s v="Grothus2023 Study1 Boys 16&amp;17years"/>
    <n v="62"/>
    <s v="Male"/>
    <n v="16"/>
    <n v="17"/>
    <x v="0"/>
    <s v="RCADS-47-Y-DE"/>
    <n v="9"/>
    <s v="German"/>
    <n v="1"/>
    <x v="0"/>
    <n v="5"/>
    <s v="Separation Anxiety Disorder (7.1)"/>
    <n v="1.31"/>
    <n v="2.06"/>
  </r>
  <r>
    <s v="Grothus 2023 (47-Y) 2-year age bands17MaleSocial Phobia (9.1)"/>
    <n v="17"/>
    <n v="11"/>
    <n v="5"/>
    <x v="18"/>
    <s v="Study1"/>
    <n v="281"/>
    <s v="Grothus2023 Study1 Boys 16&amp;17years"/>
    <n v="62"/>
    <s v="Male"/>
    <n v="16"/>
    <n v="17"/>
    <x v="0"/>
    <s v="RCADS-47-Y-DE"/>
    <n v="9"/>
    <s v="German"/>
    <n v="1"/>
    <x v="0"/>
    <n v="1"/>
    <s v="Social Phobia (9.1)"/>
    <n v="8.0500000000000007"/>
    <n v="5.25"/>
  </r>
  <r>
    <s v="Grothus 2023 (47-Y) 2-year age bands17MaleTotal Anxiety (37.1)"/>
    <n v="17"/>
    <n v="11"/>
    <n v="5"/>
    <x v="18"/>
    <s v="Study1"/>
    <n v="281"/>
    <s v="Grothus2023 Study1 Boys 16&amp;17years"/>
    <n v="62"/>
    <s v="Male"/>
    <n v="16"/>
    <n v="17"/>
    <x v="0"/>
    <s v="RCADS-47-Y-DE"/>
    <n v="9"/>
    <s v="German"/>
    <n v="1"/>
    <x v="0"/>
    <n v="7"/>
    <s v="Total Anxiety (37.1)"/>
    <n v="19.05"/>
    <n v="13.39"/>
  </r>
  <r>
    <s v="Grothus 2023 (47-Y) 2-year age bands17MaleTotal Anxiety and Depression (47.1)"/>
    <n v="17"/>
    <n v="11"/>
    <n v="5"/>
    <x v="18"/>
    <s v="Study1"/>
    <n v="281"/>
    <s v="Grothus2023 Study1 Boys 16&amp;17years"/>
    <n v="62"/>
    <s v="Male"/>
    <n v="16"/>
    <n v="17"/>
    <x v="0"/>
    <s v="RCADS-47-Y-DE"/>
    <n v="9"/>
    <s v="German"/>
    <n v="1"/>
    <x v="0"/>
    <n v="8"/>
    <s v="Total Anxiety and Depression (47.1)"/>
    <n v="24.45"/>
    <n v="17.53"/>
  </r>
  <r>
    <s v="Grothus 2023 (47-Y) 2-year age bands8FemaleGeneralized Anxiety Disorder (6.1)"/>
    <n v="8"/>
    <n v="2"/>
    <n v="5"/>
    <x v="18"/>
    <s v="Study1"/>
    <n v="282"/>
    <s v="Grothus2023 Study1 Girls 8&amp;9years"/>
    <n v="111"/>
    <s v="Female"/>
    <n v="8"/>
    <n v="9"/>
    <x v="0"/>
    <s v="RCADS-47-Y-DE"/>
    <n v="9"/>
    <s v="German"/>
    <n v="1"/>
    <x v="0"/>
    <n v="3"/>
    <s v="Generalized Anxiety Disorder (6.1)"/>
    <n v="6.27"/>
    <n v="3.6"/>
  </r>
  <r>
    <s v="Grothus 2023 (47-Y) 2-year age bands8FemaleMajor Depressive Disorder (10.1)"/>
    <n v="8"/>
    <n v="2"/>
    <n v="5"/>
    <x v="18"/>
    <s v="Study1"/>
    <n v="282"/>
    <s v="Grothus2023 Study1 Girls 8&amp;9years"/>
    <n v="111"/>
    <s v="Female"/>
    <n v="8"/>
    <n v="9"/>
    <x v="0"/>
    <s v="RCADS-47-Y-DE"/>
    <n v="9"/>
    <s v="German"/>
    <n v="1"/>
    <x v="0"/>
    <n v="4"/>
    <s v="Major Depressive Disorder (10.1)"/>
    <n v="7.37"/>
    <n v="4.5999999999999996"/>
  </r>
  <r>
    <s v="Grothus 2023 (47-Y) 2-year age bands8FemaleObsessive Compulsive Disorder (6.1)"/>
    <n v="8"/>
    <n v="2"/>
    <n v="5"/>
    <x v="18"/>
    <s v="Study1"/>
    <n v="282"/>
    <s v="Grothus2023 Study1 Girls 8&amp;9years"/>
    <n v="111"/>
    <s v="Female"/>
    <n v="8"/>
    <n v="9"/>
    <x v="0"/>
    <s v="RCADS-47-Y-DE"/>
    <n v="9"/>
    <s v="German"/>
    <n v="1"/>
    <x v="0"/>
    <n v="6"/>
    <s v="Obsessive Compulsive Disorder (6.1)"/>
    <n v="4.42"/>
    <n v="3.07"/>
  </r>
  <r>
    <s v="Grothus 2023 (47-Y) 2-year age bands8FemalePanic Disorder (9.1)"/>
    <n v="8"/>
    <n v="2"/>
    <n v="5"/>
    <x v="18"/>
    <s v="Study1"/>
    <n v="282"/>
    <s v="Grothus2023 Study1 Girls 8&amp;9years"/>
    <n v="111"/>
    <s v="Female"/>
    <n v="8"/>
    <n v="9"/>
    <x v="0"/>
    <s v="RCADS-47-Y-DE"/>
    <n v="9"/>
    <s v="German"/>
    <n v="1"/>
    <x v="0"/>
    <n v="2"/>
    <s v="Panic Disorder (9.1)"/>
    <n v="4.82"/>
    <n v="4.38"/>
  </r>
  <r>
    <s v="Grothus 2023 (47-Y) 2-year age bands8FemaleSeparation Anxiety Disorder (7.1)"/>
    <n v="8"/>
    <n v="2"/>
    <n v="5"/>
    <x v="18"/>
    <s v="Study1"/>
    <n v="282"/>
    <s v="Grothus2023 Study1 Girls 8&amp;9years"/>
    <n v="111"/>
    <s v="Female"/>
    <n v="8"/>
    <n v="9"/>
    <x v="0"/>
    <s v="RCADS-47-Y-DE"/>
    <n v="9"/>
    <s v="German"/>
    <n v="1"/>
    <x v="0"/>
    <n v="5"/>
    <s v="Separation Anxiety Disorder (7.1)"/>
    <n v="4.08"/>
    <n v="3.36"/>
  </r>
  <r>
    <s v="Grothus 2023 (47-Y) 2-year age bands8FemaleSocial Phobia (9.1)"/>
    <n v="8"/>
    <n v="2"/>
    <n v="5"/>
    <x v="18"/>
    <s v="Study1"/>
    <n v="282"/>
    <s v="Grothus2023 Study1 Girls 8&amp;9years"/>
    <n v="111"/>
    <s v="Female"/>
    <n v="8"/>
    <n v="9"/>
    <x v="0"/>
    <s v="RCADS-47-Y-DE"/>
    <n v="9"/>
    <s v="German"/>
    <n v="1"/>
    <x v="0"/>
    <n v="1"/>
    <s v="Social Phobia (9.1)"/>
    <n v="9.0500000000000007"/>
    <n v="5.01"/>
  </r>
  <r>
    <s v="Grothus 2023 (47-Y) 2-year age bands8FemaleTotal Anxiety (37.1)"/>
    <n v="8"/>
    <n v="2"/>
    <n v="5"/>
    <x v="18"/>
    <s v="Study1"/>
    <n v="282"/>
    <s v="Grothus2023 Study1 Girls 8&amp;9years"/>
    <n v="111"/>
    <s v="Female"/>
    <n v="8"/>
    <n v="9"/>
    <x v="0"/>
    <s v="RCADS-47-Y-DE"/>
    <n v="9"/>
    <s v="German"/>
    <n v="1"/>
    <x v="0"/>
    <n v="7"/>
    <s v="Total Anxiety (37.1)"/>
    <n v="28.64"/>
    <n v="16.48"/>
  </r>
  <r>
    <s v="Grothus 2023 (47-Y) 2-year age bands8FemaleTotal Anxiety and Depression (47.1)"/>
    <n v="8"/>
    <n v="2"/>
    <n v="5"/>
    <x v="18"/>
    <s v="Study1"/>
    <n v="282"/>
    <s v="Grothus2023 Study1 Girls 8&amp;9years"/>
    <n v="111"/>
    <s v="Female"/>
    <n v="8"/>
    <n v="9"/>
    <x v="0"/>
    <s v="RCADS-47-Y-DE"/>
    <n v="9"/>
    <s v="German"/>
    <n v="1"/>
    <x v="0"/>
    <n v="8"/>
    <s v="Total Anxiety and Depression (47.1)"/>
    <n v="36.29"/>
    <n v="20.440000000000001"/>
  </r>
  <r>
    <s v="Grothus 2023 (47-Y) 2-year age bands8MaleGeneralized Anxiety Disorder (6.1)"/>
    <n v="8"/>
    <n v="2"/>
    <n v="5"/>
    <x v="18"/>
    <s v="Study1"/>
    <n v="277"/>
    <s v="Grothus2023 Study1 Boys 8&amp;9years"/>
    <n v="103"/>
    <s v="Male"/>
    <n v="8"/>
    <n v="9"/>
    <x v="0"/>
    <s v="RCADS-47-Y-DE"/>
    <n v="9"/>
    <s v="German"/>
    <n v="1"/>
    <x v="0"/>
    <n v="3"/>
    <s v="Generalized Anxiety Disorder (6.1)"/>
    <n v="5.41"/>
    <n v="3.2"/>
  </r>
  <r>
    <s v="Grothus 2023 (47-Y) 2-year age bands8MaleMajor Depressive Disorder (10.1)"/>
    <n v="8"/>
    <n v="2"/>
    <n v="5"/>
    <x v="18"/>
    <s v="Study1"/>
    <n v="277"/>
    <s v="Grothus2023 Study1 Boys 8&amp;9years"/>
    <n v="103"/>
    <s v="Male"/>
    <n v="8"/>
    <n v="9"/>
    <x v="0"/>
    <s v="RCADS-47-Y-DE"/>
    <n v="9"/>
    <s v="German"/>
    <n v="1"/>
    <x v="0"/>
    <n v="4"/>
    <s v="Major Depressive Disorder (10.1)"/>
    <n v="7.29"/>
    <n v="3.83"/>
  </r>
  <r>
    <s v="Grothus 2023 (47-Y) 2-year age bands8MaleObsessive Compulsive Disorder (6.1)"/>
    <n v="8"/>
    <n v="2"/>
    <n v="5"/>
    <x v="18"/>
    <s v="Study1"/>
    <n v="277"/>
    <s v="Grothus2023 Study1 Boys 8&amp;9years"/>
    <n v="103"/>
    <s v="Male"/>
    <n v="8"/>
    <n v="9"/>
    <x v="0"/>
    <s v="RCADS-47-Y-DE"/>
    <n v="9"/>
    <s v="German"/>
    <n v="1"/>
    <x v="0"/>
    <n v="6"/>
    <s v="Obsessive Compulsive Disorder (6.1)"/>
    <n v="4.12"/>
    <n v="3"/>
  </r>
  <r>
    <s v="Grothus 2023 (47-Y) 2-year age bands8MalePanic Disorder (9.1)"/>
    <n v="8"/>
    <n v="2"/>
    <n v="5"/>
    <x v="18"/>
    <s v="Study1"/>
    <n v="277"/>
    <s v="Grothus2023 Study1 Boys 8&amp;9years"/>
    <n v="103"/>
    <s v="Male"/>
    <n v="8"/>
    <n v="9"/>
    <x v="0"/>
    <s v="RCADS-47-Y-DE"/>
    <n v="9"/>
    <s v="German"/>
    <n v="1"/>
    <x v="0"/>
    <n v="2"/>
    <s v="Panic Disorder (9.1)"/>
    <n v="4.04"/>
    <n v="3.65"/>
  </r>
  <r>
    <s v="Grothus 2023 (47-Y) 2-year age bands8MaleSeparation Anxiety Disorder (7.1)"/>
    <n v="8"/>
    <n v="2"/>
    <n v="5"/>
    <x v="18"/>
    <s v="Study1"/>
    <n v="277"/>
    <s v="Grothus2023 Study1 Boys 8&amp;9years"/>
    <n v="103"/>
    <s v="Male"/>
    <n v="8"/>
    <n v="9"/>
    <x v="0"/>
    <s v="RCADS-47-Y-DE"/>
    <n v="9"/>
    <s v="German"/>
    <n v="1"/>
    <x v="0"/>
    <n v="5"/>
    <s v="Separation Anxiety Disorder (7.1)"/>
    <n v="3.21"/>
    <n v="2.68"/>
  </r>
  <r>
    <s v="Grothus 2023 (47-Y) 2-year age bands8MaleSocial Phobia (9.1)"/>
    <n v="8"/>
    <n v="2"/>
    <n v="5"/>
    <x v="18"/>
    <s v="Study1"/>
    <n v="277"/>
    <s v="Grothus2023 Study1 Boys 8&amp;9years"/>
    <n v="103"/>
    <s v="Male"/>
    <n v="8"/>
    <n v="9"/>
    <x v="0"/>
    <s v="RCADS-47-Y-DE"/>
    <n v="9"/>
    <s v="German"/>
    <n v="1"/>
    <x v="0"/>
    <n v="1"/>
    <s v="Social Phobia (9.1)"/>
    <n v="6.5"/>
    <n v="4.32"/>
  </r>
  <r>
    <s v="Grothus 2023 (47-Y) 2-year age bands8MaleTotal Anxiety (37.1)"/>
    <n v="8"/>
    <n v="2"/>
    <n v="5"/>
    <x v="18"/>
    <s v="Study1"/>
    <n v="277"/>
    <s v="Grothus2023 Study1 Boys 8&amp;9years"/>
    <n v="103"/>
    <s v="Male"/>
    <n v="8"/>
    <n v="9"/>
    <x v="0"/>
    <s v="RCADS-47-Y-DE"/>
    <n v="9"/>
    <s v="German"/>
    <n v="1"/>
    <x v="0"/>
    <n v="7"/>
    <s v="Total Anxiety (37.1)"/>
    <n v="23.28"/>
    <n v="13.47"/>
  </r>
  <r>
    <s v="Grothus 2023 (47-Y) 2-year age bands8MaleTotal Anxiety and Depression (47.1)"/>
    <n v="8"/>
    <n v="2"/>
    <n v="5"/>
    <x v="18"/>
    <s v="Study1"/>
    <n v="277"/>
    <s v="Grothus2023 Study1 Boys 8&amp;9years"/>
    <n v="103"/>
    <s v="Male"/>
    <n v="8"/>
    <n v="9"/>
    <x v="0"/>
    <s v="RCADS-47-Y-DE"/>
    <n v="9"/>
    <s v="German"/>
    <n v="1"/>
    <x v="0"/>
    <n v="8"/>
    <s v="Total Anxiety and Depression (47.1)"/>
    <n v="30.57"/>
    <n v="16.41"/>
  </r>
  <r>
    <s v="Grothus 2023 (47-Y) 2-year age bands9FemaleGeneralized Anxiety Disorder (6.1)"/>
    <n v="9"/>
    <n v="3"/>
    <n v="5"/>
    <x v="18"/>
    <s v="Study1"/>
    <n v="282"/>
    <s v="Grothus2023 Study1 Girls 8&amp;9years"/>
    <n v="111"/>
    <s v="Female"/>
    <n v="8"/>
    <n v="9"/>
    <x v="0"/>
    <s v="RCADS-47-Y-DE"/>
    <n v="9"/>
    <s v="German"/>
    <n v="1"/>
    <x v="0"/>
    <n v="3"/>
    <s v="Generalized Anxiety Disorder (6.1)"/>
    <n v="6.27"/>
    <n v="3.6"/>
  </r>
  <r>
    <s v="Grothus 2023 (47-Y) 2-year age bands9FemaleMajor Depressive Disorder (10.1)"/>
    <n v="9"/>
    <n v="3"/>
    <n v="5"/>
    <x v="18"/>
    <s v="Study1"/>
    <n v="282"/>
    <s v="Grothus2023 Study1 Girls 8&amp;9years"/>
    <n v="111"/>
    <s v="Female"/>
    <n v="8"/>
    <n v="9"/>
    <x v="0"/>
    <s v="RCADS-47-Y-DE"/>
    <n v="9"/>
    <s v="German"/>
    <n v="1"/>
    <x v="0"/>
    <n v="4"/>
    <s v="Major Depressive Disorder (10.1)"/>
    <n v="7.37"/>
    <n v="4.5999999999999996"/>
  </r>
  <r>
    <s v="Grothus 2023 (47-Y) 2-year age bands9FemaleObsessive Compulsive Disorder (6.1)"/>
    <n v="9"/>
    <n v="3"/>
    <n v="5"/>
    <x v="18"/>
    <s v="Study1"/>
    <n v="282"/>
    <s v="Grothus2023 Study1 Girls 8&amp;9years"/>
    <n v="111"/>
    <s v="Female"/>
    <n v="8"/>
    <n v="9"/>
    <x v="0"/>
    <s v="RCADS-47-Y-DE"/>
    <n v="9"/>
    <s v="German"/>
    <n v="1"/>
    <x v="0"/>
    <n v="6"/>
    <s v="Obsessive Compulsive Disorder (6.1)"/>
    <n v="4.42"/>
    <n v="3.07"/>
  </r>
  <r>
    <s v="Grothus 2023 (47-Y) 2-year age bands9FemalePanic Disorder (9.1)"/>
    <n v="9"/>
    <n v="3"/>
    <n v="5"/>
    <x v="18"/>
    <s v="Study1"/>
    <n v="282"/>
    <s v="Grothus2023 Study1 Girls 8&amp;9years"/>
    <n v="111"/>
    <s v="Female"/>
    <n v="8"/>
    <n v="9"/>
    <x v="0"/>
    <s v="RCADS-47-Y-DE"/>
    <n v="9"/>
    <s v="German"/>
    <n v="1"/>
    <x v="0"/>
    <n v="2"/>
    <s v="Panic Disorder (9.1)"/>
    <n v="4.82"/>
    <n v="4.38"/>
  </r>
  <r>
    <s v="Grothus 2023 (47-Y) 2-year age bands9FemaleSeparation Anxiety Disorder (7.1)"/>
    <n v="9"/>
    <n v="3"/>
    <n v="5"/>
    <x v="18"/>
    <s v="Study1"/>
    <n v="282"/>
    <s v="Grothus2023 Study1 Girls 8&amp;9years"/>
    <n v="111"/>
    <s v="Female"/>
    <n v="8"/>
    <n v="9"/>
    <x v="0"/>
    <s v="RCADS-47-Y-DE"/>
    <n v="9"/>
    <s v="German"/>
    <n v="1"/>
    <x v="0"/>
    <n v="5"/>
    <s v="Separation Anxiety Disorder (7.1)"/>
    <n v="4.08"/>
    <n v="3.36"/>
  </r>
  <r>
    <s v="Grothus 2023 (47-Y) 2-year age bands9FemaleSocial Phobia (9.1)"/>
    <n v="9"/>
    <n v="3"/>
    <n v="5"/>
    <x v="18"/>
    <s v="Study1"/>
    <n v="282"/>
    <s v="Grothus2023 Study1 Girls 8&amp;9years"/>
    <n v="111"/>
    <s v="Female"/>
    <n v="8"/>
    <n v="9"/>
    <x v="0"/>
    <s v="RCADS-47-Y-DE"/>
    <n v="9"/>
    <s v="German"/>
    <n v="1"/>
    <x v="0"/>
    <n v="1"/>
    <s v="Social Phobia (9.1)"/>
    <n v="9.0500000000000007"/>
    <n v="5.01"/>
  </r>
  <r>
    <s v="Grothus 2023 (47-Y) 2-year age bands9FemaleTotal Anxiety (37.1)"/>
    <n v="9"/>
    <n v="3"/>
    <n v="5"/>
    <x v="18"/>
    <s v="Study1"/>
    <n v="282"/>
    <s v="Grothus2023 Study1 Girls 8&amp;9years"/>
    <n v="111"/>
    <s v="Female"/>
    <n v="8"/>
    <n v="9"/>
    <x v="0"/>
    <s v="RCADS-47-Y-DE"/>
    <n v="9"/>
    <s v="German"/>
    <n v="1"/>
    <x v="0"/>
    <n v="7"/>
    <s v="Total Anxiety (37.1)"/>
    <n v="28.64"/>
    <n v="16.48"/>
  </r>
  <r>
    <s v="Grothus 2023 (47-Y) 2-year age bands9FemaleTotal Anxiety and Depression (47.1)"/>
    <n v="9"/>
    <n v="3"/>
    <n v="5"/>
    <x v="18"/>
    <s v="Study1"/>
    <n v="282"/>
    <s v="Grothus2023 Study1 Girls 8&amp;9years"/>
    <n v="111"/>
    <s v="Female"/>
    <n v="8"/>
    <n v="9"/>
    <x v="0"/>
    <s v="RCADS-47-Y-DE"/>
    <n v="9"/>
    <s v="German"/>
    <n v="1"/>
    <x v="0"/>
    <n v="8"/>
    <s v="Total Anxiety and Depression (47.1)"/>
    <n v="36.29"/>
    <n v="20.440000000000001"/>
  </r>
  <r>
    <s v="Grothus 2023 (47-Y) 2-year age bands9MaleGeneralized Anxiety Disorder (6.1)"/>
    <n v="9"/>
    <n v="3"/>
    <n v="5"/>
    <x v="18"/>
    <s v="Study1"/>
    <n v="277"/>
    <s v="Grothus2023 Study1 Boys 8&amp;9years"/>
    <n v="103"/>
    <s v="Male"/>
    <n v="8"/>
    <n v="9"/>
    <x v="0"/>
    <s v="RCADS-47-Y-DE"/>
    <n v="9"/>
    <s v="German"/>
    <n v="1"/>
    <x v="0"/>
    <n v="3"/>
    <s v="Generalized Anxiety Disorder (6.1)"/>
    <n v="5.41"/>
    <n v="3.2"/>
  </r>
  <r>
    <s v="Grothus 2023 (47-Y) 2-year age bands9MaleMajor Depressive Disorder (10.1)"/>
    <n v="9"/>
    <n v="3"/>
    <n v="5"/>
    <x v="18"/>
    <s v="Study1"/>
    <n v="277"/>
    <s v="Grothus2023 Study1 Boys 8&amp;9years"/>
    <n v="103"/>
    <s v="Male"/>
    <n v="8"/>
    <n v="9"/>
    <x v="0"/>
    <s v="RCADS-47-Y-DE"/>
    <n v="9"/>
    <s v="German"/>
    <n v="1"/>
    <x v="0"/>
    <n v="4"/>
    <s v="Major Depressive Disorder (10.1)"/>
    <n v="7.29"/>
    <n v="3.83"/>
  </r>
  <r>
    <s v="Grothus 2023 (47-Y) 2-year age bands9MaleObsessive Compulsive Disorder (6.1)"/>
    <n v="9"/>
    <n v="3"/>
    <n v="5"/>
    <x v="18"/>
    <s v="Study1"/>
    <n v="277"/>
    <s v="Grothus2023 Study1 Boys 8&amp;9years"/>
    <n v="103"/>
    <s v="Male"/>
    <n v="8"/>
    <n v="9"/>
    <x v="0"/>
    <s v="RCADS-47-Y-DE"/>
    <n v="9"/>
    <s v="German"/>
    <n v="1"/>
    <x v="0"/>
    <n v="6"/>
    <s v="Obsessive Compulsive Disorder (6.1)"/>
    <n v="4.12"/>
    <n v="3"/>
  </r>
  <r>
    <s v="Grothus 2023 (47-Y) 2-year age bands9MalePanic Disorder (9.1)"/>
    <n v="9"/>
    <n v="3"/>
    <n v="5"/>
    <x v="18"/>
    <s v="Study1"/>
    <n v="277"/>
    <s v="Grothus2023 Study1 Boys 8&amp;9years"/>
    <n v="103"/>
    <s v="Male"/>
    <n v="8"/>
    <n v="9"/>
    <x v="0"/>
    <s v="RCADS-47-Y-DE"/>
    <n v="9"/>
    <s v="German"/>
    <n v="1"/>
    <x v="0"/>
    <n v="2"/>
    <s v="Panic Disorder (9.1)"/>
    <n v="4.04"/>
    <n v="3.65"/>
  </r>
  <r>
    <s v="Grothus 2023 (47-Y) 2-year age bands9MaleSeparation Anxiety Disorder (7.1)"/>
    <n v="9"/>
    <n v="3"/>
    <n v="5"/>
    <x v="18"/>
    <s v="Study1"/>
    <n v="277"/>
    <s v="Grothus2023 Study1 Boys 8&amp;9years"/>
    <n v="103"/>
    <s v="Male"/>
    <n v="8"/>
    <n v="9"/>
    <x v="0"/>
    <s v="RCADS-47-Y-DE"/>
    <n v="9"/>
    <s v="German"/>
    <n v="1"/>
    <x v="0"/>
    <n v="5"/>
    <s v="Separation Anxiety Disorder (7.1)"/>
    <n v="3.21"/>
    <n v="2.68"/>
  </r>
  <r>
    <s v="Grothus 2023 (47-Y) 2-year age bands9MaleSocial Phobia (9.1)"/>
    <n v="9"/>
    <n v="3"/>
    <n v="5"/>
    <x v="18"/>
    <s v="Study1"/>
    <n v="277"/>
    <s v="Grothus2023 Study1 Boys 8&amp;9years"/>
    <n v="103"/>
    <s v="Male"/>
    <n v="8"/>
    <n v="9"/>
    <x v="0"/>
    <s v="RCADS-47-Y-DE"/>
    <n v="9"/>
    <s v="German"/>
    <n v="1"/>
    <x v="0"/>
    <n v="1"/>
    <s v="Social Phobia (9.1)"/>
    <n v="6.5"/>
    <n v="4.32"/>
  </r>
  <r>
    <s v="Grothus 2023 (47-Y) 2-year age bands9MaleTotal Anxiety (37.1)"/>
    <n v="9"/>
    <n v="3"/>
    <n v="5"/>
    <x v="18"/>
    <s v="Study1"/>
    <n v="277"/>
    <s v="Grothus2023 Study1 Boys 8&amp;9years"/>
    <n v="103"/>
    <s v="Male"/>
    <n v="8"/>
    <n v="9"/>
    <x v="0"/>
    <s v="RCADS-47-Y-DE"/>
    <n v="9"/>
    <s v="German"/>
    <n v="1"/>
    <x v="0"/>
    <n v="7"/>
    <s v="Total Anxiety (37.1)"/>
    <n v="23.28"/>
    <n v="13.47"/>
  </r>
  <r>
    <s v="Grothus 2023 (47-Y) 2-year age bands9MaleTotal Anxiety and Depression (47.1)"/>
    <n v="9"/>
    <n v="3"/>
    <n v="5"/>
    <x v="18"/>
    <s v="Study1"/>
    <n v="277"/>
    <s v="Grothus2023 Study1 Boys 8&amp;9years"/>
    <n v="103"/>
    <s v="Male"/>
    <n v="8"/>
    <n v="9"/>
    <x v="0"/>
    <s v="RCADS-47-Y-DE"/>
    <n v="9"/>
    <s v="German"/>
    <n v="1"/>
    <x v="0"/>
    <n v="8"/>
    <s v="Total Anxiety and Depression (47.1)"/>
    <n v="30.57"/>
    <n v="16.41"/>
  </r>
  <r>
    <s v="Grothus 2023 (47-Y) ages combined10CombinedGeneralized Anxiety Disorder (6.1)"/>
    <n v="10"/>
    <n v="4"/>
    <n v="5"/>
    <x v="19"/>
    <s v="Study1"/>
    <n v="269"/>
    <s v="Grothus2023 Study1 Full Sample"/>
    <n v="1562"/>
    <s v="Combined"/>
    <n v="8"/>
    <n v="17"/>
    <x v="0"/>
    <s v="RCADS-47-Y-DE"/>
    <n v="9"/>
    <s v="German"/>
    <n v="1"/>
    <x v="0"/>
    <n v="3"/>
    <s v="Generalized Anxiety Disorder (6.1)"/>
    <n v="5.44"/>
    <n v="3.74"/>
  </r>
  <r>
    <s v="Grothus 2023 (47-Y) ages combined10CombinedMajor Depressive Disorder (10.1)"/>
    <n v="10"/>
    <n v="4"/>
    <n v="5"/>
    <x v="19"/>
    <s v="Study1"/>
    <n v="269"/>
    <s v="Grothus2023 Study1 Full Sample"/>
    <n v="1562"/>
    <s v="Combined"/>
    <n v="8"/>
    <n v="17"/>
    <x v="0"/>
    <s v="RCADS-47-Y-DE"/>
    <n v="9"/>
    <s v="German"/>
    <n v="1"/>
    <x v="0"/>
    <n v="4"/>
    <s v="Major Depressive Disorder (10.1)"/>
    <n v="6.73"/>
    <n v="5.42"/>
  </r>
  <r>
    <s v="Grothus 2023 (47-Y) ages combined10CombinedObsessive Compulsive Disorder (6.1)"/>
    <n v="10"/>
    <n v="4"/>
    <n v="5"/>
    <x v="19"/>
    <s v="Study1"/>
    <n v="269"/>
    <s v="Grothus2023 Study1 Full Sample"/>
    <n v="1562"/>
    <s v="Combined"/>
    <n v="8"/>
    <n v="17"/>
    <x v="0"/>
    <s v="RCADS-47-Y-DE"/>
    <n v="9"/>
    <s v="German"/>
    <n v="1"/>
    <x v="0"/>
    <n v="6"/>
    <s v="Obsessive Compulsive Disorder (6.1)"/>
    <n v="3.93"/>
    <n v="3.45"/>
  </r>
  <r>
    <s v="Grothus 2023 (47-Y) ages combined10CombinedPanic Disorder (9.1)"/>
    <n v="10"/>
    <n v="4"/>
    <n v="5"/>
    <x v="19"/>
    <s v="Study1"/>
    <n v="269"/>
    <s v="Grothus2023 Study1 Full Sample"/>
    <n v="1562"/>
    <s v="Combined"/>
    <n v="8"/>
    <n v="17"/>
    <x v="0"/>
    <s v="RCADS-47-Y-DE"/>
    <n v="9"/>
    <s v="German"/>
    <n v="1"/>
    <x v="0"/>
    <n v="2"/>
    <s v="Panic Disorder (9.1)"/>
    <n v="4.6399999999999997"/>
    <n v="4.79"/>
  </r>
  <r>
    <s v="Grothus 2023 (47-Y) ages combined10CombinedSeparation Anxiety Disorder (7.1)"/>
    <n v="10"/>
    <n v="4"/>
    <n v="5"/>
    <x v="19"/>
    <s v="Study1"/>
    <n v="269"/>
    <s v="Grothus2023 Study1 Full Sample"/>
    <n v="1562"/>
    <s v="Combined"/>
    <n v="8"/>
    <n v="17"/>
    <x v="0"/>
    <s v="RCADS-47-Y-DE"/>
    <n v="9"/>
    <s v="German"/>
    <n v="1"/>
    <x v="0"/>
    <n v="5"/>
    <s v="Separation Anxiety Disorder (7.1)"/>
    <n v="2.48"/>
    <n v="2.84"/>
  </r>
  <r>
    <s v="Grothus 2023 (47-Y) ages combined10CombinedSocial Phobia (9.1)"/>
    <n v="10"/>
    <n v="4"/>
    <n v="5"/>
    <x v="19"/>
    <s v="Study1"/>
    <n v="269"/>
    <s v="Grothus2023 Study1 Full Sample"/>
    <n v="1562"/>
    <s v="Combined"/>
    <n v="8"/>
    <n v="17"/>
    <x v="0"/>
    <s v="RCADS-47-Y-DE"/>
    <n v="9"/>
    <s v="German"/>
    <n v="1"/>
    <x v="0"/>
    <n v="1"/>
    <s v="Social Phobia (9.1)"/>
    <n v="9.06"/>
    <n v="6.02"/>
  </r>
  <r>
    <s v="Grothus 2023 (47-Y) ages combined10CombinedTotal Anxiety (37.1)"/>
    <n v="10"/>
    <n v="4"/>
    <n v="5"/>
    <x v="19"/>
    <s v="Study1"/>
    <n v="269"/>
    <s v="Grothus2023 Study1 Full Sample"/>
    <n v="1562"/>
    <s v="Combined"/>
    <n v="8"/>
    <n v="17"/>
    <x v="0"/>
    <s v="RCADS-47-Y-DE"/>
    <n v="9"/>
    <s v="German"/>
    <n v="1"/>
    <x v="0"/>
    <n v="7"/>
    <s v="Total Anxiety (37.1)"/>
    <n v="25.55"/>
    <n v="17.79"/>
  </r>
  <r>
    <s v="Grothus 2023 (47-Y) ages combined10CombinedTotal Anxiety and Depression (47.1)"/>
    <n v="10"/>
    <n v="4"/>
    <n v="5"/>
    <x v="19"/>
    <s v="Study1"/>
    <n v="269"/>
    <s v="Grothus2023 Study1 Full Sample"/>
    <n v="1562"/>
    <s v="Combined"/>
    <n v="8"/>
    <n v="17"/>
    <x v="0"/>
    <s v="RCADS-47-Y-DE"/>
    <n v="9"/>
    <s v="German"/>
    <n v="1"/>
    <x v="0"/>
    <n v="8"/>
    <s v="Total Anxiety and Depression (47.1)"/>
    <n v="32.28"/>
    <n v="22.3"/>
  </r>
  <r>
    <s v="Grothus 2023 (47-Y) ages combined10FemaleGeneralized Anxiety Disorder (6.1)"/>
    <n v="10"/>
    <n v="4"/>
    <n v="5"/>
    <x v="19"/>
    <s v="Study1"/>
    <n v="271"/>
    <s v="Grothus2023 Study1 Girls"/>
    <n v="818"/>
    <s v="Female"/>
    <n v="8"/>
    <n v="17"/>
    <x v="0"/>
    <s v="RCADS-47-Y-DE"/>
    <n v="9"/>
    <s v="German"/>
    <n v="1"/>
    <x v="0"/>
    <n v="3"/>
    <s v="Generalized Anxiety Disorder (6.1)"/>
    <n v="6.21"/>
    <n v="3.91"/>
  </r>
  <r>
    <s v="Grothus 2023 (47-Y) ages combined10FemaleMajor Depressive Disorder (10.1)"/>
    <n v="10"/>
    <n v="4"/>
    <n v="5"/>
    <x v="19"/>
    <s v="Study1"/>
    <n v="271"/>
    <s v="Grothus2023 Study1 Girls"/>
    <n v="818"/>
    <s v="Female"/>
    <n v="8"/>
    <n v="17"/>
    <x v="0"/>
    <s v="RCADS-47-Y-DE"/>
    <n v="9"/>
    <s v="German"/>
    <n v="1"/>
    <x v="0"/>
    <n v="4"/>
    <s v="Major Depressive Disorder (10.1)"/>
    <n v="8.0500000000000007"/>
    <n v="5.98"/>
  </r>
  <r>
    <s v="Grothus 2023 (47-Y) ages combined10FemaleObsessive Compulsive Disorder (6.1)"/>
    <n v="10"/>
    <n v="4"/>
    <n v="5"/>
    <x v="19"/>
    <s v="Study1"/>
    <n v="271"/>
    <s v="Grothus2023 Study1 Girls"/>
    <n v="818"/>
    <s v="Female"/>
    <n v="8"/>
    <n v="17"/>
    <x v="0"/>
    <s v="RCADS-47-Y-DE"/>
    <n v="9"/>
    <s v="German"/>
    <n v="1"/>
    <x v="0"/>
    <n v="6"/>
    <s v="Obsessive Compulsive Disorder (6.1)"/>
    <n v="4.57"/>
    <n v="3.78"/>
  </r>
  <r>
    <s v="Grothus 2023 (47-Y) ages combined10FemalePanic Disorder (9.1)"/>
    <n v="10"/>
    <n v="4"/>
    <n v="5"/>
    <x v="19"/>
    <s v="Study1"/>
    <n v="271"/>
    <s v="Grothus2023 Study1 Girls"/>
    <n v="818"/>
    <s v="Female"/>
    <n v="8"/>
    <n v="17"/>
    <x v="0"/>
    <s v="RCADS-47-Y-DE"/>
    <n v="9"/>
    <s v="German"/>
    <n v="1"/>
    <x v="0"/>
    <n v="2"/>
    <s v="Panic Disorder (9.1)"/>
    <n v="5.91"/>
    <n v="5.41"/>
  </r>
  <r>
    <s v="Grothus 2023 (47-Y) ages combined10FemaleSeparation Anxiety Disorder (7.1)"/>
    <n v="10"/>
    <n v="4"/>
    <n v="5"/>
    <x v="19"/>
    <s v="Study1"/>
    <n v="271"/>
    <s v="Grothus2023 Study1 Girls"/>
    <n v="818"/>
    <s v="Female"/>
    <n v="8"/>
    <n v="17"/>
    <x v="0"/>
    <s v="RCADS-47-Y-DE"/>
    <n v="9"/>
    <s v="German"/>
    <n v="1"/>
    <x v="0"/>
    <n v="5"/>
    <s v="Separation Anxiety Disorder (7.1)"/>
    <n v="3.11"/>
    <n v="3.13"/>
  </r>
  <r>
    <s v="Grothus 2023 (47-Y) ages combined10FemaleSocial Phobia (9.1)"/>
    <n v="10"/>
    <n v="4"/>
    <n v="5"/>
    <x v="19"/>
    <s v="Study1"/>
    <n v="271"/>
    <s v="Grothus2023 Study1 Girls"/>
    <n v="818"/>
    <s v="Female"/>
    <n v="8"/>
    <n v="17"/>
    <x v="0"/>
    <s v="RCADS-47-Y-DE"/>
    <n v="9"/>
    <s v="German"/>
    <n v="1"/>
    <x v="0"/>
    <n v="1"/>
    <s v="Social Phobia (9.1)"/>
    <n v="10.83"/>
    <n v="6.28"/>
  </r>
  <r>
    <s v="Grothus 2023 (47-Y) ages combined10FemaleTotal Anxiety (37.1)"/>
    <n v="10"/>
    <n v="4"/>
    <n v="5"/>
    <x v="19"/>
    <s v="Study1"/>
    <n v="271"/>
    <s v="Grothus2023 Study1 Girls"/>
    <n v="818"/>
    <s v="Female"/>
    <n v="8"/>
    <n v="17"/>
    <x v="0"/>
    <s v="RCADS-47-Y-DE"/>
    <n v="9"/>
    <s v="German"/>
    <n v="1"/>
    <x v="0"/>
    <n v="7"/>
    <s v="Total Anxiety (37.1)"/>
    <n v="30.62"/>
    <n v="19.170000000000002"/>
  </r>
  <r>
    <s v="Grothus 2023 (47-Y) ages combined10FemaleTotal Anxiety and Depression (47.1)"/>
    <n v="10"/>
    <n v="4"/>
    <n v="5"/>
    <x v="19"/>
    <s v="Study1"/>
    <n v="271"/>
    <s v="Grothus2023 Study1 Girls"/>
    <n v="818"/>
    <s v="Female"/>
    <n v="8"/>
    <n v="17"/>
    <x v="0"/>
    <s v="RCADS-47-Y-DE"/>
    <n v="9"/>
    <s v="German"/>
    <n v="1"/>
    <x v="0"/>
    <n v="8"/>
    <s v="Total Anxiety and Depression (47.1)"/>
    <n v="38.67"/>
    <n v="24.18"/>
  </r>
  <r>
    <s v="Grothus 2023 (47-Y) ages combined10MaleGeneralized Anxiety Disorder (6.1)"/>
    <n v="10"/>
    <n v="4"/>
    <n v="5"/>
    <x v="19"/>
    <s v="Study1"/>
    <n v="270"/>
    <s v="Grothus2023 Study1 Boys"/>
    <n v="744"/>
    <s v="Male"/>
    <n v="8"/>
    <n v="17"/>
    <x v="0"/>
    <s v="RCADS-47-Y-DE"/>
    <n v="9"/>
    <s v="German"/>
    <n v="1"/>
    <x v="0"/>
    <n v="3"/>
    <s v="Generalized Anxiety Disorder (6.1)"/>
    <n v="4.59"/>
    <n v="3.35"/>
  </r>
  <r>
    <s v="Grothus 2023 (47-Y) ages combined10MaleMajor Depressive Disorder (10.1)"/>
    <n v="10"/>
    <n v="4"/>
    <n v="5"/>
    <x v="19"/>
    <s v="Study1"/>
    <n v="270"/>
    <s v="Grothus2023 Study1 Boys"/>
    <n v="744"/>
    <s v="Male"/>
    <n v="8"/>
    <n v="17"/>
    <x v="0"/>
    <s v="RCADS-47-Y-DE"/>
    <n v="9"/>
    <s v="German"/>
    <n v="1"/>
    <x v="0"/>
    <n v="4"/>
    <s v="Major Depressive Disorder (10.1)"/>
    <n v="5.27"/>
    <n v="4.28"/>
  </r>
  <r>
    <s v="Grothus 2023 (47-Y) ages combined10MaleObsessive Compulsive Disorder (6.1)"/>
    <n v="10"/>
    <n v="4"/>
    <n v="5"/>
    <x v="19"/>
    <s v="Study1"/>
    <n v="270"/>
    <s v="Grothus2023 Study1 Boys"/>
    <n v="744"/>
    <s v="Male"/>
    <n v="8"/>
    <n v="17"/>
    <x v="0"/>
    <s v="RCADS-47-Y-DE"/>
    <n v="9"/>
    <s v="German"/>
    <n v="1"/>
    <x v="0"/>
    <n v="6"/>
    <s v="Obsessive Compulsive Disorder (6.1)"/>
    <n v="3.23"/>
    <n v="2.88"/>
  </r>
  <r>
    <s v="Grothus 2023 (47-Y) ages combined10MalePanic Disorder (9.1)"/>
    <n v="10"/>
    <n v="4"/>
    <n v="5"/>
    <x v="19"/>
    <s v="Study1"/>
    <n v="270"/>
    <s v="Grothus2023 Study1 Boys"/>
    <n v="744"/>
    <s v="Male"/>
    <n v="8"/>
    <n v="17"/>
    <x v="0"/>
    <s v="RCADS-47-Y-DE"/>
    <n v="9"/>
    <s v="German"/>
    <n v="1"/>
    <x v="0"/>
    <n v="2"/>
    <s v="Panic Disorder (9.1)"/>
    <n v="3.24"/>
    <n v="3.5"/>
  </r>
  <r>
    <s v="Grothus 2023 (47-Y) ages combined10MaleSeparation Anxiety Disorder (7.1)"/>
    <n v="10"/>
    <n v="4"/>
    <n v="5"/>
    <x v="19"/>
    <s v="Study1"/>
    <n v="270"/>
    <s v="Grothus2023 Study1 Boys"/>
    <n v="744"/>
    <s v="Male"/>
    <n v="8"/>
    <n v="17"/>
    <x v="0"/>
    <s v="RCADS-47-Y-DE"/>
    <n v="9"/>
    <s v="German"/>
    <n v="1"/>
    <x v="0"/>
    <n v="5"/>
    <s v="Separation Anxiety Disorder (7.1)"/>
    <n v="1.8"/>
    <n v="2.29"/>
  </r>
  <r>
    <s v="Grothus 2023 (47-Y) ages combined10MaleSocial Phobia (9.1)"/>
    <n v="10"/>
    <n v="4"/>
    <n v="5"/>
    <x v="19"/>
    <s v="Study1"/>
    <n v="270"/>
    <s v="Grothus2023 Study1 Boys"/>
    <n v="744"/>
    <s v="Male"/>
    <n v="8"/>
    <n v="17"/>
    <x v="0"/>
    <s v="RCADS-47-Y-DE"/>
    <n v="9"/>
    <s v="German"/>
    <n v="1"/>
    <x v="0"/>
    <n v="1"/>
    <s v="Social Phobia (9.1)"/>
    <n v="7.11"/>
    <n v="5.05"/>
  </r>
  <r>
    <s v="Grothus 2023 (47-Y) ages combined10MaleTotal Anxiety (37.1)"/>
    <n v="10"/>
    <n v="4"/>
    <n v="5"/>
    <x v="19"/>
    <s v="Study1"/>
    <n v="270"/>
    <s v="Grothus2023 Study1 Boys"/>
    <n v="744"/>
    <s v="Male"/>
    <n v="8"/>
    <n v="17"/>
    <x v="0"/>
    <s v="RCADS-47-Y-DE"/>
    <n v="9"/>
    <s v="German"/>
    <n v="1"/>
    <x v="0"/>
    <n v="7"/>
    <s v="Total Anxiety (37.1)"/>
    <n v="19.98"/>
    <n v="14.19"/>
  </r>
  <r>
    <s v="Grothus 2023 (47-Y) ages combined10MaleTotal Anxiety and Depression (47.1)"/>
    <n v="10"/>
    <n v="4"/>
    <n v="5"/>
    <x v="19"/>
    <s v="Study1"/>
    <n v="270"/>
    <s v="Grothus2023 Study1 Boys"/>
    <n v="744"/>
    <s v="Male"/>
    <n v="8"/>
    <n v="17"/>
    <x v="0"/>
    <s v="RCADS-47-Y-DE"/>
    <n v="9"/>
    <s v="German"/>
    <n v="1"/>
    <x v="0"/>
    <n v="8"/>
    <s v="Total Anxiety and Depression (47.1)"/>
    <n v="25.25"/>
    <n v="17.52"/>
  </r>
  <r>
    <s v="Grothus 2023 (47-Y) ages combined11CombinedGeneralized Anxiety Disorder (6.1)"/>
    <n v="11"/>
    <n v="5"/>
    <n v="5"/>
    <x v="19"/>
    <s v="Study1"/>
    <n v="269"/>
    <s v="Grothus2023 Study1 Full Sample"/>
    <n v="1562"/>
    <s v="Combined"/>
    <n v="8"/>
    <n v="17"/>
    <x v="0"/>
    <s v="RCADS-47-Y-DE"/>
    <n v="9"/>
    <s v="German"/>
    <n v="1"/>
    <x v="0"/>
    <n v="3"/>
    <s v="Generalized Anxiety Disorder (6.1)"/>
    <n v="5.44"/>
    <n v="3.74"/>
  </r>
  <r>
    <s v="Grothus 2023 (47-Y) ages combined11CombinedMajor Depressive Disorder (10.1)"/>
    <n v="11"/>
    <n v="5"/>
    <n v="5"/>
    <x v="19"/>
    <s v="Study1"/>
    <n v="269"/>
    <s v="Grothus2023 Study1 Full Sample"/>
    <n v="1562"/>
    <s v="Combined"/>
    <n v="8"/>
    <n v="17"/>
    <x v="0"/>
    <s v="RCADS-47-Y-DE"/>
    <n v="9"/>
    <s v="German"/>
    <n v="1"/>
    <x v="0"/>
    <n v="4"/>
    <s v="Major Depressive Disorder (10.1)"/>
    <n v="6.73"/>
    <n v="5.42"/>
  </r>
  <r>
    <s v="Grothus 2023 (47-Y) ages combined11CombinedObsessive Compulsive Disorder (6.1)"/>
    <n v="11"/>
    <n v="5"/>
    <n v="5"/>
    <x v="19"/>
    <s v="Study1"/>
    <n v="269"/>
    <s v="Grothus2023 Study1 Full Sample"/>
    <n v="1562"/>
    <s v="Combined"/>
    <n v="8"/>
    <n v="17"/>
    <x v="0"/>
    <s v="RCADS-47-Y-DE"/>
    <n v="9"/>
    <s v="German"/>
    <n v="1"/>
    <x v="0"/>
    <n v="6"/>
    <s v="Obsessive Compulsive Disorder (6.1)"/>
    <n v="3.93"/>
    <n v="3.45"/>
  </r>
  <r>
    <s v="Grothus 2023 (47-Y) ages combined11CombinedPanic Disorder (9.1)"/>
    <n v="11"/>
    <n v="5"/>
    <n v="5"/>
    <x v="19"/>
    <s v="Study1"/>
    <n v="269"/>
    <s v="Grothus2023 Study1 Full Sample"/>
    <n v="1562"/>
    <s v="Combined"/>
    <n v="8"/>
    <n v="17"/>
    <x v="0"/>
    <s v="RCADS-47-Y-DE"/>
    <n v="9"/>
    <s v="German"/>
    <n v="1"/>
    <x v="0"/>
    <n v="2"/>
    <s v="Panic Disorder (9.1)"/>
    <n v="4.6399999999999997"/>
    <n v="4.79"/>
  </r>
  <r>
    <s v="Grothus 2023 (47-Y) ages combined11CombinedSeparation Anxiety Disorder (7.1)"/>
    <n v="11"/>
    <n v="5"/>
    <n v="5"/>
    <x v="19"/>
    <s v="Study1"/>
    <n v="269"/>
    <s v="Grothus2023 Study1 Full Sample"/>
    <n v="1562"/>
    <s v="Combined"/>
    <n v="8"/>
    <n v="17"/>
    <x v="0"/>
    <s v="RCADS-47-Y-DE"/>
    <n v="9"/>
    <s v="German"/>
    <n v="1"/>
    <x v="0"/>
    <n v="5"/>
    <s v="Separation Anxiety Disorder (7.1)"/>
    <n v="2.48"/>
    <n v="2.84"/>
  </r>
  <r>
    <s v="Grothus 2023 (47-Y) ages combined11CombinedSocial Phobia (9.1)"/>
    <n v="11"/>
    <n v="5"/>
    <n v="5"/>
    <x v="19"/>
    <s v="Study1"/>
    <n v="269"/>
    <s v="Grothus2023 Study1 Full Sample"/>
    <n v="1562"/>
    <s v="Combined"/>
    <n v="8"/>
    <n v="17"/>
    <x v="0"/>
    <s v="RCADS-47-Y-DE"/>
    <n v="9"/>
    <s v="German"/>
    <n v="1"/>
    <x v="0"/>
    <n v="1"/>
    <s v="Social Phobia (9.1)"/>
    <n v="9.06"/>
    <n v="6.02"/>
  </r>
  <r>
    <s v="Grothus 2023 (47-Y) ages combined11CombinedTotal Anxiety (37.1)"/>
    <n v="11"/>
    <n v="5"/>
    <n v="5"/>
    <x v="19"/>
    <s v="Study1"/>
    <n v="269"/>
    <s v="Grothus2023 Study1 Full Sample"/>
    <n v="1562"/>
    <s v="Combined"/>
    <n v="8"/>
    <n v="17"/>
    <x v="0"/>
    <s v="RCADS-47-Y-DE"/>
    <n v="9"/>
    <s v="German"/>
    <n v="1"/>
    <x v="0"/>
    <n v="7"/>
    <s v="Total Anxiety (37.1)"/>
    <n v="25.55"/>
    <n v="17.79"/>
  </r>
  <r>
    <s v="Grothus 2023 (47-Y) ages combined11CombinedTotal Anxiety and Depression (47.1)"/>
    <n v="11"/>
    <n v="5"/>
    <n v="5"/>
    <x v="19"/>
    <s v="Study1"/>
    <n v="269"/>
    <s v="Grothus2023 Study1 Full Sample"/>
    <n v="1562"/>
    <s v="Combined"/>
    <n v="8"/>
    <n v="17"/>
    <x v="0"/>
    <s v="RCADS-47-Y-DE"/>
    <n v="9"/>
    <s v="German"/>
    <n v="1"/>
    <x v="0"/>
    <n v="8"/>
    <s v="Total Anxiety and Depression (47.1)"/>
    <n v="32.28"/>
    <n v="22.3"/>
  </r>
  <r>
    <s v="Grothus 2023 (47-Y) ages combined11FemaleGeneralized Anxiety Disorder (6.1)"/>
    <n v="11"/>
    <n v="5"/>
    <n v="5"/>
    <x v="19"/>
    <s v="Study1"/>
    <n v="271"/>
    <s v="Grothus2023 Study1 Girls"/>
    <n v="818"/>
    <s v="Female"/>
    <n v="8"/>
    <n v="17"/>
    <x v="0"/>
    <s v="RCADS-47-Y-DE"/>
    <n v="9"/>
    <s v="German"/>
    <n v="1"/>
    <x v="0"/>
    <n v="3"/>
    <s v="Generalized Anxiety Disorder (6.1)"/>
    <n v="6.21"/>
    <n v="3.91"/>
  </r>
  <r>
    <s v="Grothus 2023 (47-Y) ages combined11FemaleMajor Depressive Disorder (10.1)"/>
    <n v="11"/>
    <n v="5"/>
    <n v="5"/>
    <x v="19"/>
    <s v="Study1"/>
    <n v="271"/>
    <s v="Grothus2023 Study1 Girls"/>
    <n v="818"/>
    <s v="Female"/>
    <n v="8"/>
    <n v="17"/>
    <x v="0"/>
    <s v="RCADS-47-Y-DE"/>
    <n v="9"/>
    <s v="German"/>
    <n v="1"/>
    <x v="0"/>
    <n v="4"/>
    <s v="Major Depressive Disorder (10.1)"/>
    <n v="8.0500000000000007"/>
    <n v="5.98"/>
  </r>
  <r>
    <s v="Grothus 2023 (47-Y) ages combined11FemaleObsessive Compulsive Disorder (6.1)"/>
    <n v="11"/>
    <n v="5"/>
    <n v="5"/>
    <x v="19"/>
    <s v="Study1"/>
    <n v="271"/>
    <s v="Grothus2023 Study1 Girls"/>
    <n v="818"/>
    <s v="Female"/>
    <n v="8"/>
    <n v="17"/>
    <x v="0"/>
    <s v="RCADS-47-Y-DE"/>
    <n v="9"/>
    <s v="German"/>
    <n v="1"/>
    <x v="0"/>
    <n v="6"/>
    <s v="Obsessive Compulsive Disorder (6.1)"/>
    <n v="4.57"/>
    <n v="3.78"/>
  </r>
  <r>
    <s v="Grothus 2023 (47-Y) ages combined11FemalePanic Disorder (9.1)"/>
    <n v="11"/>
    <n v="5"/>
    <n v="5"/>
    <x v="19"/>
    <s v="Study1"/>
    <n v="271"/>
    <s v="Grothus2023 Study1 Girls"/>
    <n v="818"/>
    <s v="Female"/>
    <n v="8"/>
    <n v="17"/>
    <x v="0"/>
    <s v="RCADS-47-Y-DE"/>
    <n v="9"/>
    <s v="German"/>
    <n v="1"/>
    <x v="0"/>
    <n v="2"/>
    <s v="Panic Disorder (9.1)"/>
    <n v="5.91"/>
    <n v="5.41"/>
  </r>
  <r>
    <s v="Grothus 2023 (47-Y) ages combined11FemaleSeparation Anxiety Disorder (7.1)"/>
    <n v="11"/>
    <n v="5"/>
    <n v="5"/>
    <x v="19"/>
    <s v="Study1"/>
    <n v="271"/>
    <s v="Grothus2023 Study1 Girls"/>
    <n v="818"/>
    <s v="Female"/>
    <n v="8"/>
    <n v="17"/>
    <x v="0"/>
    <s v="RCADS-47-Y-DE"/>
    <n v="9"/>
    <s v="German"/>
    <n v="1"/>
    <x v="0"/>
    <n v="5"/>
    <s v="Separation Anxiety Disorder (7.1)"/>
    <n v="3.11"/>
    <n v="3.13"/>
  </r>
  <r>
    <s v="Grothus 2023 (47-Y) ages combined11FemaleSocial Phobia (9.1)"/>
    <n v="11"/>
    <n v="5"/>
    <n v="5"/>
    <x v="19"/>
    <s v="Study1"/>
    <n v="271"/>
    <s v="Grothus2023 Study1 Girls"/>
    <n v="818"/>
    <s v="Female"/>
    <n v="8"/>
    <n v="17"/>
    <x v="0"/>
    <s v="RCADS-47-Y-DE"/>
    <n v="9"/>
    <s v="German"/>
    <n v="1"/>
    <x v="0"/>
    <n v="1"/>
    <s v="Social Phobia (9.1)"/>
    <n v="10.83"/>
    <n v="6.28"/>
  </r>
  <r>
    <s v="Grothus 2023 (47-Y) ages combined11FemaleTotal Anxiety (37.1)"/>
    <n v="11"/>
    <n v="5"/>
    <n v="5"/>
    <x v="19"/>
    <s v="Study1"/>
    <n v="271"/>
    <s v="Grothus2023 Study1 Girls"/>
    <n v="818"/>
    <s v="Female"/>
    <n v="8"/>
    <n v="17"/>
    <x v="0"/>
    <s v="RCADS-47-Y-DE"/>
    <n v="9"/>
    <s v="German"/>
    <n v="1"/>
    <x v="0"/>
    <n v="7"/>
    <s v="Total Anxiety (37.1)"/>
    <n v="30.62"/>
    <n v="19.170000000000002"/>
  </r>
  <r>
    <s v="Grothus 2023 (47-Y) ages combined11FemaleTotal Anxiety and Depression (47.1)"/>
    <n v="11"/>
    <n v="5"/>
    <n v="5"/>
    <x v="19"/>
    <s v="Study1"/>
    <n v="271"/>
    <s v="Grothus2023 Study1 Girls"/>
    <n v="818"/>
    <s v="Female"/>
    <n v="8"/>
    <n v="17"/>
    <x v="0"/>
    <s v="RCADS-47-Y-DE"/>
    <n v="9"/>
    <s v="German"/>
    <n v="1"/>
    <x v="0"/>
    <n v="8"/>
    <s v="Total Anxiety and Depression (47.1)"/>
    <n v="38.67"/>
    <n v="24.18"/>
  </r>
  <r>
    <s v="Grothus 2023 (47-Y) ages combined11MaleGeneralized Anxiety Disorder (6.1)"/>
    <n v="11"/>
    <n v="5"/>
    <n v="5"/>
    <x v="19"/>
    <s v="Study1"/>
    <n v="270"/>
    <s v="Grothus2023 Study1 Boys"/>
    <n v="744"/>
    <s v="Male"/>
    <n v="8"/>
    <n v="17"/>
    <x v="0"/>
    <s v="RCADS-47-Y-DE"/>
    <n v="9"/>
    <s v="German"/>
    <n v="1"/>
    <x v="0"/>
    <n v="3"/>
    <s v="Generalized Anxiety Disorder (6.1)"/>
    <n v="4.59"/>
    <n v="3.35"/>
  </r>
  <r>
    <s v="Grothus 2023 (47-Y) ages combined11MaleMajor Depressive Disorder (10.1)"/>
    <n v="11"/>
    <n v="5"/>
    <n v="5"/>
    <x v="19"/>
    <s v="Study1"/>
    <n v="270"/>
    <s v="Grothus2023 Study1 Boys"/>
    <n v="744"/>
    <s v="Male"/>
    <n v="8"/>
    <n v="17"/>
    <x v="0"/>
    <s v="RCADS-47-Y-DE"/>
    <n v="9"/>
    <s v="German"/>
    <n v="1"/>
    <x v="0"/>
    <n v="4"/>
    <s v="Major Depressive Disorder (10.1)"/>
    <n v="5.27"/>
    <n v="4.28"/>
  </r>
  <r>
    <s v="Grothus 2023 (47-Y) ages combined11MaleObsessive Compulsive Disorder (6.1)"/>
    <n v="11"/>
    <n v="5"/>
    <n v="5"/>
    <x v="19"/>
    <s v="Study1"/>
    <n v="270"/>
    <s v="Grothus2023 Study1 Boys"/>
    <n v="744"/>
    <s v="Male"/>
    <n v="8"/>
    <n v="17"/>
    <x v="0"/>
    <s v="RCADS-47-Y-DE"/>
    <n v="9"/>
    <s v="German"/>
    <n v="1"/>
    <x v="0"/>
    <n v="6"/>
    <s v="Obsessive Compulsive Disorder (6.1)"/>
    <n v="3.23"/>
    <n v="2.88"/>
  </r>
  <r>
    <s v="Grothus 2023 (47-Y) ages combined11MalePanic Disorder (9.1)"/>
    <n v="11"/>
    <n v="5"/>
    <n v="5"/>
    <x v="19"/>
    <s v="Study1"/>
    <n v="270"/>
    <s v="Grothus2023 Study1 Boys"/>
    <n v="744"/>
    <s v="Male"/>
    <n v="8"/>
    <n v="17"/>
    <x v="0"/>
    <s v="RCADS-47-Y-DE"/>
    <n v="9"/>
    <s v="German"/>
    <n v="1"/>
    <x v="0"/>
    <n v="2"/>
    <s v="Panic Disorder (9.1)"/>
    <n v="3.24"/>
    <n v="3.5"/>
  </r>
  <r>
    <s v="Grothus 2023 (47-Y) ages combined11MaleSeparation Anxiety Disorder (7.1)"/>
    <n v="11"/>
    <n v="5"/>
    <n v="5"/>
    <x v="19"/>
    <s v="Study1"/>
    <n v="270"/>
    <s v="Grothus2023 Study1 Boys"/>
    <n v="744"/>
    <s v="Male"/>
    <n v="8"/>
    <n v="17"/>
    <x v="0"/>
    <s v="RCADS-47-Y-DE"/>
    <n v="9"/>
    <s v="German"/>
    <n v="1"/>
    <x v="0"/>
    <n v="5"/>
    <s v="Separation Anxiety Disorder (7.1)"/>
    <n v="1.8"/>
    <n v="2.29"/>
  </r>
  <r>
    <s v="Grothus 2023 (47-Y) ages combined11MaleSocial Phobia (9.1)"/>
    <n v="11"/>
    <n v="5"/>
    <n v="5"/>
    <x v="19"/>
    <s v="Study1"/>
    <n v="270"/>
    <s v="Grothus2023 Study1 Boys"/>
    <n v="744"/>
    <s v="Male"/>
    <n v="8"/>
    <n v="17"/>
    <x v="0"/>
    <s v="RCADS-47-Y-DE"/>
    <n v="9"/>
    <s v="German"/>
    <n v="1"/>
    <x v="0"/>
    <n v="1"/>
    <s v="Social Phobia (9.1)"/>
    <n v="7.11"/>
    <n v="5.05"/>
  </r>
  <r>
    <s v="Grothus 2023 (47-Y) ages combined11MaleTotal Anxiety (37.1)"/>
    <n v="11"/>
    <n v="5"/>
    <n v="5"/>
    <x v="19"/>
    <s v="Study1"/>
    <n v="270"/>
    <s v="Grothus2023 Study1 Boys"/>
    <n v="744"/>
    <s v="Male"/>
    <n v="8"/>
    <n v="17"/>
    <x v="0"/>
    <s v="RCADS-47-Y-DE"/>
    <n v="9"/>
    <s v="German"/>
    <n v="1"/>
    <x v="0"/>
    <n v="7"/>
    <s v="Total Anxiety (37.1)"/>
    <n v="19.98"/>
    <n v="14.19"/>
  </r>
  <r>
    <s v="Grothus 2023 (47-Y) ages combined11MaleTotal Anxiety and Depression (47.1)"/>
    <n v="11"/>
    <n v="5"/>
    <n v="5"/>
    <x v="19"/>
    <s v="Study1"/>
    <n v="270"/>
    <s v="Grothus2023 Study1 Boys"/>
    <n v="744"/>
    <s v="Male"/>
    <n v="8"/>
    <n v="17"/>
    <x v="0"/>
    <s v="RCADS-47-Y-DE"/>
    <n v="9"/>
    <s v="German"/>
    <n v="1"/>
    <x v="0"/>
    <n v="8"/>
    <s v="Total Anxiety and Depression (47.1)"/>
    <n v="25.25"/>
    <n v="17.52"/>
  </r>
  <r>
    <s v="Grothus 2023 (47-Y) ages combined12CombinedGeneralized Anxiety Disorder (6.1)"/>
    <n v="12"/>
    <n v="6"/>
    <n v="5"/>
    <x v="19"/>
    <s v="Study1"/>
    <n v="269"/>
    <s v="Grothus2023 Study1 Full Sample"/>
    <n v="1562"/>
    <s v="Combined"/>
    <n v="8"/>
    <n v="17"/>
    <x v="0"/>
    <s v="RCADS-47-Y-DE"/>
    <n v="9"/>
    <s v="German"/>
    <n v="1"/>
    <x v="0"/>
    <n v="3"/>
    <s v="Generalized Anxiety Disorder (6.1)"/>
    <n v="5.44"/>
    <n v="3.74"/>
  </r>
  <r>
    <s v="Grothus 2023 (47-Y) ages combined12CombinedMajor Depressive Disorder (10.1)"/>
    <n v="12"/>
    <n v="6"/>
    <n v="5"/>
    <x v="19"/>
    <s v="Study1"/>
    <n v="269"/>
    <s v="Grothus2023 Study1 Full Sample"/>
    <n v="1562"/>
    <s v="Combined"/>
    <n v="8"/>
    <n v="17"/>
    <x v="0"/>
    <s v="RCADS-47-Y-DE"/>
    <n v="9"/>
    <s v="German"/>
    <n v="1"/>
    <x v="0"/>
    <n v="4"/>
    <s v="Major Depressive Disorder (10.1)"/>
    <n v="6.73"/>
    <n v="5.42"/>
  </r>
  <r>
    <s v="Grothus 2023 (47-Y) ages combined12CombinedObsessive Compulsive Disorder (6.1)"/>
    <n v="12"/>
    <n v="6"/>
    <n v="5"/>
    <x v="19"/>
    <s v="Study1"/>
    <n v="269"/>
    <s v="Grothus2023 Study1 Full Sample"/>
    <n v="1562"/>
    <s v="Combined"/>
    <n v="8"/>
    <n v="17"/>
    <x v="0"/>
    <s v="RCADS-47-Y-DE"/>
    <n v="9"/>
    <s v="German"/>
    <n v="1"/>
    <x v="0"/>
    <n v="6"/>
    <s v="Obsessive Compulsive Disorder (6.1)"/>
    <n v="3.93"/>
    <n v="3.45"/>
  </r>
  <r>
    <s v="Grothus 2023 (47-Y) ages combined12CombinedPanic Disorder (9.1)"/>
    <n v="12"/>
    <n v="6"/>
    <n v="5"/>
    <x v="19"/>
    <s v="Study1"/>
    <n v="269"/>
    <s v="Grothus2023 Study1 Full Sample"/>
    <n v="1562"/>
    <s v="Combined"/>
    <n v="8"/>
    <n v="17"/>
    <x v="0"/>
    <s v="RCADS-47-Y-DE"/>
    <n v="9"/>
    <s v="German"/>
    <n v="1"/>
    <x v="0"/>
    <n v="2"/>
    <s v="Panic Disorder (9.1)"/>
    <n v="4.6399999999999997"/>
    <n v="4.79"/>
  </r>
  <r>
    <s v="Grothus 2023 (47-Y) ages combined12CombinedSeparation Anxiety Disorder (7.1)"/>
    <n v="12"/>
    <n v="6"/>
    <n v="5"/>
    <x v="19"/>
    <s v="Study1"/>
    <n v="269"/>
    <s v="Grothus2023 Study1 Full Sample"/>
    <n v="1562"/>
    <s v="Combined"/>
    <n v="8"/>
    <n v="17"/>
    <x v="0"/>
    <s v="RCADS-47-Y-DE"/>
    <n v="9"/>
    <s v="German"/>
    <n v="1"/>
    <x v="0"/>
    <n v="5"/>
    <s v="Separation Anxiety Disorder (7.1)"/>
    <n v="2.48"/>
    <n v="2.84"/>
  </r>
  <r>
    <s v="Grothus 2023 (47-Y) ages combined12CombinedSocial Phobia (9.1)"/>
    <n v="12"/>
    <n v="6"/>
    <n v="5"/>
    <x v="19"/>
    <s v="Study1"/>
    <n v="269"/>
    <s v="Grothus2023 Study1 Full Sample"/>
    <n v="1562"/>
    <s v="Combined"/>
    <n v="8"/>
    <n v="17"/>
    <x v="0"/>
    <s v="RCADS-47-Y-DE"/>
    <n v="9"/>
    <s v="German"/>
    <n v="1"/>
    <x v="0"/>
    <n v="1"/>
    <s v="Social Phobia (9.1)"/>
    <n v="9.06"/>
    <n v="6.02"/>
  </r>
  <r>
    <s v="Grothus 2023 (47-Y) ages combined12CombinedTotal Anxiety (37.1)"/>
    <n v="12"/>
    <n v="6"/>
    <n v="5"/>
    <x v="19"/>
    <s v="Study1"/>
    <n v="269"/>
    <s v="Grothus2023 Study1 Full Sample"/>
    <n v="1562"/>
    <s v="Combined"/>
    <n v="8"/>
    <n v="17"/>
    <x v="0"/>
    <s v="RCADS-47-Y-DE"/>
    <n v="9"/>
    <s v="German"/>
    <n v="1"/>
    <x v="0"/>
    <n v="7"/>
    <s v="Total Anxiety (37.1)"/>
    <n v="25.55"/>
    <n v="17.79"/>
  </r>
  <r>
    <s v="Grothus 2023 (47-Y) ages combined12CombinedTotal Anxiety and Depression (47.1)"/>
    <n v="12"/>
    <n v="6"/>
    <n v="5"/>
    <x v="19"/>
    <s v="Study1"/>
    <n v="269"/>
    <s v="Grothus2023 Study1 Full Sample"/>
    <n v="1562"/>
    <s v="Combined"/>
    <n v="8"/>
    <n v="17"/>
    <x v="0"/>
    <s v="RCADS-47-Y-DE"/>
    <n v="9"/>
    <s v="German"/>
    <n v="1"/>
    <x v="0"/>
    <n v="8"/>
    <s v="Total Anxiety and Depression (47.1)"/>
    <n v="32.28"/>
    <n v="22.3"/>
  </r>
  <r>
    <s v="Grothus 2023 (47-Y) ages combined12FemaleGeneralized Anxiety Disorder (6.1)"/>
    <n v="12"/>
    <n v="6"/>
    <n v="5"/>
    <x v="19"/>
    <s v="Study1"/>
    <n v="271"/>
    <s v="Grothus2023 Study1 Girls"/>
    <n v="818"/>
    <s v="Female"/>
    <n v="8"/>
    <n v="17"/>
    <x v="0"/>
    <s v="RCADS-47-Y-DE"/>
    <n v="9"/>
    <s v="German"/>
    <n v="1"/>
    <x v="0"/>
    <n v="3"/>
    <s v="Generalized Anxiety Disorder (6.1)"/>
    <n v="6.21"/>
    <n v="3.91"/>
  </r>
  <r>
    <s v="Grothus 2023 (47-Y) ages combined12FemaleMajor Depressive Disorder (10.1)"/>
    <n v="12"/>
    <n v="6"/>
    <n v="5"/>
    <x v="19"/>
    <s v="Study1"/>
    <n v="271"/>
    <s v="Grothus2023 Study1 Girls"/>
    <n v="818"/>
    <s v="Female"/>
    <n v="8"/>
    <n v="17"/>
    <x v="0"/>
    <s v="RCADS-47-Y-DE"/>
    <n v="9"/>
    <s v="German"/>
    <n v="1"/>
    <x v="0"/>
    <n v="4"/>
    <s v="Major Depressive Disorder (10.1)"/>
    <n v="8.0500000000000007"/>
    <n v="5.98"/>
  </r>
  <r>
    <s v="Grothus 2023 (47-Y) ages combined12FemaleObsessive Compulsive Disorder (6.1)"/>
    <n v="12"/>
    <n v="6"/>
    <n v="5"/>
    <x v="19"/>
    <s v="Study1"/>
    <n v="271"/>
    <s v="Grothus2023 Study1 Girls"/>
    <n v="818"/>
    <s v="Female"/>
    <n v="8"/>
    <n v="17"/>
    <x v="0"/>
    <s v="RCADS-47-Y-DE"/>
    <n v="9"/>
    <s v="German"/>
    <n v="1"/>
    <x v="0"/>
    <n v="6"/>
    <s v="Obsessive Compulsive Disorder (6.1)"/>
    <n v="4.57"/>
    <n v="3.78"/>
  </r>
  <r>
    <s v="Grothus 2023 (47-Y) ages combined12FemalePanic Disorder (9.1)"/>
    <n v="12"/>
    <n v="6"/>
    <n v="5"/>
    <x v="19"/>
    <s v="Study1"/>
    <n v="271"/>
    <s v="Grothus2023 Study1 Girls"/>
    <n v="818"/>
    <s v="Female"/>
    <n v="8"/>
    <n v="17"/>
    <x v="0"/>
    <s v="RCADS-47-Y-DE"/>
    <n v="9"/>
    <s v="German"/>
    <n v="1"/>
    <x v="0"/>
    <n v="2"/>
    <s v="Panic Disorder (9.1)"/>
    <n v="5.91"/>
    <n v="5.41"/>
  </r>
  <r>
    <s v="Grothus 2023 (47-Y) ages combined12FemaleSeparation Anxiety Disorder (7.1)"/>
    <n v="12"/>
    <n v="6"/>
    <n v="5"/>
    <x v="19"/>
    <s v="Study1"/>
    <n v="271"/>
    <s v="Grothus2023 Study1 Girls"/>
    <n v="818"/>
    <s v="Female"/>
    <n v="8"/>
    <n v="17"/>
    <x v="0"/>
    <s v="RCADS-47-Y-DE"/>
    <n v="9"/>
    <s v="German"/>
    <n v="1"/>
    <x v="0"/>
    <n v="5"/>
    <s v="Separation Anxiety Disorder (7.1)"/>
    <n v="3.11"/>
    <n v="3.13"/>
  </r>
  <r>
    <s v="Grothus 2023 (47-Y) ages combined12FemaleSocial Phobia (9.1)"/>
    <n v="12"/>
    <n v="6"/>
    <n v="5"/>
    <x v="19"/>
    <s v="Study1"/>
    <n v="271"/>
    <s v="Grothus2023 Study1 Girls"/>
    <n v="818"/>
    <s v="Female"/>
    <n v="8"/>
    <n v="17"/>
    <x v="0"/>
    <s v="RCADS-47-Y-DE"/>
    <n v="9"/>
    <s v="German"/>
    <n v="1"/>
    <x v="0"/>
    <n v="1"/>
    <s v="Social Phobia (9.1)"/>
    <n v="10.83"/>
    <n v="6.28"/>
  </r>
  <r>
    <s v="Grothus 2023 (47-Y) ages combined12FemaleTotal Anxiety (37.1)"/>
    <n v="12"/>
    <n v="6"/>
    <n v="5"/>
    <x v="19"/>
    <s v="Study1"/>
    <n v="271"/>
    <s v="Grothus2023 Study1 Girls"/>
    <n v="818"/>
    <s v="Female"/>
    <n v="8"/>
    <n v="17"/>
    <x v="0"/>
    <s v="RCADS-47-Y-DE"/>
    <n v="9"/>
    <s v="German"/>
    <n v="1"/>
    <x v="0"/>
    <n v="7"/>
    <s v="Total Anxiety (37.1)"/>
    <n v="30.62"/>
    <n v="19.170000000000002"/>
  </r>
  <r>
    <s v="Grothus 2023 (47-Y) ages combined12FemaleTotal Anxiety and Depression (47.1)"/>
    <n v="12"/>
    <n v="6"/>
    <n v="5"/>
    <x v="19"/>
    <s v="Study1"/>
    <n v="271"/>
    <s v="Grothus2023 Study1 Girls"/>
    <n v="818"/>
    <s v="Female"/>
    <n v="8"/>
    <n v="17"/>
    <x v="0"/>
    <s v="RCADS-47-Y-DE"/>
    <n v="9"/>
    <s v="German"/>
    <n v="1"/>
    <x v="0"/>
    <n v="8"/>
    <s v="Total Anxiety and Depression (47.1)"/>
    <n v="38.67"/>
    <n v="24.18"/>
  </r>
  <r>
    <s v="Grothus 2023 (47-Y) ages combined12MaleGeneralized Anxiety Disorder (6.1)"/>
    <n v="12"/>
    <n v="6"/>
    <n v="5"/>
    <x v="19"/>
    <s v="Study1"/>
    <n v="270"/>
    <s v="Grothus2023 Study1 Boys"/>
    <n v="744"/>
    <s v="Male"/>
    <n v="8"/>
    <n v="17"/>
    <x v="0"/>
    <s v="RCADS-47-Y-DE"/>
    <n v="9"/>
    <s v="German"/>
    <n v="1"/>
    <x v="0"/>
    <n v="3"/>
    <s v="Generalized Anxiety Disorder (6.1)"/>
    <n v="4.59"/>
    <n v="3.35"/>
  </r>
  <r>
    <s v="Grothus 2023 (47-Y) ages combined12MaleMajor Depressive Disorder (10.1)"/>
    <n v="12"/>
    <n v="6"/>
    <n v="5"/>
    <x v="19"/>
    <s v="Study1"/>
    <n v="270"/>
    <s v="Grothus2023 Study1 Boys"/>
    <n v="744"/>
    <s v="Male"/>
    <n v="8"/>
    <n v="17"/>
    <x v="0"/>
    <s v="RCADS-47-Y-DE"/>
    <n v="9"/>
    <s v="German"/>
    <n v="1"/>
    <x v="0"/>
    <n v="4"/>
    <s v="Major Depressive Disorder (10.1)"/>
    <n v="5.27"/>
    <n v="4.28"/>
  </r>
  <r>
    <s v="Grothus 2023 (47-Y) ages combined12MaleObsessive Compulsive Disorder (6.1)"/>
    <n v="12"/>
    <n v="6"/>
    <n v="5"/>
    <x v="19"/>
    <s v="Study1"/>
    <n v="270"/>
    <s v="Grothus2023 Study1 Boys"/>
    <n v="744"/>
    <s v="Male"/>
    <n v="8"/>
    <n v="17"/>
    <x v="0"/>
    <s v="RCADS-47-Y-DE"/>
    <n v="9"/>
    <s v="German"/>
    <n v="1"/>
    <x v="0"/>
    <n v="6"/>
    <s v="Obsessive Compulsive Disorder (6.1)"/>
    <n v="3.23"/>
    <n v="2.88"/>
  </r>
  <r>
    <s v="Grothus 2023 (47-Y) ages combined12MalePanic Disorder (9.1)"/>
    <n v="12"/>
    <n v="6"/>
    <n v="5"/>
    <x v="19"/>
    <s v="Study1"/>
    <n v="270"/>
    <s v="Grothus2023 Study1 Boys"/>
    <n v="744"/>
    <s v="Male"/>
    <n v="8"/>
    <n v="17"/>
    <x v="0"/>
    <s v="RCADS-47-Y-DE"/>
    <n v="9"/>
    <s v="German"/>
    <n v="1"/>
    <x v="0"/>
    <n v="2"/>
    <s v="Panic Disorder (9.1)"/>
    <n v="3.24"/>
    <n v="3.5"/>
  </r>
  <r>
    <s v="Grothus 2023 (47-Y) ages combined12MaleSeparation Anxiety Disorder (7.1)"/>
    <n v="12"/>
    <n v="6"/>
    <n v="5"/>
    <x v="19"/>
    <s v="Study1"/>
    <n v="270"/>
    <s v="Grothus2023 Study1 Boys"/>
    <n v="744"/>
    <s v="Male"/>
    <n v="8"/>
    <n v="17"/>
    <x v="0"/>
    <s v="RCADS-47-Y-DE"/>
    <n v="9"/>
    <s v="German"/>
    <n v="1"/>
    <x v="0"/>
    <n v="5"/>
    <s v="Separation Anxiety Disorder (7.1)"/>
    <n v="1.8"/>
    <n v="2.29"/>
  </r>
  <r>
    <s v="Grothus 2023 (47-Y) ages combined12MaleSocial Phobia (9.1)"/>
    <n v="12"/>
    <n v="6"/>
    <n v="5"/>
    <x v="19"/>
    <s v="Study1"/>
    <n v="270"/>
    <s v="Grothus2023 Study1 Boys"/>
    <n v="744"/>
    <s v="Male"/>
    <n v="8"/>
    <n v="17"/>
    <x v="0"/>
    <s v="RCADS-47-Y-DE"/>
    <n v="9"/>
    <s v="German"/>
    <n v="1"/>
    <x v="0"/>
    <n v="1"/>
    <s v="Social Phobia (9.1)"/>
    <n v="7.11"/>
    <n v="5.05"/>
  </r>
  <r>
    <s v="Grothus 2023 (47-Y) ages combined12MaleTotal Anxiety (37.1)"/>
    <n v="12"/>
    <n v="6"/>
    <n v="5"/>
    <x v="19"/>
    <s v="Study1"/>
    <n v="270"/>
    <s v="Grothus2023 Study1 Boys"/>
    <n v="744"/>
    <s v="Male"/>
    <n v="8"/>
    <n v="17"/>
    <x v="0"/>
    <s v="RCADS-47-Y-DE"/>
    <n v="9"/>
    <s v="German"/>
    <n v="1"/>
    <x v="0"/>
    <n v="7"/>
    <s v="Total Anxiety (37.1)"/>
    <n v="19.98"/>
    <n v="14.19"/>
  </r>
  <r>
    <s v="Grothus 2023 (47-Y) ages combined12MaleTotal Anxiety and Depression (47.1)"/>
    <n v="12"/>
    <n v="6"/>
    <n v="5"/>
    <x v="19"/>
    <s v="Study1"/>
    <n v="270"/>
    <s v="Grothus2023 Study1 Boys"/>
    <n v="744"/>
    <s v="Male"/>
    <n v="8"/>
    <n v="17"/>
    <x v="0"/>
    <s v="RCADS-47-Y-DE"/>
    <n v="9"/>
    <s v="German"/>
    <n v="1"/>
    <x v="0"/>
    <n v="8"/>
    <s v="Total Anxiety and Depression (47.1)"/>
    <n v="25.25"/>
    <n v="17.52"/>
  </r>
  <r>
    <s v="Grothus 2023 (47-Y) ages combined13CombinedGeneralized Anxiety Disorder (6.1)"/>
    <n v="13"/>
    <n v="7"/>
    <n v="5"/>
    <x v="19"/>
    <s v="Study1"/>
    <n v="269"/>
    <s v="Grothus2023 Study1 Full Sample"/>
    <n v="1562"/>
    <s v="Combined"/>
    <n v="8"/>
    <n v="17"/>
    <x v="0"/>
    <s v="RCADS-47-Y-DE"/>
    <n v="9"/>
    <s v="German"/>
    <n v="1"/>
    <x v="0"/>
    <n v="3"/>
    <s v="Generalized Anxiety Disorder (6.1)"/>
    <n v="5.44"/>
    <n v="3.74"/>
  </r>
  <r>
    <s v="Grothus 2023 (47-Y) ages combined13CombinedMajor Depressive Disorder (10.1)"/>
    <n v="13"/>
    <n v="7"/>
    <n v="5"/>
    <x v="19"/>
    <s v="Study1"/>
    <n v="269"/>
    <s v="Grothus2023 Study1 Full Sample"/>
    <n v="1562"/>
    <s v="Combined"/>
    <n v="8"/>
    <n v="17"/>
    <x v="0"/>
    <s v="RCADS-47-Y-DE"/>
    <n v="9"/>
    <s v="German"/>
    <n v="1"/>
    <x v="0"/>
    <n v="4"/>
    <s v="Major Depressive Disorder (10.1)"/>
    <n v="6.73"/>
    <n v="5.42"/>
  </r>
  <r>
    <s v="Grothus 2023 (47-Y) ages combined13CombinedObsessive Compulsive Disorder (6.1)"/>
    <n v="13"/>
    <n v="7"/>
    <n v="5"/>
    <x v="19"/>
    <s v="Study1"/>
    <n v="269"/>
    <s v="Grothus2023 Study1 Full Sample"/>
    <n v="1562"/>
    <s v="Combined"/>
    <n v="8"/>
    <n v="17"/>
    <x v="0"/>
    <s v="RCADS-47-Y-DE"/>
    <n v="9"/>
    <s v="German"/>
    <n v="1"/>
    <x v="0"/>
    <n v="6"/>
    <s v="Obsessive Compulsive Disorder (6.1)"/>
    <n v="3.93"/>
    <n v="3.45"/>
  </r>
  <r>
    <s v="Grothus 2023 (47-Y) ages combined13CombinedPanic Disorder (9.1)"/>
    <n v="13"/>
    <n v="7"/>
    <n v="5"/>
    <x v="19"/>
    <s v="Study1"/>
    <n v="269"/>
    <s v="Grothus2023 Study1 Full Sample"/>
    <n v="1562"/>
    <s v="Combined"/>
    <n v="8"/>
    <n v="17"/>
    <x v="0"/>
    <s v="RCADS-47-Y-DE"/>
    <n v="9"/>
    <s v="German"/>
    <n v="1"/>
    <x v="0"/>
    <n v="2"/>
    <s v="Panic Disorder (9.1)"/>
    <n v="4.6399999999999997"/>
    <n v="4.79"/>
  </r>
  <r>
    <s v="Grothus 2023 (47-Y) ages combined13CombinedSeparation Anxiety Disorder (7.1)"/>
    <n v="13"/>
    <n v="7"/>
    <n v="5"/>
    <x v="19"/>
    <s v="Study1"/>
    <n v="269"/>
    <s v="Grothus2023 Study1 Full Sample"/>
    <n v="1562"/>
    <s v="Combined"/>
    <n v="8"/>
    <n v="17"/>
    <x v="0"/>
    <s v="RCADS-47-Y-DE"/>
    <n v="9"/>
    <s v="German"/>
    <n v="1"/>
    <x v="0"/>
    <n v="5"/>
    <s v="Separation Anxiety Disorder (7.1)"/>
    <n v="2.48"/>
    <n v="2.84"/>
  </r>
  <r>
    <s v="Grothus 2023 (47-Y) ages combined13CombinedSocial Phobia (9.1)"/>
    <n v="13"/>
    <n v="7"/>
    <n v="5"/>
    <x v="19"/>
    <s v="Study1"/>
    <n v="269"/>
    <s v="Grothus2023 Study1 Full Sample"/>
    <n v="1562"/>
    <s v="Combined"/>
    <n v="8"/>
    <n v="17"/>
    <x v="0"/>
    <s v="RCADS-47-Y-DE"/>
    <n v="9"/>
    <s v="German"/>
    <n v="1"/>
    <x v="0"/>
    <n v="1"/>
    <s v="Social Phobia (9.1)"/>
    <n v="9.06"/>
    <n v="6.02"/>
  </r>
  <r>
    <s v="Grothus 2023 (47-Y) ages combined13CombinedTotal Anxiety (37.1)"/>
    <n v="13"/>
    <n v="7"/>
    <n v="5"/>
    <x v="19"/>
    <s v="Study1"/>
    <n v="269"/>
    <s v="Grothus2023 Study1 Full Sample"/>
    <n v="1562"/>
    <s v="Combined"/>
    <n v="8"/>
    <n v="17"/>
    <x v="0"/>
    <s v="RCADS-47-Y-DE"/>
    <n v="9"/>
    <s v="German"/>
    <n v="1"/>
    <x v="0"/>
    <n v="7"/>
    <s v="Total Anxiety (37.1)"/>
    <n v="25.55"/>
    <n v="17.79"/>
  </r>
  <r>
    <s v="Grothus 2023 (47-Y) ages combined13CombinedTotal Anxiety and Depression (47.1)"/>
    <n v="13"/>
    <n v="7"/>
    <n v="5"/>
    <x v="19"/>
    <s v="Study1"/>
    <n v="269"/>
    <s v="Grothus2023 Study1 Full Sample"/>
    <n v="1562"/>
    <s v="Combined"/>
    <n v="8"/>
    <n v="17"/>
    <x v="0"/>
    <s v="RCADS-47-Y-DE"/>
    <n v="9"/>
    <s v="German"/>
    <n v="1"/>
    <x v="0"/>
    <n v="8"/>
    <s v="Total Anxiety and Depression (47.1)"/>
    <n v="32.28"/>
    <n v="22.3"/>
  </r>
  <r>
    <s v="Grothus 2023 (47-Y) ages combined13FemaleGeneralized Anxiety Disorder (6.1)"/>
    <n v="13"/>
    <n v="7"/>
    <n v="5"/>
    <x v="19"/>
    <s v="Study1"/>
    <n v="271"/>
    <s v="Grothus2023 Study1 Girls"/>
    <n v="818"/>
    <s v="Female"/>
    <n v="8"/>
    <n v="17"/>
    <x v="0"/>
    <s v="RCADS-47-Y-DE"/>
    <n v="9"/>
    <s v="German"/>
    <n v="1"/>
    <x v="0"/>
    <n v="3"/>
    <s v="Generalized Anxiety Disorder (6.1)"/>
    <n v="6.21"/>
    <n v="3.91"/>
  </r>
  <r>
    <s v="Grothus 2023 (47-Y) ages combined13FemaleMajor Depressive Disorder (10.1)"/>
    <n v="13"/>
    <n v="7"/>
    <n v="5"/>
    <x v="19"/>
    <s v="Study1"/>
    <n v="271"/>
    <s v="Grothus2023 Study1 Girls"/>
    <n v="818"/>
    <s v="Female"/>
    <n v="8"/>
    <n v="17"/>
    <x v="0"/>
    <s v="RCADS-47-Y-DE"/>
    <n v="9"/>
    <s v="German"/>
    <n v="1"/>
    <x v="0"/>
    <n v="4"/>
    <s v="Major Depressive Disorder (10.1)"/>
    <n v="8.0500000000000007"/>
    <n v="5.98"/>
  </r>
  <r>
    <s v="Grothus 2023 (47-Y) ages combined13FemaleObsessive Compulsive Disorder (6.1)"/>
    <n v="13"/>
    <n v="7"/>
    <n v="5"/>
    <x v="19"/>
    <s v="Study1"/>
    <n v="271"/>
    <s v="Grothus2023 Study1 Girls"/>
    <n v="818"/>
    <s v="Female"/>
    <n v="8"/>
    <n v="17"/>
    <x v="0"/>
    <s v="RCADS-47-Y-DE"/>
    <n v="9"/>
    <s v="German"/>
    <n v="1"/>
    <x v="0"/>
    <n v="6"/>
    <s v="Obsessive Compulsive Disorder (6.1)"/>
    <n v="4.57"/>
    <n v="3.78"/>
  </r>
  <r>
    <s v="Grothus 2023 (47-Y) ages combined13FemalePanic Disorder (9.1)"/>
    <n v="13"/>
    <n v="7"/>
    <n v="5"/>
    <x v="19"/>
    <s v="Study1"/>
    <n v="271"/>
    <s v="Grothus2023 Study1 Girls"/>
    <n v="818"/>
    <s v="Female"/>
    <n v="8"/>
    <n v="17"/>
    <x v="0"/>
    <s v="RCADS-47-Y-DE"/>
    <n v="9"/>
    <s v="German"/>
    <n v="1"/>
    <x v="0"/>
    <n v="2"/>
    <s v="Panic Disorder (9.1)"/>
    <n v="5.91"/>
    <n v="5.41"/>
  </r>
  <r>
    <s v="Grothus 2023 (47-Y) ages combined13FemaleSeparation Anxiety Disorder (7.1)"/>
    <n v="13"/>
    <n v="7"/>
    <n v="5"/>
    <x v="19"/>
    <s v="Study1"/>
    <n v="271"/>
    <s v="Grothus2023 Study1 Girls"/>
    <n v="818"/>
    <s v="Female"/>
    <n v="8"/>
    <n v="17"/>
    <x v="0"/>
    <s v="RCADS-47-Y-DE"/>
    <n v="9"/>
    <s v="German"/>
    <n v="1"/>
    <x v="0"/>
    <n v="5"/>
    <s v="Separation Anxiety Disorder (7.1)"/>
    <n v="3.11"/>
    <n v="3.13"/>
  </r>
  <r>
    <s v="Grothus 2023 (47-Y) ages combined13FemaleSocial Phobia (9.1)"/>
    <n v="13"/>
    <n v="7"/>
    <n v="5"/>
    <x v="19"/>
    <s v="Study1"/>
    <n v="271"/>
    <s v="Grothus2023 Study1 Girls"/>
    <n v="818"/>
    <s v="Female"/>
    <n v="8"/>
    <n v="17"/>
    <x v="0"/>
    <s v="RCADS-47-Y-DE"/>
    <n v="9"/>
    <s v="German"/>
    <n v="1"/>
    <x v="0"/>
    <n v="1"/>
    <s v="Social Phobia (9.1)"/>
    <n v="10.83"/>
    <n v="6.28"/>
  </r>
  <r>
    <s v="Grothus 2023 (47-Y) ages combined13FemaleTotal Anxiety (37.1)"/>
    <n v="13"/>
    <n v="7"/>
    <n v="5"/>
    <x v="19"/>
    <s v="Study1"/>
    <n v="271"/>
    <s v="Grothus2023 Study1 Girls"/>
    <n v="818"/>
    <s v="Female"/>
    <n v="8"/>
    <n v="17"/>
    <x v="0"/>
    <s v="RCADS-47-Y-DE"/>
    <n v="9"/>
    <s v="German"/>
    <n v="1"/>
    <x v="0"/>
    <n v="7"/>
    <s v="Total Anxiety (37.1)"/>
    <n v="30.62"/>
    <n v="19.170000000000002"/>
  </r>
  <r>
    <s v="Grothus 2023 (47-Y) ages combined13FemaleTotal Anxiety and Depression (47.1)"/>
    <n v="13"/>
    <n v="7"/>
    <n v="5"/>
    <x v="19"/>
    <s v="Study1"/>
    <n v="271"/>
    <s v="Grothus2023 Study1 Girls"/>
    <n v="818"/>
    <s v="Female"/>
    <n v="8"/>
    <n v="17"/>
    <x v="0"/>
    <s v="RCADS-47-Y-DE"/>
    <n v="9"/>
    <s v="German"/>
    <n v="1"/>
    <x v="0"/>
    <n v="8"/>
    <s v="Total Anxiety and Depression (47.1)"/>
    <n v="38.67"/>
    <n v="24.18"/>
  </r>
  <r>
    <s v="Grothus 2023 (47-Y) ages combined13MaleGeneralized Anxiety Disorder (6.1)"/>
    <n v="13"/>
    <n v="7"/>
    <n v="5"/>
    <x v="19"/>
    <s v="Study1"/>
    <n v="270"/>
    <s v="Grothus2023 Study1 Boys"/>
    <n v="744"/>
    <s v="Male"/>
    <n v="8"/>
    <n v="17"/>
    <x v="0"/>
    <s v="RCADS-47-Y-DE"/>
    <n v="9"/>
    <s v="German"/>
    <n v="1"/>
    <x v="0"/>
    <n v="3"/>
    <s v="Generalized Anxiety Disorder (6.1)"/>
    <n v="4.59"/>
    <n v="3.35"/>
  </r>
  <r>
    <s v="Grothus 2023 (47-Y) ages combined13MaleMajor Depressive Disorder (10.1)"/>
    <n v="13"/>
    <n v="7"/>
    <n v="5"/>
    <x v="19"/>
    <s v="Study1"/>
    <n v="270"/>
    <s v="Grothus2023 Study1 Boys"/>
    <n v="744"/>
    <s v="Male"/>
    <n v="8"/>
    <n v="17"/>
    <x v="0"/>
    <s v="RCADS-47-Y-DE"/>
    <n v="9"/>
    <s v="German"/>
    <n v="1"/>
    <x v="0"/>
    <n v="4"/>
    <s v="Major Depressive Disorder (10.1)"/>
    <n v="5.27"/>
    <n v="4.28"/>
  </r>
  <r>
    <s v="Grothus 2023 (47-Y) ages combined13MaleObsessive Compulsive Disorder (6.1)"/>
    <n v="13"/>
    <n v="7"/>
    <n v="5"/>
    <x v="19"/>
    <s v="Study1"/>
    <n v="270"/>
    <s v="Grothus2023 Study1 Boys"/>
    <n v="744"/>
    <s v="Male"/>
    <n v="8"/>
    <n v="17"/>
    <x v="0"/>
    <s v="RCADS-47-Y-DE"/>
    <n v="9"/>
    <s v="German"/>
    <n v="1"/>
    <x v="0"/>
    <n v="6"/>
    <s v="Obsessive Compulsive Disorder (6.1)"/>
    <n v="3.23"/>
    <n v="2.88"/>
  </r>
  <r>
    <s v="Grothus 2023 (47-Y) ages combined13MalePanic Disorder (9.1)"/>
    <n v="13"/>
    <n v="7"/>
    <n v="5"/>
    <x v="19"/>
    <s v="Study1"/>
    <n v="270"/>
    <s v="Grothus2023 Study1 Boys"/>
    <n v="744"/>
    <s v="Male"/>
    <n v="8"/>
    <n v="17"/>
    <x v="0"/>
    <s v="RCADS-47-Y-DE"/>
    <n v="9"/>
    <s v="German"/>
    <n v="1"/>
    <x v="0"/>
    <n v="2"/>
    <s v="Panic Disorder (9.1)"/>
    <n v="3.24"/>
    <n v="3.5"/>
  </r>
  <r>
    <s v="Grothus 2023 (47-Y) ages combined13MaleSeparation Anxiety Disorder (7.1)"/>
    <n v="13"/>
    <n v="7"/>
    <n v="5"/>
    <x v="19"/>
    <s v="Study1"/>
    <n v="270"/>
    <s v="Grothus2023 Study1 Boys"/>
    <n v="744"/>
    <s v="Male"/>
    <n v="8"/>
    <n v="17"/>
    <x v="0"/>
    <s v="RCADS-47-Y-DE"/>
    <n v="9"/>
    <s v="German"/>
    <n v="1"/>
    <x v="0"/>
    <n v="5"/>
    <s v="Separation Anxiety Disorder (7.1)"/>
    <n v="1.8"/>
    <n v="2.29"/>
  </r>
  <r>
    <s v="Grothus 2023 (47-Y) ages combined13MaleSocial Phobia (9.1)"/>
    <n v="13"/>
    <n v="7"/>
    <n v="5"/>
    <x v="19"/>
    <s v="Study1"/>
    <n v="270"/>
    <s v="Grothus2023 Study1 Boys"/>
    <n v="744"/>
    <s v="Male"/>
    <n v="8"/>
    <n v="17"/>
    <x v="0"/>
    <s v="RCADS-47-Y-DE"/>
    <n v="9"/>
    <s v="German"/>
    <n v="1"/>
    <x v="0"/>
    <n v="1"/>
    <s v="Social Phobia (9.1)"/>
    <n v="7.11"/>
    <n v="5.05"/>
  </r>
  <r>
    <s v="Grothus 2023 (47-Y) ages combined13MaleTotal Anxiety (37.1)"/>
    <n v="13"/>
    <n v="7"/>
    <n v="5"/>
    <x v="19"/>
    <s v="Study1"/>
    <n v="270"/>
    <s v="Grothus2023 Study1 Boys"/>
    <n v="744"/>
    <s v="Male"/>
    <n v="8"/>
    <n v="17"/>
    <x v="0"/>
    <s v="RCADS-47-Y-DE"/>
    <n v="9"/>
    <s v="German"/>
    <n v="1"/>
    <x v="0"/>
    <n v="7"/>
    <s v="Total Anxiety (37.1)"/>
    <n v="19.98"/>
    <n v="14.19"/>
  </r>
  <r>
    <s v="Grothus 2023 (47-Y) ages combined13MaleTotal Anxiety and Depression (47.1)"/>
    <n v="13"/>
    <n v="7"/>
    <n v="5"/>
    <x v="19"/>
    <s v="Study1"/>
    <n v="270"/>
    <s v="Grothus2023 Study1 Boys"/>
    <n v="744"/>
    <s v="Male"/>
    <n v="8"/>
    <n v="17"/>
    <x v="0"/>
    <s v="RCADS-47-Y-DE"/>
    <n v="9"/>
    <s v="German"/>
    <n v="1"/>
    <x v="0"/>
    <n v="8"/>
    <s v="Total Anxiety and Depression (47.1)"/>
    <n v="25.25"/>
    <n v="17.52"/>
  </r>
  <r>
    <s v="Grothus 2023 (47-Y) ages combined14CombinedGeneralized Anxiety Disorder (6.1)"/>
    <n v="14"/>
    <n v="8"/>
    <n v="5"/>
    <x v="19"/>
    <s v="Study1"/>
    <n v="269"/>
    <s v="Grothus2023 Study1 Full Sample"/>
    <n v="1562"/>
    <s v="Combined"/>
    <n v="8"/>
    <n v="17"/>
    <x v="0"/>
    <s v="RCADS-47-Y-DE"/>
    <n v="9"/>
    <s v="German"/>
    <n v="1"/>
    <x v="0"/>
    <n v="3"/>
    <s v="Generalized Anxiety Disorder (6.1)"/>
    <n v="5.44"/>
    <n v="3.74"/>
  </r>
  <r>
    <s v="Grothus 2023 (47-Y) ages combined14CombinedMajor Depressive Disorder (10.1)"/>
    <n v="14"/>
    <n v="8"/>
    <n v="5"/>
    <x v="19"/>
    <s v="Study1"/>
    <n v="269"/>
    <s v="Grothus2023 Study1 Full Sample"/>
    <n v="1562"/>
    <s v="Combined"/>
    <n v="8"/>
    <n v="17"/>
    <x v="0"/>
    <s v="RCADS-47-Y-DE"/>
    <n v="9"/>
    <s v="German"/>
    <n v="1"/>
    <x v="0"/>
    <n v="4"/>
    <s v="Major Depressive Disorder (10.1)"/>
    <n v="6.73"/>
    <n v="5.42"/>
  </r>
  <r>
    <s v="Grothus 2023 (47-Y) ages combined14CombinedObsessive Compulsive Disorder (6.1)"/>
    <n v="14"/>
    <n v="8"/>
    <n v="5"/>
    <x v="19"/>
    <s v="Study1"/>
    <n v="269"/>
    <s v="Grothus2023 Study1 Full Sample"/>
    <n v="1562"/>
    <s v="Combined"/>
    <n v="8"/>
    <n v="17"/>
    <x v="0"/>
    <s v="RCADS-47-Y-DE"/>
    <n v="9"/>
    <s v="German"/>
    <n v="1"/>
    <x v="0"/>
    <n v="6"/>
    <s v="Obsessive Compulsive Disorder (6.1)"/>
    <n v="3.93"/>
    <n v="3.45"/>
  </r>
  <r>
    <s v="Grothus 2023 (47-Y) ages combined14CombinedPanic Disorder (9.1)"/>
    <n v="14"/>
    <n v="8"/>
    <n v="5"/>
    <x v="19"/>
    <s v="Study1"/>
    <n v="269"/>
    <s v="Grothus2023 Study1 Full Sample"/>
    <n v="1562"/>
    <s v="Combined"/>
    <n v="8"/>
    <n v="17"/>
    <x v="0"/>
    <s v="RCADS-47-Y-DE"/>
    <n v="9"/>
    <s v="German"/>
    <n v="1"/>
    <x v="0"/>
    <n v="2"/>
    <s v="Panic Disorder (9.1)"/>
    <n v="4.6399999999999997"/>
    <n v="4.79"/>
  </r>
  <r>
    <s v="Grothus 2023 (47-Y) ages combined14CombinedSeparation Anxiety Disorder (7.1)"/>
    <n v="14"/>
    <n v="8"/>
    <n v="5"/>
    <x v="19"/>
    <s v="Study1"/>
    <n v="269"/>
    <s v="Grothus2023 Study1 Full Sample"/>
    <n v="1562"/>
    <s v="Combined"/>
    <n v="8"/>
    <n v="17"/>
    <x v="0"/>
    <s v="RCADS-47-Y-DE"/>
    <n v="9"/>
    <s v="German"/>
    <n v="1"/>
    <x v="0"/>
    <n v="5"/>
    <s v="Separation Anxiety Disorder (7.1)"/>
    <n v="2.48"/>
    <n v="2.84"/>
  </r>
  <r>
    <s v="Grothus 2023 (47-Y) ages combined14CombinedSocial Phobia (9.1)"/>
    <n v="14"/>
    <n v="8"/>
    <n v="5"/>
    <x v="19"/>
    <s v="Study1"/>
    <n v="269"/>
    <s v="Grothus2023 Study1 Full Sample"/>
    <n v="1562"/>
    <s v="Combined"/>
    <n v="8"/>
    <n v="17"/>
    <x v="0"/>
    <s v="RCADS-47-Y-DE"/>
    <n v="9"/>
    <s v="German"/>
    <n v="1"/>
    <x v="0"/>
    <n v="1"/>
    <s v="Social Phobia (9.1)"/>
    <n v="9.06"/>
    <n v="6.02"/>
  </r>
  <r>
    <s v="Grothus 2023 (47-Y) ages combined14CombinedTotal Anxiety (37.1)"/>
    <n v="14"/>
    <n v="8"/>
    <n v="5"/>
    <x v="19"/>
    <s v="Study1"/>
    <n v="269"/>
    <s v="Grothus2023 Study1 Full Sample"/>
    <n v="1562"/>
    <s v="Combined"/>
    <n v="8"/>
    <n v="17"/>
    <x v="0"/>
    <s v="RCADS-47-Y-DE"/>
    <n v="9"/>
    <s v="German"/>
    <n v="1"/>
    <x v="0"/>
    <n v="7"/>
    <s v="Total Anxiety (37.1)"/>
    <n v="25.55"/>
    <n v="17.79"/>
  </r>
  <r>
    <s v="Grothus 2023 (47-Y) ages combined14CombinedTotal Anxiety and Depression (47.1)"/>
    <n v="14"/>
    <n v="8"/>
    <n v="5"/>
    <x v="19"/>
    <s v="Study1"/>
    <n v="269"/>
    <s v="Grothus2023 Study1 Full Sample"/>
    <n v="1562"/>
    <s v="Combined"/>
    <n v="8"/>
    <n v="17"/>
    <x v="0"/>
    <s v="RCADS-47-Y-DE"/>
    <n v="9"/>
    <s v="German"/>
    <n v="1"/>
    <x v="0"/>
    <n v="8"/>
    <s v="Total Anxiety and Depression (47.1)"/>
    <n v="32.28"/>
    <n v="22.3"/>
  </r>
  <r>
    <s v="Grothus 2023 (47-Y) ages combined14FemaleGeneralized Anxiety Disorder (6.1)"/>
    <n v="14"/>
    <n v="8"/>
    <n v="5"/>
    <x v="19"/>
    <s v="Study1"/>
    <n v="271"/>
    <s v="Grothus2023 Study1 Girls"/>
    <n v="818"/>
    <s v="Female"/>
    <n v="8"/>
    <n v="17"/>
    <x v="0"/>
    <s v="RCADS-47-Y-DE"/>
    <n v="9"/>
    <s v="German"/>
    <n v="1"/>
    <x v="0"/>
    <n v="3"/>
    <s v="Generalized Anxiety Disorder (6.1)"/>
    <n v="6.21"/>
    <n v="3.91"/>
  </r>
  <r>
    <s v="Grothus 2023 (47-Y) ages combined14FemaleMajor Depressive Disorder (10.1)"/>
    <n v="14"/>
    <n v="8"/>
    <n v="5"/>
    <x v="19"/>
    <s v="Study1"/>
    <n v="271"/>
    <s v="Grothus2023 Study1 Girls"/>
    <n v="818"/>
    <s v="Female"/>
    <n v="8"/>
    <n v="17"/>
    <x v="0"/>
    <s v="RCADS-47-Y-DE"/>
    <n v="9"/>
    <s v="German"/>
    <n v="1"/>
    <x v="0"/>
    <n v="4"/>
    <s v="Major Depressive Disorder (10.1)"/>
    <n v="8.0500000000000007"/>
    <n v="5.98"/>
  </r>
  <r>
    <s v="Grothus 2023 (47-Y) ages combined14FemaleObsessive Compulsive Disorder (6.1)"/>
    <n v="14"/>
    <n v="8"/>
    <n v="5"/>
    <x v="19"/>
    <s v="Study1"/>
    <n v="271"/>
    <s v="Grothus2023 Study1 Girls"/>
    <n v="818"/>
    <s v="Female"/>
    <n v="8"/>
    <n v="17"/>
    <x v="0"/>
    <s v="RCADS-47-Y-DE"/>
    <n v="9"/>
    <s v="German"/>
    <n v="1"/>
    <x v="0"/>
    <n v="6"/>
    <s v="Obsessive Compulsive Disorder (6.1)"/>
    <n v="4.57"/>
    <n v="3.78"/>
  </r>
  <r>
    <s v="Grothus 2023 (47-Y) ages combined14FemalePanic Disorder (9.1)"/>
    <n v="14"/>
    <n v="8"/>
    <n v="5"/>
    <x v="19"/>
    <s v="Study1"/>
    <n v="271"/>
    <s v="Grothus2023 Study1 Girls"/>
    <n v="818"/>
    <s v="Female"/>
    <n v="8"/>
    <n v="17"/>
    <x v="0"/>
    <s v="RCADS-47-Y-DE"/>
    <n v="9"/>
    <s v="German"/>
    <n v="1"/>
    <x v="0"/>
    <n v="2"/>
    <s v="Panic Disorder (9.1)"/>
    <n v="5.91"/>
    <n v="5.41"/>
  </r>
  <r>
    <s v="Grothus 2023 (47-Y) ages combined14FemaleSeparation Anxiety Disorder (7.1)"/>
    <n v="14"/>
    <n v="8"/>
    <n v="5"/>
    <x v="19"/>
    <s v="Study1"/>
    <n v="271"/>
    <s v="Grothus2023 Study1 Girls"/>
    <n v="818"/>
    <s v="Female"/>
    <n v="8"/>
    <n v="17"/>
    <x v="0"/>
    <s v="RCADS-47-Y-DE"/>
    <n v="9"/>
    <s v="German"/>
    <n v="1"/>
    <x v="0"/>
    <n v="5"/>
    <s v="Separation Anxiety Disorder (7.1)"/>
    <n v="3.11"/>
    <n v="3.13"/>
  </r>
  <r>
    <s v="Grothus 2023 (47-Y) ages combined14FemaleSocial Phobia (9.1)"/>
    <n v="14"/>
    <n v="8"/>
    <n v="5"/>
    <x v="19"/>
    <s v="Study1"/>
    <n v="271"/>
    <s v="Grothus2023 Study1 Girls"/>
    <n v="818"/>
    <s v="Female"/>
    <n v="8"/>
    <n v="17"/>
    <x v="0"/>
    <s v="RCADS-47-Y-DE"/>
    <n v="9"/>
    <s v="German"/>
    <n v="1"/>
    <x v="0"/>
    <n v="1"/>
    <s v="Social Phobia (9.1)"/>
    <n v="10.83"/>
    <n v="6.28"/>
  </r>
  <r>
    <s v="Grothus 2023 (47-Y) ages combined14FemaleTotal Anxiety (37.1)"/>
    <n v="14"/>
    <n v="8"/>
    <n v="5"/>
    <x v="19"/>
    <s v="Study1"/>
    <n v="271"/>
    <s v="Grothus2023 Study1 Girls"/>
    <n v="818"/>
    <s v="Female"/>
    <n v="8"/>
    <n v="17"/>
    <x v="0"/>
    <s v="RCADS-47-Y-DE"/>
    <n v="9"/>
    <s v="German"/>
    <n v="1"/>
    <x v="0"/>
    <n v="7"/>
    <s v="Total Anxiety (37.1)"/>
    <n v="30.62"/>
    <n v="19.170000000000002"/>
  </r>
  <r>
    <s v="Grothus 2023 (47-Y) ages combined14FemaleTotal Anxiety and Depression (47.1)"/>
    <n v="14"/>
    <n v="8"/>
    <n v="5"/>
    <x v="19"/>
    <s v="Study1"/>
    <n v="271"/>
    <s v="Grothus2023 Study1 Girls"/>
    <n v="818"/>
    <s v="Female"/>
    <n v="8"/>
    <n v="17"/>
    <x v="0"/>
    <s v="RCADS-47-Y-DE"/>
    <n v="9"/>
    <s v="German"/>
    <n v="1"/>
    <x v="0"/>
    <n v="8"/>
    <s v="Total Anxiety and Depression (47.1)"/>
    <n v="38.67"/>
    <n v="24.18"/>
  </r>
  <r>
    <s v="Grothus 2023 (47-Y) ages combined14MaleGeneralized Anxiety Disorder (6.1)"/>
    <n v="14"/>
    <n v="8"/>
    <n v="5"/>
    <x v="19"/>
    <s v="Study1"/>
    <n v="270"/>
    <s v="Grothus2023 Study1 Boys"/>
    <n v="744"/>
    <s v="Male"/>
    <n v="8"/>
    <n v="17"/>
    <x v="0"/>
    <s v="RCADS-47-Y-DE"/>
    <n v="9"/>
    <s v="German"/>
    <n v="1"/>
    <x v="0"/>
    <n v="3"/>
    <s v="Generalized Anxiety Disorder (6.1)"/>
    <n v="4.59"/>
    <n v="3.35"/>
  </r>
  <r>
    <s v="Grothus 2023 (47-Y) ages combined14MaleMajor Depressive Disorder (10.1)"/>
    <n v="14"/>
    <n v="8"/>
    <n v="5"/>
    <x v="19"/>
    <s v="Study1"/>
    <n v="270"/>
    <s v="Grothus2023 Study1 Boys"/>
    <n v="744"/>
    <s v="Male"/>
    <n v="8"/>
    <n v="17"/>
    <x v="0"/>
    <s v="RCADS-47-Y-DE"/>
    <n v="9"/>
    <s v="German"/>
    <n v="1"/>
    <x v="0"/>
    <n v="4"/>
    <s v="Major Depressive Disorder (10.1)"/>
    <n v="5.27"/>
    <n v="4.28"/>
  </r>
  <r>
    <s v="Grothus 2023 (47-Y) ages combined14MaleObsessive Compulsive Disorder (6.1)"/>
    <n v="14"/>
    <n v="8"/>
    <n v="5"/>
    <x v="19"/>
    <s v="Study1"/>
    <n v="270"/>
    <s v="Grothus2023 Study1 Boys"/>
    <n v="744"/>
    <s v="Male"/>
    <n v="8"/>
    <n v="17"/>
    <x v="0"/>
    <s v="RCADS-47-Y-DE"/>
    <n v="9"/>
    <s v="German"/>
    <n v="1"/>
    <x v="0"/>
    <n v="6"/>
    <s v="Obsessive Compulsive Disorder (6.1)"/>
    <n v="3.23"/>
    <n v="2.88"/>
  </r>
  <r>
    <s v="Grothus 2023 (47-Y) ages combined14MalePanic Disorder (9.1)"/>
    <n v="14"/>
    <n v="8"/>
    <n v="5"/>
    <x v="19"/>
    <s v="Study1"/>
    <n v="270"/>
    <s v="Grothus2023 Study1 Boys"/>
    <n v="744"/>
    <s v="Male"/>
    <n v="8"/>
    <n v="17"/>
    <x v="0"/>
    <s v="RCADS-47-Y-DE"/>
    <n v="9"/>
    <s v="German"/>
    <n v="1"/>
    <x v="0"/>
    <n v="2"/>
    <s v="Panic Disorder (9.1)"/>
    <n v="3.24"/>
    <n v="3.5"/>
  </r>
  <r>
    <s v="Grothus 2023 (47-Y) ages combined14MaleSeparation Anxiety Disorder (7.1)"/>
    <n v="14"/>
    <n v="8"/>
    <n v="5"/>
    <x v="19"/>
    <s v="Study1"/>
    <n v="270"/>
    <s v="Grothus2023 Study1 Boys"/>
    <n v="744"/>
    <s v="Male"/>
    <n v="8"/>
    <n v="17"/>
    <x v="0"/>
    <s v="RCADS-47-Y-DE"/>
    <n v="9"/>
    <s v="German"/>
    <n v="1"/>
    <x v="0"/>
    <n v="5"/>
    <s v="Separation Anxiety Disorder (7.1)"/>
    <n v="1.8"/>
    <n v="2.29"/>
  </r>
  <r>
    <s v="Grothus 2023 (47-Y) ages combined14MaleSocial Phobia (9.1)"/>
    <n v="14"/>
    <n v="8"/>
    <n v="5"/>
    <x v="19"/>
    <s v="Study1"/>
    <n v="270"/>
    <s v="Grothus2023 Study1 Boys"/>
    <n v="744"/>
    <s v="Male"/>
    <n v="8"/>
    <n v="17"/>
    <x v="0"/>
    <s v="RCADS-47-Y-DE"/>
    <n v="9"/>
    <s v="German"/>
    <n v="1"/>
    <x v="0"/>
    <n v="1"/>
    <s v="Social Phobia (9.1)"/>
    <n v="7.11"/>
    <n v="5.05"/>
  </r>
  <r>
    <s v="Grothus 2023 (47-Y) ages combined14MaleTotal Anxiety (37.1)"/>
    <n v="14"/>
    <n v="8"/>
    <n v="5"/>
    <x v="19"/>
    <s v="Study1"/>
    <n v="270"/>
    <s v="Grothus2023 Study1 Boys"/>
    <n v="744"/>
    <s v="Male"/>
    <n v="8"/>
    <n v="17"/>
    <x v="0"/>
    <s v="RCADS-47-Y-DE"/>
    <n v="9"/>
    <s v="German"/>
    <n v="1"/>
    <x v="0"/>
    <n v="7"/>
    <s v="Total Anxiety (37.1)"/>
    <n v="19.98"/>
    <n v="14.19"/>
  </r>
  <r>
    <s v="Grothus 2023 (47-Y) ages combined14MaleTotal Anxiety and Depression (47.1)"/>
    <n v="14"/>
    <n v="8"/>
    <n v="5"/>
    <x v="19"/>
    <s v="Study1"/>
    <n v="270"/>
    <s v="Grothus2023 Study1 Boys"/>
    <n v="744"/>
    <s v="Male"/>
    <n v="8"/>
    <n v="17"/>
    <x v="0"/>
    <s v="RCADS-47-Y-DE"/>
    <n v="9"/>
    <s v="German"/>
    <n v="1"/>
    <x v="0"/>
    <n v="8"/>
    <s v="Total Anxiety and Depression (47.1)"/>
    <n v="25.25"/>
    <n v="17.52"/>
  </r>
  <r>
    <s v="Grothus 2023 (47-Y) ages combined15CombinedGeneralized Anxiety Disorder (6.1)"/>
    <n v="15"/>
    <n v="9"/>
    <n v="5"/>
    <x v="19"/>
    <s v="Study1"/>
    <n v="269"/>
    <s v="Grothus2023 Study1 Full Sample"/>
    <n v="1562"/>
    <s v="Combined"/>
    <n v="8"/>
    <n v="17"/>
    <x v="0"/>
    <s v="RCADS-47-Y-DE"/>
    <n v="9"/>
    <s v="German"/>
    <n v="1"/>
    <x v="0"/>
    <n v="3"/>
    <s v="Generalized Anxiety Disorder (6.1)"/>
    <n v="5.44"/>
    <n v="3.74"/>
  </r>
  <r>
    <s v="Grothus 2023 (47-Y) ages combined15CombinedMajor Depressive Disorder (10.1)"/>
    <n v="15"/>
    <n v="9"/>
    <n v="5"/>
    <x v="19"/>
    <s v="Study1"/>
    <n v="269"/>
    <s v="Grothus2023 Study1 Full Sample"/>
    <n v="1562"/>
    <s v="Combined"/>
    <n v="8"/>
    <n v="17"/>
    <x v="0"/>
    <s v="RCADS-47-Y-DE"/>
    <n v="9"/>
    <s v="German"/>
    <n v="1"/>
    <x v="0"/>
    <n v="4"/>
    <s v="Major Depressive Disorder (10.1)"/>
    <n v="6.73"/>
    <n v="5.42"/>
  </r>
  <r>
    <s v="Grothus 2023 (47-Y) ages combined15CombinedObsessive Compulsive Disorder (6.1)"/>
    <n v="15"/>
    <n v="9"/>
    <n v="5"/>
    <x v="19"/>
    <s v="Study1"/>
    <n v="269"/>
    <s v="Grothus2023 Study1 Full Sample"/>
    <n v="1562"/>
    <s v="Combined"/>
    <n v="8"/>
    <n v="17"/>
    <x v="0"/>
    <s v="RCADS-47-Y-DE"/>
    <n v="9"/>
    <s v="German"/>
    <n v="1"/>
    <x v="0"/>
    <n v="6"/>
    <s v="Obsessive Compulsive Disorder (6.1)"/>
    <n v="3.93"/>
    <n v="3.45"/>
  </r>
  <r>
    <s v="Grothus 2023 (47-Y) ages combined15CombinedPanic Disorder (9.1)"/>
    <n v="15"/>
    <n v="9"/>
    <n v="5"/>
    <x v="19"/>
    <s v="Study1"/>
    <n v="269"/>
    <s v="Grothus2023 Study1 Full Sample"/>
    <n v="1562"/>
    <s v="Combined"/>
    <n v="8"/>
    <n v="17"/>
    <x v="0"/>
    <s v="RCADS-47-Y-DE"/>
    <n v="9"/>
    <s v="German"/>
    <n v="1"/>
    <x v="0"/>
    <n v="2"/>
    <s v="Panic Disorder (9.1)"/>
    <n v="4.6399999999999997"/>
    <n v="4.79"/>
  </r>
  <r>
    <s v="Grothus 2023 (47-Y) ages combined15CombinedSeparation Anxiety Disorder (7.1)"/>
    <n v="15"/>
    <n v="9"/>
    <n v="5"/>
    <x v="19"/>
    <s v="Study1"/>
    <n v="269"/>
    <s v="Grothus2023 Study1 Full Sample"/>
    <n v="1562"/>
    <s v="Combined"/>
    <n v="8"/>
    <n v="17"/>
    <x v="0"/>
    <s v="RCADS-47-Y-DE"/>
    <n v="9"/>
    <s v="German"/>
    <n v="1"/>
    <x v="0"/>
    <n v="5"/>
    <s v="Separation Anxiety Disorder (7.1)"/>
    <n v="2.48"/>
    <n v="2.84"/>
  </r>
  <r>
    <s v="Grothus 2023 (47-Y) ages combined15CombinedSocial Phobia (9.1)"/>
    <n v="15"/>
    <n v="9"/>
    <n v="5"/>
    <x v="19"/>
    <s v="Study1"/>
    <n v="269"/>
    <s v="Grothus2023 Study1 Full Sample"/>
    <n v="1562"/>
    <s v="Combined"/>
    <n v="8"/>
    <n v="17"/>
    <x v="0"/>
    <s v="RCADS-47-Y-DE"/>
    <n v="9"/>
    <s v="German"/>
    <n v="1"/>
    <x v="0"/>
    <n v="1"/>
    <s v="Social Phobia (9.1)"/>
    <n v="9.06"/>
    <n v="6.02"/>
  </r>
  <r>
    <s v="Grothus 2023 (47-Y) ages combined15CombinedTotal Anxiety (37.1)"/>
    <n v="15"/>
    <n v="9"/>
    <n v="5"/>
    <x v="19"/>
    <s v="Study1"/>
    <n v="269"/>
    <s v="Grothus2023 Study1 Full Sample"/>
    <n v="1562"/>
    <s v="Combined"/>
    <n v="8"/>
    <n v="17"/>
    <x v="0"/>
    <s v="RCADS-47-Y-DE"/>
    <n v="9"/>
    <s v="German"/>
    <n v="1"/>
    <x v="0"/>
    <n v="7"/>
    <s v="Total Anxiety (37.1)"/>
    <n v="25.55"/>
    <n v="17.79"/>
  </r>
  <r>
    <s v="Grothus 2023 (47-Y) ages combined15CombinedTotal Anxiety and Depression (47.1)"/>
    <n v="15"/>
    <n v="9"/>
    <n v="5"/>
    <x v="19"/>
    <s v="Study1"/>
    <n v="269"/>
    <s v="Grothus2023 Study1 Full Sample"/>
    <n v="1562"/>
    <s v="Combined"/>
    <n v="8"/>
    <n v="17"/>
    <x v="0"/>
    <s v="RCADS-47-Y-DE"/>
    <n v="9"/>
    <s v="German"/>
    <n v="1"/>
    <x v="0"/>
    <n v="8"/>
    <s v="Total Anxiety and Depression (47.1)"/>
    <n v="32.28"/>
    <n v="22.3"/>
  </r>
  <r>
    <s v="Grothus 2023 (47-Y) ages combined15FemaleGeneralized Anxiety Disorder (6.1)"/>
    <n v="15"/>
    <n v="9"/>
    <n v="5"/>
    <x v="19"/>
    <s v="Study1"/>
    <n v="271"/>
    <s v="Grothus2023 Study1 Girls"/>
    <n v="818"/>
    <s v="Female"/>
    <n v="8"/>
    <n v="17"/>
    <x v="0"/>
    <s v="RCADS-47-Y-DE"/>
    <n v="9"/>
    <s v="German"/>
    <n v="1"/>
    <x v="0"/>
    <n v="3"/>
    <s v="Generalized Anxiety Disorder (6.1)"/>
    <n v="6.21"/>
    <n v="3.91"/>
  </r>
  <r>
    <s v="Grothus 2023 (47-Y) ages combined15FemaleMajor Depressive Disorder (10.1)"/>
    <n v="15"/>
    <n v="9"/>
    <n v="5"/>
    <x v="19"/>
    <s v="Study1"/>
    <n v="271"/>
    <s v="Grothus2023 Study1 Girls"/>
    <n v="818"/>
    <s v="Female"/>
    <n v="8"/>
    <n v="17"/>
    <x v="0"/>
    <s v="RCADS-47-Y-DE"/>
    <n v="9"/>
    <s v="German"/>
    <n v="1"/>
    <x v="0"/>
    <n v="4"/>
    <s v="Major Depressive Disorder (10.1)"/>
    <n v="8.0500000000000007"/>
    <n v="5.98"/>
  </r>
  <r>
    <s v="Grothus 2023 (47-Y) ages combined15FemaleObsessive Compulsive Disorder (6.1)"/>
    <n v="15"/>
    <n v="9"/>
    <n v="5"/>
    <x v="19"/>
    <s v="Study1"/>
    <n v="271"/>
    <s v="Grothus2023 Study1 Girls"/>
    <n v="818"/>
    <s v="Female"/>
    <n v="8"/>
    <n v="17"/>
    <x v="0"/>
    <s v="RCADS-47-Y-DE"/>
    <n v="9"/>
    <s v="German"/>
    <n v="1"/>
    <x v="0"/>
    <n v="6"/>
    <s v="Obsessive Compulsive Disorder (6.1)"/>
    <n v="4.57"/>
    <n v="3.78"/>
  </r>
  <r>
    <s v="Grothus 2023 (47-Y) ages combined15FemalePanic Disorder (9.1)"/>
    <n v="15"/>
    <n v="9"/>
    <n v="5"/>
    <x v="19"/>
    <s v="Study1"/>
    <n v="271"/>
    <s v="Grothus2023 Study1 Girls"/>
    <n v="818"/>
    <s v="Female"/>
    <n v="8"/>
    <n v="17"/>
    <x v="0"/>
    <s v="RCADS-47-Y-DE"/>
    <n v="9"/>
    <s v="German"/>
    <n v="1"/>
    <x v="0"/>
    <n v="2"/>
    <s v="Panic Disorder (9.1)"/>
    <n v="5.91"/>
    <n v="5.41"/>
  </r>
  <r>
    <s v="Grothus 2023 (47-Y) ages combined15FemaleSeparation Anxiety Disorder (7.1)"/>
    <n v="15"/>
    <n v="9"/>
    <n v="5"/>
    <x v="19"/>
    <s v="Study1"/>
    <n v="271"/>
    <s v="Grothus2023 Study1 Girls"/>
    <n v="818"/>
    <s v="Female"/>
    <n v="8"/>
    <n v="17"/>
    <x v="0"/>
    <s v="RCADS-47-Y-DE"/>
    <n v="9"/>
    <s v="German"/>
    <n v="1"/>
    <x v="0"/>
    <n v="5"/>
    <s v="Separation Anxiety Disorder (7.1)"/>
    <n v="3.11"/>
    <n v="3.13"/>
  </r>
  <r>
    <s v="Grothus 2023 (47-Y) ages combined15FemaleSocial Phobia (9.1)"/>
    <n v="15"/>
    <n v="9"/>
    <n v="5"/>
    <x v="19"/>
    <s v="Study1"/>
    <n v="271"/>
    <s v="Grothus2023 Study1 Girls"/>
    <n v="818"/>
    <s v="Female"/>
    <n v="8"/>
    <n v="17"/>
    <x v="0"/>
    <s v="RCADS-47-Y-DE"/>
    <n v="9"/>
    <s v="German"/>
    <n v="1"/>
    <x v="0"/>
    <n v="1"/>
    <s v="Social Phobia (9.1)"/>
    <n v="10.83"/>
    <n v="6.28"/>
  </r>
  <r>
    <s v="Grothus 2023 (47-Y) ages combined15FemaleTotal Anxiety (37.1)"/>
    <n v="15"/>
    <n v="9"/>
    <n v="5"/>
    <x v="19"/>
    <s v="Study1"/>
    <n v="271"/>
    <s v="Grothus2023 Study1 Girls"/>
    <n v="818"/>
    <s v="Female"/>
    <n v="8"/>
    <n v="17"/>
    <x v="0"/>
    <s v="RCADS-47-Y-DE"/>
    <n v="9"/>
    <s v="German"/>
    <n v="1"/>
    <x v="0"/>
    <n v="7"/>
    <s v="Total Anxiety (37.1)"/>
    <n v="30.62"/>
    <n v="19.170000000000002"/>
  </r>
  <r>
    <s v="Grothus 2023 (47-Y) ages combined15FemaleTotal Anxiety and Depression (47.1)"/>
    <n v="15"/>
    <n v="9"/>
    <n v="5"/>
    <x v="19"/>
    <s v="Study1"/>
    <n v="271"/>
    <s v="Grothus2023 Study1 Girls"/>
    <n v="818"/>
    <s v="Female"/>
    <n v="8"/>
    <n v="17"/>
    <x v="0"/>
    <s v="RCADS-47-Y-DE"/>
    <n v="9"/>
    <s v="German"/>
    <n v="1"/>
    <x v="0"/>
    <n v="8"/>
    <s v="Total Anxiety and Depression (47.1)"/>
    <n v="38.67"/>
    <n v="24.18"/>
  </r>
  <r>
    <s v="Grothus 2023 (47-Y) ages combined15MaleGeneralized Anxiety Disorder (6.1)"/>
    <n v="15"/>
    <n v="9"/>
    <n v="5"/>
    <x v="19"/>
    <s v="Study1"/>
    <n v="270"/>
    <s v="Grothus2023 Study1 Boys"/>
    <n v="744"/>
    <s v="Male"/>
    <n v="8"/>
    <n v="17"/>
    <x v="0"/>
    <s v="RCADS-47-Y-DE"/>
    <n v="9"/>
    <s v="German"/>
    <n v="1"/>
    <x v="0"/>
    <n v="3"/>
    <s v="Generalized Anxiety Disorder (6.1)"/>
    <n v="4.59"/>
    <n v="3.35"/>
  </r>
  <r>
    <s v="Grothus 2023 (47-Y) ages combined15MaleMajor Depressive Disorder (10.1)"/>
    <n v="15"/>
    <n v="9"/>
    <n v="5"/>
    <x v="19"/>
    <s v="Study1"/>
    <n v="270"/>
    <s v="Grothus2023 Study1 Boys"/>
    <n v="744"/>
    <s v="Male"/>
    <n v="8"/>
    <n v="17"/>
    <x v="0"/>
    <s v="RCADS-47-Y-DE"/>
    <n v="9"/>
    <s v="German"/>
    <n v="1"/>
    <x v="0"/>
    <n v="4"/>
    <s v="Major Depressive Disorder (10.1)"/>
    <n v="5.27"/>
    <n v="4.28"/>
  </r>
  <r>
    <s v="Grothus 2023 (47-Y) ages combined15MaleObsessive Compulsive Disorder (6.1)"/>
    <n v="15"/>
    <n v="9"/>
    <n v="5"/>
    <x v="19"/>
    <s v="Study1"/>
    <n v="270"/>
    <s v="Grothus2023 Study1 Boys"/>
    <n v="744"/>
    <s v="Male"/>
    <n v="8"/>
    <n v="17"/>
    <x v="0"/>
    <s v="RCADS-47-Y-DE"/>
    <n v="9"/>
    <s v="German"/>
    <n v="1"/>
    <x v="0"/>
    <n v="6"/>
    <s v="Obsessive Compulsive Disorder (6.1)"/>
    <n v="3.23"/>
    <n v="2.88"/>
  </r>
  <r>
    <s v="Grothus 2023 (47-Y) ages combined15MalePanic Disorder (9.1)"/>
    <n v="15"/>
    <n v="9"/>
    <n v="5"/>
    <x v="19"/>
    <s v="Study1"/>
    <n v="270"/>
    <s v="Grothus2023 Study1 Boys"/>
    <n v="744"/>
    <s v="Male"/>
    <n v="8"/>
    <n v="17"/>
    <x v="0"/>
    <s v="RCADS-47-Y-DE"/>
    <n v="9"/>
    <s v="German"/>
    <n v="1"/>
    <x v="0"/>
    <n v="2"/>
    <s v="Panic Disorder (9.1)"/>
    <n v="3.24"/>
    <n v="3.5"/>
  </r>
  <r>
    <s v="Grothus 2023 (47-Y) ages combined15MaleSeparation Anxiety Disorder (7.1)"/>
    <n v="15"/>
    <n v="9"/>
    <n v="5"/>
    <x v="19"/>
    <s v="Study1"/>
    <n v="270"/>
    <s v="Grothus2023 Study1 Boys"/>
    <n v="744"/>
    <s v="Male"/>
    <n v="8"/>
    <n v="17"/>
    <x v="0"/>
    <s v="RCADS-47-Y-DE"/>
    <n v="9"/>
    <s v="German"/>
    <n v="1"/>
    <x v="0"/>
    <n v="5"/>
    <s v="Separation Anxiety Disorder (7.1)"/>
    <n v="1.8"/>
    <n v="2.29"/>
  </r>
  <r>
    <s v="Grothus 2023 (47-Y) ages combined15MaleSocial Phobia (9.1)"/>
    <n v="15"/>
    <n v="9"/>
    <n v="5"/>
    <x v="19"/>
    <s v="Study1"/>
    <n v="270"/>
    <s v="Grothus2023 Study1 Boys"/>
    <n v="744"/>
    <s v="Male"/>
    <n v="8"/>
    <n v="17"/>
    <x v="0"/>
    <s v="RCADS-47-Y-DE"/>
    <n v="9"/>
    <s v="German"/>
    <n v="1"/>
    <x v="0"/>
    <n v="1"/>
    <s v="Social Phobia (9.1)"/>
    <n v="7.11"/>
    <n v="5.05"/>
  </r>
  <r>
    <s v="Grothus 2023 (47-Y) ages combined15MaleTotal Anxiety (37.1)"/>
    <n v="15"/>
    <n v="9"/>
    <n v="5"/>
    <x v="19"/>
    <s v="Study1"/>
    <n v="270"/>
    <s v="Grothus2023 Study1 Boys"/>
    <n v="744"/>
    <s v="Male"/>
    <n v="8"/>
    <n v="17"/>
    <x v="0"/>
    <s v="RCADS-47-Y-DE"/>
    <n v="9"/>
    <s v="German"/>
    <n v="1"/>
    <x v="0"/>
    <n v="7"/>
    <s v="Total Anxiety (37.1)"/>
    <n v="19.98"/>
    <n v="14.19"/>
  </r>
  <r>
    <s v="Grothus 2023 (47-Y) ages combined15MaleTotal Anxiety and Depression (47.1)"/>
    <n v="15"/>
    <n v="9"/>
    <n v="5"/>
    <x v="19"/>
    <s v="Study1"/>
    <n v="270"/>
    <s v="Grothus2023 Study1 Boys"/>
    <n v="744"/>
    <s v="Male"/>
    <n v="8"/>
    <n v="17"/>
    <x v="0"/>
    <s v="RCADS-47-Y-DE"/>
    <n v="9"/>
    <s v="German"/>
    <n v="1"/>
    <x v="0"/>
    <n v="8"/>
    <s v="Total Anxiety and Depression (47.1)"/>
    <n v="25.25"/>
    <n v="17.52"/>
  </r>
  <r>
    <s v="Grothus 2023 (47-Y) ages combined16CombinedGeneralized Anxiety Disorder (6.1)"/>
    <n v="16"/>
    <n v="10"/>
    <n v="5"/>
    <x v="19"/>
    <s v="Study1"/>
    <n v="269"/>
    <s v="Grothus2023 Study1 Full Sample"/>
    <n v="1562"/>
    <s v="Combined"/>
    <n v="8"/>
    <n v="17"/>
    <x v="0"/>
    <s v="RCADS-47-Y-DE"/>
    <n v="9"/>
    <s v="German"/>
    <n v="1"/>
    <x v="0"/>
    <n v="3"/>
    <s v="Generalized Anxiety Disorder (6.1)"/>
    <n v="5.44"/>
    <n v="3.74"/>
  </r>
  <r>
    <s v="Grothus 2023 (47-Y) ages combined16CombinedMajor Depressive Disorder (10.1)"/>
    <n v="16"/>
    <n v="10"/>
    <n v="5"/>
    <x v="19"/>
    <s v="Study1"/>
    <n v="269"/>
    <s v="Grothus2023 Study1 Full Sample"/>
    <n v="1562"/>
    <s v="Combined"/>
    <n v="8"/>
    <n v="17"/>
    <x v="0"/>
    <s v="RCADS-47-Y-DE"/>
    <n v="9"/>
    <s v="German"/>
    <n v="1"/>
    <x v="0"/>
    <n v="4"/>
    <s v="Major Depressive Disorder (10.1)"/>
    <n v="6.73"/>
    <n v="5.42"/>
  </r>
  <r>
    <s v="Grothus 2023 (47-Y) ages combined16CombinedObsessive Compulsive Disorder (6.1)"/>
    <n v="16"/>
    <n v="10"/>
    <n v="5"/>
    <x v="19"/>
    <s v="Study1"/>
    <n v="269"/>
    <s v="Grothus2023 Study1 Full Sample"/>
    <n v="1562"/>
    <s v="Combined"/>
    <n v="8"/>
    <n v="17"/>
    <x v="0"/>
    <s v="RCADS-47-Y-DE"/>
    <n v="9"/>
    <s v="German"/>
    <n v="1"/>
    <x v="0"/>
    <n v="6"/>
    <s v="Obsessive Compulsive Disorder (6.1)"/>
    <n v="3.93"/>
    <n v="3.45"/>
  </r>
  <r>
    <s v="Grothus 2023 (47-Y) ages combined16CombinedPanic Disorder (9.1)"/>
    <n v="16"/>
    <n v="10"/>
    <n v="5"/>
    <x v="19"/>
    <s v="Study1"/>
    <n v="269"/>
    <s v="Grothus2023 Study1 Full Sample"/>
    <n v="1562"/>
    <s v="Combined"/>
    <n v="8"/>
    <n v="17"/>
    <x v="0"/>
    <s v="RCADS-47-Y-DE"/>
    <n v="9"/>
    <s v="German"/>
    <n v="1"/>
    <x v="0"/>
    <n v="2"/>
    <s v="Panic Disorder (9.1)"/>
    <n v="4.6399999999999997"/>
    <n v="4.79"/>
  </r>
  <r>
    <s v="Grothus 2023 (47-Y) ages combined16CombinedSeparation Anxiety Disorder (7.1)"/>
    <n v="16"/>
    <n v="10"/>
    <n v="5"/>
    <x v="19"/>
    <s v="Study1"/>
    <n v="269"/>
    <s v="Grothus2023 Study1 Full Sample"/>
    <n v="1562"/>
    <s v="Combined"/>
    <n v="8"/>
    <n v="17"/>
    <x v="0"/>
    <s v="RCADS-47-Y-DE"/>
    <n v="9"/>
    <s v="German"/>
    <n v="1"/>
    <x v="0"/>
    <n v="5"/>
    <s v="Separation Anxiety Disorder (7.1)"/>
    <n v="2.48"/>
    <n v="2.84"/>
  </r>
  <r>
    <s v="Grothus 2023 (47-Y) ages combined16CombinedSocial Phobia (9.1)"/>
    <n v="16"/>
    <n v="10"/>
    <n v="5"/>
    <x v="19"/>
    <s v="Study1"/>
    <n v="269"/>
    <s v="Grothus2023 Study1 Full Sample"/>
    <n v="1562"/>
    <s v="Combined"/>
    <n v="8"/>
    <n v="17"/>
    <x v="0"/>
    <s v="RCADS-47-Y-DE"/>
    <n v="9"/>
    <s v="German"/>
    <n v="1"/>
    <x v="0"/>
    <n v="1"/>
    <s v="Social Phobia (9.1)"/>
    <n v="9.06"/>
    <n v="6.02"/>
  </r>
  <r>
    <s v="Grothus 2023 (47-Y) ages combined16CombinedTotal Anxiety (37.1)"/>
    <n v="16"/>
    <n v="10"/>
    <n v="5"/>
    <x v="19"/>
    <s v="Study1"/>
    <n v="269"/>
    <s v="Grothus2023 Study1 Full Sample"/>
    <n v="1562"/>
    <s v="Combined"/>
    <n v="8"/>
    <n v="17"/>
    <x v="0"/>
    <s v="RCADS-47-Y-DE"/>
    <n v="9"/>
    <s v="German"/>
    <n v="1"/>
    <x v="0"/>
    <n v="7"/>
    <s v="Total Anxiety (37.1)"/>
    <n v="25.55"/>
    <n v="17.79"/>
  </r>
  <r>
    <s v="Grothus 2023 (47-Y) ages combined16CombinedTotal Anxiety and Depression (47.1)"/>
    <n v="16"/>
    <n v="10"/>
    <n v="5"/>
    <x v="19"/>
    <s v="Study1"/>
    <n v="269"/>
    <s v="Grothus2023 Study1 Full Sample"/>
    <n v="1562"/>
    <s v="Combined"/>
    <n v="8"/>
    <n v="17"/>
    <x v="0"/>
    <s v="RCADS-47-Y-DE"/>
    <n v="9"/>
    <s v="German"/>
    <n v="1"/>
    <x v="0"/>
    <n v="8"/>
    <s v="Total Anxiety and Depression (47.1)"/>
    <n v="32.28"/>
    <n v="22.3"/>
  </r>
  <r>
    <s v="Grothus 2023 (47-Y) ages combined16FemaleGeneralized Anxiety Disorder (6.1)"/>
    <n v="16"/>
    <n v="10"/>
    <n v="5"/>
    <x v="19"/>
    <s v="Study1"/>
    <n v="271"/>
    <s v="Grothus2023 Study1 Girls"/>
    <n v="818"/>
    <s v="Female"/>
    <n v="8"/>
    <n v="17"/>
    <x v="0"/>
    <s v="RCADS-47-Y-DE"/>
    <n v="9"/>
    <s v="German"/>
    <n v="1"/>
    <x v="0"/>
    <n v="3"/>
    <s v="Generalized Anxiety Disorder (6.1)"/>
    <n v="6.21"/>
    <n v="3.91"/>
  </r>
  <r>
    <s v="Grothus 2023 (47-Y) ages combined16FemaleMajor Depressive Disorder (10.1)"/>
    <n v="16"/>
    <n v="10"/>
    <n v="5"/>
    <x v="19"/>
    <s v="Study1"/>
    <n v="271"/>
    <s v="Grothus2023 Study1 Girls"/>
    <n v="818"/>
    <s v="Female"/>
    <n v="8"/>
    <n v="17"/>
    <x v="0"/>
    <s v="RCADS-47-Y-DE"/>
    <n v="9"/>
    <s v="German"/>
    <n v="1"/>
    <x v="0"/>
    <n v="4"/>
    <s v="Major Depressive Disorder (10.1)"/>
    <n v="8.0500000000000007"/>
    <n v="5.98"/>
  </r>
  <r>
    <s v="Grothus 2023 (47-Y) ages combined16FemaleObsessive Compulsive Disorder (6.1)"/>
    <n v="16"/>
    <n v="10"/>
    <n v="5"/>
    <x v="19"/>
    <s v="Study1"/>
    <n v="271"/>
    <s v="Grothus2023 Study1 Girls"/>
    <n v="818"/>
    <s v="Female"/>
    <n v="8"/>
    <n v="17"/>
    <x v="0"/>
    <s v="RCADS-47-Y-DE"/>
    <n v="9"/>
    <s v="German"/>
    <n v="1"/>
    <x v="0"/>
    <n v="6"/>
    <s v="Obsessive Compulsive Disorder (6.1)"/>
    <n v="4.57"/>
    <n v="3.78"/>
  </r>
  <r>
    <s v="Grothus 2023 (47-Y) ages combined16FemalePanic Disorder (9.1)"/>
    <n v="16"/>
    <n v="10"/>
    <n v="5"/>
    <x v="19"/>
    <s v="Study1"/>
    <n v="271"/>
    <s v="Grothus2023 Study1 Girls"/>
    <n v="818"/>
    <s v="Female"/>
    <n v="8"/>
    <n v="17"/>
    <x v="0"/>
    <s v="RCADS-47-Y-DE"/>
    <n v="9"/>
    <s v="German"/>
    <n v="1"/>
    <x v="0"/>
    <n v="2"/>
    <s v="Panic Disorder (9.1)"/>
    <n v="5.91"/>
    <n v="5.41"/>
  </r>
  <r>
    <s v="Grothus 2023 (47-Y) ages combined16FemaleSeparation Anxiety Disorder (7.1)"/>
    <n v="16"/>
    <n v="10"/>
    <n v="5"/>
    <x v="19"/>
    <s v="Study1"/>
    <n v="271"/>
    <s v="Grothus2023 Study1 Girls"/>
    <n v="818"/>
    <s v="Female"/>
    <n v="8"/>
    <n v="17"/>
    <x v="0"/>
    <s v="RCADS-47-Y-DE"/>
    <n v="9"/>
    <s v="German"/>
    <n v="1"/>
    <x v="0"/>
    <n v="5"/>
    <s v="Separation Anxiety Disorder (7.1)"/>
    <n v="3.11"/>
    <n v="3.13"/>
  </r>
  <r>
    <s v="Grothus 2023 (47-Y) ages combined16FemaleSocial Phobia (9.1)"/>
    <n v="16"/>
    <n v="10"/>
    <n v="5"/>
    <x v="19"/>
    <s v="Study1"/>
    <n v="271"/>
    <s v="Grothus2023 Study1 Girls"/>
    <n v="818"/>
    <s v="Female"/>
    <n v="8"/>
    <n v="17"/>
    <x v="0"/>
    <s v="RCADS-47-Y-DE"/>
    <n v="9"/>
    <s v="German"/>
    <n v="1"/>
    <x v="0"/>
    <n v="1"/>
    <s v="Social Phobia (9.1)"/>
    <n v="10.83"/>
    <n v="6.28"/>
  </r>
  <r>
    <s v="Grothus 2023 (47-Y) ages combined16FemaleTotal Anxiety (37.1)"/>
    <n v="16"/>
    <n v="10"/>
    <n v="5"/>
    <x v="19"/>
    <s v="Study1"/>
    <n v="271"/>
    <s v="Grothus2023 Study1 Girls"/>
    <n v="818"/>
    <s v="Female"/>
    <n v="8"/>
    <n v="17"/>
    <x v="0"/>
    <s v="RCADS-47-Y-DE"/>
    <n v="9"/>
    <s v="German"/>
    <n v="1"/>
    <x v="0"/>
    <n v="7"/>
    <s v="Total Anxiety (37.1)"/>
    <n v="30.62"/>
    <n v="19.170000000000002"/>
  </r>
  <r>
    <s v="Grothus 2023 (47-Y) ages combined16FemaleTotal Anxiety and Depression (47.1)"/>
    <n v="16"/>
    <n v="10"/>
    <n v="5"/>
    <x v="19"/>
    <s v="Study1"/>
    <n v="271"/>
    <s v="Grothus2023 Study1 Girls"/>
    <n v="818"/>
    <s v="Female"/>
    <n v="8"/>
    <n v="17"/>
    <x v="0"/>
    <s v="RCADS-47-Y-DE"/>
    <n v="9"/>
    <s v="German"/>
    <n v="1"/>
    <x v="0"/>
    <n v="8"/>
    <s v="Total Anxiety and Depression (47.1)"/>
    <n v="38.67"/>
    <n v="24.18"/>
  </r>
  <r>
    <s v="Grothus 2023 (47-Y) ages combined16MaleGeneralized Anxiety Disorder (6.1)"/>
    <n v="16"/>
    <n v="10"/>
    <n v="5"/>
    <x v="19"/>
    <s v="Study1"/>
    <n v="270"/>
    <s v="Grothus2023 Study1 Boys"/>
    <n v="744"/>
    <s v="Male"/>
    <n v="8"/>
    <n v="17"/>
    <x v="0"/>
    <s v="RCADS-47-Y-DE"/>
    <n v="9"/>
    <s v="German"/>
    <n v="1"/>
    <x v="0"/>
    <n v="3"/>
    <s v="Generalized Anxiety Disorder (6.1)"/>
    <n v="4.59"/>
    <n v="3.35"/>
  </r>
  <r>
    <s v="Grothus 2023 (47-Y) ages combined16MaleMajor Depressive Disorder (10.1)"/>
    <n v="16"/>
    <n v="10"/>
    <n v="5"/>
    <x v="19"/>
    <s v="Study1"/>
    <n v="270"/>
    <s v="Grothus2023 Study1 Boys"/>
    <n v="744"/>
    <s v="Male"/>
    <n v="8"/>
    <n v="17"/>
    <x v="0"/>
    <s v="RCADS-47-Y-DE"/>
    <n v="9"/>
    <s v="German"/>
    <n v="1"/>
    <x v="0"/>
    <n v="4"/>
    <s v="Major Depressive Disorder (10.1)"/>
    <n v="5.27"/>
    <n v="4.28"/>
  </r>
  <r>
    <s v="Grothus 2023 (47-Y) ages combined16MaleObsessive Compulsive Disorder (6.1)"/>
    <n v="16"/>
    <n v="10"/>
    <n v="5"/>
    <x v="19"/>
    <s v="Study1"/>
    <n v="270"/>
    <s v="Grothus2023 Study1 Boys"/>
    <n v="744"/>
    <s v="Male"/>
    <n v="8"/>
    <n v="17"/>
    <x v="0"/>
    <s v="RCADS-47-Y-DE"/>
    <n v="9"/>
    <s v="German"/>
    <n v="1"/>
    <x v="0"/>
    <n v="6"/>
    <s v="Obsessive Compulsive Disorder (6.1)"/>
    <n v="3.23"/>
    <n v="2.88"/>
  </r>
  <r>
    <s v="Grothus 2023 (47-Y) ages combined16MalePanic Disorder (9.1)"/>
    <n v="16"/>
    <n v="10"/>
    <n v="5"/>
    <x v="19"/>
    <s v="Study1"/>
    <n v="270"/>
    <s v="Grothus2023 Study1 Boys"/>
    <n v="744"/>
    <s v="Male"/>
    <n v="8"/>
    <n v="17"/>
    <x v="0"/>
    <s v="RCADS-47-Y-DE"/>
    <n v="9"/>
    <s v="German"/>
    <n v="1"/>
    <x v="0"/>
    <n v="2"/>
    <s v="Panic Disorder (9.1)"/>
    <n v="3.24"/>
    <n v="3.5"/>
  </r>
  <r>
    <s v="Grothus 2023 (47-Y) ages combined16MaleSeparation Anxiety Disorder (7.1)"/>
    <n v="16"/>
    <n v="10"/>
    <n v="5"/>
    <x v="19"/>
    <s v="Study1"/>
    <n v="270"/>
    <s v="Grothus2023 Study1 Boys"/>
    <n v="744"/>
    <s v="Male"/>
    <n v="8"/>
    <n v="17"/>
    <x v="0"/>
    <s v="RCADS-47-Y-DE"/>
    <n v="9"/>
    <s v="German"/>
    <n v="1"/>
    <x v="0"/>
    <n v="5"/>
    <s v="Separation Anxiety Disorder (7.1)"/>
    <n v="1.8"/>
    <n v="2.29"/>
  </r>
  <r>
    <s v="Grothus 2023 (47-Y) ages combined16MaleSocial Phobia (9.1)"/>
    <n v="16"/>
    <n v="10"/>
    <n v="5"/>
    <x v="19"/>
    <s v="Study1"/>
    <n v="270"/>
    <s v="Grothus2023 Study1 Boys"/>
    <n v="744"/>
    <s v="Male"/>
    <n v="8"/>
    <n v="17"/>
    <x v="0"/>
    <s v="RCADS-47-Y-DE"/>
    <n v="9"/>
    <s v="German"/>
    <n v="1"/>
    <x v="0"/>
    <n v="1"/>
    <s v="Social Phobia (9.1)"/>
    <n v="7.11"/>
    <n v="5.05"/>
  </r>
  <r>
    <s v="Grothus 2023 (47-Y) ages combined16MaleTotal Anxiety (37.1)"/>
    <n v="16"/>
    <n v="10"/>
    <n v="5"/>
    <x v="19"/>
    <s v="Study1"/>
    <n v="270"/>
    <s v="Grothus2023 Study1 Boys"/>
    <n v="744"/>
    <s v="Male"/>
    <n v="8"/>
    <n v="17"/>
    <x v="0"/>
    <s v="RCADS-47-Y-DE"/>
    <n v="9"/>
    <s v="German"/>
    <n v="1"/>
    <x v="0"/>
    <n v="7"/>
    <s v="Total Anxiety (37.1)"/>
    <n v="19.98"/>
    <n v="14.19"/>
  </r>
  <r>
    <s v="Grothus 2023 (47-Y) ages combined16MaleTotal Anxiety and Depression (47.1)"/>
    <n v="16"/>
    <n v="10"/>
    <n v="5"/>
    <x v="19"/>
    <s v="Study1"/>
    <n v="270"/>
    <s v="Grothus2023 Study1 Boys"/>
    <n v="744"/>
    <s v="Male"/>
    <n v="8"/>
    <n v="17"/>
    <x v="0"/>
    <s v="RCADS-47-Y-DE"/>
    <n v="9"/>
    <s v="German"/>
    <n v="1"/>
    <x v="0"/>
    <n v="8"/>
    <s v="Total Anxiety and Depression (47.1)"/>
    <n v="25.25"/>
    <n v="17.52"/>
  </r>
  <r>
    <s v="Grothus 2023 (47-Y) ages combined17CombinedGeneralized Anxiety Disorder (6.1)"/>
    <n v="17"/>
    <n v="11"/>
    <n v="5"/>
    <x v="19"/>
    <s v="Study1"/>
    <n v="269"/>
    <s v="Grothus2023 Study1 Full Sample"/>
    <n v="1562"/>
    <s v="Combined"/>
    <n v="8"/>
    <n v="17"/>
    <x v="0"/>
    <s v="RCADS-47-Y-DE"/>
    <n v="9"/>
    <s v="German"/>
    <n v="1"/>
    <x v="0"/>
    <n v="3"/>
    <s v="Generalized Anxiety Disorder (6.1)"/>
    <n v="5.44"/>
    <n v="3.74"/>
  </r>
  <r>
    <s v="Grothus 2023 (47-Y) ages combined17CombinedMajor Depressive Disorder (10.1)"/>
    <n v="17"/>
    <n v="11"/>
    <n v="5"/>
    <x v="19"/>
    <s v="Study1"/>
    <n v="269"/>
    <s v="Grothus2023 Study1 Full Sample"/>
    <n v="1562"/>
    <s v="Combined"/>
    <n v="8"/>
    <n v="17"/>
    <x v="0"/>
    <s v="RCADS-47-Y-DE"/>
    <n v="9"/>
    <s v="German"/>
    <n v="1"/>
    <x v="0"/>
    <n v="4"/>
    <s v="Major Depressive Disorder (10.1)"/>
    <n v="6.73"/>
    <n v="5.42"/>
  </r>
  <r>
    <s v="Grothus 2023 (47-Y) ages combined17CombinedObsessive Compulsive Disorder (6.1)"/>
    <n v="17"/>
    <n v="11"/>
    <n v="5"/>
    <x v="19"/>
    <s v="Study1"/>
    <n v="269"/>
    <s v="Grothus2023 Study1 Full Sample"/>
    <n v="1562"/>
    <s v="Combined"/>
    <n v="8"/>
    <n v="17"/>
    <x v="0"/>
    <s v="RCADS-47-Y-DE"/>
    <n v="9"/>
    <s v="German"/>
    <n v="1"/>
    <x v="0"/>
    <n v="6"/>
    <s v="Obsessive Compulsive Disorder (6.1)"/>
    <n v="3.93"/>
    <n v="3.45"/>
  </r>
  <r>
    <s v="Grothus 2023 (47-Y) ages combined17CombinedPanic Disorder (9.1)"/>
    <n v="17"/>
    <n v="11"/>
    <n v="5"/>
    <x v="19"/>
    <s v="Study1"/>
    <n v="269"/>
    <s v="Grothus2023 Study1 Full Sample"/>
    <n v="1562"/>
    <s v="Combined"/>
    <n v="8"/>
    <n v="17"/>
    <x v="0"/>
    <s v="RCADS-47-Y-DE"/>
    <n v="9"/>
    <s v="German"/>
    <n v="1"/>
    <x v="0"/>
    <n v="2"/>
    <s v="Panic Disorder (9.1)"/>
    <n v="4.6399999999999997"/>
    <n v="4.79"/>
  </r>
  <r>
    <s v="Grothus 2023 (47-Y) ages combined17CombinedSeparation Anxiety Disorder (7.1)"/>
    <n v="17"/>
    <n v="11"/>
    <n v="5"/>
    <x v="19"/>
    <s v="Study1"/>
    <n v="269"/>
    <s v="Grothus2023 Study1 Full Sample"/>
    <n v="1562"/>
    <s v="Combined"/>
    <n v="8"/>
    <n v="17"/>
    <x v="0"/>
    <s v="RCADS-47-Y-DE"/>
    <n v="9"/>
    <s v="German"/>
    <n v="1"/>
    <x v="0"/>
    <n v="5"/>
    <s v="Separation Anxiety Disorder (7.1)"/>
    <n v="2.48"/>
    <n v="2.84"/>
  </r>
  <r>
    <s v="Grothus 2023 (47-Y) ages combined17CombinedSocial Phobia (9.1)"/>
    <n v="17"/>
    <n v="11"/>
    <n v="5"/>
    <x v="19"/>
    <s v="Study1"/>
    <n v="269"/>
    <s v="Grothus2023 Study1 Full Sample"/>
    <n v="1562"/>
    <s v="Combined"/>
    <n v="8"/>
    <n v="17"/>
    <x v="0"/>
    <s v="RCADS-47-Y-DE"/>
    <n v="9"/>
    <s v="German"/>
    <n v="1"/>
    <x v="0"/>
    <n v="1"/>
    <s v="Social Phobia (9.1)"/>
    <n v="9.06"/>
    <n v="6.02"/>
  </r>
  <r>
    <s v="Grothus 2023 (47-Y) ages combined17CombinedTotal Anxiety (37.1)"/>
    <n v="17"/>
    <n v="11"/>
    <n v="5"/>
    <x v="19"/>
    <s v="Study1"/>
    <n v="269"/>
    <s v="Grothus2023 Study1 Full Sample"/>
    <n v="1562"/>
    <s v="Combined"/>
    <n v="8"/>
    <n v="17"/>
    <x v="0"/>
    <s v="RCADS-47-Y-DE"/>
    <n v="9"/>
    <s v="German"/>
    <n v="1"/>
    <x v="0"/>
    <n v="7"/>
    <s v="Total Anxiety (37.1)"/>
    <n v="25.55"/>
    <n v="17.79"/>
  </r>
  <r>
    <s v="Grothus 2023 (47-Y) ages combined17CombinedTotal Anxiety and Depression (47.1)"/>
    <n v="17"/>
    <n v="11"/>
    <n v="5"/>
    <x v="19"/>
    <s v="Study1"/>
    <n v="269"/>
    <s v="Grothus2023 Study1 Full Sample"/>
    <n v="1562"/>
    <s v="Combined"/>
    <n v="8"/>
    <n v="17"/>
    <x v="0"/>
    <s v="RCADS-47-Y-DE"/>
    <n v="9"/>
    <s v="German"/>
    <n v="1"/>
    <x v="0"/>
    <n v="8"/>
    <s v="Total Anxiety and Depression (47.1)"/>
    <n v="32.28"/>
    <n v="22.3"/>
  </r>
  <r>
    <s v="Grothus 2023 (47-Y) ages combined17FemaleGeneralized Anxiety Disorder (6.1)"/>
    <n v="17"/>
    <n v="11"/>
    <n v="5"/>
    <x v="19"/>
    <s v="Study1"/>
    <n v="271"/>
    <s v="Grothus2023 Study1 Girls"/>
    <n v="818"/>
    <s v="Female"/>
    <n v="8"/>
    <n v="17"/>
    <x v="0"/>
    <s v="RCADS-47-Y-DE"/>
    <n v="9"/>
    <s v="German"/>
    <n v="1"/>
    <x v="0"/>
    <n v="3"/>
    <s v="Generalized Anxiety Disorder (6.1)"/>
    <n v="6.21"/>
    <n v="3.91"/>
  </r>
  <r>
    <s v="Grothus 2023 (47-Y) ages combined17FemaleMajor Depressive Disorder (10.1)"/>
    <n v="17"/>
    <n v="11"/>
    <n v="5"/>
    <x v="19"/>
    <s v="Study1"/>
    <n v="271"/>
    <s v="Grothus2023 Study1 Girls"/>
    <n v="818"/>
    <s v="Female"/>
    <n v="8"/>
    <n v="17"/>
    <x v="0"/>
    <s v="RCADS-47-Y-DE"/>
    <n v="9"/>
    <s v="German"/>
    <n v="1"/>
    <x v="0"/>
    <n v="4"/>
    <s v="Major Depressive Disorder (10.1)"/>
    <n v="8.0500000000000007"/>
    <n v="5.98"/>
  </r>
  <r>
    <s v="Grothus 2023 (47-Y) ages combined17FemaleObsessive Compulsive Disorder (6.1)"/>
    <n v="17"/>
    <n v="11"/>
    <n v="5"/>
    <x v="19"/>
    <s v="Study1"/>
    <n v="271"/>
    <s v="Grothus2023 Study1 Girls"/>
    <n v="818"/>
    <s v="Female"/>
    <n v="8"/>
    <n v="17"/>
    <x v="0"/>
    <s v="RCADS-47-Y-DE"/>
    <n v="9"/>
    <s v="German"/>
    <n v="1"/>
    <x v="0"/>
    <n v="6"/>
    <s v="Obsessive Compulsive Disorder (6.1)"/>
    <n v="4.57"/>
    <n v="3.78"/>
  </r>
  <r>
    <s v="Grothus 2023 (47-Y) ages combined17FemalePanic Disorder (9.1)"/>
    <n v="17"/>
    <n v="11"/>
    <n v="5"/>
    <x v="19"/>
    <s v="Study1"/>
    <n v="271"/>
    <s v="Grothus2023 Study1 Girls"/>
    <n v="818"/>
    <s v="Female"/>
    <n v="8"/>
    <n v="17"/>
    <x v="0"/>
    <s v="RCADS-47-Y-DE"/>
    <n v="9"/>
    <s v="German"/>
    <n v="1"/>
    <x v="0"/>
    <n v="2"/>
    <s v="Panic Disorder (9.1)"/>
    <n v="5.91"/>
    <n v="5.41"/>
  </r>
  <r>
    <s v="Grothus 2023 (47-Y) ages combined17FemaleSeparation Anxiety Disorder (7.1)"/>
    <n v="17"/>
    <n v="11"/>
    <n v="5"/>
    <x v="19"/>
    <s v="Study1"/>
    <n v="271"/>
    <s v="Grothus2023 Study1 Girls"/>
    <n v="818"/>
    <s v="Female"/>
    <n v="8"/>
    <n v="17"/>
    <x v="0"/>
    <s v="RCADS-47-Y-DE"/>
    <n v="9"/>
    <s v="German"/>
    <n v="1"/>
    <x v="0"/>
    <n v="5"/>
    <s v="Separation Anxiety Disorder (7.1)"/>
    <n v="3.11"/>
    <n v="3.13"/>
  </r>
  <r>
    <s v="Grothus 2023 (47-Y) ages combined17FemaleSocial Phobia (9.1)"/>
    <n v="17"/>
    <n v="11"/>
    <n v="5"/>
    <x v="19"/>
    <s v="Study1"/>
    <n v="271"/>
    <s v="Grothus2023 Study1 Girls"/>
    <n v="818"/>
    <s v="Female"/>
    <n v="8"/>
    <n v="17"/>
    <x v="0"/>
    <s v="RCADS-47-Y-DE"/>
    <n v="9"/>
    <s v="German"/>
    <n v="1"/>
    <x v="0"/>
    <n v="1"/>
    <s v="Social Phobia (9.1)"/>
    <n v="10.83"/>
    <n v="6.28"/>
  </r>
  <r>
    <s v="Grothus 2023 (47-Y) ages combined17FemaleTotal Anxiety (37.1)"/>
    <n v="17"/>
    <n v="11"/>
    <n v="5"/>
    <x v="19"/>
    <s v="Study1"/>
    <n v="271"/>
    <s v="Grothus2023 Study1 Girls"/>
    <n v="818"/>
    <s v="Female"/>
    <n v="8"/>
    <n v="17"/>
    <x v="0"/>
    <s v="RCADS-47-Y-DE"/>
    <n v="9"/>
    <s v="German"/>
    <n v="1"/>
    <x v="0"/>
    <n v="7"/>
    <s v="Total Anxiety (37.1)"/>
    <n v="30.62"/>
    <n v="19.170000000000002"/>
  </r>
  <r>
    <s v="Grothus 2023 (47-Y) ages combined17FemaleTotal Anxiety and Depression (47.1)"/>
    <n v="17"/>
    <n v="11"/>
    <n v="5"/>
    <x v="19"/>
    <s v="Study1"/>
    <n v="271"/>
    <s v="Grothus2023 Study1 Girls"/>
    <n v="818"/>
    <s v="Female"/>
    <n v="8"/>
    <n v="17"/>
    <x v="0"/>
    <s v="RCADS-47-Y-DE"/>
    <n v="9"/>
    <s v="German"/>
    <n v="1"/>
    <x v="0"/>
    <n v="8"/>
    <s v="Total Anxiety and Depression (47.1)"/>
    <n v="38.67"/>
    <n v="24.18"/>
  </r>
  <r>
    <s v="Grothus 2023 (47-Y) ages combined17MaleGeneralized Anxiety Disorder (6.1)"/>
    <n v="17"/>
    <n v="11"/>
    <n v="5"/>
    <x v="19"/>
    <s v="Study1"/>
    <n v="270"/>
    <s v="Grothus2023 Study1 Boys"/>
    <n v="744"/>
    <s v="Male"/>
    <n v="8"/>
    <n v="17"/>
    <x v="0"/>
    <s v="RCADS-47-Y-DE"/>
    <n v="9"/>
    <s v="German"/>
    <n v="1"/>
    <x v="0"/>
    <n v="3"/>
    <s v="Generalized Anxiety Disorder (6.1)"/>
    <n v="4.59"/>
    <n v="3.35"/>
  </r>
  <r>
    <s v="Grothus 2023 (47-Y) ages combined17MaleMajor Depressive Disorder (10.1)"/>
    <n v="17"/>
    <n v="11"/>
    <n v="5"/>
    <x v="19"/>
    <s v="Study1"/>
    <n v="270"/>
    <s v="Grothus2023 Study1 Boys"/>
    <n v="744"/>
    <s v="Male"/>
    <n v="8"/>
    <n v="17"/>
    <x v="0"/>
    <s v="RCADS-47-Y-DE"/>
    <n v="9"/>
    <s v="German"/>
    <n v="1"/>
    <x v="0"/>
    <n v="4"/>
    <s v="Major Depressive Disorder (10.1)"/>
    <n v="5.27"/>
    <n v="4.28"/>
  </r>
  <r>
    <s v="Grothus 2023 (47-Y) ages combined17MaleObsessive Compulsive Disorder (6.1)"/>
    <n v="17"/>
    <n v="11"/>
    <n v="5"/>
    <x v="19"/>
    <s v="Study1"/>
    <n v="270"/>
    <s v="Grothus2023 Study1 Boys"/>
    <n v="744"/>
    <s v="Male"/>
    <n v="8"/>
    <n v="17"/>
    <x v="0"/>
    <s v="RCADS-47-Y-DE"/>
    <n v="9"/>
    <s v="German"/>
    <n v="1"/>
    <x v="0"/>
    <n v="6"/>
    <s v="Obsessive Compulsive Disorder (6.1)"/>
    <n v="3.23"/>
    <n v="2.88"/>
  </r>
  <r>
    <s v="Grothus 2023 (47-Y) ages combined17MalePanic Disorder (9.1)"/>
    <n v="17"/>
    <n v="11"/>
    <n v="5"/>
    <x v="19"/>
    <s v="Study1"/>
    <n v="270"/>
    <s v="Grothus2023 Study1 Boys"/>
    <n v="744"/>
    <s v="Male"/>
    <n v="8"/>
    <n v="17"/>
    <x v="0"/>
    <s v="RCADS-47-Y-DE"/>
    <n v="9"/>
    <s v="German"/>
    <n v="1"/>
    <x v="0"/>
    <n v="2"/>
    <s v="Panic Disorder (9.1)"/>
    <n v="3.24"/>
    <n v="3.5"/>
  </r>
  <r>
    <s v="Grothus 2023 (47-Y) ages combined17MaleSeparation Anxiety Disorder (7.1)"/>
    <n v="17"/>
    <n v="11"/>
    <n v="5"/>
    <x v="19"/>
    <s v="Study1"/>
    <n v="270"/>
    <s v="Grothus2023 Study1 Boys"/>
    <n v="744"/>
    <s v="Male"/>
    <n v="8"/>
    <n v="17"/>
    <x v="0"/>
    <s v="RCADS-47-Y-DE"/>
    <n v="9"/>
    <s v="German"/>
    <n v="1"/>
    <x v="0"/>
    <n v="5"/>
    <s v="Separation Anxiety Disorder (7.1)"/>
    <n v="1.8"/>
    <n v="2.29"/>
  </r>
  <r>
    <s v="Grothus 2023 (47-Y) ages combined17MaleSocial Phobia (9.1)"/>
    <n v="17"/>
    <n v="11"/>
    <n v="5"/>
    <x v="19"/>
    <s v="Study1"/>
    <n v="270"/>
    <s v="Grothus2023 Study1 Boys"/>
    <n v="744"/>
    <s v="Male"/>
    <n v="8"/>
    <n v="17"/>
    <x v="0"/>
    <s v="RCADS-47-Y-DE"/>
    <n v="9"/>
    <s v="German"/>
    <n v="1"/>
    <x v="0"/>
    <n v="1"/>
    <s v="Social Phobia (9.1)"/>
    <n v="7.11"/>
    <n v="5.05"/>
  </r>
  <r>
    <s v="Grothus 2023 (47-Y) ages combined17MaleTotal Anxiety (37.1)"/>
    <n v="17"/>
    <n v="11"/>
    <n v="5"/>
    <x v="19"/>
    <s v="Study1"/>
    <n v="270"/>
    <s v="Grothus2023 Study1 Boys"/>
    <n v="744"/>
    <s v="Male"/>
    <n v="8"/>
    <n v="17"/>
    <x v="0"/>
    <s v="RCADS-47-Y-DE"/>
    <n v="9"/>
    <s v="German"/>
    <n v="1"/>
    <x v="0"/>
    <n v="7"/>
    <s v="Total Anxiety (37.1)"/>
    <n v="19.98"/>
    <n v="14.19"/>
  </r>
  <r>
    <s v="Grothus 2023 (47-Y) ages combined17MaleTotal Anxiety and Depression (47.1)"/>
    <n v="17"/>
    <n v="11"/>
    <n v="5"/>
    <x v="19"/>
    <s v="Study1"/>
    <n v="270"/>
    <s v="Grothus2023 Study1 Boys"/>
    <n v="744"/>
    <s v="Male"/>
    <n v="8"/>
    <n v="17"/>
    <x v="0"/>
    <s v="RCADS-47-Y-DE"/>
    <n v="9"/>
    <s v="German"/>
    <n v="1"/>
    <x v="0"/>
    <n v="8"/>
    <s v="Total Anxiety and Depression (47.1)"/>
    <n v="25.25"/>
    <n v="17.52"/>
  </r>
  <r>
    <s v="Grothus 2023 (47-Y) ages combined8CombinedGeneralized Anxiety Disorder (6.1)"/>
    <n v="8"/>
    <n v="2"/>
    <n v="5"/>
    <x v="19"/>
    <s v="Study1"/>
    <n v="269"/>
    <s v="Grothus2023 Study1 Full Sample"/>
    <n v="1562"/>
    <s v="Combined"/>
    <n v="8"/>
    <n v="17"/>
    <x v="0"/>
    <s v="RCADS-47-Y-DE"/>
    <n v="9"/>
    <s v="German"/>
    <n v="1"/>
    <x v="0"/>
    <n v="3"/>
    <s v="Generalized Anxiety Disorder (6.1)"/>
    <n v="5.44"/>
    <n v="3.74"/>
  </r>
  <r>
    <s v="Grothus 2023 (47-Y) ages combined8CombinedMajor Depressive Disorder (10.1)"/>
    <n v="8"/>
    <n v="2"/>
    <n v="5"/>
    <x v="19"/>
    <s v="Study1"/>
    <n v="269"/>
    <s v="Grothus2023 Study1 Full Sample"/>
    <n v="1562"/>
    <s v="Combined"/>
    <n v="8"/>
    <n v="17"/>
    <x v="0"/>
    <s v="RCADS-47-Y-DE"/>
    <n v="9"/>
    <s v="German"/>
    <n v="1"/>
    <x v="0"/>
    <n v="4"/>
    <s v="Major Depressive Disorder (10.1)"/>
    <n v="6.73"/>
    <n v="5.42"/>
  </r>
  <r>
    <s v="Grothus 2023 (47-Y) ages combined8CombinedObsessive Compulsive Disorder (6.1)"/>
    <n v="8"/>
    <n v="2"/>
    <n v="5"/>
    <x v="19"/>
    <s v="Study1"/>
    <n v="269"/>
    <s v="Grothus2023 Study1 Full Sample"/>
    <n v="1562"/>
    <s v="Combined"/>
    <n v="8"/>
    <n v="17"/>
    <x v="0"/>
    <s v="RCADS-47-Y-DE"/>
    <n v="9"/>
    <s v="German"/>
    <n v="1"/>
    <x v="0"/>
    <n v="6"/>
    <s v="Obsessive Compulsive Disorder (6.1)"/>
    <n v="3.93"/>
    <n v="3.45"/>
  </r>
  <r>
    <s v="Grothus 2023 (47-Y) ages combined8CombinedPanic Disorder (9.1)"/>
    <n v="8"/>
    <n v="2"/>
    <n v="5"/>
    <x v="19"/>
    <s v="Study1"/>
    <n v="269"/>
    <s v="Grothus2023 Study1 Full Sample"/>
    <n v="1562"/>
    <s v="Combined"/>
    <n v="8"/>
    <n v="17"/>
    <x v="0"/>
    <s v="RCADS-47-Y-DE"/>
    <n v="9"/>
    <s v="German"/>
    <n v="1"/>
    <x v="0"/>
    <n v="2"/>
    <s v="Panic Disorder (9.1)"/>
    <n v="4.6399999999999997"/>
    <n v="4.79"/>
  </r>
  <r>
    <s v="Grothus 2023 (47-Y) ages combined8CombinedSeparation Anxiety Disorder (7.1)"/>
    <n v="8"/>
    <n v="2"/>
    <n v="5"/>
    <x v="19"/>
    <s v="Study1"/>
    <n v="269"/>
    <s v="Grothus2023 Study1 Full Sample"/>
    <n v="1562"/>
    <s v="Combined"/>
    <n v="8"/>
    <n v="17"/>
    <x v="0"/>
    <s v="RCADS-47-Y-DE"/>
    <n v="9"/>
    <s v="German"/>
    <n v="1"/>
    <x v="0"/>
    <n v="5"/>
    <s v="Separation Anxiety Disorder (7.1)"/>
    <n v="2.48"/>
    <n v="2.84"/>
  </r>
  <r>
    <s v="Grothus 2023 (47-Y) ages combined8CombinedSocial Phobia (9.1)"/>
    <n v="8"/>
    <n v="2"/>
    <n v="5"/>
    <x v="19"/>
    <s v="Study1"/>
    <n v="269"/>
    <s v="Grothus2023 Study1 Full Sample"/>
    <n v="1562"/>
    <s v="Combined"/>
    <n v="8"/>
    <n v="17"/>
    <x v="0"/>
    <s v="RCADS-47-Y-DE"/>
    <n v="9"/>
    <s v="German"/>
    <n v="1"/>
    <x v="0"/>
    <n v="1"/>
    <s v="Social Phobia (9.1)"/>
    <n v="9.06"/>
    <n v="6.02"/>
  </r>
  <r>
    <s v="Grothus 2023 (47-Y) ages combined8CombinedTotal Anxiety (37.1)"/>
    <n v="8"/>
    <n v="2"/>
    <n v="5"/>
    <x v="19"/>
    <s v="Study1"/>
    <n v="269"/>
    <s v="Grothus2023 Study1 Full Sample"/>
    <n v="1562"/>
    <s v="Combined"/>
    <n v="8"/>
    <n v="17"/>
    <x v="0"/>
    <s v="RCADS-47-Y-DE"/>
    <n v="9"/>
    <s v="German"/>
    <n v="1"/>
    <x v="0"/>
    <n v="7"/>
    <s v="Total Anxiety (37.1)"/>
    <n v="25.55"/>
    <n v="17.79"/>
  </r>
  <r>
    <s v="Grothus 2023 (47-Y) ages combined8CombinedTotal Anxiety and Depression (47.1)"/>
    <n v="8"/>
    <n v="2"/>
    <n v="5"/>
    <x v="19"/>
    <s v="Study1"/>
    <n v="269"/>
    <s v="Grothus2023 Study1 Full Sample"/>
    <n v="1562"/>
    <s v="Combined"/>
    <n v="8"/>
    <n v="17"/>
    <x v="0"/>
    <s v="RCADS-47-Y-DE"/>
    <n v="9"/>
    <s v="German"/>
    <n v="1"/>
    <x v="0"/>
    <n v="8"/>
    <s v="Total Anxiety and Depression (47.1)"/>
    <n v="32.28"/>
    <n v="22.3"/>
  </r>
  <r>
    <s v="Grothus 2023 (47-Y) ages combined8FemaleGeneralized Anxiety Disorder (6.1)"/>
    <n v="8"/>
    <n v="2"/>
    <n v="5"/>
    <x v="19"/>
    <s v="Study1"/>
    <n v="271"/>
    <s v="Grothus2023 Study1 Girls"/>
    <n v="818"/>
    <s v="Female"/>
    <n v="8"/>
    <n v="17"/>
    <x v="0"/>
    <s v="RCADS-47-Y-DE"/>
    <n v="9"/>
    <s v="German"/>
    <n v="1"/>
    <x v="0"/>
    <n v="3"/>
    <s v="Generalized Anxiety Disorder (6.1)"/>
    <n v="6.21"/>
    <n v="3.91"/>
  </r>
  <r>
    <s v="Grothus 2023 (47-Y) ages combined8FemaleMajor Depressive Disorder (10.1)"/>
    <n v="8"/>
    <n v="2"/>
    <n v="5"/>
    <x v="19"/>
    <s v="Study1"/>
    <n v="271"/>
    <s v="Grothus2023 Study1 Girls"/>
    <n v="818"/>
    <s v="Female"/>
    <n v="8"/>
    <n v="17"/>
    <x v="0"/>
    <s v="RCADS-47-Y-DE"/>
    <n v="9"/>
    <s v="German"/>
    <n v="1"/>
    <x v="0"/>
    <n v="4"/>
    <s v="Major Depressive Disorder (10.1)"/>
    <n v="8.0500000000000007"/>
    <n v="5.98"/>
  </r>
  <r>
    <s v="Grothus 2023 (47-Y) ages combined8FemaleObsessive Compulsive Disorder (6.1)"/>
    <n v="8"/>
    <n v="2"/>
    <n v="5"/>
    <x v="19"/>
    <s v="Study1"/>
    <n v="271"/>
    <s v="Grothus2023 Study1 Girls"/>
    <n v="818"/>
    <s v="Female"/>
    <n v="8"/>
    <n v="17"/>
    <x v="0"/>
    <s v="RCADS-47-Y-DE"/>
    <n v="9"/>
    <s v="German"/>
    <n v="1"/>
    <x v="0"/>
    <n v="6"/>
    <s v="Obsessive Compulsive Disorder (6.1)"/>
    <n v="4.57"/>
    <n v="3.78"/>
  </r>
  <r>
    <s v="Grothus 2023 (47-Y) ages combined8FemalePanic Disorder (9.1)"/>
    <n v="8"/>
    <n v="2"/>
    <n v="5"/>
    <x v="19"/>
    <s v="Study1"/>
    <n v="271"/>
    <s v="Grothus2023 Study1 Girls"/>
    <n v="818"/>
    <s v="Female"/>
    <n v="8"/>
    <n v="17"/>
    <x v="0"/>
    <s v="RCADS-47-Y-DE"/>
    <n v="9"/>
    <s v="German"/>
    <n v="1"/>
    <x v="0"/>
    <n v="2"/>
    <s v="Panic Disorder (9.1)"/>
    <n v="5.91"/>
    <n v="5.41"/>
  </r>
  <r>
    <s v="Grothus 2023 (47-Y) ages combined8FemaleSeparation Anxiety Disorder (7.1)"/>
    <n v="8"/>
    <n v="2"/>
    <n v="5"/>
    <x v="19"/>
    <s v="Study1"/>
    <n v="271"/>
    <s v="Grothus2023 Study1 Girls"/>
    <n v="818"/>
    <s v="Female"/>
    <n v="8"/>
    <n v="17"/>
    <x v="0"/>
    <s v="RCADS-47-Y-DE"/>
    <n v="9"/>
    <s v="German"/>
    <n v="1"/>
    <x v="0"/>
    <n v="5"/>
    <s v="Separation Anxiety Disorder (7.1)"/>
    <n v="3.11"/>
    <n v="3.13"/>
  </r>
  <r>
    <s v="Grothus 2023 (47-Y) ages combined8FemaleSocial Phobia (9.1)"/>
    <n v="8"/>
    <n v="2"/>
    <n v="5"/>
    <x v="19"/>
    <s v="Study1"/>
    <n v="271"/>
    <s v="Grothus2023 Study1 Girls"/>
    <n v="818"/>
    <s v="Female"/>
    <n v="8"/>
    <n v="17"/>
    <x v="0"/>
    <s v="RCADS-47-Y-DE"/>
    <n v="9"/>
    <s v="German"/>
    <n v="1"/>
    <x v="0"/>
    <n v="1"/>
    <s v="Social Phobia (9.1)"/>
    <n v="10.83"/>
    <n v="6.28"/>
  </r>
  <r>
    <s v="Grothus 2023 (47-Y) ages combined8FemaleTotal Anxiety (37.1)"/>
    <n v="8"/>
    <n v="2"/>
    <n v="5"/>
    <x v="19"/>
    <s v="Study1"/>
    <n v="271"/>
    <s v="Grothus2023 Study1 Girls"/>
    <n v="818"/>
    <s v="Female"/>
    <n v="8"/>
    <n v="17"/>
    <x v="0"/>
    <s v="RCADS-47-Y-DE"/>
    <n v="9"/>
    <s v="German"/>
    <n v="1"/>
    <x v="0"/>
    <n v="7"/>
    <s v="Total Anxiety (37.1)"/>
    <n v="30.62"/>
    <n v="19.170000000000002"/>
  </r>
  <r>
    <s v="Grothus 2023 (47-Y) ages combined8FemaleTotal Anxiety and Depression (47.1)"/>
    <n v="8"/>
    <n v="2"/>
    <n v="5"/>
    <x v="19"/>
    <s v="Study1"/>
    <n v="271"/>
    <s v="Grothus2023 Study1 Girls"/>
    <n v="818"/>
    <s v="Female"/>
    <n v="8"/>
    <n v="17"/>
    <x v="0"/>
    <s v="RCADS-47-Y-DE"/>
    <n v="9"/>
    <s v="German"/>
    <n v="1"/>
    <x v="0"/>
    <n v="8"/>
    <s v="Total Anxiety and Depression (47.1)"/>
    <n v="38.67"/>
    <n v="24.18"/>
  </r>
  <r>
    <s v="Grothus 2023 (47-Y) ages combined8MaleGeneralized Anxiety Disorder (6.1)"/>
    <n v="8"/>
    <n v="2"/>
    <n v="5"/>
    <x v="19"/>
    <s v="Study1"/>
    <n v="270"/>
    <s v="Grothus2023 Study1 Boys"/>
    <n v="744"/>
    <s v="Male"/>
    <n v="8"/>
    <n v="17"/>
    <x v="0"/>
    <s v="RCADS-47-Y-DE"/>
    <n v="9"/>
    <s v="German"/>
    <n v="1"/>
    <x v="0"/>
    <n v="3"/>
    <s v="Generalized Anxiety Disorder (6.1)"/>
    <n v="4.59"/>
    <n v="3.35"/>
  </r>
  <r>
    <s v="Grothus 2023 (47-Y) ages combined8MaleMajor Depressive Disorder (10.1)"/>
    <n v="8"/>
    <n v="2"/>
    <n v="5"/>
    <x v="19"/>
    <s v="Study1"/>
    <n v="270"/>
    <s v="Grothus2023 Study1 Boys"/>
    <n v="744"/>
    <s v="Male"/>
    <n v="8"/>
    <n v="17"/>
    <x v="0"/>
    <s v="RCADS-47-Y-DE"/>
    <n v="9"/>
    <s v="German"/>
    <n v="1"/>
    <x v="0"/>
    <n v="4"/>
    <s v="Major Depressive Disorder (10.1)"/>
    <n v="5.27"/>
    <n v="4.28"/>
  </r>
  <r>
    <s v="Grothus 2023 (47-Y) ages combined8MaleObsessive Compulsive Disorder (6.1)"/>
    <n v="8"/>
    <n v="2"/>
    <n v="5"/>
    <x v="19"/>
    <s v="Study1"/>
    <n v="270"/>
    <s v="Grothus2023 Study1 Boys"/>
    <n v="744"/>
    <s v="Male"/>
    <n v="8"/>
    <n v="17"/>
    <x v="0"/>
    <s v="RCADS-47-Y-DE"/>
    <n v="9"/>
    <s v="German"/>
    <n v="1"/>
    <x v="0"/>
    <n v="6"/>
    <s v="Obsessive Compulsive Disorder (6.1)"/>
    <n v="3.23"/>
    <n v="2.88"/>
  </r>
  <r>
    <s v="Grothus 2023 (47-Y) ages combined8MalePanic Disorder (9.1)"/>
    <n v="8"/>
    <n v="2"/>
    <n v="5"/>
    <x v="19"/>
    <s v="Study1"/>
    <n v="270"/>
    <s v="Grothus2023 Study1 Boys"/>
    <n v="744"/>
    <s v="Male"/>
    <n v="8"/>
    <n v="17"/>
    <x v="0"/>
    <s v="RCADS-47-Y-DE"/>
    <n v="9"/>
    <s v="German"/>
    <n v="1"/>
    <x v="0"/>
    <n v="2"/>
    <s v="Panic Disorder (9.1)"/>
    <n v="3.24"/>
    <n v="3.5"/>
  </r>
  <r>
    <s v="Grothus 2023 (47-Y) ages combined8MaleSeparation Anxiety Disorder (7.1)"/>
    <n v="8"/>
    <n v="2"/>
    <n v="5"/>
    <x v="19"/>
    <s v="Study1"/>
    <n v="270"/>
    <s v="Grothus2023 Study1 Boys"/>
    <n v="744"/>
    <s v="Male"/>
    <n v="8"/>
    <n v="17"/>
    <x v="0"/>
    <s v="RCADS-47-Y-DE"/>
    <n v="9"/>
    <s v="German"/>
    <n v="1"/>
    <x v="0"/>
    <n v="5"/>
    <s v="Separation Anxiety Disorder (7.1)"/>
    <n v="1.8"/>
    <n v="2.29"/>
  </r>
  <r>
    <s v="Grothus 2023 (47-Y) ages combined8MaleSocial Phobia (9.1)"/>
    <n v="8"/>
    <n v="2"/>
    <n v="5"/>
    <x v="19"/>
    <s v="Study1"/>
    <n v="270"/>
    <s v="Grothus2023 Study1 Boys"/>
    <n v="744"/>
    <s v="Male"/>
    <n v="8"/>
    <n v="17"/>
    <x v="0"/>
    <s v="RCADS-47-Y-DE"/>
    <n v="9"/>
    <s v="German"/>
    <n v="1"/>
    <x v="0"/>
    <n v="1"/>
    <s v="Social Phobia (9.1)"/>
    <n v="7.11"/>
    <n v="5.05"/>
  </r>
  <r>
    <s v="Grothus 2023 (47-Y) ages combined8MaleTotal Anxiety (37.1)"/>
    <n v="8"/>
    <n v="2"/>
    <n v="5"/>
    <x v="19"/>
    <s v="Study1"/>
    <n v="270"/>
    <s v="Grothus2023 Study1 Boys"/>
    <n v="744"/>
    <s v="Male"/>
    <n v="8"/>
    <n v="17"/>
    <x v="0"/>
    <s v="RCADS-47-Y-DE"/>
    <n v="9"/>
    <s v="German"/>
    <n v="1"/>
    <x v="0"/>
    <n v="7"/>
    <s v="Total Anxiety (37.1)"/>
    <n v="19.98"/>
    <n v="14.19"/>
  </r>
  <r>
    <s v="Grothus 2023 (47-Y) ages combined8MaleTotal Anxiety and Depression (47.1)"/>
    <n v="8"/>
    <n v="2"/>
    <n v="5"/>
    <x v="19"/>
    <s v="Study1"/>
    <n v="270"/>
    <s v="Grothus2023 Study1 Boys"/>
    <n v="744"/>
    <s v="Male"/>
    <n v="8"/>
    <n v="17"/>
    <x v="0"/>
    <s v="RCADS-47-Y-DE"/>
    <n v="9"/>
    <s v="German"/>
    <n v="1"/>
    <x v="0"/>
    <n v="8"/>
    <s v="Total Anxiety and Depression (47.1)"/>
    <n v="25.25"/>
    <n v="17.52"/>
  </r>
  <r>
    <s v="Grothus 2023 (47-Y) ages combined9CombinedGeneralized Anxiety Disorder (6.1)"/>
    <n v="9"/>
    <n v="3"/>
    <n v="5"/>
    <x v="19"/>
    <s v="Study1"/>
    <n v="269"/>
    <s v="Grothus2023 Study1 Full Sample"/>
    <n v="1562"/>
    <s v="Combined"/>
    <n v="8"/>
    <n v="17"/>
    <x v="0"/>
    <s v="RCADS-47-Y-DE"/>
    <n v="9"/>
    <s v="German"/>
    <n v="1"/>
    <x v="0"/>
    <n v="3"/>
    <s v="Generalized Anxiety Disorder (6.1)"/>
    <n v="5.44"/>
    <n v="3.74"/>
  </r>
  <r>
    <s v="Grothus 2023 (47-Y) ages combined9CombinedMajor Depressive Disorder (10.1)"/>
    <n v="9"/>
    <n v="3"/>
    <n v="5"/>
    <x v="19"/>
    <s v="Study1"/>
    <n v="269"/>
    <s v="Grothus2023 Study1 Full Sample"/>
    <n v="1562"/>
    <s v="Combined"/>
    <n v="8"/>
    <n v="17"/>
    <x v="0"/>
    <s v="RCADS-47-Y-DE"/>
    <n v="9"/>
    <s v="German"/>
    <n v="1"/>
    <x v="0"/>
    <n v="4"/>
    <s v="Major Depressive Disorder (10.1)"/>
    <n v="6.73"/>
    <n v="5.42"/>
  </r>
  <r>
    <s v="Grothus 2023 (47-Y) ages combined9CombinedObsessive Compulsive Disorder (6.1)"/>
    <n v="9"/>
    <n v="3"/>
    <n v="5"/>
    <x v="19"/>
    <s v="Study1"/>
    <n v="269"/>
    <s v="Grothus2023 Study1 Full Sample"/>
    <n v="1562"/>
    <s v="Combined"/>
    <n v="8"/>
    <n v="17"/>
    <x v="0"/>
    <s v="RCADS-47-Y-DE"/>
    <n v="9"/>
    <s v="German"/>
    <n v="1"/>
    <x v="0"/>
    <n v="6"/>
    <s v="Obsessive Compulsive Disorder (6.1)"/>
    <n v="3.93"/>
    <n v="3.45"/>
  </r>
  <r>
    <s v="Grothus 2023 (47-Y) ages combined9CombinedPanic Disorder (9.1)"/>
    <n v="9"/>
    <n v="3"/>
    <n v="5"/>
    <x v="19"/>
    <s v="Study1"/>
    <n v="269"/>
    <s v="Grothus2023 Study1 Full Sample"/>
    <n v="1562"/>
    <s v="Combined"/>
    <n v="8"/>
    <n v="17"/>
    <x v="0"/>
    <s v="RCADS-47-Y-DE"/>
    <n v="9"/>
    <s v="German"/>
    <n v="1"/>
    <x v="0"/>
    <n v="2"/>
    <s v="Panic Disorder (9.1)"/>
    <n v="4.6399999999999997"/>
    <n v="4.79"/>
  </r>
  <r>
    <s v="Grothus 2023 (47-Y) ages combined9CombinedSeparation Anxiety Disorder (7.1)"/>
    <n v="9"/>
    <n v="3"/>
    <n v="5"/>
    <x v="19"/>
    <s v="Study1"/>
    <n v="269"/>
    <s v="Grothus2023 Study1 Full Sample"/>
    <n v="1562"/>
    <s v="Combined"/>
    <n v="8"/>
    <n v="17"/>
    <x v="0"/>
    <s v="RCADS-47-Y-DE"/>
    <n v="9"/>
    <s v="German"/>
    <n v="1"/>
    <x v="0"/>
    <n v="5"/>
    <s v="Separation Anxiety Disorder (7.1)"/>
    <n v="2.48"/>
    <n v="2.84"/>
  </r>
  <r>
    <s v="Grothus 2023 (47-Y) ages combined9CombinedSocial Phobia (9.1)"/>
    <n v="9"/>
    <n v="3"/>
    <n v="5"/>
    <x v="19"/>
    <s v="Study1"/>
    <n v="269"/>
    <s v="Grothus2023 Study1 Full Sample"/>
    <n v="1562"/>
    <s v="Combined"/>
    <n v="8"/>
    <n v="17"/>
    <x v="0"/>
    <s v="RCADS-47-Y-DE"/>
    <n v="9"/>
    <s v="German"/>
    <n v="1"/>
    <x v="0"/>
    <n v="1"/>
    <s v="Social Phobia (9.1)"/>
    <n v="9.06"/>
    <n v="6.02"/>
  </r>
  <r>
    <s v="Grothus 2023 (47-Y) ages combined9CombinedTotal Anxiety (37.1)"/>
    <n v="9"/>
    <n v="3"/>
    <n v="5"/>
    <x v="19"/>
    <s v="Study1"/>
    <n v="269"/>
    <s v="Grothus2023 Study1 Full Sample"/>
    <n v="1562"/>
    <s v="Combined"/>
    <n v="8"/>
    <n v="17"/>
    <x v="0"/>
    <s v="RCADS-47-Y-DE"/>
    <n v="9"/>
    <s v="German"/>
    <n v="1"/>
    <x v="0"/>
    <n v="7"/>
    <s v="Total Anxiety (37.1)"/>
    <n v="25.55"/>
    <n v="17.79"/>
  </r>
  <r>
    <s v="Grothus 2023 (47-Y) ages combined9CombinedTotal Anxiety and Depression (47.1)"/>
    <n v="9"/>
    <n v="3"/>
    <n v="5"/>
    <x v="19"/>
    <s v="Study1"/>
    <n v="269"/>
    <s v="Grothus2023 Study1 Full Sample"/>
    <n v="1562"/>
    <s v="Combined"/>
    <n v="8"/>
    <n v="17"/>
    <x v="0"/>
    <s v="RCADS-47-Y-DE"/>
    <n v="9"/>
    <s v="German"/>
    <n v="1"/>
    <x v="0"/>
    <n v="8"/>
    <s v="Total Anxiety and Depression (47.1)"/>
    <n v="32.28"/>
    <n v="22.3"/>
  </r>
  <r>
    <s v="Grothus 2023 (47-Y) ages combined9FemaleGeneralized Anxiety Disorder (6.1)"/>
    <n v="9"/>
    <n v="3"/>
    <n v="5"/>
    <x v="19"/>
    <s v="Study1"/>
    <n v="271"/>
    <s v="Grothus2023 Study1 Girls"/>
    <n v="818"/>
    <s v="Female"/>
    <n v="8"/>
    <n v="17"/>
    <x v="0"/>
    <s v="RCADS-47-Y-DE"/>
    <n v="9"/>
    <s v="German"/>
    <n v="1"/>
    <x v="0"/>
    <n v="3"/>
    <s v="Generalized Anxiety Disorder (6.1)"/>
    <n v="6.21"/>
    <n v="3.91"/>
  </r>
  <r>
    <s v="Grothus 2023 (47-Y) ages combined9FemaleMajor Depressive Disorder (10.1)"/>
    <n v="9"/>
    <n v="3"/>
    <n v="5"/>
    <x v="19"/>
    <s v="Study1"/>
    <n v="271"/>
    <s v="Grothus2023 Study1 Girls"/>
    <n v="818"/>
    <s v="Female"/>
    <n v="8"/>
    <n v="17"/>
    <x v="0"/>
    <s v="RCADS-47-Y-DE"/>
    <n v="9"/>
    <s v="German"/>
    <n v="1"/>
    <x v="0"/>
    <n v="4"/>
    <s v="Major Depressive Disorder (10.1)"/>
    <n v="8.0500000000000007"/>
    <n v="5.98"/>
  </r>
  <r>
    <s v="Grothus 2023 (47-Y) ages combined9FemaleObsessive Compulsive Disorder (6.1)"/>
    <n v="9"/>
    <n v="3"/>
    <n v="5"/>
    <x v="19"/>
    <s v="Study1"/>
    <n v="271"/>
    <s v="Grothus2023 Study1 Girls"/>
    <n v="818"/>
    <s v="Female"/>
    <n v="8"/>
    <n v="17"/>
    <x v="0"/>
    <s v="RCADS-47-Y-DE"/>
    <n v="9"/>
    <s v="German"/>
    <n v="1"/>
    <x v="0"/>
    <n v="6"/>
    <s v="Obsessive Compulsive Disorder (6.1)"/>
    <n v="4.57"/>
    <n v="3.78"/>
  </r>
  <r>
    <s v="Grothus 2023 (47-Y) ages combined9FemalePanic Disorder (9.1)"/>
    <n v="9"/>
    <n v="3"/>
    <n v="5"/>
    <x v="19"/>
    <s v="Study1"/>
    <n v="271"/>
    <s v="Grothus2023 Study1 Girls"/>
    <n v="818"/>
    <s v="Female"/>
    <n v="8"/>
    <n v="17"/>
    <x v="0"/>
    <s v="RCADS-47-Y-DE"/>
    <n v="9"/>
    <s v="German"/>
    <n v="1"/>
    <x v="0"/>
    <n v="2"/>
    <s v="Panic Disorder (9.1)"/>
    <n v="5.91"/>
    <n v="5.41"/>
  </r>
  <r>
    <s v="Grothus 2023 (47-Y) ages combined9FemaleSeparation Anxiety Disorder (7.1)"/>
    <n v="9"/>
    <n v="3"/>
    <n v="5"/>
    <x v="19"/>
    <s v="Study1"/>
    <n v="271"/>
    <s v="Grothus2023 Study1 Girls"/>
    <n v="818"/>
    <s v="Female"/>
    <n v="8"/>
    <n v="17"/>
    <x v="0"/>
    <s v="RCADS-47-Y-DE"/>
    <n v="9"/>
    <s v="German"/>
    <n v="1"/>
    <x v="0"/>
    <n v="5"/>
    <s v="Separation Anxiety Disorder (7.1)"/>
    <n v="3.11"/>
    <n v="3.13"/>
  </r>
  <r>
    <s v="Grothus 2023 (47-Y) ages combined9FemaleSocial Phobia (9.1)"/>
    <n v="9"/>
    <n v="3"/>
    <n v="5"/>
    <x v="19"/>
    <s v="Study1"/>
    <n v="271"/>
    <s v="Grothus2023 Study1 Girls"/>
    <n v="818"/>
    <s v="Female"/>
    <n v="8"/>
    <n v="17"/>
    <x v="0"/>
    <s v="RCADS-47-Y-DE"/>
    <n v="9"/>
    <s v="German"/>
    <n v="1"/>
    <x v="0"/>
    <n v="1"/>
    <s v="Social Phobia (9.1)"/>
    <n v="10.83"/>
    <n v="6.28"/>
  </r>
  <r>
    <s v="Grothus 2023 (47-Y) ages combined9FemaleTotal Anxiety (37.1)"/>
    <n v="9"/>
    <n v="3"/>
    <n v="5"/>
    <x v="19"/>
    <s v="Study1"/>
    <n v="271"/>
    <s v="Grothus2023 Study1 Girls"/>
    <n v="818"/>
    <s v="Female"/>
    <n v="8"/>
    <n v="17"/>
    <x v="0"/>
    <s v="RCADS-47-Y-DE"/>
    <n v="9"/>
    <s v="German"/>
    <n v="1"/>
    <x v="0"/>
    <n v="7"/>
    <s v="Total Anxiety (37.1)"/>
    <n v="30.62"/>
    <n v="19.170000000000002"/>
  </r>
  <r>
    <s v="Grothus 2023 (47-Y) ages combined9FemaleTotal Anxiety and Depression (47.1)"/>
    <n v="9"/>
    <n v="3"/>
    <n v="5"/>
    <x v="19"/>
    <s v="Study1"/>
    <n v="271"/>
    <s v="Grothus2023 Study1 Girls"/>
    <n v="818"/>
    <s v="Female"/>
    <n v="8"/>
    <n v="17"/>
    <x v="0"/>
    <s v="RCADS-47-Y-DE"/>
    <n v="9"/>
    <s v="German"/>
    <n v="1"/>
    <x v="0"/>
    <n v="8"/>
    <s v="Total Anxiety and Depression (47.1)"/>
    <n v="38.67"/>
    <n v="24.18"/>
  </r>
  <r>
    <s v="Grothus 2023 (47-Y) ages combined9MaleGeneralized Anxiety Disorder (6.1)"/>
    <n v="9"/>
    <n v="3"/>
    <n v="5"/>
    <x v="19"/>
    <s v="Study1"/>
    <n v="270"/>
    <s v="Grothus2023 Study1 Boys"/>
    <n v="744"/>
    <s v="Male"/>
    <n v="8"/>
    <n v="17"/>
    <x v="0"/>
    <s v="RCADS-47-Y-DE"/>
    <n v="9"/>
    <s v="German"/>
    <n v="1"/>
    <x v="0"/>
    <n v="3"/>
    <s v="Generalized Anxiety Disorder (6.1)"/>
    <n v="4.59"/>
    <n v="3.35"/>
  </r>
  <r>
    <s v="Grothus 2023 (47-Y) ages combined9MaleMajor Depressive Disorder (10.1)"/>
    <n v="9"/>
    <n v="3"/>
    <n v="5"/>
    <x v="19"/>
    <s v="Study1"/>
    <n v="270"/>
    <s v="Grothus2023 Study1 Boys"/>
    <n v="744"/>
    <s v="Male"/>
    <n v="8"/>
    <n v="17"/>
    <x v="0"/>
    <s v="RCADS-47-Y-DE"/>
    <n v="9"/>
    <s v="German"/>
    <n v="1"/>
    <x v="0"/>
    <n v="4"/>
    <s v="Major Depressive Disorder (10.1)"/>
    <n v="5.27"/>
    <n v="4.28"/>
  </r>
  <r>
    <s v="Grothus 2023 (47-Y) ages combined9MaleObsessive Compulsive Disorder (6.1)"/>
    <n v="9"/>
    <n v="3"/>
    <n v="5"/>
    <x v="19"/>
    <s v="Study1"/>
    <n v="270"/>
    <s v="Grothus2023 Study1 Boys"/>
    <n v="744"/>
    <s v="Male"/>
    <n v="8"/>
    <n v="17"/>
    <x v="0"/>
    <s v="RCADS-47-Y-DE"/>
    <n v="9"/>
    <s v="German"/>
    <n v="1"/>
    <x v="0"/>
    <n v="6"/>
    <s v="Obsessive Compulsive Disorder (6.1)"/>
    <n v="3.23"/>
    <n v="2.88"/>
  </r>
  <r>
    <s v="Grothus 2023 (47-Y) ages combined9MalePanic Disorder (9.1)"/>
    <n v="9"/>
    <n v="3"/>
    <n v="5"/>
    <x v="19"/>
    <s v="Study1"/>
    <n v="270"/>
    <s v="Grothus2023 Study1 Boys"/>
    <n v="744"/>
    <s v="Male"/>
    <n v="8"/>
    <n v="17"/>
    <x v="0"/>
    <s v="RCADS-47-Y-DE"/>
    <n v="9"/>
    <s v="German"/>
    <n v="1"/>
    <x v="0"/>
    <n v="2"/>
    <s v="Panic Disorder (9.1)"/>
    <n v="3.24"/>
    <n v="3.5"/>
  </r>
  <r>
    <s v="Grothus 2023 (47-Y) ages combined9MaleSeparation Anxiety Disorder (7.1)"/>
    <n v="9"/>
    <n v="3"/>
    <n v="5"/>
    <x v="19"/>
    <s v="Study1"/>
    <n v="270"/>
    <s v="Grothus2023 Study1 Boys"/>
    <n v="744"/>
    <s v="Male"/>
    <n v="8"/>
    <n v="17"/>
    <x v="0"/>
    <s v="RCADS-47-Y-DE"/>
    <n v="9"/>
    <s v="German"/>
    <n v="1"/>
    <x v="0"/>
    <n v="5"/>
    <s v="Separation Anxiety Disorder (7.1)"/>
    <n v="1.8"/>
    <n v="2.29"/>
  </r>
  <r>
    <s v="Grothus 2023 (47-Y) ages combined9MaleSocial Phobia (9.1)"/>
    <n v="9"/>
    <n v="3"/>
    <n v="5"/>
    <x v="19"/>
    <s v="Study1"/>
    <n v="270"/>
    <s v="Grothus2023 Study1 Boys"/>
    <n v="744"/>
    <s v="Male"/>
    <n v="8"/>
    <n v="17"/>
    <x v="0"/>
    <s v="RCADS-47-Y-DE"/>
    <n v="9"/>
    <s v="German"/>
    <n v="1"/>
    <x v="0"/>
    <n v="1"/>
    <s v="Social Phobia (9.1)"/>
    <n v="7.11"/>
    <n v="5.05"/>
  </r>
  <r>
    <s v="Grothus 2023 (47-Y) ages combined9MaleTotal Anxiety (37.1)"/>
    <n v="9"/>
    <n v="3"/>
    <n v="5"/>
    <x v="19"/>
    <s v="Study1"/>
    <n v="270"/>
    <s v="Grothus2023 Study1 Boys"/>
    <n v="744"/>
    <s v="Male"/>
    <n v="8"/>
    <n v="17"/>
    <x v="0"/>
    <s v="RCADS-47-Y-DE"/>
    <n v="9"/>
    <s v="German"/>
    <n v="1"/>
    <x v="0"/>
    <n v="7"/>
    <s v="Total Anxiety (37.1)"/>
    <n v="19.98"/>
    <n v="14.19"/>
  </r>
  <r>
    <s v="Grothus 2023 (47-Y) ages combined9MaleTotal Anxiety and Depression (47.1)"/>
    <n v="9"/>
    <n v="3"/>
    <n v="5"/>
    <x v="19"/>
    <s v="Study1"/>
    <n v="270"/>
    <s v="Grothus2023 Study1 Boys"/>
    <n v="744"/>
    <s v="Male"/>
    <n v="8"/>
    <n v="17"/>
    <x v="0"/>
    <s v="RCADS-47-Y-DE"/>
    <n v="9"/>
    <s v="German"/>
    <n v="1"/>
    <x v="0"/>
    <n v="8"/>
    <s v="Total Anxiety and Depression (47.1)"/>
    <n v="25.25"/>
    <n v="17.52"/>
  </r>
  <r>
    <s v="Kösters 2015 (47-Y) ages combined gender combined10CombinedGeneralized Anxiety Disorder (6.1)"/>
    <n v="10"/>
    <n v="4"/>
    <n v="13"/>
    <x v="20"/>
    <s v="Study1"/>
    <n v="690"/>
    <s v="Kösters 2015 Study1 Male&amp;Female 8to13-years"/>
    <n v="3601"/>
    <s v="Combined"/>
    <n v="8"/>
    <n v="13"/>
    <x v="0"/>
    <s v="RCADS-47-Y-NL"/>
    <n v="5"/>
    <s v="Dutch"/>
    <n v="1"/>
    <x v="0"/>
    <n v="3"/>
    <s v="Generalized Anxiety Disorder (6.1)"/>
    <n v="4.3"/>
    <n v="3.6"/>
  </r>
  <r>
    <s v="Kösters 2015 (47-Y) ages combined gender combined10CombinedMajor Depressive Disorder (10.1)"/>
    <n v="10"/>
    <n v="4"/>
    <n v="13"/>
    <x v="20"/>
    <s v="Study1"/>
    <n v="690"/>
    <s v="Kösters 2015 Study1 Male&amp;Female 8to13-years"/>
    <n v="3601"/>
    <s v="Combined"/>
    <n v="8"/>
    <n v="13"/>
    <x v="0"/>
    <s v="RCADS-47-Y-NL"/>
    <n v="5"/>
    <s v="Dutch"/>
    <n v="1"/>
    <x v="0"/>
    <n v="4"/>
    <s v="Major Depressive Disorder (10.1)"/>
    <n v="5.7"/>
    <n v="4.0999999999999996"/>
  </r>
  <r>
    <s v="Kösters 2015 (47-Y) ages combined gender combined10CombinedObsessive Compulsive Disorder (6.1)"/>
    <n v="10"/>
    <n v="4"/>
    <n v="13"/>
    <x v="20"/>
    <s v="Study1"/>
    <n v="690"/>
    <s v="Kösters 2015 Study1 Male&amp;Female 8to13-years"/>
    <n v="3601"/>
    <s v="Combined"/>
    <n v="8"/>
    <n v="13"/>
    <x v="0"/>
    <s v="RCADS-47-Y-NL"/>
    <n v="5"/>
    <s v="Dutch"/>
    <n v="1"/>
    <x v="0"/>
    <n v="6"/>
    <s v="Obsessive Compulsive Disorder (6.1)"/>
    <n v="3.9"/>
    <n v="3.5"/>
  </r>
  <r>
    <s v="Kösters 2015 (47-Y) ages combined gender combined10CombinedPanic Disorder (9.1)"/>
    <n v="10"/>
    <n v="4"/>
    <n v="13"/>
    <x v="20"/>
    <s v="Study1"/>
    <n v="690"/>
    <s v="Kösters 2015 Study1 Male&amp;Female 8to13-years"/>
    <n v="3601"/>
    <s v="Combined"/>
    <n v="8"/>
    <n v="13"/>
    <x v="0"/>
    <s v="RCADS-47-Y-NL"/>
    <n v="5"/>
    <s v="Dutch"/>
    <n v="1"/>
    <x v="0"/>
    <n v="2"/>
    <s v="Panic Disorder (9.1)"/>
    <n v="4.2"/>
    <n v="4.3"/>
  </r>
  <r>
    <s v="Kösters 2015 (47-Y) ages combined gender combined10CombinedSeparation Anxiety Disorder (7.1)"/>
    <n v="10"/>
    <n v="4"/>
    <n v="13"/>
    <x v="20"/>
    <s v="Study1"/>
    <n v="690"/>
    <s v="Kösters 2015 Study1 Male&amp;Female 8to13-years"/>
    <n v="3601"/>
    <s v="Combined"/>
    <n v="8"/>
    <n v="13"/>
    <x v="0"/>
    <s v="RCADS-47-Y-NL"/>
    <n v="5"/>
    <s v="Dutch"/>
    <n v="1"/>
    <x v="0"/>
    <n v="5"/>
    <s v="Separation Anxiety Disorder (7.1)"/>
    <n v="2.7"/>
    <n v="3.2"/>
  </r>
  <r>
    <s v="Kösters 2015 (47-Y) ages combined gender combined10CombinedSocial Phobia (9.1)"/>
    <n v="10"/>
    <n v="4"/>
    <n v="13"/>
    <x v="20"/>
    <s v="Study1"/>
    <n v="690"/>
    <s v="Kösters 2015 Study1 Male&amp;Female 8to13-years"/>
    <n v="3601"/>
    <s v="Combined"/>
    <n v="8"/>
    <n v="13"/>
    <x v="0"/>
    <s v="RCADS-47-Y-NL"/>
    <n v="5"/>
    <s v="Dutch"/>
    <n v="1"/>
    <x v="0"/>
    <n v="1"/>
    <s v="Social Phobia (9.1)"/>
    <n v="7.7"/>
    <n v="5.2"/>
  </r>
  <r>
    <s v="Kösters 2015 (47-Y) ages combined gender combined10CombinedTotal Anxiety (37.1)"/>
    <n v="10"/>
    <n v="4"/>
    <n v="13"/>
    <x v="20"/>
    <s v="Study1"/>
    <n v="690"/>
    <s v="Kösters 2015 Study1 Male&amp;Female 8to13-years"/>
    <n v="3601"/>
    <s v="Combined"/>
    <n v="8"/>
    <n v="13"/>
    <x v="0"/>
    <s v="RCADS-47-Y-NL"/>
    <n v="5"/>
    <s v="Dutch"/>
    <n v="1"/>
    <x v="0"/>
    <n v="7"/>
    <s v="Total Anxiety (37.1)"/>
    <n v="22.8"/>
    <n v="16.899999999999999"/>
  </r>
  <r>
    <s v="Kösters 2015 (47-Y) ages combined gender combined10CombinedTotal Anxiety and Depression (47.1)"/>
    <n v="10"/>
    <n v="4"/>
    <n v="13"/>
    <x v="20"/>
    <s v="Study1"/>
    <n v="690"/>
    <s v="Kösters 2015 Study1 Male&amp;Female 8to13-years"/>
    <n v="3601"/>
    <s v="Combined"/>
    <n v="8"/>
    <n v="13"/>
    <x v="0"/>
    <s v="RCADS-47-Y-NL"/>
    <n v="5"/>
    <s v="Dutch"/>
    <n v="1"/>
    <x v="0"/>
    <n v="8"/>
    <s v="Total Anxiety and Depression (47.1)"/>
    <n v="28.4"/>
    <n v="20.2"/>
  </r>
  <r>
    <s v="Kösters 2015 (47-Y) ages combined gender combined11CombinedGeneralized Anxiety Disorder (6.1)"/>
    <n v="11"/>
    <n v="5"/>
    <n v="13"/>
    <x v="20"/>
    <s v="Study1"/>
    <n v="690"/>
    <s v="Kösters 2015 Study1 Male&amp;Female 8to13-years"/>
    <n v="3601"/>
    <s v="Combined"/>
    <n v="8"/>
    <n v="13"/>
    <x v="0"/>
    <s v="RCADS-47-Y-NL"/>
    <n v="5"/>
    <s v="Dutch"/>
    <n v="1"/>
    <x v="0"/>
    <n v="3"/>
    <s v="Generalized Anxiety Disorder (6.1)"/>
    <n v="4.3"/>
    <n v="3.6"/>
  </r>
  <r>
    <s v="Kösters 2015 (47-Y) ages combined gender combined11CombinedMajor Depressive Disorder (10.1)"/>
    <n v="11"/>
    <n v="5"/>
    <n v="13"/>
    <x v="20"/>
    <s v="Study1"/>
    <n v="690"/>
    <s v="Kösters 2015 Study1 Male&amp;Female 8to13-years"/>
    <n v="3601"/>
    <s v="Combined"/>
    <n v="8"/>
    <n v="13"/>
    <x v="0"/>
    <s v="RCADS-47-Y-NL"/>
    <n v="5"/>
    <s v="Dutch"/>
    <n v="1"/>
    <x v="0"/>
    <n v="4"/>
    <s v="Major Depressive Disorder (10.1)"/>
    <n v="5.7"/>
    <n v="4.0999999999999996"/>
  </r>
  <r>
    <s v="Kösters 2015 (47-Y) ages combined gender combined11CombinedObsessive Compulsive Disorder (6.1)"/>
    <n v="11"/>
    <n v="5"/>
    <n v="13"/>
    <x v="20"/>
    <s v="Study1"/>
    <n v="690"/>
    <s v="Kösters 2015 Study1 Male&amp;Female 8to13-years"/>
    <n v="3601"/>
    <s v="Combined"/>
    <n v="8"/>
    <n v="13"/>
    <x v="0"/>
    <s v="RCADS-47-Y-NL"/>
    <n v="5"/>
    <s v="Dutch"/>
    <n v="1"/>
    <x v="0"/>
    <n v="6"/>
    <s v="Obsessive Compulsive Disorder (6.1)"/>
    <n v="3.9"/>
    <n v="3.5"/>
  </r>
  <r>
    <s v="Kösters 2015 (47-Y) ages combined gender combined11CombinedPanic Disorder (9.1)"/>
    <n v="11"/>
    <n v="5"/>
    <n v="13"/>
    <x v="20"/>
    <s v="Study1"/>
    <n v="690"/>
    <s v="Kösters 2015 Study1 Male&amp;Female 8to13-years"/>
    <n v="3601"/>
    <s v="Combined"/>
    <n v="8"/>
    <n v="13"/>
    <x v="0"/>
    <s v="RCADS-47-Y-NL"/>
    <n v="5"/>
    <s v="Dutch"/>
    <n v="1"/>
    <x v="0"/>
    <n v="2"/>
    <s v="Panic Disorder (9.1)"/>
    <n v="4.2"/>
    <n v="4.3"/>
  </r>
  <r>
    <s v="Kösters 2015 (47-Y) ages combined gender combined11CombinedSeparation Anxiety Disorder (7.1)"/>
    <n v="11"/>
    <n v="5"/>
    <n v="13"/>
    <x v="20"/>
    <s v="Study1"/>
    <n v="690"/>
    <s v="Kösters 2015 Study1 Male&amp;Female 8to13-years"/>
    <n v="3601"/>
    <s v="Combined"/>
    <n v="8"/>
    <n v="13"/>
    <x v="0"/>
    <s v="RCADS-47-Y-NL"/>
    <n v="5"/>
    <s v="Dutch"/>
    <n v="1"/>
    <x v="0"/>
    <n v="5"/>
    <s v="Separation Anxiety Disorder (7.1)"/>
    <n v="2.7"/>
    <n v="3.2"/>
  </r>
  <r>
    <s v="Kösters 2015 (47-Y) ages combined gender combined11CombinedSocial Phobia (9.1)"/>
    <n v="11"/>
    <n v="5"/>
    <n v="13"/>
    <x v="20"/>
    <s v="Study1"/>
    <n v="690"/>
    <s v="Kösters 2015 Study1 Male&amp;Female 8to13-years"/>
    <n v="3601"/>
    <s v="Combined"/>
    <n v="8"/>
    <n v="13"/>
    <x v="0"/>
    <s v="RCADS-47-Y-NL"/>
    <n v="5"/>
    <s v="Dutch"/>
    <n v="1"/>
    <x v="0"/>
    <n v="1"/>
    <s v="Social Phobia (9.1)"/>
    <n v="7.7"/>
    <n v="5.2"/>
  </r>
  <r>
    <s v="Kösters 2015 (47-Y) ages combined gender combined11CombinedTotal Anxiety (37.1)"/>
    <n v="11"/>
    <n v="5"/>
    <n v="13"/>
    <x v="20"/>
    <s v="Study1"/>
    <n v="690"/>
    <s v="Kösters 2015 Study1 Male&amp;Female 8to13-years"/>
    <n v="3601"/>
    <s v="Combined"/>
    <n v="8"/>
    <n v="13"/>
    <x v="0"/>
    <s v="RCADS-47-Y-NL"/>
    <n v="5"/>
    <s v="Dutch"/>
    <n v="1"/>
    <x v="0"/>
    <n v="7"/>
    <s v="Total Anxiety (37.1)"/>
    <n v="22.8"/>
    <n v="16.899999999999999"/>
  </r>
  <r>
    <s v="Kösters 2015 (47-Y) ages combined gender combined11CombinedTotal Anxiety and Depression (47.1)"/>
    <n v="11"/>
    <n v="5"/>
    <n v="13"/>
    <x v="20"/>
    <s v="Study1"/>
    <n v="690"/>
    <s v="Kösters 2015 Study1 Male&amp;Female 8to13-years"/>
    <n v="3601"/>
    <s v="Combined"/>
    <n v="8"/>
    <n v="13"/>
    <x v="0"/>
    <s v="RCADS-47-Y-NL"/>
    <n v="5"/>
    <s v="Dutch"/>
    <n v="1"/>
    <x v="0"/>
    <n v="8"/>
    <s v="Total Anxiety and Depression (47.1)"/>
    <n v="28.4"/>
    <n v="20.2"/>
  </r>
  <r>
    <s v="Kösters 2015 (47-Y) ages combined gender combined12CombinedGeneralized Anxiety Disorder (6.1)"/>
    <n v="12"/>
    <n v="6"/>
    <n v="13"/>
    <x v="20"/>
    <s v="Study1"/>
    <n v="690"/>
    <s v="Kösters 2015 Study1 Male&amp;Female 8to13-years"/>
    <n v="3601"/>
    <s v="Combined"/>
    <n v="8"/>
    <n v="13"/>
    <x v="0"/>
    <s v="RCADS-47-Y-NL"/>
    <n v="5"/>
    <s v="Dutch"/>
    <n v="1"/>
    <x v="0"/>
    <n v="3"/>
    <s v="Generalized Anxiety Disorder (6.1)"/>
    <n v="4.3"/>
    <n v="3.6"/>
  </r>
  <r>
    <s v="Kösters 2015 (47-Y) ages combined gender combined12CombinedMajor Depressive Disorder (10.1)"/>
    <n v="12"/>
    <n v="6"/>
    <n v="13"/>
    <x v="20"/>
    <s v="Study1"/>
    <n v="690"/>
    <s v="Kösters 2015 Study1 Male&amp;Female 8to13-years"/>
    <n v="3601"/>
    <s v="Combined"/>
    <n v="8"/>
    <n v="13"/>
    <x v="0"/>
    <s v="RCADS-47-Y-NL"/>
    <n v="5"/>
    <s v="Dutch"/>
    <n v="1"/>
    <x v="0"/>
    <n v="4"/>
    <s v="Major Depressive Disorder (10.1)"/>
    <n v="5.7"/>
    <n v="4.0999999999999996"/>
  </r>
  <r>
    <s v="Kösters 2015 (47-Y) ages combined gender combined12CombinedObsessive Compulsive Disorder (6.1)"/>
    <n v="12"/>
    <n v="6"/>
    <n v="13"/>
    <x v="20"/>
    <s v="Study1"/>
    <n v="690"/>
    <s v="Kösters 2015 Study1 Male&amp;Female 8to13-years"/>
    <n v="3601"/>
    <s v="Combined"/>
    <n v="8"/>
    <n v="13"/>
    <x v="0"/>
    <s v="RCADS-47-Y-NL"/>
    <n v="5"/>
    <s v="Dutch"/>
    <n v="1"/>
    <x v="0"/>
    <n v="6"/>
    <s v="Obsessive Compulsive Disorder (6.1)"/>
    <n v="3.9"/>
    <n v="3.5"/>
  </r>
  <r>
    <s v="Kösters 2015 (47-Y) ages combined gender combined12CombinedPanic Disorder (9.1)"/>
    <n v="12"/>
    <n v="6"/>
    <n v="13"/>
    <x v="20"/>
    <s v="Study1"/>
    <n v="690"/>
    <s v="Kösters 2015 Study1 Male&amp;Female 8to13-years"/>
    <n v="3601"/>
    <s v="Combined"/>
    <n v="8"/>
    <n v="13"/>
    <x v="0"/>
    <s v="RCADS-47-Y-NL"/>
    <n v="5"/>
    <s v="Dutch"/>
    <n v="1"/>
    <x v="0"/>
    <n v="2"/>
    <s v="Panic Disorder (9.1)"/>
    <n v="4.2"/>
    <n v="4.3"/>
  </r>
  <r>
    <s v="Kösters 2015 (47-Y) ages combined gender combined12CombinedSeparation Anxiety Disorder (7.1)"/>
    <n v="12"/>
    <n v="6"/>
    <n v="13"/>
    <x v="20"/>
    <s v="Study1"/>
    <n v="690"/>
    <s v="Kösters 2015 Study1 Male&amp;Female 8to13-years"/>
    <n v="3601"/>
    <s v="Combined"/>
    <n v="8"/>
    <n v="13"/>
    <x v="0"/>
    <s v="RCADS-47-Y-NL"/>
    <n v="5"/>
    <s v="Dutch"/>
    <n v="1"/>
    <x v="0"/>
    <n v="5"/>
    <s v="Separation Anxiety Disorder (7.1)"/>
    <n v="2.7"/>
    <n v="3.2"/>
  </r>
  <r>
    <s v="Kösters 2015 (47-Y) ages combined gender combined12CombinedSocial Phobia (9.1)"/>
    <n v="12"/>
    <n v="6"/>
    <n v="13"/>
    <x v="20"/>
    <s v="Study1"/>
    <n v="690"/>
    <s v="Kösters 2015 Study1 Male&amp;Female 8to13-years"/>
    <n v="3601"/>
    <s v="Combined"/>
    <n v="8"/>
    <n v="13"/>
    <x v="0"/>
    <s v="RCADS-47-Y-NL"/>
    <n v="5"/>
    <s v="Dutch"/>
    <n v="1"/>
    <x v="0"/>
    <n v="1"/>
    <s v="Social Phobia (9.1)"/>
    <n v="7.7"/>
    <n v="5.2"/>
  </r>
  <r>
    <s v="Kösters 2015 (47-Y) ages combined gender combined12CombinedTotal Anxiety (37.1)"/>
    <n v="12"/>
    <n v="6"/>
    <n v="13"/>
    <x v="20"/>
    <s v="Study1"/>
    <n v="690"/>
    <s v="Kösters 2015 Study1 Male&amp;Female 8to13-years"/>
    <n v="3601"/>
    <s v="Combined"/>
    <n v="8"/>
    <n v="13"/>
    <x v="0"/>
    <s v="RCADS-47-Y-NL"/>
    <n v="5"/>
    <s v="Dutch"/>
    <n v="1"/>
    <x v="0"/>
    <n v="7"/>
    <s v="Total Anxiety (37.1)"/>
    <n v="22.8"/>
    <n v="16.899999999999999"/>
  </r>
  <r>
    <s v="Kösters 2015 (47-Y) ages combined gender combined12CombinedTotal Anxiety and Depression (47.1)"/>
    <n v="12"/>
    <n v="6"/>
    <n v="13"/>
    <x v="20"/>
    <s v="Study1"/>
    <n v="690"/>
    <s v="Kösters 2015 Study1 Male&amp;Female 8to13-years"/>
    <n v="3601"/>
    <s v="Combined"/>
    <n v="8"/>
    <n v="13"/>
    <x v="0"/>
    <s v="RCADS-47-Y-NL"/>
    <n v="5"/>
    <s v="Dutch"/>
    <n v="1"/>
    <x v="0"/>
    <n v="8"/>
    <s v="Total Anxiety and Depression (47.1)"/>
    <n v="28.4"/>
    <n v="20.2"/>
  </r>
  <r>
    <s v="Kösters 2015 (47-Y) ages combined gender combined13CombinedGeneralized Anxiety Disorder (6.1)"/>
    <n v="13"/>
    <n v="7"/>
    <n v="13"/>
    <x v="20"/>
    <s v="Study1"/>
    <n v="690"/>
    <s v="Kösters 2015 Study1 Male&amp;Female 8to13-years"/>
    <n v="3601"/>
    <s v="Combined"/>
    <n v="8"/>
    <n v="13"/>
    <x v="0"/>
    <s v="RCADS-47-Y-NL"/>
    <n v="5"/>
    <s v="Dutch"/>
    <n v="1"/>
    <x v="0"/>
    <n v="3"/>
    <s v="Generalized Anxiety Disorder (6.1)"/>
    <n v="4.3"/>
    <n v="3.6"/>
  </r>
  <r>
    <s v="Kösters 2015 (47-Y) ages combined gender combined13CombinedMajor Depressive Disorder (10.1)"/>
    <n v="13"/>
    <n v="7"/>
    <n v="13"/>
    <x v="20"/>
    <s v="Study1"/>
    <n v="690"/>
    <s v="Kösters 2015 Study1 Male&amp;Female 8to13-years"/>
    <n v="3601"/>
    <s v="Combined"/>
    <n v="8"/>
    <n v="13"/>
    <x v="0"/>
    <s v="RCADS-47-Y-NL"/>
    <n v="5"/>
    <s v="Dutch"/>
    <n v="1"/>
    <x v="0"/>
    <n v="4"/>
    <s v="Major Depressive Disorder (10.1)"/>
    <n v="5.7"/>
    <n v="4.0999999999999996"/>
  </r>
  <r>
    <s v="Kösters 2015 (47-Y) ages combined gender combined13CombinedObsessive Compulsive Disorder (6.1)"/>
    <n v="13"/>
    <n v="7"/>
    <n v="13"/>
    <x v="20"/>
    <s v="Study1"/>
    <n v="690"/>
    <s v="Kösters 2015 Study1 Male&amp;Female 8to13-years"/>
    <n v="3601"/>
    <s v="Combined"/>
    <n v="8"/>
    <n v="13"/>
    <x v="0"/>
    <s v="RCADS-47-Y-NL"/>
    <n v="5"/>
    <s v="Dutch"/>
    <n v="1"/>
    <x v="0"/>
    <n v="6"/>
    <s v="Obsessive Compulsive Disorder (6.1)"/>
    <n v="3.9"/>
    <n v="3.5"/>
  </r>
  <r>
    <s v="Kösters 2015 (47-Y) ages combined gender combined13CombinedPanic Disorder (9.1)"/>
    <n v="13"/>
    <n v="7"/>
    <n v="13"/>
    <x v="20"/>
    <s v="Study1"/>
    <n v="690"/>
    <s v="Kösters 2015 Study1 Male&amp;Female 8to13-years"/>
    <n v="3601"/>
    <s v="Combined"/>
    <n v="8"/>
    <n v="13"/>
    <x v="0"/>
    <s v="RCADS-47-Y-NL"/>
    <n v="5"/>
    <s v="Dutch"/>
    <n v="1"/>
    <x v="0"/>
    <n v="2"/>
    <s v="Panic Disorder (9.1)"/>
    <n v="4.2"/>
    <n v="4.3"/>
  </r>
  <r>
    <s v="Kösters 2015 (47-Y) ages combined gender combined13CombinedSeparation Anxiety Disorder (7.1)"/>
    <n v="13"/>
    <n v="7"/>
    <n v="13"/>
    <x v="20"/>
    <s v="Study1"/>
    <n v="690"/>
    <s v="Kösters 2015 Study1 Male&amp;Female 8to13-years"/>
    <n v="3601"/>
    <s v="Combined"/>
    <n v="8"/>
    <n v="13"/>
    <x v="0"/>
    <s v="RCADS-47-Y-NL"/>
    <n v="5"/>
    <s v="Dutch"/>
    <n v="1"/>
    <x v="0"/>
    <n v="5"/>
    <s v="Separation Anxiety Disorder (7.1)"/>
    <n v="2.7"/>
    <n v="3.2"/>
  </r>
  <r>
    <s v="Kösters 2015 (47-Y) ages combined gender combined13CombinedSocial Phobia (9.1)"/>
    <n v="13"/>
    <n v="7"/>
    <n v="13"/>
    <x v="20"/>
    <s v="Study1"/>
    <n v="690"/>
    <s v="Kösters 2015 Study1 Male&amp;Female 8to13-years"/>
    <n v="3601"/>
    <s v="Combined"/>
    <n v="8"/>
    <n v="13"/>
    <x v="0"/>
    <s v="RCADS-47-Y-NL"/>
    <n v="5"/>
    <s v="Dutch"/>
    <n v="1"/>
    <x v="0"/>
    <n v="1"/>
    <s v="Social Phobia (9.1)"/>
    <n v="7.7"/>
    <n v="5.2"/>
  </r>
  <r>
    <s v="Kösters 2015 (47-Y) ages combined gender combined13CombinedTotal Anxiety (37.1)"/>
    <n v="13"/>
    <n v="7"/>
    <n v="13"/>
    <x v="20"/>
    <s v="Study1"/>
    <n v="690"/>
    <s v="Kösters 2015 Study1 Male&amp;Female 8to13-years"/>
    <n v="3601"/>
    <s v="Combined"/>
    <n v="8"/>
    <n v="13"/>
    <x v="0"/>
    <s v="RCADS-47-Y-NL"/>
    <n v="5"/>
    <s v="Dutch"/>
    <n v="1"/>
    <x v="0"/>
    <n v="7"/>
    <s v="Total Anxiety (37.1)"/>
    <n v="22.8"/>
    <n v="16.899999999999999"/>
  </r>
  <r>
    <s v="Kösters 2015 (47-Y) ages combined gender combined13CombinedTotal Anxiety and Depression (47.1)"/>
    <n v="13"/>
    <n v="7"/>
    <n v="13"/>
    <x v="20"/>
    <s v="Study1"/>
    <n v="690"/>
    <s v="Kösters 2015 Study1 Male&amp;Female 8to13-years"/>
    <n v="3601"/>
    <s v="Combined"/>
    <n v="8"/>
    <n v="13"/>
    <x v="0"/>
    <s v="RCADS-47-Y-NL"/>
    <n v="5"/>
    <s v="Dutch"/>
    <n v="1"/>
    <x v="0"/>
    <n v="8"/>
    <s v="Total Anxiety and Depression (47.1)"/>
    <n v="28.4"/>
    <n v="20.2"/>
  </r>
  <r>
    <s v="Kösters 2015 (47-Y) ages combined gender combined8CombinedGeneralized Anxiety Disorder (6.1)"/>
    <n v="8"/>
    <n v="2"/>
    <n v="13"/>
    <x v="20"/>
    <s v="Study1"/>
    <n v="690"/>
    <s v="Kösters 2015 Study1 Male&amp;Female 8to13-years"/>
    <n v="3601"/>
    <s v="Combined"/>
    <n v="8"/>
    <n v="13"/>
    <x v="0"/>
    <s v="RCADS-47-Y-NL"/>
    <n v="5"/>
    <s v="Dutch"/>
    <n v="1"/>
    <x v="0"/>
    <n v="3"/>
    <s v="Generalized Anxiety Disorder (6.1)"/>
    <n v="4.3"/>
    <n v="3.6"/>
  </r>
  <r>
    <s v="Kösters 2015 (47-Y) ages combined gender combined8CombinedMajor Depressive Disorder (10.1)"/>
    <n v="8"/>
    <n v="2"/>
    <n v="13"/>
    <x v="20"/>
    <s v="Study1"/>
    <n v="690"/>
    <s v="Kösters 2015 Study1 Male&amp;Female 8to13-years"/>
    <n v="3601"/>
    <s v="Combined"/>
    <n v="8"/>
    <n v="13"/>
    <x v="0"/>
    <s v="RCADS-47-Y-NL"/>
    <n v="5"/>
    <s v="Dutch"/>
    <n v="1"/>
    <x v="0"/>
    <n v="4"/>
    <s v="Major Depressive Disorder (10.1)"/>
    <n v="5.7"/>
    <n v="4.0999999999999996"/>
  </r>
  <r>
    <s v="Kösters 2015 (47-Y) ages combined gender combined8CombinedObsessive Compulsive Disorder (6.1)"/>
    <n v="8"/>
    <n v="2"/>
    <n v="13"/>
    <x v="20"/>
    <s v="Study1"/>
    <n v="690"/>
    <s v="Kösters 2015 Study1 Male&amp;Female 8to13-years"/>
    <n v="3601"/>
    <s v="Combined"/>
    <n v="8"/>
    <n v="13"/>
    <x v="0"/>
    <s v="RCADS-47-Y-NL"/>
    <n v="5"/>
    <s v="Dutch"/>
    <n v="1"/>
    <x v="0"/>
    <n v="6"/>
    <s v="Obsessive Compulsive Disorder (6.1)"/>
    <n v="3.9"/>
    <n v="3.5"/>
  </r>
  <r>
    <s v="Kösters 2015 (47-Y) ages combined gender combined8CombinedPanic Disorder (9.1)"/>
    <n v="8"/>
    <n v="2"/>
    <n v="13"/>
    <x v="20"/>
    <s v="Study1"/>
    <n v="690"/>
    <s v="Kösters 2015 Study1 Male&amp;Female 8to13-years"/>
    <n v="3601"/>
    <s v="Combined"/>
    <n v="8"/>
    <n v="13"/>
    <x v="0"/>
    <s v="RCADS-47-Y-NL"/>
    <n v="5"/>
    <s v="Dutch"/>
    <n v="1"/>
    <x v="0"/>
    <n v="2"/>
    <s v="Panic Disorder (9.1)"/>
    <n v="4.2"/>
    <n v="4.3"/>
  </r>
  <r>
    <s v="Kösters 2015 (47-Y) ages combined gender combined8CombinedSeparation Anxiety Disorder (7.1)"/>
    <n v="8"/>
    <n v="2"/>
    <n v="13"/>
    <x v="20"/>
    <s v="Study1"/>
    <n v="690"/>
    <s v="Kösters 2015 Study1 Male&amp;Female 8to13-years"/>
    <n v="3601"/>
    <s v="Combined"/>
    <n v="8"/>
    <n v="13"/>
    <x v="0"/>
    <s v="RCADS-47-Y-NL"/>
    <n v="5"/>
    <s v="Dutch"/>
    <n v="1"/>
    <x v="0"/>
    <n v="5"/>
    <s v="Separation Anxiety Disorder (7.1)"/>
    <n v="2.7"/>
    <n v="3.2"/>
  </r>
  <r>
    <s v="Kösters 2015 (47-Y) ages combined gender combined8CombinedSocial Phobia (9.1)"/>
    <n v="8"/>
    <n v="2"/>
    <n v="13"/>
    <x v="20"/>
    <s v="Study1"/>
    <n v="690"/>
    <s v="Kösters 2015 Study1 Male&amp;Female 8to13-years"/>
    <n v="3601"/>
    <s v="Combined"/>
    <n v="8"/>
    <n v="13"/>
    <x v="0"/>
    <s v="RCADS-47-Y-NL"/>
    <n v="5"/>
    <s v="Dutch"/>
    <n v="1"/>
    <x v="0"/>
    <n v="1"/>
    <s v="Social Phobia (9.1)"/>
    <n v="7.7"/>
    <n v="5.2"/>
  </r>
  <r>
    <s v="Kösters 2015 (47-Y) ages combined gender combined8CombinedTotal Anxiety (37.1)"/>
    <n v="8"/>
    <n v="2"/>
    <n v="13"/>
    <x v="20"/>
    <s v="Study1"/>
    <n v="690"/>
    <s v="Kösters 2015 Study1 Male&amp;Female 8to13-years"/>
    <n v="3601"/>
    <s v="Combined"/>
    <n v="8"/>
    <n v="13"/>
    <x v="0"/>
    <s v="RCADS-47-Y-NL"/>
    <n v="5"/>
    <s v="Dutch"/>
    <n v="1"/>
    <x v="0"/>
    <n v="7"/>
    <s v="Total Anxiety (37.1)"/>
    <n v="22.8"/>
    <n v="16.899999999999999"/>
  </r>
  <r>
    <s v="Kösters 2015 (47-Y) ages combined gender combined8CombinedTotal Anxiety and Depression (47.1)"/>
    <n v="8"/>
    <n v="2"/>
    <n v="13"/>
    <x v="20"/>
    <s v="Study1"/>
    <n v="690"/>
    <s v="Kösters 2015 Study1 Male&amp;Female 8to13-years"/>
    <n v="3601"/>
    <s v="Combined"/>
    <n v="8"/>
    <n v="13"/>
    <x v="0"/>
    <s v="RCADS-47-Y-NL"/>
    <n v="5"/>
    <s v="Dutch"/>
    <n v="1"/>
    <x v="0"/>
    <n v="8"/>
    <s v="Total Anxiety and Depression (47.1)"/>
    <n v="28.4"/>
    <n v="20.2"/>
  </r>
  <r>
    <s v="Kösters 2015 (47-Y) ages combined gender combined9CombinedGeneralized Anxiety Disorder (6.1)"/>
    <n v="9"/>
    <n v="3"/>
    <n v="13"/>
    <x v="20"/>
    <s v="Study1"/>
    <n v="690"/>
    <s v="Kösters 2015 Study1 Male&amp;Female 8to13-years"/>
    <n v="3601"/>
    <s v="Combined"/>
    <n v="8"/>
    <n v="13"/>
    <x v="0"/>
    <s v="RCADS-47-Y-NL"/>
    <n v="5"/>
    <s v="Dutch"/>
    <n v="1"/>
    <x v="0"/>
    <n v="3"/>
    <s v="Generalized Anxiety Disorder (6.1)"/>
    <n v="4.3"/>
    <n v="3.6"/>
  </r>
  <r>
    <s v="Kösters 2015 (47-Y) ages combined gender combined9CombinedMajor Depressive Disorder (10.1)"/>
    <n v="9"/>
    <n v="3"/>
    <n v="13"/>
    <x v="20"/>
    <s v="Study1"/>
    <n v="690"/>
    <s v="Kösters 2015 Study1 Male&amp;Female 8to13-years"/>
    <n v="3601"/>
    <s v="Combined"/>
    <n v="8"/>
    <n v="13"/>
    <x v="0"/>
    <s v="RCADS-47-Y-NL"/>
    <n v="5"/>
    <s v="Dutch"/>
    <n v="1"/>
    <x v="0"/>
    <n v="4"/>
    <s v="Major Depressive Disorder (10.1)"/>
    <n v="5.7"/>
    <n v="4.0999999999999996"/>
  </r>
  <r>
    <s v="Kösters 2015 (47-Y) ages combined gender combined9CombinedObsessive Compulsive Disorder (6.1)"/>
    <n v="9"/>
    <n v="3"/>
    <n v="13"/>
    <x v="20"/>
    <s v="Study1"/>
    <n v="690"/>
    <s v="Kösters 2015 Study1 Male&amp;Female 8to13-years"/>
    <n v="3601"/>
    <s v="Combined"/>
    <n v="8"/>
    <n v="13"/>
    <x v="0"/>
    <s v="RCADS-47-Y-NL"/>
    <n v="5"/>
    <s v="Dutch"/>
    <n v="1"/>
    <x v="0"/>
    <n v="6"/>
    <s v="Obsessive Compulsive Disorder (6.1)"/>
    <n v="3.9"/>
    <n v="3.5"/>
  </r>
  <r>
    <s v="Kösters 2015 (47-Y) ages combined gender combined9CombinedPanic Disorder (9.1)"/>
    <n v="9"/>
    <n v="3"/>
    <n v="13"/>
    <x v="20"/>
    <s v="Study1"/>
    <n v="690"/>
    <s v="Kösters 2015 Study1 Male&amp;Female 8to13-years"/>
    <n v="3601"/>
    <s v="Combined"/>
    <n v="8"/>
    <n v="13"/>
    <x v="0"/>
    <s v="RCADS-47-Y-NL"/>
    <n v="5"/>
    <s v="Dutch"/>
    <n v="1"/>
    <x v="0"/>
    <n v="2"/>
    <s v="Panic Disorder (9.1)"/>
    <n v="4.2"/>
    <n v="4.3"/>
  </r>
  <r>
    <s v="Kösters 2015 (47-Y) ages combined gender combined9CombinedSeparation Anxiety Disorder (7.1)"/>
    <n v="9"/>
    <n v="3"/>
    <n v="13"/>
    <x v="20"/>
    <s v="Study1"/>
    <n v="690"/>
    <s v="Kösters 2015 Study1 Male&amp;Female 8to13-years"/>
    <n v="3601"/>
    <s v="Combined"/>
    <n v="8"/>
    <n v="13"/>
    <x v="0"/>
    <s v="RCADS-47-Y-NL"/>
    <n v="5"/>
    <s v="Dutch"/>
    <n v="1"/>
    <x v="0"/>
    <n v="5"/>
    <s v="Separation Anxiety Disorder (7.1)"/>
    <n v="2.7"/>
    <n v="3.2"/>
  </r>
  <r>
    <s v="Kösters 2015 (47-Y) ages combined gender combined9CombinedSocial Phobia (9.1)"/>
    <n v="9"/>
    <n v="3"/>
    <n v="13"/>
    <x v="20"/>
    <s v="Study1"/>
    <n v="690"/>
    <s v="Kösters 2015 Study1 Male&amp;Female 8to13-years"/>
    <n v="3601"/>
    <s v="Combined"/>
    <n v="8"/>
    <n v="13"/>
    <x v="0"/>
    <s v="RCADS-47-Y-NL"/>
    <n v="5"/>
    <s v="Dutch"/>
    <n v="1"/>
    <x v="0"/>
    <n v="1"/>
    <s v="Social Phobia (9.1)"/>
    <n v="7.7"/>
    <n v="5.2"/>
  </r>
  <r>
    <s v="Kösters 2015 (47-Y) ages combined gender combined9CombinedTotal Anxiety (37.1)"/>
    <n v="9"/>
    <n v="3"/>
    <n v="13"/>
    <x v="20"/>
    <s v="Study1"/>
    <n v="690"/>
    <s v="Kösters 2015 Study1 Male&amp;Female 8to13-years"/>
    <n v="3601"/>
    <s v="Combined"/>
    <n v="8"/>
    <n v="13"/>
    <x v="0"/>
    <s v="RCADS-47-Y-NL"/>
    <n v="5"/>
    <s v="Dutch"/>
    <n v="1"/>
    <x v="0"/>
    <n v="7"/>
    <s v="Total Anxiety (37.1)"/>
    <n v="22.8"/>
    <n v="16.899999999999999"/>
  </r>
  <r>
    <s v="Kösters 2015 (47-Y) ages combined gender combined9CombinedTotal Anxiety and Depression (47.1)"/>
    <n v="9"/>
    <n v="3"/>
    <n v="13"/>
    <x v="20"/>
    <s v="Study1"/>
    <n v="690"/>
    <s v="Kösters 2015 Study1 Male&amp;Female 8to13-years"/>
    <n v="3601"/>
    <s v="Combined"/>
    <n v="8"/>
    <n v="13"/>
    <x v="0"/>
    <s v="RCADS-47-Y-NL"/>
    <n v="5"/>
    <s v="Dutch"/>
    <n v="1"/>
    <x v="0"/>
    <n v="8"/>
    <s v="Total Anxiety and Depression (47.1)"/>
    <n v="28.4"/>
    <n v="20.2"/>
  </r>
  <r>
    <s v="Kösters 2015 (47-Y) ages combined10FemaleGeneralized Anxiety Disorder (6.1)"/>
    <n v="10"/>
    <n v="4"/>
    <n v="13"/>
    <x v="21"/>
    <s v="Study1"/>
    <n v="692"/>
    <s v="Kösters 2015 Study1 Female 8to13-years"/>
    <n v="1885"/>
    <s v="Female"/>
    <n v="8"/>
    <n v="13"/>
    <x v="0"/>
    <s v="RCADS-47-Y-NL"/>
    <n v="5"/>
    <s v="Dutch"/>
    <n v="1"/>
    <x v="0"/>
    <n v="3"/>
    <s v="Generalized Anxiety Disorder (6.1)"/>
    <n v="4.7"/>
    <n v="3.7"/>
  </r>
  <r>
    <s v="Kösters 2015 (47-Y) ages combined10FemaleMajor Depressive Disorder (10.1)"/>
    <n v="10"/>
    <n v="4"/>
    <n v="13"/>
    <x v="21"/>
    <s v="Study1"/>
    <n v="692"/>
    <s v="Kösters 2015 Study1 Female 8to13-years"/>
    <n v="1885"/>
    <s v="Female"/>
    <n v="8"/>
    <n v="13"/>
    <x v="0"/>
    <s v="RCADS-47-Y-NL"/>
    <n v="5"/>
    <s v="Dutch"/>
    <n v="1"/>
    <x v="0"/>
    <n v="4"/>
    <s v="Major Depressive Disorder (10.1)"/>
    <n v="6"/>
    <n v="4.3"/>
  </r>
  <r>
    <s v="Kösters 2015 (47-Y) ages combined10FemaleObsessive Compulsive Disorder (6.1)"/>
    <n v="10"/>
    <n v="4"/>
    <n v="13"/>
    <x v="21"/>
    <s v="Study1"/>
    <n v="692"/>
    <s v="Kösters 2015 Study1 Female 8to13-years"/>
    <n v="1885"/>
    <s v="Female"/>
    <n v="8"/>
    <n v="13"/>
    <x v="0"/>
    <s v="RCADS-47-Y-NL"/>
    <n v="5"/>
    <s v="Dutch"/>
    <n v="1"/>
    <x v="0"/>
    <n v="6"/>
    <s v="Obsessive Compulsive Disorder (6.1)"/>
    <n v="4"/>
    <n v="3.6"/>
  </r>
  <r>
    <s v="Kösters 2015 (47-Y) ages combined10FemalePanic Disorder (9.1)"/>
    <n v="10"/>
    <n v="4"/>
    <n v="13"/>
    <x v="21"/>
    <s v="Study1"/>
    <n v="692"/>
    <s v="Kösters 2015 Study1 Female 8to13-years"/>
    <n v="1885"/>
    <s v="Female"/>
    <n v="8"/>
    <n v="13"/>
    <x v="0"/>
    <s v="RCADS-47-Y-NL"/>
    <n v="5"/>
    <s v="Dutch"/>
    <n v="1"/>
    <x v="0"/>
    <n v="2"/>
    <s v="Panic Disorder (9.1)"/>
    <n v="4.8"/>
    <n v="4.5999999999999996"/>
  </r>
  <r>
    <s v="Kösters 2015 (47-Y) ages combined10FemaleSeparation Anxiety Disorder (7.1)"/>
    <n v="10"/>
    <n v="4"/>
    <n v="13"/>
    <x v="21"/>
    <s v="Study1"/>
    <n v="692"/>
    <s v="Kösters 2015 Study1 Female 8to13-years"/>
    <n v="1885"/>
    <s v="Female"/>
    <n v="8"/>
    <n v="13"/>
    <x v="0"/>
    <s v="RCADS-47-Y-NL"/>
    <n v="5"/>
    <s v="Dutch"/>
    <n v="1"/>
    <x v="0"/>
    <n v="5"/>
    <s v="Separation Anxiety Disorder (7.1)"/>
    <n v="3.3"/>
    <n v="3.5"/>
  </r>
  <r>
    <s v="Kösters 2015 (47-Y) ages combined10FemaleSocial Phobia (9.1)"/>
    <n v="10"/>
    <n v="4"/>
    <n v="13"/>
    <x v="21"/>
    <s v="Study1"/>
    <n v="692"/>
    <s v="Kösters 2015 Study1 Female 8to13-years"/>
    <n v="1885"/>
    <s v="Female"/>
    <n v="8"/>
    <n v="13"/>
    <x v="0"/>
    <s v="RCADS-47-Y-NL"/>
    <n v="5"/>
    <s v="Dutch"/>
    <n v="1"/>
    <x v="0"/>
    <n v="1"/>
    <s v="Social Phobia (9.1)"/>
    <n v="8.9"/>
    <n v="5.5"/>
  </r>
  <r>
    <s v="Kösters 2015 (47-Y) ages combined10FemaleTotal Anxiety (37.1)"/>
    <n v="10"/>
    <n v="4"/>
    <n v="13"/>
    <x v="21"/>
    <s v="Study1"/>
    <n v="692"/>
    <s v="Kösters 2015 Study1 Female 8to13-years"/>
    <n v="1885"/>
    <s v="Female"/>
    <n v="8"/>
    <n v="13"/>
    <x v="0"/>
    <s v="RCADS-47-Y-NL"/>
    <n v="5"/>
    <s v="Dutch"/>
    <n v="1"/>
    <x v="0"/>
    <n v="7"/>
    <s v="Total Anxiety (37.1)"/>
    <n v="25.6"/>
    <n v="18.100000000000001"/>
  </r>
  <r>
    <s v="Kösters 2015 (47-Y) ages combined10FemaleTotal Anxiety and Depression (47.1)"/>
    <n v="10"/>
    <n v="4"/>
    <n v="13"/>
    <x v="21"/>
    <s v="Study1"/>
    <n v="692"/>
    <s v="Kösters 2015 Study1 Female 8to13-years"/>
    <n v="1885"/>
    <s v="Female"/>
    <n v="8"/>
    <n v="13"/>
    <x v="0"/>
    <s v="RCADS-47-Y-NL"/>
    <n v="5"/>
    <s v="Dutch"/>
    <n v="1"/>
    <x v="0"/>
    <n v="8"/>
    <s v="Total Anxiety and Depression (47.1)"/>
    <n v="31.6"/>
    <n v="21.6"/>
  </r>
  <r>
    <s v="Kösters 2015 (47-Y) ages combined10MaleGeneralized Anxiety Disorder (6.1)"/>
    <n v="10"/>
    <n v="4"/>
    <n v="13"/>
    <x v="21"/>
    <s v="Study1"/>
    <n v="691"/>
    <s v="Kösters 2015 Study1 Male 8to13-years"/>
    <n v="1712"/>
    <s v="Male"/>
    <n v="8"/>
    <n v="13"/>
    <x v="0"/>
    <s v="RCADS-47-Y-NL"/>
    <n v="5"/>
    <s v="Dutch"/>
    <n v="1"/>
    <x v="0"/>
    <n v="3"/>
    <s v="Generalized Anxiety Disorder (6.1)"/>
    <n v="3.9"/>
    <n v="3.4"/>
  </r>
  <r>
    <s v="Kösters 2015 (47-Y) ages combined10MaleMajor Depressive Disorder (10.1)"/>
    <n v="10"/>
    <n v="4"/>
    <n v="13"/>
    <x v="21"/>
    <s v="Study1"/>
    <n v="691"/>
    <s v="Kösters 2015 Study1 Male 8to13-years"/>
    <n v="1712"/>
    <s v="Male"/>
    <n v="8"/>
    <n v="13"/>
    <x v="0"/>
    <s v="RCADS-47-Y-NL"/>
    <n v="5"/>
    <s v="Dutch"/>
    <n v="1"/>
    <x v="0"/>
    <n v="4"/>
    <s v="Major Depressive Disorder (10.1)"/>
    <n v="5.3"/>
    <n v="4"/>
  </r>
  <r>
    <s v="Kösters 2015 (47-Y) ages combined10MaleObsessive Compulsive Disorder (6.1)"/>
    <n v="10"/>
    <n v="4"/>
    <n v="13"/>
    <x v="21"/>
    <s v="Study1"/>
    <n v="691"/>
    <s v="Kösters 2015 Study1 Male 8to13-years"/>
    <n v="1712"/>
    <s v="Male"/>
    <n v="8"/>
    <n v="13"/>
    <x v="0"/>
    <s v="RCADS-47-Y-NL"/>
    <n v="5"/>
    <s v="Dutch"/>
    <n v="1"/>
    <x v="0"/>
    <n v="6"/>
    <s v="Obsessive Compulsive Disorder (6.1)"/>
    <n v="3.7"/>
    <n v="3.3"/>
  </r>
  <r>
    <s v="Kösters 2015 (47-Y) ages combined10MalePanic Disorder (9.1)"/>
    <n v="10"/>
    <n v="4"/>
    <n v="13"/>
    <x v="21"/>
    <s v="Study1"/>
    <n v="691"/>
    <s v="Kösters 2015 Study1 Male 8to13-years"/>
    <n v="1712"/>
    <s v="Male"/>
    <n v="8"/>
    <n v="13"/>
    <x v="0"/>
    <s v="RCADS-47-Y-NL"/>
    <n v="5"/>
    <s v="Dutch"/>
    <n v="1"/>
    <x v="0"/>
    <n v="2"/>
    <s v="Panic Disorder (9.1)"/>
    <n v="3.6"/>
    <n v="3.7"/>
  </r>
  <r>
    <s v="Kösters 2015 (47-Y) ages combined10MaleSeparation Anxiety Disorder (7.1)"/>
    <n v="10"/>
    <n v="4"/>
    <n v="13"/>
    <x v="21"/>
    <s v="Study1"/>
    <n v="691"/>
    <s v="Kösters 2015 Study1 Male 8to13-years"/>
    <n v="1712"/>
    <s v="Male"/>
    <n v="8"/>
    <n v="13"/>
    <x v="0"/>
    <s v="RCADS-47-Y-NL"/>
    <n v="5"/>
    <s v="Dutch"/>
    <n v="1"/>
    <x v="0"/>
    <n v="5"/>
    <s v="Separation Anxiety Disorder (7.1)"/>
    <n v="2.1"/>
    <n v="2.7"/>
  </r>
  <r>
    <s v="Kösters 2015 (47-Y) ages combined10MaleSocial Phobia (9.1)"/>
    <n v="10"/>
    <n v="4"/>
    <n v="13"/>
    <x v="21"/>
    <s v="Study1"/>
    <n v="691"/>
    <s v="Kösters 2015 Study1 Male 8to13-years"/>
    <n v="1712"/>
    <s v="Male"/>
    <n v="8"/>
    <n v="13"/>
    <x v="0"/>
    <s v="RCADS-47-Y-NL"/>
    <n v="5"/>
    <s v="Dutch"/>
    <n v="1"/>
    <x v="0"/>
    <n v="1"/>
    <s v="Social Phobia (9.1)"/>
    <n v="6.5"/>
    <n v="4.5999999999999996"/>
  </r>
  <r>
    <s v="Kösters 2015 (47-Y) ages combined10MaleTotal Anxiety (37.1)"/>
    <n v="10"/>
    <n v="4"/>
    <n v="13"/>
    <x v="21"/>
    <s v="Study1"/>
    <n v="691"/>
    <s v="Kösters 2015 Study1 Male 8to13-years"/>
    <n v="1712"/>
    <s v="Male"/>
    <n v="8"/>
    <n v="13"/>
    <x v="0"/>
    <s v="RCADS-47-Y-NL"/>
    <n v="5"/>
    <s v="Dutch"/>
    <n v="1"/>
    <x v="0"/>
    <n v="7"/>
    <s v="Total Anxiety (37.1)"/>
    <n v="19.7"/>
    <n v="14.9"/>
  </r>
  <r>
    <s v="Kösters 2015 (47-Y) ages combined10MaleTotal Anxiety and Depression (47.1)"/>
    <n v="10"/>
    <n v="4"/>
    <n v="13"/>
    <x v="21"/>
    <s v="Study1"/>
    <n v="691"/>
    <s v="Kösters 2015 Study1 Male 8to13-years"/>
    <n v="1712"/>
    <s v="Male"/>
    <n v="8"/>
    <n v="13"/>
    <x v="0"/>
    <s v="RCADS-47-Y-NL"/>
    <n v="5"/>
    <s v="Dutch"/>
    <n v="1"/>
    <x v="0"/>
    <n v="8"/>
    <s v="Total Anxiety and Depression (47.1)"/>
    <n v="25"/>
    <n v="17.899999999999999"/>
  </r>
  <r>
    <s v="Kösters 2015 (47-Y) ages combined11FemaleGeneralized Anxiety Disorder (6.1)"/>
    <n v="11"/>
    <n v="5"/>
    <n v="13"/>
    <x v="21"/>
    <s v="Study1"/>
    <n v="692"/>
    <s v="Kösters 2015 Study1 Female 8to13-years"/>
    <n v="1885"/>
    <s v="Female"/>
    <n v="8"/>
    <n v="13"/>
    <x v="0"/>
    <s v="RCADS-47-Y-NL"/>
    <n v="5"/>
    <s v="Dutch"/>
    <n v="1"/>
    <x v="0"/>
    <n v="3"/>
    <s v="Generalized Anxiety Disorder (6.1)"/>
    <n v="4.7"/>
    <n v="3.7"/>
  </r>
  <r>
    <s v="Kösters 2015 (47-Y) ages combined11FemaleMajor Depressive Disorder (10.1)"/>
    <n v="11"/>
    <n v="5"/>
    <n v="13"/>
    <x v="21"/>
    <s v="Study1"/>
    <n v="692"/>
    <s v="Kösters 2015 Study1 Female 8to13-years"/>
    <n v="1885"/>
    <s v="Female"/>
    <n v="8"/>
    <n v="13"/>
    <x v="0"/>
    <s v="RCADS-47-Y-NL"/>
    <n v="5"/>
    <s v="Dutch"/>
    <n v="1"/>
    <x v="0"/>
    <n v="4"/>
    <s v="Major Depressive Disorder (10.1)"/>
    <n v="6"/>
    <n v="4.3"/>
  </r>
  <r>
    <s v="Kösters 2015 (47-Y) ages combined11FemaleObsessive Compulsive Disorder (6.1)"/>
    <n v="11"/>
    <n v="5"/>
    <n v="13"/>
    <x v="21"/>
    <s v="Study1"/>
    <n v="692"/>
    <s v="Kösters 2015 Study1 Female 8to13-years"/>
    <n v="1885"/>
    <s v="Female"/>
    <n v="8"/>
    <n v="13"/>
    <x v="0"/>
    <s v="RCADS-47-Y-NL"/>
    <n v="5"/>
    <s v="Dutch"/>
    <n v="1"/>
    <x v="0"/>
    <n v="6"/>
    <s v="Obsessive Compulsive Disorder (6.1)"/>
    <n v="4"/>
    <n v="3.6"/>
  </r>
  <r>
    <s v="Kösters 2015 (47-Y) ages combined11FemalePanic Disorder (9.1)"/>
    <n v="11"/>
    <n v="5"/>
    <n v="13"/>
    <x v="21"/>
    <s v="Study1"/>
    <n v="692"/>
    <s v="Kösters 2015 Study1 Female 8to13-years"/>
    <n v="1885"/>
    <s v="Female"/>
    <n v="8"/>
    <n v="13"/>
    <x v="0"/>
    <s v="RCADS-47-Y-NL"/>
    <n v="5"/>
    <s v="Dutch"/>
    <n v="1"/>
    <x v="0"/>
    <n v="2"/>
    <s v="Panic Disorder (9.1)"/>
    <n v="4.8"/>
    <n v="4.5999999999999996"/>
  </r>
  <r>
    <s v="Kösters 2015 (47-Y) ages combined11FemaleSeparation Anxiety Disorder (7.1)"/>
    <n v="11"/>
    <n v="5"/>
    <n v="13"/>
    <x v="21"/>
    <s v="Study1"/>
    <n v="692"/>
    <s v="Kösters 2015 Study1 Female 8to13-years"/>
    <n v="1885"/>
    <s v="Female"/>
    <n v="8"/>
    <n v="13"/>
    <x v="0"/>
    <s v="RCADS-47-Y-NL"/>
    <n v="5"/>
    <s v="Dutch"/>
    <n v="1"/>
    <x v="0"/>
    <n v="5"/>
    <s v="Separation Anxiety Disorder (7.1)"/>
    <n v="3.3"/>
    <n v="3.5"/>
  </r>
  <r>
    <s v="Kösters 2015 (47-Y) ages combined11FemaleSocial Phobia (9.1)"/>
    <n v="11"/>
    <n v="5"/>
    <n v="13"/>
    <x v="21"/>
    <s v="Study1"/>
    <n v="692"/>
    <s v="Kösters 2015 Study1 Female 8to13-years"/>
    <n v="1885"/>
    <s v="Female"/>
    <n v="8"/>
    <n v="13"/>
    <x v="0"/>
    <s v="RCADS-47-Y-NL"/>
    <n v="5"/>
    <s v="Dutch"/>
    <n v="1"/>
    <x v="0"/>
    <n v="1"/>
    <s v="Social Phobia (9.1)"/>
    <n v="8.9"/>
    <n v="5.5"/>
  </r>
  <r>
    <s v="Kösters 2015 (47-Y) ages combined11FemaleTotal Anxiety (37.1)"/>
    <n v="11"/>
    <n v="5"/>
    <n v="13"/>
    <x v="21"/>
    <s v="Study1"/>
    <n v="692"/>
    <s v="Kösters 2015 Study1 Female 8to13-years"/>
    <n v="1885"/>
    <s v="Female"/>
    <n v="8"/>
    <n v="13"/>
    <x v="0"/>
    <s v="RCADS-47-Y-NL"/>
    <n v="5"/>
    <s v="Dutch"/>
    <n v="1"/>
    <x v="0"/>
    <n v="7"/>
    <s v="Total Anxiety (37.1)"/>
    <n v="25.6"/>
    <n v="18.100000000000001"/>
  </r>
  <r>
    <s v="Kösters 2015 (47-Y) ages combined11FemaleTotal Anxiety and Depression (47.1)"/>
    <n v="11"/>
    <n v="5"/>
    <n v="13"/>
    <x v="21"/>
    <s v="Study1"/>
    <n v="692"/>
    <s v="Kösters 2015 Study1 Female 8to13-years"/>
    <n v="1885"/>
    <s v="Female"/>
    <n v="8"/>
    <n v="13"/>
    <x v="0"/>
    <s v="RCADS-47-Y-NL"/>
    <n v="5"/>
    <s v="Dutch"/>
    <n v="1"/>
    <x v="0"/>
    <n v="8"/>
    <s v="Total Anxiety and Depression (47.1)"/>
    <n v="31.6"/>
    <n v="21.6"/>
  </r>
  <r>
    <s v="Kösters 2015 (47-Y) ages combined11MaleGeneralized Anxiety Disorder (6.1)"/>
    <n v="11"/>
    <n v="5"/>
    <n v="13"/>
    <x v="21"/>
    <s v="Study1"/>
    <n v="691"/>
    <s v="Kösters 2015 Study1 Male 8to13-years"/>
    <n v="1712"/>
    <s v="Male"/>
    <n v="8"/>
    <n v="13"/>
    <x v="0"/>
    <s v="RCADS-47-Y-NL"/>
    <n v="5"/>
    <s v="Dutch"/>
    <n v="1"/>
    <x v="0"/>
    <n v="3"/>
    <s v="Generalized Anxiety Disorder (6.1)"/>
    <n v="3.9"/>
    <n v="3.4"/>
  </r>
  <r>
    <s v="Kösters 2015 (47-Y) ages combined11MaleMajor Depressive Disorder (10.1)"/>
    <n v="11"/>
    <n v="5"/>
    <n v="13"/>
    <x v="21"/>
    <s v="Study1"/>
    <n v="691"/>
    <s v="Kösters 2015 Study1 Male 8to13-years"/>
    <n v="1712"/>
    <s v="Male"/>
    <n v="8"/>
    <n v="13"/>
    <x v="0"/>
    <s v="RCADS-47-Y-NL"/>
    <n v="5"/>
    <s v="Dutch"/>
    <n v="1"/>
    <x v="0"/>
    <n v="4"/>
    <s v="Major Depressive Disorder (10.1)"/>
    <n v="5.3"/>
    <n v="4"/>
  </r>
  <r>
    <s v="Kösters 2015 (47-Y) ages combined11MaleObsessive Compulsive Disorder (6.1)"/>
    <n v="11"/>
    <n v="5"/>
    <n v="13"/>
    <x v="21"/>
    <s v="Study1"/>
    <n v="691"/>
    <s v="Kösters 2015 Study1 Male 8to13-years"/>
    <n v="1712"/>
    <s v="Male"/>
    <n v="8"/>
    <n v="13"/>
    <x v="0"/>
    <s v="RCADS-47-Y-NL"/>
    <n v="5"/>
    <s v="Dutch"/>
    <n v="1"/>
    <x v="0"/>
    <n v="6"/>
    <s v="Obsessive Compulsive Disorder (6.1)"/>
    <n v="3.7"/>
    <n v="3.3"/>
  </r>
  <r>
    <s v="Kösters 2015 (47-Y) ages combined11MalePanic Disorder (9.1)"/>
    <n v="11"/>
    <n v="5"/>
    <n v="13"/>
    <x v="21"/>
    <s v="Study1"/>
    <n v="691"/>
    <s v="Kösters 2015 Study1 Male 8to13-years"/>
    <n v="1712"/>
    <s v="Male"/>
    <n v="8"/>
    <n v="13"/>
    <x v="0"/>
    <s v="RCADS-47-Y-NL"/>
    <n v="5"/>
    <s v="Dutch"/>
    <n v="1"/>
    <x v="0"/>
    <n v="2"/>
    <s v="Panic Disorder (9.1)"/>
    <n v="3.6"/>
    <n v="3.7"/>
  </r>
  <r>
    <s v="Kösters 2015 (47-Y) ages combined11MaleSeparation Anxiety Disorder (7.1)"/>
    <n v="11"/>
    <n v="5"/>
    <n v="13"/>
    <x v="21"/>
    <s v="Study1"/>
    <n v="691"/>
    <s v="Kösters 2015 Study1 Male 8to13-years"/>
    <n v="1712"/>
    <s v="Male"/>
    <n v="8"/>
    <n v="13"/>
    <x v="0"/>
    <s v="RCADS-47-Y-NL"/>
    <n v="5"/>
    <s v="Dutch"/>
    <n v="1"/>
    <x v="0"/>
    <n v="5"/>
    <s v="Separation Anxiety Disorder (7.1)"/>
    <n v="2.1"/>
    <n v="2.7"/>
  </r>
  <r>
    <s v="Kösters 2015 (47-Y) ages combined11MaleSocial Phobia (9.1)"/>
    <n v="11"/>
    <n v="5"/>
    <n v="13"/>
    <x v="21"/>
    <s v="Study1"/>
    <n v="691"/>
    <s v="Kösters 2015 Study1 Male 8to13-years"/>
    <n v="1712"/>
    <s v="Male"/>
    <n v="8"/>
    <n v="13"/>
    <x v="0"/>
    <s v="RCADS-47-Y-NL"/>
    <n v="5"/>
    <s v="Dutch"/>
    <n v="1"/>
    <x v="0"/>
    <n v="1"/>
    <s v="Social Phobia (9.1)"/>
    <n v="6.5"/>
    <n v="4.5999999999999996"/>
  </r>
  <r>
    <s v="Kösters 2015 (47-Y) ages combined11MaleTotal Anxiety (37.1)"/>
    <n v="11"/>
    <n v="5"/>
    <n v="13"/>
    <x v="21"/>
    <s v="Study1"/>
    <n v="691"/>
    <s v="Kösters 2015 Study1 Male 8to13-years"/>
    <n v="1712"/>
    <s v="Male"/>
    <n v="8"/>
    <n v="13"/>
    <x v="0"/>
    <s v="RCADS-47-Y-NL"/>
    <n v="5"/>
    <s v="Dutch"/>
    <n v="1"/>
    <x v="0"/>
    <n v="7"/>
    <s v="Total Anxiety (37.1)"/>
    <n v="19.7"/>
    <n v="14.9"/>
  </r>
  <r>
    <s v="Kösters 2015 (47-Y) ages combined11MaleTotal Anxiety and Depression (47.1)"/>
    <n v="11"/>
    <n v="5"/>
    <n v="13"/>
    <x v="21"/>
    <s v="Study1"/>
    <n v="691"/>
    <s v="Kösters 2015 Study1 Male 8to13-years"/>
    <n v="1712"/>
    <s v="Male"/>
    <n v="8"/>
    <n v="13"/>
    <x v="0"/>
    <s v="RCADS-47-Y-NL"/>
    <n v="5"/>
    <s v="Dutch"/>
    <n v="1"/>
    <x v="0"/>
    <n v="8"/>
    <s v="Total Anxiety and Depression (47.1)"/>
    <n v="25"/>
    <n v="17.899999999999999"/>
  </r>
  <r>
    <s v="Kösters 2015 (47-Y) ages combined12FemaleGeneralized Anxiety Disorder (6.1)"/>
    <n v="12"/>
    <n v="6"/>
    <n v="13"/>
    <x v="21"/>
    <s v="Study1"/>
    <n v="692"/>
    <s v="Kösters 2015 Study1 Female 8to13-years"/>
    <n v="1885"/>
    <s v="Female"/>
    <n v="8"/>
    <n v="13"/>
    <x v="0"/>
    <s v="RCADS-47-Y-NL"/>
    <n v="5"/>
    <s v="Dutch"/>
    <n v="1"/>
    <x v="0"/>
    <n v="3"/>
    <s v="Generalized Anxiety Disorder (6.1)"/>
    <n v="4.7"/>
    <n v="3.7"/>
  </r>
  <r>
    <s v="Kösters 2015 (47-Y) ages combined12FemaleMajor Depressive Disorder (10.1)"/>
    <n v="12"/>
    <n v="6"/>
    <n v="13"/>
    <x v="21"/>
    <s v="Study1"/>
    <n v="692"/>
    <s v="Kösters 2015 Study1 Female 8to13-years"/>
    <n v="1885"/>
    <s v="Female"/>
    <n v="8"/>
    <n v="13"/>
    <x v="0"/>
    <s v="RCADS-47-Y-NL"/>
    <n v="5"/>
    <s v="Dutch"/>
    <n v="1"/>
    <x v="0"/>
    <n v="4"/>
    <s v="Major Depressive Disorder (10.1)"/>
    <n v="6"/>
    <n v="4.3"/>
  </r>
  <r>
    <s v="Kösters 2015 (47-Y) ages combined12FemaleObsessive Compulsive Disorder (6.1)"/>
    <n v="12"/>
    <n v="6"/>
    <n v="13"/>
    <x v="21"/>
    <s v="Study1"/>
    <n v="692"/>
    <s v="Kösters 2015 Study1 Female 8to13-years"/>
    <n v="1885"/>
    <s v="Female"/>
    <n v="8"/>
    <n v="13"/>
    <x v="0"/>
    <s v="RCADS-47-Y-NL"/>
    <n v="5"/>
    <s v="Dutch"/>
    <n v="1"/>
    <x v="0"/>
    <n v="6"/>
    <s v="Obsessive Compulsive Disorder (6.1)"/>
    <n v="4"/>
    <n v="3.6"/>
  </r>
  <r>
    <s v="Kösters 2015 (47-Y) ages combined12FemalePanic Disorder (9.1)"/>
    <n v="12"/>
    <n v="6"/>
    <n v="13"/>
    <x v="21"/>
    <s v="Study1"/>
    <n v="692"/>
    <s v="Kösters 2015 Study1 Female 8to13-years"/>
    <n v="1885"/>
    <s v="Female"/>
    <n v="8"/>
    <n v="13"/>
    <x v="0"/>
    <s v="RCADS-47-Y-NL"/>
    <n v="5"/>
    <s v="Dutch"/>
    <n v="1"/>
    <x v="0"/>
    <n v="2"/>
    <s v="Panic Disorder (9.1)"/>
    <n v="4.8"/>
    <n v="4.5999999999999996"/>
  </r>
  <r>
    <s v="Kösters 2015 (47-Y) ages combined12FemaleSeparation Anxiety Disorder (7.1)"/>
    <n v="12"/>
    <n v="6"/>
    <n v="13"/>
    <x v="21"/>
    <s v="Study1"/>
    <n v="692"/>
    <s v="Kösters 2015 Study1 Female 8to13-years"/>
    <n v="1885"/>
    <s v="Female"/>
    <n v="8"/>
    <n v="13"/>
    <x v="0"/>
    <s v="RCADS-47-Y-NL"/>
    <n v="5"/>
    <s v="Dutch"/>
    <n v="1"/>
    <x v="0"/>
    <n v="5"/>
    <s v="Separation Anxiety Disorder (7.1)"/>
    <n v="3.3"/>
    <n v="3.5"/>
  </r>
  <r>
    <s v="Kösters 2015 (47-Y) ages combined12FemaleSocial Phobia (9.1)"/>
    <n v="12"/>
    <n v="6"/>
    <n v="13"/>
    <x v="21"/>
    <s v="Study1"/>
    <n v="692"/>
    <s v="Kösters 2015 Study1 Female 8to13-years"/>
    <n v="1885"/>
    <s v="Female"/>
    <n v="8"/>
    <n v="13"/>
    <x v="0"/>
    <s v="RCADS-47-Y-NL"/>
    <n v="5"/>
    <s v="Dutch"/>
    <n v="1"/>
    <x v="0"/>
    <n v="1"/>
    <s v="Social Phobia (9.1)"/>
    <n v="8.9"/>
    <n v="5.5"/>
  </r>
  <r>
    <s v="Kösters 2015 (47-Y) ages combined12FemaleTotal Anxiety (37.1)"/>
    <n v="12"/>
    <n v="6"/>
    <n v="13"/>
    <x v="21"/>
    <s v="Study1"/>
    <n v="692"/>
    <s v="Kösters 2015 Study1 Female 8to13-years"/>
    <n v="1885"/>
    <s v="Female"/>
    <n v="8"/>
    <n v="13"/>
    <x v="0"/>
    <s v="RCADS-47-Y-NL"/>
    <n v="5"/>
    <s v="Dutch"/>
    <n v="1"/>
    <x v="0"/>
    <n v="7"/>
    <s v="Total Anxiety (37.1)"/>
    <n v="25.6"/>
    <n v="18.100000000000001"/>
  </r>
  <r>
    <s v="Kösters 2015 (47-Y) ages combined12FemaleTotal Anxiety and Depression (47.1)"/>
    <n v="12"/>
    <n v="6"/>
    <n v="13"/>
    <x v="21"/>
    <s v="Study1"/>
    <n v="692"/>
    <s v="Kösters 2015 Study1 Female 8to13-years"/>
    <n v="1885"/>
    <s v="Female"/>
    <n v="8"/>
    <n v="13"/>
    <x v="0"/>
    <s v="RCADS-47-Y-NL"/>
    <n v="5"/>
    <s v="Dutch"/>
    <n v="1"/>
    <x v="0"/>
    <n v="8"/>
    <s v="Total Anxiety and Depression (47.1)"/>
    <n v="31.6"/>
    <n v="21.6"/>
  </r>
  <r>
    <s v="Kösters 2015 (47-Y) ages combined12MaleGeneralized Anxiety Disorder (6.1)"/>
    <n v="12"/>
    <n v="6"/>
    <n v="13"/>
    <x v="21"/>
    <s v="Study1"/>
    <n v="691"/>
    <s v="Kösters 2015 Study1 Male 8to13-years"/>
    <n v="1712"/>
    <s v="Male"/>
    <n v="8"/>
    <n v="13"/>
    <x v="0"/>
    <s v="RCADS-47-Y-NL"/>
    <n v="5"/>
    <s v="Dutch"/>
    <n v="1"/>
    <x v="0"/>
    <n v="3"/>
    <s v="Generalized Anxiety Disorder (6.1)"/>
    <n v="3.9"/>
    <n v="3.4"/>
  </r>
  <r>
    <s v="Kösters 2015 (47-Y) ages combined12MaleMajor Depressive Disorder (10.1)"/>
    <n v="12"/>
    <n v="6"/>
    <n v="13"/>
    <x v="21"/>
    <s v="Study1"/>
    <n v="691"/>
    <s v="Kösters 2015 Study1 Male 8to13-years"/>
    <n v="1712"/>
    <s v="Male"/>
    <n v="8"/>
    <n v="13"/>
    <x v="0"/>
    <s v="RCADS-47-Y-NL"/>
    <n v="5"/>
    <s v="Dutch"/>
    <n v="1"/>
    <x v="0"/>
    <n v="4"/>
    <s v="Major Depressive Disorder (10.1)"/>
    <n v="5.3"/>
    <n v="4"/>
  </r>
  <r>
    <s v="Kösters 2015 (47-Y) ages combined12MaleObsessive Compulsive Disorder (6.1)"/>
    <n v="12"/>
    <n v="6"/>
    <n v="13"/>
    <x v="21"/>
    <s v="Study1"/>
    <n v="691"/>
    <s v="Kösters 2015 Study1 Male 8to13-years"/>
    <n v="1712"/>
    <s v="Male"/>
    <n v="8"/>
    <n v="13"/>
    <x v="0"/>
    <s v="RCADS-47-Y-NL"/>
    <n v="5"/>
    <s v="Dutch"/>
    <n v="1"/>
    <x v="0"/>
    <n v="6"/>
    <s v="Obsessive Compulsive Disorder (6.1)"/>
    <n v="3.7"/>
    <n v="3.3"/>
  </r>
  <r>
    <s v="Kösters 2015 (47-Y) ages combined12MalePanic Disorder (9.1)"/>
    <n v="12"/>
    <n v="6"/>
    <n v="13"/>
    <x v="21"/>
    <s v="Study1"/>
    <n v="691"/>
    <s v="Kösters 2015 Study1 Male 8to13-years"/>
    <n v="1712"/>
    <s v="Male"/>
    <n v="8"/>
    <n v="13"/>
    <x v="0"/>
    <s v="RCADS-47-Y-NL"/>
    <n v="5"/>
    <s v="Dutch"/>
    <n v="1"/>
    <x v="0"/>
    <n v="2"/>
    <s v="Panic Disorder (9.1)"/>
    <n v="3.6"/>
    <n v="3.7"/>
  </r>
  <r>
    <s v="Kösters 2015 (47-Y) ages combined12MaleSeparation Anxiety Disorder (7.1)"/>
    <n v="12"/>
    <n v="6"/>
    <n v="13"/>
    <x v="21"/>
    <s v="Study1"/>
    <n v="691"/>
    <s v="Kösters 2015 Study1 Male 8to13-years"/>
    <n v="1712"/>
    <s v="Male"/>
    <n v="8"/>
    <n v="13"/>
    <x v="0"/>
    <s v="RCADS-47-Y-NL"/>
    <n v="5"/>
    <s v="Dutch"/>
    <n v="1"/>
    <x v="0"/>
    <n v="5"/>
    <s v="Separation Anxiety Disorder (7.1)"/>
    <n v="2.1"/>
    <n v="2.7"/>
  </r>
  <r>
    <s v="Kösters 2015 (47-Y) ages combined12MaleSocial Phobia (9.1)"/>
    <n v="12"/>
    <n v="6"/>
    <n v="13"/>
    <x v="21"/>
    <s v="Study1"/>
    <n v="691"/>
    <s v="Kösters 2015 Study1 Male 8to13-years"/>
    <n v="1712"/>
    <s v="Male"/>
    <n v="8"/>
    <n v="13"/>
    <x v="0"/>
    <s v="RCADS-47-Y-NL"/>
    <n v="5"/>
    <s v="Dutch"/>
    <n v="1"/>
    <x v="0"/>
    <n v="1"/>
    <s v="Social Phobia (9.1)"/>
    <n v="6.5"/>
    <n v="4.5999999999999996"/>
  </r>
  <r>
    <s v="Kösters 2015 (47-Y) ages combined12MaleTotal Anxiety (37.1)"/>
    <n v="12"/>
    <n v="6"/>
    <n v="13"/>
    <x v="21"/>
    <s v="Study1"/>
    <n v="691"/>
    <s v="Kösters 2015 Study1 Male 8to13-years"/>
    <n v="1712"/>
    <s v="Male"/>
    <n v="8"/>
    <n v="13"/>
    <x v="0"/>
    <s v="RCADS-47-Y-NL"/>
    <n v="5"/>
    <s v="Dutch"/>
    <n v="1"/>
    <x v="0"/>
    <n v="7"/>
    <s v="Total Anxiety (37.1)"/>
    <n v="19.7"/>
    <n v="14.9"/>
  </r>
  <r>
    <s v="Kösters 2015 (47-Y) ages combined12MaleTotal Anxiety and Depression (47.1)"/>
    <n v="12"/>
    <n v="6"/>
    <n v="13"/>
    <x v="21"/>
    <s v="Study1"/>
    <n v="691"/>
    <s v="Kösters 2015 Study1 Male 8to13-years"/>
    <n v="1712"/>
    <s v="Male"/>
    <n v="8"/>
    <n v="13"/>
    <x v="0"/>
    <s v="RCADS-47-Y-NL"/>
    <n v="5"/>
    <s v="Dutch"/>
    <n v="1"/>
    <x v="0"/>
    <n v="8"/>
    <s v="Total Anxiety and Depression (47.1)"/>
    <n v="25"/>
    <n v="17.899999999999999"/>
  </r>
  <r>
    <s v="Kösters 2015 (47-Y) ages combined13FemaleGeneralized Anxiety Disorder (6.1)"/>
    <n v="13"/>
    <n v="7"/>
    <n v="13"/>
    <x v="21"/>
    <s v="Study1"/>
    <n v="692"/>
    <s v="Kösters 2015 Study1 Female 8to13-years"/>
    <n v="1885"/>
    <s v="Female"/>
    <n v="8"/>
    <n v="13"/>
    <x v="0"/>
    <s v="RCADS-47-Y-NL"/>
    <n v="5"/>
    <s v="Dutch"/>
    <n v="1"/>
    <x v="0"/>
    <n v="3"/>
    <s v="Generalized Anxiety Disorder (6.1)"/>
    <n v="4.7"/>
    <n v="3.7"/>
  </r>
  <r>
    <s v="Kösters 2015 (47-Y) ages combined13FemaleMajor Depressive Disorder (10.1)"/>
    <n v="13"/>
    <n v="7"/>
    <n v="13"/>
    <x v="21"/>
    <s v="Study1"/>
    <n v="692"/>
    <s v="Kösters 2015 Study1 Female 8to13-years"/>
    <n v="1885"/>
    <s v="Female"/>
    <n v="8"/>
    <n v="13"/>
    <x v="0"/>
    <s v="RCADS-47-Y-NL"/>
    <n v="5"/>
    <s v="Dutch"/>
    <n v="1"/>
    <x v="0"/>
    <n v="4"/>
    <s v="Major Depressive Disorder (10.1)"/>
    <n v="6"/>
    <n v="4.3"/>
  </r>
  <r>
    <s v="Kösters 2015 (47-Y) ages combined13FemaleObsessive Compulsive Disorder (6.1)"/>
    <n v="13"/>
    <n v="7"/>
    <n v="13"/>
    <x v="21"/>
    <s v="Study1"/>
    <n v="692"/>
    <s v="Kösters 2015 Study1 Female 8to13-years"/>
    <n v="1885"/>
    <s v="Female"/>
    <n v="8"/>
    <n v="13"/>
    <x v="0"/>
    <s v="RCADS-47-Y-NL"/>
    <n v="5"/>
    <s v="Dutch"/>
    <n v="1"/>
    <x v="0"/>
    <n v="6"/>
    <s v="Obsessive Compulsive Disorder (6.1)"/>
    <n v="4"/>
    <n v="3.6"/>
  </r>
  <r>
    <s v="Kösters 2015 (47-Y) ages combined13FemalePanic Disorder (9.1)"/>
    <n v="13"/>
    <n v="7"/>
    <n v="13"/>
    <x v="21"/>
    <s v="Study1"/>
    <n v="692"/>
    <s v="Kösters 2015 Study1 Female 8to13-years"/>
    <n v="1885"/>
    <s v="Female"/>
    <n v="8"/>
    <n v="13"/>
    <x v="0"/>
    <s v="RCADS-47-Y-NL"/>
    <n v="5"/>
    <s v="Dutch"/>
    <n v="1"/>
    <x v="0"/>
    <n v="2"/>
    <s v="Panic Disorder (9.1)"/>
    <n v="4.8"/>
    <n v="4.5999999999999996"/>
  </r>
  <r>
    <s v="Kösters 2015 (47-Y) ages combined13FemaleSeparation Anxiety Disorder (7.1)"/>
    <n v="13"/>
    <n v="7"/>
    <n v="13"/>
    <x v="21"/>
    <s v="Study1"/>
    <n v="692"/>
    <s v="Kösters 2015 Study1 Female 8to13-years"/>
    <n v="1885"/>
    <s v="Female"/>
    <n v="8"/>
    <n v="13"/>
    <x v="0"/>
    <s v="RCADS-47-Y-NL"/>
    <n v="5"/>
    <s v="Dutch"/>
    <n v="1"/>
    <x v="0"/>
    <n v="5"/>
    <s v="Separation Anxiety Disorder (7.1)"/>
    <n v="3.3"/>
    <n v="3.5"/>
  </r>
  <r>
    <s v="Kösters 2015 (47-Y) ages combined13FemaleSocial Phobia (9.1)"/>
    <n v="13"/>
    <n v="7"/>
    <n v="13"/>
    <x v="21"/>
    <s v="Study1"/>
    <n v="692"/>
    <s v="Kösters 2015 Study1 Female 8to13-years"/>
    <n v="1885"/>
    <s v="Female"/>
    <n v="8"/>
    <n v="13"/>
    <x v="0"/>
    <s v="RCADS-47-Y-NL"/>
    <n v="5"/>
    <s v="Dutch"/>
    <n v="1"/>
    <x v="0"/>
    <n v="1"/>
    <s v="Social Phobia (9.1)"/>
    <n v="8.9"/>
    <n v="5.5"/>
  </r>
  <r>
    <s v="Kösters 2015 (47-Y) ages combined13FemaleTotal Anxiety (37.1)"/>
    <n v="13"/>
    <n v="7"/>
    <n v="13"/>
    <x v="21"/>
    <s v="Study1"/>
    <n v="692"/>
    <s v="Kösters 2015 Study1 Female 8to13-years"/>
    <n v="1885"/>
    <s v="Female"/>
    <n v="8"/>
    <n v="13"/>
    <x v="0"/>
    <s v="RCADS-47-Y-NL"/>
    <n v="5"/>
    <s v="Dutch"/>
    <n v="1"/>
    <x v="0"/>
    <n v="7"/>
    <s v="Total Anxiety (37.1)"/>
    <n v="25.6"/>
    <n v="18.100000000000001"/>
  </r>
  <r>
    <s v="Kösters 2015 (47-Y) ages combined13FemaleTotal Anxiety and Depression (47.1)"/>
    <n v="13"/>
    <n v="7"/>
    <n v="13"/>
    <x v="21"/>
    <s v="Study1"/>
    <n v="692"/>
    <s v="Kösters 2015 Study1 Female 8to13-years"/>
    <n v="1885"/>
    <s v="Female"/>
    <n v="8"/>
    <n v="13"/>
    <x v="0"/>
    <s v="RCADS-47-Y-NL"/>
    <n v="5"/>
    <s v="Dutch"/>
    <n v="1"/>
    <x v="0"/>
    <n v="8"/>
    <s v="Total Anxiety and Depression (47.1)"/>
    <n v="31.6"/>
    <n v="21.6"/>
  </r>
  <r>
    <s v="Kösters 2015 (47-Y) ages combined13MaleGeneralized Anxiety Disorder (6.1)"/>
    <n v="13"/>
    <n v="7"/>
    <n v="13"/>
    <x v="21"/>
    <s v="Study1"/>
    <n v="691"/>
    <s v="Kösters 2015 Study1 Male 8to13-years"/>
    <n v="1712"/>
    <s v="Male"/>
    <n v="8"/>
    <n v="13"/>
    <x v="0"/>
    <s v="RCADS-47-Y-NL"/>
    <n v="5"/>
    <s v="Dutch"/>
    <n v="1"/>
    <x v="0"/>
    <n v="3"/>
    <s v="Generalized Anxiety Disorder (6.1)"/>
    <n v="3.9"/>
    <n v="3.4"/>
  </r>
  <r>
    <s v="Kösters 2015 (47-Y) ages combined13MaleMajor Depressive Disorder (10.1)"/>
    <n v="13"/>
    <n v="7"/>
    <n v="13"/>
    <x v="21"/>
    <s v="Study1"/>
    <n v="691"/>
    <s v="Kösters 2015 Study1 Male 8to13-years"/>
    <n v="1712"/>
    <s v="Male"/>
    <n v="8"/>
    <n v="13"/>
    <x v="0"/>
    <s v="RCADS-47-Y-NL"/>
    <n v="5"/>
    <s v="Dutch"/>
    <n v="1"/>
    <x v="0"/>
    <n v="4"/>
    <s v="Major Depressive Disorder (10.1)"/>
    <n v="5.3"/>
    <n v="4"/>
  </r>
  <r>
    <s v="Kösters 2015 (47-Y) ages combined13MaleObsessive Compulsive Disorder (6.1)"/>
    <n v="13"/>
    <n v="7"/>
    <n v="13"/>
    <x v="21"/>
    <s v="Study1"/>
    <n v="691"/>
    <s v="Kösters 2015 Study1 Male 8to13-years"/>
    <n v="1712"/>
    <s v="Male"/>
    <n v="8"/>
    <n v="13"/>
    <x v="0"/>
    <s v="RCADS-47-Y-NL"/>
    <n v="5"/>
    <s v="Dutch"/>
    <n v="1"/>
    <x v="0"/>
    <n v="6"/>
    <s v="Obsessive Compulsive Disorder (6.1)"/>
    <n v="3.7"/>
    <n v="3.3"/>
  </r>
  <r>
    <s v="Kösters 2015 (47-Y) ages combined13MalePanic Disorder (9.1)"/>
    <n v="13"/>
    <n v="7"/>
    <n v="13"/>
    <x v="21"/>
    <s v="Study1"/>
    <n v="691"/>
    <s v="Kösters 2015 Study1 Male 8to13-years"/>
    <n v="1712"/>
    <s v="Male"/>
    <n v="8"/>
    <n v="13"/>
    <x v="0"/>
    <s v="RCADS-47-Y-NL"/>
    <n v="5"/>
    <s v="Dutch"/>
    <n v="1"/>
    <x v="0"/>
    <n v="2"/>
    <s v="Panic Disorder (9.1)"/>
    <n v="3.6"/>
    <n v="3.7"/>
  </r>
  <r>
    <s v="Kösters 2015 (47-Y) ages combined13MaleSeparation Anxiety Disorder (7.1)"/>
    <n v="13"/>
    <n v="7"/>
    <n v="13"/>
    <x v="21"/>
    <s v="Study1"/>
    <n v="691"/>
    <s v="Kösters 2015 Study1 Male 8to13-years"/>
    <n v="1712"/>
    <s v="Male"/>
    <n v="8"/>
    <n v="13"/>
    <x v="0"/>
    <s v="RCADS-47-Y-NL"/>
    <n v="5"/>
    <s v="Dutch"/>
    <n v="1"/>
    <x v="0"/>
    <n v="5"/>
    <s v="Separation Anxiety Disorder (7.1)"/>
    <n v="2.1"/>
    <n v="2.7"/>
  </r>
  <r>
    <s v="Kösters 2015 (47-Y) ages combined13MaleSocial Phobia (9.1)"/>
    <n v="13"/>
    <n v="7"/>
    <n v="13"/>
    <x v="21"/>
    <s v="Study1"/>
    <n v="691"/>
    <s v="Kösters 2015 Study1 Male 8to13-years"/>
    <n v="1712"/>
    <s v="Male"/>
    <n v="8"/>
    <n v="13"/>
    <x v="0"/>
    <s v="RCADS-47-Y-NL"/>
    <n v="5"/>
    <s v="Dutch"/>
    <n v="1"/>
    <x v="0"/>
    <n v="1"/>
    <s v="Social Phobia (9.1)"/>
    <n v="6.5"/>
    <n v="4.5999999999999996"/>
  </r>
  <r>
    <s v="Kösters 2015 (47-Y) ages combined13MaleTotal Anxiety (37.1)"/>
    <n v="13"/>
    <n v="7"/>
    <n v="13"/>
    <x v="21"/>
    <s v="Study1"/>
    <n v="691"/>
    <s v="Kösters 2015 Study1 Male 8to13-years"/>
    <n v="1712"/>
    <s v="Male"/>
    <n v="8"/>
    <n v="13"/>
    <x v="0"/>
    <s v="RCADS-47-Y-NL"/>
    <n v="5"/>
    <s v="Dutch"/>
    <n v="1"/>
    <x v="0"/>
    <n v="7"/>
    <s v="Total Anxiety (37.1)"/>
    <n v="19.7"/>
    <n v="14.9"/>
  </r>
  <r>
    <s v="Kösters 2015 (47-Y) ages combined13MaleTotal Anxiety and Depression (47.1)"/>
    <n v="13"/>
    <n v="7"/>
    <n v="13"/>
    <x v="21"/>
    <s v="Study1"/>
    <n v="691"/>
    <s v="Kösters 2015 Study1 Male 8to13-years"/>
    <n v="1712"/>
    <s v="Male"/>
    <n v="8"/>
    <n v="13"/>
    <x v="0"/>
    <s v="RCADS-47-Y-NL"/>
    <n v="5"/>
    <s v="Dutch"/>
    <n v="1"/>
    <x v="0"/>
    <n v="8"/>
    <s v="Total Anxiety and Depression (47.1)"/>
    <n v="25"/>
    <n v="17.899999999999999"/>
  </r>
  <r>
    <s v="Kösters 2015 (47-Y) ages combined8FemaleGeneralized Anxiety Disorder (6.1)"/>
    <n v="8"/>
    <n v="2"/>
    <n v="13"/>
    <x v="21"/>
    <s v="Study1"/>
    <n v="692"/>
    <s v="Kösters 2015 Study1 Female 8to13-years"/>
    <n v="1885"/>
    <s v="Female"/>
    <n v="8"/>
    <n v="13"/>
    <x v="0"/>
    <s v="RCADS-47-Y-NL"/>
    <n v="5"/>
    <s v="Dutch"/>
    <n v="1"/>
    <x v="0"/>
    <n v="3"/>
    <s v="Generalized Anxiety Disorder (6.1)"/>
    <n v="4.7"/>
    <n v="3.7"/>
  </r>
  <r>
    <s v="Kösters 2015 (47-Y) ages combined8FemaleMajor Depressive Disorder (10.1)"/>
    <n v="8"/>
    <n v="2"/>
    <n v="13"/>
    <x v="21"/>
    <s v="Study1"/>
    <n v="692"/>
    <s v="Kösters 2015 Study1 Female 8to13-years"/>
    <n v="1885"/>
    <s v="Female"/>
    <n v="8"/>
    <n v="13"/>
    <x v="0"/>
    <s v="RCADS-47-Y-NL"/>
    <n v="5"/>
    <s v="Dutch"/>
    <n v="1"/>
    <x v="0"/>
    <n v="4"/>
    <s v="Major Depressive Disorder (10.1)"/>
    <n v="6"/>
    <n v="4.3"/>
  </r>
  <r>
    <s v="Kösters 2015 (47-Y) ages combined8FemaleObsessive Compulsive Disorder (6.1)"/>
    <n v="8"/>
    <n v="2"/>
    <n v="13"/>
    <x v="21"/>
    <s v="Study1"/>
    <n v="692"/>
    <s v="Kösters 2015 Study1 Female 8to13-years"/>
    <n v="1885"/>
    <s v="Female"/>
    <n v="8"/>
    <n v="13"/>
    <x v="0"/>
    <s v="RCADS-47-Y-NL"/>
    <n v="5"/>
    <s v="Dutch"/>
    <n v="1"/>
    <x v="0"/>
    <n v="6"/>
    <s v="Obsessive Compulsive Disorder (6.1)"/>
    <n v="4"/>
    <n v="3.6"/>
  </r>
  <r>
    <s v="Kösters 2015 (47-Y) ages combined8FemalePanic Disorder (9.1)"/>
    <n v="8"/>
    <n v="2"/>
    <n v="13"/>
    <x v="21"/>
    <s v="Study1"/>
    <n v="692"/>
    <s v="Kösters 2015 Study1 Female 8to13-years"/>
    <n v="1885"/>
    <s v="Female"/>
    <n v="8"/>
    <n v="13"/>
    <x v="0"/>
    <s v="RCADS-47-Y-NL"/>
    <n v="5"/>
    <s v="Dutch"/>
    <n v="1"/>
    <x v="0"/>
    <n v="2"/>
    <s v="Panic Disorder (9.1)"/>
    <n v="4.8"/>
    <n v="4.5999999999999996"/>
  </r>
  <r>
    <s v="Kösters 2015 (47-Y) ages combined8FemaleSeparation Anxiety Disorder (7.1)"/>
    <n v="8"/>
    <n v="2"/>
    <n v="13"/>
    <x v="21"/>
    <s v="Study1"/>
    <n v="692"/>
    <s v="Kösters 2015 Study1 Female 8to13-years"/>
    <n v="1885"/>
    <s v="Female"/>
    <n v="8"/>
    <n v="13"/>
    <x v="0"/>
    <s v="RCADS-47-Y-NL"/>
    <n v="5"/>
    <s v="Dutch"/>
    <n v="1"/>
    <x v="0"/>
    <n v="5"/>
    <s v="Separation Anxiety Disorder (7.1)"/>
    <n v="3.3"/>
    <n v="3.5"/>
  </r>
  <r>
    <s v="Kösters 2015 (47-Y) ages combined8FemaleSocial Phobia (9.1)"/>
    <n v="8"/>
    <n v="2"/>
    <n v="13"/>
    <x v="21"/>
    <s v="Study1"/>
    <n v="692"/>
    <s v="Kösters 2015 Study1 Female 8to13-years"/>
    <n v="1885"/>
    <s v="Female"/>
    <n v="8"/>
    <n v="13"/>
    <x v="0"/>
    <s v="RCADS-47-Y-NL"/>
    <n v="5"/>
    <s v="Dutch"/>
    <n v="1"/>
    <x v="0"/>
    <n v="1"/>
    <s v="Social Phobia (9.1)"/>
    <n v="8.9"/>
    <n v="5.5"/>
  </r>
  <r>
    <s v="Kösters 2015 (47-Y) ages combined8FemaleTotal Anxiety (37.1)"/>
    <n v="8"/>
    <n v="2"/>
    <n v="13"/>
    <x v="21"/>
    <s v="Study1"/>
    <n v="692"/>
    <s v="Kösters 2015 Study1 Female 8to13-years"/>
    <n v="1885"/>
    <s v="Female"/>
    <n v="8"/>
    <n v="13"/>
    <x v="0"/>
    <s v="RCADS-47-Y-NL"/>
    <n v="5"/>
    <s v="Dutch"/>
    <n v="1"/>
    <x v="0"/>
    <n v="7"/>
    <s v="Total Anxiety (37.1)"/>
    <n v="25.6"/>
    <n v="18.100000000000001"/>
  </r>
  <r>
    <s v="Kösters 2015 (47-Y) ages combined8FemaleTotal Anxiety and Depression (47.1)"/>
    <n v="8"/>
    <n v="2"/>
    <n v="13"/>
    <x v="21"/>
    <s v="Study1"/>
    <n v="692"/>
    <s v="Kösters 2015 Study1 Female 8to13-years"/>
    <n v="1885"/>
    <s v="Female"/>
    <n v="8"/>
    <n v="13"/>
    <x v="0"/>
    <s v="RCADS-47-Y-NL"/>
    <n v="5"/>
    <s v="Dutch"/>
    <n v="1"/>
    <x v="0"/>
    <n v="8"/>
    <s v="Total Anxiety and Depression (47.1)"/>
    <n v="31.6"/>
    <n v="21.6"/>
  </r>
  <r>
    <s v="Kösters 2015 (47-Y) ages combined8MaleGeneralized Anxiety Disorder (6.1)"/>
    <n v="8"/>
    <n v="2"/>
    <n v="13"/>
    <x v="21"/>
    <s v="Study1"/>
    <n v="691"/>
    <s v="Kösters 2015 Study1 Male 8to13-years"/>
    <n v="1712"/>
    <s v="Male"/>
    <n v="8"/>
    <n v="13"/>
    <x v="0"/>
    <s v="RCADS-47-Y-NL"/>
    <n v="5"/>
    <s v="Dutch"/>
    <n v="1"/>
    <x v="0"/>
    <n v="3"/>
    <s v="Generalized Anxiety Disorder (6.1)"/>
    <n v="3.9"/>
    <n v="3.4"/>
  </r>
  <r>
    <s v="Kösters 2015 (47-Y) ages combined8MaleMajor Depressive Disorder (10.1)"/>
    <n v="8"/>
    <n v="2"/>
    <n v="13"/>
    <x v="21"/>
    <s v="Study1"/>
    <n v="691"/>
    <s v="Kösters 2015 Study1 Male 8to13-years"/>
    <n v="1712"/>
    <s v="Male"/>
    <n v="8"/>
    <n v="13"/>
    <x v="0"/>
    <s v="RCADS-47-Y-NL"/>
    <n v="5"/>
    <s v="Dutch"/>
    <n v="1"/>
    <x v="0"/>
    <n v="4"/>
    <s v="Major Depressive Disorder (10.1)"/>
    <n v="5.3"/>
    <n v="4"/>
  </r>
  <r>
    <s v="Kösters 2015 (47-Y) ages combined8MaleObsessive Compulsive Disorder (6.1)"/>
    <n v="8"/>
    <n v="2"/>
    <n v="13"/>
    <x v="21"/>
    <s v="Study1"/>
    <n v="691"/>
    <s v="Kösters 2015 Study1 Male 8to13-years"/>
    <n v="1712"/>
    <s v="Male"/>
    <n v="8"/>
    <n v="13"/>
    <x v="0"/>
    <s v="RCADS-47-Y-NL"/>
    <n v="5"/>
    <s v="Dutch"/>
    <n v="1"/>
    <x v="0"/>
    <n v="6"/>
    <s v="Obsessive Compulsive Disorder (6.1)"/>
    <n v="3.7"/>
    <n v="3.3"/>
  </r>
  <r>
    <s v="Kösters 2015 (47-Y) ages combined8MalePanic Disorder (9.1)"/>
    <n v="8"/>
    <n v="2"/>
    <n v="13"/>
    <x v="21"/>
    <s v="Study1"/>
    <n v="691"/>
    <s v="Kösters 2015 Study1 Male 8to13-years"/>
    <n v="1712"/>
    <s v="Male"/>
    <n v="8"/>
    <n v="13"/>
    <x v="0"/>
    <s v="RCADS-47-Y-NL"/>
    <n v="5"/>
    <s v="Dutch"/>
    <n v="1"/>
    <x v="0"/>
    <n v="2"/>
    <s v="Panic Disorder (9.1)"/>
    <n v="3.6"/>
    <n v="3.7"/>
  </r>
  <r>
    <s v="Kösters 2015 (47-Y) ages combined8MaleSeparation Anxiety Disorder (7.1)"/>
    <n v="8"/>
    <n v="2"/>
    <n v="13"/>
    <x v="21"/>
    <s v="Study1"/>
    <n v="691"/>
    <s v="Kösters 2015 Study1 Male 8to13-years"/>
    <n v="1712"/>
    <s v="Male"/>
    <n v="8"/>
    <n v="13"/>
    <x v="0"/>
    <s v="RCADS-47-Y-NL"/>
    <n v="5"/>
    <s v="Dutch"/>
    <n v="1"/>
    <x v="0"/>
    <n v="5"/>
    <s v="Separation Anxiety Disorder (7.1)"/>
    <n v="2.1"/>
    <n v="2.7"/>
  </r>
  <r>
    <s v="Kösters 2015 (47-Y) ages combined8MaleSocial Phobia (9.1)"/>
    <n v="8"/>
    <n v="2"/>
    <n v="13"/>
    <x v="21"/>
    <s v="Study1"/>
    <n v="691"/>
    <s v="Kösters 2015 Study1 Male 8to13-years"/>
    <n v="1712"/>
    <s v="Male"/>
    <n v="8"/>
    <n v="13"/>
    <x v="0"/>
    <s v="RCADS-47-Y-NL"/>
    <n v="5"/>
    <s v="Dutch"/>
    <n v="1"/>
    <x v="0"/>
    <n v="1"/>
    <s v="Social Phobia (9.1)"/>
    <n v="6.5"/>
    <n v="4.5999999999999996"/>
  </r>
  <r>
    <s v="Kösters 2015 (47-Y) ages combined8MaleTotal Anxiety (37.1)"/>
    <n v="8"/>
    <n v="2"/>
    <n v="13"/>
    <x v="21"/>
    <s v="Study1"/>
    <n v="691"/>
    <s v="Kösters 2015 Study1 Male 8to13-years"/>
    <n v="1712"/>
    <s v="Male"/>
    <n v="8"/>
    <n v="13"/>
    <x v="0"/>
    <s v="RCADS-47-Y-NL"/>
    <n v="5"/>
    <s v="Dutch"/>
    <n v="1"/>
    <x v="0"/>
    <n v="7"/>
    <s v="Total Anxiety (37.1)"/>
    <n v="19.7"/>
    <n v="14.9"/>
  </r>
  <r>
    <s v="Kösters 2015 (47-Y) ages combined8MaleTotal Anxiety and Depression (47.1)"/>
    <n v="8"/>
    <n v="2"/>
    <n v="13"/>
    <x v="21"/>
    <s v="Study1"/>
    <n v="691"/>
    <s v="Kösters 2015 Study1 Male 8to13-years"/>
    <n v="1712"/>
    <s v="Male"/>
    <n v="8"/>
    <n v="13"/>
    <x v="0"/>
    <s v="RCADS-47-Y-NL"/>
    <n v="5"/>
    <s v="Dutch"/>
    <n v="1"/>
    <x v="0"/>
    <n v="8"/>
    <s v="Total Anxiety and Depression (47.1)"/>
    <n v="25"/>
    <n v="17.899999999999999"/>
  </r>
  <r>
    <s v="Kösters 2015 (47-Y) ages combined9FemaleGeneralized Anxiety Disorder (6.1)"/>
    <n v="9"/>
    <n v="3"/>
    <n v="13"/>
    <x v="21"/>
    <s v="Study1"/>
    <n v="692"/>
    <s v="Kösters 2015 Study1 Female 8to13-years"/>
    <n v="1885"/>
    <s v="Female"/>
    <n v="8"/>
    <n v="13"/>
    <x v="0"/>
    <s v="RCADS-47-Y-NL"/>
    <n v="5"/>
    <s v="Dutch"/>
    <n v="1"/>
    <x v="0"/>
    <n v="3"/>
    <s v="Generalized Anxiety Disorder (6.1)"/>
    <n v="4.7"/>
    <n v="3.7"/>
  </r>
  <r>
    <s v="Kösters 2015 (47-Y) ages combined9FemaleMajor Depressive Disorder (10.1)"/>
    <n v="9"/>
    <n v="3"/>
    <n v="13"/>
    <x v="21"/>
    <s v="Study1"/>
    <n v="692"/>
    <s v="Kösters 2015 Study1 Female 8to13-years"/>
    <n v="1885"/>
    <s v="Female"/>
    <n v="8"/>
    <n v="13"/>
    <x v="0"/>
    <s v="RCADS-47-Y-NL"/>
    <n v="5"/>
    <s v="Dutch"/>
    <n v="1"/>
    <x v="0"/>
    <n v="4"/>
    <s v="Major Depressive Disorder (10.1)"/>
    <n v="6"/>
    <n v="4.3"/>
  </r>
  <r>
    <s v="Kösters 2015 (47-Y) ages combined9FemaleObsessive Compulsive Disorder (6.1)"/>
    <n v="9"/>
    <n v="3"/>
    <n v="13"/>
    <x v="21"/>
    <s v="Study1"/>
    <n v="692"/>
    <s v="Kösters 2015 Study1 Female 8to13-years"/>
    <n v="1885"/>
    <s v="Female"/>
    <n v="8"/>
    <n v="13"/>
    <x v="0"/>
    <s v="RCADS-47-Y-NL"/>
    <n v="5"/>
    <s v="Dutch"/>
    <n v="1"/>
    <x v="0"/>
    <n v="6"/>
    <s v="Obsessive Compulsive Disorder (6.1)"/>
    <n v="4"/>
    <n v="3.6"/>
  </r>
  <r>
    <s v="Kösters 2015 (47-Y) ages combined9FemalePanic Disorder (9.1)"/>
    <n v="9"/>
    <n v="3"/>
    <n v="13"/>
    <x v="21"/>
    <s v="Study1"/>
    <n v="692"/>
    <s v="Kösters 2015 Study1 Female 8to13-years"/>
    <n v="1885"/>
    <s v="Female"/>
    <n v="8"/>
    <n v="13"/>
    <x v="0"/>
    <s v="RCADS-47-Y-NL"/>
    <n v="5"/>
    <s v="Dutch"/>
    <n v="1"/>
    <x v="0"/>
    <n v="2"/>
    <s v="Panic Disorder (9.1)"/>
    <n v="4.8"/>
    <n v="4.5999999999999996"/>
  </r>
  <r>
    <s v="Kösters 2015 (47-Y) ages combined9FemaleSeparation Anxiety Disorder (7.1)"/>
    <n v="9"/>
    <n v="3"/>
    <n v="13"/>
    <x v="21"/>
    <s v="Study1"/>
    <n v="692"/>
    <s v="Kösters 2015 Study1 Female 8to13-years"/>
    <n v="1885"/>
    <s v="Female"/>
    <n v="8"/>
    <n v="13"/>
    <x v="0"/>
    <s v="RCADS-47-Y-NL"/>
    <n v="5"/>
    <s v="Dutch"/>
    <n v="1"/>
    <x v="0"/>
    <n v="5"/>
    <s v="Separation Anxiety Disorder (7.1)"/>
    <n v="3.3"/>
    <n v="3.5"/>
  </r>
  <r>
    <s v="Kösters 2015 (47-Y) ages combined9FemaleSocial Phobia (9.1)"/>
    <n v="9"/>
    <n v="3"/>
    <n v="13"/>
    <x v="21"/>
    <s v="Study1"/>
    <n v="692"/>
    <s v="Kösters 2015 Study1 Female 8to13-years"/>
    <n v="1885"/>
    <s v="Female"/>
    <n v="8"/>
    <n v="13"/>
    <x v="0"/>
    <s v="RCADS-47-Y-NL"/>
    <n v="5"/>
    <s v="Dutch"/>
    <n v="1"/>
    <x v="0"/>
    <n v="1"/>
    <s v="Social Phobia (9.1)"/>
    <n v="8.9"/>
    <n v="5.5"/>
  </r>
  <r>
    <s v="Kösters 2015 (47-Y) ages combined9FemaleTotal Anxiety (37.1)"/>
    <n v="9"/>
    <n v="3"/>
    <n v="13"/>
    <x v="21"/>
    <s v="Study1"/>
    <n v="692"/>
    <s v="Kösters 2015 Study1 Female 8to13-years"/>
    <n v="1885"/>
    <s v="Female"/>
    <n v="8"/>
    <n v="13"/>
    <x v="0"/>
    <s v="RCADS-47-Y-NL"/>
    <n v="5"/>
    <s v="Dutch"/>
    <n v="1"/>
    <x v="0"/>
    <n v="7"/>
    <s v="Total Anxiety (37.1)"/>
    <n v="25.6"/>
    <n v="18.100000000000001"/>
  </r>
  <r>
    <s v="Kösters 2015 (47-Y) ages combined9FemaleTotal Anxiety and Depression (47.1)"/>
    <n v="9"/>
    <n v="3"/>
    <n v="13"/>
    <x v="21"/>
    <s v="Study1"/>
    <n v="692"/>
    <s v="Kösters 2015 Study1 Female 8to13-years"/>
    <n v="1885"/>
    <s v="Female"/>
    <n v="8"/>
    <n v="13"/>
    <x v="0"/>
    <s v="RCADS-47-Y-NL"/>
    <n v="5"/>
    <s v="Dutch"/>
    <n v="1"/>
    <x v="0"/>
    <n v="8"/>
    <s v="Total Anxiety and Depression (47.1)"/>
    <n v="31.6"/>
    <n v="21.6"/>
  </r>
  <r>
    <s v="Kösters 2015 (47-Y) ages combined9MaleGeneralized Anxiety Disorder (6.1)"/>
    <n v="9"/>
    <n v="3"/>
    <n v="13"/>
    <x v="21"/>
    <s v="Study1"/>
    <n v="691"/>
    <s v="Kösters 2015 Study1 Male 8to13-years"/>
    <n v="1712"/>
    <s v="Male"/>
    <n v="8"/>
    <n v="13"/>
    <x v="0"/>
    <s v="RCADS-47-Y-NL"/>
    <n v="5"/>
    <s v="Dutch"/>
    <n v="1"/>
    <x v="0"/>
    <n v="3"/>
    <s v="Generalized Anxiety Disorder (6.1)"/>
    <n v="3.9"/>
    <n v="3.4"/>
  </r>
  <r>
    <s v="Kösters 2015 (47-Y) ages combined9MaleMajor Depressive Disorder (10.1)"/>
    <n v="9"/>
    <n v="3"/>
    <n v="13"/>
    <x v="21"/>
    <s v="Study1"/>
    <n v="691"/>
    <s v="Kösters 2015 Study1 Male 8to13-years"/>
    <n v="1712"/>
    <s v="Male"/>
    <n v="8"/>
    <n v="13"/>
    <x v="0"/>
    <s v="RCADS-47-Y-NL"/>
    <n v="5"/>
    <s v="Dutch"/>
    <n v="1"/>
    <x v="0"/>
    <n v="4"/>
    <s v="Major Depressive Disorder (10.1)"/>
    <n v="5.3"/>
    <n v="4"/>
  </r>
  <r>
    <s v="Kösters 2015 (47-Y) ages combined9MaleObsessive Compulsive Disorder (6.1)"/>
    <n v="9"/>
    <n v="3"/>
    <n v="13"/>
    <x v="21"/>
    <s v="Study1"/>
    <n v="691"/>
    <s v="Kösters 2015 Study1 Male 8to13-years"/>
    <n v="1712"/>
    <s v="Male"/>
    <n v="8"/>
    <n v="13"/>
    <x v="0"/>
    <s v="RCADS-47-Y-NL"/>
    <n v="5"/>
    <s v="Dutch"/>
    <n v="1"/>
    <x v="0"/>
    <n v="6"/>
    <s v="Obsessive Compulsive Disorder (6.1)"/>
    <n v="3.7"/>
    <n v="3.3"/>
  </r>
  <r>
    <s v="Kösters 2015 (47-Y) ages combined9MalePanic Disorder (9.1)"/>
    <n v="9"/>
    <n v="3"/>
    <n v="13"/>
    <x v="21"/>
    <s v="Study1"/>
    <n v="691"/>
    <s v="Kösters 2015 Study1 Male 8to13-years"/>
    <n v="1712"/>
    <s v="Male"/>
    <n v="8"/>
    <n v="13"/>
    <x v="0"/>
    <s v="RCADS-47-Y-NL"/>
    <n v="5"/>
    <s v="Dutch"/>
    <n v="1"/>
    <x v="0"/>
    <n v="2"/>
    <s v="Panic Disorder (9.1)"/>
    <n v="3.6"/>
    <n v="3.7"/>
  </r>
  <r>
    <s v="Kösters 2015 (47-Y) ages combined9MaleSeparation Anxiety Disorder (7.1)"/>
    <n v="9"/>
    <n v="3"/>
    <n v="13"/>
    <x v="21"/>
    <s v="Study1"/>
    <n v="691"/>
    <s v="Kösters 2015 Study1 Male 8to13-years"/>
    <n v="1712"/>
    <s v="Male"/>
    <n v="8"/>
    <n v="13"/>
    <x v="0"/>
    <s v="RCADS-47-Y-NL"/>
    <n v="5"/>
    <s v="Dutch"/>
    <n v="1"/>
    <x v="0"/>
    <n v="5"/>
    <s v="Separation Anxiety Disorder (7.1)"/>
    <n v="2.1"/>
    <n v="2.7"/>
  </r>
  <r>
    <s v="Kösters 2015 (47-Y) ages combined9MaleSocial Phobia (9.1)"/>
    <n v="9"/>
    <n v="3"/>
    <n v="13"/>
    <x v="21"/>
    <s v="Study1"/>
    <n v="691"/>
    <s v="Kösters 2015 Study1 Male 8to13-years"/>
    <n v="1712"/>
    <s v="Male"/>
    <n v="8"/>
    <n v="13"/>
    <x v="0"/>
    <s v="RCADS-47-Y-NL"/>
    <n v="5"/>
    <s v="Dutch"/>
    <n v="1"/>
    <x v="0"/>
    <n v="1"/>
    <s v="Social Phobia (9.1)"/>
    <n v="6.5"/>
    <n v="4.5999999999999996"/>
  </r>
  <r>
    <s v="Kösters 2015 (47-Y) ages combined9MaleTotal Anxiety (37.1)"/>
    <n v="9"/>
    <n v="3"/>
    <n v="13"/>
    <x v="21"/>
    <s v="Study1"/>
    <n v="691"/>
    <s v="Kösters 2015 Study1 Male 8to13-years"/>
    <n v="1712"/>
    <s v="Male"/>
    <n v="8"/>
    <n v="13"/>
    <x v="0"/>
    <s v="RCADS-47-Y-NL"/>
    <n v="5"/>
    <s v="Dutch"/>
    <n v="1"/>
    <x v="0"/>
    <n v="7"/>
    <s v="Total Anxiety (37.1)"/>
    <n v="19.7"/>
    <n v="14.9"/>
  </r>
  <r>
    <s v="Kösters 2015 (47-Y) ages combined9MaleTotal Anxiety and Depression (47.1)"/>
    <n v="9"/>
    <n v="3"/>
    <n v="13"/>
    <x v="21"/>
    <s v="Study1"/>
    <n v="691"/>
    <s v="Kösters 2015 Study1 Male 8to13-years"/>
    <n v="1712"/>
    <s v="Male"/>
    <n v="8"/>
    <n v="13"/>
    <x v="0"/>
    <s v="RCADS-47-Y-NL"/>
    <n v="5"/>
    <s v="Dutch"/>
    <n v="1"/>
    <x v="0"/>
    <n v="8"/>
    <s v="Total Anxiety and Depression (47.1)"/>
    <n v="25"/>
    <n v="17.899999999999999"/>
  </r>
  <r>
    <s v="Lu 2021 (47-Y) ages combined gender combined10CombinedGeneralized Anxiety Disorder (6.1)"/>
    <n v="10"/>
    <n v="4"/>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0CombinedMajor Depressive Disorder (10.1)"/>
    <n v="10"/>
    <n v="4"/>
    <n v="12"/>
    <x v="22"/>
    <s v="Study1"/>
    <n v="689"/>
    <s v="Lu 2021 Study1 Male &amp;Female 9to18-years"/>
    <n v="1001"/>
    <s v="Combined"/>
    <n v="9"/>
    <n v="18"/>
    <x v="0"/>
    <s v="RCADS-47-Y-CH-HANS"/>
    <n v="3"/>
    <s v="Chinese (Simplified)"/>
    <n v="1"/>
    <x v="0"/>
    <n v="4"/>
    <s v="Major Depressive Disorder (10.1)"/>
    <n v="5.44"/>
    <n v="4.09"/>
  </r>
  <r>
    <s v="Lu 2021 (47-Y) ages combined gender combined10CombinedObsessive Compulsive Disorder (6.1)"/>
    <n v="10"/>
    <n v="4"/>
    <n v="12"/>
    <x v="22"/>
    <s v="Study1"/>
    <n v="689"/>
    <s v="Lu 2021 Study1 Male &amp;Female 9to18-years"/>
    <n v="1001"/>
    <s v="Combined"/>
    <n v="9"/>
    <n v="18"/>
    <x v="0"/>
    <s v="RCADS-47-Y-CH-HANS"/>
    <n v="3"/>
    <s v="Chinese (Simplified)"/>
    <n v="1"/>
    <x v="0"/>
    <n v="6"/>
    <s v="Obsessive Compulsive Disorder (6.1)"/>
    <n v="4.18"/>
    <n v="3.09"/>
  </r>
  <r>
    <s v="Lu 2021 (47-Y) ages combined gender combined10CombinedPanic Disorder (9.1)"/>
    <n v="10"/>
    <n v="4"/>
    <n v="12"/>
    <x v="22"/>
    <s v="Study1"/>
    <n v="689"/>
    <s v="Lu 2021 Study1 Male &amp;Female 9to18-years"/>
    <n v="1001"/>
    <s v="Combined"/>
    <n v="9"/>
    <n v="18"/>
    <x v="0"/>
    <s v="RCADS-47-Y-CH-HANS"/>
    <n v="3"/>
    <s v="Chinese (Simplified)"/>
    <n v="1"/>
    <x v="0"/>
    <n v="2"/>
    <s v="Panic Disorder (9.1)"/>
    <n v="3.81"/>
    <n v="3.56"/>
  </r>
  <r>
    <s v="Lu 2021 (47-Y) ages combined gender combined10CombinedSeparation Anxiety Disorder (7.1)"/>
    <n v="10"/>
    <n v="4"/>
    <n v="12"/>
    <x v="22"/>
    <s v="Study1"/>
    <n v="689"/>
    <s v="Lu 2021 Study1 Male &amp;Female 9to18-years"/>
    <n v="1001"/>
    <s v="Combined"/>
    <n v="9"/>
    <n v="18"/>
    <x v="0"/>
    <s v="RCADS-47-Y-CH-HANS"/>
    <n v="3"/>
    <s v="Chinese (Simplified)"/>
    <n v="1"/>
    <x v="0"/>
    <n v="5"/>
    <s v="Separation Anxiety Disorder (7.1)"/>
    <n v="5.25"/>
    <n v="3.77"/>
  </r>
  <r>
    <s v="Lu 2021 (47-Y) ages combined gender combined10CombinedSocial Phobia (9.1)"/>
    <n v="10"/>
    <n v="4"/>
    <n v="12"/>
    <x v="22"/>
    <s v="Study1"/>
    <n v="689"/>
    <s v="Lu 2021 Study1 Male &amp;Female 9to18-years"/>
    <n v="1001"/>
    <s v="Combined"/>
    <n v="9"/>
    <n v="18"/>
    <x v="0"/>
    <s v="RCADS-47-Y-CH-HANS"/>
    <n v="3"/>
    <s v="Chinese (Simplified)"/>
    <n v="1"/>
    <x v="0"/>
    <n v="1"/>
    <s v="Social Phobia (9.1)"/>
    <n v="8.33"/>
    <n v="4.6900000000000004"/>
  </r>
  <r>
    <s v="Lu 2021 (47-Y) ages combined gender combined11CombinedGeneralized Anxiety Disorder (6.1)"/>
    <n v="11"/>
    <n v="5"/>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1CombinedMajor Depressive Disorder (10.1)"/>
    <n v="11"/>
    <n v="5"/>
    <n v="12"/>
    <x v="22"/>
    <s v="Study1"/>
    <n v="689"/>
    <s v="Lu 2021 Study1 Male &amp;Female 9to18-years"/>
    <n v="1001"/>
    <s v="Combined"/>
    <n v="9"/>
    <n v="18"/>
    <x v="0"/>
    <s v="RCADS-47-Y-CH-HANS"/>
    <n v="3"/>
    <s v="Chinese (Simplified)"/>
    <n v="1"/>
    <x v="0"/>
    <n v="4"/>
    <s v="Major Depressive Disorder (10.1)"/>
    <n v="5.44"/>
    <n v="4.09"/>
  </r>
  <r>
    <s v="Lu 2021 (47-Y) ages combined gender combined11CombinedObsessive Compulsive Disorder (6.1)"/>
    <n v="11"/>
    <n v="5"/>
    <n v="12"/>
    <x v="22"/>
    <s v="Study1"/>
    <n v="689"/>
    <s v="Lu 2021 Study1 Male &amp;Female 9to18-years"/>
    <n v="1001"/>
    <s v="Combined"/>
    <n v="9"/>
    <n v="18"/>
    <x v="0"/>
    <s v="RCADS-47-Y-CH-HANS"/>
    <n v="3"/>
    <s v="Chinese (Simplified)"/>
    <n v="1"/>
    <x v="0"/>
    <n v="6"/>
    <s v="Obsessive Compulsive Disorder (6.1)"/>
    <n v="4.18"/>
    <n v="3.09"/>
  </r>
  <r>
    <s v="Lu 2021 (47-Y) ages combined gender combined11CombinedPanic Disorder (9.1)"/>
    <n v="11"/>
    <n v="5"/>
    <n v="12"/>
    <x v="22"/>
    <s v="Study1"/>
    <n v="689"/>
    <s v="Lu 2021 Study1 Male &amp;Female 9to18-years"/>
    <n v="1001"/>
    <s v="Combined"/>
    <n v="9"/>
    <n v="18"/>
    <x v="0"/>
    <s v="RCADS-47-Y-CH-HANS"/>
    <n v="3"/>
    <s v="Chinese (Simplified)"/>
    <n v="1"/>
    <x v="0"/>
    <n v="2"/>
    <s v="Panic Disorder (9.1)"/>
    <n v="3.81"/>
    <n v="3.56"/>
  </r>
  <r>
    <s v="Lu 2021 (47-Y) ages combined gender combined11CombinedSeparation Anxiety Disorder (7.1)"/>
    <n v="11"/>
    <n v="5"/>
    <n v="12"/>
    <x v="22"/>
    <s v="Study1"/>
    <n v="689"/>
    <s v="Lu 2021 Study1 Male &amp;Female 9to18-years"/>
    <n v="1001"/>
    <s v="Combined"/>
    <n v="9"/>
    <n v="18"/>
    <x v="0"/>
    <s v="RCADS-47-Y-CH-HANS"/>
    <n v="3"/>
    <s v="Chinese (Simplified)"/>
    <n v="1"/>
    <x v="0"/>
    <n v="5"/>
    <s v="Separation Anxiety Disorder (7.1)"/>
    <n v="5.25"/>
    <n v="3.77"/>
  </r>
  <r>
    <s v="Lu 2021 (47-Y) ages combined gender combined11CombinedSocial Phobia (9.1)"/>
    <n v="11"/>
    <n v="5"/>
    <n v="12"/>
    <x v="22"/>
    <s v="Study1"/>
    <n v="689"/>
    <s v="Lu 2021 Study1 Male &amp;Female 9to18-years"/>
    <n v="1001"/>
    <s v="Combined"/>
    <n v="9"/>
    <n v="18"/>
    <x v="0"/>
    <s v="RCADS-47-Y-CH-HANS"/>
    <n v="3"/>
    <s v="Chinese (Simplified)"/>
    <n v="1"/>
    <x v="0"/>
    <n v="1"/>
    <s v="Social Phobia (9.1)"/>
    <n v="8.33"/>
    <n v="4.6900000000000004"/>
  </r>
  <r>
    <s v="Lu 2021 (47-Y) ages combined gender combined12CombinedGeneralized Anxiety Disorder (6.1)"/>
    <n v="12"/>
    <n v="6"/>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2CombinedMajor Depressive Disorder (10.1)"/>
    <n v="12"/>
    <n v="6"/>
    <n v="12"/>
    <x v="22"/>
    <s v="Study1"/>
    <n v="689"/>
    <s v="Lu 2021 Study1 Male &amp;Female 9to18-years"/>
    <n v="1001"/>
    <s v="Combined"/>
    <n v="9"/>
    <n v="18"/>
    <x v="0"/>
    <s v="RCADS-47-Y-CH-HANS"/>
    <n v="3"/>
    <s v="Chinese (Simplified)"/>
    <n v="1"/>
    <x v="0"/>
    <n v="4"/>
    <s v="Major Depressive Disorder (10.1)"/>
    <n v="5.44"/>
    <n v="4.09"/>
  </r>
  <r>
    <s v="Lu 2021 (47-Y) ages combined gender combined12CombinedObsessive Compulsive Disorder (6.1)"/>
    <n v="12"/>
    <n v="6"/>
    <n v="12"/>
    <x v="22"/>
    <s v="Study1"/>
    <n v="689"/>
    <s v="Lu 2021 Study1 Male &amp;Female 9to18-years"/>
    <n v="1001"/>
    <s v="Combined"/>
    <n v="9"/>
    <n v="18"/>
    <x v="0"/>
    <s v="RCADS-47-Y-CH-HANS"/>
    <n v="3"/>
    <s v="Chinese (Simplified)"/>
    <n v="1"/>
    <x v="0"/>
    <n v="6"/>
    <s v="Obsessive Compulsive Disorder (6.1)"/>
    <n v="4.18"/>
    <n v="3.09"/>
  </r>
  <r>
    <s v="Lu 2021 (47-Y) ages combined gender combined12CombinedPanic Disorder (9.1)"/>
    <n v="12"/>
    <n v="6"/>
    <n v="12"/>
    <x v="22"/>
    <s v="Study1"/>
    <n v="689"/>
    <s v="Lu 2021 Study1 Male &amp;Female 9to18-years"/>
    <n v="1001"/>
    <s v="Combined"/>
    <n v="9"/>
    <n v="18"/>
    <x v="0"/>
    <s v="RCADS-47-Y-CH-HANS"/>
    <n v="3"/>
    <s v="Chinese (Simplified)"/>
    <n v="1"/>
    <x v="0"/>
    <n v="2"/>
    <s v="Panic Disorder (9.1)"/>
    <n v="3.81"/>
    <n v="3.56"/>
  </r>
  <r>
    <s v="Lu 2021 (47-Y) ages combined gender combined12CombinedSeparation Anxiety Disorder (7.1)"/>
    <n v="12"/>
    <n v="6"/>
    <n v="12"/>
    <x v="22"/>
    <s v="Study1"/>
    <n v="689"/>
    <s v="Lu 2021 Study1 Male &amp;Female 9to18-years"/>
    <n v="1001"/>
    <s v="Combined"/>
    <n v="9"/>
    <n v="18"/>
    <x v="0"/>
    <s v="RCADS-47-Y-CH-HANS"/>
    <n v="3"/>
    <s v="Chinese (Simplified)"/>
    <n v="1"/>
    <x v="0"/>
    <n v="5"/>
    <s v="Separation Anxiety Disorder (7.1)"/>
    <n v="5.25"/>
    <n v="3.77"/>
  </r>
  <r>
    <s v="Lu 2021 (47-Y) ages combined gender combined12CombinedSocial Phobia (9.1)"/>
    <n v="12"/>
    <n v="6"/>
    <n v="12"/>
    <x v="22"/>
    <s v="Study1"/>
    <n v="689"/>
    <s v="Lu 2021 Study1 Male &amp;Female 9to18-years"/>
    <n v="1001"/>
    <s v="Combined"/>
    <n v="9"/>
    <n v="18"/>
    <x v="0"/>
    <s v="RCADS-47-Y-CH-HANS"/>
    <n v="3"/>
    <s v="Chinese (Simplified)"/>
    <n v="1"/>
    <x v="0"/>
    <n v="1"/>
    <s v="Social Phobia (9.1)"/>
    <n v="8.33"/>
    <n v="4.6900000000000004"/>
  </r>
  <r>
    <s v="Lu 2021 (47-Y) ages combined gender combined13CombinedGeneralized Anxiety Disorder (6.1)"/>
    <n v="13"/>
    <n v="7"/>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3CombinedMajor Depressive Disorder (10.1)"/>
    <n v="13"/>
    <n v="7"/>
    <n v="12"/>
    <x v="22"/>
    <s v="Study1"/>
    <n v="689"/>
    <s v="Lu 2021 Study1 Male &amp;Female 9to18-years"/>
    <n v="1001"/>
    <s v="Combined"/>
    <n v="9"/>
    <n v="18"/>
    <x v="0"/>
    <s v="RCADS-47-Y-CH-HANS"/>
    <n v="3"/>
    <s v="Chinese (Simplified)"/>
    <n v="1"/>
    <x v="0"/>
    <n v="4"/>
    <s v="Major Depressive Disorder (10.1)"/>
    <n v="5.44"/>
    <n v="4.09"/>
  </r>
  <r>
    <s v="Lu 2021 (47-Y) ages combined gender combined13CombinedObsessive Compulsive Disorder (6.1)"/>
    <n v="13"/>
    <n v="7"/>
    <n v="12"/>
    <x v="22"/>
    <s v="Study1"/>
    <n v="689"/>
    <s v="Lu 2021 Study1 Male &amp;Female 9to18-years"/>
    <n v="1001"/>
    <s v="Combined"/>
    <n v="9"/>
    <n v="18"/>
    <x v="0"/>
    <s v="RCADS-47-Y-CH-HANS"/>
    <n v="3"/>
    <s v="Chinese (Simplified)"/>
    <n v="1"/>
    <x v="0"/>
    <n v="6"/>
    <s v="Obsessive Compulsive Disorder (6.1)"/>
    <n v="4.18"/>
    <n v="3.09"/>
  </r>
  <r>
    <s v="Lu 2021 (47-Y) ages combined gender combined13CombinedPanic Disorder (9.1)"/>
    <n v="13"/>
    <n v="7"/>
    <n v="12"/>
    <x v="22"/>
    <s v="Study1"/>
    <n v="689"/>
    <s v="Lu 2021 Study1 Male &amp;Female 9to18-years"/>
    <n v="1001"/>
    <s v="Combined"/>
    <n v="9"/>
    <n v="18"/>
    <x v="0"/>
    <s v="RCADS-47-Y-CH-HANS"/>
    <n v="3"/>
    <s v="Chinese (Simplified)"/>
    <n v="1"/>
    <x v="0"/>
    <n v="2"/>
    <s v="Panic Disorder (9.1)"/>
    <n v="3.81"/>
    <n v="3.56"/>
  </r>
  <r>
    <s v="Lu 2021 (47-Y) ages combined gender combined13CombinedSeparation Anxiety Disorder (7.1)"/>
    <n v="13"/>
    <n v="7"/>
    <n v="12"/>
    <x v="22"/>
    <s v="Study1"/>
    <n v="689"/>
    <s v="Lu 2021 Study1 Male &amp;Female 9to18-years"/>
    <n v="1001"/>
    <s v="Combined"/>
    <n v="9"/>
    <n v="18"/>
    <x v="0"/>
    <s v="RCADS-47-Y-CH-HANS"/>
    <n v="3"/>
    <s v="Chinese (Simplified)"/>
    <n v="1"/>
    <x v="0"/>
    <n v="5"/>
    <s v="Separation Anxiety Disorder (7.1)"/>
    <n v="5.25"/>
    <n v="3.77"/>
  </r>
  <r>
    <s v="Lu 2021 (47-Y) ages combined gender combined13CombinedSocial Phobia (9.1)"/>
    <n v="13"/>
    <n v="7"/>
    <n v="12"/>
    <x v="22"/>
    <s v="Study1"/>
    <n v="689"/>
    <s v="Lu 2021 Study1 Male &amp;Female 9to18-years"/>
    <n v="1001"/>
    <s v="Combined"/>
    <n v="9"/>
    <n v="18"/>
    <x v="0"/>
    <s v="RCADS-47-Y-CH-HANS"/>
    <n v="3"/>
    <s v="Chinese (Simplified)"/>
    <n v="1"/>
    <x v="0"/>
    <n v="1"/>
    <s v="Social Phobia (9.1)"/>
    <n v="8.33"/>
    <n v="4.6900000000000004"/>
  </r>
  <r>
    <s v="Lu 2021 (47-Y) ages combined gender combined14CombinedGeneralized Anxiety Disorder (6.1)"/>
    <n v="14"/>
    <n v="8"/>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4CombinedMajor Depressive Disorder (10.1)"/>
    <n v="14"/>
    <n v="8"/>
    <n v="12"/>
    <x v="22"/>
    <s v="Study1"/>
    <n v="689"/>
    <s v="Lu 2021 Study1 Male &amp;Female 9to18-years"/>
    <n v="1001"/>
    <s v="Combined"/>
    <n v="9"/>
    <n v="18"/>
    <x v="0"/>
    <s v="RCADS-47-Y-CH-HANS"/>
    <n v="3"/>
    <s v="Chinese (Simplified)"/>
    <n v="1"/>
    <x v="0"/>
    <n v="4"/>
    <s v="Major Depressive Disorder (10.1)"/>
    <n v="5.44"/>
    <n v="4.09"/>
  </r>
  <r>
    <s v="Lu 2021 (47-Y) ages combined gender combined14CombinedObsessive Compulsive Disorder (6.1)"/>
    <n v="14"/>
    <n v="8"/>
    <n v="12"/>
    <x v="22"/>
    <s v="Study1"/>
    <n v="689"/>
    <s v="Lu 2021 Study1 Male &amp;Female 9to18-years"/>
    <n v="1001"/>
    <s v="Combined"/>
    <n v="9"/>
    <n v="18"/>
    <x v="0"/>
    <s v="RCADS-47-Y-CH-HANS"/>
    <n v="3"/>
    <s v="Chinese (Simplified)"/>
    <n v="1"/>
    <x v="0"/>
    <n v="6"/>
    <s v="Obsessive Compulsive Disorder (6.1)"/>
    <n v="4.18"/>
    <n v="3.09"/>
  </r>
  <r>
    <s v="Lu 2021 (47-Y) ages combined gender combined14CombinedPanic Disorder (9.1)"/>
    <n v="14"/>
    <n v="8"/>
    <n v="12"/>
    <x v="22"/>
    <s v="Study1"/>
    <n v="689"/>
    <s v="Lu 2021 Study1 Male &amp;Female 9to18-years"/>
    <n v="1001"/>
    <s v="Combined"/>
    <n v="9"/>
    <n v="18"/>
    <x v="0"/>
    <s v="RCADS-47-Y-CH-HANS"/>
    <n v="3"/>
    <s v="Chinese (Simplified)"/>
    <n v="1"/>
    <x v="0"/>
    <n v="2"/>
    <s v="Panic Disorder (9.1)"/>
    <n v="3.81"/>
    <n v="3.56"/>
  </r>
  <r>
    <s v="Lu 2021 (47-Y) ages combined gender combined14CombinedSeparation Anxiety Disorder (7.1)"/>
    <n v="14"/>
    <n v="8"/>
    <n v="12"/>
    <x v="22"/>
    <s v="Study1"/>
    <n v="689"/>
    <s v="Lu 2021 Study1 Male &amp;Female 9to18-years"/>
    <n v="1001"/>
    <s v="Combined"/>
    <n v="9"/>
    <n v="18"/>
    <x v="0"/>
    <s v="RCADS-47-Y-CH-HANS"/>
    <n v="3"/>
    <s v="Chinese (Simplified)"/>
    <n v="1"/>
    <x v="0"/>
    <n v="5"/>
    <s v="Separation Anxiety Disorder (7.1)"/>
    <n v="5.25"/>
    <n v="3.77"/>
  </r>
  <r>
    <s v="Lu 2021 (47-Y) ages combined gender combined14CombinedSocial Phobia (9.1)"/>
    <n v="14"/>
    <n v="8"/>
    <n v="12"/>
    <x v="22"/>
    <s v="Study1"/>
    <n v="689"/>
    <s v="Lu 2021 Study1 Male &amp;Female 9to18-years"/>
    <n v="1001"/>
    <s v="Combined"/>
    <n v="9"/>
    <n v="18"/>
    <x v="0"/>
    <s v="RCADS-47-Y-CH-HANS"/>
    <n v="3"/>
    <s v="Chinese (Simplified)"/>
    <n v="1"/>
    <x v="0"/>
    <n v="1"/>
    <s v="Social Phobia (9.1)"/>
    <n v="8.33"/>
    <n v="4.6900000000000004"/>
  </r>
  <r>
    <s v="Lu 2021 (47-Y) ages combined gender combined15CombinedGeneralized Anxiety Disorder (6.1)"/>
    <n v="15"/>
    <n v="9"/>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5CombinedMajor Depressive Disorder (10.1)"/>
    <n v="15"/>
    <n v="9"/>
    <n v="12"/>
    <x v="22"/>
    <s v="Study1"/>
    <n v="689"/>
    <s v="Lu 2021 Study1 Male &amp;Female 9to18-years"/>
    <n v="1001"/>
    <s v="Combined"/>
    <n v="9"/>
    <n v="18"/>
    <x v="0"/>
    <s v="RCADS-47-Y-CH-HANS"/>
    <n v="3"/>
    <s v="Chinese (Simplified)"/>
    <n v="1"/>
    <x v="0"/>
    <n v="4"/>
    <s v="Major Depressive Disorder (10.1)"/>
    <n v="5.44"/>
    <n v="4.09"/>
  </r>
  <r>
    <s v="Lu 2021 (47-Y) ages combined gender combined15CombinedObsessive Compulsive Disorder (6.1)"/>
    <n v="15"/>
    <n v="9"/>
    <n v="12"/>
    <x v="22"/>
    <s v="Study1"/>
    <n v="689"/>
    <s v="Lu 2021 Study1 Male &amp;Female 9to18-years"/>
    <n v="1001"/>
    <s v="Combined"/>
    <n v="9"/>
    <n v="18"/>
    <x v="0"/>
    <s v="RCADS-47-Y-CH-HANS"/>
    <n v="3"/>
    <s v="Chinese (Simplified)"/>
    <n v="1"/>
    <x v="0"/>
    <n v="6"/>
    <s v="Obsessive Compulsive Disorder (6.1)"/>
    <n v="4.18"/>
    <n v="3.09"/>
  </r>
  <r>
    <s v="Lu 2021 (47-Y) ages combined gender combined15CombinedPanic Disorder (9.1)"/>
    <n v="15"/>
    <n v="9"/>
    <n v="12"/>
    <x v="22"/>
    <s v="Study1"/>
    <n v="689"/>
    <s v="Lu 2021 Study1 Male &amp;Female 9to18-years"/>
    <n v="1001"/>
    <s v="Combined"/>
    <n v="9"/>
    <n v="18"/>
    <x v="0"/>
    <s v="RCADS-47-Y-CH-HANS"/>
    <n v="3"/>
    <s v="Chinese (Simplified)"/>
    <n v="1"/>
    <x v="0"/>
    <n v="2"/>
    <s v="Panic Disorder (9.1)"/>
    <n v="3.81"/>
    <n v="3.56"/>
  </r>
  <r>
    <s v="Lu 2021 (47-Y) ages combined gender combined15CombinedSeparation Anxiety Disorder (7.1)"/>
    <n v="15"/>
    <n v="9"/>
    <n v="12"/>
    <x v="22"/>
    <s v="Study1"/>
    <n v="689"/>
    <s v="Lu 2021 Study1 Male &amp;Female 9to18-years"/>
    <n v="1001"/>
    <s v="Combined"/>
    <n v="9"/>
    <n v="18"/>
    <x v="0"/>
    <s v="RCADS-47-Y-CH-HANS"/>
    <n v="3"/>
    <s v="Chinese (Simplified)"/>
    <n v="1"/>
    <x v="0"/>
    <n v="5"/>
    <s v="Separation Anxiety Disorder (7.1)"/>
    <n v="5.25"/>
    <n v="3.77"/>
  </r>
  <r>
    <s v="Lu 2021 (47-Y) ages combined gender combined15CombinedSocial Phobia (9.1)"/>
    <n v="15"/>
    <n v="9"/>
    <n v="12"/>
    <x v="22"/>
    <s v="Study1"/>
    <n v="689"/>
    <s v="Lu 2021 Study1 Male &amp;Female 9to18-years"/>
    <n v="1001"/>
    <s v="Combined"/>
    <n v="9"/>
    <n v="18"/>
    <x v="0"/>
    <s v="RCADS-47-Y-CH-HANS"/>
    <n v="3"/>
    <s v="Chinese (Simplified)"/>
    <n v="1"/>
    <x v="0"/>
    <n v="1"/>
    <s v="Social Phobia (9.1)"/>
    <n v="8.33"/>
    <n v="4.6900000000000004"/>
  </r>
  <r>
    <s v="Lu 2021 (47-Y) ages combined gender combined16CombinedGeneralized Anxiety Disorder (6.1)"/>
    <n v="16"/>
    <n v="10"/>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6CombinedMajor Depressive Disorder (10.1)"/>
    <n v="16"/>
    <n v="10"/>
    <n v="12"/>
    <x v="22"/>
    <s v="Study1"/>
    <n v="689"/>
    <s v="Lu 2021 Study1 Male &amp;Female 9to18-years"/>
    <n v="1001"/>
    <s v="Combined"/>
    <n v="9"/>
    <n v="18"/>
    <x v="0"/>
    <s v="RCADS-47-Y-CH-HANS"/>
    <n v="3"/>
    <s v="Chinese (Simplified)"/>
    <n v="1"/>
    <x v="0"/>
    <n v="4"/>
    <s v="Major Depressive Disorder (10.1)"/>
    <n v="5.44"/>
    <n v="4.09"/>
  </r>
  <r>
    <s v="Lu 2021 (47-Y) ages combined gender combined16CombinedObsessive Compulsive Disorder (6.1)"/>
    <n v="16"/>
    <n v="10"/>
    <n v="12"/>
    <x v="22"/>
    <s v="Study1"/>
    <n v="689"/>
    <s v="Lu 2021 Study1 Male &amp;Female 9to18-years"/>
    <n v="1001"/>
    <s v="Combined"/>
    <n v="9"/>
    <n v="18"/>
    <x v="0"/>
    <s v="RCADS-47-Y-CH-HANS"/>
    <n v="3"/>
    <s v="Chinese (Simplified)"/>
    <n v="1"/>
    <x v="0"/>
    <n v="6"/>
    <s v="Obsessive Compulsive Disorder (6.1)"/>
    <n v="4.18"/>
    <n v="3.09"/>
  </r>
  <r>
    <s v="Lu 2021 (47-Y) ages combined gender combined16CombinedPanic Disorder (9.1)"/>
    <n v="16"/>
    <n v="10"/>
    <n v="12"/>
    <x v="22"/>
    <s v="Study1"/>
    <n v="689"/>
    <s v="Lu 2021 Study1 Male &amp;Female 9to18-years"/>
    <n v="1001"/>
    <s v="Combined"/>
    <n v="9"/>
    <n v="18"/>
    <x v="0"/>
    <s v="RCADS-47-Y-CH-HANS"/>
    <n v="3"/>
    <s v="Chinese (Simplified)"/>
    <n v="1"/>
    <x v="0"/>
    <n v="2"/>
    <s v="Panic Disorder (9.1)"/>
    <n v="3.81"/>
    <n v="3.56"/>
  </r>
  <r>
    <s v="Lu 2021 (47-Y) ages combined gender combined16CombinedSeparation Anxiety Disorder (7.1)"/>
    <n v="16"/>
    <n v="10"/>
    <n v="12"/>
    <x v="22"/>
    <s v="Study1"/>
    <n v="689"/>
    <s v="Lu 2021 Study1 Male &amp;Female 9to18-years"/>
    <n v="1001"/>
    <s v="Combined"/>
    <n v="9"/>
    <n v="18"/>
    <x v="0"/>
    <s v="RCADS-47-Y-CH-HANS"/>
    <n v="3"/>
    <s v="Chinese (Simplified)"/>
    <n v="1"/>
    <x v="0"/>
    <n v="5"/>
    <s v="Separation Anxiety Disorder (7.1)"/>
    <n v="5.25"/>
    <n v="3.77"/>
  </r>
  <r>
    <s v="Lu 2021 (47-Y) ages combined gender combined16CombinedSocial Phobia (9.1)"/>
    <n v="16"/>
    <n v="10"/>
    <n v="12"/>
    <x v="22"/>
    <s v="Study1"/>
    <n v="689"/>
    <s v="Lu 2021 Study1 Male &amp;Female 9to18-years"/>
    <n v="1001"/>
    <s v="Combined"/>
    <n v="9"/>
    <n v="18"/>
    <x v="0"/>
    <s v="RCADS-47-Y-CH-HANS"/>
    <n v="3"/>
    <s v="Chinese (Simplified)"/>
    <n v="1"/>
    <x v="0"/>
    <n v="1"/>
    <s v="Social Phobia (9.1)"/>
    <n v="8.33"/>
    <n v="4.6900000000000004"/>
  </r>
  <r>
    <s v="Lu 2021 (47-Y) ages combined gender combined17CombinedGeneralized Anxiety Disorder (6.1)"/>
    <n v="17"/>
    <n v="11"/>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7CombinedMajor Depressive Disorder (10.1)"/>
    <n v="17"/>
    <n v="11"/>
    <n v="12"/>
    <x v="22"/>
    <s v="Study1"/>
    <n v="689"/>
    <s v="Lu 2021 Study1 Male &amp;Female 9to18-years"/>
    <n v="1001"/>
    <s v="Combined"/>
    <n v="9"/>
    <n v="18"/>
    <x v="0"/>
    <s v="RCADS-47-Y-CH-HANS"/>
    <n v="3"/>
    <s v="Chinese (Simplified)"/>
    <n v="1"/>
    <x v="0"/>
    <n v="4"/>
    <s v="Major Depressive Disorder (10.1)"/>
    <n v="5.44"/>
    <n v="4.09"/>
  </r>
  <r>
    <s v="Lu 2021 (47-Y) ages combined gender combined17CombinedObsessive Compulsive Disorder (6.1)"/>
    <n v="17"/>
    <n v="11"/>
    <n v="12"/>
    <x v="22"/>
    <s v="Study1"/>
    <n v="689"/>
    <s v="Lu 2021 Study1 Male &amp;Female 9to18-years"/>
    <n v="1001"/>
    <s v="Combined"/>
    <n v="9"/>
    <n v="18"/>
    <x v="0"/>
    <s v="RCADS-47-Y-CH-HANS"/>
    <n v="3"/>
    <s v="Chinese (Simplified)"/>
    <n v="1"/>
    <x v="0"/>
    <n v="6"/>
    <s v="Obsessive Compulsive Disorder (6.1)"/>
    <n v="4.18"/>
    <n v="3.09"/>
  </r>
  <r>
    <s v="Lu 2021 (47-Y) ages combined gender combined17CombinedPanic Disorder (9.1)"/>
    <n v="17"/>
    <n v="11"/>
    <n v="12"/>
    <x v="22"/>
    <s v="Study1"/>
    <n v="689"/>
    <s v="Lu 2021 Study1 Male &amp;Female 9to18-years"/>
    <n v="1001"/>
    <s v="Combined"/>
    <n v="9"/>
    <n v="18"/>
    <x v="0"/>
    <s v="RCADS-47-Y-CH-HANS"/>
    <n v="3"/>
    <s v="Chinese (Simplified)"/>
    <n v="1"/>
    <x v="0"/>
    <n v="2"/>
    <s v="Panic Disorder (9.1)"/>
    <n v="3.81"/>
    <n v="3.56"/>
  </r>
  <r>
    <s v="Lu 2021 (47-Y) ages combined gender combined17CombinedSeparation Anxiety Disorder (7.1)"/>
    <n v="17"/>
    <n v="11"/>
    <n v="12"/>
    <x v="22"/>
    <s v="Study1"/>
    <n v="689"/>
    <s v="Lu 2021 Study1 Male &amp;Female 9to18-years"/>
    <n v="1001"/>
    <s v="Combined"/>
    <n v="9"/>
    <n v="18"/>
    <x v="0"/>
    <s v="RCADS-47-Y-CH-HANS"/>
    <n v="3"/>
    <s v="Chinese (Simplified)"/>
    <n v="1"/>
    <x v="0"/>
    <n v="5"/>
    <s v="Separation Anxiety Disorder (7.1)"/>
    <n v="5.25"/>
    <n v="3.77"/>
  </r>
  <r>
    <s v="Lu 2021 (47-Y) ages combined gender combined17CombinedSocial Phobia (9.1)"/>
    <n v="17"/>
    <n v="11"/>
    <n v="12"/>
    <x v="22"/>
    <s v="Study1"/>
    <n v="689"/>
    <s v="Lu 2021 Study1 Male &amp;Female 9to18-years"/>
    <n v="1001"/>
    <s v="Combined"/>
    <n v="9"/>
    <n v="18"/>
    <x v="0"/>
    <s v="RCADS-47-Y-CH-HANS"/>
    <n v="3"/>
    <s v="Chinese (Simplified)"/>
    <n v="1"/>
    <x v="0"/>
    <n v="1"/>
    <s v="Social Phobia (9.1)"/>
    <n v="8.33"/>
    <n v="4.6900000000000004"/>
  </r>
  <r>
    <s v="Lu 2021 (47-Y) ages combined gender combined18CombinedGeneralized Anxiety Disorder (6.1)"/>
    <n v="18"/>
    <n v="12"/>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18CombinedMajor Depressive Disorder (10.1)"/>
    <n v="18"/>
    <n v="12"/>
    <n v="12"/>
    <x v="22"/>
    <s v="Study1"/>
    <n v="689"/>
    <s v="Lu 2021 Study1 Male &amp;Female 9to18-years"/>
    <n v="1001"/>
    <s v="Combined"/>
    <n v="9"/>
    <n v="18"/>
    <x v="0"/>
    <s v="RCADS-47-Y-CH-HANS"/>
    <n v="3"/>
    <s v="Chinese (Simplified)"/>
    <n v="1"/>
    <x v="0"/>
    <n v="4"/>
    <s v="Major Depressive Disorder (10.1)"/>
    <n v="5.44"/>
    <n v="4.09"/>
  </r>
  <r>
    <s v="Lu 2021 (47-Y) ages combined gender combined18CombinedObsessive Compulsive Disorder (6.1)"/>
    <n v="18"/>
    <n v="12"/>
    <n v="12"/>
    <x v="22"/>
    <s v="Study1"/>
    <n v="689"/>
    <s v="Lu 2021 Study1 Male &amp;Female 9to18-years"/>
    <n v="1001"/>
    <s v="Combined"/>
    <n v="9"/>
    <n v="18"/>
    <x v="0"/>
    <s v="RCADS-47-Y-CH-HANS"/>
    <n v="3"/>
    <s v="Chinese (Simplified)"/>
    <n v="1"/>
    <x v="0"/>
    <n v="6"/>
    <s v="Obsessive Compulsive Disorder (6.1)"/>
    <n v="4.18"/>
    <n v="3.09"/>
  </r>
  <r>
    <s v="Lu 2021 (47-Y) ages combined gender combined18CombinedPanic Disorder (9.1)"/>
    <n v="18"/>
    <n v="12"/>
    <n v="12"/>
    <x v="22"/>
    <s v="Study1"/>
    <n v="689"/>
    <s v="Lu 2021 Study1 Male &amp;Female 9to18-years"/>
    <n v="1001"/>
    <s v="Combined"/>
    <n v="9"/>
    <n v="18"/>
    <x v="0"/>
    <s v="RCADS-47-Y-CH-HANS"/>
    <n v="3"/>
    <s v="Chinese (Simplified)"/>
    <n v="1"/>
    <x v="0"/>
    <n v="2"/>
    <s v="Panic Disorder (9.1)"/>
    <n v="3.81"/>
    <n v="3.56"/>
  </r>
  <r>
    <s v="Lu 2021 (47-Y) ages combined gender combined18CombinedSeparation Anxiety Disorder (7.1)"/>
    <n v="18"/>
    <n v="12"/>
    <n v="12"/>
    <x v="22"/>
    <s v="Study1"/>
    <n v="689"/>
    <s v="Lu 2021 Study1 Male &amp;Female 9to18-years"/>
    <n v="1001"/>
    <s v="Combined"/>
    <n v="9"/>
    <n v="18"/>
    <x v="0"/>
    <s v="RCADS-47-Y-CH-HANS"/>
    <n v="3"/>
    <s v="Chinese (Simplified)"/>
    <n v="1"/>
    <x v="0"/>
    <n v="5"/>
    <s v="Separation Anxiety Disorder (7.1)"/>
    <n v="5.25"/>
    <n v="3.77"/>
  </r>
  <r>
    <s v="Lu 2021 (47-Y) ages combined gender combined18CombinedSocial Phobia (9.1)"/>
    <n v="18"/>
    <n v="12"/>
    <n v="12"/>
    <x v="22"/>
    <s v="Study1"/>
    <n v="689"/>
    <s v="Lu 2021 Study1 Male &amp;Female 9to18-years"/>
    <n v="1001"/>
    <s v="Combined"/>
    <n v="9"/>
    <n v="18"/>
    <x v="0"/>
    <s v="RCADS-47-Y-CH-HANS"/>
    <n v="3"/>
    <s v="Chinese (Simplified)"/>
    <n v="1"/>
    <x v="0"/>
    <n v="1"/>
    <s v="Social Phobia (9.1)"/>
    <n v="8.33"/>
    <n v="4.6900000000000004"/>
  </r>
  <r>
    <s v="Lu 2021 (47-Y) ages combined gender combined9CombinedGeneralized Anxiety Disorder (6.1)"/>
    <n v="9"/>
    <n v="3"/>
    <n v="12"/>
    <x v="22"/>
    <s v="Study1"/>
    <n v="689"/>
    <s v="Lu 2021 Study1 Male &amp;Female 9to18-years"/>
    <n v="1001"/>
    <s v="Combined"/>
    <n v="9"/>
    <n v="18"/>
    <x v="0"/>
    <s v="RCADS-47-Y-CH-HANS"/>
    <n v="3"/>
    <s v="Chinese (Simplified)"/>
    <n v="1"/>
    <x v="0"/>
    <n v="3"/>
    <s v="Generalized Anxiety Disorder (6.1)"/>
    <n v="4.6399999999999997"/>
    <n v="3.31"/>
  </r>
  <r>
    <s v="Lu 2021 (47-Y) ages combined gender combined9CombinedMajor Depressive Disorder (10.1)"/>
    <n v="9"/>
    <n v="3"/>
    <n v="12"/>
    <x v="22"/>
    <s v="Study1"/>
    <n v="689"/>
    <s v="Lu 2021 Study1 Male &amp;Female 9to18-years"/>
    <n v="1001"/>
    <s v="Combined"/>
    <n v="9"/>
    <n v="18"/>
    <x v="0"/>
    <s v="RCADS-47-Y-CH-HANS"/>
    <n v="3"/>
    <s v="Chinese (Simplified)"/>
    <n v="1"/>
    <x v="0"/>
    <n v="4"/>
    <s v="Major Depressive Disorder (10.1)"/>
    <n v="5.44"/>
    <n v="4.09"/>
  </r>
  <r>
    <s v="Lu 2021 (47-Y) ages combined gender combined9CombinedObsessive Compulsive Disorder (6.1)"/>
    <n v="9"/>
    <n v="3"/>
    <n v="12"/>
    <x v="22"/>
    <s v="Study1"/>
    <n v="689"/>
    <s v="Lu 2021 Study1 Male &amp;Female 9to18-years"/>
    <n v="1001"/>
    <s v="Combined"/>
    <n v="9"/>
    <n v="18"/>
    <x v="0"/>
    <s v="RCADS-47-Y-CH-HANS"/>
    <n v="3"/>
    <s v="Chinese (Simplified)"/>
    <n v="1"/>
    <x v="0"/>
    <n v="6"/>
    <s v="Obsessive Compulsive Disorder (6.1)"/>
    <n v="4.18"/>
    <n v="3.09"/>
  </r>
  <r>
    <s v="Lu 2021 (47-Y) ages combined gender combined9CombinedPanic Disorder (9.1)"/>
    <n v="9"/>
    <n v="3"/>
    <n v="12"/>
    <x v="22"/>
    <s v="Study1"/>
    <n v="689"/>
    <s v="Lu 2021 Study1 Male &amp;Female 9to18-years"/>
    <n v="1001"/>
    <s v="Combined"/>
    <n v="9"/>
    <n v="18"/>
    <x v="0"/>
    <s v="RCADS-47-Y-CH-HANS"/>
    <n v="3"/>
    <s v="Chinese (Simplified)"/>
    <n v="1"/>
    <x v="0"/>
    <n v="2"/>
    <s v="Panic Disorder (9.1)"/>
    <n v="3.81"/>
    <n v="3.56"/>
  </r>
  <r>
    <s v="Lu 2021 (47-Y) ages combined gender combined9CombinedSeparation Anxiety Disorder (7.1)"/>
    <n v="9"/>
    <n v="3"/>
    <n v="12"/>
    <x v="22"/>
    <s v="Study1"/>
    <n v="689"/>
    <s v="Lu 2021 Study1 Male &amp;Female 9to18-years"/>
    <n v="1001"/>
    <s v="Combined"/>
    <n v="9"/>
    <n v="18"/>
    <x v="0"/>
    <s v="RCADS-47-Y-CH-HANS"/>
    <n v="3"/>
    <s v="Chinese (Simplified)"/>
    <n v="1"/>
    <x v="0"/>
    <n v="5"/>
    <s v="Separation Anxiety Disorder (7.1)"/>
    <n v="5.25"/>
    <n v="3.77"/>
  </r>
  <r>
    <s v="Lu 2021 (47-Y) ages combined gender combined9CombinedSocial Phobia (9.1)"/>
    <n v="9"/>
    <n v="3"/>
    <n v="12"/>
    <x v="22"/>
    <s v="Study1"/>
    <n v="689"/>
    <s v="Lu 2021 Study1 Male &amp;Female 9to18-years"/>
    <n v="1001"/>
    <s v="Combined"/>
    <n v="9"/>
    <n v="18"/>
    <x v="0"/>
    <s v="RCADS-47-Y-CH-HANS"/>
    <n v="3"/>
    <s v="Chinese (Simplified)"/>
    <n v="1"/>
    <x v="0"/>
    <n v="1"/>
    <s v="Social Phobia (9.1)"/>
    <n v="8.33"/>
    <n v="4.6900000000000004"/>
  </r>
  <r>
    <s v="Lu 2021 (47-Y) ages combined10FemaleGeneralized Anxiety Disorder (6.1)"/>
    <n v="10"/>
    <n v="4"/>
    <n v="12"/>
    <x v="23"/>
    <s v="Study1"/>
    <n v="685"/>
    <s v="Lu 2021 Study1 Female 9to18-years"/>
    <n v="438"/>
    <s v="Female"/>
    <n v="9"/>
    <n v="18"/>
    <x v="0"/>
    <s v="RCADS-47-Y-CH-HANS"/>
    <n v="3"/>
    <s v="Chinese (Simplified)"/>
    <n v="1"/>
    <x v="0"/>
    <n v="3"/>
    <s v="Generalized Anxiety Disorder (6.1)"/>
    <n v="4.84"/>
    <n v="3.31"/>
  </r>
  <r>
    <s v="Lu 2021 (47-Y) ages combined10FemaleMajor Depressive Disorder (10.1)"/>
    <n v="10"/>
    <n v="4"/>
    <n v="12"/>
    <x v="23"/>
    <s v="Study1"/>
    <n v="685"/>
    <s v="Lu 2021 Study1 Female 9to18-years"/>
    <n v="438"/>
    <s v="Female"/>
    <n v="9"/>
    <n v="18"/>
    <x v="0"/>
    <s v="RCADS-47-Y-CH-HANS"/>
    <n v="3"/>
    <s v="Chinese (Simplified)"/>
    <n v="1"/>
    <x v="0"/>
    <n v="4"/>
    <s v="Major Depressive Disorder (10.1)"/>
    <n v="5.71"/>
    <n v="4.26"/>
  </r>
  <r>
    <s v="Lu 2021 (47-Y) ages combined10FemaleObsessive Compulsive Disorder (6.1)"/>
    <n v="10"/>
    <n v="4"/>
    <n v="12"/>
    <x v="23"/>
    <s v="Study1"/>
    <n v="685"/>
    <s v="Lu 2021 Study1 Female 9to18-years"/>
    <n v="438"/>
    <s v="Female"/>
    <n v="9"/>
    <n v="18"/>
    <x v="0"/>
    <s v="RCADS-47-Y-CH-HANS"/>
    <n v="3"/>
    <s v="Chinese (Simplified)"/>
    <n v="1"/>
    <x v="0"/>
    <n v="6"/>
    <s v="Obsessive Compulsive Disorder (6.1)"/>
    <n v="4.29"/>
    <n v="3.05"/>
  </r>
  <r>
    <s v="Lu 2021 (47-Y) ages combined10FemalePanic Disorder (9.1)"/>
    <n v="10"/>
    <n v="4"/>
    <n v="12"/>
    <x v="23"/>
    <s v="Study1"/>
    <n v="685"/>
    <s v="Lu 2021 Study1 Female 9to18-years"/>
    <n v="438"/>
    <s v="Female"/>
    <n v="9"/>
    <n v="18"/>
    <x v="0"/>
    <s v="RCADS-47-Y-CH-HANS"/>
    <n v="3"/>
    <s v="Chinese (Simplified)"/>
    <n v="1"/>
    <x v="0"/>
    <n v="2"/>
    <s v="Panic Disorder (9.1)"/>
    <n v="3.93"/>
    <n v="3.54"/>
  </r>
  <r>
    <s v="Lu 2021 (47-Y) ages combined10FemaleSeparation Anxiety Disorder (7.1)"/>
    <n v="10"/>
    <n v="4"/>
    <n v="12"/>
    <x v="23"/>
    <s v="Study1"/>
    <n v="685"/>
    <s v="Lu 2021 Study1 Female 9to18-years"/>
    <n v="438"/>
    <s v="Female"/>
    <n v="9"/>
    <n v="18"/>
    <x v="0"/>
    <s v="RCADS-47-Y-CH-HANS"/>
    <n v="3"/>
    <s v="Chinese (Simplified)"/>
    <n v="1"/>
    <x v="0"/>
    <n v="5"/>
    <s v="Separation Anxiety Disorder (7.1)"/>
    <n v="5.86"/>
    <n v="3.82"/>
  </r>
  <r>
    <s v="Lu 2021 (47-Y) ages combined10FemaleSocial Phobia (9.1)"/>
    <n v="10"/>
    <n v="4"/>
    <n v="12"/>
    <x v="23"/>
    <s v="Study1"/>
    <n v="685"/>
    <s v="Lu 2021 Study1 Female 9to18-years"/>
    <n v="438"/>
    <s v="Female"/>
    <n v="9"/>
    <n v="18"/>
    <x v="0"/>
    <s v="RCADS-47-Y-CH-HANS"/>
    <n v="3"/>
    <s v="Chinese (Simplified)"/>
    <n v="1"/>
    <x v="0"/>
    <n v="1"/>
    <s v="Social Phobia (9.1)"/>
    <n v="8.8000000000000007"/>
    <n v="4.6500000000000004"/>
  </r>
  <r>
    <s v="Lu 2021 (47-Y) ages combined10MaleGeneralized Anxiety Disorder (6.1)"/>
    <n v="10"/>
    <n v="4"/>
    <n v="12"/>
    <x v="23"/>
    <s v="Study1"/>
    <n v="686"/>
    <s v="Lu 2021 Study1 Male 9to18-years"/>
    <n v="518"/>
    <s v="Male"/>
    <n v="9"/>
    <n v="18"/>
    <x v="0"/>
    <s v="RCADS-47-Y-CH-HANS"/>
    <n v="3"/>
    <s v="Chinese (Simplified)"/>
    <n v="1"/>
    <x v="0"/>
    <n v="3"/>
    <s v="Generalized Anxiety Disorder (6.1)"/>
    <n v="4.46"/>
    <n v="3.3"/>
  </r>
  <r>
    <s v="Lu 2021 (47-Y) ages combined10MaleMajor Depressive Disorder (10.1)"/>
    <n v="10"/>
    <n v="4"/>
    <n v="12"/>
    <x v="23"/>
    <s v="Study1"/>
    <n v="686"/>
    <s v="Lu 2021 Study1 Male 9to18-years"/>
    <n v="518"/>
    <s v="Male"/>
    <n v="9"/>
    <n v="18"/>
    <x v="0"/>
    <s v="RCADS-47-Y-CH-HANS"/>
    <n v="3"/>
    <s v="Chinese (Simplified)"/>
    <n v="1"/>
    <x v="0"/>
    <n v="4"/>
    <s v="Major Depressive Disorder (10.1)"/>
    <n v="5.18"/>
    <n v="3.91"/>
  </r>
  <r>
    <s v="Lu 2021 (47-Y) ages combined10MaleObsessive Compulsive Disorder (6.1)"/>
    <n v="10"/>
    <n v="4"/>
    <n v="12"/>
    <x v="23"/>
    <s v="Study1"/>
    <n v="686"/>
    <s v="Lu 2021 Study1 Male 9to18-years"/>
    <n v="518"/>
    <s v="Male"/>
    <n v="9"/>
    <n v="18"/>
    <x v="0"/>
    <s v="RCADS-47-Y-CH-HANS"/>
    <n v="3"/>
    <s v="Chinese (Simplified)"/>
    <n v="1"/>
    <x v="0"/>
    <n v="6"/>
    <s v="Obsessive Compulsive Disorder (6.1)"/>
    <n v="4.09"/>
    <n v="3.14"/>
  </r>
  <r>
    <s v="Lu 2021 (47-Y) ages combined10MalePanic Disorder (9.1)"/>
    <n v="10"/>
    <n v="4"/>
    <n v="12"/>
    <x v="23"/>
    <s v="Study1"/>
    <n v="686"/>
    <s v="Lu 2021 Study1 Male 9to18-years"/>
    <n v="518"/>
    <s v="Male"/>
    <n v="9"/>
    <n v="18"/>
    <x v="0"/>
    <s v="RCADS-47-Y-CH-HANS"/>
    <n v="3"/>
    <s v="Chinese (Simplified)"/>
    <n v="1"/>
    <x v="0"/>
    <n v="2"/>
    <s v="Panic Disorder (9.1)"/>
    <n v="3.69"/>
    <n v="3.58"/>
  </r>
  <r>
    <s v="Lu 2021 (47-Y) ages combined10MaleSeparation Anxiety Disorder (7.1)"/>
    <n v="10"/>
    <n v="4"/>
    <n v="12"/>
    <x v="23"/>
    <s v="Study1"/>
    <n v="686"/>
    <s v="Lu 2021 Study1 Male 9to18-years"/>
    <n v="518"/>
    <s v="Male"/>
    <n v="9"/>
    <n v="18"/>
    <x v="0"/>
    <s v="RCADS-47-Y-CH-HANS"/>
    <n v="3"/>
    <s v="Chinese (Simplified)"/>
    <n v="1"/>
    <x v="0"/>
    <n v="5"/>
    <s v="Separation Anxiety Disorder (7.1)"/>
    <n v="4.68"/>
    <n v="3.63"/>
  </r>
  <r>
    <s v="Lu 2021 (47-Y) ages combined10MaleSocial Phobia (9.1)"/>
    <n v="10"/>
    <n v="4"/>
    <n v="12"/>
    <x v="23"/>
    <s v="Study1"/>
    <n v="686"/>
    <s v="Lu 2021 Study1 Male 9to18-years"/>
    <n v="518"/>
    <s v="Male"/>
    <n v="9"/>
    <n v="18"/>
    <x v="0"/>
    <s v="RCADS-47-Y-CH-HANS"/>
    <n v="3"/>
    <s v="Chinese (Simplified)"/>
    <n v="1"/>
    <x v="0"/>
    <n v="1"/>
    <s v="Social Phobia (9.1)"/>
    <n v="7.89"/>
    <n v="4.6900000000000004"/>
  </r>
  <r>
    <s v="Lu 2021 (47-Y) ages combined11FemaleGeneralized Anxiety Disorder (6.1)"/>
    <n v="11"/>
    <n v="5"/>
    <n v="12"/>
    <x v="23"/>
    <s v="Study1"/>
    <n v="685"/>
    <s v="Lu 2021 Study1 Female 9to18-years"/>
    <n v="438"/>
    <s v="Female"/>
    <n v="9"/>
    <n v="18"/>
    <x v="0"/>
    <s v="RCADS-47-Y-CH-HANS"/>
    <n v="3"/>
    <s v="Chinese (Simplified)"/>
    <n v="1"/>
    <x v="0"/>
    <n v="3"/>
    <s v="Generalized Anxiety Disorder (6.1)"/>
    <n v="4.84"/>
    <n v="3.31"/>
  </r>
  <r>
    <s v="Lu 2021 (47-Y) ages combined11FemaleMajor Depressive Disorder (10.1)"/>
    <n v="11"/>
    <n v="5"/>
    <n v="12"/>
    <x v="23"/>
    <s v="Study1"/>
    <n v="685"/>
    <s v="Lu 2021 Study1 Female 9to18-years"/>
    <n v="438"/>
    <s v="Female"/>
    <n v="9"/>
    <n v="18"/>
    <x v="0"/>
    <s v="RCADS-47-Y-CH-HANS"/>
    <n v="3"/>
    <s v="Chinese (Simplified)"/>
    <n v="1"/>
    <x v="0"/>
    <n v="4"/>
    <s v="Major Depressive Disorder (10.1)"/>
    <n v="5.71"/>
    <n v="4.26"/>
  </r>
  <r>
    <s v="Lu 2021 (47-Y) ages combined11FemaleObsessive Compulsive Disorder (6.1)"/>
    <n v="11"/>
    <n v="5"/>
    <n v="12"/>
    <x v="23"/>
    <s v="Study1"/>
    <n v="685"/>
    <s v="Lu 2021 Study1 Female 9to18-years"/>
    <n v="438"/>
    <s v="Female"/>
    <n v="9"/>
    <n v="18"/>
    <x v="0"/>
    <s v="RCADS-47-Y-CH-HANS"/>
    <n v="3"/>
    <s v="Chinese (Simplified)"/>
    <n v="1"/>
    <x v="0"/>
    <n v="6"/>
    <s v="Obsessive Compulsive Disorder (6.1)"/>
    <n v="4.29"/>
    <n v="3.05"/>
  </r>
  <r>
    <s v="Lu 2021 (47-Y) ages combined11FemalePanic Disorder (9.1)"/>
    <n v="11"/>
    <n v="5"/>
    <n v="12"/>
    <x v="23"/>
    <s v="Study1"/>
    <n v="685"/>
    <s v="Lu 2021 Study1 Female 9to18-years"/>
    <n v="438"/>
    <s v="Female"/>
    <n v="9"/>
    <n v="18"/>
    <x v="0"/>
    <s v="RCADS-47-Y-CH-HANS"/>
    <n v="3"/>
    <s v="Chinese (Simplified)"/>
    <n v="1"/>
    <x v="0"/>
    <n v="2"/>
    <s v="Panic Disorder (9.1)"/>
    <n v="3.93"/>
    <n v="3.54"/>
  </r>
  <r>
    <s v="Lu 2021 (47-Y) ages combined11FemaleSeparation Anxiety Disorder (7.1)"/>
    <n v="11"/>
    <n v="5"/>
    <n v="12"/>
    <x v="23"/>
    <s v="Study1"/>
    <n v="685"/>
    <s v="Lu 2021 Study1 Female 9to18-years"/>
    <n v="438"/>
    <s v="Female"/>
    <n v="9"/>
    <n v="18"/>
    <x v="0"/>
    <s v="RCADS-47-Y-CH-HANS"/>
    <n v="3"/>
    <s v="Chinese (Simplified)"/>
    <n v="1"/>
    <x v="0"/>
    <n v="5"/>
    <s v="Separation Anxiety Disorder (7.1)"/>
    <n v="5.86"/>
    <n v="3.82"/>
  </r>
  <r>
    <s v="Lu 2021 (47-Y) ages combined11FemaleSocial Phobia (9.1)"/>
    <n v="11"/>
    <n v="5"/>
    <n v="12"/>
    <x v="23"/>
    <s v="Study1"/>
    <n v="685"/>
    <s v="Lu 2021 Study1 Female 9to18-years"/>
    <n v="438"/>
    <s v="Female"/>
    <n v="9"/>
    <n v="18"/>
    <x v="0"/>
    <s v="RCADS-47-Y-CH-HANS"/>
    <n v="3"/>
    <s v="Chinese (Simplified)"/>
    <n v="1"/>
    <x v="0"/>
    <n v="1"/>
    <s v="Social Phobia (9.1)"/>
    <n v="8.8000000000000007"/>
    <n v="4.6500000000000004"/>
  </r>
  <r>
    <s v="Lu 2021 (47-Y) ages combined11MaleGeneralized Anxiety Disorder (6.1)"/>
    <n v="11"/>
    <n v="5"/>
    <n v="12"/>
    <x v="23"/>
    <s v="Study1"/>
    <n v="686"/>
    <s v="Lu 2021 Study1 Male 9to18-years"/>
    <n v="518"/>
    <s v="Male"/>
    <n v="9"/>
    <n v="18"/>
    <x v="0"/>
    <s v="RCADS-47-Y-CH-HANS"/>
    <n v="3"/>
    <s v="Chinese (Simplified)"/>
    <n v="1"/>
    <x v="0"/>
    <n v="3"/>
    <s v="Generalized Anxiety Disorder (6.1)"/>
    <n v="4.46"/>
    <n v="3.3"/>
  </r>
  <r>
    <s v="Lu 2021 (47-Y) ages combined11MaleMajor Depressive Disorder (10.1)"/>
    <n v="11"/>
    <n v="5"/>
    <n v="12"/>
    <x v="23"/>
    <s v="Study1"/>
    <n v="686"/>
    <s v="Lu 2021 Study1 Male 9to18-years"/>
    <n v="518"/>
    <s v="Male"/>
    <n v="9"/>
    <n v="18"/>
    <x v="0"/>
    <s v="RCADS-47-Y-CH-HANS"/>
    <n v="3"/>
    <s v="Chinese (Simplified)"/>
    <n v="1"/>
    <x v="0"/>
    <n v="4"/>
    <s v="Major Depressive Disorder (10.1)"/>
    <n v="5.18"/>
    <n v="3.91"/>
  </r>
  <r>
    <s v="Lu 2021 (47-Y) ages combined11MaleObsessive Compulsive Disorder (6.1)"/>
    <n v="11"/>
    <n v="5"/>
    <n v="12"/>
    <x v="23"/>
    <s v="Study1"/>
    <n v="686"/>
    <s v="Lu 2021 Study1 Male 9to18-years"/>
    <n v="518"/>
    <s v="Male"/>
    <n v="9"/>
    <n v="18"/>
    <x v="0"/>
    <s v="RCADS-47-Y-CH-HANS"/>
    <n v="3"/>
    <s v="Chinese (Simplified)"/>
    <n v="1"/>
    <x v="0"/>
    <n v="6"/>
    <s v="Obsessive Compulsive Disorder (6.1)"/>
    <n v="4.09"/>
    <n v="3.14"/>
  </r>
  <r>
    <s v="Lu 2021 (47-Y) ages combined11MalePanic Disorder (9.1)"/>
    <n v="11"/>
    <n v="5"/>
    <n v="12"/>
    <x v="23"/>
    <s v="Study1"/>
    <n v="686"/>
    <s v="Lu 2021 Study1 Male 9to18-years"/>
    <n v="518"/>
    <s v="Male"/>
    <n v="9"/>
    <n v="18"/>
    <x v="0"/>
    <s v="RCADS-47-Y-CH-HANS"/>
    <n v="3"/>
    <s v="Chinese (Simplified)"/>
    <n v="1"/>
    <x v="0"/>
    <n v="2"/>
    <s v="Panic Disorder (9.1)"/>
    <n v="3.69"/>
    <n v="3.58"/>
  </r>
  <r>
    <s v="Lu 2021 (47-Y) ages combined11MaleSeparation Anxiety Disorder (7.1)"/>
    <n v="11"/>
    <n v="5"/>
    <n v="12"/>
    <x v="23"/>
    <s v="Study1"/>
    <n v="686"/>
    <s v="Lu 2021 Study1 Male 9to18-years"/>
    <n v="518"/>
    <s v="Male"/>
    <n v="9"/>
    <n v="18"/>
    <x v="0"/>
    <s v="RCADS-47-Y-CH-HANS"/>
    <n v="3"/>
    <s v="Chinese (Simplified)"/>
    <n v="1"/>
    <x v="0"/>
    <n v="5"/>
    <s v="Separation Anxiety Disorder (7.1)"/>
    <n v="4.68"/>
    <n v="3.63"/>
  </r>
  <r>
    <s v="Lu 2021 (47-Y) ages combined11MaleSocial Phobia (9.1)"/>
    <n v="11"/>
    <n v="5"/>
    <n v="12"/>
    <x v="23"/>
    <s v="Study1"/>
    <n v="686"/>
    <s v="Lu 2021 Study1 Male 9to18-years"/>
    <n v="518"/>
    <s v="Male"/>
    <n v="9"/>
    <n v="18"/>
    <x v="0"/>
    <s v="RCADS-47-Y-CH-HANS"/>
    <n v="3"/>
    <s v="Chinese (Simplified)"/>
    <n v="1"/>
    <x v="0"/>
    <n v="1"/>
    <s v="Social Phobia (9.1)"/>
    <n v="7.89"/>
    <n v="4.6900000000000004"/>
  </r>
  <r>
    <s v="Lu 2021 (47-Y) ages combined12FemaleGeneralized Anxiety Disorder (6.1)"/>
    <n v="12"/>
    <n v="6"/>
    <n v="12"/>
    <x v="23"/>
    <s v="Study1"/>
    <n v="685"/>
    <s v="Lu 2021 Study1 Female 9to18-years"/>
    <n v="438"/>
    <s v="Female"/>
    <n v="9"/>
    <n v="18"/>
    <x v="0"/>
    <s v="RCADS-47-Y-CH-HANS"/>
    <n v="3"/>
    <s v="Chinese (Simplified)"/>
    <n v="1"/>
    <x v="0"/>
    <n v="3"/>
    <s v="Generalized Anxiety Disorder (6.1)"/>
    <n v="4.84"/>
    <n v="3.31"/>
  </r>
  <r>
    <s v="Lu 2021 (47-Y) ages combined12FemaleMajor Depressive Disorder (10.1)"/>
    <n v="12"/>
    <n v="6"/>
    <n v="12"/>
    <x v="23"/>
    <s v="Study1"/>
    <n v="685"/>
    <s v="Lu 2021 Study1 Female 9to18-years"/>
    <n v="438"/>
    <s v="Female"/>
    <n v="9"/>
    <n v="18"/>
    <x v="0"/>
    <s v="RCADS-47-Y-CH-HANS"/>
    <n v="3"/>
    <s v="Chinese (Simplified)"/>
    <n v="1"/>
    <x v="0"/>
    <n v="4"/>
    <s v="Major Depressive Disorder (10.1)"/>
    <n v="5.71"/>
    <n v="4.26"/>
  </r>
  <r>
    <s v="Lu 2021 (47-Y) ages combined12FemaleObsessive Compulsive Disorder (6.1)"/>
    <n v="12"/>
    <n v="6"/>
    <n v="12"/>
    <x v="23"/>
    <s v="Study1"/>
    <n v="685"/>
    <s v="Lu 2021 Study1 Female 9to18-years"/>
    <n v="438"/>
    <s v="Female"/>
    <n v="9"/>
    <n v="18"/>
    <x v="0"/>
    <s v="RCADS-47-Y-CH-HANS"/>
    <n v="3"/>
    <s v="Chinese (Simplified)"/>
    <n v="1"/>
    <x v="0"/>
    <n v="6"/>
    <s v="Obsessive Compulsive Disorder (6.1)"/>
    <n v="4.29"/>
    <n v="3.05"/>
  </r>
  <r>
    <s v="Lu 2021 (47-Y) ages combined12FemalePanic Disorder (9.1)"/>
    <n v="12"/>
    <n v="6"/>
    <n v="12"/>
    <x v="23"/>
    <s v="Study1"/>
    <n v="685"/>
    <s v="Lu 2021 Study1 Female 9to18-years"/>
    <n v="438"/>
    <s v="Female"/>
    <n v="9"/>
    <n v="18"/>
    <x v="0"/>
    <s v="RCADS-47-Y-CH-HANS"/>
    <n v="3"/>
    <s v="Chinese (Simplified)"/>
    <n v="1"/>
    <x v="0"/>
    <n v="2"/>
    <s v="Panic Disorder (9.1)"/>
    <n v="3.93"/>
    <n v="3.54"/>
  </r>
  <r>
    <s v="Lu 2021 (47-Y) ages combined12FemaleSeparation Anxiety Disorder (7.1)"/>
    <n v="12"/>
    <n v="6"/>
    <n v="12"/>
    <x v="23"/>
    <s v="Study1"/>
    <n v="685"/>
    <s v="Lu 2021 Study1 Female 9to18-years"/>
    <n v="438"/>
    <s v="Female"/>
    <n v="9"/>
    <n v="18"/>
    <x v="0"/>
    <s v="RCADS-47-Y-CH-HANS"/>
    <n v="3"/>
    <s v="Chinese (Simplified)"/>
    <n v="1"/>
    <x v="0"/>
    <n v="5"/>
    <s v="Separation Anxiety Disorder (7.1)"/>
    <n v="5.86"/>
    <n v="3.82"/>
  </r>
  <r>
    <s v="Lu 2021 (47-Y) ages combined12FemaleSocial Phobia (9.1)"/>
    <n v="12"/>
    <n v="6"/>
    <n v="12"/>
    <x v="23"/>
    <s v="Study1"/>
    <n v="685"/>
    <s v="Lu 2021 Study1 Female 9to18-years"/>
    <n v="438"/>
    <s v="Female"/>
    <n v="9"/>
    <n v="18"/>
    <x v="0"/>
    <s v="RCADS-47-Y-CH-HANS"/>
    <n v="3"/>
    <s v="Chinese (Simplified)"/>
    <n v="1"/>
    <x v="0"/>
    <n v="1"/>
    <s v="Social Phobia (9.1)"/>
    <n v="8.8000000000000007"/>
    <n v="4.6500000000000004"/>
  </r>
  <r>
    <s v="Lu 2021 (47-Y) ages combined12MaleGeneralized Anxiety Disorder (6.1)"/>
    <n v="12"/>
    <n v="6"/>
    <n v="12"/>
    <x v="23"/>
    <s v="Study1"/>
    <n v="686"/>
    <s v="Lu 2021 Study1 Male 9to18-years"/>
    <n v="518"/>
    <s v="Male"/>
    <n v="9"/>
    <n v="18"/>
    <x v="0"/>
    <s v="RCADS-47-Y-CH-HANS"/>
    <n v="3"/>
    <s v="Chinese (Simplified)"/>
    <n v="1"/>
    <x v="0"/>
    <n v="3"/>
    <s v="Generalized Anxiety Disorder (6.1)"/>
    <n v="4.46"/>
    <n v="3.3"/>
  </r>
  <r>
    <s v="Lu 2021 (47-Y) ages combined12MaleMajor Depressive Disorder (10.1)"/>
    <n v="12"/>
    <n v="6"/>
    <n v="12"/>
    <x v="23"/>
    <s v="Study1"/>
    <n v="686"/>
    <s v="Lu 2021 Study1 Male 9to18-years"/>
    <n v="518"/>
    <s v="Male"/>
    <n v="9"/>
    <n v="18"/>
    <x v="0"/>
    <s v="RCADS-47-Y-CH-HANS"/>
    <n v="3"/>
    <s v="Chinese (Simplified)"/>
    <n v="1"/>
    <x v="0"/>
    <n v="4"/>
    <s v="Major Depressive Disorder (10.1)"/>
    <n v="5.18"/>
    <n v="3.91"/>
  </r>
  <r>
    <s v="Lu 2021 (47-Y) ages combined12MaleObsessive Compulsive Disorder (6.1)"/>
    <n v="12"/>
    <n v="6"/>
    <n v="12"/>
    <x v="23"/>
    <s v="Study1"/>
    <n v="686"/>
    <s v="Lu 2021 Study1 Male 9to18-years"/>
    <n v="518"/>
    <s v="Male"/>
    <n v="9"/>
    <n v="18"/>
    <x v="0"/>
    <s v="RCADS-47-Y-CH-HANS"/>
    <n v="3"/>
    <s v="Chinese (Simplified)"/>
    <n v="1"/>
    <x v="0"/>
    <n v="6"/>
    <s v="Obsessive Compulsive Disorder (6.1)"/>
    <n v="4.09"/>
    <n v="3.14"/>
  </r>
  <r>
    <s v="Lu 2021 (47-Y) ages combined12MalePanic Disorder (9.1)"/>
    <n v="12"/>
    <n v="6"/>
    <n v="12"/>
    <x v="23"/>
    <s v="Study1"/>
    <n v="686"/>
    <s v="Lu 2021 Study1 Male 9to18-years"/>
    <n v="518"/>
    <s v="Male"/>
    <n v="9"/>
    <n v="18"/>
    <x v="0"/>
    <s v="RCADS-47-Y-CH-HANS"/>
    <n v="3"/>
    <s v="Chinese (Simplified)"/>
    <n v="1"/>
    <x v="0"/>
    <n v="2"/>
    <s v="Panic Disorder (9.1)"/>
    <n v="3.69"/>
    <n v="3.58"/>
  </r>
  <r>
    <s v="Lu 2021 (47-Y) ages combined12MaleSeparation Anxiety Disorder (7.1)"/>
    <n v="12"/>
    <n v="6"/>
    <n v="12"/>
    <x v="23"/>
    <s v="Study1"/>
    <n v="686"/>
    <s v="Lu 2021 Study1 Male 9to18-years"/>
    <n v="518"/>
    <s v="Male"/>
    <n v="9"/>
    <n v="18"/>
    <x v="0"/>
    <s v="RCADS-47-Y-CH-HANS"/>
    <n v="3"/>
    <s v="Chinese (Simplified)"/>
    <n v="1"/>
    <x v="0"/>
    <n v="5"/>
    <s v="Separation Anxiety Disorder (7.1)"/>
    <n v="4.68"/>
    <n v="3.63"/>
  </r>
  <r>
    <s v="Lu 2021 (47-Y) ages combined12MaleSocial Phobia (9.1)"/>
    <n v="12"/>
    <n v="6"/>
    <n v="12"/>
    <x v="23"/>
    <s v="Study1"/>
    <n v="686"/>
    <s v="Lu 2021 Study1 Male 9to18-years"/>
    <n v="518"/>
    <s v="Male"/>
    <n v="9"/>
    <n v="18"/>
    <x v="0"/>
    <s v="RCADS-47-Y-CH-HANS"/>
    <n v="3"/>
    <s v="Chinese (Simplified)"/>
    <n v="1"/>
    <x v="0"/>
    <n v="1"/>
    <s v="Social Phobia (9.1)"/>
    <n v="7.89"/>
    <n v="4.6900000000000004"/>
  </r>
  <r>
    <s v="Lu 2021 (47-Y) ages combined13FemaleGeneralized Anxiety Disorder (6.1)"/>
    <n v="13"/>
    <n v="7"/>
    <n v="12"/>
    <x v="23"/>
    <s v="Study1"/>
    <n v="685"/>
    <s v="Lu 2021 Study1 Female 9to18-years"/>
    <n v="438"/>
    <s v="Female"/>
    <n v="9"/>
    <n v="18"/>
    <x v="0"/>
    <s v="RCADS-47-Y-CH-HANS"/>
    <n v="3"/>
    <s v="Chinese (Simplified)"/>
    <n v="1"/>
    <x v="0"/>
    <n v="3"/>
    <s v="Generalized Anxiety Disorder (6.1)"/>
    <n v="4.84"/>
    <n v="3.31"/>
  </r>
  <r>
    <s v="Lu 2021 (47-Y) ages combined13FemaleMajor Depressive Disorder (10.1)"/>
    <n v="13"/>
    <n v="7"/>
    <n v="12"/>
    <x v="23"/>
    <s v="Study1"/>
    <n v="685"/>
    <s v="Lu 2021 Study1 Female 9to18-years"/>
    <n v="438"/>
    <s v="Female"/>
    <n v="9"/>
    <n v="18"/>
    <x v="0"/>
    <s v="RCADS-47-Y-CH-HANS"/>
    <n v="3"/>
    <s v="Chinese (Simplified)"/>
    <n v="1"/>
    <x v="0"/>
    <n v="4"/>
    <s v="Major Depressive Disorder (10.1)"/>
    <n v="5.71"/>
    <n v="4.26"/>
  </r>
  <r>
    <s v="Lu 2021 (47-Y) ages combined13FemaleObsessive Compulsive Disorder (6.1)"/>
    <n v="13"/>
    <n v="7"/>
    <n v="12"/>
    <x v="23"/>
    <s v="Study1"/>
    <n v="685"/>
    <s v="Lu 2021 Study1 Female 9to18-years"/>
    <n v="438"/>
    <s v="Female"/>
    <n v="9"/>
    <n v="18"/>
    <x v="0"/>
    <s v="RCADS-47-Y-CH-HANS"/>
    <n v="3"/>
    <s v="Chinese (Simplified)"/>
    <n v="1"/>
    <x v="0"/>
    <n v="6"/>
    <s v="Obsessive Compulsive Disorder (6.1)"/>
    <n v="4.29"/>
    <n v="3.05"/>
  </r>
  <r>
    <s v="Lu 2021 (47-Y) ages combined13FemalePanic Disorder (9.1)"/>
    <n v="13"/>
    <n v="7"/>
    <n v="12"/>
    <x v="23"/>
    <s v="Study1"/>
    <n v="685"/>
    <s v="Lu 2021 Study1 Female 9to18-years"/>
    <n v="438"/>
    <s v="Female"/>
    <n v="9"/>
    <n v="18"/>
    <x v="0"/>
    <s v="RCADS-47-Y-CH-HANS"/>
    <n v="3"/>
    <s v="Chinese (Simplified)"/>
    <n v="1"/>
    <x v="0"/>
    <n v="2"/>
    <s v="Panic Disorder (9.1)"/>
    <n v="3.93"/>
    <n v="3.54"/>
  </r>
  <r>
    <s v="Lu 2021 (47-Y) ages combined13FemaleSeparation Anxiety Disorder (7.1)"/>
    <n v="13"/>
    <n v="7"/>
    <n v="12"/>
    <x v="23"/>
    <s v="Study1"/>
    <n v="685"/>
    <s v="Lu 2021 Study1 Female 9to18-years"/>
    <n v="438"/>
    <s v="Female"/>
    <n v="9"/>
    <n v="18"/>
    <x v="0"/>
    <s v="RCADS-47-Y-CH-HANS"/>
    <n v="3"/>
    <s v="Chinese (Simplified)"/>
    <n v="1"/>
    <x v="0"/>
    <n v="5"/>
    <s v="Separation Anxiety Disorder (7.1)"/>
    <n v="5.86"/>
    <n v="3.82"/>
  </r>
  <r>
    <s v="Lu 2021 (47-Y) ages combined13FemaleSocial Phobia (9.1)"/>
    <n v="13"/>
    <n v="7"/>
    <n v="12"/>
    <x v="23"/>
    <s v="Study1"/>
    <n v="685"/>
    <s v="Lu 2021 Study1 Female 9to18-years"/>
    <n v="438"/>
    <s v="Female"/>
    <n v="9"/>
    <n v="18"/>
    <x v="0"/>
    <s v="RCADS-47-Y-CH-HANS"/>
    <n v="3"/>
    <s v="Chinese (Simplified)"/>
    <n v="1"/>
    <x v="0"/>
    <n v="1"/>
    <s v="Social Phobia (9.1)"/>
    <n v="8.8000000000000007"/>
    <n v="4.6500000000000004"/>
  </r>
  <r>
    <s v="Lu 2021 (47-Y) ages combined13MaleGeneralized Anxiety Disorder (6.1)"/>
    <n v="13"/>
    <n v="7"/>
    <n v="12"/>
    <x v="23"/>
    <s v="Study1"/>
    <n v="686"/>
    <s v="Lu 2021 Study1 Male 9to18-years"/>
    <n v="518"/>
    <s v="Male"/>
    <n v="9"/>
    <n v="18"/>
    <x v="0"/>
    <s v="RCADS-47-Y-CH-HANS"/>
    <n v="3"/>
    <s v="Chinese (Simplified)"/>
    <n v="1"/>
    <x v="0"/>
    <n v="3"/>
    <s v="Generalized Anxiety Disorder (6.1)"/>
    <n v="4.46"/>
    <n v="3.3"/>
  </r>
  <r>
    <s v="Lu 2021 (47-Y) ages combined13MaleMajor Depressive Disorder (10.1)"/>
    <n v="13"/>
    <n v="7"/>
    <n v="12"/>
    <x v="23"/>
    <s v="Study1"/>
    <n v="686"/>
    <s v="Lu 2021 Study1 Male 9to18-years"/>
    <n v="518"/>
    <s v="Male"/>
    <n v="9"/>
    <n v="18"/>
    <x v="0"/>
    <s v="RCADS-47-Y-CH-HANS"/>
    <n v="3"/>
    <s v="Chinese (Simplified)"/>
    <n v="1"/>
    <x v="0"/>
    <n v="4"/>
    <s v="Major Depressive Disorder (10.1)"/>
    <n v="5.18"/>
    <n v="3.91"/>
  </r>
  <r>
    <s v="Lu 2021 (47-Y) ages combined13MaleObsessive Compulsive Disorder (6.1)"/>
    <n v="13"/>
    <n v="7"/>
    <n v="12"/>
    <x v="23"/>
    <s v="Study1"/>
    <n v="686"/>
    <s v="Lu 2021 Study1 Male 9to18-years"/>
    <n v="518"/>
    <s v="Male"/>
    <n v="9"/>
    <n v="18"/>
    <x v="0"/>
    <s v="RCADS-47-Y-CH-HANS"/>
    <n v="3"/>
    <s v="Chinese (Simplified)"/>
    <n v="1"/>
    <x v="0"/>
    <n v="6"/>
    <s v="Obsessive Compulsive Disorder (6.1)"/>
    <n v="4.09"/>
    <n v="3.14"/>
  </r>
  <r>
    <s v="Lu 2021 (47-Y) ages combined13MalePanic Disorder (9.1)"/>
    <n v="13"/>
    <n v="7"/>
    <n v="12"/>
    <x v="23"/>
    <s v="Study1"/>
    <n v="686"/>
    <s v="Lu 2021 Study1 Male 9to18-years"/>
    <n v="518"/>
    <s v="Male"/>
    <n v="9"/>
    <n v="18"/>
    <x v="0"/>
    <s v="RCADS-47-Y-CH-HANS"/>
    <n v="3"/>
    <s v="Chinese (Simplified)"/>
    <n v="1"/>
    <x v="0"/>
    <n v="2"/>
    <s v="Panic Disorder (9.1)"/>
    <n v="3.69"/>
    <n v="3.58"/>
  </r>
  <r>
    <s v="Lu 2021 (47-Y) ages combined13MaleSeparation Anxiety Disorder (7.1)"/>
    <n v="13"/>
    <n v="7"/>
    <n v="12"/>
    <x v="23"/>
    <s v="Study1"/>
    <n v="686"/>
    <s v="Lu 2021 Study1 Male 9to18-years"/>
    <n v="518"/>
    <s v="Male"/>
    <n v="9"/>
    <n v="18"/>
    <x v="0"/>
    <s v="RCADS-47-Y-CH-HANS"/>
    <n v="3"/>
    <s v="Chinese (Simplified)"/>
    <n v="1"/>
    <x v="0"/>
    <n v="5"/>
    <s v="Separation Anxiety Disorder (7.1)"/>
    <n v="4.68"/>
    <n v="3.63"/>
  </r>
  <r>
    <s v="Lu 2021 (47-Y) ages combined13MaleSocial Phobia (9.1)"/>
    <n v="13"/>
    <n v="7"/>
    <n v="12"/>
    <x v="23"/>
    <s v="Study1"/>
    <n v="686"/>
    <s v="Lu 2021 Study1 Male 9to18-years"/>
    <n v="518"/>
    <s v="Male"/>
    <n v="9"/>
    <n v="18"/>
    <x v="0"/>
    <s v="RCADS-47-Y-CH-HANS"/>
    <n v="3"/>
    <s v="Chinese (Simplified)"/>
    <n v="1"/>
    <x v="0"/>
    <n v="1"/>
    <s v="Social Phobia (9.1)"/>
    <n v="7.89"/>
    <n v="4.6900000000000004"/>
  </r>
  <r>
    <s v="Lu 2021 (47-Y) ages combined14FemaleGeneralized Anxiety Disorder (6.1)"/>
    <n v="14"/>
    <n v="8"/>
    <n v="12"/>
    <x v="23"/>
    <s v="Study1"/>
    <n v="685"/>
    <s v="Lu 2021 Study1 Female 9to18-years"/>
    <n v="438"/>
    <s v="Female"/>
    <n v="9"/>
    <n v="18"/>
    <x v="0"/>
    <s v="RCADS-47-Y-CH-HANS"/>
    <n v="3"/>
    <s v="Chinese (Simplified)"/>
    <n v="1"/>
    <x v="0"/>
    <n v="3"/>
    <s v="Generalized Anxiety Disorder (6.1)"/>
    <n v="4.84"/>
    <n v="3.31"/>
  </r>
  <r>
    <s v="Lu 2021 (47-Y) ages combined14FemaleMajor Depressive Disorder (10.1)"/>
    <n v="14"/>
    <n v="8"/>
    <n v="12"/>
    <x v="23"/>
    <s v="Study1"/>
    <n v="685"/>
    <s v="Lu 2021 Study1 Female 9to18-years"/>
    <n v="438"/>
    <s v="Female"/>
    <n v="9"/>
    <n v="18"/>
    <x v="0"/>
    <s v="RCADS-47-Y-CH-HANS"/>
    <n v="3"/>
    <s v="Chinese (Simplified)"/>
    <n v="1"/>
    <x v="0"/>
    <n v="4"/>
    <s v="Major Depressive Disorder (10.1)"/>
    <n v="5.71"/>
    <n v="4.26"/>
  </r>
  <r>
    <s v="Lu 2021 (47-Y) ages combined14FemaleObsessive Compulsive Disorder (6.1)"/>
    <n v="14"/>
    <n v="8"/>
    <n v="12"/>
    <x v="23"/>
    <s v="Study1"/>
    <n v="685"/>
    <s v="Lu 2021 Study1 Female 9to18-years"/>
    <n v="438"/>
    <s v="Female"/>
    <n v="9"/>
    <n v="18"/>
    <x v="0"/>
    <s v="RCADS-47-Y-CH-HANS"/>
    <n v="3"/>
    <s v="Chinese (Simplified)"/>
    <n v="1"/>
    <x v="0"/>
    <n v="6"/>
    <s v="Obsessive Compulsive Disorder (6.1)"/>
    <n v="4.29"/>
    <n v="3.05"/>
  </r>
  <r>
    <s v="Lu 2021 (47-Y) ages combined14FemalePanic Disorder (9.1)"/>
    <n v="14"/>
    <n v="8"/>
    <n v="12"/>
    <x v="23"/>
    <s v="Study1"/>
    <n v="685"/>
    <s v="Lu 2021 Study1 Female 9to18-years"/>
    <n v="438"/>
    <s v="Female"/>
    <n v="9"/>
    <n v="18"/>
    <x v="0"/>
    <s v="RCADS-47-Y-CH-HANS"/>
    <n v="3"/>
    <s v="Chinese (Simplified)"/>
    <n v="1"/>
    <x v="0"/>
    <n v="2"/>
    <s v="Panic Disorder (9.1)"/>
    <n v="3.93"/>
    <n v="3.54"/>
  </r>
  <r>
    <s v="Lu 2021 (47-Y) ages combined14FemaleSeparation Anxiety Disorder (7.1)"/>
    <n v="14"/>
    <n v="8"/>
    <n v="12"/>
    <x v="23"/>
    <s v="Study1"/>
    <n v="685"/>
    <s v="Lu 2021 Study1 Female 9to18-years"/>
    <n v="438"/>
    <s v="Female"/>
    <n v="9"/>
    <n v="18"/>
    <x v="0"/>
    <s v="RCADS-47-Y-CH-HANS"/>
    <n v="3"/>
    <s v="Chinese (Simplified)"/>
    <n v="1"/>
    <x v="0"/>
    <n v="5"/>
    <s v="Separation Anxiety Disorder (7.1)"/>
    <n v="5.86"/>
    <n v="3.82"/>
  </r>
  <r>
    <s v="Lu 2021 (47-Y) ages combined14FemaleSocial Phobia (9.1)"/>
    <n v="14"/>
    <n v="8"/>
    <n v="12"/>
    <x v="23"/>
    <s v="Study1"/>
    <n v="685"/>
    <s v="Lu 2021 Study1 Female 9to18-years"/>
    <n v="438"/>
    <s v="Female"/>
    <n v="9"/>
    <n v="18"/>
    <x v="0"/>
    <s v="RCADS-47-Y-CH-HANS"/>
    <n v="3"/>
    <s v="Chinese (Simplified)"/>
    <n v="1"/>
    <x v="0"/>
    <n v="1"/>
    <s v="Social Phobia (9.1)"/>
    <n v="8.8000000000000007"/>
    <n v="4.6500000000000004"/>
  </r>
  <r>
    <s v="Lu 2021 (47-Y) ages combined14MaleGeneralized Anxiety Disorder (6.1)"/>
    <n v="14"/>
    <n v="8"/>
    <n v="12"/>
    <x v="23"/>
    <s v="Study1"/>
    <n v="686"/>
    <s v="Lu 2021 Study1 Male 9to18-years"/>
    <n v="518"/>
    <s v="Male"/>
    <n v="9"/>
    <n v="18"/>
    <x v="0"/>
    <s v="RCADS-47-Y-CH-HANS"/>
    <n v="3"/>
    <s v="Chinese (Simplified)"/>
    <n v="1"/>
    <x v="0"/>
    <n v="3"/>
    <s v="Generalized Anxiety Disorder (6.1)"/>
    <n v="4.46"/>
    <n v="3.3"/>
  </r>
  <r>
    <s v="Lu 2021 (47-Y) ages combined14MaleMajor Depressive Disorder (10.1)"/>
    <n v="14"/>
    <n v="8"/>
    <n v="12"/>
    <x v="23"/>
    <s v="Study1"/>
    <n v="686"/>
    <s v="Lu 2021 Study1 Male 9to18-years"/>
    <n v="518"/>
    <s v="Male"/>
    <n v="9"/>
    <n v="18"/>
    <x v="0"/>
    <s v="RCADS-47-Y-CH-HANS"/>
    <n v="3"/>
    <s v="Chinese (Simplified)"/>
    <n v="1"/>
    <x v="0"/>
    <n v="4"/>
    <s v="Major Depressive Disorder (10.1)"/>
    <n v="5.18"/>
    <n v="3.91"/>
  </r>
  <r>
    <s v="Lu 2021 (47-Y) ages combined14MaleObsessive Compulsive Disorder (6.1)"/>
    <n v="14"/>
    <n v="8"/>
    <n v="12"/>
    <x v="23"/>
    <s v="Study1"/>
    <n v="686"/>
    <s v="Lu 2021 Study1 Male 9to18-years"/>
    <n v="518"/>
    <s v="Male"/>
    <n v="9"/>
    <n v="18"/>
    <x v="0"/>
    <s v="RCADS-47-Y-CH-HANS"/>
    <n v="3"/>
    <s v="Chinese (Simplified)"/>
    <n v="1"/>
    <x v="0"/>
    <n v="6"/>
    <s v="Obsessive Compulsive Disorder (6.1)"/>
    <n v="4.09"/>
    <n v="3.14"/>
  </r>
  <r>
    <s v="Lu 2021 (47-Y) ages combined14MalePanic Disorder (9.1)"/>
    <n v="14"/>
    <n v="8"/>
    <n v="12"/>
    <x v="23"/>
    <s v="Study1"/>
    <n v="686"/>
    <s v="Lu 2021 Study1 Male 9to18-years"/>
    <n v="518"/>
    <s v="Male"/>
    <n v="9"/>
    <n v="18"/>
    <x v="0"/>
    <s v="RCADS-47-Y-CH-HANS"/>
    <n v="3"/>
    <s v="Chinese (Simplified)"/>
    <n v="1"/>
    <x v="0"/>
    <n v="2"/>
    <s v="Panic Disorder (9.1)"/>
    <n v="3.69"/>
    <n v="3.58"/>
  </r>
  <r>
    <s v="Lu 2021 (47-Y) ages combined14MaleSeparation Anxiety Disorder (7.1)"/>
    <n v="14"/>
    <n v="8"/>
    <n v="12"/>
    <x v="23"/>
    <s v="Study1"/>
    <n v="686"/>
    <s v="Lu 2021 Study1 Male 9to18-years"/>
    <n v="518"/>
    <s v="Male"/>
    <n v="9"/>
    <n v="18"/>
    <x v="0"/>
    <s v="RCADS-47-Y-CH-HANS"/>
    <n v="3"/>
    <s v="Chinese (Simplified)"/>
    <n v="1"/>
    <x v="0"/>
    <n v="5"/>
    <s v="Separation Anxiety Disorder (7.1)"/>
    <n v="4.68"/>
    <n v="3.63"/>
  </r>
  <r>
    <s v="Lu 2021 (47-Y) ages combined14MaleSocial Phobia (9.1)"/>
    <n v="14"/>
    <n v="8"/>
    <n v="12"/>
    <x v="23"/>
    <s v="Study1"/>
    <n v="686"/>
    <s v="Lu 2021 Study1 Male 9to18-years"/>
    <n v="518"/>
    <s v="Male"/>
    <n v="9"/>
    <n v="18"/>
    <x v="0"/>
    <s v="RCADS-47-Y-CH-HANS"/>
    <n v="3"/>
    <s v="Chinese (Simplified)"/>
    <n v="1"/>
    <x v="0"/>
    <n v="1"/>
    <s v="Social Phobia (9.1)"/>
    <n v="7.89"/>
    <n v="4.6900000000000004"/>
  </r>
  <r>
    <s v="Lu 2021 (47-Y) ages combined15FemaleGeneralized Anxiety Disorder (6.1)"/>
    <n v="15"/>
    <n v="9"/>
    <n v="12"/>
    <x v="23"/>
    <s v="Study1"/>
    <n v="685"/>
    <s v="Lu 2021 Study1 Female 9to18-years"/>
    <n v="438"/>
    <s v="Female"/>
    <n v="9"/>
    <n v="18"/>
    <x v="0"/>
    <s v="RCADS-47-Y-CH-HANS"/>
    <n v="3"/>
    <s v="Chinese (Simplified)"/>
    <n v="1"/>
    <x v="0"/>
    <n v="3"/>
    <s v="Generalized Anxiety Disorder (6.1)"/>
    <n v="4.84"/>
    <n v="3.31"/>
  </r>
  <r>
    <s v="Lu 2021 (47-Y) ages combined15FemaleMajor Depressive Disorder (10.1)"/>
    <n v="15"/>
    <n v="9"/>
    <n v="12"/>
    <x v="23"/>
    <s v="Study1"/>
    <n v="685"/>
    <s v="Lu 2021 Study1 Female 9to18-years"/>
    <n v="438"/>
    <s v="Female"/>
    <n v="9"/>
    <n v="18"/>
    <x v="0"/>
    <s v="RCADS-47-Y-CH-HANS"/>
    <n v="3"/>
    <s v="Chinese (Simplified)"/>
    <n v="1"/>
    <x v="0"/>
    <n v="4"/>
    <s v="Major Depressive Disorder (10.1)"/>
    <n v="5.71"/>
    <n v="4.26"/>
  </r>
  <r>
    <s v="Lu 2021 (47-Y) ages combined15FemaleObsessive Compulsive Disorder (6.1)"/>
    <n v="15"/>
    <n v="9"/>
    <n v="12"/>
    <x v="23"/>
    <s v="Study1"/>
    <n v="685"/>
    <s v="Lu 2021 Study1 Female 9to18-years"/>
    <n v="438"/>
    <s v="Female"/>
    <n v="9"/>
    <n v="18"/>
    <x v="0"/>
    <s v="RCADS-47-Y-CH-HANS"/>
    <n v="3"/>
    <s v="Chinese (Simplified)"/>
    <n v="1"/>
    <x v="0"/>
    <n v="6"/>
    <s v="Obsessive Compulsive Disorder (6.1)"/>
    <n v="4.29"/>
    <n v="3.05"/>
  </r>
  <r>
    <s v="Lu 2021 (47-Y) ages combined15FemalePanic Disorder (9.1)"/>
    <n v="15"/>
    <n v="9"/>
    <n v="12"/>
    <x v="23"/>
    <s v="Study1"/>
    <n v="685"/>
    <s v="Lu 2021 Study1 Female 9to18-years"/>
    <n v="438"/>
    <s v="Female"/>
    <n v="9"/>
    <n v="18"/>
    <x v="0"/>
    <s v="RCADS-47-Y-CH-HANS"/>
    <n v="3"/>
    <s v="Chinese (Simplified)"/>
    <n v="1"/>
    <x v="0"/>
    <n v="2"/>
    <s v="Panic Disorder (9.1)"/>
    <n v="3.93"/>
    <n v="3.54"/>
  </r>
  <r>
    <s v="Lu 2021 (47-Y) ages combined15FemaleSeparation Anxiety Disorder (7.1)"/>
    <n v="15"/>
    <n v="9"/>
    <n v="12"/>
    <x v="23"/>
    <s v="Study1"/>
    <n v="685"/>
    <s v="Lu 2021 Study1 Female 9to18-years"/>
    <n v="438"/>
    <s v="Female"/>
    <n v="9"/>
    <n v="18"/>
    <x v="0"/>
    <s v="RCADS-47-Y-CH-HANS"/>
    <n v="3"/>
    <s v="Chinese (Simplified)"/>
    <n v="1"/>
    <x v="0"/>
    <n v="5"/>
    <s v="Separation Anxiety Disorder (7.1)"/>
    <n v="5.86"/>
    <n v="3.82"/>
  </r>
  <r>
    <s v="Lu 2021 (47-Y) ages combined15FemaleSocial Phobia (9.1)"/>
    <n v="15"/>
    <n v="9"/>
    <n v="12"/>
    <x v="23"/>
    <s v="Study1"/>
    <n v="685"/>
    <s v="Lu 2021 Study1 Female 9to18-years"/>
    <n v="438"/>
    <s v="Female"/>
    <n v="9"/>
    <n v="18"/>
    <x v="0"/>
    <s v="RCADS-47-Y-CH-HANS"/>
    <n v="3"/>
    <s v="Chinese (Simplified)"/>
    <n v="1"/>
    <x v="0"/>
    <n v="1"/>
    <s v="Social Phobia (9.1)"/>
    <n v="8.8000000000000007"/>
    <n v="4.6500000000000004"/>
  </r>
  <r>
    <s v="Lu 2021 (47-Y) ages combined15MaleGeneralized Anxiety Disorder (6.1)"/>
    <n v="15"/>
    <n v="9"/>
    <n v="12"/>
    <x v="23"/>
    <s v="Study1"/>
    <n v="686"/>
    <s v="Lu 2021 Study1 Male 9to18-years"/>
    <n v="518"/>
    <s v="Male"/>
    <n v="9"/>
    <n v="18"/>
    <x v="0"/>
    <s v="RCADS-47-Y-CH-HANS"/>
    <n v="3"/>
    <s v="Chinese (Simplified)"/>
    <n v="1"/>
    <x v="0"/>
    <n v="3"/>
    <s v="Generalized Anxiety Disorder (6.1)"/>
    <n v="4.46"/>
    <n v="3.3"/>
  </r>
  <r>
    <s v="Lu 2021 (47-Y) ages combined15MaleMajor Depressive Disorder (10.1)"/>
    <n v="15"/>
    <n v="9"/>
    <n v="12"/>
    <x v="23"/>
    <s v="Study1"/>
    <n v="686"/>
    <s v="Lu 2021 Study1 Male 9to18-years"/>
    <n v="518"/>
    <s v="Male"/>
    <n v="9"/>
    <n v="18"/>
    <x v="0"/>
    <s v="RCADS-47-Y-CH-HANS"/>
    <n v="3"/>
    <s v="Chinese (Simplified)"/>
    <n v="1"/>
    <x v="0"/>
    <n v="4"/>
    <s v="Major Depressive Disorder (10.1)"/>
    <n v="5.18"/>
    <n v="3.91"/>
  </r>
  <r>
    <s v="Lu 2021 (47-Y) ages combined15MaleObsessive Compulsive Disorder (6.1)"/>
    <n v="15"/>
    <n v="9"/>
    <n v="12"/>
    <x v="23"/>
    <s v="Study1"/>
    <n v="686"/>
    <s v="Lu 2021 Study1 Male 9to18-years"/>
    <n v="518"/>
    <s v="Male"/>
    <n v="9"/>
    <n v="18"/>
    <x v="0"/>
    <s v="RCADS-47-Y-CH-HANS"/>
    <n v="3"/>
    <s v="Chinese (Simplified)"/>
    <n v="1"/>
    <x v="0"/>
    <n v="6"/>
    <s v="Obsessive Compulsive Disorder (6.1)"/>
    <n v="4.09"/>
    <n v="3.14"/>
  </r>
  <r>
    <s v="Lu 2021 (47-Y) ages combined15MalePanic Disorder (9.1)"/>
    <n v="15"/>
    <n v="9"/>
    <n v="12"/>
    <x v="23"/>
    <s v="Study1"/>
    <n v="686"/>
    <s v="Lu 2021 Study1 Male 9to18-years"/>
    <n v="518"/>
    <s v="Male"/>
    <n v="9"/>
    <n v="18"/>
    <x v="0"/>
    <s v="RCADS-47-Y-CH-HANS"/>
    <n v="3"/>
    <s v="Chinese (Simplified)"/>
    <n v="1"/>
    <x v="0"/>
    <n v="2"/>
    <s v="Panic Disorder (9.1)"/>
    <n v="3.69"/>
    <n v="3.58"/>
  </r>
  <r>
    <s v="Lu 2021 (47-Y) ages combined15MaleSeparation Anxiety Disorder (7.1)"/>
    <n v="15"/>
    <n v="9"/>
    <n v="12"/>
    <x v="23"/>
    <s v="Study1"/>
    <n v="686"/>
    <s v="Lu 2021 Study1 Male 9to18-years"/>
    <n v="518"/>
    <s v="Male"/>
    <n v="9"/>
    <n v="18"/>
    <x v="0"/>
    <s v="RCADS-47-Y-CH-HANS"/>
    <n v="3"/>
    <s v="Chinese (Simplified)"/>
    <n v="1"/>
    <x v="0"/>
    <n v="5"/>
    <s v="Separation Anxiety Disorder (7.1)"/>
    <n v="4.68"/>
    <n v="3.63"/>
  </r>
  <r>
    <s v="Lu 2021 (47-Y) ages combined15MaleSocial Phobia (9.1)"/>
    <n v="15"/>
    <n v="9"/>
    <n v="12"/>
    <x v="23"/>
    <s v="Study1"/>
    <n v="686"/>
    <s v="Lu 2021 Study1 Male 9to18-years"/>
    <n v="518"/>
    <s v="Male"/>
    <n v="9"/>
    <n v="18"/>
    <x v="0"/>
    <s v="RCADS-47-Y-CH-HANS"/>
    <n v="3"/>
    <s v="Chinese (Simplified)"/>
    <n v="1"/>
    <x v="0"/>
    <n v="1"/>
    <s v="Social Phobia (9.1)"/>
    <n v="7.89"/>
    <n v="4.6900000000000004"/>
  </r>
  <r>
    <s v="Lu 2021 (47-Y) ages combined16FemaleGeneralized Anxiety Disorder (6.1)"/>
    <n v="16"/>
    <n v="10"/>
    <n v="12"/>
    <x v="23"/>
    <s v="Study1"/>
    <n v="685"/>
    <s v="Lu 2021 Study1 Female 9to18-years"/>
    <n v="438"/>
    <s v="Female"/>
    <n v="9"/>
    <n v="18"/>
    <x v="0"/>
    <s v="RCADS-47-Y-CH-HANS"/>
    <n v="3"/>
    <s v="Chinese (Simplified)"/>
    <n v="1"/>
    <x v="0"/>
    <n v="3"/>
    <s v="Generalized Anxiety Disorder (6.1)"/>
    <n v="4.84"/>
    <n v="3.31"/>
  </r>
  <r>
    <s v="Lu 2021 (47-Y) ages combined16FemaleMajor Depressive Disorder (10.1)"/>
    <n v="16"/>
    <n v="10"/>
    <n v="12"/>
    <x v="23"/>
    <s v="Study1"/>
    <n v="685"/>
    <s v="Lu 2021 Study1 Female 9to18-years"/>
    <n v="438"/>
    <s v="Female"/>
    <n v="9"/>
    <n v="18"/>
    <x v="0"/>
    <s v="RCADS-47-Y-CH-HANS"/>
    <n v="3"/>
    <s v="Chinese (Simplified)"/>
    <n v="1"/>
    <x v="0"/>
    <n v="4"/>
    <s v="Major Depressive Disorder (10.1)"/>
    <n v="5.71"/>
    <n v="4.26"/>
  </r>
  <r>
    <s v="Lu 2021 (47-Y) ages combined16FemaleObsessive Compulsive Disorder (6.1)"/>
    <n v="16"/>
    <n v="10"/>
    <n v="12"/>
    <x v="23"/>
    <s v="Study1"/>
    <n v="685"/>
    <s v="Lu 2021 Study1 Female 9to18-years"/>
    <n v="438"/>
    <s v="Female"/>
    <n v="9"/>
    <n v="18"/>
    <x v="0"/>
    <s v="RCADS-47-Y-CH-HANS"/>
    <n v="3"/>
    <s v="Chinese (Simplified)"/>
    <n v="1"/>
    <x v="0"/>
    <n v="6"/>
    <s v="Obsessive Compulsive Disorder (6.1)"/>
    <n v="4.29"/>
    <n v="3.05"/>
  </r>
  <r>
    <s v="Lu 2021 (47-Y) ages combined16FemalePanic Disorder (9.1)"/>
    <n v="16"/>
    <n v="10"/>
    <n v="12"/>
    <x v="23"/>
    <s v="Study1"/>
    <n v="685"/>
    <s v="Lu 2021 Study1 Female 9to18-years"/>
    <n v="438"/>
    <s v="Female"/>
    <n v="9"/>
    <n v="18"/>
    <x v="0"/>
    <s v="RCADS-47-Y-CH-HANS"/>
    <n v="3"/>
    <s v="Chinese (Simplified)"/>
    <n v="1"/>
    <x v="0"/>
    <n v="2"/>
    <s v="Panic Disorder (9.1)"/>
    <n v="3.93"/>
    <n v="3.54"/>
  </r>
  <r>
    <s v="Lu 2021 (47-Y) ages combined16FemaleSeparation Anxiety Disorder (7.1)"/>
    <n v="16"/>
    <n v="10"/>
    <n v="12"/>
    <x v="23"/>
    <s v="Study1"/>
    <n v="685"/>
    <s v="Lu 2021 Study1 Female 9to18-years"/>
    <n v="438"/>
    <s v="Female"/>
    <n v="9"/>
    <n v="18"/>
    <x v="0"/>
    <s v="RCADS-47-Y-CH-HANS"/>
    <n v="3"/>
    <s v="Chinese (Simplified)"/>
    <n v="1"/>
    <x v="0"/>
    <n v="5"/>
    <s v="Separation Anxiety Disorder (7.1)"/>
    <n v="5.86"/>
    <n v="3.82"/>
  </r>
  <r>
    <s v="Lu 2021 (47-Y) ages combined16FemaleSocial Phobia (9.1)"/>
    <n v="16"/>
    <n v="10"/>
    <n v="12"/>
    <x v="23"/>
    <s v="Study1"/>
    <n v="685"/>
    <s v="Lu 2021 Study1 Female 9to18-years"/>
    <n v="438"/>
    <s v="Female"/>
    <n v="9"/>
    <n v="18"/>
    <x v="0"/>
    <s v="RCADS-47-Y-CH-HANS"/>
    <n v="3"/>
    <s v="Chinese (Simplified)"/>
    <n v="1"/>
    <x v="0"/>
    <n v="1"/>
    <s v="Social Phobia (9.1)"/>
    <n v="8.8000000000000007"/>
    <n v="4.6500000000000004"/>
  </r>
  <r>
    <s v="Lu 2021 (47-Y) ages combined16MaleGeneralized Anxiety Disorder (6.1)"/>
    <n v="16"/>
    <n v="10"/>
    <n v="12"/>
    <x v="23"/>
    <s v="Study1"/>
    <n v="686"/>
    <s v="Lu 2021 Study1 Male 9to18-years"/>
    <n v="518"/>
    <s v="Male"/>
    <n v="9"/>
    <n v="18"/>
    <x v="0"/>
    <s v="RCADS-47-Y-CH-HANS"/>
    <n v="3"/>
    <s v="Chinese (Simplified)"/>
    <n v="1"/>
    <x v="0"/>
    <n v="3"/>
    <s v="Generalized Anxiety Disorder (6.1)"/>
    <n v="4.46"/>
    <n v="3.3"/>
  </r>
  <r>
    <s v="Lu 2021 (47-Y) ages combined16MaleMajor Depressive Disorder (10.1)"/>
    <n v="16"/>
    <n v="10"/>
    <n v="12"/>
    <x v="23"/>
    <s v="Study1"/>
    <n v="686"/>
    <s v="Lu 2021 Study1 Male 9to18-years"/>
    <n v="518"/>
    <s v="Male"/>
    <n v="9"/>
    <n v="18"/>
    <x v="0"/>
    <s v="RCADS-47-Y-CH-HANS"/>
    <n v="3"/>
    <s v="Chinese (Simplified)"/>
    <n v="1"/>
    <x v="0"/>
    <n v="4"/>
    <s v="Major Depressive Disorder (10.1)"/>
    <n v="5.18"/>
    <n v="3.91"/>
  </r>
  <r>
    <s v="Lu 2021 (47-Y) ages combined16MaleObsessive Compulsive Disorder (6.1)"/>
    <n v="16"/>
    <n v="10"/>
    <n v="12"/>
    <x v="23"/>
    <s v="Study1"/>
    <n v="686"/>
    <s v="Lu 2021 Study1 Male 9to18-years"/>
    <n v="518"/>
    <s v="Male"/>
    <n v="9"/>
    <n v="18"/>
    <x v="0"/>
    <s v="RCADS-47-Y-CH-HANS"/>
    <n v="3"/>
    <s v="Chinese (Simplified)"/>
    <n v="1"/>
    <x v="0"/>
    <n v="6"/>
    <s v="Obsessive Compulsive Disorder (6.1)"/>
    <n v="4.09"/>
    <n v="3.14"/>
  </r>
  <r>
    <s v="Lu 2021 (47-Y) ages combined16MalePanic Disorder (9.1)"/>
    <n v="16"/>
    <n v="10"/>
    <n v="12"/>
    <x v="23"/>
    <s v="Study1"/>
    <n v="686"/>
    <s v="Lu 2021 Study1 Male 9to18-years"/>
    <n v="518"/>
    <s v="Male"/>
    <n v="9"/>
    <n v="18"/>
    <x v="0"/>
    <s v="RCADS-47-Y-CH-HANS"/>
    <n v="3"/>
    <s v="Chinese (Simplified)"/>
    <n v="1"/>
    <x v="0"/>
    <n v="2"/>
    <s v="Panic Disorder (9.1)"/>
    <n v="3.69"/>
    <n v="3.58"/>
  </r>
  <r>
    <s v="Lu 2021 (47-Y) ages combined16MaleSeparation Anxiety Disorder (7.1)"/>
    <n v="16"/>
    <n v="10"/>
    <n v="12"/>
    <x v="23"/>
    <s v="Study1"/>
    <n v="686"/>
    <s v="Lu 2021 Study1 Male 9to18-years"/>
    <n v="518"/>
    <s v="Male"/>
    <n v="9"/>
    <n v="18"/>
    <x v="0"/>
    <s v="RCADS-47-Y-CH-HANS"/>
    <n v="3"/>
    <s v="Chinese (Simplified)"/>
    <n v="1"/>
    <x v="0"/>
    <n v="5"/>
    <s v="Separation Anxiety Disorder (7.1)"/>
    <n v="4.68"/>
    <n v="3.63"/>
  </r>
  <r>
    <s v="Lu 2021 (47-Y) ages combined16MaleSocial Phobia (9.1)"/>
    <n v="16"/>
    <n v="10"/>
    <n v="12"/>
    <x v="23"/>
    <s v="Study1"/>
    <n v="686"/>
    <s v="Lu 2021 Study1 Male 9to18-years"/>
    <n v="518"/>
    <s v="Male"/>
    <n v="9"/>
    <n v="18"/>
    <x v="0"/>
    <s v="RCADS-47-Y-CH-HANS"/>
    <n v="3"/>
    <s v="Chinese (Simplified)"/>
    <n v="1"/>
    <x v="0"/>
    <n v="1"/>
    <s v="Social Phobia (9.1)"/>
    <n v="7.89"/>
    <n v="4.6900000000000004"/>
  </r>
  <r>
    <s v="Lu 2021 (47-Y) ages combined17FemaleGeneralized Anxiety Disorder (6.1)"/>
    <n v="17"/>
    <n v="11"/>
    <n v="12"/>
    <x v="23"/>
    <s v="Study1"/>
    <n v="685"/>
    <s v="Lu 2021 Study1 Female 9to18-years"/>
    <n v="438"/>
    <s v="Female"/>
    <n v="9"/>
    <n v="18"/>
    <x v="0"/>
    <s v="RCADS-47-Y-CH-HANS"/>
    <n v="3"/>
    <s v="Chinese (Simplified)"/>
    <n v="1"/>
    <x v="0"/>
    <n v="3"/>
    <s v="Generalized Anxiety Disorder (6.1)"/>
    <n v="4.84"/>
    <n v="3.31"/>
  </r>
  <r>
    <s v="Lu 2021 (47-Y) ages combined17FemaleMajor Depressive Disorder (10.1)"/>
    <n v="17"/>
    <n v="11"/>
    <n v="12"/>
    <x v="23"/>
    <s v="Study1"/>
    <n v="685"/>
    <s v="Lu 2021 Study1 Female 9to18-years"/>
    <n v="438"/>
    <s v="Female"/>
    <n v="9"/>
    <n v="18"/>
    <x v="0"/>
    <s v="RCADS-47-Y-CH-HANS"/>
    <n v="3"/>
    <s v="Chinese (Simplified)"/>
    <n v="1"/>
    <x v="0"/>
    <n v="4"/>
    <s v="Major Depressive Disorder (10.1)"/>
    <n v="5.71"/>
    <n v="4.26"/>
  </r>
  <r>
    <s v="Lu 2021 (47-Y) ages combined17FemaleObsessive Compulsive Disorder (6.1)"/>
    <n v="17"/>
    <n v="11"/>
    <n v="12"/>
    <x v="23"/>
    <s v="Study1"/>
    <n v="685"/>
    <s v="Lu 2021 Study1 Female 9to18-years"/>
    <n v="438"/>
    <s v="Female"/>
    <n v="9"/>
    <n v="18"/>
    <x v="0"/>
    <s v="RCADS-47-Y-CH-HANS"/>
    <n v="3"/>
    <s v="Chinese (Simplified)"/>
    <n v="1"/>
    <x v="0"/>
    <n v="6"/>
    <s v="Obsessive Compulsive Disorder (6.1)"/>
    <n v="4.29"/>
    <n v="3.05"/>
  </r>
  <r>
    <s v="Lu 2021 (47-Y) ages combined17FemalePanic Disorder (9.1)"/>
    <n v="17"/>
    <n v="11"/>
    <n v="12"/>
    <x v="23"/>
    <s v="Study1"/>
    <n v="685"/>
    <s v="Lu 2021 Study1 Female 9to18-years"/>
    <n v="438"/>
    <s v="Female"/>
    <n v="9"/>
    <n v="18"/>
    <x v="0"/>
    <s v="RCADS-47-Y-CH-HANS"/>
    <n v="3"/>
    <s v="Chinese (Simplified)"/>
    <n v="1"/>
    <x v="0"/>
    <n v="2"/>
    <s v="Panic Disorder (9.1)"/>
    <n v="3.93"/>
    <n v="3.54"/>
  </r>
  <r>
    <s v="Lu 2021 (47-Y) ages combined17FemaleSeparation Anxiety Disorder (7.1)"/>
    <n v="17"/>
    <n v="11"/>
    <n v="12"/>
    <x v="23"/>
    <s v="Study1"/>
    <n v="685"/>
    <s v="Lu 2021 Study1 Female 9to18-years"/>
    <n v="438"/>
    <s v="Female"/>
    <n v="9"/>
    <n v="18"/>
    <x v="0"/>
    <s v="RCADS-47-Y-CH-HANS"/>
    <n v="3"/>
    <s v="Chinese (Simplified)"/>
    <n v="1"/>
    <x v="0"/>
    <n v="5"/>
    <s v="Separation Anxiety Disorder (7.1)"/>
    <n v="5.86"/>
    <n v="3.82"/>
  </r>
  <r>
    <s v="Lu 2021 (47-Y) ages combined17FemaleSocial Phobia (9.1)"/>
    <n v="17"/>
    <n v="11"/>
    <n v="12"/>
    <x v="23"/>
    <s v="Study1"/>
    <n v="685"/>
    <s v="Lu 2021 Study1 Female 9to18-years"/>
    <n v="438"/>
    <s v="Female"/>
    <n v="9"/>
    <n v="18"/>
    <x v="0"/>
    <s v="RCADS-47-Y-CH-HANS"/>
    <n v="3"/>
    <s v="Chinese (Simplified)"/>
    <n v="1"/>
    <x v="0"/>
    <n v="1"/>
    <s v="Social Phobia (9.1)"/>
    <n v="8.8000000000000007"/>
    <n v="4.6500000000000004"/>
  </r>
  <r>
    <s v="Lu 2021 (47-Y) ages combined17MaleGeneralized Anxiety Disorder (6.1)"/>
    <n v="17"/>
    <n v="11"/>
    <n v="12"/>
    <x v="23"/>
    <s v="Study1"/>
    <n v="686"/>
    <s v="Lu 2021 Study1 Male 9to18-years"/>
    <n v="518"/>
    <s v="Male"/>
    <n v="9"/>
    <n v="18"/>
    <x v="0"/>
    <s v="RCADS-47-Y-CH-HANS"/>
    <n v="3"/>
    <s v="Chinese (Simplified)"/>
    <n v="1"/>
    <x v="0"/>
    <n v="3"/>
    <s v="Generalized Anxiety Disorder (6.1)"/>
    <n v="4.46"/>
    <n v="3.3"/>
  </r>
  <r>
    <s v="Lu 2021 (47-Y) ages combined17MaleMajor Depressive Disorder (10.1)"/>
    <n v="17"/>
    <n v="11"/>
    <n v="12"/>
    <x v="23"/>
    <s v="Study1"/>
    <n v="686"/>
    <s v="Lu 2021 Study1 Male 9to18-years"/>
    <n v="518"/>
    <s v="Male"/>
    <n v="9"/>
    <n v="18"/>
    <x v="0"/>
    <s v="RCADS-47-Y-CH-HANS"/>
    <n v="3"/>
    <s v="Chinese (Simplified)"/>
    <n v="1"/>
    <x v="0"/>
    <n v="4"/>
    <s v="Major Depressive Disorder (10.1)"/>
    <n v="5.18"/>
    <n v="3.91"/>
  </r>
  <r>
    <s v="Lu 2021 (47-Y) ages combined17MaleObsessive Compulsive Disorder (6.1)"/>
    <n v="17"/>
    <n v="11"/>
    <n v="12"/>
    <x v="23"/>
    <s v="Study1"/>
    <n v="686"/>
    <s v="Lu 2021 Study1 Male 9to18-years"/>
    <n v="518"/>
    <s v="Male"/>
    <n v="9"/>
    <n v="18"/>
    <x v="0"/>
    <s v="RCADS-47-Y-CH-HANS"/>
    <n v="3"/>
    <s v="Chinese (Simplified)"/>
    <n v="1"/>
    <x v="0"/>
    <n v="6"/>
    <s v="Obsessive Compulsive Disorder (6.1)"/>
    <n v="4.09"/>
    <n v="3.14"/>
  </r>
  <r>
    <s v="Lu 2021 (47-Y) ages combined17MalePanic Disorder (9.1)"/>
    <n v="17"/>
    <n v="11"/>
    <n v="12"/>
    <x v="23"/>
    <s v="Study1"/>
    <n v="686"/>
    <s v="Lu 2021 Study1 Male 9to18-years"/>
    <n v="518"/>
    <s v="Male"/>
    <n v="9"/>
    <n v="18"/>
    <x v="0"/>
    <s v="RCADS-47-Y-CH-HANS"/>
    <n v="3"/>
    <s v="Chinese (Simplified)"/>
    <n v="1"/>
    <x v="0"/>
    <n v="2"/>
    <s v="Panic Disorder (9.1)"/>
    <n v="3.69"/>
    <n v="3.58"/>
  </r>
  <r>
    <s v="Lu 2021 (47-Y) ages combined17MaleSeparation Anxiety Disorder (7.1)"/>
    <n v="17"/>
    <n v="11"/>
    <n v="12"/>
    <x v="23"/>
    <s v="Study1"/>
    <n v="686"/>
    <s v="Lu 2021 Study1 Male 9to18-years"/>
    <n v="518"/>
    <s v="Male"/>
    <n v="9"/>
    <n v="18"/>
    <x v="0"/>
    <s v="RCADS-47-Y-CH-HANS"/>
    <n v="3"/>
    <s v="Chinese (Simplified)"/>
    <n v="1"/>
    <x v="0"/>
    <n v="5"/>
    <s v="Separation Anxiety Disorder (7.1)"/>
    <n v="4.68"/>
    <n v="3.63"/>
  </r>
  <r>
    <s v="Lu 2021 (47-Y) ages combined17MaleSocial Phobia (9.1)"/>
    <n v="17"/>
    <n v="11"/>
    <n v="12"/>
    <x v="23"/>
    <s v="Study1"/>
    <n v="686"/>
    <s v="Lu 2021 Study1 Male 9to18-years"/>
    <n v="518"/>
    <s v="Male"/>
    <n v="9"/>
    <n v="18"/>
    <x v="0"/>
    <s v="RCADS-47-Y-CH-HANS"/>
    <n v="3"/>
    <s v="Chinese (Simplified)"/>
    <n v="1"/>
    <x v="0"/>
    <n v="1"/>
    <s v="Social Phobia (9.1)"/>
    <n v="7.89"/>
    <n v="4.6900000000000004"/>
  </r>
  <r>
    <s v="Lu 2021 (47-Y) ages combined18FemaleGeneralized Anxiety Disorder (6.1)"/>
    <n v="18"/>
    <n v="12"/>
    <n v="12"/>
    <x v="23"/>
    <s v="Study1"/>
    <n v="685"/>
    <s v="Lu 2021 Study1 Female 9to18-years"/>
    <n v="438"/>
    <s v="Female"/>
    <n v="9"/>
    <n v="18"/>
    <x v="0"/>
    <s v="RCADS-47-Y-CH-HANS"/>
    <n v="3"/>
    <s v="Chinese (Simplified)"/>
    <n v="1"/>
    <x v="0"/>
    <n v="3"/>
    <s v="Generalized Anxiety Disorder (6.1)"/>
    <n v="4.84"/>
    <n v="3.31"/>
  </r>
  <r>
    <s v="Lu 2021 (47-Y) ages combined18FemaleMajor Depressive Disorder (10.1)"/>
    <n v="18"/>
    <n v="12"/>
    <n v="12"/>
    <x v="23"/>
    <s v="Study1"/>
    <n v="685"/>
    <s v="Lu 2021 Study1 Female 9to18-years"/>
    <n v="438"/>
    <s v="Female"/>
    <n v="9"/>
    <n v="18"/>
    <x v="0"/>
    <s v="RCADS-47-Y-CH-HANS"/>
    <n v="3"/>
    <s v="Chinese (Simplified)"/>
    <n v="1"/>
    <x v="0"/>
    <n v="4"/>
    <s v="Major Depressive Disorder (10.1)"/>
    <n v="5.71"/>
    <n v="4.26"/>
  </r>
  <r>
    <s v="Lu 2021 (47-Y) ages combined18FemaleObsessive Compulsive Disorder (6.1)"/>
    <n v="18"/>
    <n v="12"/>
    <n v="12"/>
    <x v="23"/>
    <s v="Study1"/>
    <n v="685"/>
    <s v="Lu 2021 Study1 Female 9to18-years"/>
    <n v="438"/>
    <s v="Female"/>
    <n v="9"/>
    <n v="18"/>
    <x v="0"/>
    <s v="RCADS-47-Y-CH-HANS"/>
    <n v="3"/>
    <s v="Chinese (Simplified)"/>
    <n v="1"/>
    <x v="0"/>
    <n v="6"/>
    <s v="Obsessive Compulsive Disorder (6.1)"/>
    <n v="4.29"/>
    <n v="3.05"/>
  </r>
  <r>
    <s v="Lu 2021 (47-Y) ages combined18FemalePanic Disorder (9.1)"/>
    <n v="18"/>
    <n v="12"/>
    <n v="12"/>
    <x v="23"/>
    <s v="Study1"/>
    <n v="685"/>
    <s v="Lu 2021 Study1 Female 9to18-years"/>
    <n v="438"/>
    <s v="Female"/>
    <n v="9"/>
    <n v="18"/>
    <x v="0"/>
    <s v="RCADS-47-Y-CH-HANS"/>
    <n v="3"/>
    <s v="Chinese (Simplified)"/>
    <n v="1"/>
    <x v="0"/>
    <n v="2"/>
    <s v="Panic Disorder (9.1)"/>
    <n v="3.93"/>
    <n v="3.54"/>
  </r>
  <r>
    <s v="Lu 2021 (47-Y) ages combined18FemaleSeparation Anxiety Disorder (7.1)"/>
    <n v="18"/>
    <n v="12"/>
    <n v="12"/>
    <x v="23"/>
    <s v="Study1"/>
    <n v="685"/>
    <s v="Lu 2021 Study1 Female 9to18-years"/>
    <n v="438"/>
    <s v="Female"/>
    <n v="9"/>
    <n v="18"/>
    <x v="0"/>
    <s v="RCADS-47-Y-CH-HANS"/>
    <n v="3"/>
    <s v="Chinese (Simplified)"/>
    <n v="1"/>
    <x v="0"/>
    <n v="5"/>
    <s v="Separation Anxiety Disorder (7.1)"/>
    <n v="5.86"/>
    <n v="3.82"/>
  </r>
  <r>
    <s v="Lu 2021 (47-Y) ages combined18FemaleSocial Phobia (9.1)"/>
    <n v="18"/>
    <n v="12"/>
    <n v="12"/>
    <x v="23"/>
    <s v="Study1"/>
    <n v="685"/>
    <s v="Lu 2021 Study1 Female 9to18-years"/>
    <n v="438"/>
    <s v="Female"/>
    <n v="9"/>
    <n v="18"/>
    <x v="0"/>
    <s v="RCADS-47-Y-CH-HANS"/>
    <n v="3"/>
    <s v="Chinese (Simplified)"/>
    <n v="1"/>
    <x v="0"/>
    <n v="1"/>
    <s v="Social Phobia (9.1)"/>
    <n v="8.8000000000000007"/>
    <n v="4.6500000000000004"/>
  </r>
  <r>
    <s v="Lu 2021 (47-Y) ages combined18MaleGeneralized Anxiety Disorder (6.1)"/>
    <n v="18"/>
    <n v="12"/>
    <n v="12"/>
    <x v="23"/>
    <s v="Study1"/>
    <n v="686"/>
    <s v="Lu 2021 Study1 Male 9to18-years"/>
    <n v="518"/>
    <s v="Male"/>
    <n v="9"/>
    <n v="18"/>
    <x v="0"/>
    <s v="RCADS-47-Y-CH-HANS"/>
    <n v="3"/>
    <s v="Chinese (Simplified)"/>
    <n v="1"/>
    <x v="0"/>
    <n v="3"/>
    <s v="Generalized Anxiety Disorder (6.1)"/>
    <n v="4.46"/>
    <n v="3.3"/>
  </r>
  <r>
    <s v="Lu 2021 (47-Y) ages combined18MaleMajor Depressive Disorder (10.1)"/>
    <n v="18"/>
    <n v="12"/>
    <n v="12"/>
    <x v="23"/>
    <s v="Study1"/>
    <n v="686"/>
    <s v="Lu 2021 Study1 Male 9to18-years"/>
    <n v="518"/>
    <s v="Male"/>
    <n v="9"/>
    <n v="18"/>
    <x v="0"/>
    <s v="RCADS-47-Y-CH-HANS"/>
    <n v="3"/>
    <s v="Chinese (Simplified)"/>
    <n v="1"/>
    <x v="0"/>
    <n v="4"/>
    <s v="Major Depressive Disorder (10.1)"/>
    <n v="5.18"/>
    <n v="3.91"/>
  </r>
  <r>
    <s v="Lu 2021 (47-Y) ages combined18MaleObsessive Compulsive Disorder (6.1)"/>
    <n v="18"/>
    <n v="12"/>
    <n v="12"/>
    <x v="23"/>
    <s v="Study1"/>
    <n v="686"/>
    <s v="Lu 2021 Study1 Male 9to18-years"/>
    <n v="518"/>
    <s v="Male"/>
    <n v="9"/>
    <n v="18"/>
    <x v="0"/>
    <s v="RCADS-47-Y-CH-HANS"/>
    <n v="3"/>
    <s v="Chinese (Simplified)"/>
    <n v="1"/>
    <x v="0"/>
    <n v="6"/>
    <s v="Obsessive Compulsive Disorder (6.1)"/>
    <n v="4.09"/>
    <n v="3.14"/>
  </r>
  <r>
    <s v="Lu 2021 (47-Y) ages combined18MalePanic Disorder (9.1)"/>
    <n v="18"/>
    <n v="12"/>
    <n v="12"/>
    <x v="23"/>
    <s v="Study1"/>
    <n v="686"/>
    <s v="Lu 2021 Study1 Male 9to18-years"/>
    <n v="518"/>
    <s v="Male"/>
    <n v="9"/>
    <n v="18"/>
    <x v="0"/>
    <s v="RCADS-47-Y-CH-HANS"/>
    <n v="3"/>
    <s v="Chinese (Simplified)"/>
    <n v="1"/>
    <x v="0"/>
    <n v="2"/>
    <s v="Panic Disorder (9.1)"/>
    <n v="3.69"/>
    <n v="3.58"/>
  </r>
  <r>
    <s v="Lu 2021 (47-Y) ages combined18MaleSeparation Anxiety Disorder (7.1)"/>
    <n v="18"/>
    <n v="12"/>
    <n v="12"/>
    <x v="23"/>
    <s v="Study1"/>
    <n v="686"/>
    <s v="Lu 2021 Study1 Male 9to18-years"/>
    <n v="518"/>
    <s v="Male"/>
    <n v="9"/>
    <n v="18"/>
    <x v="0"/>
    <s v="RCADS-47-Y-CH-HANS"/>
    <n v="3"/>
    <s v="Chinese (Simplified)"/>
    <n v="1"/>
    <x v="0"/>
    <n v="5"/>
    <s v="Separation Anxiety Disorder (7.1)"/>
    <n v="4.68"/>
    <n v="3.63"/>
  </r>
  <r>
    <s v="Lu 2021 (47-Y) ages combined18MaleSocial Phobia (9.1)"/>
    <n v="18"/>
    <n v="12"/>
    <n v="12"/>
    <x v="23"/>
    <s v="Study1"/>
    <n v="686"/>
    <s v="Lu 2021 Study1 Male 9to18-years"/>
    <n v="518"/>
    <s v="Male"/>
    <n v="9"/>
    <n v="18"/>
    <x v="0"/>
    <s v="RCADS-47-Y-CH-HANS"/>
    <n v="3"/>
    <s v="Chinese (Simplified)"/>
    <n v="1"/>
    <x v="0"/>
    <n v="1"/>
    <s v="Social Phobia (9.1)"/>
    <n v="7.89"/>
    <n v="4.6900000000000004"/>
  </r>
  <r>
    <s v="Lu 2021 (47-Y) ages combined9FemaleGeneralized Anxiety Disorder (6.1)"/>
    <n v="9"/>
    <n v="3"/>
    <n v="12"/>
    <x v="23"/>
    <s v="Study1"/>
    <n v="685"/>
    <s v="Lu 2021 Study1 Female 9to18-years"/>
    <n v="438"/>
    <s v="Female"/>
    <n v="9"/>
    <n v="18"/>
    <x v="0"/>
    <s v="RCADS-47-Y-CH-HANS"/>
    <n v="3"/>
    <s v="Chinese (Simplified)"/>
    <n v="1"/>
    <x v="0"/>
    <n v="3"/>
    <s v="Generalized Anxiety Disorder (6.1)"/>
    <n v="4.84"/>
    <n v="3.31"/>
  </r>
  <r>
    <s v="Lu 2021 (47-Y) ages combined9FemaleMajor Depressive Disorder (10.1)"/>
    <n v="9"/>
    <n v="3"/>
    <n v="12"/>
    <x v="23"/>
    <s v="Study1"/>
    <n v="685"/>
    <s v="Lu 2021 Study1 Female 9to18-years"/>
    <n v="438"/>
    <s v="Female"/>
    <n v="9"/>
    <n v="18"/>
    <x v="0"/>
    <s v="RCADS-47-Y-CH-HANS"/>
    <n v="3"/>
    <s v="Chinese (Simplified)"/>
    <n v="1"/>
    <x v="0"/>
    <n v="4"/>
    <s v="Major Depressive Disorder (10.1)"/>
    <n v="5.71"/>
    <n v="4.26"/>
  </r>
  <r>
    <s v="Lu 2021 (47-Y) ages combined9FemaleObsessive Compulsive Disorder (6.1)"/>
    <n v="9"/>
    <n v="3"/>
    <n v="12"/>
    <x v="23"/>
    <s v="Study1"/>
    <n v="685"/>
    <s v="Lu 2021 Study1 Female 9to18-years"/>
    <n v="438"/>
    <s v="Female"/>
    <n v="9"/>
    <n v="18"/>
    <x v="0"/>
    <s v="RCADS-47-Y-CH-HANS"/>
    <n v="3"/>
    <s v="Chinese (Simplified)"/>
    <n v="1"/>
    <x v="0"/>
    <n v="6"/>
    <s v="Obsessive Compulsive Disorder (6.1)"/>
    <n v="4.29"/>
    <n v="3.05"/>
  </r>
  <r>
    <s v="Lu 2021 (47-Y) ages combined9FemalePanic Disorder (9.1)"/>
    <n v="9"/>
    <n v="3"/>
    <n v="12"/>
    <x v="23"/>
    <s v="Study1"/>
    <n v="685"/>
    <s v="Lu 2021 Study1 Female 9to18-years"/>
    <n v="438"/>
    <s v="Female"/>
    <n v="9"/>
    <n v="18"/>
    <x v="0"/>
    <s v="RCADS-47-Y-CH-HANS"/>
    <n v="3"/>
    <s v="Chinese (Simplified)"/>
    <n v="1"/>
    <x v="0"/>
    <n v="2"/>
    <s v="Panic Disorder (9.1)"/>
    <n v="3.93"/>
    <n v="3.54"/>
  </r>
  <r>
    <s v="Lu 2021 (47-Y) ages combined9FemaleSeparation Anxiety Disorder (7.1)"/>
    <n v="9"/>
    <n v="3"/>
    <n v="12"/>
    <x v="23"/>
    <s v="Study1"/>
    <n v="685"/>
    <s v="Lu 2021 Study1 Female 9to18-years"/>
    <n v="438"/>
    <s v="Female"/>
    <n v="9"/>
    <n v="18"/>
    <x v="0"/>
    <s v="RCADS-47-Y-CH-HANS"/>
    <n v="3"/>
    <s v="Chinese (Simplified)"/>
    <n v="1"/>
    <x v="0"/>
    <n v="5"/>
    <s v="Separation Anxiety Disorder (7.1)"/>
    <n v="5.86"/>
    <n v="3.82"/>
  </r>
  <r>
    <s v="Lu 2021 (47-Y) ages combined9FemaleSocial Phobia (9.1)"/>
    <n v="9"/>
    <n v="3"/>
    <n v="12"/>
    <x v="23"/>
    <s v="Study1"/>
    <n v="685"/>
    <s v="Lu 2021 Study1 Female 9to18-years"/>
    <n v="438"/>
    <s v="Female"/>
    <n v="9"/>
    <n v="18"/>
    <x v="0"/>
    <s v="RCADS-47-Y-CH-HANS"/>
    <n v="3"/>
    <s v="Chinese (Simplified)"/>
    <n v="1"/>
    <x v="0"/>
    <n v="1"/>
    <s v="Social Phobia (9.1)"/>
    <n v="8.8000000000000007"/>
    <n v="4.6500000000000004"/>
  </r>
  <r>
    <s v="Lu 2021 (47-Y) ages combined9MaleGeneralized Anxiety Disorder (6.1)"/>
    <n v="9"/>
    <n v="3"/>
    <n v="12"/>
    <x v="23"/>
    <s v="Study1"/>
    <n v="686"/>
    <s v="Lu 2021 Study1 Male 9to18-years"/>
    <n v="518"/>
    <s v="Male"/>
    <n v="9"/>
    <n v="18"/>
    <x v="0"/>
    <s v="RCADS-47-Y-CH-HANS"/>
    <n v="3"/>
    <s v="Chinese (Simplified)"/>
    <n v="1"/>
    <x v="0"/>
    <n v="3"/>
    <s v="Generalized Anxiety Disorder (6.1)"/>
    <n v="4.46"/>
    <n v="3.3"/>
  </r>
  <r>
    <s v="Lu 2021 (47-Y) ages combined9MaleMajor Depressive Disorder (10.1)"/>
    <n v="9"/>
    <n v="3"/>
    <n v="12"/>
    <x v="23"/>
    <s v="Study1"/>
    <n v="686"/>
    <s v="Lu 2021 Study1 Male 9to18-years"/>
    <n v="518"/>
    <s v="Male"/>
    <n v="9"/>
    <n v="18"/>
    <x v="0"/>
    <s v="RCADS-47-Y-CH-HANS"/>
    <n v="3"/>
    <s v="Chinese (Simplified)"/>
    <n v="1"/>
    <x v="0"/>
    <n v="4"/>
    <s v="Major Depressive Disorder (10.1)"/>
    <n v="5.18"/>
    <n v="3.91"/>
  </r>
  <r>
    <s v="Lu 2021 (47-Y) ages combined9MaleObsessive Compulsive Disorder (6.1)"/>
    <n v="9"/>
    <n v="3"/>
    <n v="12"/>
    <x v="23"/>
    <s v="Study1"/>
    <n v="686"/>
    <s v="Lu 2021 Study1 Male 9to18-years"/>
    <n v="518"/>
    <s v="Male"/>
    <n v="9"/>
    <n v="18"/>
    <x v="0"/>
    <s v="RCADS-47-Y-CH-HANS"/>
    <n v="3"/>
    <s v="Chinese (Simplified)"/>
    <n v="1"/>
    <x v="0"/>
    <n v="6"/>
    <s v="Obsessive Compulsive Disorder (6.1)"/>
    <n v="4.09"/>
    <n v="3.14"/>
  </r>
  <r>
    <s v="Lu 2021 (47-Y) ages combined9MalePanic Disorder (9.1)"/>
    <n v="9"/>
    <n v="3"/>
    <n v="12"/>
    <x v="23"/>
    <s v="Study1"/>
    <n v="686"/>
    <s v="Lu 2021 Study1 Male 9to18-years"/>
    <n v="518"/>
    <s v="Male"/>
    <n v="9"/>
    <n v="18"/>
    <x v="0"/>
    <s v="RCADS-47-Y-CH-HANS"/>
    <n v="3"/>
    <s v="Chinese (Simplified)"/>
    <n v="1"/>
    <x v="0"/>
    <n v="2"/>
    <s v="Panic Disorder (9.1)"/>
    <n v="3.69"/>
    <n v="3.58"/>
  </r>
  <r>
    <s v="Lu 2021 (47-Y) ages combined9MaleSeparation Anxiety Disorder (7.1)"/>
    <n v="9"/>
    <n v="3"/>
    <n v="12"/>
    <x v="23"/>
    <s v="Study1"/>
    <n v="686"/>
    <s v="Lu 2021 Study1 Male 9to18-years"/>
    <n v="518"/>
    <s v="Male"/>
    <n v="9"/>
    <n v="18"/>
    <x v="0"/>
    <s v="RCADS-47-Y-CH-HANS"/>
    <n v="3"/>
    <s v="Chinese (Simplified)"/>
    <n v="1"/>
    <x v="0"/>
    <n v="5"/>
    <s v="Separation Anxiety Disorder (7.1)"/>
    <n v="4.68"/>
    <n v="3.63"/>
  </r>
  <r>
    <s v="Lu 2021 (47-Y) ages combined9MaleSocial Phobia (9.1)"/>
    <n v="9"/>
    <n v="3"/>
    <n v="12"/>
    <x v="23"/>
    <s v="Study1"/>
    <n v="686"/>
    <s v="Lu 2021 Study1 Male 9to18-years"/>
    <n v="518"/>
    <s v="Male"/>
    <n v="9"/>
    <n v="18"/>
    <x v="0"/>
    <s v="RCADS-47-Y-CH-HANS"/>
    <n v="3"/>
    <s v="Chinese (Simplified)"/>
    <n v="1"/>
    <x v="0"/>
    <n v="1"/>
    <s v="Social Phobia (9.1)"/>
    <n v="7.89"/>
    <n v="4.6900000000000004"/>
  </r>
  <r>
    <s v="Lu 2021 (47-Y) wide age bands gender combined10CombinedGeneralized Anxiety Disorder (6.1)"/>
    <n v="10"/>
    <n v="4"/>
    <n v="12"/>
    <x v="24"/>
    <s v="Study1"/>
    <n v="687"/>
    <s v="Lu 2021 Study1 Male &amp;Female 9to12-years"/>
    <n v="520"/>
    <s v="Combined"/>
    <n v="9"/>
    <n v="12"/>
    <x v="0"/>
    <s v="RCADS-47-Y-CH-HANS"/>
    <n v="3"/>
    <s v="Chinese (Simplified)"/>
    <n v="1"/>
    <x v="0"/>
    <n v="3"/>
    <s v="Generalized Anxiety Disorder (6.1)"/>
    <n v="4.07"/>
    <n v="3.15"/>
  </r>
  <r>
    <s v="Lu 2021 (47-Y) wide age bands gender combined10CombinedMajor Depressive Disorder (10.1)"/>
    <n v="10"/>
    <n v="4"/>
    <n v="12"/>
    <x v="24"/>
    <s v="Study1"/>
    <n v="687"/>
    <s v="Lu 2021 Study1 Male &amp;Female 9to12-years"/>
    <n v="520"/>
    <s v="Combined"/>
    <n v="9"/>
    <n v="12"/>
    <x v="0"/>
    <s v="RCADS-47-Y-CH-HANS"/>
    <n v="3"/>
    <s v="Chinese (Simplified)"/>
    <n v="1"/>
    <x v="0"/>
    <n v="4"/>
    <s v="Major Depressive Disorder (10.1)"/>
    <n v="4.62"/>
    <n v="3.91"/>
  </r>
  <r>
    <s v="Lu 2021 (47-Y) wide age bands gender combined10CombinedObsessive Compulsive Disorder (6.1)"/>
    <n v="10"/>
    <n v="4"/>
    <n v="12"/>
    <x v="24"/>
    <s v="Study1"/>
    <n v="687"/>
    <s v="Lu 2021 Study1 Male &amp;Female 9to12-years"/>
    <n v="520"/>
    <s v="Combined"/>
    <n v="9"/>
    <n v="12"/>
    <x v="0"/>
    <s v="RCADS-47-Y-CH-HANS"/>
    <n v="3"/>
    <s v="Chinese (Simplified)"/>
    <n v="1"/>
    <x v="0"/>
    <n v="6"/>
    <s v="Obsessive Compulsive Disorder (6.1)"/>
    <n v="3.81"/>
    <n v="2.94"/>
  </r>
  <r>
    <s v="Lu 2021 (47-Y) wide age bands gender combined10CombinedPanic Disorder (9.1)"/>
    <n v="10"/>
    <n v="4"/>
    <n v="12"/>
    <x v="24"/>
    <s v="Study1"/>
    <n v="687"/>
    <s v="Lu 2021 Study1 Male &amp;Female 9to12-years"/>
    <n v="520"/>
    <s v="Combined"/>
    <n v="9"/>
    <n v="12"/>
    <x v="0"/>
    <s v="RCADS-47-Y-CH-HANS"/>
    <n v="3"/>
    <s v="Chinese (Simplified)"/>
    <n v="1"/>
    <x v="0"/>
    <n v="2"/>
    <s v="Panic Disorder (9.1)"/>
    <n v="3.39"/>
    <n v="3.42"/>
  </r>
  <r>
    <s v="Lu 2021 (47-Y) wide age bands gender combined10CombinedSeparation Anxiety Disorder (7.1)"/>
    <n v="10"/>
    <n v="4"/>
    <n v="12"/>
    <x v="24"/>
    <s v="Study1"/>
    <n v="687"/>
    <s v="Lu 2021 Study1 Male &amp;Female 9to12-years"/>
    <n v="520"/>
    <s v="Combined"/>
    <n v="9"/>
    <n v="12"/>
    <x v="0"/>
    <s v="RCADS-47-Y-CH-HANS"/>
    <n v="3"/>
    <s v="Chinese (Simplified)"/>
    <n v="1"/>
    <x v="0"/>
    <n v="5"/>
    <s v="Separation Anxiety Disorder (7.1)"/>
    <n v="5.33"/>
    <n v="3.83"/>
  </r>
  <r>
    <s v="Lu 2021 (47-Y) wide age bands gender combined10CombinedSocial Phobia (9.1)"/>
    <n v="10"/>
    <n v="4"/>
    <n v="12"/>
    <x v="24"/>
    <s v="Study1"/>
    <n v="687"/>
    <s v="Lu 2021 Study1 Male &amp;Female 9to12-years"/>
    <n v="520"/>
    <s v="Combined"/>
    <n v="9"/>
    <n v="12"/>
    <x v="0"/>
    <s v="RCADS-47-Y-CH-HANS"/>
    <n v="3"/>
    <s v="Chinese (Simplified)"/>
    <n v="1"/>
    <x v="0"/>
    <n v="1"/>
    <s v="Social Phobia (9.1)"/>
    <n v="7.39"/>
    <n v="4.4800000000000004"/>
  </r>
  <r>
    <s v="Lu 2021 (47-Y) wide age bands gender combined11CombinedGeneralized Anxiety Disorder (6.1)"/>
    <n v="11"/>
    <n v="5"/>
    <n v="12"/>
    <x v="24"/>
    <s v="Study1"/>
    <n v="687"/>
    <s v="Lu 2021 Study1 Male &amp;Female 9to12-years"/>
    <n v="520"/>
    <s v="Combined"/>
    <n v="9"/>
    <n v="12"/>
    <x v="0"/>
    <s v="RCADS-47-Y-CH-HANS"/>
    <n v="3"/>
    <s v="Chinese (Simplified)"/>
    <n v="1"/>
    <x v="0"/>
    <n v="3"/>
    <s v="Generalized Anxiety Disorder (6.1)"/>
    <n v="4.07"/>
    <n v="3.15"/>
  </r>
  <r>
    <s v="Lu 2021 (47-Y) wide age bands gender combined11CombinedMajor Depressive Disorder (10.1)"/>
    <n v="11"/>
    <n v="5"/>
    <n v="12"/>
    <x v="24"/>
    <s v="Study1"/>
    <n v="687"/>
    <s v="Lu 2021 Study1 Male &amp;Female 9to12-years"/>
    <n v="520"/>
    <s v="Combined"/>
    <n v="9"/>
    <n v="12"/>
    <x v="0"/>
    <s v="RCADS-47-Y-CH-HANS"/>
    <n v="3"/>
    <s v="Chinese (Simplified)"/>
    <n v="1"/>
    <x v="0"/>
    <n v="4"/>
    <s v="Major Depressive Disorder (10.1)"/>
    <n v="4.62"/>
    <n v="3.91"/>
  </r>
  <r>
    <s v="Lu 2021 (47-Y) wide age bands gender combined11CombinedObsessive Compulsive Disorder (6.1)"/>
    <n v="11"/>
    <n v="5"/>
    <n v="12"/>
    <x v="24"/>
    <s v="Study1"/>
    <n v="687"/>
    <s v="Lu 2021 Study1 Male &amp;Female 9to12-years"/>
    <n v="520"/>
    <s v="Combined"/>
    <n v="9"/>
    <n v="12"/>
    <x v="0"/>
    <s v="RCADS-47-Y-CH-HANS"/>
    <n v="3"/>
    <s v="Chinese (Simplified)"/>
    <n v="1"/>
    <x v="0"/>
    <n v="6"/>
    <s v="Obsessive Compulsive Disorder (6.1)"/>
    <n v="3.81"/>
    <n v="2.94"/>
  </r>
  <r>
    <s v="Lu 2021 (47-Y) wide age bands gender combined11CombinedPanic Disorder (9.1)"/>
    <n v="11"/>
    <n v="5"/>
    <n v="12"/>
    <x v="24"/>
    <s v="Study1"/>
    <n v="687"/>
    <s v="Lu 2021 Study1 Male &amp;Female 9to12-years"/>
    <n v="520"/>
    <s v="Combined"/>
    <n v="9"/>
    <n v="12"/>
    <x v="0"/>
    <s v="RCADS-47-Y-CH-HANS"/>
    <n v="3"/>
    <s v="Chinese (Simplified)"/>
    <n v="1"/>
    <x v="0"/>
    <n v="2"/>
    <s v="Panic Disorder (9.1)"/>
    <n v="3.39"/>
    <n v="3.42"/>
  </r>
  <r>
    <s v="Lu 2021 (47-Y) wide age bands gender combined11CombinedSeparation Anxiety Disorder (7.1)"/>
    <n v="11"/>
    <n v="5"/>
    <n v="12"/>
    <x v="24"/>
    <s v="Study1"/>
    <n v="687"/>
    <s v="Lu 2021 Study1 Male &amp;Female 9to12-years"/>
    <n v="520"/>
    <s v="Combined"/>
    <n v="9"/>
    <n v="12"/>
    <x v="0"/>
    <s v="RCADS-47-Y-CH-HANS"/>
    <n v="3"/>
    <s v="Chinese (Simplified)"/>
    <n v="1"/>
    <x v="0"/>
    <n v="5"/>
    <s v="Separation Anxiety Disorder (7.1)"/>
    <n v="5.33"/>
    <n v="3.83"/>
  </r>
  <r>
    <s v="Lu 2021 (47-Y) wide age bands gender combined11CombinedSocial Phobia (9.1)"/>
    <n v="11"/>
    <n v="5"/>
    <n v="12"/>
    <x v="24"/>
    <s v="Study1"/>
    <n v="687"/>
    <s v="Lu 2021 Study1 Male &amp;Female 9to12-years"/>
    <n v="520"/>
    <s v="Combined"/>
    <n v="9"/>
    <n v="12"/>
    <x v="0"/>
    <s v="RCADS-47-Y-CH-HANS"/>
    <n v="3"/>
    <s v="Chinese (Simplified)"/>
    <n v="1"/>
    <x v="0"/>
    <n v="1"/>
    <s v="Social Phobia (9.1)"/>
    <n v="7.39"/>
    <n v="4.4800000000000004"/>
  </r>
  <r>
    <s v="Lu 2021 (47-Y) wide age bands gender combined12CombinedGeneralized Anxiety Disorder (6.1)"/>
    <n v="12"/>
    <n v="6"/>
    <n v="12"/>
    <x v="24"/>
    <s v="Study1"/>
    <n v="687"/>
    <s v="Lu 2021 Study1 Male &amp;Female 9to12-years"/>
    <n v="520"/>
    <s v="Combined"/>
    <n v="9"/>
    <n v="12"/>
    <x v="0"/>
    <s v="RCADS-47-Y-CH-HANS"/>
    <n v="3"/>
    <s v="Chinese (Simplified)"/>
    <n v="1"/>
    <x v="0"/>
    <n v="3"/>
    <s v="Generalized Anxiety Disorder (6.1)"/>
    <n v="4.07"/>
    <n v="3.15"/>
  </r>
  <r>
    <s v="Lu 2021 (47-Y) wide age bands gender combined12CombinedMajor Depressive Disorder (10.1)"/>
    <n v="12"/>
    <n v="6"/>
    <n v="12"/>
    <x v="24"/>
    <s v="Study1"/>
    <n v="687"/>
    <s v="Lu 2021 Study1 Male &amp;Female 9to12-years"/>
    <n v="520"/>
    <s v="Combined"/>
    <n v="9"/>
    <n v="12"/>
    <x v="0"/>
    <s v="RCADS-47-Y-CH-HANS"/>
    <n v="3"/>
    <s v="Chinese (Simplified)"/>
    <n v="1"/>
    <x v="0"/>
    <n v="4"/>
    <s v="Major Depressive Disorder (10.1)"/>
    <n v="4.62"/>
    <n v="3.91"/>
  </r>
  <r>
    <s v="Lu 2021 (47-Y) wide age bands gender combined12CombinedObsessive Compulsive Disorder (6.1)"/>
    <n v="12"/>
    <n v="6"/>
    <n v="12"/>
    <x v="24"/>
    <s v="Study1"/>
    <n v="687"/>
    <s v="Lu 2021 Study1 Male &amp;Female 9to12-years"/>
    <n v="520"/>
    <s v="Combined"/>
    <n v="9"/>
    <n v="12"/>
    <x v="0"/>
    <s v="RCADS-47-Y-CH-HANS"/>
    <n v="3"/>
    <s v="Chinese (Simplified)"/>
    <n v="1"/>
    <x v="0"/>
    <n v="6"/>
    <s v="Obsessive Compulsive Disorder (6.1)"/>
    <n v="3.81"/>
    <n v="2.94"/>
  </r>
  <r>
    <s v="Lu 2021 (47-Y) wide age bands gender combined12CombinedPanic Disorder (9.1)"/>
    <n v="12"/>
    <n v="6"/>
    <n v="12"/>
    <x v="24"/>
    <s v="Study1"/>
    <n v="687"/>
    <s v="Lu 2021 Study1 Male &amp;Female 9to12-years"/>
    <n v="520"/>
    <s v="Combined"/>
    <n v="9"/>
    <n v="12"/>
    <x v="0"/>
    <s v="RCADS-47-Y-CH-HANS"/>
    <n v="3"/>
    <s v="Chinese (Simplified)"/>
    <n v="1"/>
    <x v="0"/>
    <n v="2"/>
    <s v="Panic Disorder (9.1)"/>
    <n v="3.39"/>
    <n v="3.42"/>
  </r>
  <r>
    <s v="Lu 2021 (47-Y) wide age bands gender combined12CombinedSeparation Anxiety Disorder (7.1)"/>
    <n v="12"/>
    <n v="6"/>
    <n v="12"/>
    <x v="24"/>
    <s v="Study1"/>
    <n v="687"/>
    <s v="Lu 2021 Study1 Male &amp;Female 9to12-years"/>
    <n v="520"/>
    <s v="Combined"/>
    <n v="9"/>
    <n v="12"/>
    <x v="0"/>
    <s v="RCADS-47-Y-CH-HANS"/>
    <n v="3"/>
    <s v="Chinese (Simplified)"/>
    <n v="1"/>
    <x v="0"/>
    <n v="5"/>
    <s v="Separation Anxiety Disorder (7.1)"/>
    <n v="5.33"/>
    <n v="3.83"/>
  </r>
  <r>
    <s v="Lu 2021 (47-Y) wide age bands gender combined12CombinedSocial Phobia (9.1)"/>
    <n v="12"/>
    <n v="6"/>
    <n v="12"/>
    <x v="24"/>
    <s v="Study1"/>
    <n v="687"/>
    <s v="Lu 2021 Study1 Male &amp;Female 9to12-years"/>
    <n v="520"/>
    <s v="Combined"/>
    <n v="9"/>
    <n v="12"/>
    <x v="0"/>
    <s v="RCADS-47-Y-CH-HANS"/>
    <n v="3"/>
    <s v="Chinese (Simplified)"/>
    <n v="1"/>
    <x v="0"/>
    <n v="1"/>
    <s v="Social Phobia (9.1)"/>
    <n v="7.39"/>
    <n v="4.4800000000000004"/>
  </r>
  <r>
    <s v="Lu 2021 (47-Y) wide age bands gender combined13CombinedGeneralized Anxiety Disorder (6.1)"/>
    <n v="13"/>
    <n v="7"/>
    <n v="12"/>
    <x v="24"/>
    <s v="Study1"/>
    <n v="688"/>
    <s v="Lu 2021 Study1 Male &amp;Female 13to18-years"/>
    <n v="481"/>
    <s v="Combined"/>
    <n v="13"/>
    <n v="18"/>
    <x v="0"/>
    <s v="RCADS-47-Y-CH-HANS"/>
    <n v="3"/>
    <s v="Chinese (Simplified)"/>
    <n v="1"/>
    <x v="0"/>
    <n v="3"/>
    <s v="Generalized Anxiety Disorder (6.1)"/>
    <n v="5.27"/>
    <n v="3.36"/>
  </r>
  <r>
    <s v="Lu 2021 (47-Y) wide age bands gender combined13CombinedMajor Depressive Disorder (10.1)"/>
    <n v="13"/>
    <n v="7"/>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3CombinedObsessive Compulsive Disorder (6.1)"/>
    <n v="13"/>
    <n v="7"/>
    <n v="12"/>
    <x v="24"/>
    <s v="Study1"/>
    <n v="688"/>
    <s v="Lu 2021 Study1 Male &amp;Female 13to18-years"/>
    <n v="481"/>
    <s v="Combined"/>
    <n v="13"/>
    <n v="18"/>
    <x v="0"/>
    <s v="RCADS-47-Y-CH-HANS"/>
    <n v="3"/>
    <s v="Chinese (Simplified)"/>
    <n v="1"/>
    <x v="0"/>
    <n v="6"/>
    <s v="Obsessive Compulsive Disorder (6.1)"/>
    <n v="4.59"/>
    <n v="3.2"/>
  </r>
  <r>
    <s v="Lu 2021 (47-Y) wide age bands gender combined13CombinedPanic Disorder (9.1)"/>
    <n v="13"/>
    <n v="7"/>
    <n v="12"/>
    <x v="24"/>
    <s v="Study1"/>
    <n v="688"/>
    <s v="Lu 2021 Study1 Male &amp;Female 13to18-years"/>
    <n v="481"/>
    <s v="Combined"/>
    <n v="13"/>
    <n v="18"/>
    <x v="0"/>
    <s v="RCADS-47-Y-CH-HANS"/>
    <n v="3"/>
    <s v="Chinese (Simplified)"/>
    <n v="1"/>
    <x v="0"/>
    <n v="2"/>
    <s v="Panic Disorder (9.1)"/>
    <n v="4.26"/>
    <n v="3.65"/>
  </r>
  <r>
    <s v="Lu 2021 (47-Y) wide age bands gender combined13CombinedSeparation Anxiety Disorder (7.1)"/>
    <n v="13"/>
    <n v="7"/>
    <n v="12"/>
    <x v="24"/>
    <s v="Study1"/>
    <n v="688"/>
    <s v="Lu 2021 Study1 Male &amp;Female 13to18-years"/>
    <n v="481"/>
    <s v="Combined"/>
    <n v="13"/>
    <n v="18"/>
    <x v="0"/>
    <s v="RCADS-47-Y-CH-HANS"/>
    <n v="3"/>
    <s v="Chinese (Simplified)"/>
    <n v="1"/>
    <x v="0"/>
    <n v="5"/>
    <s v="Separation Anxiety Disorder (7.1)"/>
    <n v="5.17"/>
    <n v="3.7"/>
  </r>
  <r>
    <s v="Lu 2021 (47-Y) wide age bands gender combined13CombinedSocial Phobia (9.1)"/>
    <n v="13"/>
    <n v="7"/>
    <n v="12"/>
    <x v="24"/>
    <s v="Study1"/>
    <n v="688"/>
    <s v="Lu 2021 Study1 Male &amp;Female 13to18-years"/>
    <n v="481"/>
    <s v="Combined"/>
    <n v="13"/>
    <n v="18"/>
    <x v="0"/>
    <s v="RCADS-47-Y-CH-HANS"/>
    <n v="3"/>
    <s v="Chinese (Simplified)"/>
    <n v="1"/>
    <x v="0"/>
    <n v="1"/>
    <s v="Social Phobia (9.1)"/>
    <n v="9.35"/>
    <n v="4.7"/>
  </r>
  <r>
    <s v="Lu 2021 (47-Y) wide age bands gender combined14CombinedGeneralized Anxiety Disorder (6.1)"/>
    <n v="14"/>
    <n v="8"/>
    <n v="12"/>
    <x v="24"/>
    <s v="Study1"/>
    <n v="688"/>
    <s v="Lu 2021 Study1 Male &amp;Female 13to18-years"/>
    <n v="481"/>
    <s v="Combined"/>
    <n v="13"/>
    <n v="18"/>
    <x v="0"/>
    <s v="RCADS-47-Y-CH-HANS"/>
    <n v="3"/>
    <s v="Chinese (Simplified)"/>
    <n v="1"/>
    <x v="0"/>
    <n v="3"/>
    <s v="Generalized Anxiety Disorder (6.1)"/>
    <n v="5.27"/>
    <n v="3.36"/>
  </r>
  <r>
    <s v="Lu 2021 (47-Y) wide age bands gender combined14CombinedMajor Depressive Disorder (10.1)"/>
    <n v="14"/>
    <n v="8"/>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4CombinedObsessive Compulsive Disorder (6.1)"/>
    <n v="14"/>
    <n v="8"/>
    <n v="12"/>
    <x v="24"/>
    <s v="Study1"/>
    <n v="688"/>
    <s v="Lu 2021 Study1 Male &amp;Female 13to18-years"/>
    <n v="481"/>
    <s v="Combined"/>
    <n v="13"/>
    <n v="18"/>
    <x v="0"/>
    <s v="RCADS-47-Y-CH-HANS"/>
    <n v="3"/>
    <s v="Chinese (Simplified)"/>
    <n v="1"/>
    <x v="0"/>
    <n v="6"/>
    <s v="Obsessive Compulsive Disorder (6.1)"/>
    <n v="4.59"/>
    <n v="3.2"/>
  </r>
  <r>
    <s v="Lu 2021 (47-Y) wide age bands gender combined14CombinedPanic Disorder (9.1)"/>
    <n v="14"/>
    <n v="8"/>
    <n v="12"/>
    <x v="24"/>
    <s v="Study1"/>
    <n v="688"/>
    <s v="Lu 2021 Study1 Male &amp;Female 13to18-years"/>
    <n v="481"/>
    <s v="Combined"/>
    <n v="13"/>
    <n v="18"/>
    <x v="0"/>
    <s v="RCADS-47-Y-CH-HANS"/>
    <n v="3"/>
    <s v="Chinese (Simplified)"/>
    <n v="1"/>
    <x v="0"/>
    <n v="2"/>
    <s v="Panic Disorder (9.1)"/>
    <n v="4.26"/>
    <n v="3.65"/>
  </r>
  <r>
    <s v="Lu 2021 (47-Y) wide age bands gender combined14CombinedSeparation Anxiety Disorder (7.1)"/>
    <n v="14"/>
    <n v="8"/>
    <n v="12"/>
    <x v="24"/>
    <s v="Study1"/>
    <n v="688"/>
    <s v="Lu 2021 Study1 Male &amp;Female 13to18-years"/>
    <n v="481"/>
    <s v="Combined"/>
    <n v="13"/>
    <n v="18"/>
    <x v="0"/>
    <s v="RCADS-47-Y-CH-HANS"/>
    <n v="3"/>
    <s v="Chinese (Simplified)"/>
    <n v="1"/>
    <x v="0"/>
    <n v="5"/>
    <s v="Separation Anxiety Disorder (7.1)"/>
    <n v="5.17"/>
    <n v="3.7"/>
  </r>
  <r>
    <s v="Lu 2021 (47-Y) wide age bands gender combined14CombinedSocial Phobia (9.1)"/>
    <n v="14"/>
    <n v="8"/>
    <n v="12"/>
    <x v="24"/>
    <s v="Study1"/>
    <n v="688"/>
    <s v="Lu 2021 Study1 Male &amp;Female 13to18-years"/>
    <n v="481"/>
    <s v="Combined"/>
    <n v="13"/>
    <n v="18"/>
    <x v="0"/>
    <s v="RCADS-47-Y-CH-HANS"/>
    <n v="3"/>
    <s v="Chinese (Simplified)"/>
    <n v="1"/>
    <x v="0"/>
    <n v="1"/>
    <s v="Social Phobia (9.1)"/>
    <n v="9.35"/>
    <n v="4.7"/>
  </r>
  <r>
    <s v="Lu 2021 (47-Y) wide age bands gender combined15CombinedGeneralized Anxiety Disorder (6.1)"/>
    <n v="15"/>
    <n v="9"/>
    <n v="12"/>
    <x v="24"/>
    <s v="Study1"/>
    <n v="688"/>
    <s v="Lu 2021 Study1 Male &amp;Female 13to18-years"/>
    <n v="481"/>
    <s v="Combined"/>
    <n v="13"/>
    <n v="18"/>
    <x v="0"/>
    <s v="RCADS-47-Y-CH-HANS"/>
    <n v="3"/>
    <s v="Chinese (Simplified)"/>
    <n v="1"/>
    <x v="0"/>
    <n v="3"/>
    <s v="Generalized Anxiety Disorder (6.1)"/>
    <n v="5.27"/>
    <n v="3.36"/>
  </r>
  <r>
    <s v="Lu 2021 (47-Y) wide age bands gender combined15CombinedMajor Depressive Disorder (10.1)"/>
    <n v="15"/>
    <n v="9"/>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5CombinedObsessive Compulsive Disorder (6.1)"/>
    <n v="15"/>
    <n v="9"/>
    <n v="12"/>
    <x v="24"/>
    <s v="Study1"/>
    <n v="688"/>
    <s v="Lu 2021 Study1 Male &amp;Female 13to18-years"/>
    <n v="481"/>
    <s v="Combined"/>
    <n v="13"/>
    <n v="18"/>
    <x v="0"/>
    <s v="RCADS-47-Y-CH-HANS"/>
    <n v="3"/>
    <s v="Chinese (Simplified)"/>
    <n v="1"/>
    <x v="0"/>
    <n v="6"/>
    <s v="Obsessive Compulsive Disorder (6.1)"/>
    <n v="4.59"/>
    <n v="3.2"/>
  </r>
  <r>
    <s v="Lu 2021 (47-Y) wide age bands gender combined15CombinedPanic Disorder (9.1)"/>
    <n v="15"/>
    <n v="9"/>
    <n v="12"/>
    <x v="24"/>
    <s v="Study1"/>
    <n v="688"/>
    <s v="Lu 2021 Study1 Male &amp;Female 13to18-years"/>
    <n v="481"/>
    <s v="Combined"/>
    <n v="13"/>
    <n v="18"/>
    <x v="0"/>
    <s v="RCADS-47-Y-CH-HANS"/>
    <n v="3"/>
    <s v="Chinese (Simplified)"/>
    <n v="1"/>
    <x v="0"/>
    <n v="2"/>
    <s v="Panic Disorder (9.1)"/>
    <n v="4.26"/>
    <n v="3.65"/>
  </r>
  <r>
    <s v="Lu 2021 (47-Y) wide age bands gender combined15CombinedSeparation Anxiety Disorder (7.1)"/>
    <n v="15"/>
    <n v="9"/>
    <n v="12"/>
    <x v="24"/>
    <s v="Study1"/>
    <n v="688"/>
    <s v="Lu 2021 Study1 Male &amp;Female 13to18-years"/>
    <n v="481"/>
    <s v="Combined"/>
    <n v="13"/>
    <n v="18"/>
    <x v="0"/>
    <s v="RCADS-47-Y-CH-HANS"/>
    <n v="3"/>
    <s v="Chinese (Simplified)"/>
    <n v="1"/>
    <x v="0"/>
    <n v="5"/>
    <s v="Separation Anxiety Disorder (7.1)"/>
    <n v="5.17"/>
    <n v="3.7"/>
  </r>
  <r>
    <s v="Lu 2021 (47-Y) wide age bands gender combined15CombinedSocial Phobia (9.1)"/>
    <n v="15"/>
    <n v="9"/>
    <n v="12"/>
    <x v="24"/>
    <s v="Study1"/>
    <n v="688"/>
    <s v="Lu 2021 Study1 Male &amp;Female 13to18-years"/>
    <n v="481"/>
    <s v="Combined"/>
    <n v="13"/>
    <n v="18"/>
    <x v="0"/>
    <s v="RCADS-47-Y-CH-HANS"/>
    <n v="3"/>
    <s v="Chinese (Simplified)"/>
    <n v="1"/>
    <x v="0"/>
    <n v="1"/>
    <s v="Social Phobia (9.1)"/>
    <n v="9.35"/>
    <n v="4.7"/>
  </r>
  <r>
    <s v="Lu 2021 (47-Y) wide age bands gender combined16CombinedGeneralized Anxiety Disorder (6.1)"/>
    <n v="16"/>
    <n v="10"/>
    <n v="12"/>
    <x v="24"/>
    <s v="Study1"/>
    <n v="688"/>
    <s v="Lu 2021 Study1 Male &amp;Female 13to18-years"/>
    <n v="481"/>
    <s v="Combined"/>
    <n v="13"/>
    <n v="18"/>
    <x v="0"/>
    <s v="RCADS-47-Y-CH-HANS"/>
    <n v="3"/>
    <s v="Chinese (Simplified)"/>
    <n v="1"/>
    <x v="0"/>
    <n v="3"/>
    <s v="Generalized Anxiety Disorder (6.1)"/>
    <n v="5.27"/>
    <n v="3.36"/>
  </r>
  <r>
    <s v="Lu 2021 (47-Y) wide age bands gender combined16CombinedMajor Depressive Disorder (10.1)"/>
    <n v="16"/>
    <n v="10"/>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6CombinedObsessive Compulsive Disorder (6.1)"/>
    <n v="16"/>
    <n v="10"/>
    <n v="12"/>
    <x v="24"/>
    <s v="Study1"/>
    <n v="688"/>
    <s v="Lu 2021 Study1 Male &amp;Female 13to18-years"/>
    <n v="481"/>
    <s v="Combined"/>
    <n v="13"/>
    <n v="18"/>
    <x v="0"/>
    <s v="RCADS-47-Y-CH-HANS"/>
    <n v="3"/>
    <s v="Chinese (Simplified)"/>
    <n v="1"/>
    <x v="0"/>
    <n v="6"/>
    <s v="Obsessive Compulsive Disorder (6.1)"/>
    <n v="4.59"/>
    <n v="3.2"/>
  </r>
  <r>
    <s v="Lu 2021 (47-Y) wide age bands gender combined16CombinedPanic Disorder (9.1)"/>
    <n v="16"/>
    <n v="10"/>
    <n v="12"/>
    <x v="24"/>
    <s v="Study1"/>
    <n v="688"/>
    <s v="Lu 2021 Study1 Male &amp;Female 13to18-years"/>
    <n v="481"/>
    <s v="Combined"/>
    <n v="13"/>
    <n v="18"/>
    <x v="0"/>
    <s v="RCADS-47-Y-CH-HANS"/>
    <n v="3"/>
    <s v="Chinese (Simplified)"/>
    <n v="1"/>
    <x v="0"/>
    <n v="2"/>
    <s v="Panic Disorder (9.1)"/>
    <n v="4.26"/>
    <n v="3.65"/>
  </r>
  <r>
    <s v="Lu 2021 (47-Y) wide age bands gender combined16CombinedSeparation Anxiety Disorder (7.1)"/>
    <n v="16"/>
    <n v="10"/>
    <n v="12"/>
    <x v="24"/>
    <s v="Study1"/>
    <n v="688"/>
    <s v="Lu 2021 Study1 Male &amp;Female 13to18-years"/>
    <n v="481"/>
    <s v="Combined"/>
    <n v="13"/>
    <n v="18"/>
    <x v="0"/>
    <s v="RCADS-47-Y-CH-HANS"/>
    <n v="3"/>
    <s v="Chinese (Simplified)"/>
    <n v="1"/>
    <x v="0"/>
    <n v="5"/>
    <s v="Separation Anxiety Disorder (7.1)"/>
    <n v="5.17"/>
    <n v="3.7"/>
  </r>
  <r>
    <s v="Lu 2021 (47-Y) wide age bands gender combined16CombinedSocial Phobia (9.1)"/>
    <n v="16"/>
    <n v="10"/>
    <n v="12"/>
    <x v="24"/>
    <s v="Study1"/>
    <n v="688"/>
    <s v="Lu 2021 Study1 Male &amp;Female 13to18-years"/>
    <n v="481"/>
    <s v="Combined"/>
    <n v="13"/>
    <n v="18"/>
    <x v="0"/>
    <s v="RCADS-47-Y-CH-HANS"/>
    <n v="3"/>
    <s v="Chinese (Simplified)"/>
    <n v="1"/>
    <x v="0"/>
    <n v="1"/>
    <s v="Social Phobia (9.1)"/>
    <n v="9.35"/>
    <n v="4.7"/>
  </r>
  <r>
    <s v="Lu 2021 (47-Y) wide age bands gender combined17CombinedGeneralized Anxiety Disorder (6.1)"/>
    <n v="17"/>
    <n v="11"/>
    <n v="12"/>
    <x v="24"/>
    <s v="Study1"/>
    <n v="688"/>
    <s v="Lu 2021 Study1 Male &amp;Female 13to18-years"/>
    <n v="481"/>
    <s v="Combined"/>
    <n v="13"/>
    <n v="18"/>
    <x v="0"/>
    <s v="RCADS-47-Y-CH-HANS"/>
    <n v="3"/>
    <s v="Chinese (Simplified)"/>
    <n v="1"/>
    <x v="0"/>
    <n v="3"/>
    <s v="Generalized Anxiety Disorder (6.1)"/>
    <n v="5.27"/>
    <n v="3.36"/>
  </r>
  <r>
    <s v="Lu 2021 (47-Y) wide age bands gender combined17CombinedMajor Depressive Disorder (10.1)"/>
    <n v="17"/>
    <n v="11"/>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7CombinedObsessive Compulsive Disorder (6.1)"/>
    <n v="17"/>
    <n v="11"/>
    <n v="12"/>
    <x v="24"/>
    <s v="Study1"/>
    <n v="688"/>
    <s v="Lu 2021 Study1 Male &amp;Female 13to18-years"/>
    <n v="481"/>
    <s v="Combined"/>
    <n v="13"/>
    <n v="18"/>
    <x v="0"/>
    <s v="RCADS-47-Y-CH-HANS"/>
    <n v="3"/>
    <s v="Chinese (Simplified)"/>
    <n v="1"/>
    <x v="0"/>
    <n v="6"/>
    <s v="Obsessive Compulsive Disorder (6.1)"/>
    <n v="4.59"/>
    <n v="3.2"/>
  </r>
  <r>
    <s v="Lu 2021 (47-Y) wide age bands gender combined17CombinedPanic Disorder (9.1)"/>
    <n v="17"/>
    <n v="11"/>
    <n v="12"/>
    <x v="24"/>
    <s v="Study1"/>
    <n v="688"/>
    <s v="Lu 2021 Study1 Male &amp;Female 13to18-years"/>
    <n v="481"/>
    <s v="Combined"/>
    <n v="13"/>
    <n v="18"/>
    <x v="0"/>
    <s v="RCADS-47-Y-CH-HANS"/>
    <n v="3"/>
    <s v="Chinese (Simplified)"/>
    <n v="1"/>
    <x v="0"/>
    <n v="2"/>
    <s v="Panic Disorder (9.1)"/>
    <n v="4.26"/>
    <n v="3.65"/>
  </r>
  <r>
    <s v="Lu 2021 (47-Y) wide age bands gender combined17CombinedSeparation Anxiety Disorder (7.1)"/>
    <n v="17"/>
    <n v="11"/>
    <n v="12"/>
    <x v="24"/>
    <s v="Study1"/>
    <n v="688"/>
    <s v="Lu 2021 Study1 Male &amp;Female 13to18-years"/>
    <n v="481"/>
    <s v="Combined"/>
    <n v="13"/>
    <n v="18"/>
    <x v="0"/>
    <s v="RCADS-47-Y-CH-HANS"/>
    <n v="3"/>
    <s v="Chinese (Simplified)"/>
    <n v="1"/>
    <x v="0"/>
    <n v="5"/>
    <s v="Separation Anxiety Disorder (7.1)"/>
    <n v="5.17"/>
    <n v="3.7"/>
  </r>
  <r>
    <s v="Lu 2021 (47-Y) wide age bands gender combined17CombinedSocial Phobia (9.1)"/>
    <n v="17"/>
    <n v="11"/>
    <n v="12"/>
    <x v="24"/>
    <s v="Study1"/>
    <n v="688"/>
    <s v="Lu 2021 Study1 Male &amp;Female 13to18-years"/>
    <n v="481"/>
    <s v="Combined"/>
    <n v="13"/>
    <n v="18"/>
    <x v="0"/>
    <s v="RCADS-47-Y-CH-HANS"/>
    <n v="3"/>
    <s v="Chinese (Simplified)"/>
    <n v="1"/>
    <x v="0"/>
    <n v="1"/>
    <s v="Social Phobia (9.1)"/>
    <n v="9.35"/>
    <n v="4.7"/>
  </r>
  <r>
    <s v="Lu 2021 (47-Y) wide age bands gender combined18CombinedGeneralized Anxiety Disorder (6.1)"/>
    <n v="18"/>
    <n v="12"/>
    <n v="12"/>
    <x v="24"/>
    <s v="Study1"/>
    <n v="688"/>
    <s v="Lu 2021 Study1 Male &amp;Female 13to18-years"/>
    <n v="481"/>
    <s v="Combined"/>
    <n v="13"/>
    <n v="18"/>
    <x v="0"/>
    <s v="RCADS-47-Y-CH-HANS"/>
    <n v="3"/>
    <s v="Chinese (Simplified)"/>
    <n v="1"/>
    <x v="0"/>
    <n v="3"/>
    <s v="Generalized Anxiety Disorder (6.1)"/>
    <n v="5.27"/>
    <n v="3.36"/>
  </r>
  <r>
    <s v="Lu 2021 (47-Y) wide age bands gender combined18CombinedMajor Depressive Disorder (10.1)"/>
    <n v="18"/>
    <n v="12"/>
    <n v="12"/>
    <x v="24"/>
    <s v="Study1"/>
    <n v="688"/>
    <s v="Lu 2021 Study1 Male &amp;Female 13to18-years"/>
    <n v="481"/>
    <s v="Combined"/>
    <n v="13"/>
    <n v="18"/>
    <x v="0"/>
    <s v="RCADS-47-Y-CH-HANS"/>
    <n v="3"/>
    <s v="Chinese (Simplified)"/>
    <n v="1"/>
    <x v="0"/>
    <n v="4"/>
    <s v="Major Depressive Disorder (10.1)"/>
    <n v="6.32"/>
    <n v="4.0999999999999996"/>
  </r>
  <r>
    <s v="Lu 2021 (47-Y) wide age bands gender combined18CombinedObsessive Compulsive Disorder (6.1)"/>
    <n v="18"/>
    <n v="12"/>
    <n v="12"/>
    <x v="24"/>
    <s v="Study1"/>
    <n v="688"/>
    <s v="Lu 2021 Study1 Male &amp;Female 13to18-years"/>
    <n v="481"/>
    <s v="Combined"/>
    <n v="13"/>
    <n v="18"/>
    <x v="0"/>
    <s v="RCADS-47-Y-CH-HANS"/>
    <n v="3"/>
    <s v="Chinese (Simplified)"/>
    <n v="1"/>
    <x v="0"/>
    <n v="6"/>
    <s v="Obsessive Compulsive Disorder (6.1)"/>
    <n v="4.59"/>
    <n v="3.2"/>
  </r>
  <r>
    <s v="Lu 2021 (47-Y) wide age bands gender combined18CombinedPanic Disorder (9.1)"/>
    <n v="18"/>
    <n v="12"/>
    <n v="12"/>
    <x v="24"/>
    <s v="Study1"/>
    <n v="688"/>
    <s v="Lu 2021 Study1 Male &amp;Female 13to18-years"/>
    <n v="481"/>
    <s v="Combined"/>
    <n v="13"/>
    <n v="18"/>
    <x v="0"/>
    <s v="RCADS-47-Y-CH-HANS"/>
    <n v="3"/>
    <s v="Chinese (Simplified)"/>
    <n v="1"/>
    <x v="0"/>
    <n v="2"/>
    <s v="Panic Disorder (9.1)"/>
    <n v="4.26"/>
    <n v="3.65"/>
  </r>
  <r>
    <s v="Lu 2021 (47-Y) wide age bands gender combined18CombinedSeparation Anxiety Disorder (7.1)"/>
    <n v="18"/>
    <n v="12"/>
    <n v="12"/>
    <x v="24"/>
    <s v="Study1"/>
    <n v="688"/>
    <s v="Lu 2021 Study1 Male &amp;Female 13to18-years"/>
    <n v="481"/>
    <s v="Combined"/>
    <n v="13"/>
    <n v="18"/>
    <x v="0"/>
    <s v="RCADS-47-Y-CH-HANS"/>
    <n v="3"/>
    <s v="Chinese (Simplified)"/>
    <n v="1"/>
    <x v="0"/>
    <n v="5"/>
    <s v="Separation Anxiety Disorder (7.1)"/>
    <n v="5.17"/>
    <n v="3.7"/>
  </r>
  <r>
    <s v="Lu 2021 (47-Y) wide age bands gender combined18CombinedSocial Phobia (9.1)"/>
    <n v="18"/>
    <n v="12"/>
    <n v="12"/>
    <x v="24"/>
    <s v="Study1"/>
    <n v="688"/>
    <s v="Lu 2021 Study1 Male &amp;Female 13to18-years"/>
    <n v="481"/>
    <s v="Combined"/>
    <n v="13"/>
    <n v="18"/>
    <x v="0"/>
    <s v="RCADS-47-Y-CH-HANS"/>
    <n v="3"/>
    <s v="Chinese (Simplified)"/>
    <n v="1"/>
    <x v="0"/>
    <n v="1"/>
    <s v="Social Phobia (9.1)"/>
    <n v="9.35"/>
    <n v="4.7"/>
  </r>
  <r>
    <s v="Lu 2021 (47-Y) wide age bands gender combined9CombinedGeneralized Anxiety Disorder (6.1)"/>
    <n v="9"/>
    <n v="3"/>
    <n v="12"/>
    <x v="24"/>
    <s v="Study1"/>
    <n v="687"/>
    <s v="Lu 2021 Study1 Male &amp;Female 9to12-years"/>
    <n v="520"/>
    <s v="Combined"/>
    <n v="9"/>
    <n v="12"/>
    <x v="0"/>
    <s v="RCADS-47-Y-CH-HANS"/>
    <n v="3"/>
    <s v="Chinese (Simplified)"/>
    <n v="1"/>
    <x v="0"/>
    <n v="3"/>
    <s v="Generalized Anxiety Disorder (6.1)"/>
    <n v="4.07"/>
    <n v="3.15"/>
  </r>
  <r>
    <s v="Lu 2021 (47-Y) wide age bands gender combined9CombinedMajor Depressive Disorder (10.1)"/>
    <n v="9"/>
    <n v="3"/>
    <n v="12"/>
    <x v="24"/>
    <s v="Study1"/>
    <n v="687"/>
    <s v="Lu 2021 Study1 Male &amp;Female 9to12-years"/>
    <n v="520"/>
    <s v="Combined"/>
    <n v="9"/>
    <n v="12"/>
    <x v="0"/>
    <s v="RCADS-47-Y-CH-HANS"/>
    <n v="3"/>
    <s v="Chinese (Simplified)"/>
    <n v="1"/>
    <x v="0"/>
    <n v="4"/>
    <s v="Major Depressive Disorder (10.1)"/>
    <n v="4.62"/>
    <n v="3.91"/>
  </r>
  <r>
    <s v="Lu 2021 (47-Y) wide age bands gender combined9CombinedObsessive Compulsive Disorder (6.1)"/>
    <n v="9"/>
    <n v="3"/>
    <n v="12"/>
    <x v="24"/>
    <s v="Study1"/>
    <n v="687"/>
    <s v="Lu 2021 Study1 Male &amp;Female 9to12-years"/>
    <n v="520"/>
    <s v="Combined"/>
    <n v="9"/>
    <n v="12"/>
    <x v="0"/>
    <s v="RCADS-47-Y-CH-HANS"/>
    <n v="3"/>
    <s v="Chinese (Simplified)"/>
    <n v="1"/>
    <x v="0"/>
    <n v="6"/>
    <s v="Obsessive Compulsive Disorder (6.1)"/>
    <n v="3.81"/>
    <n v="2.94"/>
  </r>
  <r>
    <s v="Lu 2021 (47-Y) wide age bands gender combined9CombinedPanic Disorder (9.1)"/>
    <n v="9"/>
    <n v="3"/>
    <n v="12"/>
    <x v="24"/>
    <s v="Study1"/>
    <n v="687"/>
    <s v="Lu 2021 Study1 Male &amp;Female 9to12-years"/>
    <n v="520"/>
    <s v="Combined"/>
    <n v="9"/>
    <n v="12"/>
    <x v="0"/>
    <s v="RCADS-47-Y-CH-HANS"/>
    <n v="3"/>
    <s v="Chinese (Simplified)"/>
    <n v="1"/>
    <x v="0"/>
    <n v="2"/>
    <s v="Panic Disorder (9.1)"/>
    <n v="3.39"/>
    <n v="3.42"/>
  </r>
  <r>
    <s v="Lu 2021 (47-Y) wide age bands gender combined9CombinedSeparation Anxiety Disorder (7.1)"/>
    <n v="9"/>
    <n v="3"/>
    <n v="12"/>
    <x v="24"/>
    <s v="Study1"/>
    <n v="687"/>
    <s v="Lu 2021 Study1 Male &amp;Female 9to12-years"/>
    <n v="520"/>
    <s v="Combined"/>
    <n v="9"/>
    <n v="12"/>
    <x v="0"/>
    <s v="RCADS-47-Y-CH-HANS"/>
    <n v="3"/>
    <s v="Chinese (Simplified)"/>
    <n v="1"/>
    <x v="0"/>
    <n v="5"/>
    <s v="Separation Anxiety Disorder (7.1)"/>
    <n v="5.33"/>
    <n v="3.83"/>
  </r>
  <r>
    <s v="Lu 2021 (47-Y) wide age bands gender combined9CombinedSocial Phobia (9.1)"/>
    <n v="9"/>
    <n v="3"/>
    <n v="12"/>
    <x v="24"/>
    <s v="Study1"/>
    <n v="687"/>
    <s v="Lu 2021 Study1 Male &amp;Female 9to12-years"/>
    <n v="520"/>
    <s v="Combined"/>
    <n v="9"/>
    <n v="12"/>
    <x v="0"/>
    <s v="RCADS-47-Y-CH-HANS"/>
    <n v="3"/>
    <s v="Chinese (Simplified)"/>
    <n v="1"/>
    <x v="0"/>
    <n v="1"/>
    <s v="Social Phobia (9.1)"/>
    <n v="7.39"/>
    <n v="4.4800000000000004"/>
  </r>
  <r>
    <s v="Skarphedinsson 2023 (47-CG) wide age bands10FemaleGeneralized Anxiety Disorder (6.1)"/>
    <n v="10"/>
    <n v="4"/>
    <n v="14"/>
    <x v="25"/>
    <s v="Study1"/>
    <n v="764"/>
    <s v="Skarphedinsson2023 Study1.1 Female 8to11-years"/>
    <n v="235"/>
    <s v="Female"/>
    <n v="8"/>
    <n v="11"/>
    <x v="0"/>
    <s v="RCADS-47-CG-IS"/>
    <n v="12"/>
    <s v="Icelandic"/>
    <n v="2"/>
    <x v="1"/>
    <n v="3"/>
    <s v="Generalized Anxiety Disorder (6.1)"/>
    <n v="4.46"/>
    <n v="3.04"/>
  </r>
  <r>
    <s v="Skarphedinsson 2023 (47-CG) wide age bands10FemaleMajor Depressive Disorder (10.1)"/>
    <n v="10"/>
    <n v="4"/>
    <n v="14"/>
    <x v="25"/>
    <s v="Study1"/>
    <n v="764"/>
    <s v="Skarphedinsson2023 Study1.1 Female 8to11-years"/>
    <n v="235"/>
    <s v="Female"/>
    <n v="8"/>
    <n v="11"/>
    <x v="0"/>
    <s v="RCADS-47-CG-IS"/>
    <n v="12"/>
    <s v="Icelandic"/>
    <n v="2"/>
    <x v="1"/>
    <n v="4"/>
    <s v="Major Depressive Disorder (10.1)"/>
    <n v="4.97"/>
    <n v="4.29"/>
  </r>
  <r>
    <s v="Skarphedinsson 2023 (47-CG) wide age bands10FemaleObsessive Compulsive Disorder (6.1)"/>
    <n v="10"/>
    <n v="4"/>
    <n v="14"/>
    <x v="25"/>
    <s v="Study1"/>
    <n v="764"/>
    <s v="Skarphedinsson2023 Study1.1 Female 8to11-years"/>
    <n v="235"/>
    <s v="Female"/>
    <n v="8"/>
    <n v="11"/>
    <x v="0"/>
    <s v="RCADS-47-CG-IS"/>
    <n v="12"/>
    <s v="Icelandic"/>
    <n v="2"/>
    <x v="1"/>
    <n v="6"/>
    <s v="Obsessive Compulsive Disorder (6.1)"/>
    <n v="1.6"/>
    <n v="1.95"/>
  </r>
  <r>
    <s v="Skarphedinsson 2023 (47-CG) wide age bands10FemalePanic Disorder (9.1)"/>
    <n v="10"/>
    <n v="4"/>
    <n v="14"/>
    <x v="25"/>
    <s v="Study1"/>
    <n v="764"/>
    <s v="Skarphedinsson2023 Study1.1 Female 8to11-years"/>
    <n v="235"/>
    <s v="Female"/>
    <n v="8"/>
    <n v="11"/>
    <x v="0"/>
    <s v="RCADS-47-CG-IS"/>
    <n v="12"/>
    <s v="Icelandic"/>
    <n v="2"/>
    <x v="1"/>
    <n v="2"/>
    <s v="Panic Disorder (9.1)"/>
    <n v="3.67"/>
    <n v="3.42"/>
  </r>
  <r>
    <s v="Skarphedinsson 2023 (47-CG) wide age bands10FemaleSeparation Anxiety Disorder (7.1)"/>
    <n v="10"/>
    <n v="4"/>
    <n v="14"/>
    <x v="25"/>
    <s v="Study1"/>
    <n v="764"/>
    <s v="Skarphedinsson2023 Study1.1 Female 8to11-years"/>
    <n v="235"/>
    <s v="Female"/>
    <n v="8"/>
    <n v="11"/>
    <x v="0"/>
    <s v="RCADS-47-CG-IS"/>
    <n v="12"/>
    <s v="Icelandic"/>
    <n v="2"/>
    <x v="1"/>
    <n v="5"/>
    <s v="Separation Anxiety Disorder (7.1)"/>
    <n v="4.21"/>
    <n v="3.38"/>
  </r>
  <r>
    <s v="Skarphedinsson 2023 (47-CG) wide age bands10FemaleSocial Phobia (9.1)"/>
    <n v="10"/>
    <n v="4"/>
    <n v="14"/>
    <x v="25"/>
    <s v="Study1"/>
    <n v="764"/>
    <s v="Skarphedinsson2023 Study1.1 Female 8to11-years"/>
    <n v="235"/>
    <s v="Female"/>
    <n v="8"/>
    <n v="11"/>
    <x v="0"/>
    <s v="RCADS-47-CG-IS"/>
    <n v="12"/>
    <s v="Icelandic"/>
    <n v="2"/>
    <x v="1"/>
    <n v="1"/>
    <s v="Social Phobia (9.1)"/>
    <n v="8.1999999999999993"/>
    <n v="5.26"/>
  </r>
  <r>
    <s v="Skarphedinsson 2023 (47-CG) wide age bands10FemaleTotal Anxiety (37.1)"/>
    <n v="10"/>
    <n v="4"/>
    <n v="14"/>
    <x v="25"/>
    <s v="Study1"/>
    <n v="764"/>
    <s v="Skarphedinsson2023 Study1.1 Female 8to11-years"/>
    <n v="235"/>
    <s v="Female"/>
    <n v="8"/>
    <n v="11"/>
    <x v="0"/>
    <s v="RCADS-47-CG-IS"/>
    <n v="12"/>
    <s v="Icelandic"/>
    <n v="2"/>
    <x v="1"/>
    <n v="7"/>
    <s v="Total Anxiety (37.1)"/>
    <n v="22.14"/>
    <n v="14.06"/>
  </r>
  <r>
    <s v="Skarphedinsson 2023 (47-CG) wide age bands10FemaleTotal Anxiety and Depression (47.1)"/>
    <n v="10"/>
    <n v="4"/>
    <n v="14"/>
    <x v="25"/>
    <s v="Study1"/>
    <n v="764"/>
    <s v="Skarphedinsson2023 Study1.1 Female 8to11-years"/>
    <n v="235"/>
    <s v="Female"/>
    <n v="8"/>
    <n v="11"/>
    <x v="0"/>
    <s v="RCADS-47-CG-IS"/>
    <n v="12"/>
    <s v="Icelandic"/>
    <n v="2"/>
    <x v="1"/>
    <n v="8"/>
    <s v="Total Anxiety and Depression (47.1)"/>
    <n v="27.11"/>
    <n v="17.46"/>
  </r>
  <r>
    <s v="Skarphedinsson 2023 (47-CG) wide age bands10MaleGeneralized Anxiety Disorder (6.1)"/>
    <n v="10"/>
    <n v="4"/>
    <n v="14"/>
    <x v="25"/>
    <s v="Study1"/>
    <n v="767"/>
    <s v="Skarphedinsson2023 Study1.1 Male 8to11-years PD GAD"/>
    <n v="247"/>
    <s v="Male"/>
    <n v="8"/>
    <n v="11"/>
    <x v="0"/>
    <s v="RCADS-47-CG-IS"/>
    <n v="12"/>
    <s v="Icelandic"/>
    <n v="2"/>
    <x v="1"/>
    <n v="3"/>
    <s v="Generalized Anxiety Disorder (6.1)"/>
    <n v="3.89"/>
    <n v="3.11"/>
  </r>
  <r>
    <s v="Skarphedinsson 2023 (47-CG) wide age bands10MaleMajor Depressive Disorder (10.1)"/>
    <n v="10"/>
    <n v="4"/>
    <n v="14"/>
    <x v="25"/>
    <s v="Study1"/>
    <n v="763"/>
    <s v="Skarphedinsson2023 Study1.1 Male 8to11-years SAD SP OCD MDD"/>
    <n v="248"/>
    <s v="Male"/>
    <n v="8"/>
    <n v="11"/>
    <x v="0"/>
    <s v="RCADS-47-CG-IS"/>
    <n v="12"/>
    <s v="Icelandic"/>
    <n v="2"/>
    <x v="1"/>
    <n v="4"/>
    <s v="Major Depressive Disorder (10.1)"/>
    <n v="5.43"/>
    <n v="4.55"/>
  </r>
  <r>
    <s v="Skarphedinsson 2023 (47-CG) wide age bands10MaleObsessive Compulsive Disorder (6.1)"/>
    <n v="10"/>
    <n v="4"/>
    <n v="14"/>
    <x v="25"/>
    <s v="Study1"/>
    <n v="763"/>
    <s v="Skarphedinsson2023 Study1.1 Male 8to11-years SAD SP OCD MDD"/>
    <n v="248"/>
    <s v="Male"/>
    <n v="8"/>
    <n v="11"/>
    <x v="0"/>
    <s v="RCADS-47-CG-IS"/>
    <n v="12"/>
    <s v="Icelandic"/>
    <n v="2"/>
    <x v="1"/>
    <n v="6"/>
    <s v="Obsessive Compulsive Disorder (6.1)"/>
    <n v="1.48"/>
    <n v="2"/>
  </r>
  <r>
    <s v="Skarphedinsson 2023 (47-CG) wide age bands10MalePanic Disorder (9.1)"/>
    <n v="10"/>
    <n v="4"/>
    <n v="14"/>
    <x v="25"/>
    <s v="Study1"/>
    <n v="767"/>
    <s v="Skarphedinsson2023 Study1.1 Male 8to11-years PD GAD"/>
    <n v="247"/>
    <s v="Male"/>
    <n v="8"/>
    <n v="11"/>
    <x v="0"/>
    <s v="RCADS-47-CG-IS"/>
    <n v="12"/>
    <s v="Icelandic"/>
    <n v="2"/>
    <x v="1"/>
    <n v="2"/>
    <s v="Panic Disorder (9.1)"/>
    <n v="3.09"/>
    <n v="3.05"/>
  </r>
  <r>
    <s v="Skarphedinsson 2023 (47-CG) wide age bands10MaleSeparation Anxiety Disorder (7.1)"/>
    <n v="10"/>
    <n v="4"/>
    <n v="14"/>
    <x v="25"/>
    <s v="Study1"/>
    <n v="763"/>
    <s v="Skarphedinsson2023 Study1.1 Male 8to11-years SAD SP OCD MDD"/>
    <n v="248"/>
    <s v="Male"/>
    <n v="8"/>
    <n v="11"/>
    <x v="0"/>
    <s v="RCADS-47-CG-IS"/>
    <n v="12"/>
    <s v="Icelandic"/>
    <n v="2"/>
    <x v="1"/>
    <n v="5"/>
    <s v="Separation Anxiety Disorder (7.1)"/>
    <n v="3.75"/>
    <n v="3.65"/>
  </r>
  <r>
    <s v="Skarphedinsson 2023 (47-CG) wide age bands10MaleSocial Phobia (9.1)"/>
    <n v="10"/>
    <n v="4"/>
    <n v="14"/>
    <x v="25"/>
    <s v="Study1"/>
    <n v="763"/>
    <s v="Skarphedinsson2023 Study1.1 Male 8to11-years SAD SP OCD MDD"/>
    <n v="248"/>
    <s v="Male"/>
    <n v="8"/>
    <n v="11"/>
    <x v="0"/>
    <s v="RCADS-47-CG-IS"/>
    <n v="12"/>
    <s v="Icelandic"/>
    <n v="2"/>
    <x v="1"/>
    <n v="1"/>
    <s v="Social Phobia (9.1)"/>
    <n v="6.92"/>
    <n v="4.68"/>
  </r>
  <r>
    <s v="Skarphedinsson 2023 (47-CG) wide age bands10MaleTotal Anxiety (37.1)"/>
    <n v="10"/>
    <n v="4"/>
    <n v="14"/>
    <x v="25"/>
    <s v="Study1"/>
    <n v="768"/>
    <s v="Skarphedinsson2023 Study1.1 Male 8to11-years ANX DEP"/>
    <n v="246"/>
    <s v="Male"/>
    <n v="8"/>
    <n v="11"/>
    <x v="0"/>
    <s v="RCADS-47-CG-IS"/>
    <n v="12"/>
    <s v="Icelandic"/>
    <n v="2"/>
    <x v="1"/>
    <n v="7"/>
    <s v="Total Anxiety (37.1)"/>
    <n v="19.149999999999999"/>
    <n v="13.9"/>
  </r>
  <r>
    <s v="Skarphedinsson 2023 (47-CG) wide age bands10MaleTotal Anxiety and Depression (47.1)"/>
    <n v="10"/>
    <n v="4"/>
    <n v="14"/>
    <x v="25"/>
    <s v="Study1"/>
    <n v="768"/>
    <s v="Skarphedinsson2023 Study1.1 Male 8to11-years ANX DEP"/>
    <n v="246"/>
    <s v="Male"/>
    <n v="8"/>
    <n v="11"/>
    <x v="0"/>
    <s v="RCADS-47-CG-IS"/>
    <n v="12"/>
    <s v="Icelandic"/>
    <n v="2"/>
    <x v="1"/>
    <n v="8"/>
    <s v="Total Anxiety and Depression (47.1)"/>
    <n v="24.59"/>
    <n v="17.66"/>
  </r>
  <r>
    <s v="Skarphedinsson 2023 (47-CG) wide age bands11FemaleGeneralized Anxiety Disorder (6.1)"/>
    <n v="11"/>
    <n v="5"/>
    <n v="14"/>
    <x v="25"/>
    <s v="Study1"/>
    <n v="764"/>
    <s v="Skarphedinsson2023 Study1.1 Female 8to11-years"/>
    <n v="235"/>
    <s v="Female"/>
    <n v="8"/>
    <n v="11"/>
    <x v="0"/>
    <s v="RCADS-47-CG-IS"/>
    <n v="12"/>
    <s v="Icelandic"/>
    <n v="2"/>
    <x v="1"/>
    <n v="3"/>
    <s v="Generalized Anxiety Disorder (6.1)"/>
    <n v="4.46"/>
    <n v="3.04"/>
  </r>
  <r>
    <s v="Skarphedinsson 2023 (47-CG) wide age bands11FemaleMajor Depressive Disorder (10.1)"/>
    <n v="11"/>
    <n v="5"/>
    <n v="14"/>
    <x v="25"/>
    <s v="Study1"/>
    <n v="764"/>
    <s v="Skarphedinsson2023 Study1.1 Female 8to11-years"/>
    <n v="235"/>
    <s v="Female"/>
    <n v="8"/>
    <n v="11"/>
    <x v="0"/>
    <s v="RCADS-47-CG-IS"/>
    <n v="12"/>
    <s v="Icelandic"/>
    <n v="2"/>
    <x v="1"/>
    <n v="4"/>
    <s v="Major Depressive Disorder (10.1)"/>
    <n v="4.97"/>
    <n v="4.29"/>
  </r>
  <r>
    <s v="Skarphedinsson 2023 (47-CG) wide age bands11FemaleObsessive Compulsive Disorder (6.1)"/>
    <n v="11"/>
    <n v="5"/>
    <n v="14"/>
    <x v="25"/>
    <s v="Study1"/>
    <n v="764"/>
    <s v="Skarphedinsson2023 Study1.1 Female 8to11-years"/>
    <n v="235"/>
    <s v="Female"/>
    <n v="8"/>
    <n v="11"/>
    <x v="0"/>
    <s v="RCADS-47-CG-IS"/>
    <n v="12"/>
    <s v="Icelandic"/>
    <n v="2"/>
    <x v="1"/>
    <n v="6"/>
    <s v="Obsessive Compulsive Disorder (6.1)"/>
    <n v="1.6"/>
    <n v="1.95"/>
  </r>
  <r>
    <s v="Skarphedinsson 2023 (47-CG) wide age bands11FemalePanic Disorder (9.1)"/>
    <n v="11"/>
    <n v="5"/>
    <n v="14"/>
    <x v="25"/>
    <s v="Study1"/>
    <n v="764"/>
    <s v="Skarphedinsson2023 Study1.1 Female 8to11-years"/>
    <n v="235"/>
    <s v="Female"/>
    <n v="8"/>
    <n v="11"/>
    <x v="0"/>
    <s v="RCADS-47-CG-IS"/>
    <n v="12"/>
    <s v="Icelandic"/>
    <n v="2"/>
    <x v="1"/>
    <n v="2"/>
    <s v="Panic Disorder (9.1)"/>
    <n v="3.67"/>
    <n v="3.42"/>
  </r>
  <r>
    <s v="Skarphedinsson 2023 (47-CG) wide age bands11FemaleSeparation Anxiety Disorder (7.1)"/>
    <n v="11"/>
    <n v="5"/>
    <n v="14"/>
    <x v="25"/>
    <s v="Study1"/>
    <n v="764"/>
    <s v="Skarphedinsson2023 Study1.1 Female 8to11-years"/>
    <n v="235"/>
    <s v="Female"/>
    <n v="8"/>
    <n v="11"/>
    <x v="0"/>
    <s v="RCADS-47-CG-IS"/>
    <n v="12"/>
    <s v="Icelandic"/>
    <n v="2"/>
    <x v="1"/>
    <n v="5"/>
    <s v="Separation Anxiety Disorder (7.1)"/>
    <n v="4.21"/>
    <n v="3.38"/>
  </r>
  <r>
    <s v="Skarphedinsson 2023 (47-CG) wide age bands11FemaleSocial Phobia (9.1)"/>
    <n v="11"/>
    <n v="5"/>
    <n v="14"/>
    <x v="25"/>
    <s v="Study1"/>
    <n v="764"/>
    <s v="Skarphedinsson2023 Study1.1 Female 8to11-years"/>
    <n v="235"/>
    <s v="Female"/>
    <n v="8"/>
    <n v="11"/>
    <x v="0"/>
    <s v="RCADS-47-CG-IS"/>
    <n v="12"/>
    <s v="Icelandic"/>
    <n v="2"/>
    <x v="1"/>
    <n v="1"/>
    <s v="Social Phobia (9.1)"/>
    <n v="8.1999999999999993"/>
    <n v="5.26"/>
  </r>
  <r>
    <s v="Skarphedinsson 2023 (47-CG) wide age bands11FemaleTotal Anxiety (37.1)"/>
    <n v="11"/>
    <n v="5"/>
    <n v="14"/>
    <x v="25"/>
    <s v="Study1"/>
    <n v="764"/>
    <s v="Skarphedinsson2023 Study1.1 Female 8to11-years"/>
    <n v="235"/>
    <s v="Female"/>
    <n v="8"/>
    <n v="11"/>
    <x v="0"/>
    <s v="RCADS-47-CG-IS"/>
    <n v="12"/>
    <s v="Icelandic"/>
    <n v="2"/>
    <x v="1"/>
    <n v="7"/>
    <s v="Total Anxiety (37.1)"/>
    <n v="22.14"/>
    <n v="14.06"/>
  </r>
  <r>
    <s v="Skarphedinsson 2023 (47-CG) wide age bands11FemaleTotal Anxiety and Depression (47.1)"/>
    <n v="11"/>
    <n v="5"/>
    <n v="14"/>
    <x v="25"/>
    <s v="Study1"/>
    <n v="764"/>
    <s v="Skarphedinsson2023 Study1.1 Female 8to11-years"/>
    <n v="235"/>
    <s v="Female"/>
    <n v="8"/>
    <n v="11"/>
    <x v="0"/>
    <s v="RCADS-47-CG-IS"/>
    <n v="12"/>
    <s v="Icelandic"/>
    <n v="2"/>
    <x v="1"/>
    <n v="8"/>
    <s v="Total Anxiety and Depression (47.1)"/>
    <n v="27.11"/>
    <n v="17.46"/>
  </r>
  <r>
    <s v="Skarphedinsson 2023 (47-CG) wide age bands11MaleGeneralized Anxiety Disorder (6.1)"/>
    <n v="11"/>
    <n v="5"/>
    <n v="14"/>
    <x v="25"/>
    <s v="Study1"/>
    <n v="767"/>
    <s v="Skarphedinsson2023 Study1.1 Male 8to11-years PD GAD"/>
    <n v="247"/>
    <s v="Male"/>
    <n v="8"/>
    <n v="11"/>
    <x v="0"/>
    <s v="RCADS-47-CG-IS"/>
    <n v="12"/>
    <s v="Icelandic"/>
    <n v="2"/>
    <x v="1"/>
    <n v="3"/>
    <s v="Generalized Anxiety Disorder (6.1)"/>
    <n v="3.89"/>
    <n v="3.11"/>
  </r>
  <r>
    <s v="Skarphedinsson 2023 (47-CG) wide age bands11MaleMajor Depressive Disorder (10.1)"/>
    <n v="11"/>
    <n v="5"/>
    <n v="14"/>
    <x v="25"/>
    <s v="Study1"/>
    <n v="763"/>
    <s v="Skarphedinsson2023 Study1.1 Male 8to11-years SAD SP OCD MDD"/>
    <n v="248"/>
    <s v="Male"/>
    <n v="8"/>
    <n v="11"/>
    <x v="0"/>
    <s v="RCADS-47-CG-IS"/>
    <n v="12"/>
    <s v="Icelandic"/>
    <n v="2"/>
    <x v="1"/>
    <n v="4"/>
    <s v="Major Depressive Disorder (10.1)"/>
    <n v="5.43"/>
    <n v="4.55"/>
  </r>
  <r>
    <s v="Skarphedinsson 2023 (47-CG) wide age bands11MaleObsessive Compulsive Disorder (6.1)"/>
    <n v="11"/>
    <n v="5"/>
    <n v="14"/>
    <x v="25"/>
    <s v="Study1"/>
    <n v="763"/>
    <s v="Skarphedinsson2023 Study1.1 Male 8to11-years SAD SP OCD MDD"/>
    <n v="248"/>
    <s v="Male"/>
    <n v="8"/>
    <n v="11"/>
    <x v="0"/>
    <s v="RCADS-47-CG-IS"/>
    <n v="12"/>
    <s v="Icelandic"/>
    <n v="2"/>
    <x v="1"/>
    <n v="6"/>
    <s v="Obsessive Compulsive Disorder (6.1)"/>
    <n v="1.48"/>
    <n v="2"/>
  </r>
  <r>
    <s v="Skarphedinsson 2023 (47-CG) wide age bands11MalePanic Disorder (9.1)"/>
    <n v="11"/>
    <n v="5"/>
    <n v="14"/>
    <x v="25"/>
    <s v="Study1"/>
    <n v="767"/>
    <s v="Skarphedinsson2023 Study1.1 Male 8to11-years PD GAD"/>
    <n v="247"/>
    <s v="Male"/>
    <n v="8"/>
    <n v="11"/>
    <x v="0"/>
    <s v="RCADS-47-CG-IS"/>
    <n v="12"/>
    <s v="Icelandic"/>
    <n v="2"/>
    <x v="1"/>
    <n v="2"/>
    <s v="Panic Disorder (9.1)"/>
    <n v="3.09"/>
    <n v="3.05"/>
  </r>
  <r>
    <s v="Skarphedinsson 2023 (47-CG) wide age bands11MaleSeparation Anxiety Disorder (7.1)"/>
    <n v="11"/>
    <n v="5"/>
    <n v="14"/>
    <x v="25"/>
    <s v="Study1"/>
    <n v="763"/>
    <s v="Skarphedinsson2023 Study1.1 Male 8to11-years SAD SP OCD MDD"/>
    <n v="248"/>
    <s v="Male"/>
    <n v="8"/>
    <n v="11"/>
    <x v="0"/>
    <s v="RCADS-47-CG-IS"/>
    <n v="12"/>
    <s v="Icelandic"/>
    <n v="2"/>
    <x v="1"/>
    <n v="5"/>
    <s v="Separation Anxiety Disorder (7.1)"/>
    <n v="3.75"/>
    <n v="3.65"/>
  </r>
  <r>
    <s v="Skarphedinsson 2023 (47-CG) wide age bands11MaleSocial Phobia (9.1)"/>
    <n v="11"/>
    <n v="5"/>
    <n v="14"/>
    <x v="25"/>
    <s v="Study1"/>
    <n v="763"/>
    <s v="Skarphedinsson2023 Study1.1 Male 8to11-years SAD SP OCD MDD"/>
    <n v="248"/>
    <s v="Male"/>
    <n v="8"/>
    <n v="11"/>
    <x v="0"/>
    <s v="RCADS-47-CG-IS"/>
    <n v="12"/>
    <s v="Icelandic"/>
    <n v="2"/>
    <x v="1"/>
    <n v="1"/>
    <s v="Social Phobia (9.1)"/>
    <n v="6.92"/>
    <n v="4.68"/>
  </r>
  <r>
    <s v="Skarphedinsson 2023 (47-CG) wide age bands11MaleTotal Anxiety (37.1)"/>
    <n v="11"/>
    <n v="5"/>
    <n v="14"/>
    <x v="25"/>
    <s v="Study1"/>
    <n v="768"/>
    <s v="Skarphedinsson2023 Study1.1 Male 8to11-years ANX DEP"/>
    <n v="246"/>
    <s v="Male"/>
    <n v="8"/>
    <n v="11"/>
    <x v="0"/>
    <s v="RCADS-47-CG-IS"/>
    <n v="12"/>
    <s v="Icelandic"/>
    <n v="2"/>
    <x v="1"/>
    <n v="7"/>
    <s v="Total Anxiety (37.1)"/>
    <n v="19.149999999999999"/>
    <n v="13.9"/>
  </r>
  <r>
    <s v="Skarphedinsson 2023 (47-CG) wide age bands11MaleTotal Anxiety and Depression (47.1)"/>
    <n v="11"/>
    <n v="5"/>
    <n v="14"/>
    <x v="25"/>
    <s v="Study1"/>
    <n v="768"/>
    <s v="Skarphedinsson2023 Study1.1 Male 8to11-years ANX DEP"/>
    <n v="246"/>
    <s v="Male"/>
    <n v="8"/>
    <n v="11"/>
    <x v="0"/>
    <s v="RCADS-47-CG-IS"/>
    <n v="12"/>
    <s v="Icelandic"/>
    <n v="2"/>
    <x v="1"/>
    <n v="8"/>
    <s v="Total Anxiety and Depression (47.1)"/>
    <n v="24.59"/>
    <n v="17.66"/>
  </r>
  <r>
    <s v="Skarphedinsson 2023 (47-CG) wide age bands12FemaleGeneralized Anxiety Disorder (6.1)"/>
    <n v="12"/>
    <n v="6"/>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2FemaleMajor Depressive Disorder (10.1)"/>
    <n v="12"/>
    <n v="6"/>
    <n v="14"/>
    <x v="25"/>
    <s v="Study1"/>
    <n v="766"/>
    <s v="Skarphedinsson2023 Study1.1 Female 12to17-years SAD PD SP OCD MDD"/>
    <n v="118"/>
    <s v="Female"/>
    <n v="12"/>
    <n v="17"/>
    <x v="0"/>
    <s v="RCADS-47-CG-IS"/>
    <n v="12"/>
    <s v="Icelandic"/>
    <n v="2"/>
    <x v="1"/>
    <n v="4"/>
    <s v="Major Depressive Disorder (10.1)"/>
    <n v="6.03"/>
    <n v="5.27"/>
  </r>
  <r>
    <s v="Skarphedinsson 2023 (47-CG) wide age bands12FemaleObsessive Compulsive Disorder (6.1)"/>
    <n v="12"/>
    <n v="6"/>
    <n v="14"/>
    <x v="25"/>
    <s v="Study1"/>
    <n v="766"/>
    <s v="Skarphedinsson2023 Study1.1 Female 12to17-years SAD PD SP OCD MDD"/>
    <n v="118"/>
    <s v="Female"/>
    <n v="12"/>
    <n v="17"/>
    <x v="0"/>
    <s v="RCADS-47-CG-IS"/>
    <n v="12"/>
    <s v="Icelandic"/>
    <n v="2"/>
    <x v="1"/>
    <n v="6"/>
    <s v="Obsessive Compulsive Disorder (6.1)"/>
    <n v="1.94"/>
    <n v="2.81"/>
  </r>
  <r>
    <s v="Skarphedinsson 2023 (47-CG) wide age bands12FemalePanic Disorder (9.1)"/>
    <n v="12"/>
    <n v="6"/>
    <n v="14"/>
    <x v="25"/>
    <s v="Study1"/>
    <n v="766"/>
    <s v="Skarphedinsson2023 Study1.1 Female 12to17-years SAD PD SP OCD MDD"/>
    <n v="118"/>
    <s v="Female"/>
    <n v="12"/>
    <n v="17"/>
    <x v="0"/>
    <s v="RCADS-47-CG-IS"/>
    <n v="12"/>
    <s v="Icelandic"/>
    <n v="2"/>
    <x v="1"/>
    <n v="2"/>
    <s v="Panic Disorder (9.1)"/>
    <n v="4.3"/>
    <n v="4.96"/>
  </r>
  <r>
    <s v="Skarphedinsson 2023 (47-CG) wide age bands12FemaleSeparation Anxiety Disorder (7.1)"/>
    <n v="12"/>
    <n v="6"/>
    <n v="14"/>
    <x v="25"/>
    <s v="Study1"/>
    <n v="766"/>
    <s v="Skarphedinsson2023 Study1.1 Female 12to17-years SAD PD SP OCD MDD"/>
    <n v="118"/>
    <s v="Female"/>
    <n v="12"/>
    <n v="17"/>
    <x v="0"/>
    <s v="RCADS-47-CG-IS"/>
    <n v="12"/>
    <s v="Icelandic"/>
    <n v="2"/>
    <x v="1"/>
    <n v="5"/>
    <s v="Separation Anxiety Disorder (7.1)"/>
    <n v="3.14"/>
    <n v="3.55"/>
  </r>
  <r>
    <s v="Skarphedinsson 2023 (47-CG) wide age bands12FemaleSocial Phobia (9.1)"/>
    <n v="12"/>
    <n v="6"/>
    <n v="14"/>
    <x v="25"/>
    <s v="Study1"/>
    <n v="766"/>
    <s v="Skarphedinsson2023 Study1.1 Female 12to17-years SAD PD SP OCD MDD"/>
    <n v="118"/>
    <s v="Female"/>
    <n v="12"/>
    <n v="17"/>
    <x v="0"/>
    <s v="RCADS-47-CG-IS"/>
    <n v="12"/>
    <s v="Icelandic"/>
    <n v="2"/>
    <x v="1"/>
    <n v="1"/>
    <s v="Social Phobia (9.1)"/>
    <n v="9.7200000000000006"/>
    <n v="5.71"/>
  </r>
  <r>
    <s v="Skarphedinsson 2023 (47-CG) wide age bands12FemaleTotal Anxiety (37.1)"/>
    <n v="12"/>
    <n v="6"/>
    <n v="14"/>
    <x v="25"/>
    <s v="Study1"/>
    <n v="769"/>
    <s v="Skarphedinsson2023 Study1.1 Female 12to17-years GAD ANX DEP"/>
    <n v="117"/>
    <s v="Female"/>
    <n v="12"/>
    <n v="17"/>
    <x v="0"/>
    <s v="RCADS-47-CG-IS"/>
    <n v="12"/>
    <s v="Icelandic"/>
    <n v="2"/>
    <x v="1"/>
    <n v="7"/>
    <s v="Total Anxiety (37.1)"/>
    <n v="23.15"/>
    <n v="18.32"/>
  </r>
  <r>
    <s v="Skarphedinsson 2023 (47-CG) wide age bands12FemaleTotal Anxiety and Depression (47.1)"/>
    <n v="12"/>
    <n v="6"/>
    <n v="14"/>
    <x v="25"/>
    <s v="Study1"/>
    <n v="769"/>
    <s v="Skarphedinsson2023 Study1.1 Female 12to17-years GAD ANX DEP"/>
    <n v="117"/>
    <s v="Female"/>
    <n v="12"/>
    <n v="17"/>
    <x v="0"/>
    <s v="RCADS-47-CG-IS"/>
    <n v="12"/>
    <s v="Icelandic"/>
    <n v="2"/>
    <x v="1"/>
    <n v="8"/>
    <s v="Total Anxiety and Depression (47.1)"/>
    <n v="29.21"/>
    <n v="22.83"/>
  </r>
  <r>
    <s v="Skarphedinsson 2023 (47-CG) wide age bands12MaleGeneralized Anxiety Disorder (6.1)"/>
    <n v="12"/>
    <n v="6"/>
    <n v="14"/>
    <x v="25"/>
    <s v="Study1"/>
    <n v="765"/>
    <s v="Skarphedinsson2023 Study1.1 Male 12to17-years"/>
    <n v="112"/>
    <s v="Male"/>
    <n v="12"/>
    <n v="17"/>
    <x v="0"/>
    <s v="RCADS-47-CG-IS"/>
    <n v="12"/>
    <s v="Icelandic"/>
    <n v="2"/>
    <x v="1"/>
    <n v="3"/>
    <s v="Generalized Anxiety Disorder (6.1)"/>
    <n v="2.95"/>
    <n v="2.54"/>
  </r>
  <r>
    <s v="Skarphedinsson 2023 (47-CG) wide age bands12MaleMajor Depressive Disorder (10.1)"/>
    <n v="12"/>
    <n v="6"/>
    <n v="14"/>
    <x v="25"/>
    <s v="Study1"/>
    <n v="765"/>
    <s v="Skarphedinsson2023 Study1.1 Male 12to17-years"/>
    <n v="112"/>
    <s v="Male"/>
    <n v="12"/>
    <n v="17"/>
    <x v="0"/>
    <s v="RCADS-47-CG-IS"/>
    <n v="12"/>
    <s v="Icelandic"/>
    <n v="2"/>
    <x v="1"/>
    <n v="4"/>
    <s v="Major Depressive Disorder (10.1)"/>
    <n v="5.1100000000000003"/>
    <n v="4.32"/>
  </r>
  <r>
    <s v="Skarphedinsson 2023 (47-CG) wide age bands12MaleObsessive Compulsive Disorder (6.1)"/>
    <n v="12"/>
    <n v="6"/>
    <n v="14"/>
    <x v="25"/>
    <s v="Study1"/>
    <n v="765"/>
    <s v="Skarphedinsson2023 Study1.1 Male 12to17-years"/>
    <n v="112"/>
    <s v="Male"/>
    <n v="12"/>
    <n v="17"/>
    <x v="0"/>
    <s v="RCADS-47-CG-IS"/>
    <n v="12"/>
    <s v="Icelandic"/>
    <n v="2"/>
    <x v="1"/>
    <n v="6"/>
    <s v="Obsessive Compulsive Disorder (6.1)"/>
    <n v="1.19"/>
    <n v="1.73"/>
  </r>
  <r>
    <s v="Skarphedinsson 2023 (47-CG) wide age bands12MalePanic Disorder (9.1)"/>
    <n v="12"/>
    <n v="6"/>
    <n v="14"/>
    <x v="25"/>
    <s v="Study1"/>
    <n v="765"/>
    <s v="Skarphedinsson2023 Study1.1 Male 12to17-years"/>
    <n v="112"/>
    <s v="Male"/>
    <n v="12"/>
    <n v="17"/>
    <x v="0"/>
    <s v="RCADS-47-CG-IS"/>
    <n v="12"/>
    <s v="Icelandic"/>
    <n v="2"/>
    <x v="1"/>
    <n v="2"/>
    <s v="Panic Disorder (9.1)"/>
    <n v="2.23"/>
    <n v="2.2799999999999998"/>
  </r>
  <r>
    <s v="Skarphedinsson 2023 (47-CG) wide age bands12MaleSeparation Anxiety Disorder (7.1)"/>
    <n v="12"/>
    <n v="6"/>
    <n v="14"/>
    <x v="25"/>
    <s v="Study1"/>
    <n v="765"/>
    <s v="Skarphedinsson2023 Study1.1 Male 12to17-years"/>
    <n v="112"/>
    <s v="Male"/>
    <n v="12"/>
    <n v="17"/>
    <x v="0"/>
    <s v="RCADS-47-CG-IS"/>
    <n v="12"/>
    <s v="Icelandic"/>
    <n v="2"/>
    <x v="1"/>
    <n v="5"/>
    <s v="Separation Anxiety Disorder (7.1)"/>
    <n v="1.57"/>
    <n v="1.96"/>
  </r>
  <r>
    <s v="Skarphedinsson 2023 (47-CG) wide age bands12MaleSocial Phobia (9.1)"/>
    <n v="12"/>
    <n v="6"/>
    <n v="14"/>
    <x v="25"/>
    <s v="Study1"/>
    <n v="765"/>
    <s v="Skarphedinsson2023 Study1.1 Male 12to17-years"/>
    <n v="112"/>
    <s v="Male"/>
    <n v="12"/>
    <n v="17"/>
    <x v="0"/>
    <s v="RCADS-47-CG-IS"/>
    <n v="12"/>
    <s v="Icelandic"/>
    <n v="2"/>
    <x v="1"/>
    <n v="1"/>
    <s v="Social Phobia (9.1)"/>
    <n v="6.62"/>
    <n v="4.6500000000000004"/>
  </r>
  <r>
    <s v="Skarphedinsson 2023 (47-CG) wide age bands12MaleTotal Anxiety (37.1)"/>
    <n v="12"/>
    <n v="6"/>
    <n v="14"/>
    <x v="25"/>
    <s v="Study1"/>
    <n v="765"/>
    <s v="Skarphedinsson2023 Study1.1 Male 12to17-years"/>
    <n v="112"/>
    <s v="Male"/>
    <n v="12"/>
    <n v="17"/>
    <x v="0"/>
    <s v="RCADS-47-CG-IS"/>
    <n v="12"/>
    <s v="Icelandic"/>
    <n v="2"/>
    <x v="1"/>
    <n v="7"/>
    <s v="Total Anxiety (37.1)"/>
    <n v="14.55"/>
    <n v="10.86"/>
  </r>
  <r>
    <s v="Skarphedinsson 2023 (47-CG) wide age bands12MaleTotal Anxiety and Depression (47.1)"/>
    <n v="12"/>
    <n v="6"/>
    <n v="14"/>
    <x v="25"/>
    <s v="Study1"/>
    <n v="765"/>
    <s v="Skarphedinsson2023 Study1.1 Male 12to17-years"/>
    <n v="112"/>
    <s v="Male"/>
    <n v="12"/>
    <n v="17"/>
    <x v="0"/>
    <s v="RCADS-47-CG-IS"/>
    <n v="12"/>
    <s v="Icelandic"/>
    <n v="2"/>
    <x v="1"/>
    <n v="8"/>
    <s v="Total Anxiety and Depression (47.1)"/>
    <n v="19.66"/>
    <n v="14.12"/>
  </r>
  <r>
    <s v="Skarphedinsson 2023 (47-CG) wide age bands13FemaleGeneralized Anxiety Disorder (6.1)"/>
    <n v="13"/>
    <n v="7"/>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3FemaleMajor Depressive Disorder (10.1)"/>
    <n v="13"/>
    <n v="7"/>
    <n v="14"/>
    <x v="25"/>
    <s v="Study1"/>
    <n v="766"/>
    <s v="Skarphedinsson2023 Study1.1 Female 12to17-years SAD PD SP OCD MDD"/>
    <n v="118"/>
    <s v="Female"/>
    <n v="12"/>
    <n v="17"/>
    <x v="0"/>
    <s v="RCADS-47-CG-IS"/>
    <n v="12"/>
    <s v="Icelandic"/>
    <n v="2"/>
    <x v="1"/>
    <n v="4"/>
    <s v="Major Depressive Disorder (10.1)"/>
    <n v="6.03"/>
    <n v="5.27"/>
  </r>
  <r>
    <s v="Skarphedinsson 2023 (47-CG) wide age bands13FemaleObsessive Compulsive Disorder (6.1)"/>
    <n v="13"/>
    <n v="7"/>
    <n v="14"/>
    <x v="25"/>
    <s v="Study1"/>
    <n v="766"/>
    <s v="Skarphedinsson2023 Study1.1 Female 12to17-years SAD PD SP OCD MDD"/>
    <n v="118"/>
    <s v="Female"/>
    <n v="12"/>
    <n v="17"/>
    <x v="0"/>
    <s v="RCADS-47-CG-IS"/>
    <n v="12"/>
    <s v="Icelandic"/>
    <n v="2"/>
    <x v="1"/>
    <n v="6"/>
    <s v="Obsessive Compulsive Disorder (6.1)"/>
    <n v="1.94"/>
    <n v="2.81"/>
  </r>
  <r>
    <s v="Skarphedinsson 2023 (47-CG) wide age bands13FemalePanic Disorder (9.1)"/>
    <n v="13"/>
    <n v="7"/>
    <n v="14"/>
    <x v="25"/>
    <s v="Study1"/>
    <n v="766"/>
    <s v="Skarphedinsson2023 Study1.1 Female 12to17-years SAD PD SP OCD MDD"/>
    <n v="118"/>
    <s v="Female"/>
    <n v="12"/>
    <n v="17"/>
    <x v="0"/>
    <s v="RCADS-47-CG-IS"/>
    <n v="12"/>
    <s v="Icelandic"/>
    <n v="2"/>
    <x v="1"/>
    <n v="2"/>
    <s v="Panic Disorder (9.1)"/>
    <n v="4.3"/>
    <n v="4.96"/>
  </r>
  <r>
    <s v="Skarphedinsson 2023 (47-CG) wide age bands13FemaleSeparation Anxiety Disorder (7.1)"/>
    <n v="13"/>
    <n v="7"/>
    <n v="14"/>
    <x v="25"/>
    <s v="Study1"/>
    <n v="766"/>
    <s v="Skarphedinsson2023 Study1.1 Female 12to17-years SAD PD SP OCD MDD"/>
    <n v="118"/>
    <s v="Female"/>
    <n v="12"/>
    <n v="17"/>
    <x v="0"/>
    <s v="RCADS-47-CG-IS"/>
    <n v="12"/>
    <s v="Icelandic"/>
    <n v="2"/>
    <x v="1"/>
    <n v="5"/>
    <s v="Separation Anxiety Disorder (7.1)"/>
    <n v="3.14"/>
    <n v="3.55"/>
  </r>
  <r>
    <s v="Skarphedinsson 2023 (47-CG) wide age bands13FemaleSocial Phobia (9.1)"/>
    <n v="13"/>
    <n v="7"/>
    <n v="14"/>
    <x v="25"/>
    <s v="Study1"/>
    <n v="766"/>
    <s v="Skarphedinsson2023 Study1.1 Female 12to17-years SAD PD SP OCD MDD"/>
    <n v="118"/>
    <s v="Female"/>
    <n v="12"/>
    <n v="17"/>
    <x v="0"/>
    <s v="RCADS-47-CG-IS"/>
    <n v="12"/>
    <s v="Icelandic"/>
    <n v="2"/>
    <x v="1"/>
    <n v="1"/>
    <s v="Social Phobia (9.1)"/>
    <n v="9.7200000000000006"/>
    <n v="5.71"/>
  </r>
  <r>
    <s v="Skarphedinsson 2023 (47-CG) wide age bands13FemaleTotal Anxiety (37.1)"/>
    <n v="13"/>
    <n v="7"/>
    <n v="14"/>
    <x v="25"/>
    <s v="Study1"/>
    <n v="769"/>
    <s v="Skarphedinsson2023 Study1.1 Female 12to17-years GAD ANX DEP"/>
    <n v="117"/>
    <s v="Female"/>
    <n v="12"/>
    <n v="17"/>
    <x v="0"/>
    <s v="RCADS-47-CG-IS"/>
    <n v="12"/>
    <s v="Icelandic"/>
    <n v="2"/>
    <x v="1"/>
    <n v="7"/>
    <s v="Total Anxiety (37.1)"/>
    <n v="23.15"/>
    <n v="18.32"/>
  </r>
  <r>
    <s v="Skarphedinsson 2023 (47-CG) wide age bands13FemaleTotal Anxiety and Depression (47.1)"/>
    <n v="13"/>
    <n v="7"/>
    <n v="14"/>
    <x v="25"/>
    <s v="Study1"/>
    <n v="769"/>
    <s v="Skarphedinsson2023 Study1.1 Female 12to17-years GAD ANX DEP"/>
    <n v="117"/>
    <s v="Female"/>
    <n v="12"/>
    <n v="17"/>
    <x v="0"/>
    <s v="RCADS-47-CG-IS"/>
    <n v="12"/>
    <s v="Icelandic"/>
    <n v="2"/>
    <x v="1"/>
    <n v="8"/>
    <s v="Total Anxiety and Depression (47.1)"/>
    <n v="29.21"/>
    <n v="22.83"/>
  </r>
  <r>
    <s v="Skarphedinsson 2023 (47-CG) wide age bands13MaleGeneralized Anxiety Disorder (6.1)"/>
    <n v="13"/>
    <n v="7"/>
    <n v="14"/>
    <x v="25"/>
    <s v="Study1"/>
    <n v="765"/>
    <s v="Skarphedinsson2023 Study1.1 Male 12to17-years"/>
    <n v="112"/>
    <s v="Male"/>
    <n v="12"/>
    <n v="17"/>
    <x v="0"/>
    <s v="RCADS-47-CG-IS"/>
    <n v="12"/>
    <s v="Icelandic"/>
    <n v="2"/>
    <x v="1"/>
    <n v="3"/>
    <s v="Generalized Anxiety Disorder (6.1)"/>
    <n v="2.95"/>
    <n v="2.54"/>
  </r>
  <r>
    <s v="Skarphedinsson 2023 (47-CG) wide age bands13MaleMajor Depressive Disorder (10.1)"/>
    <n v="13"/>
    <n v="7"/>
    <n v="14"/>
    <x v="25"/>
    <s v="Study1"/>
    <n v="765"/>
    <s v="Skarphedinsson2023 Study1.1 Male 12to17-years"/>
    <n v="112"/>
    <s v="Male"/>
    <n v="12"/>
    <n v="17"/>
    <x v="0"/>
    <s v="RCADS-47-CG-IS"/>
    <n v="12"/>
    <s v="Icelandic"/>
    <n v="2"/>
    <x v="1"/>
    <n v="4"/>
    <s v="Major Depressive Disorder (10.1)"/>
    <n v="5.1100000000000003"/>
    <n v="4.32"/>
  </r>
  <r>
    <s v="Skarphedinsson 2023 (47-CG) wide age bands13MaleObsessive Compulsive Disorder (6.1)"/>
    <n v="13"/>
    <n v="7"/>
    <n v="14"/>
    <x v="25"/>
    <s v="Study1"/>
    <n v="765"/>
    <s v="Skarphedinsson2023 Study1.1 Male 12to17-years"/>
    <n v="112"/>
    <s v="Male"/>
    <n v="12"/>
    <n v="17"/>
    <x v="0"/>
    <s v="RCADS-47-CG-IS"/>
    <n v="12"/>
    <s v="Icelandic"/>
    <n v="2"/>
    <x v="1"/>
    <n v="6"/>
    <s v="Obsessive Compulsive Disorder (6.1)"/>
    <n v="1.19"/>
    <n v="1.73"/>
  </r>
  <r>
    <s v="Skarphedinsson 2023 (47-CG) wide age bands13MalePanic Disorder (9.1)"/>
    <n v="13"/>
    <n v="7"/>
    <n v="14"/>
    <x v="25"/>
    <s v="Study1"/>
    <n v="765"/>
    <s v="Skarphedinsson2023 Study1.1 Male 12to17-years"/>
    <n v="112"/>
    <s v="Male"/>
    <n v="12"/>
    <n v="17"/>
    <x v="0"/>
    <s v="RCADS-47-CG-IS"/>
    <n v="12"/>
    <s v="Icelandic"/>
    <n v="2"/>
    <x v="1"/>
    <n v="2"/>
    <s v="Panic Disorder (9.1)"/>
    <n v="2.23"/>
    <n v="2.2799999999999998"/>
  </r>
  <r>
    <s v="Skarphedinsson 2023 (47-CG) wide age bands13MaleSeparation Anxiety Disorder (7.1)"/>
    <n v="13"/>
    <n v="7"/>
    <n v="14"/>
    <x v="25"/>
    <s v="Study1"/>
    <n v="765"/>
    <s v="Skarphedinsson2023 Study1.1 Male 12to17-years"/>
    <n v="112"/>
    <s v="Male"/>
    <n v="12"/>
    <n v="17"/>
    <x v="0"/>
    <s v="RCADS-47-CG-IS"/>
    <n v="12"/>
    <s v="Icelandic"/>
    <n v="2"/>
    <x v="1"/>
    <n v="5"/>
    <s v="Separation Anxiety Disorder (7.1)"/>
    <n v="1.57"/>
    <n v="1.96"/>
  </r>
  <r>
    <s v="Skarphedinsson 2023 (47-CG) wide age bands13MaleSocial Phobia (9.1)"/>
    <n v="13"/>
    <n v="7"/>
    <n v="14"/>
    <x v="25"/>
    <s v="Study1"/>
    <n v="765"/>
    <s v="Skarphedinsson2023 Study1.1 Male 12to17-years"/>
    <n v="112"/>
    <s v="Male"/>
    <n v="12"/>
    <n v="17"/>
    <x v="0"/>
    <s v="RCADS-47-CG-IS"/>
    <n v="12"/>
    <s v="Icelandic"/>
    <n v="2"/>
    <x v="1"/>
    <n v="1"/>
    <s v="Social Phobia (9.1)"/>
    <n v="6.62"/>
    <n v="4.6500000000000004"/>
  </r>
  <r>
    <s v="Skarphedinsson 2023 (47-CG) wide age bands13MaleTotal Anxiety (37.1)"/>
    <n v="13"/>
    <n v="7"/>
    <n v="14"/>
    <x v="25"/>
    <s v="Study1"/>
    <n v="765"/>
    <s v="Skarphedinsson2023 Study1.1 Male 12to17-years"/>
    <n v="112"/>
    <s v="Male"/>
    <n v="12"/>
    <n v="17"/>
    <x v="0"/>
    <s v="RCADS-47-CG-IS"/>
    <n v="12"/>
    <s v="Icelandic"/>
    <n v="2"/>
    <x v="1"/>
    <n v="7"/>
    <s v="Total Anxiety (37.1)"/>
    <n v="14.55"/>
    <n v="10.86"/>
  </r>
  <r>
    <s v="Skarphedinsson 2023 (47-CG) wide age bands13MaleTotal Anxiety and Depression (47.1)"/>
    <n v="13"/>
    <n v="7"/>
    <n v="14"/>
    <x v="25"/>
    <s v="Study1"/>
    <n v="765"/>
    <s v="Skarphedinsson2023 Study1.1 Male 12to17-years"/>
    <n v="112"/>
    <s v="Male"/>
    <n v="12"/>
    <n v="17"/>
    <x v="0"/>
    <s v="RCADS-47-CG-IS"/>
    <n v="12"/>
    <s v="Icelandic"/>
    <n v="2"/>
    <x v="1"/>
    <n v="8"/>
    <s v="Total Anxiety and Depression (47.1)"/>
    <n v="19.66"/>
    <n v="14.12"/>
  </r>
  <r>
    <s v="Skarphedinsson 2023 (47-CG) wide age bands14FemaleGeneralized Anxiety Disorder (6.1)"/>
    <n v="14"/>
    <n v="8"/>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4FemaleMajor Depressive Disorder (10.1)"/>
    <n v="14"/>
    <n v="8"/>
    <n v="14"/>
    <x v="25"/>
    <s v="Study1"/>
    <n v="766"/>
    <s v="Skarphedinsson2023 Study1.1 Female 12to17-years SAD PD SP OCD MDD"/>
    <n v="118"/>
    <s v="Female"/>
    <n v="12"/>
    <n v="17"/>
    <x v="0"/>
    <s v="RCADS-47-CG-IS"/>
    <n v="12"/>
    <s v="Icelandic"/>
    <n v="2"/>
    <x v="1"/>
    <n v="4"/>
    <s v="Major Depressive Disorder (10.1)"/>
    <n v="6.03"/>
    <n v="5.27"/>
  </r>
  <r>
    <s v="Skarphedinsson 2023 (47-CG) wide age bands14FemaleObsessive Compulsive Disorder (6.1)"/>
    <n v="14"/>
    <n v="8"/>
    <n v="14"/>
    <x v="25"/>
    <s v="Study1"/>
    <n v="766"/>
    <s v="Skarphedinsson2023 Study1.1 Female 12to17-years SAD PD SP OCD MDD"/>
    <n v="118"/>
    <s v="Female"/>
    <n v="12"/>
    <n v="17"/>
    <x v="0"/>
    <s v="RCADS-47-CG-IS"/>
    <n v="12"/>
    <s v="Icelandic"/>
    <n v="2"/>
    <x v="1"/>
    <n v="6"/>
    <s v="Obsessive Compulsive Disorder (6.1)"/>
    <n v="1.94"/>
    <n v="2.81"/>
  </r>
  <r>
    <s v="Skarphedinsson 2023 (47-CG) wide age bands14FemalePanic Disorder (9.1)"/>
    <n v="14"/>
    <n v="8"/>
    <n v="14"/>
    <x v="25"/>
    <s v="Study1"/>
    <n v="766"/>
    <s v="Skarphedinsson2023 Study1.1 Female 12to17-years SAD PD SP OCD MDD"/>
    <n v="118"/>
    <s v="Female"/>
    <n v="12"/>
    <n v="17"/>
    <x v="0"/>
    <s v="RCADS-47-CG-IS"/>
    <n v="12"/>
    <s v="Icelandic"/>
    <n v="2"/>
    <x v="1"/>
    <n v="2"/>
    <s v="Panic Disorder (9.1)"/>
    <n v="4.3"/>
    <n v="4.96"/>
  </r>
  <r>
    <s v="Skarphedinsson 2023 (47-CG) wide age bands14FemaleSeparation Anxiety Disorder (7.1)"/>
    <n v="14"/>
    <n v="8"/>
    <n v="14"/>
    <x v="25"/>
    <s v="Study1"/>
    <n v="766"/>
    <s v="Skarphedinsson2023 Study1.1 Female 12to17-years SAD PD SP OCD MDD"/>
    <n v="118"/>
    <s v="Female"/>
    <n v="12"/>
    <n v="17"/>
    <x v="0"/>
    <s v="RCADS-47-CG-IS"/>
    <n v="12"/>
    <s v="Icelandic"/>
    <n v="2"/>
    <x v="1"/>
    <n v="5"/>
    <s v="Separation Anxiety Disorder (7.1)"/>
    <n v="3.14"/>
    <n v="3.55"/>
  </r>
  <r>
    <s v="Skarphedinsson 2023 (47-CG) wide age bands14FemaleSocial Phobia (9.1)"/>
    <n v="14"/>
    <n v="8"/>
    <n v="14"/>
    <x v="25"/>
    <s v="Study1"/>
    <n v="766"/>
    <s v="Skarphedinsson2023 Study1.1 Female 12to17-years SAD PD SP OCD MDD"/>
    <n v="118"/>
    <s v="Female"/>
    <n v="12"/>
    <n v="17"/>
    <x v="0"/>
    <s v="RCADS-47-CG-IS"/>
    <n v="12"/>
    <s v="Icelandic"/>
    <n v="2"/>
    <x v="1"/>
    <n v="1"/>
    <s v="Social Phobia (9.1)"/>
    <n v="9.7200000000000006"/>
    <n v="5.71"/>
  </r>
  <r>
    <s v="Skarphedinsson 2023 (47-CG) wide age bands14FemaleTotal Anxiety (37.1)"/>
    <n v="14"/>
    <n v="8"/>
    <n v="14"/>
    <x v="25"/>
    <s v="Study1"/>
    <n v="769"/>
    <s v="Skarphedinsson2023 Study1.1 Female 12to17-years GAD ANX DEP"/>
    <n v="117"/>
    <s v="Female"/>
    <n v="12"/>
    <n v="17"/>
    <x v="0"/>
    <s v="RCADS-47-CG-IS"/>
    <n v="12"/>
    <s v="Icelandic"/>
    <n v="2"/>
    <x v="1"/>
    <n v="7"/>
    <s v="Total Anxiety (37.1)"/>
    <n v="23.15"/>
    <n v="18.32"/>
  </r>
  <r>
    <s v="Skarphedinsson 2023 (47-CG) wide age bands14FemaleTotal Anxiety and Depression (47.1)"/>
    <n v="14"/>
    <n v="8"/>
    <n v="14"/>
    <x v="25"/>
    <s v="Study1"/>
    <n v="769"/>
    <s v="Skarphedinsson2023 Study1.1 Female 12to17-years GAD ANX DEP"/>
    <n v="117"/>
    <s v="Female"/>
    <n v="12"/>
    <n v="17"/>
    <x v="0"/>
    <s v="RCADS-47-CG-IS"/>
    <n v="12"/>
    <s v="Icelandic"/>
    <n v="2"/>
    <x v="1"/>
    <n v="8"/>
    <s v="Total Anxiety and Depression (47.1)"/>
    <n v="29.21"/>
    <n v="22.83"/>
  </r>
  <r>
    <s v="Skarphedinsson 2023 (47-CG) wide age bands14MaleGeneralized Anxiety Disorder (6.1)"/>
    <n v="14"/>
    <n v="8"/>
    <n v="14"/>
    <x v="25"/>
    <s v="Study1"/>
    <n v="765"/>
    <s v="Skarphedinsson2023 Study1.1 Male 12to17-years"/>
    <n v="112"/>
    <s v="Male"/>
    <n v="12"/>
    <n v="17"/>
    <x v="0"/>
    <s v="RCADS-47-CG-IS"/>
    <n v="12"/>
    <s v="Icelandic"/>
    <n v="2"/>
    <x v="1"/>
    <n v="3"/>
    <s v="Generalized Anxiety Disorder (6.1)"/>
    <n v="2.95"/>
    <n v="2.54"/>
  </r>
  <r>
    <s v="Skarphedinsson 2023 (47-CG) wide age bands14MaleMajor Depressive Disorder (10.1)"/>
    <n v="14"/>
    <n v="8"/>
    <n v="14"/>
    <x v="25"/>
    <s v="Study1"/>
    <n v="765"/>
    <s v="Skarphedinsson2023 Study1.1 Male 12to17-years"/>
    <n v="112"/>
    <s v="Male"/>
    <n v="12"/>
    <n v="17"/>
    <x v="0"/>
    <s v="RCADS-47-CG-IS"/>
    <n v="12"/>
    <s v="Icelandic"/>
    <n v="2"/>
    <x v="1"/>
    <n v="4"/>
    <s v="Major Depressive Disorder (10.1)"/>
    <n v="5.1100000000000003"/>
    <n v="4.32"/>
  </r>
  <r>
    <s v="Skarphedinsson 2023 (47-CG) wide age bands14MaleObsessive Compulsive Disorder (6.1)"/>
    <n v="14"/>
    <n v="8"/>
    <n v="14"/>
    <x v="25"/>
    <s v="Study1"/>
    <n v="765"/>
    <s v="Skarphedinsson2023 Study1.1 Male 12to17-years"/>
    <n v="112"/>
    <s v="Male"/>
    <n v="12"/>
    <n v="17"/>
    <x v="0"/>
    <s v="RCADS-47-CG-IS"/>
    <n v="12"/>
    <s v="Icelandic"/>
    <n v="2"/>
    <x v="1"/>
    <n v="6"/>
    <s v="Obsessive Compulsive Disorder (6.1)"/>
    <n v="1.19"/>
    <n v="1.73"/>
  </r>
  <r>
    <s v="Skarphedinsson 2023 (47-CG) wide age bands14MalePanic Disorder (9.1)"/>
    <n v="14"/>
    <n v="8"/>
    <n v="14"/>
    <x v="25"/>
    <s v="Study1"/>
    <n v="765"/>
    <s v="Skarphedinsson2023 Study1.1 Male 12to17-years"/>
    <n v="112"/>
    <s v="Male"/>
    <n v="12"/>
    <n v="17"/>
    <x v="0"/>
    <s v="RCADS-47-CG-IS"/>
    <n v="12"/>
    <s v="Icelandic"/>
    <n v="2"/>
    <x v="1"/>
    <n v="2"/>
    <s v="Panic Disorder (9.1)"/>
    <n v="2.23"/>
    <n v="2.2799999999999998"/>
  </r>
  <r>
    <s v="Skarphedinsson 2023 (47-CG) wide age bands14MaleSeparation Anxiety Disorder (7.1)"/>
    <n v="14"/>
    <n v="8"/>
    <n v="14"/>
    <x v="25"/>
    <s v="Study1"/>
    <n v="765"/>
    <s v="Skarphedinsson2023 Study1.1 Male 12to17-years"/>
    <n v="112"/>
    <s v="Male"/>
    <n v="12"/>
    <n v="17"/>
    <x v="0"/>
    <s v="RCADS-47-CG-IS"/>
    <n v="12"/>
    <s v="Icelandic"/>
    <n v="2"/>
    <x v="1"/>
    <n v="5"/>
    <s v="Separation Anxiety Disorder (7.1)"/>
    <n v="1.57"/>
    <n v="1.96"/>
  </r>
  <r>
    <s v="Skarphedinsson 2023 (47-CG) wide age bands14MaleSocial Phobia (9.1)"/>
    <n v="14"/>
    <n v="8"/>
    <n v="14"/>
    <x v="25"/>
    <s v="Study1"/>
    <n v="765"/>
    <s v="Skarphedinsson2023 Study1.1 Male 12to17-years"/>
    <n v="112"/>
    <s v="Male"/>
    <n v="12"/>
    <n v="17"/>
    <x v="0"/>
    <s v="RCADS-47-CG-IS"/>
    <n v="12"/>
    <s v="Icelandic"/>
    <n v="2"/>
    <x v="1"/>
    <n v="1"/>
    <s v="Social Phobia (9.1)"/>
    <n v="6.62"/>
    <n v="4.6500000000000004"/>
  </r>
  <r>
    <s v="Skarphedinsson 2023 (47-CG) wide age bands14MaleTotal Anxiety (37.1)"/>
    <n v="14"/>
    <n v="8"/>
    <n v="14"/>
    <x v="25"/>
    <s v="Study1"/>
    <n v="765"/>
    <s v="Skarphedinsson2023 Study1.1 Male 12to17-years"/>
    <n v="112"/>
    <s v="Male"/>
    <n v="12"/>
    <n v="17"/>
    <x v="0"/>
    <s v="RCADS-47-CG-IS"/>
    <n v="12"/>
    <s v="Icelandic"/>
    <n v="2"/>
    <x v="1"/>
    <n v="7"/>
    <s v="Total Anxiety (37.1)"/>
    <n v="14.55"/>
    <n v="10.86"/>
  </r>
  <r>
    <s v="Skarphedinsson 2023 (47-CG) wide age bands14MaleTotal Anxiety and Depression (47.1)"/>
    <n v="14"/>
    <n v="8"/>
    <n v="14"/>
    <x v="25"/>
    <s v="Study1"/>
    <n v="765"/>
    <s v="Skarphedinsson2023 Study1.1 Male 12to17-years"/>
    <n v="112"/>
    <s v="Male"/>
    <n v="12"/>
    <n v="17"/>
    <x v="0"/>
    <s v="RCADS-47-CG-IS"/>
    <n v="12"/>
    <s v="Icelandic"/>
    <n v="2"/>
    <x v="1"/>
    <n v="8"/>
    <s v="Total Anxiety and Depression (47.1)"/>
    <n v="19.66"/>
    <n v="14.12"/>
  </r>
  <r>
    <s v="Skarphedinsson 2023 (47-CG) wide age bands15FemaleGeneralized Anxiety Disorder (6.1)"/>
    <n v="15"/>
    <n v="9"/>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5FemaleMajor Depressive Disorder (10.1)"/>
    <n v="15"/>
    <n v="9"/>
    <n v="14"/>
    <x v="25"/>
    <s v="Study1"/>
    <n v="766"/>
    <s v="Skarphedinsson2023 Study1.1 Female 12to17-years SAD PD SP OCD MDD"/>
    <n v="118"/>
    <s v="Female"/>
    <n v="12"/>
    <n v="17"/>
    <x v="0"/>
    <s v="RCADS-47-CG-IS"/>
    <n v="12"/>
    <s v="Icelandic"/>
    <n v="2"/>
    <x v="1"/>
    <n v="4"/>
    <s v="Major Depressive Disorder (10.1)"/>
    <n v="6.03"/>
    <n v="5.27"/>
  </r>
  <r>
    <s v="Skarphedinsson 2023 (47-CG) wide age bands15FemaleObsessive Compulsive Disorder (6.1)"/>
    <n v="15"/>
    <n v="9"/>
    <n v="14"/>
    <x v="25"/>
    <s v="Study1"/>
    <n v="766"/>
    <s v="Skarphedinsson2023 Study1.1 Female 12to17-years SAD PD SP OCD MDD"/>
    <n v="118"/>
    <s v="Female"/>
    <n v="12"/>
    <n v="17"/>
    <x v="0"/>
    <s v="RCADS-47-CG-IS"/>
    <n v="12"/>
    <s v="Icelandic"/>
    <n v="2"/>
    <x v="1"/>
    <n v="6"/>
    <s v="Obsessive Compulsive Disorder (6.1)"/>
    <n v="1.94"/>
    <n v="2.81"/>
  </r>
  <r>
    <s v="Skarphedinsson 2023 (47-CG) wide age bands15FemalePanic Disorder (9.1)"/>
    <n v="15"/>
    <n v="9"/>
    <n v="14"/>
    <x v="25"/>
    <s v="Study1"/>
    <n v="766"/>
    <s v="Skarphedinsson2023 Study1.1 Female 12to17-years SAD PD SP OCD MDD"/>
    <n v="118"/>
    <s v="Female"/>
    <n v="12"/>
    <n v="17"/>
    <x v="0"/>
    <s v="RCADS-47-CG-IS"/>
    <n v="12"/>
    <s v="Icelandic"/>
    <n v="2"/>
    <x v="1"/>
    <n v="2"/>
    <s v="Panic Disorder (9.1)"/>
    <n v="4.3"/>
    <n v="4.96"/>
  </r>
  <r>
    <s v="Skarphedinsson 2023 (47-CG) wide age bands15FemaleSeparation Anxiety Disorder (7.1)"/>
    <n v="15"/>
    <n v="9"/>
    <n v="14"/>
    <x v="25"/>
    <s v="Study1"/>
    <n v="766"/>
    <s v="Skarphedinsson2023 Study1.1 Female 12to17-years SAD PD SP OCD MDD"/>
    <n v="118"/>
    <s v="Female"/>
    <n v="12"/>
    <n v="17"/>
    <x v="0"/>
    <s v="RCADS-47-CG-IS"/>
    <n v="12"/>
    <s v="Icelandic"/>
    <n v="2"/>
    <x v="1"/>
    <n v="5"/>
    <s v="Separation Anxiety Disorder (7.1)"/>
    <n v="3.14"/>
    <n v="3.55"/>
  </r>
  <r>
    <s v="Skarphedinsson 2023 (47-CG) wide age bands15FemaleSocial Phobia (9.1)"/>
    <n v="15"/>
    <n v="9"/>
    <n v="14"/>
    <x v="25"/>
    <s v="Study1"/>
    <n v="766"/>
    <s v="Skarphedinsson2023 Study1.1 Female 12to17-years SAD PD SP OCD MDD"/>
    <n v="118"/>
    <s v="Female"/>
    <n v="12"/>
    <n v="17"/>
    <x v="0"/>
    <s v="RCADS-47-CG-IS"/>
    <n v="12"/>
    <s v="Icelandic"/>
    <n v="2"/>
    <x v="1"/>
    <n v="1"/>
    <s v="Social Phobia (9.1)"/>
    <n v="9.7200000000000006"/>
    <n v="5.71"/>
  </r>
  <r>
    <s v="Skarphedinsson 2023 (47-CG) wide age bands15FemaleTotal Anxiety (37.1)"/>
    <n v="15"/>
    <n v="9"/>
    <n v="14"/>
    <x v="25"/>
    <s v="Study1"/>
    <n v="769"/>
    <s v="Skarphedinsson2023 Study1.1 Female 12to17-years GAD ANX DEP"/>
    <n v="117"/>
    <s v="Female"/>
    <n v="12"/>
    <n v="17"/>
    <x v="0"/>
    <s v="RCADS-47-CG-IS"/>
    <n v="12"/>
    <s v="Icelandic"/>
    <n v="2"/>
    <x v="1"/>
    <n v="7"/>
    <s v="Total Anxiety (37.1)"/>
    <n v="23.15"/>
    <n v="18.32"/>
  </r>
  <r>
    <s v="Skarphedinsson 2023 (47-CG) wide age bands15FemaleTotal Anxiety and Depression (47.1)"/>
    <n v="15"/>
    <n v="9"/>
    <n v="14"/>
    <x v="25"/>
    <s v="Study1"/>
    <n v="769"/>
    <s v="Skarphedinsson2023 Study1.1 Female 12to17-years GAD ANX DEP"/>
    <n v="117"/>
    <s v="Female"/>
    <n v="12"/>
    <n v="17"/>
    <x v="0"/>
    <s v="RCADS-47-CG-IS"/>
    <n v="12"/>
    <s v="Icelandic"/>
    <n v="2"/>
    <x v="1"/>
    <n v="8"/>
    <s v="Total Anxiety and Depression (47.1)"/>
    <n v="29.21"/>
    <n v="22.83"/>
  </r>
  <r>
    <s v="Skarphedinsson 2023 (47-CG) wide age bands15MaleGeneralized Anxiety Disorder (6.1)"/>
    <n v="15"/>
    <n v="9"/>
    <n v="14"/>
    <x v="25"/>
    <s v="Study1"/>
    <n v="765"/>
    <s v="Skarphedinsson2023 Study1.1 Male 12to17-years"/>
    <n v="112"/>
    <s v="Male"/>
    <n v="12"/>
    <n v="17"/>
    <x v="0"/>
    <s v="RCADS-47-CG-IS"/>
    <n v="12"/>
    <s v="Icelandic"/>
    <n v="2"/>
    <x v="1"/>
    <n v="3"/>
    <s v="Generalized Anxiety Disorder (6.1)"/>
    <n v="2.95"/>
    <n v="2.54"/>
  </r>
  <r>
    <s v="Skarphedinsson 2023 (47-CG) wide age bands15MaleMajor Depressive Disorder (10.1)"/>
    <n v="15"/>
    <n v="9"/>
    <n v="14"/>
    <x v="25"/>
    <s v="Study1"/>
    <n v="765"/>
    <s v="Skarphedinsson2023 Study1.1 Male 12to17-years"/>
    <n v="112"/>
    <s v="Male"/>
    <n v="12"/>
    <n v="17"/>
    <x v="0"/>
    <s v="RCADS-47-CG-IS"/>
    <n v="12"/>
    <s v="Icelandic"/>
    <n v="2"/>
    <x v="1"/>
    <n v="4"/>
    <s v="Major Depressive Disorder (10.1)"/>
    <n v="5.1100000000000003"/>
    <n v="4.32"/>
  </r>
  <r>
    <s v="Skarphedinsson 2023 (47-CG) wide age bands15MaleObsessive Compulsive Disorder (6.1)"/>
    <n v="15"/>
    <n v="9"/>
    <n v="14"/>
    <x v="25"/>
    <s v="Study1"/>
    <n v="765"/>
    <s v="Skarphedinsson2023 Study1.1 Male 12to17-years"/>
    <n v="112"/>
    <s v="Male"/>
    <n v="12"/>
    <n v="17"/>
    <x v="0"/>
    <s v="RCADS-47-CG-IS"/>
    <n v="12"/>
    <s v="Icelandic"/>
    <n v="2"/>
    <x v="1"/>
    <n v="6"/>
    <s v="Obsessive Compulsive Disorder (6.1)"/>
    <n v="1.19"/>
    <n v="1.73"/>
  </r>
  <r>
    <s v="Skarphedinsson 2023 (47-CG) wide age bands15MalePanic Disorder (9.1)"/>
    <n v="15"/>
    <n v="9"/>
    <n v="14"/>
    <x v="25"/>
    <s v="Study1"/>
    <n v="765"/>
    <s v="Skarphedinsson2023 Study1.1 Male 12to17-years"/>
    <n v="112"/>
    <s v="Male"/>
    <n v="12"/>
    <n v="17"/>
    <x v="0"/>
    <s v="RCADS-47-CG-IS"/>
    <n v="12"/>
    <s v="Icelandic"/>
    <n v="2"/>
    <x v="1"/>
    <n v="2"/>
    <s v="Panic Disorder (9.1)"/>
    <n v="2.23"/>
    <n v="2.2799999999999998"/>
  </r>
  <r>
    <s v="Skarphedinsson 2023 (47-CG) wide age bands15MaleSeparation Anxiety Disorder (7.1)"/>
    <n v="15"/>
    <n v="9"/>
    <n v="14"/>
    <x v="25"/>
    <s v="Study1"/>
    <n v="765"/>
    <s v="Skarphedinsson2023 Study1.1 Male 12to17-years"/>
    <n v="112"/>
    <s v="Male"/>
    <n v="12"/>
    <n v="17"/>
    <x v="0"/>
    <s v="RCADS-47-CG-IS"/>
    <n v="12"/>
    <s v="Icelandic"/>
    <n v="2"/>
    <x v="1"/>
    <n v="5"/>
    <s v="Separation Anxiety Disorder (7.1)"/>
    <n v="1.57"/>
    <n v="1.96"/>
  </r>
  <r>
    <s v="Skarphedinsson 2023 (47-CG) wide age bands15MaleSocial Phobia (9.1)"/>
    <n v="15"/>
    <n v="9"/>
    <n v="14"/>
    <x v="25"/>
    <s v="Study1"/>
    <n v="765"/>
    <s v="Skarphedinsson2023 Study1.1 Male 12to17-years"/>
    <n v="112"/>
    <s v="Male"/>
    <n v="12"/>
    <n v="17"/>
    <x v="0"/>
    <s v="RCADS-47-CG-IS"/>
    <n v="12"/>
    <s v="Icelandic"/>
    <n v="2"/>
    <x v="1"/>
    <n v="1"/>
    <s v="Social Phobia (9.1)"/>
    <n v="6.62"/>
    <n v="4.6500000000000004"/>
  </r>
  <r>
    <s v="Skarphedinsson 2023 (47-CG) wide age bands15MaleTotal Anxiety (37.1)"/>
    <n v="15"/>
    <n v="9"/>
    <n v="14"/>
    <x v="25"/>
    <s v="Study1"/>
    <n v="765"/>
    <s v="Skarphedinsson2023 Study1.1 Male 12to17-years"/>
    <n v="112"/>
    <s v="Male"/>
    <n v="12"/>
    <n v="17"/>
    <x v="0"/>
    <s v="RCADS-47-CG-IS"/>
    <n v="12"/>
    <s v="Icelandic"/>
    <n v="2"/>
    <x v="1"/>
    <n v="7"/>
    <s v="Total Anxiety (37.1)"/>
    <n v="14.55"/>
    <n v="10.86"/>
  </r>
  <r>
    <s v="Skarphedinsson 2023 (47-CG) wide age bands15MaleTotal Anxiety and Depression (47.1)"/>
    <n v="15"/>
    <n v="9"/>
    <n v="14"/>
    <x v="25"/>
    <s v="Study1"/>
    <n v="765"/>
    <s v="Skarphedinsson2023 Study1.1 Male 12to17-years"/>
    <n v="112"/>
    <s v="Male"/>
    <n v="12"/>
    <n v="17"/>
    <x v="0"/>
    <s v="RCADS-47-CG-IS"/>
    <n v="12"/>
    <s v="Icelandic"/>
    <n v="2"/>
    <x v="1"/>
    <n v="8"/>
    <s v="Total Anxiety and Depression (47.1)"/>
    <n v="19.66"/>
    <n v="14.12"/>
  </r>
  <r>
    <s v="Skarphedinsson 2023 (47-CG) wide age bands16FemaleGeneralized Anxiety Disorder (6.1)"/>
    <n v="16"/>
    <n v="10"/>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6FemaleMajor Depressive Disorder (10.1)"/>
    <n v="16"/>
    <n v="10"/>
    <n v="14"/>
    <x v="25"/>
    <s v="Study1"/>
    <n v="766"/>
    <s v="Skarphedinsson2023 Study1.1 Female 12to17-years SAD PD SP OCD MDD"/>
    <n v="118"/>
    <s v="Female"/>
    <n v="12"/>
    <n v="17"/>
    <x v="0"/>
    <s v="RCADS-47-CG-IS"/>
    <n v="12"/>
    <s v="Icelandic"/>
    <n v="2"/>
    <x v="1"/>
    <n v="4"/>
    <s v="Major Depressive Disorder (10.1)"/>
    <n v="6.03"/>
    <n v="5.27"/>
  </r>
  <r>
    <s v="Skarphedinsson 2023 (47-CG) wide age bands16FemaleObsessive Compulsive Disorder (6.1)"/>
    <n v="16"/>
    <n v="10"/>
    <n v="14"/>
    <x v="25"/>
    <s v="Study1"/>
    <n v="766"/>
    <s v="Skarphedinsson2023 Study1.1 Female 12to17-years SAD PD SP OCD MDD"/>
    <n v="118"/>
    <s v="Female"/>
    <n v="12"/>
    <n v="17"/>
    <x v="0"/>
    <s v="RCADS-47-CG-IS"/>
    <n v="12"/>
    <s v="Icelandic"/>
    <n v="2"/>
    <x v="1"/>
    <n v="6"/>
    <s v="Obsessive Compulsive Disorder (6.1)"/>
    <n v="1.94"/>
    <n v="2.81"/>
  </r>
  <r>
    <s v="Skarphedinsson 2023 (47-CG) wide age bands16FemalePanic Disorder (9.1)"/>
    <n v="16"/>
    <n v="10"/>
    <n v="14"/>
    <x v="25"/>
    <s v="Study1"/>
    <n v="766"/>
    <s v="Skarphedinsson2023 Study1.1 Female 12to17-years SAD PD SP OCD MDD"/>
    <n v="118"/>
    <s v="Female"/>
    <n v="12"/>
    <n v="17"/>
    <x v="0"/>
    <s v="RCADS-47-CG-IS"/>
    <n v="12"/>
    <s v="Icelandic"/>
    <n v="2"/>
    <x v="1"/>
    <n v="2"/>
    <s v="Panic Disorder (9.1)"/>
    <n v="4.3"/>
    <n v="4.96"/>
  </r>
  <r>
    <s v="Skarphedinsson 2023 (47-CG) wide age bands16FemaleSeparation Anxiety Disorder (7.1)"/>
    <n v="16"/>
    <n v="10"/>
    <n v="14"/>
    <x v="25"/>
    <s v="Study1"/>
    <n v="766"/>
    <s v="Skarphedinsson2023 Study1.1 Female 12to17-years SAD PD SP OCD MDD"/>
    <n v="118"/>
    <s v="Female"/>
    <n v="12"/>
    <n v="17"/>
    <x v="0"/>
    <s v="RCADS-47-CG-IS"/>
    <n v="12"/>
    <s v="Icelandic"/>
    <n v="2"/>
    <x v="1"/>
    <n v="5"/>
    <s v="Separation Anxiety Disorder (7.1)"/>
    <n v="3.14"/>
    <n v="3.55"/>
  </r>
  <r>
    <s v="Skarphedinsson 2023 (47-CG) wide age bands16FemaleSocial Phobia (9.1)"/>
    <n v="16"/>
    <n v="10"/>
    <n v="14"/>
    <x v="25"/>
    <s v="Study1"/>
    <n v="766"/>
    <s v="Skarphedinsson2023 Study1.1 Female 12to17-years SAD PD SP OCD MDD"/>
    <n v="118"/>
    <s v="Female"/>
    <n v="12"/>
    <n v="17"/>
    <x v="0"/>
    <s v="RCADS-47-CG-IS"/>
    <n v="12"/>
    <s v="Icelandic"/>
    <n v="2"/>
    <x v="1"/>
    <n v="1"/>
    <s v="Social Phobia (9.1)"/>
    <n v="9.7200000000000006"/>
    <n v="5.71"/>
  </r>
  <r>
    <s v="Skarphedinsson 2023 (47-CG) wide age bands16FemaleTotal Anxiety (37.1)"/>
    <n v="16"/>
    <n v="10"/>
    <n v="14"/>
    <x v="25"/>
    <s v="Study1"/>
    <n v="769"/>
    <s v="Skarphedinsson2023 Study1.1 Female 12to17-years GAD ANX DEP"/>
    <n v="117"/>
    <s v="Female"/>
    <n v="12"/>
    <n v="17"/>
    <x v="0"/>
    <s v="RCADS-47-CG-IS"/>
    <n v="12"/>
    <s v="Icelandic"/>
    <n v="2"/>
    <x v="1"/>
    <n v="7"/>
    <s v="Total Anxiety (37.1)"/>
    <n v="23.15"/>
    <n v="18.32"/>
  </r>
  <r>
    <s v="Skarphedinsson 2023 (47-CG) wide age bands16FemaleTotal Anxiety and Depression (47.1)"/>
    <n v="16"/>
    <n v="10"/>
    <n v="14"/>
    <x v="25"/>
    <s v="Study1"/>
    <n v="769"/>
    <s v="Skarphedinsson2023 Study1.1 Female 12to17-years GAD ANX DEP"/>
    <n v="117"/>
    <s v="Female"/>
    <n v="12"/>
    <n v="17"/>
    <x v="0"/>
    <s v="RCADS-47-CG-IS"/>
    <n v="12"/>
    <s v="Icelandic"/>
    <n v="2"/>
    <x v="1"/>
    <n v="8"/>
    <s v="Total Anxiety and Depression (47.1)"/>
    <n v="29.21"/>
    <n v="22.83"/>
  </r>
  <r>
    <s v="Skarphedinsson 2023 (47-CG) wide age bands16MaleGeneralized Anxiety Disorder (6.1)"/>
    <n v="16"/>
    <n v="10"/>
    <n v="14"/>
    <x v="25"/>
    <s v="Study1"/>
    <n v="765"/>
    <s v="Skarphedinsson2023 Study1.1 Male 12to17-years"/>
    <n v="112"/>
    <s v="Male"/>
    <n v="12"/>
    <n v="17"/>
    <x v="0"/>
    <s v="RCADS-47-CG-IS"/>
    <n v="12"/>
    <s v="Icelandic"/>
    <n v="2"/>
    <x v="1"/>
    <n v="3"/>
    <s v="Generalized Anxiety Disorder (6.1)"/>
    <n v="2.95"/>
    <n v="2.54"/>
  </r>
  <r>
    <s v="Skarphedinsson 2023 (47-CG) wide age bands16MaleMajor Depressive Disorder (10.1)"/>
    <n v="16"/>
    <n v="10"/>
    <n v="14"/>
    <x v="25"/>
    <s v="Study1"/>
    <n v="765"/>
    <s v="Skarphedinsson2023 Study1.1 Male 12to17-years"/>
    <n v="112"/>
    <s v="Male"/>
    <n v="12"/>
    <n v="17"/>
    <x v="0"/>
    <s v="RCADS-47-CG-IS"/>
    <n v="12"/>
    <s v="Icelandic"/>
    <n v="2"/>
    <x v="1"/>
    <n v="4"/>
    <s v="Major Depressive Disorder (10.1)"/>
    <n v="5.1100000000000003"/>
    <n v="4.32"/>
  </r>
  <r>
    <s v="Skarphedinsson 2023 (47-CG) wide age bands16MaleObsessive Compulsive Disorder (6.1)"/>
    <n v="16"/>
    <n v="10"/>
    <n v="14"/>
    <x v="25"/>
    <s v="Study1"/>
    <n v="765"/>
    <s v="Skarphedinsson2023 Study1.1 Male 12to17-years"/>
    <n v="112"/>
    <s v="Male"/>
    <n v="12"/>
    <n v="17"/>
    <x v="0"/>
    <s v="RCADS-47-CG-IS"/>
    <n v="12"/>
    <s v="Icelandic"/>
    <n v="2"/>
    <x v="1"/>
    <n v="6"/>
    <s v="Obsessive Compulsive Disorder (6.1)"/>
    <n v="1.19"/>
    <n v="1.73"/>
  </r>
  <r>
    <s v="Skarphedinsson 2023 (47-CG) wide age bands16MalePanic Disorder (9.1)"/>
    <n v="16"/>
    <n v="10"/>
    <n v="14"/>
    <x v="25"/>
    <s v="Study1"/>
    <n v="765"/>
    <s v="Skarphedinsson2023 Study1.1 Male 12to17-years"/>
    <n v="112"/>
    <s v="Male"/>
    <n v="12"/>
    <n v="17"/>
    <x v="0"/>
    <s v="RCADS-47-CG-IS"/>
    <n v="12"/>
    <s v="Icelandic"/>
    <n v="2"/>
    <x v="1"/>
    <n v="2"/>
    <s v="Panic Disorder (9.1)"/>
    <n v="2.23"/>
    <n v="2.2799999999999998"/>
  </r>
  <r>
    <s v="Skarphedinsson 2023 (47-CG) wide age bands16MaleSeparation Anxiety Disorder (7.1)"/>
    <n v="16"/>
    <n v="10"/>
    <n v="14"/>
    <x v="25"/>
    <s v="Study1"/>
    <n v="765"/>
    <s v="Skarphedinsson2023 Study1.1 Male 12to17-years"/>
    <n v="112"/>
    <s v="Male"/>
    <n v="12"/>
    <n v="17"/>
    <x v="0"/>
    <s v="RCADS-47-CG-IS"/>
    <n v="12"/>
    <s v="Icelandic"/>
    <n v="2"/>
    <x v="1"/>
    <n v="5"/>
    <s v="Separation Anxiety Disorder (7.1)"/>
    <n v="1.57"/>
    <n v="1.96"/>
  </r>
  <r>
    <s v="Skarphedinsson 2023 (47-CG) wide age bands16MaleSocial Phobia (9.1)"/>
    <n v="16"/>
    <n v="10"/>
    <n v="14"/>
    <x v="25"/>
    <s v="Study1"/>
    <n v="765"/>
    <s v="Skarphedinsson2023 Study1.1 Male 12to17-years"/>
    <n v="112"/>
    <s v="Male"/>
    <n v="12"/>
    <n v="17"/>
    <x v="0"/>
    <s v="RCADS-47-CG-IS"/>
    <n v="12"/>
    <s v="Icelandic"/>
    <n v="2"/>
    <x v="1"/>
    <n v="1"/>
    <s v="Social Phobia (9.1)"/>
    <n v="6.62"/>
    <n v="4.6500000000000004"/>
  </r>
  <r>
    <s v="Skarphedinsson 2023 (47-CG) wide age bands16MaleTotal Anxiety (37.1)"/>
    <n v="16"/>
    <n v="10"/>
    <n v="14"/>
    <x v="25"/>
    <s v="Study1"/>
    <n v="765"/>
    <s v="Skarphedinsson2023 Study1.1 Male 12to17-years"/>
    <n v="112"/>
    <s v="Male"/>
    <n v="12"/>
    <n v="17"/>
    <x v="0"/>
    <s v="RCADS-47-CG-IS"/>
    <n v="12"/>
    <s v="Icelandic"/>
    <n v="2"/>
    <x v="1"/>
    <n v="7"/>
    <s v="Total Anxiety (37.1)"/>
    <n v="14.55"/>
    <n v="10.86"/>
  </r>
  <r>
    <s v="Skarphedinsson 2023 (47-CG) wide age bands16MaleTotal Anxiety and Depression (47.1)"/>
    <n v="16"/>
    <n v="10"/>
    <n v="14"/>
    <x v="25"/>
    <s v="Study1"/>
    <n v="765"/>
    <s v="Skarphedinsson2023 Study1.1 Male 12to17-years"/>
    <n v="112"/>
    <s v="Male"/>
    <n v="12"/>
    <n v="17"/>
    <x v="0"/>
    <s v="RCADS-47-CG-IS"/>
    <n v="12"/>
    <s v="Icelandic"/>
    <n v="2"/>
    <x v="1"/>
    <n v="8"/>
    <s v="Total Anxiety and Depression (47.1)"/>
    <n v="19.66"/>
    <n v="14.12"/>
  </r>
  <r>
    <s v="Skarphedinsson 2023 (47-CG) wide age bands17FemaleGeneralized Anxiety Disorder (6.1)"/>
    <n v="17"/>
    <n v="11"/>
    <n v="14"/>
    <x v="25"/>
    <s v="Study1"/>
    <n v="769"/>
    <s v="Skarphedinsson2023 Study1.1 Female 12to17-years GAD ANX DEP"/>
    <n v="117"/>
    <s v="Female"/>
    <n v="12"/>
    <n v="17"/>
    <x v="0"/>
    <s v="RCADS-47-CG-IS"/>
    <n v="12"/>
    <s v="Icelandic"/>
    <n v="2"/>
    <x v="1"/>
    <n v="3"/>
    <s v="Generalized Anxiety Disorder (6.1)"/>
    <n v="4.0199999999999996"/>
    <n v="3.39"/>
  </r>
  <r>
    <s v="Skarphedinsson 2023 (47-CG) wide age bands17FemaleMajor Depressive Disorder (10.1)"/>
    <n v="17"/>
    <n v="11"/>
    <n v="14"/>
    <x v="25"/>
    <s v="Study1"/>
    <n v="766"/>
    <s v="Skarphedinsson2023 Study1.1 Female 12to17-years SAD PD SP OCD MDD"/>
    <n v="118"/>
    <s v="Female"/>
    <n v="12"/>
    <n v="17"/>
    <x v="0"/>
    <s v="RCADS-47-CG-IS"/>
    <n v="12"/>
    <s v="Icelandic"/>
    <n v="2"/>
    <x v="1"/>
    <n v="4"/>
    <s v="Major Depressive Disorder (10.1)"/>
    <n v="6.03"/>
    <n v="5.27"/>
  </r>
  <r>
    <s v="Skarphedinsson 2023 (47-CG) wide age bands17FemaleObsessive Compulsive Disorder (6.1)"/>
    <n v="17"/>
    <n v="11"/>
    <n v="14"/>
    <x v="25"/>
    <s v="Study1"/>
    <n v="766"/>
    <s v="Skarphedinsson2023 Study1.1 Female 12to17-years SAD PD SP OCD MDD"/>
    <n v="118"/>
    <s v="Female"/>
    <n v="12"/>
    <n v="17"/>
    <x v="0"/>
    <s v="RCADS-47-CG-IS"/>
    <n v="12"/>
    <s v="Icelandic"/>
    <n v="2"/>
    <x v="1"/>
    <n v="6"/>
    <s v="Obsessive Compulsive Disorder (6.1)"/>
    <n v="1.94"/>
    <n v="2.81"/>
  </r>
  <r>
    <s v="Skarphedinsson 2023 (47-CG) wide age bands17FemalePanic Disorder (9.1)"/>
    <n v="17"/>
    <n v="11"/>
    <n v="14"/>
    <x v="25"/>
    <s v="Study1"/>
    <n v="766"/>
    <s v="Skarphedinsson2023 Study1.1 Female 12to17-years SAD PD SP OCD MDD"/>
    <n v="118"/>
    <s v="Female"/>
    <n v="12"/>
    <n v="17"/>
    <x v="0"/>
    <s v="RCADS-47-CG-IS"/>
    <n v="12"/>
    <s v="Icelandic"/>
    <n v="2"/>
    <x v="1"/>
    <n v="2"/>
    <s v="Panic Disorder (9.1)"/>
    <n v="4.3"/>
    <n v="4.96"/>
  </r>
  <r>
    <s v="Skarphedinsson 2023 (47-CG) wide age bands17FemaleSeparation Anxiety Disorder (7.1)"/>
    <n v="17"/>
    <n v="11"/>
    <n v="14"/>
    <x v="25"/>
    <s v="Study1"/>
    <n v="766"/>
    <s v="Skarphedinsson2023 Study1.1 Female 12to17-years SAD PD SP OCD MDD"/>
    <n v="118"/>
    <s v="Female"/>
    <n v="12"/>
    <n v="17"/>
    <x v="0"/>
    <s v="RCADS-47-CG-IS"/>
    <n v="12"/>
    <s v="Icelandic"/>
    <n v="2"/>
    <x v="1"/>
    <n v="5"/>
    <s v="Separation Anxiety Disorder (7.1)"/>
    <n v="3.14"/>
    <n v="3.55"/>
  </r>
  <r>
    <s v="Skarphedinsson 2023 (47-CG) wide age bands17FemaleSocial Phobia (9.1)"/>
    <n v="17"/>
    <n v="11"/>
    <n v="14"/>
    <x v="25"/>
    <s v="Study1"/>
    <n v="766"/>
    <s v="Skarphedinsson2023 Study1.1 Female 12to17-years SAD PD SP OCD MDD"/>
    <n v="118"/>
    <s v="Female"/>
    <n v="12"/>
    <n v="17"/>
    <x v="0"/>
    <s v="RCADS-47-CG-IS"/>
    <n v="12"/>
    <s v="Icelandic"/>
    <n v="2"/>
    <x v="1"/>
    <n v="1"/>
    <s v="Social Phobia (9.1)"/>
    <n v="9.7200000000000006"/>
    <n v="5.71"/>
  </r>
  <r>
    <s v="Skarphedinsson 2023 (47-CG) wide age bands17FemaleTotal Anxiety (37.1)"/>
    <n v="17"/>
    <n v="11"/>
    <n v="14"/>
    <x v="25"/>
    <s v="Study1"/>
    <n v="769"/>
    <s v="Skarphedinsson2023 Study1.1 Female 12to17-years GAD ANX DEP"/>
    <n v="117"/>
    <s v="Female"/>
    <n v="12"/>
    <n v="17"/>
    <x v="0"/>
    <s v="RCADS-47-CG-IS"/>
    <n v="12"/>
    <s v="Icelandic"/>
    <n v="2"/>
    <x v="1"/>
    <n v="7"/>
    <s v="Total Anxiety (37.1)"/>
    <n v="23.15"/>
    <n v="18.32"/>
  </r>
  <r>
    <s v="Skarphedinsson 2023 (47-CG) wide age bands17FemaleTotal Anxiety and Depression (47.1)"/>
    <n v="17"/>
    <n v="11"/>
    <n v="14"/>
    <x v="25"/>
    <s v="Study1"/>
    <n v="769"/>
    <s v="Skarphedinsson2023 Study1.1 Female 12to17-years GAD ANX DEP"/>
    <n v="117"/>
    <s v="Female"/>
    <n v="12"/>
    <n v="17"/>
    <x v="0"/>
    <s v="RCADS-47-CG-IS"/>
    <n v="12"/>
    <s v="Icelandic"/>
    <n v="2"/>
    <x v="1"/>
    <n v="8"/>
    <s v="Total Anxiety and Depression (47.1)"/>
    <n v="29.21"/>
    <n v="22.83"/>
  </r>
  <r>
    <s v="Skarphedinsson 2023 (47-CG) wide age bands17MaleGeneralized Anxiety Disorder (6.1)"/>
    <n v="17"/>
    <n v="11"/>
    <n v="14"/>
    <x v="25"/>
    <s v="Study1"/>
    <n v="765"/>
    <s v="Skarphedinsson2023 Study1.1 Male 12to17-years"/>
    <n v="112"/>
    <s v="Male"/>
    <n v="12"/>
    <n v="17"/>
    <x v="0"/>
    <s v="RCADS-47-CG-IS"/>
    <n v="12"/>
    <s v="Icelandic"/>
    <n v="2"/>
    <x v="1"/>
    <n v="3"/>
    <s v="Generalized Anxiety Disorder (6.1)"/>
    <n v="2.95"/>
    <n v="2.54"/>
  </r>
  <r>
    <s v="Skarphedinsson 2023 (47-CG) wide age bands17MaleMajor Depressive Disorder (10.1)"/>
    <n v="17"/>
    <n v="11"/>
    <n v="14"/>
    <x v="25"/>
    <s v="Study1"/>
    <n v="765"/>
    <s v="Skarphedinsson2023 Study1.1 Male 12to17-years"/>
    <n v="112"/>
    <s v="Male"/>
    <n v="12"/>
    <n v="17"/>
    <x v="0"/>
    <s v="RCADS-47-CG-IS"/>
    <n v="12"/>
    <s v="Icelandic"/>
    <n v="2"/>
    <x v="1"/>
    <n v="4"/>
    <s v="Major Depressive Disorder (10.1)"/>
    <n v="5.1100000000000003"/>
    <n v="4.32"/>
  </r>
  <r>
    <s v="Skarphedinsson 2023 (47-CG) wide age bands17MaleObsessive Compulsive Disorder (6.1)"/>
    <n v="17"/>
    <n v="11"/>
    <n v="14"/>
    <x v="25"/>
    <s v="Study1"/>
    <n v="765"/>
    <s v="Skarphedinsson2023 Study1.1 Male 12to17-years"/>
    <n v="112"/>
    <s v="Male"/>
    <n v="12"/>
    <n v="17"/>
    <x v="0"/>
    <s v="RCADS-47-CG-IS"/>
    <n v="12"/>
    <s v="Icelandic"/>
    <n v="2"/>
    <x v="1"/>
    <n v="6"/>
    <s v="Obsessive Compulsive Disorder (6.1)"/>
    <n v="1.19"/>
    <n v="1.73"/>
  </r>
  <r>
    <s v="Skarphedinsson 2023 (47-CG) wide age bands17MalePanic Disorder (9.1)"/>
    <n v="17"/>
    <n v="11"/>
    <n v="14"/>
    <x v="25"/>
    <s v="Study1"/>
    <n v="765"/>
    <s v="Skarphedinsson2023 Study1.1 Male 12to17-years"/>
    <n v="112"/>
    <s v="Male"/>
    <n v="12"/>
    <n v="17"/>
    <x v="0"/>
    <s v="RCADS-47-CG-IS"/>
    <n v="12"/>
    <s v="Icelandic"/>
    <n v="2"/>
    <x v="1"/>
    <n v="2"/>
    <s v="Panic Disorder (9.1)"/>
    <n v="2.23"/>
    <n v="2.2799999999999998"/>
  </r>
  <r>
    <s v="Skarphedinsson 2023 (47-CG) wide age bands17MaleSeparation Anxiety Disorder (7.1)"/>
    <n v="17"/>
    <n v="11"/>
    <n v="14"/>
    <x v="25"/>
    <s v="Study1"/>
    <n v="765"/>
    <s v="Skarphedinsson2023 Study1.1 Male 12to17-years"/>
    <n v="112"/>
    <s v="Male"/>
    <n v="12"/>
    <n v="17"/>
    <x v="0"/>
    <s v="RCADS-47-CG-IS"/>
    <n v="12"/>
    <s v="Icelandic"/>
    <n v="2"/>
    <x v="1"/>
    <n v="5"/>
    <s v="Separation Anxiety Disorder (7.1)"/>
    <n v="1.57"/>
    <n v="1.96"/>
  </r>
  <r>
    <s v="Skarphedinsson 2023 (47-CG) wide age bands17MaleSocial Phobia (9.1)"/>
    <n v="17"/>
    <n v="11"/>
    <n v="14"/>
    <x v="25"/>
    <s v="Study1"/>
    <n v="765"/>
    <s v="Skarphedinsson2023 Study1.1 Male 12to17-years"/>
    <n v="112"/>
    <s v="Male"/>
    <n v="12"/>
    <n v="17"/>
    <x v="0"/>
    <s v="RCADS-47-CG-IS"/>
    <n v="12"/>
    <s v="Icelandic"/>
    <n v="2"/>
    <x v="1"/>
    <n v="1"/>
    <s v="Social Phobia (9.1)"/>
    <n v="6.62"/>
    <n v="4.6500000000000004"/>
  </r>
  <r>
    <s v="Skarphedinsson 2023 (47-CG) wide age bands17MaleTotal Anxiety (37.1)"/>
    <n v="17"/>
    <n v="11"/>
    <n v="14"/>
    <x v="25"/>
    <s v="Study1"/>
    <n v="765"/>
    <s v="Skarphedinsson2023 Study1.1 Male 12to17-years"/>
    <n v="112"/>
    <s v="Male"/>
    <n v="12"/>
    <n v="17"/>
    <x v="0"/>
    <s v="RCADS-47-CG-IS"/>
    <n v="12"/>
    <s v="Icelandic"/>
    <n v="2"/>
    <x v="1"/>
    <n v="7"/>
    <s v="Total Anxiety (37.1)"/>
    <n v="14.55"/>
    <n v="10.86"/>
  </r>
  <r>
    <s v="Skarphedinsson 2023 (47-CG) wide age bands17MaleTotal Anxiety and Depression (47.1)"/>
    <n v="17"/>
    <n v="11"/>
    <n v="14"/>
    <x v="25"/>
    <s v="Study1"/>
    <n v="765"/>
    <s v="Skarphedinsson2023 Study1.1 Male 12to17-years"/>
    <n v="112"/>
    <s v="Male"/>
    <n v="12"/>
    <n v="17"/>
    <x v="0"/>
    <s v="RCADS-47-CG-IS"/>
    <n v="12"/>
    <s v="Icelandic"/>
    <n v="2"/>
    <x v="1"/>
    <n v="8"/>
    <s v="Total Anxiety and Depression (47.1)"/>
    <n v="19.66"/>
    <n v="14.12"/>
  </r>
  <r>
    <s v="Skarphedinsson 2023 (47-CG) wide age bands8FemaleGeneralized Anxiety Disorder (6.1)"/>
    <n v="8"/>
    <n v="2"/>
    <n v="14"/>
    <x v="25"/>
    <s v="Study1"/>
    <n v="764"/>
    <s v="Skarphedinsson2023 Study1.1 Female 8to11-years"/>
    <n v="235"/>
    <s v="Female"/>
    <n v="8"/>
    <n v="11"/>
    <x v="0"/>
    <s v="RCADS-47-CG-IS"/>
    <n v="12"/>
    <s v="Icelandic"/>
    <n v="2"/>
    <x v="1"/>
    <n v="3"/>
    <s v="Generalized Anxiety Disorder (6.1)"/>
    <n v="4.46"/>
    <n v="3.04"/>
  </r>
  <r>
    <s v="Skarphedinsson 2023 (47-CG) wide age bands8FemaleMajor Depressive Disorder (10.1)"/>
    <n v="8"/>
    <n v="2"/>
    <n v="14"/>
    <x v="25"/>
    <s v="Study1"/>
    <n v="764"/>
    <s v="Skarphedinsson2023 Study1.1 Female 8to11-years"/>
    <n v="235"/>
    <s v="Female"/>
    <n v="8"/>
    <n v="11"/>
    <x v="0"/>
    <s v="RCADS-47-CG-IS"/>
    <n v="12"/>
    <s v="Icelandic"/>
    <n v="2"/>
    <x v="1"/>
    <n v="4"/>
    <s v="Major Depressive Disorder (10.1)"/>
    <n v="4.97"/>
    <n v="4.29"/>
  </r>
  <r>
    <s v="Skarphedinsson 2023 (47-CG) wide age bands8FemaleObsessive Compulsive Disorder (6.1)"/>
    <n v="8"/>
    <n v="2"/>
    <n v="14"/>
    <x v="25"/>
    <s v="Study1"/>
    <n v="764"/>
    <s v="Skarphedinsson2023 Study1.1 Female 8to11-years"/>
    <n v="235"/>
    <s v="Female"/>
    <n v="8"/>
    <n v="11"/>
    <x v="0"/>
    <s v="RCADS-47-CG-IS"/>
    <n v="12"/>
    <s v="Icelandic"/>
    <n v="2"/>
    <x v="1"/>
    <n v="6"/>
    <s v="Obsessive Compulsive Disorder (6.1)"/>
    <n v="1.6"/>
    <n v="1.95"/>
  </r>
  <r>
    <s v="Skarphedinsson 2023 (47-CG) wide age bands8FemalePanic Disorder (9.1)"/>
    <n v="8"/>
    <n v="2"/>
    <n v="14"/>
    <x v="25"/>
    <s v="Study1"/>
    <n v="764"/>
    <s v="Skarphedinsson2023 Study1.1 Female 8to11-years"/>
    <n v="235"/>
    <s v="Female"/>
    <n v="8"/>
    <n v="11"/>
    <x v="0"/>
    <s v="RCADS-47-CG-IS"/>
    <n v="12"/>
    <s v="Icelandic"/>
    <n v="2"/>
    <x v="1"/>
    <n v="2"/>
    <s v="Panic Disorder (9.1)"/>
    <n v="3.67"/>
    <n v="3.42"/>
  </r>
  <r>
    <s v="Skarphedinsson 2023 (47-CG) wide age bands8FemaleSeparation Anxiety Disorder (7.1)"/>
    <n v="8"/>
    <n v="2"/>
    <n v="14"/>
    <x v="25"/>
    <s v="Study1"/>
    <n v="764"/>
    <s v="Skarphedinsson2023 Study1.1 Female 8to11-years"/>
    <n v="235"/>
    <s v="Female"/>
    <n v="8"/>
    <n v="11"/>
    <x v="0"/>
    <s v="RCADS-47-CG-IS"/>
    <n v="12"/>
    <s v="Icelandic"/>
    <n v="2"/>
    <x v="1"/>
    <n v="5"/>
    <s v="Separation Anxiety Disorder (7.1)"/>
    <n v="4.21"/>
    <n v="3.38"/>
  </r>
  <r>
    <s v="Skarphedinsson 2023 (47-CG) wide age bands8FemaleSocial Phobia (9.1)"/>
    <n v="8"/>
    <n v="2"/>
    <n v="14"/>
    <x v="25"/>
    <s v="Study1"/>
    <n v="764"/>
    <s v="Skarphedinsson2023 Study1.1 Female 8to11-years"/>
    <n v="235"/>
    <s v="Female"/>
    <n v="8"/>
    <n v="11"/>
    <x v="0"/>
    <s v="RCADS-47-CG-IS"/>
    <n v="12"/>
    <s v="Icelandic"/>
    <n v="2"/>
    <x v="1"/>
    <n v="1"/>
    <s v="Social Phobia (9.1)"/>
    <n v="8.1999999999999993"/>
    <n v="5.26"/>
  </r>
  <r>
    <s v="Skarphedinsson 2023 (47-CG) wide age bands8FemaleTotal Anxiety (37.1)"/>
    <n v="8"/>
    <n v="2"/>
    <n v="14"/>
    <x v="25"/>
    <s v="Study1"/>
    <n v="764"/>
    <s v="Skarphedinsson2023 Study1.1 Female 8to11-years"/>
    <n v="235"/>
    <s v="Female"/>
    <n v="8"/>
    <n v="11"/>
    <x v="0"/>
    <s v="RCADS-47-CG-IS"/>
    <n v="12"/>
    <s v="Icelandic"/>
    <n v="2"/>
    <x v="1"/>
    <n v="7"/>
    <s v="Total Anxiety (37.1)"/>
    <n v="22.14"/>
    <n v="14.06"/>
  </r>
  <r>
    <s v="Skarphedinsson 2023 (47-CG) wide age bands8FemaleTotal Anxiety and Depression (47.1)"/>
    <n v="8"/>
    <n v="2"/>
    <n v="14"/>
    <x v="25"/>
    <s v="Study1"/>
    <n v="764"/>
    <s v="Skarphedinsson2023 Study1.1 Female 8to11-years"/>
    <n v="235"/>
    <s v="Female"/>
    <n v="8"/>
    <n v="11"/>
    <x v="0"/>
    <s v="RCADS-47-CG-IS"/>
    <n v="12"/>
    <s v="Icelandic"/>
    <n v="2"/>
    <x v="1"/>
    <n v="8"/>
    <s v="Total Anxiety and Depression (47.1)"/>
    <n v="27.11"/>
    <n v="17.46"/>
  </r>
  <r>
    <s v="Skarphedinsson 2023 (47-CG) wide age bands8MaleGeneralized Anxiety Disorder (6.1)"/>
    <n v="8"/>
    <n v="2"/>
    <n v="14"/>
    <x v="25"/>
    <s v="Study1"/>
    <n v="767"/>
    <s v="Skarphedinsson2023 Study1.1 Male 8to11-years PD GAD"/>
    <n v="247"/>
    <s v="Male"/>
    <n v="8"/>
    <n v="11"/>
    <x v="0"/>
    <s v="RCADS-47-CG-IS"/>
    <n v="12"/>
    <s v="Icelandic"/>
    <n v="2"/>
    <x v="1"/>
    <n v="3"/>
    <s v="Generalized Anxiety Disorder (6.1)"/>
    <n v="3.89"/>
    <n v="3.11"/>
  </r>
  <r>
    <s v="Skarphedinsson 2023 (47-CG) wide age bands8MaleMajor Depressive Disorder (10.1)"/>
    <n v="8"/>
    <n v="2"/>
    <n v="14"/>
    <x v="25"/>
    <s v="Study1"/>
    <n v="763"/>
    <s v="Skarphedinsson2023 Study1.1 Male 8to11-years SAD SP OCD MDD"/>
    <n v="248"/>
    <s v="Male"/>
    <n v="8"/>
    <n v="11"/>
    <x v="0"/>
    <s v="RCADS-47-CG-IS"/>
    <n v="12"/>
    <s v="Icelandic"/>
    <n v="2"/>
    <x v="1"/>
    <n v="4"/>
    <s v="Major Depressive Disorder (10.1)"/>
    <n v="5.43"/>
    <n v="4.55"/>
  </r>
  <r>
    <s v="Skarphedinsson 2023 (47-CG) wide age bands8MaleObsessive Compulsive Disorder (6.1)"/>
    <n v="8"/>
    <n v="2"/>
    <n v="14"/>
    <x v="25"/>
    <s v="Study1"/>
    <n v="763"/>
    <s v="Skarphedinsson2023 Study1.1 Male 8to11-years SAD SP OCD MDD"/>
    <n v="248"/>
    <s v="Male"/>
    <n v="8"/>
    <n v="11"/>
    <x v="0"/>
    <s v="RCADS-47-CG-IS"/>
    <n v="12"/>
    <s v="Icelandic"/>
    <n v="2"/>
    <x v="1"/>
    <n v="6"/>
    <s v="Obsessive Compulsive Disorder (6.1)"/>
    <n v="1.48"/>
    <n v="2"/>
  </r>
  <r>
    <s v="Skarphedinsson 2023 (47-CG) wide age bands8MalePanic Disorder (9.1)"/>
    <n v="8"/>
    <n v="2"/>
    <n v="14"/>
    <x v="25"/>
    <s v="Study1"/>
    <n v="767"/>
    <s v="Skarphedinsson2023 Study1.1 Male 8to11-years PD GAD"/>
    <n v="247"/>
    <s v="Male"/>
    <n v="8"/>
    <n v="11"/>
    <x v="0"/>
    <s v="RCADS-47-CG-IS"/>
    <n v="12"/>
    <s v="Icelandic"/>
    <n v="2"/>
    <x v="1"/>
    <n v="2"/>
    <s v="Panic Disorder (9.1)"/>
    <n v="3.09"/>
    <n v="3.05"/>
  </r>
  <r>
    <s v="Skarphedinsson 2023 (47-CG) wide age bands8MaleSeparation Anxiety Disorder (7.1)"/>
    <n v="8"/>
    <n v="2"/>
    <n v="14"/>
    <x v="25"/>
    <s v="Study1"/>
    <n v="763"/>
    <s v="Skarphedinsson2023 Study1.1 Male 8to11-years SAD SP OCD MDD"/>
    <n v="248"/>
    <s v="Male"/>
    <n v="8"/>
    <n v="11"/>
    <x v="0"/>
    <s v="RCADS-47-CG-IS"/>
    <n v="12"/>
    <s v="Icelandic"/>
    <n v="2"/>
    <x v="1"/>
    <n v="5"/>
    <s v="Separation Anxiety Disorder (7.1)"/>
    <n v="3.75"/>
    <n v="3.65"/>
  </r>
  <r>
    <s v="Skarphedinsson 2023 (47-CG) wide age bands8MaleSocial Phobia (9.1)"/>
    <n v="8"/>
    <n v="2"/>
    <n v="14"/>
    <x v="25"/>
    <s v="Study1"/>
    <n v="763"/>
    <s v="Skarphedinsson2023 Study1.1 Male 8to11-years SAD SP OCD MDD"/>
    <n v="248"/>
    <s v="Male"/>
    <n v="8"/>
    <n v="11"/>
    <x v="0"/>
    <s v="RCADS-47-CG-IS"/>
    <n v="12"/>
    <s v="Icelandic"/>
    <n v="2"/>
    <x v="1"/>
    <n v="1"/>
    <s v="Social Phobia (9.1)"/>
    <n v="6.92"/>
    <n v="4.68"/>
  </r>
  <r>
    <s v="Skarphedinsson 2023 (47-CG) wide age bands8MaleTotal Anxiety (37.1)"/>
    <n v="8"/>
    <n v="2"/>
    <n v="14"/>
    <x v="25"/>
    <s v="Study1"/>
    <n v="768"/>
    <s v="Skarphedinsson2023 Study1.1 Male 8to11-years ANX DEP"/>
    <n v="246"/>
    <s v="Male"/>
    <n v="8"/>
    <n v="11"/>
    <x v="0"/>
    <s v="RCADS-47-CG-IS"/>
    <n v="12"/>
    <s v="Icelandic"/>
    <n v="2"/>
    <x v="1"/>
    <n v="7"/>
    <s v="Total Anxiety (37.1)"/>
    <n v="19.149999999999999"/>
    <n v="13.9"/>
  </r>
  <r>
    <s v="Skarphedinsson 2023 (47-CG) wide age bands8MaleTotal Anxiety and Depression (47.1)"/>
    <n v="8"/>
    <n v="2"/>
    <n v="14"/>
    <x v="25"/>
    <s v="Study1"/>
    <n v="768"/>
    <s v="Skarphedinsson2023 Study1.1 Male 8to11-years ANX DEP"/>
    <n v="246"/>
    <s v="Male"/>
    <n v="8"/>
    <n v="11"/>
    <x v="0"/>
    <s v="RCADS-47-CG-IS"/>
    <n v="12"/>
    <s v="Icelandic"/>
    <n v="2"/>
    <x v="1"/>
    <n v="8"/>
    <s v="Total Anxiety and Depression (47.1)"/>
    <n v="24.59"/>
    <n v="17.66"/>
  </r>
  <r>
    <s v="Skarphedinsson 2023 (47-CG) wide age bands9FemaleGeneralized Anxiety Disorder (6.1)"/>
    <n v="9"/>
    <n v="3"/>
    <n v="14"/>
    <x v="25"/>
    <s v="Study1"/>
    <n v="764"/>
    <s v="Skarphedinsson2023 Study1.1 Female 8to11-years"/>
    <n v="235"/>
    <s v="Female"/>
    <n v="8"/>
    <n v="11"/>
    <x v="0"/>
    <s v="RCADS-47-CG-IS"/>
    <n v="12"/>
    <s v="Icelandic"/>
    <n v="2"/>
    <x v="1"/>
    <n v="3"/>
    <s v="Generalized Anxiety Disorder (6.1)"/>
    <n v="4.46"/>
    <n v="3.04"/>
  </r>
  <r>
    <s v="Skarphedinsson 2023 (47-CG) wide age bands9FemaleMajor Depressive Disorder (10.1)"/>
    <n v="9"/>
    <n v="3"/>
    <n v="14"/>
    <x v="25"/>
    <s v="Study1"/>
    <n v="764"/>
    <s v="Skarphedinsson2023 Study1.1 Female 8to11-years"/>
    <n v="235"/>
    <s v="Female"/>
    <n v="8"/>
    <n v="11"/>
    <x v="0"/>
    <s v="RCADS-47-CG-IS"/>
    <n v="12"/>
    <s v="Icelandic"/>
    <n v="2"/>
    <x v="1"/>
    <n v="4"/>
    <s v="Major Depressive Disorder (10.1)"/>
    <n v="4.97"/>
    <n v="4.29"/>
  </r>
  <r>
    <s v="Skarphedinsson 2023 (47-CG) wide age bands9FemaleObsessive Compulsive Disorder (6.1)"/>
    <n v="9"/>
    <n v="3"/>
    <n v="14"/>
    <x v="25"/>
    <s v="Study1"/>
    <n v="764"/>
    <s v="Skarphedinsson2023 Study1.1 Female 8to11-years"/>
    <n v="235"/>
    <s v="Female"/>
    <n v="8"/>
    <n v="11"/>
    <x v="0"/>
    <s v="RCADS-47-CG-IS"/>
    <n v="12"/>
    <s v="Icelandic"/>
    <n v="2"/>
    <x v="1"/>
    <n v="6"/>
    <s v="Obsessive Compulsive Disorder (6.1)"/>
    <n v="1.6"/>
    <n v="1.95"/>
  </r>
  <r>
    <s v="Skarphedinsson 2023 (47-CG) wide age bands9FemalePanic Disorder (9.1)"/>
    <n v="9"/>
    <n v="3"/>
    <n v="14"/>
    <x v="25"/>
    <s v="Study1"/>
    <n v="764"/>
    <s v="Skarphedinsson2023 Study1.1 Female 8to11-years"/>
    <n v="235"/>
    <s v="Female"/>
    <n v="8"/>
    <n v="11"/>
    <x v="0"/>
    <s v="RCADS-47-CG-IS"/>
    <n v="12"/>
    <s v="Icelandic"/>
    <n v="2"/>
    <x v="1"/>
    <n v="2"/>
    <s v="Panic Disorder (9.1)"/>
    <n v="3.67"/>
    <n v="3.42"/>
  </r>
  <r>
    <s v="Skarphedinsson 2023 (47-CG) wide age bands9FemaleSeparation Anxiety Disorder (7.1)"/>
    <n v="9"/>
    <n v="3"/>
    <n v="14"/>
    <x v="25"/>
    <s v="Study1"/>
    <n v="764"/>
    <s v="Skarphedinsson2023 Study1.1 Female 8to11-years"/>
    <n v="235"/>
    <s v="Female"/>
    <n v="8"/>
    <n v="11"/>
    <x v="0"/>
    <s v="RCADS-47-CG-IS"/>
    <n v="12"/>
    <s v="Icelandic"/>
    <n v="2"/>
    <x v="1"/>
    <n v="5"/>
    <s v="Separation Anxiety Disorder (7.1)"/>
    <n v="4.21"/>
    <n v="3.38"/>
  </r>
  <r>
    <s v="Skarphedinsson 2023 (47-CG) wide age bands9FemaleSocial Phobia (9.1)"/>
    <n v="9"/>
    <n v="3"/>
    <n v="14"/>
    <x v="25"/>
    <s v="Study1"/>
    <n v="764"/>
    <s v="Skarphedinsson2023 Study1.1 Female 8to11-years"/>
    <n v="235"/>
    <s v="Female"/>
    <n v="8"/>
    <n v="11"/>
    <x v="0"/>
    <s v="RCADS-47-CG-IS"/>
    <n v="12"/>
    <s v="Icelandic"/>
    <n v="2"/>
    <x v="1"/>
    <n v="1"/>
    <s v="Social Phobia (9.1)"/>
    <n v="8.1999999999999993"/>
    <n v="5.26"/>
  </r>
  <r>
    <s v="Skarphedinsson 2023 (47-CG) wide age bands9FemaleTotal Anxiety (37.1)"/>
    <n v="9"/>
    <n v="3"/>
    <n v="14"/>
    <x v="25"/>
    <s v="Study1"/>
    <n v="764"/>
    <s v="Skarphedinsson2023 Study1.1 Female 8to11-years"/>
    <n v="235"/>
    <s v="Female"/>
    <n v="8"/>
    <n v="11"/>
    <x v="0"/>
    <s v="RCADS-47-CG-IS"/>
    <n v="12"/>
    <s v="Icelandic"/>
    <n v="2"/>
    <x v="1"/>
    <n v="7"/>
    <s v="Total Anxiety (37.1)"/>
    <n v="22.14"/>
    <n v="14.06"/>
  </r>
  <r>
    <s v="Skarphedinsson 2023 (47-CG) wide age bands9FemaleTotal Anxiety and Depression (47.1)"/>
    <n v="9"/>
    <n v="3"/>
    <n v="14"/>
    <x v="25"/>
    <s v="Study1"/>
    <n v="764"/>
    <s v="Skarphedinsson2023 Study1.1 Female 8to11-years"/>
    <n v="235"/>
    <s v="Female"/>
    <n v="8"/>
    <n v="11"/>
    <x v="0"/>
    <s v="RCADS-47-CG-IS"/>
    <n v="12"/>
    <s v="Icelandic"/>
    <n v="2"/>
    <x v="1"/>
    <n v="8"/>
    <s v="Total Anxiety and Depression (47.1)"/>
    <n v="27.11"/>
    <n v="17.46"/>
  </r>
  <r>
    <s v="Skarphedinsson 2023 (47-CG) wide age bands9MaleGeneralized Anxiety Disorder (6.1)"/>
    <n v="9"/>
    <n v="3"/>
    <n v="14"/>
    <x v="25"/>
    <s v="Study1"/>
    <n v="767"/>
    <s v="Skarphedinsson2023 Study1.1 Male 8to11-years PD GAD"/>
    <n v="247"/>
    <s v="Male"/>
    <n v="8"/>
    <n v="11"/>
    <x v="0"/>
    <s v="RCADS-47-CG-IS"/>
    <n v="12"/>
    <s v="Icelandic"/>
    <n v="2"/>
    <x v="1"/>
    <n v="3"/>
    <s v="Generalized Anxiety Disorder (6.1)"/>
    <n v="3.89"/>
    <n v="3.11"/>
  </r>
  <r>
    <s v="Skarphedinsson 2023 (47-CG) wide age bands9MaleMajor Depressive Disorder (10.1)"/>
    <n v="9"/>
    <n v="3"/>
    <n v="14"/>
    <x v="25"/>
    <s v="Study1"/>
    <n v="763"/>
    <s v="Skarphedinsson2023 Study1.1 Male 8to11-years SAD SP OCD MDD"/>
    <n v="248"/>
    <s v="Male"/>
    <n v="8"/>
    <n v="11"/>
    <x v="0"/>
    <s v="RCADS-47-CG-IS"/>
    <n v="12"/>
    <s v="Icelandic"/>
    <n v="2"/>
    <x v="1"/>
    <n v="4"/>
    <s v="Major Depressive Disorder (10.1)"/>
    <n v="5.43"/>
    <n v="4.55"/>
  </r>
  <r>
    <s v="Skarphedinsson 2023 (47-CG) wide age bands9MaleObsessive Compulsive Disorder (6.1)"/>
    <n v="9"/>
    <n v="3"/>
    <n v="14"/>
    <x v="25"/>
    <s v="Study1"/>
    <n v="763"/>
    <s v="Skarphedinsson2023 Study1.1 Male 8to11-years SAD SP OCD MDD"/>
    <n v="248"/>
    <s v="Male"/>
    <n v="8"/>
    <n v="11"/>
    <x v="0"/>
    <s v="RCADS-47-CG-IS"/>
    <n v="12"/>
    <s v="Icelandic"/>
    <n v="2"/>
    <x v="1"/>
    <n v="6"/>
    <s v="Obsessive Compulsive Disorder (6.1)"/>
    <n v="1.48"/>
    <n v="2"/>
  </r>
  <r>
    <s v="Skarphedinsson 2023 (47-CG) wide age bands9MalePanic Disorder (9.1)"/>
    <n v="9"/>
    <n v="3"/>
    <n v="14"/>
    <x v="25"/>
    <s v="Study1"/>
    <n v="767"/>
    <s v="Skarphedinsson2023 Study1.1 Male 8to11-years PD GAD"/>
    <n v="247"/>
    <s v="Male"/>
    <n v="8"/>
    <n v="11"/>
    <x v="0"/>
    <s v="RCADS-47-CG-IS"/>
    <n v="12"/>
    <s v="Icelandic"/>
    <n v="2"/>
    <x v="1"/>
    <n v="2"/>
    <s v="Panic Disorder (9.1)"/>
    <n v="3.09"/>
    <n v="3.05"/>
  </r>
  <r>
    <s v="Skarphedinsson 2023 (47-CG) wide age bands9MaleSeparation Anxiety Disorder (7.1)"/>
    <n v="9"/>
    <n v="3"/>
    <n v="14"/>
    <x v="25"/>
    <s v="Study1"/>
    <n v="763"/>
    <s v="Skarphedinsson2023 Study1.1 Male 8to11-years SAD SP OCD MDD"/>
    <n v="248"/>
    <s v="Male"/>
    <n v="8"/>
    <n v="11"/>
    <x v="0"/>
    <s v="RCADS-47-CG-IS"/>
    <n v="12"/>
    <s v="Icelandic"/>
    <n v="2"/>
    <x v="1"/>
    <n v="5"/>
    <s v="Separation Anxiety Disorder (7.1)"/>
    <n v="3.75"/>
    <n v="3.65"/>
  </r>
  <r>
    <s v="Skarphedinsson 2023 (47-CG) wide age bands9MaleSocial Phobia (9.1)"/>
    <n v="9"/>
    <n v="3"/>
    <n v="14"/>
    <x v="25"/>
    <s v="Study1"/>
    <n v="763"/>
    <s v="Skarphedinsson2023 Study1.1 Male 8to11-years SAD SP OCD MDD"/>
    <n v="248"/>
    <s v="Male"/>
    <n v="8"/>
    <n v="11"/>
    <x v="0"/>
    <s v="RCADS-47-CG-IS"/>
    <n v="12"/>
    <s v="Icelandic"/>
    <n v="2"/>
    <x v="1"/>
    <n v="1"/>
    <s v="Social Phobia (9.1)"/>
    <n v="6.92"/>
    <n v="4.68"/>
  </r>
  <r>
    <s v="Skarphedinsson 2023 (47-CG) wide age bands9MaleTotal Anxiety (37.1)"/>
    <n v="9"/>
    <n v="3"/>
    <n v="14"/>
    <x v="25"/>
    <s v="Study1"/>
    <n v="768"/>
    <s v="Skarphedinsson2023 Study1.1 Male 8to11-years ANX DEP"/>
    <n v="246"/>
    <s v="Male"/>
    <n v="8"/>
    <n v="11"/>
    <x v="0"/>
    <s v="RCADS-47-CG-IS"/>
    <n v="12"/>
    <s v="Icelandic"/>
    <n v="2"/>
    <x v="1"/>
    <n v="7"/>
    <s v="Total Anxiety (37.1)"/>
    <n v="19.149999999999999"/>
    <n v="13.9"/>
  </r>
  <r>
    <s v="Skarphedinsson 2023 (47-CG) wide age bands9MaleTotal Anxiety and Depression (47.1)"/>
    <n v="9"/>
    <n v="3"/>
    <n v="14"/>
    <x v="25"/>
    <s v="Study1"/>
    <n v="768"/>
    <s v="Skarphedinsson2023 Study1.1 Male 8to11-years ANX DEP"/>
    <n v="246"/>
    <s v="Male"/>
    <n v="8"/>
    <n v="11"/>
    <x v="0"/>
    <s v="RCADS-47-CG-IS"/>
    <n v="12"/>
    <s v="Icelandic"/>
    <n v="2"/>
    <x v="1"/>
    <n v="8"/>
    <s v="Total Anxiety and Depression (47.1)"/>
    <n v="24.59"/>
    <n v="17.66"/>
  </r>
  <r>
    <s v="Skarphedinsson 2023 (47-Y) wide age bands10FemaleGeneralized Anxiety Disorder (6.1)"/>
    <n v="10"/>
    <n v="4"/>
    <n v="14"/>
    <x v="26"/>
    <s v="Study1"/>
    <n v="706"/>
    <s v="Skarphedinsson2023 Study1 Female 8to11-years"/>
    <n v="155"/>
    <s v="Female"/>
    <n v="8"/>
    <n v="11"/>
    <x v="0"/>
    <s v="RCADS-47-Y-IS"/>
    <n v="12"/>
    <s v="Icelandic"/>
    <n v="1"/>
    <x v="0"/>
    <n v="3"/>
    <s v="Generalized Anxiety Disorder (6.1)"/>
    <n v="4.4800000000000004"/>
    <n v="2.91"/>
  </r>
  <r>
    <s v="Skarphedinsson 2023 (47-Y) wide age bands10FemaleMajor Depressive Disorder (10.1)"/>
    <n v="10"/>
    <n v="4"/>
    <n v="14"/>
    <x v="26"/>
    <s v="Study1"/>
    <n v="706"/>
    <s v="Skarphedinsson2023 Study1 Female 8to11-years"/>
    <n v="155"/>
    <s v="Female"/>
    <n v="8"/>
    <n v="11"/>
    <x v="0"/>
    <s v="RCADS-47-Y-IS"/>
    <n v="12"/>
    <s v="Icelandic"/>
    <n v="1"/>
    <x v="0"/>
    <n v="4"/>
    <s v="Major Depressive Disorder (10.1)"/>
    <n v="5.05"/>
    <n v="3.51"/>
  </r>
  <r>
    <s v="Skarphedinsson 2023 (47-Y) wide age bands10FemaleObsessive Compulsive Disorder (6.1)"/>
    <n v="10"/>
    <n v="4"/>
    <n v="14"/>
    <x v="26"/>
    <s v="Study1"/>
    <n v="706"/>
    <s v="Skarphedinsson2023 Study1 Female 8to11-years"/>
    <n v="155"/>
    <s v="Female"/>
    <n v="8"/>
    <n v="11"/>
    <x v="0"/>
    <s v="RCADS-47-Y-IS"/>
    <n v="12"/>
    <s v="Icelandic"/>
    <n v="1"/>
    <x v="0"/>
    <n v="6"/>
    <s v="Obsessive Compulsive Disorder (6.1)"/>
    <n v="2.68"/>
    <n v="2.52"/>
  </r>
  <r>
    <s v="Skarphedinsson 2023 (47-Y) wide age bands10FemalePanic Disorder (9.1)"/>
    <n v="10"/>
    <n v="4"/>
    <n v="14"/>
    <x v="26"/>
    <s v="Study1"/>
    <n v="706"/>
    <s v="Skarphedinsson2023 Study1 Female 8to11-years"/>
    <n v="155"/>
    <s v="Female"/>
    <n v="8"/>
    <n v="11"/>
    <x v="0"/>
    <s v="RCADS-47-Y-IS"/>
    <n v="12"/>
    <s v="Icelandic"/>
    <n v="1"/>
    <x v="0"/>
    <n v="2"/>
    <s v="Panic Disorder (9.1)"/>
    <n v="7.02"/>
    <n v="4.8499999999999996"/>
  </r>
  <r>
    <s v="Skarphedinsson 2023 (47-Y) wide age bands10FemaleSeparation Anxiety Disorder (7.1)"/>
    <n v="10"/>
    <n v="4"/>
    <n v="14"/>
    <x v="26"/>
    <s v="Study1"/>
    <n v="706"/>
    <s v="Skarphedinsson2023 Study1 Female 8to11-years"/>
    <n v="155"/>
    <s v="Female"/>
    <n v="8"/>
    <n v="11"/>
    <x v="0"/>
    <s v="RCADS-47-Y-IS"/>
    <n v="12"/>
    <s v="Icelandic"/>
    <n v="1"/>
    <x v="0"/>
    <n v="5"/>
    <s v="Separation Anxiety Disorder (7.1)"/>
    <n v="3.99"/>
    <n v="3.39"/>
  </r>
  <r>
    <s v="Skarphedinsson 2023 (47-Y) wide age bands10FemaleSocial Phobia (9.1)"/>
    <n v="10"/>
    <n v="4"/>
    <n v="14"/>
    <x v="26"/>
    <s v="Study1"/>
    <n v="706"/>
    <s v="Skarphedinsson2023 Study1 Female 8to11-years"/>
    <n v="155"/>
    <s v="Female"/>
    <n v="8"/>
    <n v="11"/>
    <x v="0"/>
    <s v="RCADS-47-Y-IS"/>
    <n v="12"/>
    <s v="Icelandic"/>
    <n v="1"/>
    <x v="0"/>
    <n v="1"/>
    <s v="Social Phobia (9.1)"/>
    <n v="7.05"/>
    <n v="4.8899999999999997"/>
  </r>
  <r>
    <s v="Skarphedinsson 2023 (47-Y) wide age bands10FemaleTotal Anxiety (37.1)"/>
    <n v="10"/>
    <n v="4"/>
    <n v="14"/>
    <x v="26"/>
    <s v="Study1"/>
    <n v="706"/>
    <s v="Skarphedinsson2023 Study1 Female 8to11-years"/>
    <n v="155"/>
    <s v="Female"/>
    <n v="8"/>
    <n v="11"/>
    <x v="0"/>
    <s v="RCADS-47-Y-IS"/>
    <n v="12"/>
    <s v="Icelandic"/>
    <n v="1"/>
    <x v="0"/>
    <n v="7"/>
    <s v="Total Anxiety (37.1)"/>
    <n v="25.21"/>
    <n v="15.27"/>
  </r>
  <r>
    <s v="Skarphedinsson 2023 (47-Y) wide age bands10FemaleTotal Anxiety and Depression (47.1)"/>
    <n v="10"/>
    <n v="4"/>
    <n v="14"/>
    <x v="26"/>
    <s v="Study1"/>
    <n v="706"/>
    <s v="Skarphedinsson2023 Study1 Female 8to11-years"/>
    <n v="155"/>
    <s v="Female"/>
    <n v="8"/>
    <n v="11"/>
    <x v="0"/>
    <s v="RCADS-47-Y-IS"/>
    <n v="12"/>
    <s v="Icelandic"/>
    <n v="1"/>
    <x v="0"/>
    <n v="8"/>
    <s v="Total Anxiety and Depression (47.1)"/>
    <n v="30.26"/>
    <n v="17.39"/>
  </r>
  <r>
    <s v="Skarphedinsson 2023 (47-Y) wide age bands10MaleGeneralized Anxiety Disorder (6.1)"/>
    <n v="10"/>
    <n v="4"/>
    <n v="14"/>
    <x v="26"/>
    <s v="Study1"/>
    <n v="705"/>
    <s v="Skarphedinsson2023 Study1 Male 8to11-years"/>
    <n v="161"/>
    <s v="Male"/>
    <n v="8"/>
    <n v="11"/>
    <x v="0"/>
    <s v="RCADS-47-Y-IS"/>
    <n v="12"/>
    <s v="Icelandic"/>
    <n v="1"/>
    <x v="0"/>
    <n v="3"/>
    <s v="Generalized Anxiety Disorder (6.1)"/>
    <n v="3.76"/>
    <n v="2.94"/>
  </r>
  <r>
    <s v="Skarphedinsson 2023 (47-Y) wide age bands10MaleMajor Depressive Disorder (10.1)"/>
    <n v="10"/>
    <n v="4"/>
    <n v="14"/>
    <x v="26"/>
    <s v="Study1"/>
    <n v="705"/>
    <s v="Skarphedinsson2023 Study1 Male 8to11-years"/>
    <n v="161"/>
    <s v="Male"/>
    <n v="8"/>
    <n v="11"/>
    <x v="0"/>
    <s v="RCADS-47-Y-IS"/>
    <n v="12"/>
    <s v="Icelandic"/>
    <n v="1"/>
    <x v="0"/>
    <n v="4"/>
    <s v="Major Depressive Disorder (10.1)"/>
    <n v="5.61"/>
    <n v="3.91"/>
  </r>
  <r>
    <s v="Skarphedinsson 2023 (47-Y) wide age bands10MaleObsessive Compulsive Disorder (6.1)"/>
    <n v="10"/>
    <n v="4"/>
    <n v="14"/>
    <x v="26"/>
    <s v="Study1"/>
    <n v="705"/>
    <s v="Skarphedinsson2023 Study1 Male 8to11-years"/>
    <n v="161"/>
    <s v="Male"/>
    <n v="8"/>
    <n v="11"/>
    <x v="0"/>
    <s v="RCADS-47-Y-IS"/>
    <n v="12"/>
    <s v="Icelandic"/>
    <n v="1"/>
    <x v="0"/>
    <n v="6"/>
    <s v="Obsessive Compulsive Disorder (6.1)"/>
    <n v="2.23"/>
    <n v="2.23"/>
  </r>
  <r>
    <s v="Skarphedinsson 2023 (47-Y) wide age bands10MalePanic Disorder (9.1)"/>
    <n v="10"/>
    <n v="4"/>
    <n v="14"/>
    <x v="26"/>
    <s v="Study1"/>
    <n v="705"/>
    <s v="Skarphedinsson2023 Study1 Male 8to11-years"/>
    <n v="161"/>
    <s v="Male"/>
    <n v="8"/>
    <n v="11"/>
    <x v="0"/>
    <s v="RCADS-47-Y-IS"/>
    <n v="12"/>
    <s v="Icelandic"/>
    <n v="1"/>
    <x v="0"/>
    <n v="2"/>
    <s v="Panic Disorder (9.1)"/>
    <n v="5.93"/>
    <n v="4.51"/>
  </r>
  <r>
    <s v="Skarphedinsson 2023 (47-Y) wide age bands10MaleSeparation Anxiety Disorder (7.1)"/>
    <n v="10"/>
    <n v="4"/>
    <n v="14"/>
    <x v="26"/>
    <s v="Study1"/>
    <n v="705"/>
    <s v="Skarphedinsson2023 Study1 Male 8to11-years"/>
    <n v="161"/>
    <s v="Male"/>
    <n v="8"/>
    <n v="11"/>
    <x v="0"/>
    <s v="RCADS-47-Y-IS"/>
    <n v="12"/>
    <s v="Icelandic"/>
    <n v="1"/>
    <x v="0"/>
    <n v="5"/>
    <s v="Separation Anxiety Disorder (7.1)"/>
    <n v="3.05"/>
    <n v="3.07"/>
  </r>
  <r>
    <s v="Skarphedinsson 2023 (47-Y) wide age bands10MaleSocial Phobia (9.1)"/>
    <n v="10"/>
    <n v="4"/>
    <n v="14"/>
    <x v="26"/>
    <s v="Study1"/>
    <n v="705"/>
    <s v="Skarphedinsson2023 Study1 Male 8to11-years"/>
    <n v="161"/>
    <s v="Male"/>
    <n v="8"/>
    <n v="11"/>
    <x v="0"/>
    <s v="RCADS-47-Y-IS"/>
    <n v="12"/>
    <s v="Icelandic"/>
    <n v="1"/>
    <x v="0"/>
    <n v="1"/>
    <s v="Social Phobia (9.1)"/>
    <n v="6"/>
    <n v="4.49"/>
  </r>
  <r>
    <s v="Skarphedinsson 2023 (47-Y) wide age bands10MaleTotal Anxiety (37.1)"/>
    <n v="10"/>
    <n v="4"/>
    <n v="14"/>
    <x v="26"/>
    <s v="Study1"/>
    <n v="705"/>
    <s v="Skarphedinsson2023 Study1 Male 8to11-years"/>
    <n v="161"/>
    <s v="Male"/>
    <n v="8"/>
    <n v="11"/>
    <x v="0"/>
    <s v="RCADS-47-Y-IS"/>
    <n v="12"/>
    <s v="Icelandic"/>
    <n v="1"/>
    <x v="0"/>
    <n v="7"/>
    <s v="Total Anxiety (37.1)"/>
    <n v="20.97"/>
    <n v="14.54"/>
  </r>
  <r>
    <s v="Skarphedinsson 2023 (47-Y) wide age bands10MaleTotal Anxiety and Depression (47.1)"/>
    <n v="10"/>
    <n v="4"/>
    <n v="14"/>
    <x v="26"/>
    <s v="Study1"/>
    <n v="705"/>
    <s v="Skarphedinsson2023 Study1 Male 8to11-years"/>
    <n v="161"/>
    <s v="Male"/>
    <n v="8"/>
    <n v="11"/>
    <x v="0"/>
    <s v="RCADS-47-Y-IS"/>
    <n v="12"/>
    <s v="Icelandic"/>
    <n v="1"/>
    <x v="0"/>
    <n v="8"/>
    <s v="Total Anxiety and Depression (47.1)"/>
    <n v="26.58"/>
    <n v="17.38"/>
  </r>
  <r>
    <s v="Skarphedinsson 2023 (47-Y) wide age bands11FemaleGeneralized Anxiety Disorder (6.1)"/>
    <n v="11"/>
    <n v="5"/>
    <n v="14"/>
    <x v="26"/>
    <s v="Study1"/>
    <n v="706"/>
    <s v="Skarphedinsson2023 Study1 Female 8to11-years"/>
    <n v="155"/>
    <s v="Female"/>
    <n v="8"/>
    <n v="11"/>
    <x v="0"/>
    <s v="RCADS-47-Y-IS"/>
    <n v="12"/>
    <s v="Icelandic"/>
    <n v="1"/>
    <x v="0"/>
    <n v="3"/>
    <s v="Generalized Anxiety Disorder (6.1)"/>
    <n v="4.4800000000000004"/>
    <n v="2.91"/>
  </r>
  <r>
    <s v="Skarphedinsson 2023 (47-Y) wide age bands11FemaleMajor Depressive Disorder (10.1)"/>
    <n v="11"/>
    <n v="5"/>
    <n v="14"/>
    <x v="26"/>
    <s v="Study1"/>
    <n v="706"/>
    <s v="Skarphedinsson2023 Study1 Female 8to11-years"/>
    <n v="155"/>
    <s v="Female"/>
    <n v="8"/>
    <n v="11"/>
    <x v="0"/>
    <s v="RCADS-47-Y-IS"/>
    <n v="12"/>
    <s v="Icelandic"/>
    <n v="1"/>
    <x v="0"/>
    <n v="4"/>
    <s v="Major Depressive Disorder (10.1)"/>
    <n v="5.05"/>
    <n v="3.51"/>
  </r>
  <r>
    <s v="Skarphedinsson 2023 (47-Y) wide age bands11FemaleObsessive Compulsive Disorder (6.1)"/>
    <n v="11"/>
    <n v="5"/>
    <n v="14"/>
    <x v="26"/>
    <s v="Study1"/>
    <n v="706"/>
    <s v="Skarphedinsson2023 Study1 Female 8to11-years"/>
    <n v="155"/>
    <s v="Female"/>
    <n v="8"/>
    <n v="11"/>
    <x v="0"/>
    <s v="RCADS-47-Y-IS"/>
    <n v="12"/>
    <s v="Icelandic"/>
    <n v="1"/>
    <x v="0"/>
    <n v="6"/>
    <s v="Obsessive Compulsive Disorder (6.1)"/>
    <n v="2.68"/>
    <n v="2.52"/>
  </r>
  <r>
    <s v="Skarphedinsson 2023 (47-Y) wide age bands11FemalePanic Disorder (9.1)"/>
    <n v="11"/>
    <n v="5"/>
    <n v="14"/>
    <x v="26"/>
    <s v="Study1"/>
    <n v="706"/>
    <s v="Skarphedinsson2023 Study1 Female 8to11-years"/>
    <n v="155"/>
    <s v="Female"/>
    <n v="8"/>
    <n v="11"/>
    <x v="0"/>
    <s v="RCADS-47-Y-IS"/>
    <n v="12"/>
    <s v="Icelandic"/>
    <n v="1"/>
    <x v="0"/>
    <n v="2"/>
    <s v="Panic Disorder (9.1)"/>
    <n v="7.02"/>
    <n v="4.8499999999999996"/>
  </r>
  <r>
    <s v="Skarphedinsson 2023 (47-Y) wide age bands11FemaleSeparation Anxiety Disorder (7.1)"/>
    <n v="11"/>
    <n v="5"/>
    <n v="14"/>
    <x v="26"/>
    <s v="Study1"/>
    <n v="706"/>
    <s v="Skarphedinsson2023 Study1 Female 8to11-years"/>
    <n v="155"/>
    <s v="Female"/>
    <n v="8"/>
    <n v="11"/>
    <x v="0"/>
    <s v="RCADS-47-Y-IS"/>
    <n v="12"/>
    <s v="Icelandic"/>
    <n v="1"/>
    <x v="0"/>
    <n v="5"/>
    <s v="Separation Anxiety Disorder (7.1)"/>
    <n v="3.99"/>
    <n v="3.39"/>
  </r>
  <r>
    <s v="Skarphedinsson 2023 (47-Y) wide age bands11FemaleSocial Phobia (9.1)"/>
    <n v="11"/>
    <n v="5"/>
    <n v="14"/>
    <x v="26"/>
    <s v="Study1"/>
    <n v="706"/>
    <s v="Skarphedinsson2023 Study1 Female 8to11-years"/>
    <n v="155"/>
    <s v="Female"/>
    <n v="8"/>
    <n v="11"/>
    <x v="0"/>
    <s v="RCADS-47-Y-IS"/>
    <n v="12"/>
    <s v="Icelandic"/>
    <n v="1"/>
    <x v="0"/>
    <n v="1"/>
    <s v="Social Phobia (9.1)"/>
    <n v="7.05"/>
    <n v="4.8899999999999997"/>
  </r>
  <r>
    <s v="Skarphedinsson 2023 (47-Y) wide age bands11FemaleTotal Anxiety (37.1)"/>
    <n v="11"/>
    <n v="5"/>
    <n v="14"/>
    <x v="26"/>
    <s v="Study1"/>
    <n v="706"/>
    <s v="Skarphedinsson2023 Study1 Female 8to11-years"/>
    <n v="155"/>
    <s v="Female"/>
    <n v="8"/>
    <n v="11"/>
    <x v="0"/>
    <s v="RCADS-47-Y-IS"/>
    <n v="12"/>
    <s v="Icelandic"/>
    <n v="1"/>
    <x v="0"/>
    <n v="7"/>
    <s v="Total Anxiety (37.1)"/>
    <n v="25.21"/>
    <n v="15.27"/>
  </r>
  <r>
    <s v="Skarphedinsson 2023 (47-Y) wide age bands11FemaleTotal Anxiety and Depression (47.1)"/>
    <n v="11"/>
    <n v="5"/>
    <n v="14"/>
    <x v="26"/>
    <s v="Study1"/>
    <n v="706"/>
    <s v="Skarphedinsson2023 Study1 Female 8to11-years"/>
    <n v="155"/>
    <s v="Female"/>
    <n v="8"/>
    <n v="11"/>
    <x v="0"/>
    <s v="RCADS-47-Y-IS"/>
    <n v="12"/>
    <s v="Icelandic"/>
    <n v="1"/>
    <x v="0"/>
    <n v="8"/>
    <s v="Total Anxiety and Depression (47.1)"/>
    <n v="30.26"/>
    <n v="17.39"/>
  </r>
  <r>
    <s v="Skarphedinsson 2023 (47-Y) wide age bands11MaleGeneralized Anxiety Disorder (6.1)"/>
    <n v="11"/>
    <n v="5"/>
    <n v="14"/>
    <x v="26"/>
    <s v="Study1"/>
    <n v="705"/>
    <s v="Skarphedinsson2023 Study1 Male 8to11-years"/>
    <n v="161"/>
    <s v="Male"/>
    <n v="8"/>
    <n v="11"/>
    <x v="0"/>
    <s v="RCADS-47-Y-IS"/>
    <n v="12"/>
    <s v="Icelandic"/>
    <n v="1"/>
    <x v="0"/>
    <n v="3"/>
    <s v="Generalized Anxiety Disorder (6.1)"/>
    <n v="3.76"/>
    <n v="2.94"/>
  </r>
  <r>
    <s v="Skarphedinsson 2023 (47-Y) wide age bands11MaleMajor Depressive Disorder (10.1)"/>
    <n v="11"/>
    <n v="5"/>
    <n v="14"/>
    <x v="26"/>
    <s v="Study1"/>
    <n v="705"/>
    <s v="Skarphedinsson2023 Study1 Male 8to11-years"/>
    <n v="161"/>
    <s v="Male"/>
    <n v="8"/>
    <n v="11"/>
    <x v="0"/>
    <s v="RCADS-47-Y-IS"/>
    <n v="12"/>
    <s v="Icelandic"/>
    <n v="1"/>
    <x v="0"/>
    <n v="4"/>
    <s v="Major Depressive Disorder (10.1)"/>
    <n v="5.61"/>
    <n v="3.91"/>
  </r>
  <r>
    <s v="Skarphedinsson 2023 (47-Y) wide age bands11MaleObsessive Compulsive Disorder (6.1)"/>
    <n v="11"/>
    <n v="5"/>
    <n v="14"/>
    <x v="26"/>
    <s v="Study1"/>
    <n v="705"/>
    <s v="Skarphedinsson2023 Study1 Male 8to11-years"/>
    <n v="161"/>
    <s v="Male"/>
    <n v="8"/>
    <n v="11"/>
    <x v="0"/>
    <s v="RCADS-47-Y-IS"/>
    <n v="12"/>
    <s v="Icelandic"/>
    <n v="1"/>
    <x v="0"/>
    <n v="6"/>
    <s v="Obsessive Compulsive Disorder (6.1)"/>
    <n v="2.23"/>
    <n v="2.23"/>
  </r>
  <r>
    <s v="Skarphedinsson 2023 (47-Y) wide age bands11MalePanic Disorder (9.1)"/>
    <n v="11"/>
    <n v="5"/>
    <n v="14"/>
    <x v="26"/>
    <s v="Study1"/>
    <n v="705"/>
    <s v="Skarphedinsson2023 Study1 Male 8to11-years"/>
    <n v="161"/>
    <s v="Male"/>
    <n v="8"/>
    <n v="11"/>
    <x v="0"/>
    <s v="RCADS-47-Y-IS"/>
    <n v="12"/>
    <s v="Icelandic"/>
    <n v="1"/>
    <x v="0"/>
    <n v="2"/>
    <s v="Panic Disorder (9.1)"/>
    <n v="5.93"/>
    <n v="4.51"/>
  </r>
  <r>
    <s v="Skarphedinsson 2023 (47-Y) wide age bands11MaleSeparation Anxiety Disorder (7.1)"/>
    <n v="11"/>
    <n v="5"/>
    <n v="14"/>
    <x v="26"/>
    <s v="Study1"/>
    <n v="705"/>
    <s v="Skarphedinsson2023 Study1 Male 8to11-years"/>
    <n v="161"/>
    <s v="Male"/>
    <n v="8"/>
    <n v="11"/>
    <x v="0"/>
    <s v="RCADS-47-Y-IS"/>
    <n v="12"/>
    <s v="Icelandic"/>
    <n v="1"/>
    <x v="0"/>
    <n v="5"/>
    <s v="Separation Anxiety Disorder (7.1)"/>
    <n v="3.05"/>
    <n v="3.07"/>
  </r>
  <r>
    <s v="Skarphedinsson 2023 (47-Y) wide age bands11MaleSocial Phobia (9.1)"/>
    <n v="11"/>
    <n v="5"/>
    <n v="14"/>
    <x v="26"/>
    <s v="Study1"/>
    <n v="705"/>
    <s v="Skarphedinsson2023 Study1 Male 8to11-years"/>
    <n v="161"/>
    <s v="Male"/>
    <n v="8"/>
    <n v="11"/>
    <x v="0"/>
    <s v="RCADS-47-Y-IS"/>
    <n v="12"/>
    <s v="Icelandic"/>
    <n v="1"/>
    <x v="0"/>
    <n v="1"/>
    <s v="Social Phobia (9.1)"/>
    <n v="6"/>
    <n v="4.49"/>
  </r>
  <r>
    <s v="Skarphedinsson 2023 (47-Y) wide age bands11MaleTotal Anxiety (37.1)"/>
    <n v="11"/>
    <n v="5"/>
    <n v="14"/>
    <x v="26"/>
    <s v="Study1"/>
    <n v="705"/>
    <s v="Skarphedinsson2023 Study1 Male 8to11-years"/>
    <n v="161"/>
    <s v="Male"/>
    <n v="8"/>
    <n v="11"/>
    <x v="0"/>
    <s v="RCADS-47-Y-IS"/>
    <n v="12"/>
    <s v="Icelandic"/>
    <n v="1"/>
    <x v="0"/>
    <n v="7"/>
    <s v="Total Anxiety (37.1)"/>
    <n v="20.97"/>
    <n v="14.54"/>
  </r>
  <r>
    <s v="Skarphedinsson 2023 (47-Y) wide age bands11MaleTotal Anxiety and Depression (47.1)"/>
    <n v="11"/>
    <n v="5"/>
    <n v="14"/>
    <x v="26"/>
    <s v="Study1"/>
    <n v="705"/>
    <s v="Skarphedinsson2023 Study1 Male 8to11-years"/>
    <n v="161"/>
    <s v="Male"/>
    <n v="8"/>
    <n v="11"/>
    <x v="0"/>
    <s v="RCADS-47-Y-IS"/>
    <n v="12"/>
    <s v="Icelandic"/>
    <n v="1"/>
    <x v="0"/>
    <n v="8"/>
    <s v="Total Anxiety and Depression (47.1)"/>
    <n v="26.58"/>
    <n v="17.38"/>
  </r>
  <r>
    <s v="Skarphedinsson 2023 (47-Y) wide age bands12FemaleGeneralized Anxiety Disorder (6.1)"/>
    <n v="12"/>
    <n v="6"/>
    <n v="14"/>
    <x v="26"/>
    <s v="Study1"/>
    <n v="708"/>
    <s v="Skarphedinsson2023 Study1 Female 12to17-years"/>
    <n v="102"/>
    <s v="Female"/>
    <n v="12"/>
    <n v="17"/>
    <x v="0"/>
    <s v="RCADS-47-Y-IS"/>
    <n v="12"/>
    <s v="Icelandic"/>
    <n v="1"/>
    <x v="0"/>
    <n v="3"/>
    <s v="Generalized Anxiety Disorder (6.1)"/>
    <n v="6.38"/>
    <n v="3.82"/>
  </r>
  <r>
    <s v="Skarphedinsson 2023 (47-Y) wide age bands12FemaleMajor Depressive Disorder (10.1)"/>
    <n v="12"/>
    <n v="6"/>
    <n v="14"/>
    <x v="26"/>
    <s v="Study1"/>
    <n v="708"/>
    <s v="Skarphedinsson2023 Study1 Female 12to17-years"/>
    <n v="102"/>
    <s v="Female"/>
    <n v="12"/>
    <n v="17"/>
    <x v="0"/>
    <s v="RCADS-47-Y-IS"/>
    <n v="12"/>
    <s v="Icelandic"/>
    <n v="1"/>
    <x v="0"/>
    <n v="4"/>
    <s v="Major Depressive Disorder (10.1)"/>
    <n v="9.07"/>
    <n v="6.23"/>
  </r>
  <r>
    <s v="Skarphedinsson 2023 (47-Y) wide age bands12FemaleObsessive Compulsive Disorder (6.1)"/>
    <n v="12"/>
    <n v="6"/>
    <n v="14"/>
    <x v="26"/>
    <s v="Study1"/>
    <n v="708"/>
    <s v="Skarphedinsson2023 Study1 Female 12to17-years"/>
    <n v="102"/>
    <s v="Female"/>
    <n v="12"/>
    <n v="17"/>
    <x v="0"/>
    <s v="RCADS-47-Y-IS"/>
    <n v="12"/>
    <s v="Icelandic"/>
    <n v="1"/>
    <x v="0"/>
    <n v="6"/>
    <s v="Obsessive Compulsive Disorder (6.1)"/>
    <n v="4.5199999999999996"/>
    <n v="3.5"/>
  </r>
  <r>
    <s v="Skarphedinsson 2023 (47-Y) wide age bands12FemalePanic Disorder (9.1)"/>
    <n v="12"/>
    <n v="6"/>
    <n v="14"/>
    <x v="26"/>
    <s v="Study1"/>
    <n v="708"/>
    <s v="Skarphedinsson2023 Study1 Female 12to17-years"/>
    <n v="102"/>
    <s v="Female"/>
    <n v="12"/>
    <n v="17"/>
    <x v="0"/>
    <s v="RCADS-47-Y-IS"/>
    <n v="12"/>
    <s v="Icelandic"/>
    <n v="1"/>
    <x v="0"/>
    <n v="2"/>
    <s v="Panic Disorder (9.1)"/>
    <n v="12.05"/>
    <n v="6.39"/>
  </r>
  <r>
    <s v="Skarphedinsson 2023 (47-Y) wide age bands12FemaleSeparation Anxiety Disorder (7.1)"/>
    <n v="12"/>
    <n v="6"/>
    <n v="14"/>
    <x v="26"/>
    <s v="Study1"/>
    <n v="708"/>
    <s v="Skarphedinsson2023 Study1 Female 12to17-years"/>
    <n v="102"/>
    <s v="Female"/>
    <n v="12"/>
    <n v="17"/>
    <x v="0"/>
    <s v="RCADS-47-Y-IS"/>
    <n v="12"/>
    <s v="Icelandic"/>
    <n v="1"/>
    <x v="0"/>
    <n v="5"/>
    <s v="Separation Anxiety Disorder (7.1)"/>
    <n v="3.53"/>
    <n v="3.25"/>
  </r>
  <r>
    <s v="Skarphedinsson 2023 (47-Y) wide age bands12FemaleSocial Phobia (9.1)"/>
    <n v="12"/>
    <n v="6"/>
    <n v="14"/>
    <x v="26"/>
    <s v="Study1"/>
    <n v="708"/>
    <s v="Skarphedinsson2023 Study1 Female 12to17-years"/>
    <n v="102"/>
    <s v="Female"/>
    <n v="12"/>
    <n v="17"/>
    <x v="0"/>
    <s v="RCADS-47-Y-IS"/>
    <n v="12"/>
    <s v="Icelandic"/>
    <n v="1"/>
    <x v="0"/>
    <n v="1"/>
    <s v="Social Phobia (9.1)"/>
    <n v="12.05"/>
    <n v="6.39"/>
  </r>
  <r>
    <s v="Skarphedinsson 2023 (47-Y) wide age bands12FemaleTotal Anxiety (37.1)"/>
    <n v="12"/>
    <n v="6"/>
    <n v="14"/>
    <x v="26"/>
    <s v="Study1"/>
    <n v="708"/>
    <s v="Skarphedinsson2023 Study1 Female 12to17-years"/>
    <n v="102"/>
    <s v="Female"/>
    <n v="12"/>
    <n v="17"/>
    <x v="0"/>
    <s v="RCADS-47-Y-IS"/>
    <n v="12"/>
    <s v="Icelandic"/>
    <n v="1"/>
    <x v="0"/>
    <n v="7"/>
    <s v="Total Anxiety (37.1)"/>
    <n v="38.53"/>
    <n v="21.01"/>
  </r>
  <r>
    <s v="Skarphedinsson 2023 (47-Y) wide age bands12FemaleTotal Anxiety and Depression (47.1)"/>
    <n v="12"/>
    <n v="6"/>
    <n v="14"/>
    <x v="26"/>
    <s v="Study1"/>
    <n v="708"/>
    <s v="Skarphedinsson2023 Study1 Female 12to17-years"/>
    <n v="102"/>
    <s v="Female"/>
    <n v="12"/>
    <n v="17"/>
    <x v="0"/>
    <s v="RCADS-47-Y-IS"/>
    <n v="12"/>
    <s v="Icelandic"/>
    <n v="1"/>
    <x v="0"/>
    <n v="8"/>
    <s v="Total Anxiety and Depression (47.1)"/>
    <n v="47.34"/>
    <n v="25.82"/>
  </r>
  <r>
    <s v="Skarphedinsson 2023 (47-Y) wide age bands12MaleGeneralized Anxiety Disorder (6.1)"/>
    <n v="12"/>
    <n v="6"/>
    <n v="14"/>
    <x v="26"/>
    <s v="Study1"/>
    <n v="707"/>
    <s v="Skarphedinsson2023 Study1 Male 12to17-years"/>
    <n v="89"/>
    <s v="Male"/>
    <n v="12"/>
    <n v="17"/>
    <x v="0"/>
    <s v="RCADS-47-Y-IS"/>
    <n v="12"/>
    <s v="Icelandic"/>
    <n v="1"/>
    <x v="0"/>
    <n v="3"/>
    <s v="Generalized Anxiety Disorder (6.1)"/>
    <n v="3.28"/>
    <n v="2.76"/>
  </r>
  <r>
    <s v="Skarphedinsson 2023 (47-Y) wide age bands12MaleMajor Depressive Disorder (10.1)"/>
    <n v="12"/>
    <n v="6"/>
    <n v="14"/>
    <x v="26"/>
    <s v="Study1"/>
    <n v="707"/>
    <s v="Skarphedinsson2023 Study1 Male 12to17-years"/>
    <n v="89"/>
    <s v="Male"/>
    <n v="12"/>
    <n v="17"/>
    <x v="0"/>
    <s v="RCADS-47-Y-IS"/>
    <n v="12"/>
    <s v="Icelandic"/>
    <n v="1"/>
    <x v="0"/>
    <n v="4"/>
    <s v="Major Depressive Disorder (10.1)"/>
    <n v="5.7"/>
    <n v="4.75"/>
  </r>
  <r>
    <s v="Skarphedinsson 2023 (47-Y) wide age bands12MaleObsessive Compulsive Disorder (6.1)"/>
    <n v="12"/>
    <n v="6"/>
    <n v="14"/>
    <x v="26"/>
    <s v="Study1"/>
    <n v="707"/>
    <s v="Skarphedinsson2023 Study1 Male 12to17-years"/>
    <n v="89"/>
    <s v="Male"/>
    <n v="12"/>
    <n v="17"/>
    <x v="0"/>
    <s v="RCADS-47-Y-IS"/>
    <n v="12"/>
    <s v="Icelandic"/>
    <n v="1"/>
    <x v="0"/>
    <n v="6"/>
    <s v="Obsessive Compulsive Disorder (6.1)"/>
    <n v="2.62"/>
    <n v="2.83"/>
  </r>
  <r>
    <s v="Skarphedinsson 2023 (47-Y) wide age bands12MalePanic Disorder (9.1)"/>
    <n v="12"/>
    <n v="6"/>
    <n v="14"/>
    <x v="26"/>
    <s v="Study1"/>
    <n v="707"/>
    <s v="Skarphedinsson2023 Study1 Male 12to17-years"/>
    <n v="89"/>
    <s v="Male"/>
    <n v="12"/>
    <n v="17"/>
    <x v="0"/>
    <s v="RCADS-47-Y-IS"/>
    <n v="12"/>
    <s v="Icelandic"/>
    <n v="1"/>
    <x v="0"/>
    <n v="2"/>
    <s v="Panic Disorder (9.1)"/>
    <n v="6.34"/>
    <n v="4.58"/>
  </r>
  <r>
    <s v="Skarphedinsson 2023 (47-Y) wide age bands12MaleSeparation Anxiety Disorder (7.1)"/>
    <n v="12"/>
    <n v="6"/>
    <n v="14"/>
    <x v="26"/>
    <s v="Study1"/>
    <n v="707"/>
    <s v="Skarphedinsson2023 Study1 Male 12to17-years"/>
    <n v="89"/>
    <s v="Male"/>
    <n v="12"/>
    <n v="17"/>
    <x v="0"/>
    <s v="RCADS-47-Y-IS"/>
    <n v="12"/>
    <s v="Icelandic"/>
    <n v="1"/>
    <x v="0"/>
    <n v="5"/>
    <s v="Separation Anxiety Disorder (7.1)"/>
    <n v="1.43"/>
    <n v="1.84"/>
  </r>
  <r>
    <s v="Skarphedinsson 2023 (47-Y) wide age bands12MaleSocial Phobia (9.1)"/>
    <n v="12"/>
    <n v="6"/>
    <n v="14"/>
    <x v="26"/>
    <s v="Study1"/>
    <n v="707"/>
    <s v="Skarphedinsson2023 Study1 Male 12to17-years"/>
    <n v="89"/>
    <s v="Male"/>
    <n v="12"/>
    <n v="17"/>
    <x v="0"/>
    <s v="RCADS-47-Y-IS"/>
    <n v="12"/>
    <s v="Icelandic"/>
    <n v="1"/>
    <x v="0"/>
    <n v="1"/>
    <s v="Social Phobia (9.1)"/>
    <n v="6.58"/>
    <n v="4.84"/>
  </r>
  <r>
    <s v="Skarphedinsson 2023 (47-Y) wide age bands12MaleTotal Anxiety (37.1)"/>
    <n v="12"/>
    <n v="6"/>
    <n v="14"/>
    <x v="26"/>
    <s v="Study1"/>
    <n v="707"/>
    <s v="Skarphedinsson2023 Study1 Male 12to17-years"/>
    <n v="89"/>
    <s v="Male"/>
    <n v="12"/>
    <n v="17"/>
    <x v="0"/>
    <s v="RCADS-47-Y-IS"/>
    <n v="12"/>
    <s v="Icelandic"/>
    <n v="1"/>
    <x v="0"/>
    <n v="7"/>
    <s v="Total Anxiety (37.1)"/>
    <n v="20.25"/>
    <n v="14.53"/>
  </r>
  <r>
    <s v="Skarphedinsson 2023 (47-Y) wide age bands12MaleTotal Anxiety and Depression (47.1)"/>
    <n v="12"/>
    <n v="6"/>
    <n v="14"/>
    <x v="26"/>
    <s v="Study1"/>
    <n v="707"/>
    <s v="Skarphedinsson2023 Study1 Male 12to17-years"/>
    <n v="89"/>
    <s v="Male"/>
    <n v="12"/>
    <n v="17"/>
    <x v="0"/>
    <s v="RCADS-47-Y-IS"/>
    <n v="12"/>
    <s v="Icelandic"/>
    <n v="1"/>
    <x v="0"/>
    <n v="8"/>
    <s v="Total Anxiety and Depression (47.1)"/>
    <n v="25.94"/>
    <n v="17.97"/>
  </r>
  <r>
    <s v="Skarphedinsson 2023 (47-Y) wide age bands13FemaleGeneralized Anxiety Disorder (6.1)"/>
    <n v="13"/>
    <n v="7"/>
    <n v="14"/>
    <x v="26"/>
    <s v="Study1"/>
    <n v="708"/>
    <s v="Skarphedinsson2023 Study1 Female 12to17-years"/>
    <n v="102"/>
    <s v="Female"/>
    <n v="12"/>
    <n v="17"/>
    <x v="0"/>
    <s v="RCADS-47-Y-IS"/>
    <n v="12"/>
    <s v="Icelandic"/>
    <n v="1"/>
    <x v="0"/>
    <n v="3"/>
    <s v="Generalized Anxiety Disorder (6.1)"/>
    <n v="6.38"/>
    <n v="3.82"/>
  </r>
  <r>
    <s v="Skarphedinsson 2023 (47-Y) wide age bands13FemaleMajor Depressive Disorder (10.1)"/>
    <n v="13"/>
    <n v="7"/>
    <n v="14"/>
    <x v="26"/>
    <s v="Study1"/>
    <n v="708"/>
    <s v="Skarphedinsson2023 Study1 Female 12to17-years"/>
    <n v="102"/>
    <s v="Female"/>
    <n v="12"/>
    <n v="17"/>
    <x v="0"/>
    <s v="RCADS-47-Y-IS"/>
    <n v="12"/>
    <s v="Icelandic"/>
    <n v="1"/>
    <x v="0"/>
    <n v="4"/>
    <s v="Major Depressive Disorder (10.1)"/>
    <n v="9.07"/>
    <n v="6.23"/>
  </r>
  <r>
    <s v="Skarphedinsson 2023 (47-Y) wide age bands13FemaleObsessive Compulsive Disorder (6.1)"/>
    <n v="13"/>
    <n v="7"/>
    <n v="14"/>
    <x v="26"/>
    <s v="Study1"/>
    <n v="708"/>
    <s v="Skarphedinsson2023 Study1 Female 12to17-years"/>
    <n v="102"/>
    <s v="Female"/>
    <n v="12"/>
    <n v="17"/>
    <x v="0"/>
    <s v="RCADS-47-Y-IS"/>
    <n v="12"/>
    <s v="Icelandic"/>
    <n v="1"/>
    <x v="0"/>
    <n v="6"/>
    <s v="Obsessive Compulsive Disorder (6.1)"/>
    <n v="4.5199999999999996"/>
    <n v="3.5"/>
  </r>
  <r>
    <s v="Skarphedinsson 2023 (47-Y) wide age bands13FemalePanic Disorder (9.1)"/>
    <n v="13"/>
    <n v="7"/>
    <n v="14"/>
    <x v="26"/>
    <s v="Study1"/>
    <n v="708"/>
    <s v="Skarphedinsson2023 Study1 Female 12to17-years"/>
    <n v="102"/>
    <s v="Female"/>
    <n v="12"/>
    <n v="17"/>
    <x v="0"/>
    <s v="RCADS-47-Y-IS"/>
    <n v="12"/>
    <s v="Icelandic"/>
    <n v="1"/>
    <x v="0"/>
    <n v="2"/>
    <s v="Panic Disorder (9.1)"/>
    <n v="12.05"/>
    <n v="6.39"/>
  </r>
  <r>
    <s v="Skarphedinsson 2023 (47-Y) wide age bands13FemaleSeparation Anxiety Disorder (7.1)"/>
    <n v="13"/>
    <n v="7"/>
    <n v="14"/>
    <x v="26"/>
    <s v="Study1"/>
    <n v="708"/>
    <s v="Skarphedinsson2023 Study1 Female 12to17-years"/>
    <n v="102"/>
    <s v="Female"/>
    <n v="12"/>
    <n v="17"/>
    <x v="0"/>
    <s v="RCADS-47-Y-IS"/>
    <n v="12"/>
    <s v="Icelandic"/>
    <n v="1"/>
    <x v="0"/>
    <n v="5"/>
    <s v="Separation Anxiety Disorder (7.1)"/>
    <n v="3.53"/>
    <n v="3.25"/>
  </r>
  <r>
    <s v="Skarphedinsson 2023 (47-Y) wide age bands13FemaleSocial Phobia (9.1)"/>
    <n v="13"/>
    <n v="7"/>
    <n v="14"/>
    <x v="26"/>
    <s v="Study1"/>
    <n v="708"/>
    <s v="Skarphedinsson2023 Study1 Female 12to17-years"/>
    <n v="102"/>
    <s v="Female"/>
    <n v="12"/>
    <n v="17"/>
    <x v="0"/>
    <s v="RCADS-47-Y-IS"/>
    <n v="12"/>
    <s v="Icelandic"/>
    <n v="1"/>
    <x v="0"/>
    <n v="1"/>
    <s v="Social Phobia (9.1)"/>
    <n v="12.05"/>
    <n v="6.39"/>
  </r>
  <r>
    <s v="Skarphedinsson 2023 (47-Y) wide age bands13FemaleTotal Anxiety (37.1)"/>
    <n v="13"/>
    <n v="7"/>
    <n v="14"/>
    <x v="26"/>
    <s v="Study1"/>
    <n v="708"/>
    <s v="Skarphedinsson2023 Study1 Female 12to17-years"/>
    <n v="102"/>
    <s v="Female"/>
    <n v="12"/>
    <n v="17"/>
    <x v="0"/>
    <s v="RCADS-47-Y-IS"/>
    <n v="12"/>
    <s v="Icelandic"/>
    <n v="1"/>
    <x v="0"/>
    <n v="7"/>
    <s v="Total Anxiety (37.1)"/>
    <n v="38.53"/>
    <n v="21.01"/>
  </r>
  <r>
    <s v="Skarphedinsson 2023 (47-Y) wide age bands13FemaleTotal Anxiety and Depression (47.1)"/>
    <n v="13"/>
    <n v="7"/>
    <n v="14"/>
    <x v="26"/>
    <s v="Study1"/>
    <n v="708"/>
    <s v="Skarphedinsson2023 Study1 Female 12to17-years"/>
    <n v="102"/>
    <s v="Female"/>
    <n v="12"/>
    <n v="17"/>
    <x v="0"/>
    <s v="RCADS-47-Y-IS"/>
    <n v="12"/>
    <s v="Icelandic"/>
    <n v="1"/>
    <x v="0"/>
    <n v="8"/>
    <s v="Total Anxiety and Depression (47.1)"/>
    <n v="47.34"/>
    <n v="25.82"/>
  </r>
  <r>
    <s v="Skarphedinsson 2023 (47-Y) wide age bands13MaleGeneralized Anxiety Disorder (6.1)"/>
    <n v="13"/>
    <n v="7"/>
    <n v="14"/>
    <x v="26"/>
    <s v="Study1"/>
    <n v="707"/>
    <s v="Skarphedinsson2023 Study1 Male 12to17-years"/>
    <n v="89"/>
    <s v="Male"/>
    <n v="12"/>
    <n v="17"/>
    <x v="0"/>
    <s v="RCADS-47-Y-IS"/>
    <n v="12"/>
    <s v="Icelandic"/>
    <n v="1"/>
    <x v="0"/>
    <n v="3"/>
    <s v="Generalized Anxiety Disorder (6.1)"/>
    <n v="3.28"/>
    <n v="2.76"/>
  </r>
  <r>
    <s v="Skarphedinsson 2023 (47-Y) wide age bands13MaleMajor Depressive Disorder (10.1)"/>
    <n v="13"/>
    <n v="7"/>
    <n v="14"/>
    <x v="26"/>
    <s v="Study1"/>
    <n v="707"/>
    <s v="Skarphedinsson2023 Study1 Male 12to17-years"/>
    <n v="89"/>
    <s v="Male"/>
    <n v="12"/>
    <n v="17"/>
    <x v="0"/>
    <s v="RCADS-47-Y-IS"/>
    <n v="12"/>
    <s v="Icelandic"/>
    <n v="1"/>
    <x v="0"/>
    <n v="4"/>
    <s v="Major Depressive Disorder (10.1)"/>
    <n v="5.7"/>
    <n v="4.75"/>
  </r>
  <r>
    <s v="Skarphedinsson 2023 (47-Y) wide age bands13MaleObsessive Compulsive Disorder (6.1)"/>
    <n v="13"/>
    <n v="7"/>
    <n v="14"/>
    <x v="26"/>
    <s v="Study1"/>
    <n v="707"/>
    <s v="Skarphedinsson2023 Study1 Male 12to17-years"/>
    <n v="89"/>
    <s v="Male"/>
    <n v="12"/>
    <n v="17"/>
    <x v="0"/>
    <s v="RCADS-47-Y-IS"/>
    <n v="12"/>
    <s v="Icelandic"/>
    <n v="1"/>
    <x v="0"/>
    <n v="6"/>
    <s v="Obsessive Compulsive Disorder (6.1)"/>
    <n v="2.62"/>
    <n v="2.83"/>
  </r>
  <r>
    <s v="Skarphedinsson 2023 (47-Y) wide age bands13MalePanic Disorder (9.1)"/>
    <n v="13"/>
    <n v="7"/>
    <n v="14"/>
    <x v="26"/>
    <s v="Study1"/>
    <n v="707"/>
    <s v="Skarphedinsson2023 Study1 Male 12to17-years"/>
    <n v="89"/>
    <s v="Male"/>
    <n v="12"/>
    <n v="17"/>
    <x v="0"/>
    <s v="RCADS-47-Y-IS"/>
    <n v="12"/>
    <s v="Icelandic"/>
    <n v="1"/>
    <x v="0"/>
    <n v="2"/>
    <s v="Panic Disorder (9.1)"/>
    <n v="6.34"/>
    <n v="4.58"/>
  </r>
  <r>
    <s v="Skarphedinsson 2023 (47-Y) wide age bands13MaleSeparation Anxiety Disorder (7.1)"/>
    <n v="13"/>
    <n v="7"/>
    <n v="14"/>
    <x v="26"/>
    <s v="Study1"/>
    <n v="707"/>
    <s v="Skarphedinsson2023 Study1 Male 12to17-years"/>
    <n v="89"/>
    <s v="Male"/>
    <n v="12"/>
    <n v="17"/>
    <x v="0"/>
    <s v="RCADS-47-Y-IS"/>
    <n v="12"/>
    <s v="Icelandic"/>
    <n v="1"/>
    <x v="0"/>
    <n v="5"/>
    <s v="Separation Anxiety Disorder (7.1)"/>
    <n v="1.43"/>
    <n v="1.84"/>
  </r>
  <r>
    <s v="Skarphedinsson 2023 (47-Y) wide age bands13MaleSocial Phobia (9.1)"/>
    <n v="13"/>
    <n v="7"/>
    <n v="14"/>
    <x v="26"/>
    <s v="Study1"/>
    <n v="707"/>
    <s v="Skarphedinsson2023 Study1 Male 12to17-years"/>
    <n v="89"/>
    <s v="Male"/>
    <n v="12"/>
    <n v="17"/>
    <x v="0"/>
    <s v="RCADS-47-Y-IS"/>
    <n v="12"/>
    <s v="Icelandic"/>
    <n v="1"/>
    <x v="0"/>
    <n v="1"/>
    <s v="Social Phobia (9.1)"/>
    <n v="6.58"/>
    <n v="4.84"/>
  </r>
  <r>
    <s v="Skarphedinsson 2023 (47-Y) wide age bands13MaleTotal Anxiety (37.1)"/>
    <n v="13"/>
    <n v="7"/>
    <n v="14"/>
    <x v="26"/>
    <s v="Study1"/>
    <n v="707"/>
    <s v="Skarphedinsson2023 Study1 Male 12to17-years"/>
    <n v="89"/>
    <s v="Male"/>
    <n v="12"/>
    <n v="17"/>
    <x v="0"/>
    <s v="RCADS-47-Y-IS"/>
    <n v="12"/>
    <s v="Icelandic"/>
    <n v="1"/>
    <x v="0"/>
    <n v="7"/>
    <s v="Total Anxiety (37.1)"/>
    <n v="20.25"/>
    <n v="14.53"/>
  </r>
  <r>
    <s v="Skarphedinsson 2023 (47-Y) wide age bands13MaleTotal Anxiety and Depression (47.1)"/>
    <n v="13"/>
    <n v="7"/>
    <n v="14"/>
    <x v="26"/>
    <s v="Study1"/>
    <n v="707"/>
    <s v="Skarphedinsson2023 Study1 Male 12to17-years"/>
    <n v="89"/>
    <s v="Male"/>
    <n v="12"/>
    <n v="17"/>
    <x v="0"/>
    <s v="RCADS-47-Y-IS"/>
    <n v="12"/>
    <s v="Icelandic"/>
    <n v="1"/>
    <x v="0"/>
    <n v="8"/>
    <s v="Total Anxiety and Depression (47.1)"/>
    <n v="25.94"/>
    <n v="17.97"/>
  </r>
  <r>
    <s v="Skarphedinsson 2023 (47-Y) wide age bands14FemaleGeneralized Anxiety Disorder (6.1)"/>
    <n v="14"/>
    <n v="8"/>
    <n v="14"/>
    <x v="26"/>
    <s v="Study1"/>
    <n v="708"/>
    <s v="Skarphedinsson2023 Study1 Female 12to17-years"/>
    <n v="102"/>
    <s v="Female"/>
    <n v="12"/>
    <n v="17"/>
    <x v="0"/>
    <s v="RCADS-47-Y-IS"/>
    <n v="12"/>
    <s v="Icelandic"/>
    <n v="1"/>
    <x v="0"/>
    <n v="3"/>
    <s v="Generalized Anxiety Disorder (6.1)"/>
    <n v="6.38"/>
    <n v="3.82"/>
  </r>
  <r>
    <s v="Skarphedinsson 2023 (47-Y) wide age bands14FemaleMajor Depressive Disorder (10.1)"/>
    <n v="14"/>
    <n v="8"/>
    <n v="14"/>
    <x v="26"/>
    <s v="Study1"/>
    <n v="708"/>
    <s v="Skarphedinsson2023 Study1 Female 12to17-years"/>
    <n v="102"/>
    <s v="Female"/>
    <n v="12"/>
    <n v="17"/>
    <x v="0"/>
    <s v="RCADS-47-Y-IS"/>
    <n v="12"/>
    <s v="Icelandic"/>
    <n v="1"/>
    <x v="0"/>
    <n v="4"/>
    <s v="Major Depressive Disorder (10.1)"/>
    <n v="9.07"/>
    <n v="6.23"/>
  </r>
  <r>
    <s v="Skarphedinsson 2023 (47-Y) wide age bands14FemaleObsessive Compulsive Disorder (6.1)"/>
    <n v="14"/>
    <n v="8"/>
    <n v="14"/>
    <x v="26"/>
    <s v="Study1"/>
    <n v="708"/>
    <s v="Skarphedinsson2023 Study1 Female 12to17-years"/>
    <n v="102"/>
    <s v="Female"/>
    <n v="12"/>
    <n v="17"/>
    <x v="0"/>
    <s v="RCADS-47-Y-IS"/>
    <n v="12"/>
    <s v="Icelandic"/>
    <n v="1"/>
    <x v="0"/>
    <n v="6"/>
    <s v="Obsessive Compulsive Disorder (6.1)"/>
    <n v="4.5199999999999996"/>
    <n v="3.5"/>
  </r>
  <r>
    <s v="Skarphedinsson 2023 (47-Y) wide age bands14FemalePanic Disorder (9.1)"/>
    <n v="14"/>
    <n v="8"/>
    <n v="14"/>
    <x v="26"/>
    <s v="Study1"/>
    <n v="708"/>
    <s v="Skarphedinsson2023 Study1 Female 12to17-years"/>
    <n v="102"/>
    <s v="Female"/>
    <n v="12"/>
    <n v="17"/>
    <x v="0"/>
    <s v="RCADS-47-Y-IS"/>
    <n v="12"/>
    <s v="Icelandic"/>
    <n v="1"/>
    <x v="0"/>
    <n v="2"/>
    <s v="Panic Disorder (9.1)"/>
    <n v="12.05"/>
    <n v="6.39"/>
  </r>
  <r>
    <s v="Skarphedinsson 2023 (47-Y) wide age bands14FemaleSeparation Anxiety Disorder (7.1)"/>
    <n v="14"/>
    <n v="8"/>
    <n v="14"/>
    <x v="26"/>
    <s v="Study1"/>
    <n v="708"/>
    <s v="Skarphedinsson2023 Study1 Female 12to17-years"/>
    <n v="102"/>
    <s v="Female"/>
    <n v="12"/>
    <n v="17"/>
    <x v="0"/>
    <s v="RCADS-47-Y-IS"/>
    <n v="12"/>
    <s v="Icelandic"/>
    <n v="1"/>
    <x v="0"/>
    <n v="5"/>
    <s v="Separation Anxiety Disorder (7.1)"/>
    <n v="3.53"/>
    <n v="3.25"/>
  </r>
  <r>
    <s v="Skarphedinsson 2023 (47-Y) wide age bands14FemaleSocial Phobia (9.1)"/>
    <n v="14"/>
    <n v="8"/>
    <n v="14"/>
    <x v="26"/>
    <s v="Study1"/>
    <n v="708"/>
    <s v="Skarphedinsson2023 Study1 Female 12to17-years"/>
    <n v="102"/>
    <s v="Female"/>
    <n v="12"/>
    <n v="17"/>
    <x v="0"/>
    <s v="RCADS-47-Y-IS"/>
    <n v="12"/>
    <s v="Icelandic"/>
    <n v="1"/>
    <x v="0"/>
    <n v="1"/>
    <s v="Social Phobia (9.1)"/>
    <n v="12.05"/>
    <n v="6.39"/>
  </r>
  <r>
    <s v="Skarphedinsson 2023 (47-Y) wide age bands14FemaleTotal Anxiety (37.1)"/>
    <n v="14"/>
    <n v="8"/>
    <n v="14"/>
    <x v="26"/>
    <s v="Study1"/>
    <n v="708"/>
    <s v="Skarphedinsson2023 Study1 Female 12to17-years"/>
    <n v="102"/>
    <s v="Female"/>
    <n v="12"/>
    <n v="17"/>
    <x v="0"/>
    <s v="RCADS-47-Y-IS"/>
    <n v="12"/>
    <s v="Icelandic"/>
    <n v="1"/>
    <x v="0"/>
    <n v="7"/>
    <s v="Total Anxiety (37.1)"/>
    <n v="38.53"/>
    <n v="21.01"/>
  </r>
  <r>
    <s v="Skarphedinsson 2023 (47-Y) wide age bands14FemaleTotal Anxiety and Depression (47.1)"/>
    <n v="14"/>
    <n v="8"/>
    <n v="14"/>
    <x v="26"/>
    <s v="Study1"/>
    <n v="708"/>
    <s v="Skarphedinsson2023 Study1 Female 12to17-years"/>
    <n v="102"/>
    <s v="Female"/>
    <n v="12"/>
    <n v="17"/>
    <x v="0"/>
    <s v="RCADS-47-Y-IS"/>
    <n v="12"/>
    <s v="Icelandic"/>
    <n v="1"/>
    <x v="0"/>
    <n v="8"/>
    <s v="Total Anxiety and Depression (47.1)"/>
    <n v="47.34"/>
    <n v="25.82"/>
  </r>
  <r>
    <s v="Skarphedinsson 2023 (47-Y) wide age bands14MaleGeneralized Anxiety Disorder (6.1)"/>
    <n v="14"/>
    <n v="8"/>
    <n v="14"/>
    <x v="26"/>
    <s v="Study1"/>
    <n v="707"/>
    <s v="Skarphedinsson2023 Study1 Male 12to17-years"/>
    <n v="89"/>
    <s v="Male"/>
    <n v="12"/>
    <n v="17"/>
    <x v="0"/>
    <s v="RCADS-47-Y-IS"/>
    <n v="12"/>
    <s v="Icelandic"/>
    <n v="1"/>
    <x v="0"/>
    <n v="3"/>
    <s v="Generalized Anxiety Disorder (6.1)"/>
    <n v="3.28"/>
    <n v="2.76"/>
  </r>
  <r>
    <s v="Skarphedinsson 2023 (47-Y) wide age bands14MaleMajor Depressive Disorder (10.1)"/>
    <n v="14"/>
    <n v="8"/>
    <n v="14"/>
    <x v="26"/>
    <s v="Study1"/>
    <n v="707"/>
    <s v="Skarphedinsson2023 Study1 Male 12to17-years"/>
    <n v="89"/>
    <s v="Male"/>
    <n v="12"/>
    <n v="17"/>
    <x v="0"/>
    <s v="RCADS-47-Y-IS"/>
    <n v="12"/>
    <s v="Icelandic"/>
    <n v="1"/>
    <x v="0"/>
    <n v="4"/>
    <s v="Major Depressive Disorder (10.1)"/>
    <n v="5.7"/>
    <n v="4.75"/>
  </r>
  <r>
    <s v="Skarphedinsson 2023 (47-Y) wide age bands14MaleObsessive Compulsive Disorder (6.1)"/>
    <n v="14"/>
    <n v="8"/>
    <n v="14"/>
    <x v="26"/>
    <s v="Study1"/>
    <n v="707"/>
    <s v="Skarphedinsson2023 Study1 Male 12to17-years"/>
    <n v="89"/>
    <s v="Male"/>
    <n v="12"/>
    <n v="17"/>
    <x v="0"/>
    <s v="RCADS-47-Y-IS"/>
    <n v="12"/>
    <s v="Icelandic"/>
    <n v="1"/>
    <x v="0"/>
    <n v="6"/>
    <s v="Obsessive Compulsive Disorder (6.1)"/>
    <n v="2.62"/>
    <n v="2.83"/>
  </r>
  <r>
    <s v="Skarphedinsson 2023 (47-Y) wide age bands14MalePanic Disorder (9.1)"/>
    <n v="14"/>
    <n v="8"/>
    <n v="14"/>
    <x v="26"/>
    <s v="Study1"/>
    <n v="707"/>
    <s v="Skarphedinsson2023 Study1 Male 12to17-years"/>
    <n v="89"/>
    <s v="Male"/>
    <n v="12"/>
    <n v="17"/>
    <x v="0"/>
    <s v="RCADS-47-Y-IS"/>
    <n v="12"/>
    <s v="Icelandic"/>
    <n v="1"/>
    <x v="0"/>
    <n v="2"/>
    <s v="Panic Disorder (9.1)"/>
    <n v="6.34"/>
    <n v="4.58"/>
  </r>
  <r>
    <s v="Skarphedinsson 2023 (47-Y) wide age bands14MaleSeparation Anxiety Disorder (7.1)"/>
    <n v="14"/>
    <n v="8"/>
    <n v="14"/>
    <x v="26"/>
    <s v="Study1"/>
    <n v="707"/>
    <s v="Skarphedinsson2023 Study1 Male 12to17-years"/>
    <n v="89"/>
    <s v="Male"/>
    <n v="12"/>
    <n v="17"/>
    <x v="0"/>
    <s v="RCADS-47-Y-IS"/>
    <n v="12"/>
    <s v="Icelandic"/>
    <n v="1"/>
    <x v="0"/>
    <n v="5"/>
    <s v="Separation Anxiety Disorder (7.1)"/>
    <n v="1.43"/>
    <n v="1.84"/>
  </r>
  <r>
    <s v="Skarphedinsson 2023 (47-Y) wide age bands14MaleSocial Phobia (9.1)"/>
    <n v="14"/>
    <n v="8"/>
    <n v="14"/>
    <x v="26"/>
    <s v="Study1"/>
    <n v="707"/>
    <s v="Skarphedinsson2023 Study1 Male 12to17-years"/>
    <n v="89"/>
    <s v="Male"/>
    <n v="12"/>
    <n v="17"/>
    <x v="0"/>
    <s v="RCADS-47-Y-IS"/>
    <n v="12"/>
    <s v="Icelandic"/>
    <n v="1"/>
    <x v="0"/>
    <n v="1"/>
    <s v="Social Phobia (9.1)"/>
    <n v="6.58"/>
    <n v="4.84"/>
  </r>
  <r>
    <s v="Skarphedinsson 2023 (47-Y) wide age bands14MaleTotal Anxiety (37.1)"/>
    <n v="14"/>
    <n v="8"/>
    <n v="14"/>
    <x v="26"/>
    <s v="Study1"/>
    <n v="707"/>
    <s v="Skarphedinsson2023 Study1 Male 12to17-years"/>
    <n v="89"/>
    <s v="Male"/>
    <n v="12"/>
    <n v="17"/>
    <x v="0"/>
    <s v="RCADS-47-Y-IS"/>
    <n v="12"/>
    <s v="Icelandic"/>
    <n v="1"/>
    <x v="0"/>
    <n v="7"/>
    <s v="Total Anxiety (37.1)"/>
    <n v="20.25"/>
    <n v="14.53"/>
  </r>
  <r>
    <s v="Skarphedinsson 2023 (47-Y) wide age bands14MaleTotal Anxiety and Depression (47.1)"/>
    <n v="14"/>
    <n v="8"/>
    <n v="14"/>
    <x v="26"/>
    <s v="Study1"/>
    <n v="707"/>
    <s v="Skarphedinsson2023 Study1 Male 12to17-years"/>
    <n v="89"/>
    <s v="Male"/>
    <n v="12"/>
    <n v="17"/>
    <x v="0"/>
    <s v="RCADS-47-Y-IS"/>
    <n v="12"/>
    <s v="Icelandic"/>
    <n v="1"/>
    <x v="0"/>
    <n v="8"/>
    <s v="Total Anxiety and Depression (47.1)"/>
    <n v="25.94"/>
    <n v="17.97"/>
  </r>
  <r>
    <s v="Skarphedinsson 2023 (47-Y) wide age bands15FemaleGeneralized Anxiety Disorder (6.1)"/>
    <n v="15"/>
    <n v="9"/>
    <n v="14"/>
    <x v="26"/>
    <s v="Study1"/>
    <n v="708"/>
    <s v="Skarphedinsson2023 Study1 Female 12to17-years"/>
    <n v="102"/>
    <s v="Female"/>
    <n v="12"/>
    <n v="17"/>
    <x v="0"/>
    <s v="RCADS-47-Y-IS"/>
    <n v="12"/>
    <s v="Icelandic"/>
    <n v="1"/>
    <x v="0"/>
    <n v="3"/>
    <s v="Generalized Anxiety Disorder (6.1)"/>
    <n v="6.38"/>
    <n v="3.82"/>
  </r>
  <r>
    <s v="Skarphedinsson 2023 (47-Y) wide age bands15FemaleMajor Depressive Disorder (10.1)"/>
    <n v="15"/>
    <n v="9"/>
    <n v="14"/>
    <x v="26"/>
    <s v="Study1"/>
    <n v="708"/>
    <s v="Skarphedinsson2023 Study1 Female 12to17-years"/>
    <n v="102"/>
    <s v="Female"/>
    <n v="12"/>
    <n v="17"/>
    <x v="0"/>
    <s v="RCADS-47-Y-IS"/>
    <n v="12"/>
    <s v="Icelandic"/>
    <n v="1"/>
    <x v="0"/>
    <n v="4"/>
    <s v="Major Depressive Disorder (10.1)"/>
    <n v="9.07"/>
    <n v="6.23"/>
  </r>
  <r>
    <s v="Skarphedinsson 2023 (47-Y) wide age bands15FemaleObsessive Compulsive Disorder (6.1)"/>
    <n v="15"/>
    <n v="9"/>
    <n v="14"/>
    <x v="26"/>
    <s v="Study1"/>
    <n v="708"/>
    <s v="Skarphedinsson2023 Study1 Female 12to17-years"/>
    <n v="102"/>
    <s v="Female"/>
    <n v="12"/>
    <n v="17"/>
    <x v="0"/>
    <s v="RCADS-47-Y-IS"/>
    <n v="12"/>
    <s v="Icelandic"/>
    <n v="1"/>
    <x v="0"/>
    <n v="6"/>
    <s v="Obsessive Compulsive Disorder (6.1)"/>
    <n v="4.5199999999999996"/>
    <n v="3.5"/>
  </r>
  <r>
    <s v="Skarphedinsson 2023 (47-Y) wide age bands15FemalePanic Disorder (9.1)"/>
    <n v="15"/>
    <n v="9"/>
    <n v="14"/>
    <x v="26"/>
    <s v="Study1"/>
    <n v="708"/>
    <s v="Skarphedinsson2023 Study1 Female 12to17-years"/>
    <n v="102"/>
    <s v="Female"/>
    <n v="12"/>
    <n v="17"/>
    <x v="0"/>
    <s v="RCADS-47-Y-IS"/>
    <n v="12"/>
    <s v="Icelandic"/>
    <n v="1"/>
    <x v="0"/>
    <n v="2"/>
    <s v="Panic Disorder (9.1)"/>
    <n v="12.05"/>
    <n v="6.39"/>
  </r>
  <r>
    <s v="Skarphedinsson 2023 (47-Y) wide age bands15FemaleSeparation Anxiety Disorder (7.1)"/>
    <n v="15"/>
    <n v="9"/>
    <n v="14"/>
    <x v="26"/>
    <s v="Study1"/>
    <n v="708"/>
    <s v="Skarphedinsson2023 Study1 Female 12to17-years"/>
    <n v="102"/>
    <s v="Female"/>
    <n v="12"/>
    <n v="17"/>
    <x v="0"/>
    <s v="RCADS-47-Y-IS"/>
    <n v="12"/>
    <s v="Icelandic"/>
    <n v="1"/>
    <x v="0"/>
    <n v="5"/>
    <s v="Separation Anxiety Disorder (7.1)"/>
    <n v="3.53"/>
    <n v="3.25"/>
  </r>
  <r>
    <s v="Skarphedinsson 2023 (47-Y) wide age bands15FemaleSocial Phobia (9.1)"/>
    <n v="15"/>
    <n v="9"/>
    <n v="14"/>
    <x v="26"/>
    <s v="Study1"/>
    <n v="708"/>
    <s v="Skarphedinsson2023 Study1 Female 12to17-years"/>
    <n v="102"/>
    <s v="Female"/>
    <n v="12"/>
    <n v="17"/>
    <x v="0"/>
    <s v="RCADS-47-Y-IS"/>
    <n v="12"/>
    <s v="Icelandic"/>
    <n v="1"/>
    <x v="0"/>
    <n v="1"/>
    <s v="Social Phobia (9.1)"/>
    <n v="12.05"/>
    <n v="6.39"/>
  </r>
  <r>
    <s v="Skarphedinsson 2023 (47-Y) wide age bands15FemaleTotal Anxiety (37.1)"/>
    <n v="15"/>
    <n v="9"/>
    <n v="14"/>
    <x v="26"/>
    <s v="Study1"/>
    <n v="708"/>
    <s v="Skarphedinsson2023 Study1 Female 12to17-years"/>
    <n v="102"/>
    <s v="Female"/>
    <n v="12"/>
    <n v="17"/>
    <x v="0"/>
    <s v="RCADS-47-Y-IS"/>
    <n v="12"/>
    <s v="Icelandic"/>
    <n v="1"/>
    <x v="0"/>
    <n v="7"/>
    <s v="Total Anxiety (37.1)"/>
    <n v="38.53"/>
    <n v="21.01"/>
  </r>
  <r>
    <s v="Skarphedinsson 2023 (47-Y) wide age bands15FemaleTotal Anxiety and Depression (47.1)"/>
    <n v="15"/>
    <n v="9"/>
    <n v="14"/>
    <x v="26"/>
    <s v="Study1"/>
    <n v="708"/>
    <s v="Skarphedinsson2023 Study1 Female 12to17-years"/>
    <n v="102"/>
    <s v="Female"/>
    <n v="12"/>
    <n v="17"/>
    <x v="0"/>
    <s v="RCADS-47-Y-IS"/>
    <n v="12"/>
    <s v="Icelandic"/>
    <n v="1"/>
    <x v="0"/>
    <n v="8"/>
    <s v="Total Anxiety and Depression (47.1)"/>
    <n v="47.34"/>
    <n v="25.82"/>
  </r>
  <r>
    <s v="Skarphedinsson 2023 (47-Y) wide age bands15MaleGeneralized Anxiety Disorder (6.1)"/>
    <n v="15"/>
    <n v="9"/>
    <n v="14"/>
    <x v="26"/>
    <s v="Study1"/>
    <n v="707"/>
    <s v="Skarphedinsson2023 Study1 Male 12to17-years"/>
    <n v="89"/>
    <s v="Male"/>
    <n v="12"/>
    <n v="17"/>
    <x v="0"/>
    <s v="RCADS-47-Y-IS"/>
    <n v="12"/>
    <s v="Icelandic"/>
    <n v="1"/>
    <x v="0"/>
    <n v="3"/>
    <s v="Generalized Anxiety Disorder (6.1)"/>
    <n v="3.28"/>
    <n v="2.76"/>
  </r>
  <r>
    <s v="Skarphedinsson 2023 (47-Y) wide age bands15MaleMajor Depressive Disorder (10.1)"/>
    <n v="15"/>
    <n v="9"/>
    <n v="14"/>
    <x v="26"/>
    <s v="Study1"/>
    <n v="707"/>
    <s v="Skarphedinsson2023 Study1 Male 12to17-years"/>
    <n v="89"/>
    <s v="Male"/>
    <n v="12"/>
    <n v="17"/>
    <x v="0"/>
    <s v="RCADS-47-Y-IS"/>
    <n v="12"/>
    <s v="Icelandic"/>
    <n v="1"/>
    <x v="0"/>
    <n v="4"/>
    <s v="Major Depressive Disorder (10.1)"/>
    <n v="5.7"/>
    <n v="4.75"/>
  </r>
  <r>
    <s v="Skarphedinsson 2023 (47-Y) wide age bands15MaleObsessive Compulsive Disorder (6.1)"/>
    <n v="15"/>
    <n v="9"/>
    <n v="14"/>
    <x v="26"/>
    <s v="Study1"/>
    <n v="707"/>
    <s v="Skarphedinsson2023 Study1 Male 12to17-years"/>
    <n v="89"/>
    <s v="Male"/>
    <n v="12"/>
    <n v="17"/>
    <x v="0"/>
    <s v="RCADS-47-Y-IS"/>
    <n v="12"/>
    <s v="Icelandic"/>
    <n v="1"/>
    <x v="0"/>
    <n v="6"/>
    <s v="Obsessive Compulsive Disorder (6.1)"/>
    <n v="2.62"/>
    <n v="2.83"/>
  </r>
  <r>
    <s v="Skarphedinsson 2023 (47-Y) wide age bands15MalePanic Disorder (9.1)"/>
    <n v="15"/>
    <n v="9"/>
    <n v="14"/>
    <x v="26"/>
    <s v="Study1"/>
    <n v="707"/>
    <s v="Skarphedinsson2023 Study1 Male 12to17-years"/>
    <n v="89"/>
    <s v="Male"/>
    <n v="12"/>
    <n v="17"/>
    <x v="0"/>
    <s v="RCADS-47-Y-IS"/>
    <n v="12"/>
    <s v="Icelandic"/>
    <n v="1"/>
    <x v="0"/>
    <n v="2"/>
    <s v="Panic Disorder (9.1)"/>
    <n v="6.34"/>
    <n v="4.58"/>
  </r>
  <r>
    <s v="Skarphedinsson 2023 (47-Y) wide age bands15MaleSeparation Anxiety Disorder (7.1)"/>
    <n v="15"/>
    <n v="9"/>
    <n v="14"/>
    <x v="26"/>
    <s v="Study1"/>
    <n v="707"/>
    <s v="Skarphedinsson2023 Study1 Male 12to17-years"/>
    <n v="89"/>
    <s v="Male"/>
    <n v="12"/>
    <n v="17"/>
    <x v="0"/>
    <s v="RCADS-47-Y-IS"/>
    <n v="12"/>
    <s v="Icelandic"/>
    <n v="1"/>
    <x v="0"/>
    <n v="5"/>
    <s v="Separation Anxiety Disorder (7.1)"/>
    <n v="1.43"/>
    <n v="1.84"/>
  </r>
  <r>
    <s v="Skarphedinsson 2023 (47-Y) wide age bands15MaleSocial Phobia (9.1)"/>
    <n v="15"/>
    <n v="9"/>
    <n v="14"/>
    <x v="26"/>
    <s v="Study1"/>
    <n v="707"/>
    <s v="Skarphedinsson2023 Study1 Male 12to17-years"/>
    <n v="89"/>
    <s v="Male"/>
    <n v="12"/>
    <n v="17"/>
    <x v="0"/>
    <s v="RCADS-47-Y-IS"/>
    <n v="12"/>
    <s v="Icelandic"/>
    <n v="1"/>
    <x v="0"/>
    <n v="1"/>
    <s v="Social Phobia (9.1)"/>
    <n v="6.58"/>
    <n v="4.84"/>
  </r>
  <r>
    <s v="Skarphedinsson 2023 (47-Y) wide age bands15MaleTotal Anxiety (37.1)"/>
    <n v="15"/>
    <n v="9"/>
    <n v="14"/>
    <x v="26"/>
    <s v="Study1"/>
    <n v="707"/>
    <s v="Skarphedinsson2023 Study1 Male 12to17-years"/>
    <n v="89"/>
    <s v="Male"/>
    <n v="12"/>
    <n v="17"/>
    <x v="0"/>
    <s v="RCADS-47-Y-IS"/>
    <n v="12"/>
    <s v="Icelandic"/>
    <n v="1"/>
    <x v="0"/>
    <n v="7"/>
    <s v="Total Anxiety (37.1)"/>
    <n v="20.25"/>
    <n v="14.53"/>
  </r>
  <r>
    <s v="Skarphedinsson 2023 (47-Y) wide age bands15MaleTotal Anxiety and Depression (47.1)"/>
    <n v="15"/>
    <n v="9"/>
    <n v="14"/>
    <x v="26"/>
    <s v="Study1"/>
    <n v="707"/>
    <s v="Skarphedinsson2023 Study1 Male 12to17-years"/>
    <n v="89"/>
    <s v="Male"/>
    <n v="12"/>
    <n v="17"/>
    <x v="0"/>
    <s v="RCADS-47-Y-IS"/>
    <n v="12"/>
    <s v="Icelandic"/>
    <n v="1"/>
    <x v="0"/>
    <n v="8"/>
    <s v="Total Anxiety and Depression (47.1)"/>
    <n v="25.94"/>
    <n v="17.97"/>
  </r>
  <r>
    <s v="Skarphedinsson 2023 (47-Y) wide age bands16FemaleGeneralized Anxiety Disorder (6.1)"/>
    <n v="16"/>
    <n v="10"/>
    <n v="14"/>
    <x v="26"/>
    <s v="Study1"/>
    <n v="708"/>
    <s v="Skarphedinsson2023 Study1 Female 12to17-years"/>
    <n v="102"/>
    <s v="Female"/>
    <n v="12"/>
    <n v="17"/>
    <x v="0"/>
    <s v="RCADS-47-Y-IS"/>
    <n v="12"/>
    <s v="Icelandic"/>
    <n v="1"/>
    <x v="0"/>
    <n v="3"/>
    <s v="Generalized Anxiety Disorder (6.1)"/>
    <n v="6.38"/>
    <n v="3.82"/>
  </r>
  <r>
    <s v="Skarphedinsson 2023 (47-Y) wide age bands16FemaleMajor Depressive Disorder (10.1)"/>
    <n v="16"/>
    <n v="10"/>
    <n v="14"/>
    <x v="26"/>
    <s v="Study1"/>
    <n v="708"/>
    <s v="Skarphedinsson2023 Study1 Female 12to17-years"/>
    <n v="102"/>
    <s v="Female"/>
    <n v="12"/>
    <n v="17"/>
    <x v="0"/>
    <s v="RCADS-47-Y-IS"/>
    <n v="12"/>
    <s v="Icelandic"/>
    <n v="1"/>
    <x v="0"/>
    <n v="4"/>
    <s v="Major Depressive Disorder (10.1)"/>
    <n v="9.07"/>
    <n v="6.23"/>
  </r>
  <r>
    <s v="Skarphedinsson 2023 (47-Y) wide age bands16FemaleObsessive Compulsive Disorder (6.1)"/>
    <n v="16"/>
    <n v="10"/>
    <n v="14"/>
    <x v="26"/>
    <s v="Study1"/>
    <n v="708"/>
    <s v="Skarphedinsson2023 Study1 Female 12to17-years"/>
    <n v="102"/>
    <s v="Female"/>
    <n v="12"/>
    <n v="17"/>
    <x v="0"/>
    <s v="RCADS-47-Y-IS"/>
    <n v="12"/>
    <s v="Icelandic"/>
    <n v="1"/>
    <x v="0"/>
    <n v="6"/>
    <s v="Obsessive Compulsive Disorder (6.1)"/>
    <n v="4.5199999999999996"/>
    <n v="3.5"/>
  </r>
  <r>
    <s v="Skarphedinsson 2023 (47-Y) wide age bands16FemalePanic Disorder (9.1)"/>
    <n v="16"/>
    <n v="10"/>
    <n v="14"/>
    <x v="26"/>
    <s v="Study1"/>
    <n v="708"/>
    <s v="Skarphedinsson2023 Study1 Female 12to17-years"/>
    <n v="102"/>
    <s v="Female"/>
    <n v="12"/>
    <n v="17"/>
    <x v="0"/>
    <s v="RCADS-47-Y-IS"/>
    <n v="12"/>
    <s v="Icelandic"/>
    <n v="1"/>
    <x v="0"/>
    <n v="2"/>
    <s v="Panic Disorder (9.1)"/>
    <n v="12.05"/>
    <n v="6.39"/>
  </r>
  <r>
    <s v="Skarphedinsson 2023 (47-Y) wide age bands16FemaleSeparation Anxiety Disorder (7.1)"/>
    <n v="16"/>
    <n v="10"/>
    <n v="14"/>
    <x v="26"/>
    <s v="Study1"/>
    <n v="708"/>
    <s v="Skarphedinsson2023 Study1 Female 12to17-years"/>
    <n v="102"/>
    <s v="Female"/>
    <n v="12"/>
    <n v="17"/>
    <x v="0"/>
    <s v="RCADS-47-Y-IS"/>
    <n v="12"/>
    <s v="Icelandic"/>
    <n v="1"/>
    <x v="0"/>
    <n v="5"/>
    <s v="Separation Anxiety Disorder (7.1)"/>
    <n v="3.53"/>
    <n v="3.25"/>
  </r>
  <r>
    <s v="Skarphedinsson 2023 (47-Y) wide age bands16FemaleSocial Phobia (9.1)"/>
    <n v="16"/>
    <n v="10"/>
    <n v="14"/>
    <x v="26"/>
    <s v="Study1"/>
    <n v="708"/>
    <s v="Skarphedinsson2023 Study1 Female 12to17-years"/>
    <n v="102"/>
    <s v="Female"/>
    <n v="12"/>
    <n v="17"/>
    <x v="0"/>
    <s v="RCADS-47-Y-IS"/>
    <n v="12"/>
    <s v="Icelandic"/>
    <n v="1"/>
    <x v="0"/>
    <n v="1"/>
    <s v="Social Phobia (9.1)"/>
    <n v="12.05"/>
    <n v="6.39"/>
  </r>
  <r>
    <s v="Skarphedinsson 2023 (47-Y) wide age bands16FemaleTotal Anxiety (37.1)"/>
    <n v="16"/>
    <n v="10"/>
    <n v="14"/>
    <x v="26"/>
    <s v="Study1"/>
    <n v="708"/>
    <s v="Skarphedinsson2023 Study1 Female 12to17-years"/>
    <n v="102"/>
    <s v="Female"/>
    <n v="12"/>
    <n v="17"/>
    <x v="0"/>
    <s v="RCADS-47-Y-IS"/>
    <n v="12"/>
    <s v="Icelandic"/>
    <n v="1"/>
    <x v="0"/>
    <n v="7"/>
    <s v="Total Anxiety (37.1)"/>
    <n v="38.53"/>
    <n v="21.01"/>
  </r>
  <r>
    <s v="Skarphedinsson 2023 (47-Y) wide age bands16FemaleTotal Anxiety and Depression (47.1)"/>
    <n v="16"/>
    <n v="10"/>
    <n v="14"/>
    <x v="26"/>
    <s v="Study1"/>
    <n v="708"/>
    <s v="Skarphedinsson2023 Study1 Female 12to17-years"/>
    <n v="102"/>
    <s v="Female"/>
    <n v="12"/>
    <n v="17"/>
    <x v="0"/>
    <s v="RCADS-47-Y-IS"/>
    <n v="12"/>
    <s v="Icelandic"/>
    <n v="1"/>
    <x v="0"/>
    <n v="8"/>
    <s v="Total Anxiety and Depression (47.1)"/>
    <n v="47.34"/>
    <n v="25.82"/>
  </r>
  <r>
    <s v="Skarphedinsson 2023 (47-Y) wide age bands16MaleGeneralized Anxiety Disorder (6.1)"/>
    <n v="16"/>
    <n v="10"/>
    <n v="14"/>
    <x v="26"/>
    <s v="Study1"/>
    <n v="707"/>
    <s v="Skarphedinsson2023 Study1 Male 12to17-years"/>
    <n v="89"/>
    <s v="Male"/>
    <n v="12"/>
    <n v="17"/>
    <x v="0"/>
    <s v="RCADS-47-Y-IS"/>
    <n v="12"/>
    <s v="Icelandic"/>
    <n v="1"/>
    <x v="0"/>
    <n v="3"/>
    <s v="Generalized Anxiety Disorder (6.1)"/>
    <n v="3.28"/>
    <n v="2.76"/>
  </r>
  <r>
    <s v="Skarphedinsson 2023 (47-Y) wide age bands16MaleMajor Depressive Disorder (10.1)"/>
    <n v="16"/>
    <n v="10"/>
    <n v="14"/>
    <x v="26"/>
    <s v="Study1"/>
    <n v="707"/>
    <s v="Skarphedinsson2023 Study1 Male 12to17-years"/>
    <n v="89"/>
    <s v="Male"/>
    <n v="12"/>
    <n v="17"/>
    <x v="0"/>
    <s v="RCADS-47-Y-IS"/>
    <n v="12"/>
    <s v="Icelandic"/>
    <n v="1"/>
    <x v="0"/>
    <n v="4"/>
    <s v="Major Depressive Disorder (10.1)"/>
    <n v="5.7"/>
    <n v="4.75"/>
  </r>
  <r>
    <s v="Skarphedinsson 2023 (47-Y) wide age bands16MaleObsessive Compulsive Disorder (6.1)"/>
    <n v="16"/>
    <n v="10"/>
    <n v="14"/>
    <x v="26"/>
    <s v="Study1"/>
    <n v="707"/>
    <s v="Skarphedinsson2023 Study1 Male 12to17-years"/>
    <n v="89"/>
    <s v="Male"/>
    <n v="12"/>
    <n v="17"/>
    <x v="0"/>
    <s v="RCADS-47-Y-IS"/>
    <n v="12"/>
    <s v="Icelandic"/>
    <n v="1"/>
    <x v="0"/>
    <n v="6"/>
    <s v="Obsessive Compulsive Disorder (6.1)"/>
    <n v="2.62"/>
    <n v="2.83"/>
  </r>
  <r>
    <s v="Skarphedinsson 2023 (47-Y) wide age bands16MalePanic Disorder (9.1)"/>
    <n v="16"/>
    <n v="10"/>
    <n v="14"/>
    <x v="26"/>
    <s v="Study1"/>
    <n v="707"/>
    <s v="Skarphedinsson2023 Study1 Male 12to17-years"/>
    <n v="89"/>
    <s v="Male"/>
    <n v="12"/>
    <n v="17"/>
    <x v="0"/>
    <s v="RCADS-47-Y-IS"/>
    <n v="12"/>
    <s v="Icelandic"/>
    <n v="1"/>
    <x v="0"/>
    <n v="2"/>
    <s v="Panic Disorder (9.1)"/>
    <n v="6.34"/>
    <n v="4.58"/>
  </r>
  <r>
    <s v="Skarphedinsson 2023 (47-Y) wide age bands16MaleSeparation Anxiety Disorder (7.1)"/>
    <n v="16"/>
    <n v="10"/>
    <n v="14"/>
    <x v="26"/>
    <s v="Study1"/>
    <n v="707"/>
    <s v="Skarphedinsson2023 Study1 Male 12to17-years"/>
    <n v="89"/>
    <s v="Male"/>
    <n v="12"/>
    <n v="17"/>
    <x v="0"/>
    <s v="RCADS-47-Y-IS"/>
    <n v="12"/>
    <s v="Icelandic"/>
    <n v="1"/>
    <x v="0"/>
    <n v="5"/>
    <s v="Separation Anxiety Disorder (7.1)"/>
    <n v="1.43"/>
    <n v="1.84"/>
  </r>
  <r>
    <s v="Skarphedinsson 2023 (47-Y) wide age bands16MaleSocial Phobia (9.1)"/>
    <n v="16"/>
    <n v="10"/>
    <n v="14"/>
    <x v="26"/>
    <s v="Study1"/>
    <n v="707"/>
    <s v="Skarphedinsson2023 Study1 Male 12to17-years"/>
    <n v="89"/>
    <s v="Male"/>
    <n v="12"/>
    <n v="17"/>
    <x v="0"/>
    <s v="RCADS-47-Y-IS"/>
    <n v="12"/>
    <s v="Icelandic"/>
    <n v="1"/>
    <x v="0"/>
    <n v="1"/>
    <s v="Social Phobia (9.1)"/>
    <n v="6.58"/>
    <n v="4.84"/>
  </r>
  <r>
    <s v="Skarphedinsson 2023 (47-Y) wide age bands16MaleTotal Anxiety (37.1)"/>
    <n v="16"/>
    <n v="10"/>
    <n v="14"/>
    <x v="26"/>
    <s v="Study1"/>
    <n v="707"/>
    <s v="Skarphedinsson2023 Study1 Male 12to17-years"/>
    <n v="89"/>
    <s v="Male"/>
    <n v="12"/>
    <n v="17"/>
    <x v="0"/>
    <s v="RCADS-47-Y-IS"/>
    <n v="12"/>
    <s v="Icelandic"/>
    <n v="1"/>
    <x v="0"/>
    <n v="7"/>
    <s v="Total Anxiety (37.1)"/>
    <n v="20.25"/>
    <n v="14.53"/>
  </r>
  <r>
    <s v="Skarphedinsson 2023 (47-Y) wide age bands16MaleTotal Anxiety and Depression (47.1)"/>
    <n v="16"/>
    <n v="10"/>
    <n v="14"/>
    <x v="26"/>
    <s v="Study1"/>
    <n v="707"/>
    <s v="Skarphedinsson2023 Study1 Male 12to17-years"/>
    <n v="89"/>
    <s v="Male"/>
    <n v="12"/>
    <n v="17"/>
    <x v="0"/>
    <s v="RCADS-47-Y-IS"/>
    <n v="12"/>
    <s v="Icelandic"/>
    <n v="1"/>
    <x v="0"/>
    <n v="8"/>
    <s v="Total Anxiety and Depression (47.1)"/>
    <n v="25.94"/>
    <n v="17.97"/>
  </r>
  <r>
    <s v="Skarphedinsson 2023 (47-Y) wide age bands17FemaleGeneralized Anxiety Disorder (6.1)"/>
    <n v="17"/>
    <n v="11"/>
    <n v="14"/>
    <x v="26"/>
    <s v="Study1"/>
    <n v="708"/>
    <s v="Skarphedinsson2023 Study1 Female 12to17-years"/>
    <n v="102"/>
    <s v="Female"/>
    <n v="12"/>
    <n v="17"/>
    <x v="0"/>
    <s v="RCADS-47-Y-IS"/>
    <n v="12"/>
    <s v="Icelandic"/>
    <n v="1"/>
    <x v="0"/>
    <n v="3"/>
    <s v="Generalized Anxiety Disorder (6.1)"/>
    <n v="6.38"/>
    <n v="3.82"/>
  </r>
  <r>
    <s v="Skarphedinsson 2023 (47-Y) wide age bands17FemaleMajor Depressive Disorder (10.1)"/>
    <n v="17"/>
    <n v="11"/>
    <n v="14"/>
    <x v="26"/>
    <s v="Study1"/>
    <n v="708"/>
    <s v="Skarphedinsson2023 Study1 Female 12to17-years"/>
    <n v="102"/>
    <s v="Female"/>
    <n v="12"/>
    <n v="17"/>
    <x v="0"/>
    <s v="RCADS-47-Y-IS"/>
    <n v="12"/>
    <s v="Icelandic"/>
    <n v="1"/>
    <x v="0"/>
    <n v="4"/>
    <s v="Major Depressive Disorder (10.1)"/>
    <n v="9.07"/>
    <n v="6.23"/>
  </r>
  <r>
    <s v="Skarphedinsson 2023 (47-Y) wide age bands17FemaleObsessive Compulsive Disorder (6.1)"/>
    <n v="17"/>
    <n v="11"/>
    <n v="14"/>
    <x v="26"/>
    <s v="Study1"/>
    <n v="708"/>
    <s v="Skarphedinsson2023 Study1 Female 12to17-years"/>
    <n v="102"/>
    <s v="Female"/>
    <n v="12"/>
    <n v="17"/>
    <x v="0"/>
    <s v="RCADS-47-Y-IS"/>
    <n v="12"/>
    <s v="Icelandic"/>
    <n v="1"/>
    <x v="0"/>
    <n v="6"/>
    <s v="Obsessive Compulsive Disorder (6.1)"/>
    <n v="4.5199999999999996"/>
    <n v="3.5"/>
  </r>
  <r>
    <s v="Skarphedinsson 2023 (47-Y) wide age bands17FemalePanic Disorder (9.1)"/>
    <n v="17"/>
    <n v="11"/>
    <n v="14"/>
    <x v="26"/>
    <s v="Study1"/>
    <n v="708"/>
    <s v="Skarphedinsson2023 Study1 Female 12to17-years"/>
    <n v="102"/>
    <s v="Female"/>
    <n v="12"/>
    <n v="17"/>
    <x v="0"/>
    <s v="RCADS-47-Y-IS"/>
    <n v="12"/>
    <s v="Icelandic"/>
    <n v="1"/>
    <x v="0"/>
    <n v="2"/>
    <s v="Panic Disorder (9.1)"/>
    <n v="12.05"/>
    <n v="6.39"/>
  </r>
  <r>
    <s v="Skarphedinsson 2023 (47-Y) wide age bands17FemaleSeparation Anxiety Disorder (7.1)"/>
    <n v="17"/>
    <n v="11"/>
    <n v="14"/>
    <x v="26"/>
    <s v="Study1"/>
    <n v="708"/>
    <s v="Skarphedinsson2023 Study1 Female 12to17-years"/>
    <n v="102"/>
    <s v="Female"/>
    <n v="12"/>
    <n v="17"/>
    <x v="0"/>
    <s v="RCADS-47-Y-IS"/>
    <n v="12"/>
    <s v="Icelandic"/>
    <n v="1"/>
    <x v="0"/>
    <n v="5"/>
    <s v="Separation Anxiety Disorder (7.1)"/>
    <n v="3.53"/>
    <n v="3.25"/>
  </r>
  <r>
    <s v="Skarphedinsson 2023 (47-Y) wide age bands17FemaleSocial Phobia (9.1)"/>
    <n v="17"/>
    <n v="11"/>
    <n v="14"/>
    <x v="26"/>
    <s v="Study1"/>
    <n v="708"/>
    <s v="Skarphedinsson2023 Study1 Female 12to17-years"/>
    <n v="102"/>
    <s v="Female"/>
    <n v="12"/>
    <n v="17"/>
    <x v="0"/>
    <s v="RCADS-47-Y-IS"/>
    <n v="12"/>
    <s v="Icelandic"/>
    <n v="1"/>
    <x v="0"/>
    <n v="1"/>
    <s v="Social Phobia (9.1)"/>
    <n v="12.05"/>
    <n v="6.39"/>
  </r>
  <r>
    <s v="Skarphedinsson 2023 (47-Y) wide age bands17FemaleTotal Anxiety (37.1)"/>
    <n v="17"/>
    <n v="11"/>
    <n v="14"/>
    <x v="26"/>
    <s v="Study1"/>
    <n v="708"/>
    <s v="Skarphedinsson2023 Study1 Female 12to17-years"/>
    <n v="102"/>
    <s v="Female"/>
    <n v="12"/>
    <n v="17"/>
    <x v="0"/>
    <s v="RCADS-47-Y-IS"/>
    <n v="12"/>
    <s v="Icelandic"/>
    <n v="1"/>
    <x v="0"/>
    <n v="7"/>
    <s v="Total Anxiety (37.1)"/>
    <n v="38.53"/>
    <n v="21.01"/>
  </r>
  <r>
    <s v="Skarphedinsson 2023 (47-Y) wide age bands17FemaleTotal Anxiety and Depression (47.1)"/>
    <n v="17"/>
    <n v="11"/>
    <n v="14"/>
    <x v="26"/>
    <s v="Study1"/>
    <n v="708"/>
    <s v="Skarphedinsson2023 Study1 Female 12to17-years"/>
    <n v="102"/>
    <s v="Female"/>
    <n v="12"/>
    <n v="17"/>
    <x v="0"/>
    <s v="RCADS-47-Y-IS"/>
    <n v="12"/>
    <s v="Icelandic"/>
    <n v="1"/>
    <x v="0"/>
    <n v="8"/>
    <s v="Total Anxiety and Depression (47.1)"/>
    <n v="47.34"/>
    <n v="25.82"/>
  </r>
  <r>
    <s v="Skarphedinsson 2023 (47-Y) wide age bands17MaleGeneralized Anxiety Disorder (6.1)"/>
    <n v="17"/>
    <n v="11"/>
    <n v="14"/>
    <x v="26"/>
    <s v="Study1"/>
    <n v="707"/>
    <s v="Skarphedinsson2023 Study1 Male 12to17-years"/>
    <n v="89"/>
    <s v="Male"/>
    <n v="12"/>
    <n v="17"/>
    <x v="0"/>
    <s v="RCADS-47-Y-IS"/>
    <n v="12"/>
    <s v="Icelandic"/>
    <n v="1"/>
    <x v="0"/>
    <n v="3"/>
    <s v="Generalized Anxiety Disorder (6.1)"/>
    <n v="3.28"/>
    <n v="2.76"/>
  </r>
  <r>
    <s v="Skarphedinsson 2023 (47-Y) wide age bands17MaleMajor Depressive Disorder (10.1)"/>
    <n v="17"/>
    <n v="11"/>
    <n v="14"/>
    <x v="26"/>
    <s v="Study1"/>
    <n v="707"/>
    <s v="Skarphedinsson2023 Study1 Male 12to17-years"/>
    <n v="89"/>
    <s v="Male"/>
    <n v="12"/>
    <n v="17"/>
    <x v="0"/>
    <s v="RCADS-47-Y-IS"/>
    <n v="12"/>
    <s v="Icelandic"/>
    <n v="1"/>
    <x v="0"/>
    <n v="4"/>
    <s v="Major Depressive Disorder (10.1)"/>
    <n v="5.7"/>
    <n v="4.75"/>
  </r>
  <r>
    <s v="Skarphedinsson 2023 (47-Y) wide age bands17MaleObsessive Compulsive Disorder (6.1)"/>
    <n v="17"/>
    <n v="11"/>
    <n v="14"/>
    <x v="26"/>
    <s v="Study1"/>
    <n v="707"/>
    <s v="Skarphedinsson2023 Study1 Male 12to17-years"/>
    <n v="89"/>
    <s v="Male"/>
    <n v="12"/>
    <n v="17"/>
    <x v="0"/>
    <s v="RCADS-47-Y-IS"/>
    <n v="12"/>
    <s v="Icelandic"/>
    <n v="1"/>
    <x v="0"/>
    <n v="6"/>
    <s v="Obsessive Compulsive Disorder (6.1)"/>
    <n v="2.62"/>
    <n v="2.83"/>
  </r>
  <r>
    <s v="Skarphedinsson 2023 (47-Y) wide age bands17MalePanic Disorder (9.1)"/>
    <n v="17"/>
    <n v="11"/>
    <n v="14"/>
    <x v="26"/>
    <s v="Study1"/>
    <n v="707"/>
    <s v="Skarphedinsson2023 Study1 Male 12to17-years"/>
    <n v="89"/>
    <s v="Male"/>
    <n v="12"/>
    <n v="17"/>
    <x v="0"/>
    <s v="RCADS-47-Y-IS"/>
    <n v="12"/>
    <s v="Icelandic"/>
    <n v="1"/>
    <x v="0"/>
    <n v="2"/>
    <s v="Panic Disorder (9.1)"/>
    <n v="6.34"/>
    <n v="4.58"/>
  </r>
  <r>
    <s v="Skarphedinsson 2023 (47-Y) wide age bands17MaleSeparation Anxiety Disorder (7.1)"/>
    <n v="17"/>
    <n v="11"/>
    <n v="14"/>
    <x v="26"/>
    <s v="Study1"/>
    <n v="707"/>
    <s v="Skarphedinsson2023 Study1 Male 12to17-years"/>
    <n v="89"/>
    <s v="Male"/>
    <n v="12"/>
    <n v="17"/>
    <x v="0"/>
    <s v="RCADS-47-Y-IS"/>
    <n v="12"/>
    <s v="Icelandic"/>
    <n v="1"/>
    <x v="0"/>
    <n v="5"/>
    <s v="Separation Anxiety Disorder (7.1)"/>
    <n v="1.43"/>
    <n v="1.84"/>
  </r>
  <r>
    <s v="Skarphedinsson 2023 (47-Y) wide age bands17MaleSocial Phobia (9.1)"/>
    <n v="17"/>
    <n v="11"/>
    <n v="14"/>
    <x v="26"/>
    <s v="Study1"/>
    <n v="707"/>
    <s v="Skarphedinsson2023 Study1 Male 12to17-years"/>
    <n v="89"/>
    <s v="Male"/>
    <n v="12"/>
    <n v="17"/>
    <x v="0"/>
    <s v="RCADS-47-Y-IS"/>
    <n v="12"/>
    <s v="Icelandic"/>
    <n v="1"/>
    <x v="0"/>
    <n v="1"/>
    <s v="Social Phobia (9.1)"/>
    <n v="6.58"/>
    <n v="4.84"/>
  </r>
  <r>
    <s v="Skarphedinsson 2023 (47-Y) wide age bands17MaleTotal Anxiety (37.1)"/>
    <n v="17"/>
    <n v="11"/>
    <n v="14"/>
    <x v="26"/>
    <s v="Study1"/>
    <n v="707"/>
    <s v="Skarphedinsson2023 Study1 Male 12to17-years"/>
    <n v="89"/>
    <s v="Male"/>
    <n v="12"/>
    <n v="17"/>
    <x v="0"/>
    <s v="RCADS-47-Y-IS"/>
    <n v="12"/>
    <s v="Icelandic"/>
    <n v="1"/>
    <x v="0"/>
    <n v="7"/>
    <s v="Total Anxiety (37.1)"/>
    <n v="20.25"/>
    <n v="14.53"/>
  </r>
  <r>
    <s v="Skarphedinsson 2023 (47-Y) wide age bands17MaleTotal Anxiety and Depression (47.1)"/>
    <n v="17"/>
    <n v="11"/>
    <n v="14"/>
    <x v="26"/>
    <s v="Study1"/>
    <n v="707"/>
    <s v="Skarphedinsson2023 Study1 Male 12to17-years"/>
    <n v="89"/>
    <s v="Male"/>
    <n v="12"/>
    <n v="17"/>
    <x v="0"/>
    <s v="RCADS-47-Y-IS"/>
    <n v="12"/>
    <s v="Icelandic"/>
    <n v="1"/>
    <x v="0"/>
    <n v="8"/>
    <s v="Total Anxiety and Depression (47.1)"/>
    <n v="25.94"/>
    <n v="17.97"/>
  </r>
  <r>
    <s v="Skarphedinsson 2023 (47-Y) wide age bands8FemaleGeneralized Anxiety Disorder (6.1)"/>
    <n v="8"/>
    <n v="2"/>
    <n v="14"/>
    <x v="26"/>
    <s v="Study1"/>
    <n v="706"/>
    <s v="Skarphedinsson2023 Study1 Female 8to11-years"/>
    <n v="155"/>
    <s v="Female"/>
    <n v="8"/>
    <n v="11"/>
    <x v="0"/>
    <s v="RCADS-47-Y-IS"/>
    <n v="12"/>
    <s v="Icelandic"/>
    <n v="1"/>
    <x v="0"/>
    <n v="3"/>
    <s v="Generalized Anxiety Disorder (6.1)"/>
    <n v="4.4800000000000004"/>
    <n v="2.91"/>
  </r>
  <r>
    <s v="Skarphedinsson 2023 (47-Y) wide age bands8FemaleMajor Depressive Disorder (10.1)"/>
    <n v="8"/>
    <n v="2"/>
    <n v="14"/>
    <x v="26"/>
    <s v="Study1"/>
    <n v="706"/>
    <s v="Skarphedinsson2023 Study1 Female 8to11-years"/>
    <n v="155"/>
    <s v="Female"/>
    <n v="8"/>
    <n v="11"/>
    <x v="0"/>
    <s v="RCADS-47-Y-IS"/>
    <n v="12"/>
    <s v="Icelandic"/>
    <n v="1"/>
    <x v="0"/>
    <n v="4"/>
    <s v="Major Depressive Disorder (10.1)"/>
    <n v="5.05"/>
    <n v="3.51"/>
  </r>
  <r>
    <s v="Skarphedinsson 2023 (47-Y) wide age bands8FemaleObsessive Compulsive Disorder (6.1)"/>
    <n v="8"/>
    <n v="2"/>
    <n v="14"/>
    <x v="26"/>
    <s v="Study1"/>
    <n v="706"/>
    <s v="Skarphedinsson2023 Study1 Female 8to11-years"/>
    <n v="155"/>
    <s v="Female"/>
    <n v="8"/>
    <n v="11"/>
    <x v="0"/>
    <s v="RCADS-47-Y-IS"/>
    <n v="12"/>
    <s v="Icelandic"/>
    <n v="1"/>
    <x v="0"/>
    <n v="6"/>
    <s v="Obsessive Compulsive Disorder (6.1)"/>
    <n v="2.68"/>
    <n v="2.52"/>
  </r>
  <r>
    <s v="Skarphedinsson 2023 (47-Y) wide age bands8FemalePanic Disorder (9.1)"/>
    <n v="8"/>
    <n v="2"/>
    <n v="14"/>
    <x v="26"/>
    <s v="Study1"/>
    <n v="706"/>
    <s v="Skarphedinsson2023 Study1 Female 8to11-years"/>
    <n v="155"/>
    <s v="Female"/>
    <n v="8"/>
    <n v="11"/>
    <x v="0"/>
    <s v="RCADS-47-Y-IS"/>
    <n v="12"/>
    <s v="Icelandic"/>
    <n v="1"/>
    <x v="0"/>
    <n v="2"/>
    <s v="Panic Disorder (9.1)"/>
    <n v="7.02"/>
    <n v="4.8499999999999996"/>
  </r>
  <r>
    <s v="Skarphedinsson 2023 (47-Y) wide age bands8FemaleSeparation Anxiety Disorder (7.1)"/>
    <n v="8"/>
    <n v="2"/>
    <n v="14"/>
    <x v="26"/>
    <s v="Study1"/>
    <n v="706"/>
    <s v="Skarphedinsson2023 Study1 Female 8to11-years"/>
    <n v="155"/>
    <s v="Female"/>
    <n v="8"/>
    <n v="11"/>
    <x v="0"/>
    <s v="RCADS-47-Y-IS"/>
    <n v="12"/>
    <s v="Icelandic"/>
    <n v="1"/>
    <x v="0"/>
    <n v="5"/>
    <s v="Separation Anxiety Disorder (7.1)"/>
    <n v="3.99"/>
    <n v="3.39"/>
  </r>
  <r>
    <s v="Skarphedinsson 2023 (47-Y) wide age bands8FemaleSocial Phobia (9.1)"/>
    <n v="8"/>
    <n v="2"/>
    <n v="14"/>
    <x v="26"/>
    <s v="Study1"/>
    <n v="706"/>
    <s v="Skarphedinsson2023 Study1 Female 8to11-years"/>
    <n v="155"/>
    <s v="Female"/>
    <n v="8"/>
    <n v="11"/>
    <x v="0"/>
    <s v="RCADS-47-Y-IS"/>
    <n v="12"/>
    <s v="Icelandic"/>
    <n v="1"/>
    <x v="0"/>
    <n v="1"/>
    <s v="Social Phobia (9.1)"/>
    <n v="7.05"/>
    <n v="4.8899999999999997"/>
  </r>
  <r>
    <s v="Skarphedinsson 2023 (47-Y) wide age bands8FemaleTotal Anxiety (37.1)"/>
    <n v="8"/>
    <n v="2"/>
    <n v="14"/>
    <x v="26"/>
    <s v="Study1"/>
    <n v="706"/>
    <s v="Skarphedinsson2023 Study1 Female 8to11-years"/>
    <n v="155"/>
    <s v="Female"/>
    <n v="8"/>
    <n v="11"/>
    <x v="0"/>
    <s v="RCADS-47-Y-IS"/>
    <n v="12"/>
    <s v="Icelandic"/>
    <n v="1"/>
    <x v="0"/>
    <n v="7"/>
    <s v="Total Anxiety (37.1)"/>
    <n v="25.21"/>
    <n v="15.27"/>
  </r>
  <r>
    <s v="Skarphedinsson 2023 (47-Y) wide age bands8FemaleTotal Anxiety and Depression (47.1)"/>
    <n v="8"/>
    <n v="2"/>
    <n v="14"/>
    <x v="26"/>
    <s v="Study1"/>
    <n v="706"/>
    <s v="Skarphedinsson2023 Study1 Female 8to11-years"/>
    <n v="155"/>
    <s v="Female"/>
    <n v="8"/>
    <n v="11"/>
    <x v="0"/>
    <s v="RCADS-47-Y-IS"/>
    <n v="12"/>
    <s v="Icelandic"/>
    <n v="1"/>
    <x v="0"/>
    <n v="8"/>
    <s v="Total Anxiety and Depression (47.1)"/>
    <n v="30.26"/>
    <n v="17.39"/>
  </r>
  <r>
    <s v="Skarphedinsson 2023 (47-Y) wide age bands8MaleGeneralized Anxiety Disorder (6.1)"/>
    <n v="8"/>
    <n v="2"/>
    <n v="14"/>
    <x v="26"/>
    <s v="Study1"/>
    <n v="705"/>
    <s v="Skarphedinsson2023 Study1 Male 8to11-years"/>
    <n v="161"/>
    <s v="Male"/>
    <n v="8"/>
    <n v="11"/>
    <x v="0"/>
    <s v="RCADS-47-Y-IS"/>
    <n v="12"/>
    <s v="Icelandic"/>
    <n v="1"/>
    <x v="0"/>
    <n v="3"/>
    <s v="Generalized Anxiety Disorder (6.1)"/>
    <n v="3.76"/>
    <n v="2.94"/>
  </r>
  <r>
    <s v="Skarphedinsson 2023 (47-Y) wide age bands8MaleMajor Depressive Disorder (10.1)"/>
    <n v="8"/>
    <n v="2"/>
    <n v="14"/>
    <x v="26"/>
    <s v="Study1"/>
    <n v="705"/>
    <s v="Skarphedinsson2023 Study1 Male 8to11-years"/>
    <n v="161"/>
    <s v="Male"/>
    <n v="8"/>
    <n v="11"/>
    <x v="0"/>
    <s v="RCADS-47-Y-IS"/>
    <n v="12"/>
    <s v="Icelandic"/>
    <n v="1"/>
    <x v="0"/>
    <n v="4"/>
    <s v="Major Depressive Disorder (10.1)"/>
    <n v="5.61"/>
    <n v="3.91"/>
  </r>
  <r>
    <s v="Skarphedinsson 2023 (47-Y) wide age bands8MaleObsessive Compulsive Disorder (6.1)"/>
    <n v="8"/>
    <n v="2"/>
    <n v="14"/>
    <x v="26"/>
    <s v="Study1"/>
    <n v="705"/>
    <s v="Skarphedinsson2023 Study1 Male 8to11-years"/>
    <n v="161"/>
    <s v="Male"/>
    <n v="8"/>
    <n v="11"/>
    <x v="0"/>
    <s v="RCADS-47-Y-IS"/>
    <n v="12"/>
    <s v="Icelandic"/>
    <n v="1"/>
    <x v="0"/>
    <n v="6"/>
    <s v="Obsessive Compulsive Disorder (6.1)"/>
    <n v="2.23"/>
    <n v="2.23"/>
  </r>
  <r>
    <s v="Skarphedinsson 2023 (47-Y) wide age bands8MalePanic Disorder (9.1)"/>
    <n v="8"/>
    <n v="2"/>
    <n v="14"/>
    <x v="26"/>
    <s v="Study1"/>
    <n v="705"/>
    <s v="Skarphedinsson2023 Study1 Male 8to11-years"/>
    <n v="161"/>
    <s v="Male"/>
    <n v="8"/>
    <n v="11"/>
    <x v="0"/>
    <s v="RCADS-47-Y-IS"/>
    <n v="12"/>
    <s v="Icelandic"/>
    <n v="1"/>
    <x v="0"/>
    <n v="2"/>
    <s v="Panic Disorder (9.1)"/>
    <n v="5.93"/>
    <n v="4.51"/>
  </r>
  <r>
    <s v="Skarphedinsson 2023 (47-Y) wide age bands8MaleSeparation Anxiety Disorder (7.1)"/>
    <n v="8"/>
    <n v="2"/>
    <n v="14"/>
    <x v="26"/>
    <s v="Study1"/>
    <n v="705"/>
    <s v="Skarphedinsson2023 Study1 Male 8to11-years"/>
    <n v="161"/>
    <s v="Male"/>
    <n v="8"/>
    <n v="11"/>
    <x v="0"/>
    <s v="RCADS-47-Y-IS"/>
    <n v="12"/>
    <s v="Icelandic"/>
    <n v="1"/>
    <x v="0"/>
    <n v="5"/>
    <s v="Separation Anxiety Disorder (7.1)"/>
    <n v="3.05"/>
    <n v="3.07"/>
  </r>
  <r>
    <s v="Skarphedinsson 2023 (47-Y) wide age bands8MaleSocial Phobia (9.1)"/>
    <n v="8"/>
    <n v="2"/>
    <n v="14"/>
    <x v="26"/>
    <s v="Study1"/>
    <n v="705"/>
    <s v="Skarphedinsson2023 Study1 Male 8to11-years"/>
    <n v="161"/>
    <s v="Male"/>
    <n v="8"/>
    <n v="11"/>
    <x v="0"/>
    <s v="RCADS-47-Y-IS"/>
    <n v="12"/>
    <s v="Icelandic"/>
    <n v="1"/>
    <x v="0"/>
    <n v="1"/>
    <s v="Social Phobia (9.1)"/>
    <n v="6"/>
    <n v="4.49"/>
  </r>
  <r>
    <s v="Skarphedinsson 2023 (47-Y) wide age bands8MaleTotal Anxiety (37.1)"/>
    <n v="8"/>
    <n v="2"/>
    <n v="14"/>
    <x v="26"/>
    <s v="Study1"/>
    <n v="705"/>
    <s v="Skarphedinsson2023 Study1 Male 8to11-years"/>
    <n v="161"/>
    <s v="Male"/>
    <n v="8"/>
    <n v="11"/>
    <x v="0"/>
    <s v="RCADS-47-Y-IS"/>
    <n v="12"/>
    <s v="Icelandic"/>
    <n v="1"/>
    <x v="0"/>
    <n v="7"/>
    <s v="Total Anxiety (37.1)"/>
    <n v="20.97"/>
    <n v="14.54"/>
  </r>
  <r>
    <s v="Skarphedinsson 2023 (47-Y) wide age bands8MaleTotal Anxiety and Depression (47.1)"/>
    <n v="8"/>
    <n v="2"/>
    <n v="14"/>
    <x v="26"/>
    <s v="Study1"/>
    <n v="705"/>
    <s v="Skarphedinsson2023 Study1 Male 8to11-years"/>
    <n v="161"/>
    <s v="Male"/>
    <n v="8"/>
    <n v="11"/>
    <x v="0"/>
    <s v="RCADS-47-Y-IS"/>
    <n v="12"/>
    <s v="Icelandic"/>
    <n v="1"/>
    <x v="0"/>
    <n v="8"/>
    <s v="Total Anxiety and Depression (47.1)"/>
    <n v="26.58"/>
    <n v="17.38"/>
  </r>
  <r>
    <s v="Skarphedinsson 2023 (47-Y) wide age bands9FemaleGeneralized Anxiety Disorder (6.1)"/>
    <n v="9"/>
    <n v="3"/>
    <n v="14"/>
    <x v="26"/>
    <s v="Study1"/>
    <n v="706"/>
    <s v="Skarphedinsson2023 Study1 Female 8to11-years"/>
    <n v="155"/>
    <s v="Female"/>
    <n v="8"/>
    <n v="11"/>
    <x v="0"/>
    <s v="RCADS-47-Y-IS"/>
    <n v="12"/>
    <s v="Icelandic"/>
    <n v="1"/>
    <x v="0"/>
    <n v="3"/>
    <s v="Generalized Anxiety Disorder (6.1)"/>
    <n v="4.4800000000000004"/>
    <n v="2.91"/>
  </r>
  <r>
    <s v="Skarphedinsson 2023 (47-Y) wide age bands9FemaleMajor Depressive Disorder (10.1)"/>
    <n v="9"/>
    <n v="3"/>
    <n v="14"/>
    <x v="26"/>
    <s v="Study1"/>
    <n v="706"/>
    <s v="Skarphedinsson2023 Study1 Female 8to11-years"/>
    <n v="155"/>
    <s v="Female"/>
    <n v="8"/>
    <n v="11"/>
    <x v="0"/>
    <s v="RCADS-47-Y-IS"/>
    <n v="12"/>
    <s v="Icelandic"/>
    <n v="1"/>
    <x v="0"/>
    <n v="4"/>
    <s v="Major Depressive Disorder (10.1)"/>
    <n v="5.05"/>
    <n v="3.51"/>
  </r>
  <r>
    <s v="Skarphedinsson 2023 (47-Y) wide age bands9FemaleObsessive Compulsive Disorder (6.1)"/>
    <n v="9"/>
    <n v="3"/>
    <n v="14"/>
    <x v="26"/>
    <s v="Study1"/>
    <n v="706"/>
    <s v="Skarphedinsson2023 Study1 Female 8to11-years"/>
    <n v="155"/>
    <s v="Female"/>
    <n v="8"/>
    <n v="11"/>
    <x v="0"/>
    <s v="RCADS-47-Y-IS"/>
    <n v="12"/>
    <s v="Icelandic"/>
    <n v="1"/>
    <x v="0"/>
    <n v="6"/>
    <s v="Obsessive Compulsive Disorder (6.1)"/>
    <n v="2.68"/>
    <n v="2.52"/>
  </r>
  <r>
    <s v="Skarphedinsson 2023 (47-Y) wide age bands9FemalePanic Disorder (9.1)"/>
    <n v="9"/>
    <n v="3"/>
    <n v="14"/>
    <x v="26"/>
    <s v="Study1"/>
    <n v="706"/>
    <s v="Skarphedinsson2023 Study1 Female 8to11-years"/>
    <n v="155"/>
    <s v="Female"/>
    <n v="8"/>
    <n v="11"/>
    <x v="0"/>
    <s v="RCADS-47-Y-IS"/>
    <n v="12"/>
    <s v="Icelandic"/>
    <n v="1"/>
    <x v="0"/>
    <n v="2"/>
    <s v="Panic Disorder (9.1)"/>
    <n v="7.02"/>
    <n v="4.8499999999999996"/>
  </r>
  <r>
    <s v="Skarphedinsson 2023 (47-Y) wide age bands9FemaleSeparation Anxiety Disorder (7.1)"/>
    <n v="9"/>
    <n v="3"/>
    <n v="14"/>
    <x v="26"/>
    <s v="Study1"/>
    <n v="706"/>
    <s v="Skarphedinsson2023 Study1 Female 8to11-years"/>
    <n v="155"/>
    <s v="Female"/>
    <n v="8"/>
    <n v="11"/>
    <x v="0"/>
    <s v="RCADS-47-Y-IS"/>
    <n v="12"/>
    <s v="Icelandic"/>
    <n v="1"/>
    <x v="0"/>
    <n v="5"/>
    <s v="Separation Anxiety Disorder (7.1)"/>
    <n v="3.99"/>
    <n v="3.39"/>
  </r>
  <r>
    <s v="Skarphedinsson 2023 (47-Y) wide age bands9FemaleSocial Phobia (9.1)"/>
    <n v="9"/>
    <n v="3"/>
    <n v="14"/>
    <x v="26"/>
    <s v="Study1"/>
    <n v="706"/>
    <s v="Skarphedinsson2023 Study1 Female 8to11-years"/>
    <n v="155"/>
    <s v="Female"/>
    <n v="8"/>
    <n v="11"/>
    <x v="0"/>
    <s v="RCADS-47-Y-IS"/>
    <n v="12"/>
    <s v="Icelandic"/>
    <n v="1"/>
    <x v="0"/>
    <n v="1"/>
    <s v="Social Phobia (9.1)"/>
    <n v="7.05"/>
    <n v="4.8899999999999997"/>
  </r>
  <r>
    <s v="Skarphedinsson 2023 (47-Y) wide age bands9FemaleTotal Anxiety (37.1)"/>
    <n v="9"/>
    <n v="3"/>
    <n v="14"/>
    <x v="26"/>
    <s v="Study1"/>
    <n v="706"/>
    <s v="Skarphedinsson2023 Study1 Female 8to11-years"/>
    <n v="155"/>
    <s v="Female"/>
    <n v="8"/>
    <n v="11"/>
    <x v="0"/>
    <s v="RCADS-47-Y-IS"/>
    <n v="12"/>
    <s v="Icelandic"/>
    <n v="1"/>
    <x v="0"/>
    <n v="7"/>
    <s v="Total Anxiety (37.1)"/>
    <n v="25.21"/>
    <n v="15.27"/>
  </r>
  <r>
    <s v="Skarphedinsson 2023 (47-Y) wide age bands9FemaleTotal Anxiety and Depression (47.1)"/>
    <n v="9"/>
    <n v="3"/>
    <n v="14"/>
    <x v="26"/>
    <s v="Study1"/>
    <n v="706"/>
    <s v="Skarphedinsson2023 Study1 Female 8to11-years"/>
    <n v="155"/>
    <s v="Female"/>
    <n v="8"/>
    <n v="11"/>
    <x v="0"/>
    <s v="RCADS-47-Y-IS"/>
    <n v="12"/>
    <s v="Icelandic"/>
    <n v="1"/>
    <x v="0"/>
    <n v="8"/>
    <s v="Total Anxiety and Depression (47.1)"/>
    <n v="30.26"/>
    <n v="17.39"/>
  </r>
  <r>
    <s v="Skarphedinsson 2023 (47-Y) wide age bands9MaleGeneralized Anxiety Disorder (6.1)"/>
    <n v="9"/>
    <n v="3"/>
    <n v="14"/>
    <x v="26"/>
    <s v="Study1"/>
    <n v="705"/>
    <s v="Skarphedinsson2023 Study1 Male 8to11-years"/>
    <n v="161"/>
    <s v="Male"/>
    <n v="8"/>
    <n v="11"/>
    <x v="0"/>
    <s v="RCADS-47-Y-IS"/>
    <n v="12"/>
    <s v="Icelandic"/>
    <n v="1"/>
    <x v="0"/>
    <n v="3"/>
    <s v="Generalized Anxiety Disorder (6.1)"/>
    <n v="3.76"/>
    <n v="2.94"/>
  </r>
  <r>
    <s v="Skarphedinsson 2023 (47-Y) wide age bands9MaleMajor Depressive Disorder (10.1)"/>
    <n v="9"/>
    <n v="3"/>
    <n v="14"/>
    <x v="26"/>
    <s v="Study1"/>
    <n v="705"/>
    <s v="Skarphedinsson2023 Study1 Male 8to11-years"/>
    <n v="161"/>
    <s v="Male"/>
    <n v="8"/>
    <n v="11"/>
    <x v="0"/>
    <s v="RCADS-47-Y-IS"/>
    <n v="12"/>
    <s v="Icelandic"/>
    <n v="1"/>
    <x v="0"/>
    <n v="4"/>
    <s v="Major Depressive Disorder (10.1)"/>
    <n v="5.61"/>
    <n v="3.91"/>
  </r>
  <r>
    <s v="Skarphedinsson 2023 (47-Y) wide age bands9MaleObsessive Compulsive Disorder (6.1)"/>
    <n v="9"/>
    <n v="3"/>
    <n v="14"/>
    <x v="26"/>
    <s v="Study1"/>
    <n v="705"/>
    <s v="Skarphedinsson2023 Study1 Male 8to11-years"/>
    <n v="161"/>
    <s v="Male"/>
    <n v="8"/>
    <n v="11"/>
    <x v="0"/>
    <s v="RCADS-47-Y-IS"/>
    <n v="12"/>
    <s v="Icelandic"/>
    <n v="1"/>
    <x v="0"/>
    <n v="6"/>
    <s v="Obsessive Compulsive Disorder (6.1)"/>
    <n v="2.23"/>
    <n v="2.23"/>
  </r>
  <r>
    <s v="Skarphedinsson 2023 (47-Y) wide age bands9MalePanic Disorder (9.1)"/>
    <n v="9"/>
    <n v="3"/>
    <n v="14"/>
    <x v="26"/>
    <s v="Study1"/>
    <n v="705"/>
    <s v="Skarphedinsson2023 Study1 Male 8to11-years"/>
    <n v="161"/>
    <s v="Male"/>
    <n v="8"/>
    <n v="11"/>
    <x v="0"/>
    <s v="RCADS-47-Y-IS"/>
    <n v="12"/>
    <s v="Icelandic"/>
    <n v="1"/>
    <x v="0"/>
    <n v="2"/>
    <s v="Panic Disorder (9.1)"/>
    <n v="5.93"/>
    <n v="4.51"/>
  </r>
  <r>
    <s v="Skarphedinsson 2023 (47-Y) wide age bands9MaleSeparation Anxiety Disorder (7.1)"/>
    <n v="9"/>
    <n v="3"/>
    <n v="14"/>
    <x v="26"/>
    <s v="Study1"/>
    <n v="705"/>
    <s v="Skarphedinsson2023 Study1 Male 8to11-years"/>
    <n v="161"/>
    <s v="Male"/>
    <n v="8"/>
    <n v="11"/>
    <x v="0"/>
    <s v="RCADS-47-Y-IS"/>
    <n v="12"/>
    <s v="Icelandic"/>
    <n v="1"/>
    <x v="0"/>
    <n v="5"/>
    <s v="Separation Anxiety Disorder (7.1)"/>
    <n v="3.05"/>
    <n v="3.07"/>
  </r>
  <r>
    <s v="Skarphedinsson 2023 (47-Y) wide age bands9MaleSocial Phobia (9.1)"/>
    <n v="9"/>
    <n v="3"/>
    <n v="14"/>
    <x v="26"/>
    <s v="Study1"/>
    <n v="705"/>
    <s v="Skarphedinsson2023 Study1 Male 8to11-years"/>
    <n v="161"/>
    <s v="Male"/>
    <n v="8"/>
    <n v="11"/>
    <x v="0"/>
    <s v="RCADS-47-Y-IS"/>
    <n v="12"/>
    <s v="Icelandic"/>
    <n v="1"/>
    <x v="0"/>
    <n v="1"/>
    <s v="Social Phobia (9.1)"/>
    <n v="6"/>
    <n v="4.49"/>
  </r>
  <r>
    <s v="Skarphedinsson 2023 (47-Y) wide age bands9MaleTotal Anxiety (37.1)"/>
    <n v="9"/>
    <n v="3"/>
    <n v="14"/>
    <x v="26"/>
    <s v="Study1"/>
    <n v="705"/>
    <s v="Skarphedinsson2023 Study1 Male 8to11-years"/>
    <n v="161"/>
    <s v="Male"/>
    <n v="8"/>
    <n v="11"/>
    <x v="0"/>
    <s v="RCADS-47-Y-IS"/>
    <n v="12"/>
    <s v="Icelandic"/>
    <n v="1"/>
    <x v="0"/>
    <n v="7"/>
    <s v="Total Anxiety (37.1)"/>
    <n v="20.97"/>
    <n v="14.54"/>
  </r>
  <r>
    <s v="Skarphedinsson 2023 (47-Y) wide age bands9MaleTotal Anxiety and Depression (47.1)"/>
    <n v="9"/>
    <n v="3"/>
    <n v="14"/>
    <x v="26"/>
    <s v="Study1"/>
    <n v="705"/>
    <s v="Skarphedinsson2023 Study1 Male 8to11-years"/>
    <n v="161"/>
    <s v="Male"/>
    <n v="8"/>
    <n v="11"/>
    <x v="0"/>
    <s v="RCADS-47-Y-IS"/>
    <n v="12"/>
    <s v="Icelandic"/>
    <n v="1"/>
    <x v="0"/>
    <n v="8"/>
    <s v="Total Anxiety and Depression (47.1)"/>
    <n v="26.58"/>
    <n v="17.38"/>
  </r>
  <r>
    <s v="Young 2021 (25-Y) 2-year age bands10FemaleMajor Depressive Disorder (10.1)"/>
    <n v="10"/>
    <n v="4"/>
    <n v="11"/>
    <x v="27"/>
    <s v="Study1"/>
    <n v="700"/>
    <s v="Young 2021 Study1 Female 3&amp;4-grade DEP"/>
    <n v="197"/>
    <s v="Female"/>
    <n v="9"/>
    <n v="10"/>
    <x v="1"/>
    <s v="RCADS-25-Y-ES"/>
    <n v="21"/>
    <s v="Spanish"/>
    <n v="1"/>
    <x v="0"/>
    <n v="4"/>
    <s v="Major Depressive Disorder (10.1)"/>
    <n v="7.53"/>
    <n v="5.38"/>
  </r>
  <r>
    <s v="Young 2021 (25-Y) 2-year age bands10FemaleTotal Anxiety (15.1)"/>
    <n v="10"/>
    <n v="4"/>
    <n v="11"/>
    <x v="27"/>
    <s v="Study1"/>
    <n v="699"/>
    <s v="Young 2021 Study1 Female 3&amp;4-grade ANX"/>
    <n v="196"/>
    <s v="Female"/>
    <n v="9"/>
    <n v="10"/>
    <x v="1"/>
    <s v="RCADS-25-Y-ES"/>
    <n v="21"/>
    <s v="Spanish"/>
    <n v="1"/>
    <x v="0"/>
    <n v="9"/>
    <s v="Total Anxiety (15.1)"/>
    <n v="14.68"/>
    <n v="8.9600000000000009"/>
  </r>
  <r>
    <s v="Young 2021 (25-Y) 2-year age bands10MaleMajor Depressive Disorder (10.1)"/>
    <n v="10"/>
    <n v="4"/>
    <n v="11"/>
    <x v="27"/>
    <s v="Study1"/>
    <n v="694"/>
    <s v="Young 2021 Study1 Male 3&amp;4-grade DEP"/>
    <n v="168"/>
    <s v="Male"/>
    <n v="9"/>
    <n v="10"/>
    <x v="1"/>
    <s v="RCADS-25-Y-ES"/>
    <n v="21"/>
    <s v="Spanish"/>
    <n v="1"/>
    <x v="0"/>
    <n v="4"/>
    <s v="Major Depressive Disorder (10.1)"/>
    <n v="7.96"/>
    <n v="5.36"/>
  </r>
  <r>
    <s v="Young 2021 (25-Y) 2-year age bands10MaleTotal Anxiety (15.1)"/>
    <n v="10"/>
    <n v="4"/>
    <n v="11"/>
    <x v="27"/>
    <s v="Study1"/>
    <n v="693"/>
    <s v="Young 2021 Study1 Male 3&amp;4-grade ANX"/>
    <n v="166"/>
    <s v="Male"/>
    <n v="9"/>
    <n v="10"/>
    <x v="1"/>
    <s v="RCADS-25-Y-ES"/>
    <n v="21"/>
    <s v="Spanish"/>
    <n v="1"/>
    <x v="0"/>
    <n v="9"/>
    <s v="Total Anxiety (15.1)"/>
    <n v="14.77"/>
    <n v="8.34"/>
  </r>
  <r>
    <s v="Young 2021 (25-Y) 2-year age bands11FemaleMajor Depressive Disorder (10.1)"/>
    <n v="11"/>
    <n v="5"/>
    <n v="11"/>
    <x v="27"/>
    <s v="Study1"/>
    <n v="701"/>
    <s v="Young 2021 Study1 Female 5&amp;6-grade"/>
    <n v="163"/>
    <s v="Female"/>
    <n v="11"/>
    <n v="12"/>
    <x v="1"/>
    <s v="RCADS-25-Y-ES"/>
    <n v="21"/>
    <s v="Spanish"/>
    <n v="1"/>
    <x v="0"/>
    <n v="4"/>
    <s v="Major Depressive Disorder (10.1)"/>
    <n v="8.26"/>
    <n v="5.82"/>
  </r>
  <r>
    <s v="Young 2021 (25-Y) 2-year age bands11FemaleTotal Anxiety (15.1)"/>
    <n v="11"/>
    <n v="5"/>
    <n v="11"/>
    <x v="27"/>
    <s v="Study1"/>
    <n v="701"/>
    <s v="Young 2021 Study1 Female 5&amp;6-grade"/>
    <n v="163"/>
    <s v="Female"/>
    <n v="11"/>
    <n v="12"/>
    <x v="1"/>
    <s v="RCADS-25-Y-ES"/>
    <n v="21"/>
    <s v="Spanish"/>
    <n v="1"/>
    <x v="0"/>
    <n v="9"/>
    <s v="Total Anxiety (15.1)"/>
    <n v="14.34"/>
    <n v="8.18"/>
  </r>
  <r>
    <s v="Young 2021 (25-Y) 2-year age bands11MaleMajor Depressive Disorder (10.1)"/>
    <n v="11"/>
    <n v="5"/>
    <n v="11"/>
    <x v="27"/>
    <s v="Study1"/>
    <n v="695"/>
    <s v="Young 2021 Study1 Male 5&amp;6-grade"/>
    <n v="141"/>
    <s v="Male"/>
    <n v="11"/>
    <n v="12"/>
    <x v="1"/>
    <s v="RCADS-25-Y-ES"/>
    <n v="21"/>
    <s v="Spanish"/>
    <n v="1"/>
    <x v="0"/>
    <n v="4"/>
    <s v="Major Depressive Disorder (10.1)"/>
    <n v="7.08"/>
    <n v="5.01"/>
  </r>
  <r>
    <s v="Young 2021 (25-Y) 2-year age bands11MaleTotal Anxiety (15.1)"/>
    <n v="11"/>
    <n v="5"/>
    <n v="11"/>
    <x v="27"/>
    <s v="Study1"/>
    <n v="695"/>
    <s v="Young 2021 Study1 Male 5&amp;6-grade"/>
    <n v="141"/>
    <s v="Male"/>
    <n v="11"/>
    <n v="12"/>
    <x v="1"/>
    <s v="RCADS-25-Y-ES"/>
    <n v="21"/>
    <s v="Spanish"/>
    <n v="1"/>
    <x v="0"/>
    <n v="9"/>
    <s v="Total Anxiety (15.1)"/>
    <n v="11.81"/>
    <n v="7.74"/>
  </r>
  <r>
    <s v="Young 2021 (25-Y) 2-year age bands12FemaleMajor Depressive Disorder (10.1)"/>
    <n v="12"/>
    <n v="6"/>
    <n v="11"/>
    <x v="27"/>
    <s v="Study1"/>
    <n v="701"/>
    <s v="Young 2021 Study1 Female 5&amp;6-grade"/>
    <n v="163"/>
    <s v="Female"/>
    <n v="11"/>
    <n v="12"/>
    <x v="1"/>
    <s v="RCADS-25-Y-ES"/>
    <n v="21"/>
    <s v="Spanish"/>
    <n v="1"/>
    <x v="0"/>
    <n v="4"/>
    <s v="Major Depressive Disorder (10.1)"/>
    <n v="8.26"/>
    <n v="5.82"/>
  </r>
  <r>
    <s v="Young 2021 (25-Y) 2-year age bands12FemaleTotal Anxiety (15.1)"/>
    <n v="12"/>
    <n v="6"/>
    <n v="11"/>
    <x v="27"/>
    <s v="Study1"/>
    <n v="701"/>
    <s v="Young 2021 Study1 Female 5&amp;6-grade"/>
    <n v="163"/>
    <s v="Female"/>
    <n v="11"/>
    <n v="12"/>
    <x v="1"/>
    <s v="RCADS-25-Y-ES"/>
    <n v="21"/>
    <s v="Spanish"/>
    <n v="1"/>
    <x v="0"/>
    <n v="9"/>
    <s v="Total Anxiety (15.1)"/>
    <n v="14.34"/>
    <n v="8.18"/>
  </r>
  <r>
    <s v="Young 2021 (25-Y) 2-year age bands12MaleMajor Depressive Disorder (10.1)"/>
    <n v="12"/>
    <n v="6"/>
    <n v="11"/>
    <x v="27"/>
    <s v="Study1"/>
    <n v="695"/>
    <s v="Young 2021 Study1 Male 5&amp;6-grade"/>
    <n v="141"/>
    <s v="Male"/>
    <n v="11"/>
    <n v="12"/>
    <x v="1"/>
    <s v="RCADS-25-Y-ES"/>
    <n v="21"/>
    <s v="Spanish"/>
    <n v="1"/>
    <x v="0"/>
    <n v="4"/>
    <s v="Major Depressive Disorder (10.1)"/>
    <n v="7.08"/>
    <n v="5.01"/>
  </r>
  <r>
    <s v="Young 2021 (25-Y) 2-year age bands12MaleTotal Anxiety (15.1)"/>
    <n v="12"/>
    <n v="6"/>
    <n v="11"/>
    <x v="27"/>
    <s v="Study1"/>
    <n v="695"/>
    <s v="Young 2021 Study1 Male 5&amp;6-grade"/>
    <n v="141"/>
    <s v="Male"/>
    <n v="11"/>
    <n v="12"/>
    <x v="1"/>
    <s v="RCADS-25-Y-ES"/>
    <n v="21"/>
    <s v="Spanish"/>
    <n v="1"/>
    <x v="0"/>
    <n v="9"/>
    <s v="Total Anxiety (15.1)"/>
    <n v="11.81"/>
    <n v="7.74"/>
  </r>
  <r>
    <s v="Young 2021 (25-Y) 2-year age bands13FemaleMajor Depressive Disorder (10.1)"/>
    <n v="13"/>
    <n v="7"/>
    <n v="11"/>
    <x v="27"/>
    <s v="Study1"/>
    <n v="702"/>
    <s v="Young 2021 Study1 Female 7&amp;8-grade"/>
    <n v="177"/>
    <s v="Female"/>
    <n v="13"/>
    <n v="14"/>
    <x v="1"/>
    <s v="RCADS-25-Y-ES"/>
    <n v="21"/>
    <s v="Spanish"/>
    <n v="1"/>
    <x v="0"/>
    <n v="4"/>
    <s v="Major Depressive Disorder (10.1)"/>
    <n v="10.39"/>
    <n v="7.12"/>
  </r>
  <r>
    <s v="Young 2021 (25-Y) 2-year age bands13FemaleTotal Anxiety (15.1)"/>
    <n v="13"/>
    <n v="7"/>
    <n v="11"/>
    <x v="27"/>
    <s v="Study1"/>
    <n v="702"/>
    <s v="Young 2021 Study1 Female 7&amp;8-grade"/>
    <n v="177"/>
    <s v="Female"/>
    <n v="13"/>
    <n v="14"/>
    <x v="1"/>
    <s v="RCADS-25-Y-ES"/>
    <n v="21"/>
    <s v="Spanish"/>
    <n v="1"/>
    <x v="0"/>
    <n v="9"/>
    <s v="Total Anxiety (15.1)"/>
    <n v="15.26"/>
    <n v="8.6999999999999993"/>
  </r>
  <r>
    <s v="Young 2021 (25-Y) 2-year age bands13MaleMajor Depressive Disorder (10.1)"/>
    <n v="13"/>
    <n v="7"/>
    <n v="11"/>
    <x v="27"/>
    <s v="Study1"/>
    <n v="696"/>
    <s v="Young 2021 Study1 Male 7&amp;8-grade"/>
    <n v="126"/>
    <s v="Male"/>
    <n v="13"/>
    <n v="14"/>
    <x v="1"/>
    <s v="RCADS-25-Y-ES"/>
    <n v="21"/>
    <s v="Spanish"/>
    <n v="1"/>
    <x v="0"/>
    <n v="4"/>
    <s v="Major Depressive Disorder (10.1)"/>
    <n v="7.12"/>
    <n v="5.31"/>
  </r>
  <r>
    <s v="Young 2021 (25-Y) 2-year age bands13MaleTotal Anxiety (15.1)"/>
    <n v="13"/>
    <n v="7"/>
    <n v="11"/>
    <x v="27"/>
    <s v="Study1"/>
    <n v="696"/>
    <s v="Young 2021 Study1 Male 7&amp;8-grade"/>
    <n v="126"/>
    <s v="Male"/>
    <n v="13"/>
    <n v="14"/>
    <x v="1"/>
    <s v="RCADS-25-Y-ES"/>
    <n v="21"/>
    <s v="Spanish"/>
    <n v="1"/>
    <x v="0"/>
    <n v="9"/>
    <s v="Total Anxiety (15.1)"/>
    <n v="10.31"/>
    <n v="6.89"/>
  </r>
  <r>
    <s v="Young 2021 (25-Y) 2-year age bands14FemaleMajor Depressive Disorder (10.1)"/>
    <n v="14"/>
    <n v="8"/>
    <n v="11"/>
    <x v="27"/>
    <s v="Study1"/>
    <n v="702"/>
    <s v="Young 2021 Study1 Female 7&amp;8-grade"/>
    <n v="177"/>
    <s v="Female"/>
    <n v="13"/>
    <n v="14"/>
    <x v="1"/>
    <s v="RCADS-25-Y-ES"/>
    <n v="21"/>
    <s v="Spanish"/>
    <n v="1"/>
    <x v="0"/>
    <n v="4"/>
    <s v="Major Depressive Disorder (10.1)"/>
    <n v="10.39"/>
    <n v="7.12"/>
  </r>
  <r>
    <s v="Young 2021 (25-Y) 2-year age bands14FemaleTotal Anxiety (15.1)"/>
    <n v="14"/>
    <n v="8"/>
    <n v="11"/>
    <x v="27"/>
    <s v="Study1"/>
    <n v="702"/>
    <s v="Young 2021 Study1 Female 7&amp;8-grade"/>
    <n v="177"/>
    <s v="Female"/>
    <n v="13"/>
    <n v="14"/>
    <x v="1"/>
    <s v="RCADS-25-Y-ES"/>
    <n v="21"/>
    <s v="Spanish"/>
    <n v="1"/>
    <x v="0"/>
    <n v="9"/>
    <s v="Total Anxiety (15.1)"/>
    <n v="15.26"/>
    <n v="8.6999999999999993"/>
  </r>
  <r>
    <s v="Young 2021 (25-Y) 2-year age bands14MaleMajor Depressive Disorder (10.1)"/>
    <n v="14"/>
    <n v="8"/>
    <n v="11"/>
    <x v="27"/>
    <s v="Study1"/>
    <n v="696"/>
    <s v="Young 2021 Study1 Male 7&amp;8-grade"/>
    <n v="126"/>
    <s v="Male"/>
    <n v="13"/>
    <n v="14"/>
    <x v="1"/>
    <s v="RCADS-25-Y-ES"/>
    <n v="21"/>
    <s v="Spanish"/>
    <n v="1"/>
    <x v="0"/>
    <n v="4"/>
    <s v="Major Depressive Disorder (10.1)"/>
    <n v="7.12"/>
    <n v="5.31"/>
  </r>
  <r>
    <s v="Young 2021 (25-Y) 2-year age bands14MaleTotal Anxiety (15.1)"/>
    <n v="14"/>
    <n v="8"/>
    <n v="11"/>
    <x v="27"/>
    <s v="Study1"/>
    <n v="696"/>
    <s v="Young 2021 Study1 Male 7&amp;8-grade"/>
    <n v="126"/>
    <s v="Male"/>
    <n v="13"/>
    <n v="14"/>
    <x v="1"/>
    <s v="RCADS-25-Y-ES"/>
    <n v="21"/>
    <s v="Spanish"/>
    <n v="1"/>
    <x v="0"/>
    <n v="9"/>
    <s v="Total Anxiety (15.1)"/>
    <n v="10.31"/>
    <n v="6.89"/>
  </r>
  <r>
    <s v="Young 2021 (25-Y) 2-year age bands15FemaleMajor Depressive Disorder (10.1)"/>
    <n v="15"/>
    <n v="9"/>
    <n v="11"/>
    <x v="27"/>
    <s v="Study1"/>
    <n v="703"/>
    <s v="Young 2021 Study1 Female 9&amp;10-grade"/>
    <n v="119"/>
    <s v="Female"/>
    <n v="15"/>
    <n v="16"/>
    <x v="1"/>
    <s v="RCADS-25-Y-ES"/>
    <n v="21"/>
    <s v="Spanish"/>
    <n v="1"/>
    <x v="0"/>
    <n v="4"/>
    <s v="Major Depressive Disorder (10.1)"/>
    <n v="10.37"/>
    <n v="6.05"/>
  </r>
  <r>
    <s v="Young 2021 (25-Y) 2-year age bands15FemaleTotal Anxiety (15.1)"/>
    <n v="15"/>
    <n v="9"/>
    <n v="11"/>
    <x v="27"/>
    <s v="Study1"/>
    <n v="703"/>
    <s v="Young 2021 Study1 Female 9&amp;10-grade"/>
    <n v="119"/>
    <s v="Female"/>
    <n v="15"/>
    <n v="16"/>
    <x v="1"/>
    <s v="RCADS-25-Y-ES"/>
    <n v="21"/>
    <s v="Spanish"/>
    <n v="1"/>
    <x v="0"/>
    <n v="9"/>
    <s v="Total Anxiety (15.1)"/>
    <n v="15.51"/>
    <n v="8.0299999999999994"/>
  </r>
  <r>
    <s v="Young 2021 (25-Y) 2-year age bands15MaleMajor Depressive Disorder (10.1)"/>
    <n v="15"/>
    <n v="9"/>
    <n v="11"/>
    <x v="27"/>
    <s v="Study1"/>
    <n v="697"/>
    <s v="Young 2021 Study1 Male 9&amp;10-grade"/>
    <n v="109"/>
    <s v="Male"/>
    <n v="15"/>
    <n v="16"/>
    <x v="1"/>
    <s v="RCADS-25-Y-ES"/>
    <n v="21"/>
    <s v="Spanish"/>
    <n v="1"/>
    <x v="0"/>
    <n v="4"/>
    <s v="Major Depressive Disorder (10.1)"/>
    <n v="8.31"/>
    <n v="5.0599999999999996"/>
  </r>
  <r>
    <s v="Young 2021 (25-Y) 2-year age bands15MaleTotal Anxiety (15.1)"/>
    <n v="15"/>
    <n v="9"/>
    <n v="11"/>
    <x v="27"/>
    <s v="Study1"/>
    <n v="697"/>
    <s v="Young 2021 Study1 Male 9&amp;10-grade"/>
    <n v="109"/>
    <s v="Male"/>
    <n v="15"/>
    <n v="16"/>
    <x v="1"/>
    <s v="RCADS-25-Y-ES"/>
    <n v="21"/>
    <s v="Spanish"/>
    <n v="1"/>
    <x v="0"/>
    <n v="9"/>
    <s v="Total Anxiety (15.1)"/>
    <n v="12.19"/>
    <n v="5.86"/>
  </r>
  <r>
    <s v="Young 2021 (25-Y) 2-year age bands16FemaleMajor Depressive Disorder (10.1)"/>
    <n v="16"/>
    <n v="10"/>
    <n v="11"/>
    <x v="27"/>
    <s v="Study1"/>
    <n v="703"/>
    <s v="Young 2021 Study1 Female 9&amp;10-grade"/>
    <n v="119"/>
    <s v="Female"/>
    <n v="15"/>
    <n v="16"/>
    <x v="1"/>
    <s v="RCADS-25-Y-ES"/>
    <n v="21"/>
    <s v="Spanish"/>
    <n v="1"/>
    <x v="0"/>
    <n v="4"/>
    <s v="Major Depressive Disorder (10.1)"/>
    <n v="10.37"/>
    <n v="6.05"/>
  </r>
  <r>
    <s v="Young 2021 (25-Y) 2-year age bands16FemaleTotal Anxiety (15.1)"/>
    <n v="16"/>
    <n v="10"/>
    <n v="11"/>
    <x v="27"/>
    <s v="Study1"/>
    <n v="703"/>
    <s v="Young 2021 Study1 Female 9&amp;10-grade"/>
    <n v="119"/>
    <s v="Female"/>
    <n v="15"/>
    <n v="16"/>
    <x v="1"/>
    <s v="RCADS-25-Y-ES"/>
    <n v="21"/>
    <s v="Spanish"/>
    <n v="1"/>
    <x v="0"/>
    <n v="9"/>
    <s v="Total Anxiety (15.1)"/>
    <n v="15.51"/>
    <n v="8.0299999999999994"/>
  </r>
  <r>
    <s v="Young 2021 (25-Y) 2-year age bands16MaleMajor Depressive Disorder (10.1)"/>
    <n v="16"/>
    <n v="10"/>
    <n v="11"/>
    <x v="27"/>
    <s v="Study1"/>
    <n v="697"/>
    <s v="Young 2021 Study1 Male 9&amp;10-grade"/>
    <n v="109"/>
    <s v="Male"/>
    <n v="15"/>
    <n v="16"/>
    <x v="1"/>
    <s v="RCADS-25-Y-ES"/>
    <n v="21"/>
    <s v="Spanish"/>
    <n v="1"/>
    <x v="0"/>
    <n v="4"/>
    <s v="Major Depressive Disorder (10.1)"/>
    <n v="8.31"/>
    <n v="5.0599999999999996"/>
  </r>
  <r>
    <s v="Young 2021 (25-Y) 2-year age bands16MaleTotal Anxiety (15.1)"/>
    <n v="16"/>
    <n v="10"/>
    <n v="11"/>
    <x v="27"/>
    <s v="Study1"/>
    <n v="697"/>
    <s v="Young 2021 Study1 Male 9&amp;10-grade"/>
    <n v="109"/>
    <s v="Male"/>
    <n v="15"/>
    <n v="16"/>
    <x v="1"/>
    <s v="RCADS-25-Y-ES"/>
    <n v="21"/>
    <s v="Spanish"/>
    <n v="1"/>
    <x v="0"/>
    <n v="9"/>
    <s v="Total Anxiety (15.1)"/>
    <n v="12.19"/>
    <n v="5.86"/>
  </r>
  <r>
    <s v="Young 2021 (25-Y) 2-year age bands17FemaleMajor Depressive Disorder (10.1)"/>
    <n v="17"/>
    <n v="11"/>
    <n v="11"/>
    <x v="27"/>
    <s v="Study1"/>
    <n v="704"/>
    <s v="Young 2021 Study1 Female 11&amp;12-grade"/>
    <n v="56"/>
    <s v="Female"/>
    <n v="17"/>
    <n v="18"/>
    <x v="1"/>
    <s v="RCADS-25-Y-ES"/>
    <n v="21"/>
    <s v="Spanish"/>
    <n v="1"/>
    <x v="0"/>
    <n v="4"/>
    <s v="Major Depressive Disorder (10.1)"/>
    <n v="9.7200000000000006"/>
    <n v="5.66"/>
  </r>
  <r>
    <s v="Young 2021 (25-Y) 2-year age bands17FemaleTotal Anxiety (15.1)"/>
    <n v="17"/>
    <n v="11"/>
    <n v="11"/>
    <x v="27"/>
    <s v="Study1"/>
    <n v="704"/>
    <s v="Young 2021 Study1 Female 11&amp;12-grade"/>
    <n v="56"/>
    <s v="Female"/>
    <n v="17"/>
    <n v="18"/>
    <x v="1"/>
    <s v="RCADS-25-Y-ES"/>
    <n v="21"/>
    <s v="Spanish"/>
    <n v="1"/>
    <x v="0"/>
    <n v="9"/>
    <s v="Total Anxiety (15.1)"/>
    <n v="14.86"/>
    <n v="7.43"/>
  </r>
  <r>
    <s v="Young 2021 (25-Y) 2-year age bands17MaleMajor Depressive Disorder (10.1)"/>
    <n v="17"/>
    <n v="11"/>
    <n v="11"/>
    <x v="27"/>
    <s v="Study1"/>
    <n v="698"/>
    <s v="Young 2021 Study1 Male 11&amp;12-grade"/>
    <n v="27"/>
    <s v="Male"/>
    <n v="17"/>
    <n v="18"/>
    <x v="1"/>
    <s v="RCADS-25-Y-ES"/>
    <n v="21"/>
    <s v="Spanish"/>
    <n v="1"/>
    <x v="0"/>
    <n v="4"/>
    <s v="Major Depressive Disorder (10.1)"/>
    <n v="10.58"/>
    <n v="4.99"/>
  </r>
  <r>
    <s v="Young 2021 (25-Y) 2-year age bands17MaleTotal Anxiety (15.1)"/>
    <n v="17"/>
    <n v="11"/>
    <n v="11"/>
    <x v="27"/>
    <s v="Study1"/>
    <n v="698"/>
    <s v="Young 2021 Study1 Male 11&amp;12-grade"/>
    <n v="27"/>
    <s v="Male"/>
    <n v="17"/>
    <n v="18"/>
    <x v="1"/>
    <s v="RCADS-25-Y-ES"/>
    <n v="21"/>
    <s v="Spanish"/>
    <n v="1"/>
    <x v="0"/>
    <n v="9"/>
    <s v="Total Anxiety (15.1)"/>
    <n v="12.26"/>
    <n v="5.12"/>
  </r>
  <r>
    <s v="Young 2021 (25-Y) 2-year age bands18FemaleMajor Depressive Disorder (10.1)"/>
    <n v="18"/>
    <n v="12"/>
    <n v="11"/>
    <x v="27"/>
    <s v="Study1"/>
    <n v="704"/>
    <s v="Young 2021 Study1 Female 11&amp;12-grade"/>
    <n v="56"/>
    <s v="Female"/>
    <n v="17"/>
    <n v="18"/>
    <x v="1"/>
    <s v="RCADS-25-Y-ES"/>
    <n v="21"/>
    <s v="Spanish"/>
    <n v="1"/>
    <x v="0"/>
    <n v="4"/>
    <s v="Major Depressive Disorder (10.1)"/>
    <n v="9.7200000000000006"/>
    <n v="5.66"/>
  </r>
  <r>
    <s v="Young 2021 (25-Y) 2-year age bands18FemaleTotal Anxiety (15.1)"/>
    <n v="18"/>
    <n v="12"/>
    <n v="11"/>
    <x v="27"/>
    <s v="Study1"/>
    <n v="704"/>
    <s v="Young 2021 Study1 Female 11&amp;12-grade"/>
    <n v="56"/>
    <s v="Female"/>
    <n v="17"/>
    <n v="18"/>
    <x v="1"/>
    <s v="RCADS-25-Y-ES"/>
    <n v="21"/>
    <s v="Spanish"/>
    <n v="1"/>
    <x v="0"/>
    <n v="9"/>
    <s v="Total Anxiety (15.1)"/>
    <n v="14.86"/>
    <n v="7.43"/>
  </r>
  <r>
    <s v="Young 2021 (25-Y) 2-year age bands18MaleMajor Depressive Disorder (10.1)"/>
    <n v="18"/>
    <n v="12"/>
    <n v="11"/>
    <x v="27"/>
    <s v="Study1"/>
    <n v="698"/>
    <s v="Young 2021 Study1 Male 11&amp;12-grade"/>
    <n v="27"/>
    <s v="Male"/>
    <n v="17"/>
    <n v="18"/>
    <x v="1"/>
    <s v="RCADS-25-Y-ES"/>
    <n v="21"/>
    <s v="Spanish"/>
    <n v="1"/>
    <x v="0"/>
    <n v="4"/>
    <s v="Major Depressive Disorder (10.1)"/>
    <n v="10.58"/>
    <n v="4.99"/>
  </r>
  <r>
    <s v="Young 2021 (25-Y) 2-year age bands18MaleTotal Anxiety (15.1)"/>
    <n v="18"/>
    <n v="12"/>
    <n v="11"/>
    <x v="27"/>
    <s v="Study1"/>
    <n v="698"/>
    <s v="Young 2021 Study1 Male 11&amp;12-grade"/>
    <n v="27"/>
    <s v="Male"/>
    <n v="17"/>
    <n v="18"/>
    <x v="1"/>
    <s v="RCADS-25-Y-ES"/>
    <n v="21"/>
    <s v="Spanish"/>
    <n v="1"/>
    <x v="0"/>
    <n v="9"/>
    <s v="Total Anxiety (15.1)"/>
    <n v="12.26"/>
    <n v="5.12"/>
  </r>
  <r>
    <s v="Young 2021 (25-Y) 2-year age bands9FemaleMajor Depressive Disorder (10.1)"/>
    <n v="9"/>
    <n v="3"/>
    <n v="11"/>
    <x v="27"/>
    <s v="Study1"/>
    <n v="700"/>
    <s v="Young 2021 Study1 Female 3&amp;4-grade DEP"/>
    <n v="197"/>
    <s v="Female"/>
    <n v="9"/>
    <n v="10"/>
    <x v="1"/>
    <s v="RCADS-25-Y-ES"/>
    <n v="21"/>
    <s v="Spanish"/>
    <n v="1"/>
    <x v="0"/>
    <n v="4"/>
    <s v="Major Depressive Disorder (10.1)"/>
    <n v="7.53"/>
    <n v="5.38"/>
  </r>
  <r>
    <s v="Young 2021 (25-Y) 2-year age bands9FemaleTotal Anxiety (15.1)"/>
    <n v="9"/>
    <n v="3"/>
    <n v="11"/>
    <x v="27"/>
    <s v="Study1"/>
    <n v="699"/>
    <s v="Young 2021 Study1 Female 3&amp;4-grade ANX"/>
    <n v="196"/>
    <s v="Female"/>
    <n v="9"/>
    <n v="10"/>
    <x v="1"/>
    <s v="RCADS-25-Y-ES"/>
    <n v="21"/>
    <s v="Spanish"/>
    <n v="1"/>
    <x v="0"/>
    <n v="9"/>
    <s v="Total Anxiety (15.1)"/>
    <n v="14.68"/>
    <n v="8.9600000000000009"/>
  </r>
  <r>
    <s v="Young 2021 (25-Y) 2-year age bands9MaleMajor Depressive Disorder (10.1)"/>
    <n v="9"/>
    <n v="3"/>
    <n v="11"/>
    <x v="27"/>
    <s v="Study1"/>
    <n v="694"/>
    <s v="Young 2021 Study1 Male 3&amp;4-grade DEP"/>
    <n v="168"/>
    <s v="Male"/>
    <n v="9"/>
    <n v="10"/>
    <x v="1"/>
    <s v="RCADS-25-Y-ES"/>
    <n v="21"/>
    <s v="Spanish"/>
    <n v="1"/>
    <x v="0"/>
    <n v="4"/>
    <s v="Major Depressive Disorder (10.1)"/>
    <n v="7.96"/>
    <n v="5.36"/>
  </r>
  <r>
    <s v="Young 2021 (25-Y) 2-year age bands9MaleTotal Anxiety (15.1)"/>
    <n v="9"/>
    <n v="3"/>
    <n v="11"/>
    <x v="27"/>
    <s v="Study1"/>
    <n v="693"/>
    <s v="Young 2021 Study1 Male 3&amp;4-grade ANX"/>
    <n v="166"/>
    <s v="Male"/>
    <n v="9"/>
    <n v="10"/>
    <x v="1"/>
    <s v="RCADS-25-Y-ES"/>
    <n v="21"/>
    <s v="Spanish"/>
    <n v="1"/>
    <x v="0"/>
    <n v="9"/>
    <s v="Total Anxiety (15.1)"/>
    <n v="14.77"/>
    <n v="8.3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71EB06-DF26-47C5-B15A-8608912C6F2C}" name="CohortSetSelection" cacheId="0" applyNumberFormats="0" applyBorderFormats="0" applyFontFormats="0" applyPatternFormats="0" applyAlignmentFormats="0" applyWidthHeightFormats="1" dataCaption="Values" updatedVersion="6" minRefreshableVersion="3" rowGrandTotals="0" colGrandTotals="0" itemPrintTitles="1" createdVersion="6" indent="0" outline="1" outlineData="1" multipleFieldFilters="0">
  <location ref="A4:A88" firstHeaderRow="1" firstDataRow="1" firstDataCol="1"/>
  <pivotFields count="22">
    <pivotField showAll="0"/>
    <pivotField showAll="0"/>
    <pivotField showAll="0"/>
    <pivotField showAll="0"/>
    <pivotField axis="axisRow" showAll="0">
      <items count="37">
        <item m="1" x="32"/>
        <item m="1" x="29"/>
        <item m="1" x="35"/>
        <item m="1" x="28"/>
        <item m="1" x="30"/>
        <item m="1" x="31"/>
        <item m="1" x="33"/>
        <item m="1" x="34"/>
        <item x="18"/>
        <item x="9"/>
        <item x="13"/>
        <item x="15"/>
        <item x="19"/>
        <item x="4"/>
        <item x="5"/>
        <item x="6"/>
        <item x="7"/>
        <item x="8"/>
        <item x="10"/>
        <item x="12"/>
        <item x="20"/>
        <item x="21"/>
        <item x="22"/>
        <item x="23"/>
        <item x="24"/>
        <item x="25"/>
        <item x="26"/>
        <item x="27"/>
        <item x="11"/>
        <item x="14"/>
        <item x="0"/>
        <item x="1"/>
        <item x="2"/>
        <item x="3"/>
        <item x="16"/>
        <item x="17"/>
        <item t="default"/>
      </items>
    </pivotField>
    <pivotField showAll="0"/>
    <pivotField showAll="0"/>
    <pivotField showAll="0"/>
    <pivotField showAll="0"/>
    <pivotField showAll="0"/>
    <pivotField showAll="0"/>
    <pivotField showAll="0"/>
    <pivotField axis="axisRow" showAll="0">
      <items count="3">
        <item x="0"/>
        <item x="1"/>
        <item t="default"/>
      </items>
    </pivotField>
    <pivotField showAll="0"/>
    <pivotField showAll="0"/>
    <pivotField showAll="0"/>
    <pivotField showAll="0"/>
    <pivotField axis="axisRow" showAll="0">
      <items count="3">
        <item x="1"/>
        <item x="0"/>
        <item t="default"/>
      </items>
    </pivotField>
    <pivotField showAll="0"/>
    <pivotField showAll="0"/>
    <pivotField showAll="0"/>
    <pivotField showAll="0"/>
  </pivotFields>
  <rowFields count="3">
    <field x="4"/>
    <field x="17"/>
    <field x="12"/>
  </rowFields>
  <rowItems count="84">
    <i>
      <x v="8"/>
    </i>
    <i r="1">
      <x v="1"/>
    </i>
    <i r="2">
      <x/>
    </i>
    <i>
      <x v="9"/>
    </i>
    <i r="1">
      <x v="1"/>
    </i>
    <i r="2">
      <x/>
    </i>
    <i>
      <x v="10"/>
    </i>
    <i r="1">
      <x v="1"/>
    </i>
    <i r="2">
      <x v="1"/>
    </i>
    <i>
      <x v="11"/>
    </i>
    <i r="1">
      <x/>
    </i>
    <i r="2">
      <x v="1"/>
    </i>
    <i>
      <x v="12"/>
    </i>
    <i r="1">
      <x v="1"/>
    </i>
    <i r="2">
      <x/>
    </i>
    <i>
      <x v="13"/>
    </i>
    <i r="1">
      <x v="1"/>
    </i>
    <i r="2">
      <x/>
    </i>
    <i>
      <x v="14"/>
    </i>
    <i r="1">
      <x/>
    </i>
    <i r="2">
      <x v="1"/>
    </i>
    <i>
      <x v="15"/>
    </i>
    <i r="1">
      <x/>
    </i>
    <i r="2">
      <x v="1"/>
    </i>
    <i>
      <x v="16"/>
    </i>
    <i r="1">
      <x v="1"/>
    </i>
    <i r="2">
      <x v="1"/>
    </i>
    <i>
      <x v="17"/>
    </i>
    <i r="1">
      <x v="1"/>
    </i>
    <i r="2">
      <x v="1"/>
    </i>
    <i>
      <x v="18"/>
    </i>
    <i r="1">
      <x v="1"/>
    </i>
    <i r="2">
      <x/>
    </i>
    <i>
      <x v="19"/>
    </i>
    <i r="1">
      <x v="1"/>
    </i>
    <i r="2">
      <x/>
    </i>
    <i>
      <x v="20"/>
    </i>
    <i r="1">
      <x v="1"/>
    </i>
    <i r="2">
      <x/>
    </i>
    <i>
      <x v="21"/>
    </i>
    <i r="1">
      <x v="1"/>
    </i>
    <i r="2">
      <x/>
    </i>
    <i>
      <x v="22"/>
    </i>
    <i r="1">
      <x v="1"/>
    </i>
    <i r="2">
      <x/>
    </i>
    <i>
      <x v="23"/>
    </i>
    <i r="1">
      <x v="1"/>
    </i>
    <i r="2">
      <x/>
    </i>
    <i>
      <x v="24"/>
    </i>
    <i r="1">
      <x v="1"/>
    </i>
    <i r="2">
      <x/>
    </i>
    <i>
      <x v="25"/>
    </i>
    <i r="1">
      <x/>
    </i>
    <i r="2">
      <x/>
    </i>
    <i>
      <x v="26"/>
    </i>
    <i r="1">
      <x v="1"/>
    </i>
    <i r="2">
      <x/>
    </i>
    <i>
      <x v="27"/>
    </i>
    <i r="1">
      <x v="1"/>
    </i>
    <i r="2">
      <x v="1"/>
    </i>
    <i>
      <x v="28"/>
    </i>
    <i r="1">
      <x v="1"/>
    </i>
    <i r="2">
      <x/>
    </i>
    <i>
      <x v="29"/>
    </i>
    <i r="1">
      <x/>
    </i>
    <i r="2">
      <x/>
    </i>
    <i>
      <x v="30"/>
    </i>
    <i r="1">
      <x v="1"/>
    </i>
    <i r="2">
      <x/>
    </i>
    <i>
      <x v="31"/>
    </i>
    <i r="1">
      <x/>
    </i>
    <i r="2">
      <x/>
    </i>
    <i>
      <x v="32"/>
    </i>
    <i r="1">
      <x v="1"/>
    </i>
    <i r="2">
      <x v="1"/>
    </i>
    <i>
      <x v="33"/>
    </i>
    <i r="1">
      <x/>
    </i>
    <i r="2">
      <x v="1"/>
    </i>
    <i>
      <x v="34"/>
    </i>
    <i r="1">
      <x/>
    </i>
    <i r="2">
      <x v="1"/>
    </i>
    <i>
      <x v="35"/>
    </i>
    <i r="1">
      <x v="1"/>
    </i>
    <i r="2">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2" connectionId="5" xr16:uid="{CCE869F0-477F-4FEC-915A-A03A64A679C4}" autoFormatId="16" applyNumberFormats="0" applyBorderFormats="0" applyFontFormats="0" applyPatternFormats="0" applyAlignmentFormats="0" applyWidthHeightFormats="0">
  <queryTableRefresh nextId="4">
    <queryTableFields count="2">
      <queryTableField id="1" name="CohortNormSet" tableColumnId="1"/>
      <queryTableField id="2" name="CohortGender" tableColumnId="2"/>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ExternalData_3" connectionId="4" xr16:uid="{CAC0CCE7-337D-4AF9-9ACE-510776A53CC2}" autoFormatId="16" applyNumberFormats="0" applyBorderFormats="0" applyFontFormats="0" applyPatternFormats="0" applyAlignmentFormats="0" applyWidthHeightFormats="0">
  <queryTableRefresh nextId="2">
    <queryTableFields count="1">
      <queryTableField id="1" name="CohortGender" tableColumnId="1"/>
    </queryTableFields>
  </queryTableRefresh>
</queryTable>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ExternalData_4" connectionId="9" xr16:uid="{D7F5FB6D-A4A0-40B9-89C9-52096B3BA45B}" autoFormatId="16" applyNumberFormats="0" applyBorderFormats="0" applyFontFormats="0" applyPatternFormats="0" applyAlignmentFormats="0" applyWidthHeightFormats="0">
  <queryTableRefresh nextId="3">
    <queryTableFields count="2">
      <queryTableField id="1" name="LanguageID" tableColumnId="1"/>
      <queryTableField id="2" name="Language" tableColumnId="2"/>
    </queryTableFields>
  </queryTableRefresh>
</queryTable>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ExternalData_1" connectionId="7" xr16:uid="{7CA266D8-8AC4-41A9-97D8-F5448253A45D}" autoFormatId="16" applyNumberFormats="0" applyBorderFormats="0" applyFontFormats="0" applyPatternFormats="0" applyAlignmentFormats="0" applyWidthHeightFormats="0">
  <queryTableRefresh nextId="20">
    <queryTableFields count="10">
      <queryTableField id="1" name="InstrumentItemID" tableColumnId="1"/>
      <queryTableField id="11" name="InstrumentName" tableColumnId="2"/>
      <queryTableField id="3" name="FormLength" tableColumnId="3"/>
      <queryTableField id="4" name="Respondent" tableColumnId="4"/>
      <queryTableField id="18" name="Language" tableColumnId="12"/>
      <queryTableField id="6" name="ItemStemContent" tableColumnId="6"/>
      <queryTableField id="7" name="ItemStemFullText" tableColumnId="7"/>
      <queryTableField id="8" name="ItemID" tableColumnId="8"/>
      <queryTableField id="9" name="ItemPosition" tableColumnId="9"/>
      <queryTableField id="10" name="ItemStemContentID" tableColumnId="10"/>
    </queryTableFields>
  </queryTableRefresh>
</queryTable>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ExternalData_1" connectionId="8" xr16:uid="{1B49086D-816D-431F-B573-C7C07763F461}" autoFormatId="16" applyNumberFormats="0" applyBorderFormats="0" applyFontFormats="0" applyPatternFormats="0" applyAlignmentFormats="0" applyWidthHeightFormats="0">
  <queryTableRefresh nextId="23">
    <queryTableFields count="22">
      <queryTableField id="1" name="DataKey" tableColumnId="1"/>
      <queryTableField id="2" name="AgeY" tableColumnId="2"/>
      <queryTableField id="3" name="Grade" tableColumnId="3"/>
      <queryTableField id="4" name="PaperID" tableColumnId="4"/>
      <queryTableField id="5" name="CohortNormSet" tableColumnId="5"/>
      <queryTableField id="6" name="StudyName" tableColumnId="6"/>
      <queryTableField id="7" name="CohortID" tableColumnId="7"/>
      <queryTableField id="8" name="CohortName" tableColumnId="8"/>
      <queryTableField id="9" name="CohortN" tableColumnId="9"/>
      <queryTableField id="10" name="CohortGender" tableColumnId="10"/>
      <queryTableField id="11" name="BestAgeMin" tableColumnId="11"/>
      <queryTableField id="12" name="BestAgeMax" tableColumnId="12"/>
      <queryTableField id="13" name="InstrumentLength" tableColumnId="13"/>
      <queryTableField id="14" name="InstrumentName" tableColumnId="14"/>
      <queryTableField id="15" name="LangaugeID" tableColumnId="15"/>
      <queryTableField id="16" name="Language" tableColumnId="16"/>
      <queryTableField id="17" name="RespondentID" tableColumnId="17"/>
      <queryTableField id="18" name="Respondent" tableColumnId="18"/>
      <queryTableField id="19" name="ScaleID" tableColumnId="19"/>
      <queryTableField id="20" name="ScaleName" tableColumnId="20"/>
      <queryTableField id="21" name="Mean" tableColumnId="21"/>
      <queryTableField id="22" name="SD" tableColumnId="22"/>
    </queryTableFields>
  </queryTableRefresh>
</queryTable>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ExternalData_1" connectionId="2" xr16:uid="{57D87A0C-C565-4EAD-9F0E-51DB27508BC4}" autoFormatId="16" applyNumberFormats="0" applyBorderFormats="0" applyFontFormats="0" applyPatternFormats="0" applyAlignmentFormats="0" applyWidthHeightFormats="0">
  <queryTableRefresh nextId="16">
    <queryTableFields count="15">
      <queryTableField id="1" name="PaperID" tableColumnId="1"/>
      <queryTableField id="2" name="CohortNormSet" tableColumnId="2"/>
      <queryTableField id="3" name="PaperYear" tableColumnId="3"/>
      <queryTableField id="4" name="doi" tableColumnId="4"/>
      <queryTableField id="5" name="StudyName" tableColumnId="5"/>
      <queryTableField id="6" name="AvgOfCohortN" tableColumnId="6"/>
      <queryTableField id="7" name="MinOfBestAgeMin" tableColumnId="7"/>
      <queryTableField id="8" name="MaxOfBestAgeMax" tableColumnId="8"/>
      <queryTableField id="9" name="InstrumentID" tableColumnId="9"/>
      <queryTableField id="10" name="InstrumentName" tableColumnId="10"/>
      <queryTableField id="11" name="LangaugeID" tableColumnId="11"/>
      <queryTableField id="12" name="Language" tableColumnId="12"/>
      <queryTableField id="13" name="Citation" tableColumnId="13"/>
      <queryTableField id="14" name="Annotation" tableColumnId="14"/>
      <queryTableField id="15" name="Default" tableColumnId="15"/>
    </queryTableFields>
  </queryTableRefresh>
</queryTable>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ExternalData_1" connectionId="6" xr16:uid="{287F6FDA-772D-41D7-AA3C-021D1F09B695}" autoFormatId="16" applyNumberFormats="0" applyBorderFormats="0" applyFontFormats="0" applyPatternFormats="0" applyAlignmentFormats="0" applyWidthHeightFormats="0">
  <queryTableRefresh nextId="3">
    <queryTableFields count="2">
      <queryTableField id="1" name="ItemContentID" tableColumnId="1"/>
      <queryTableField id="2" name="ScaleName" tableColumnId="2"/>
    </queryTableFields>
  </queryTableRefresh>
</queryTable>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ExternalData_1" connectionId="1" xr16:uid="{88ECE821-2928-47E3-8D93-C7F58285D1A3}" autoFormatId="16" applyNumberFormats="0" applyBorderFormats="0" applyFontFormats="0" applyPatternFormats="0" applyAlignmentFormats="0" applyWidthHeightFormats="0">
  <queryTableRefresh nextId="5">
    <queryTableFields count="4">
      <queryTableField id="1" name="ID" tableColumnId="1"/>
      <queryTableField id="2" name="BackendVersion" tableColumnId="2"/>
      <queryTableField id="3" name="FrontendVersion" tableColumnId="3"/>
      <queryTableField id="4" name="ReleaseDate" tableColumnId="4"/>
    </queryTableFields>
  </queryTableRefresh>
</queryTable>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ExternalData_2" connectionId="3" xr16:uid="{54BED4F8-CC95-4CD4-9877-262917944915}" autoFormatId="16" applyNumberFormats="0" applyBorderFormats="0" applyFontFormats="0" applyPatternFormats="0" applyAlignmentFormats="0" applyWidthHeightFormats="0">
  <queryTableRefresh nextId="3">
    <queryTableFields count="2">
      <queryTableField id="1" name="Form" tableColumnId="1"/>
      <queryTableField id="2" name="CohortNormSet" tableColumnId="2"/>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Respondent" xr10:uid="{2A74445A-A5FC-40CE-8A6C-224064E30477}" sourceName="Respondent">
  <pivotTables>
    <pivotTable tabId="2" name="CohortSetSelection"/>
  </pivotTables>
  <data>
    <tabular pivotCacheId="14605667" sortOrder="descending" crossFilter="showItemsWithNoData">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nstrumentLength" xr10:uid="{A2673673-2253-4ED9-B483-DB32B58E4D12}" sourceName="InstrumentLength">
  <pivotTables>
    <pivotTable tabId="2" name="CohortSetSelection"/>
  </pivotTables>
  <data>
    <tabular pivotCacheId="14605667" sortOrder="descending" showMissing="0" crossFilter="showItemsWithNoData">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hortNormSet" xr10:uid="{FB5795EB-4AB6-4FE2-87D3-A21A6614A5A7}" sourceName="CohortNormSet">
  <pivotTables>
    <pivotTable tabId="2" name="CohortSetSelection"/>
  </pivotTables>
  <data>
    <tabular pivotCacheId="14605667">
      <items count="36">
        <i x="0" s="1"/>
        <i x="1" s="1"/>
        <i x="2" s="1"/>
        <i x="3" s="1"/>
        <i x="4" s="1"/>
        <i x="5" s="1"/>
        <i x="6" s="1"/>
        <i x="7" s="1"/>
        <i x="8" s="1"/>
        <i x="9" s="1"/>
        <i x="10" s="1"/>
        <i x="11" s="1"/>
        <i x="12" s="1"/>
        <i x="13" s="1"/>
        <i x="14" s="1"/>
        <i x="15" s="1"/>
        <i x="16" s="1"/>
        <i x="17" s="1"/>
        <i x="18" s="1"/>
        <i x="19" s="1"/>
        <i x="21" s="1"/>
        <i x="20" s="1"/>
        <i x="23" s="1"/>
        <i x="22" s="1"/>
        <i x="24" s="1"/>
        <i x="25" s="1"/>
        <i x="26" s="1"/>
        <i x="27" s="1"/>
        <i x="32" s="1" nd="1"/>
        <i x="29" s="1" nd="1"/>
        <i x="35" s="1" nd="1"/>
        <i x="28" s="1" nd="1"/>
        <i x="30" s="1" nd="1"/>
        <i x="31" s="1" nd="1"/>
        <i x="33" s="1" nd="1"/>
        <i x="34" s="1" nd="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Respondent" xr10:uid="{C21B7D8D-1D84-44C1-AFEC-0144BE81922B}" cache="Slicer_Respondent" caption="Respondent" lockedPosition="1" rowHeight="241300"/>
  <slicer name="InstrumentLength" xr10:uid="{962B6AE0-83F7-4C54-AD55-F377BF99CF24}" cache="Slicer_InstrumentLength" caption="RCADS Form" lockedPosition="1" rowHeight="241300"/>
  <slicer name="CohortNormSet" xr10:uid="{22A17091-E31B-45D9-A910-483F75E631A2}" cache="Slicer_CohortNormSet" caption="Available Data Source(s)" startItem="8" lockedPosition="1"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D076AA5-D033-4667-AF7A-2EBE3B393954}" name="GenderInWorkingNormSet__Findings" displayName="GenderInWorkingNormSet__Findings" ref="M56:N105" tableType="queryTable" totalsRowShown="0">
  <autoFilter ref="M56:N105" xr:uid="{2D076AA5-D033-4667-AF7A-2EBE3B393954}"/>
  <tableColumns count="2">
    <tableColumn id="1" xr3:uid="{A63E2E03-DEE0-40D1-99EE-D3B6FA94D5D7}" uniqueName="1" name="CohortNormSet" queryTableFieldId="1" dataDxfId="48"/>
    <tableColumn id="2" xr3:uid="{C5A66B92-B07A-40DE-A86A-D2132C4AF844}" uniqueName="2" name="CohortGender" queryTableFieldId="2" dataDxfId="47"/>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6D0974E-C5AD-4A93-AEB9-2F51D50E936D}" name="GenderForSelectionUI__unduplicated" displayName="GenderForSelectionUI__unduplicated" ref="P57:P60" tableType="queryTable" totalsRowShown="0">
  <autoFilter ref="P57:P60" xr:uid="{BC1886F1-370C-4337-8775-3B2A4314A339}"/>
  <tableColumns count="1">
    <tableColumn id="1" xr3:uid="{89AC828C-50B6-449C-9523-8A56B4CA3802}" uniqueName="1" name="CohortGender" queryTableFieldId="1"/>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69C475DE-50F1-44F4-9142-57CE5BB80FE9}" name="Norms_06_Supported_Languages" displayName="Norms_06_Supported_Languages" ref="I56:J74" tableType="queryTable" totalsRowShown="0">
  <autoFilter ref="I56:J74" xr:uid="{803F65ED-5DB2-4D8D-9D02-AF0D1E60539E}"/>
  <tableColumns count="2">
    <tableColumn id="1" xr3:uid="{228D1CFD-3EBD-48A0-B193-8424FE50E8A3}" uniqueName="1" name="LanguageID" queryTableFieldId="1"/>
    <tableColumn id="2" xr3:uid="{F8DF3999-4937-4B34-8129-77C4D12C6F40}" uniqueName="2" name="Language" queryTableFieldId="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35C750D-64CB-40EE-BE55-ABB53134298B}" name="Items_and_Concepts__Instruments" displayName="Items_and_Concepts__Instruments" ref="A1:J2593" tableType="queryTable" totalsRowShown="0" headerRowDxfId="46" dataDxfId="45">
  <autoFilter ref="A1:J2593" xr:uid="{935C750D-64CB-40EE-BE55-ABB53134298B}"/>
  <tableColumns count="10">
    <tableColumn id="1" xr3:uid="{5C439273-CD7B-494C-9116-6B4881788B75}" uniqueName="1" name="InstrumentItemID" queryTableFieldId="1" dataDxfId="44"/>
    <tableColumn id="2" xr3:uid="{3B1E55D9-1D52-45C8-BE11-8BF1D7FB37F8}" uniqueName="2" name="InstrumentName" queryTableFieldId="11" dataDxfId="43"/>
    <tableColumn id="3" xr3:uid="{864D1273-0C22-4666-94EA-0E422038FF00}" uniqueName="3" name="FormLength" queryTableFieldId="3" dataDxfId="42"/>
    <tableColumn id="4" xr3:uid="{5937737A-1F67-48AC-A61A-5D9A28C0083F}" uniqueName="4" name="Respondent" queryTableFieldId="4" dataDxfId="41"/>
    <tableColumn id="12" xr3:uid="{9EF1D755-EDD2-479B-8768-E71B48272CDB}" uniqueName="12" name="Language" queryTableFieldId="18"/>
    <tableColumn id="6" xr3:uid="{7F25B642-1F11-4AD0-B4B4-947EA8B318C2}" uniqueName="6" name="ItemStemContent" queryTableFieldId="6" dataDxfId="40"/>
    <tableColumn id="7" xr3:uid="{F046E37B-A751-49D9-939E-D92D7B097E7D}" uniqueName="7" name="ItemStemFullText" queryTableFieldId="7" dataDxfId="39"/>
    <tableColumn id="8" xr3:uid="{8C2F53A6-2F03-40F9-8CC4-3A24FE506EE3}" uniqueName="8" name="ItemID" queryTableFieldId="8" dataDxfId="38"/>
    <tableColumn id="9" xr3:uid="{9C18FC90-9686-4484-A85A-D59F248751CA}" uniqueName="9" name="ItemPosition" queryTableFieldId="9" dataDxfId="37"/>
    <tableColumn id="10" xr3:uid="{D6627671-C0FA-4821-B9B3-5B31071BD785}" uniqueName="10" name="ItemStemContentID" queryTableFieldId="10" dataDxfId="36"/>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95FA149-C635-4C11-A83C-555C96566052}" name="Normative_Data__Findings" displayName="Normative_Data__Findings" ref="A1:V2574" tableType="queryTable" totalsRowShown="0">
  <autoFilter ref="A1:V2574" xr:uid="{C95FA149-C635-4C11-A83C-555C96566052}"/>
  <tableColumns count="22">
    <tableColumn id="1" xr3:uid="{2837F715-3D1B-4C4E-BEDD-AB8312A5D6ED}" uniqueName="1" name="DataKey" queryTableFieldId="1" dataDxfId="35"/>
    <tableColumn id="2" xr3:uid="{1CD7DB5D-9ACE-4D02-A1CB-DF3D129B3CE6}" uniqueName="2" name="AgeY" queryTableFieldId="2"/>
    <tableColumn id="3" xr3:uid="{4206C7EB-5B5A-4A14-B2C8-B884AD67B104}" uniqueName="3" name="Grade" queryTableFieldId="3"/>
    <tableColumn id="4" xr3:uid="{35D3CF34-0732-4BE7-B5EE-A09598E55D94}" uniqueName="4" name="PaperID" queryTableFieldId="4"/>
    <tableColumn id="5" xr3:uid="{9372C925-6F96-4390-AA20-042AE0156410}" uniqueName="5" name="CohortNormSet" queryTableFieldId="5" dataDxfId="34"/>
    <tableColumn id="6" xr3:uid="{1179FBC1-A593-4537-A532-30F8DFB506CF}" uniqueName="6" name="StudyName" queryTableFieldId="6" dataDxfId="33"/>
    <tableColumn id="7" xr3:uid="{E2535FF5-9236-438A-8537-1FE18AF6C0CA}" uniqueName="7" name="CohortID" queryTableFieldId="7"/>
    <tableColumn id="8" xr3:uid="{5504D70F-0569-456B-B77D-479DCC64E0A9}" uniqueName="8" name="CohortName" queryTableFieldId="8" dataDxfId="32"/>
    <tableColumn id="9" xr3:uid="{46FA5236-AD5F-4A3C-92EF-C3F704BAEC3A}" uniqueName="9" name="CohortN" queryTableFieldId="9"/>
    <tableColumn id="10" xr3:uid="{434D764D-A47B-4647-9046-1BD92A02488E}" uniqueName="10" name="CohortGender" queryTableFieldId="10" dataDxfId="31"/>
    <tableColumn id="11" xr3:uid="{4E4FA2FD-4CF8-4340-A356-AAC8AA44BB27}" uniqueName="11" name="BestAgeMin" queryTableFieldId="11"/>
    <tableColumn id="12" xr3:uid="{B8C87EDD-B089-44C5-87F3-648A4E63D95F}" uniqueName="12" name="BestAgeMax" queryTableFieldId="12"/>
    <tableColumn id="13" xr3:uid="{B9F4F5E9-59DE-4806-A836-ABD4911B5DB9}" uniqueName="13" name="InstrumentLength" queryTableFieldId="13" dataDxfId="30"/>
    <tableColumn id="14" xr3:uid="{57554054-E4FD-4946-966A-356858344ED0}" uniqueName="14" name="InstrumentName" queryTableFieldId="14" dataDxfId="29"/>
    <tableColumn id="15" xr3:uid="{CF222CD7-B82C-4EBA-95E4-43DC8B6568C3}" uniqueName="15" name="LangaugeID" queryTableFieldId="15"/>
    <tableColumn id="16" xr3:uid="{4989F5E7-098B-45C9-99F8-C69EE660D21F}" uniqueName="16" name="Language" queryTableFieldId="16" dataDxfId="28"/>
    <tableColumn id="17" xr3:uid="{DA52D630-A215-47C1-A844-CA6786AEC122}" uniqueName="17" name="RespondentID" queryTableFieldId="17"/>
    <tableColumn id="18" xr3:uid="{F38A9243-1D0C-4ED9-B052-17C14A51D9B0}" uniqueName="18" name="Respondent" queryTableFieldId="18" dataDxfId="27"/>
    <tableColumn id="19" xr3:uid="{802A5666-195E-470B-9657-E778DD7FC62C}" uniqueName="19" name="ScaleID" queryTableFieldId="19"/>
    <tableColumn id="20" xr3:uid="{32DDBBB1-7A83-4CFA-A041-7F6E8DFA745B}" uniqueName="20" name="ScaleName" queryTableFieldId="20" dataDxfId="26"/>
    <tableColumn id="21" xr3:uid="{B7FB837E-3CE8-47F0-A44C-305CE2A88BD7}" uniqueName="21" name="Mean" queryTableFieldId="21"/>
    <tableColumn id="22" xr3:uid="{26E6464A-C116-4A09-87F3-EFEFFF7ECA8F}" uniqueName="22" name="SD" queryTableFieldId="22"/>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B79AA80-9CF4-46D7-B4D2-958F5683E930}" name="CohortNormSet_Metadata__Findings" displayName="CohortNormSet_Metadata__Findings" ref="A1:O29" tableType="queryTable" totalsRowShown="0">
  <autoFilter ref="A1:O29" xr:uid="{FB79AA80-9CF4-46D7-B4D2-958F5683E930}"/>
  <tableColumns count="15">
    <tableColumn id="1" xr3:uid="{FE1B28FC-ECDE-432C-B3FB-3AD367C99735}" uniqueName="1" name="PaperID" queryTableFieldId="1"/>
    <tableColumn id="2" xr3:uid="{81C14059-626E-4475-A45C-1E0CBE4E67A7}" uniqueName="2" name="CohortNormSet" queryTableFieldId="2" dataDxfId="25"/>
    <tableColumn id="3" xr3:uid="{219BA2EF-3107-4585-86C3-95A9EE81F87C}" uniqueName="3" name="PaperYear" queryTableFieldId="3"/>
    <tableColumn id="4" xr3:uid="{48B957D1-D770-46F4-BE77-CEC0D0553A6A}" uniqueName="4" name="doi" queryTableFieldId="4" dataDxfId="24"/>
    <tableColumn id="5" xr3:uid="{68EEB9AE-3D16-41C2-BB1A-B772F11C0FC3}" uniqueName="5" name="StudyName" queryTableFieldId="5" dataDxfId="23"/>
    <tableColumn id="6" xr3:uid="{625E81C0-70B7-419D-95C6-2236C483FACD}" uniqueName="6" name="AvgOfCohortN" queryTableFieldId="6"/>
    <tableColumn id="7" xr3:uid="{F1958150-F11E-4487-842E-565FBB59897B}" uniqueName="7" name="MinOfBestAgeMin" queryTableFieldId="7"/>
    <tableColumn id="8" xr3:uid="{16DC1DD2-6837-4563-B85D-9DC02AD9336C}" uniqueName="8" name="MaxOfBestAgeMax" queryTableFieldId="8"/>
    <tableColumn id="9" xr3:uid="{1E29B6BD-B61B-4A2A-8F15-D742F82C135A}" uniqueName="9" name="InstrumentID" queryTableFieldId="9"/>
    <tableColumn id="10" xr3:uid="{C6B277F7-B31D-4D93-B9E2-8131D6837749}" uniqueName="10" name="InstrumentName" queryTableFieldId="10" dataDxfId="22"/>
    <tableColumn id="11" xr3:uid="{F23CD296-0957-4982-8CEB-4B7DD05C42F2}" uniqueName="11" name="LangaugeID" queryTableFieldId="11"/>
    <tableColumn id="12" xr3:uid="{76B63111-80A0-49DD-ACCD-7CBD0ABB07B4}" uniqueName="12" name="Language" queryTableFieldId="12" dataDxfId="21"/>
    <tableColumn id="13" xr3:uid="{563B38D0-5F71-48F0-B810-DFB3AF1220B7}" uniqueName="13" name="Citation" queryTableFieldId="13" dataDxfId="20"/>
    <tableColumn id="14" xr3:uid="{BFC91685-6E47-463B-BB63-FCAF69823B34}" uniqueName="14" name="Annotation" queryTableFieldId="14" dataDxfId="19"/>
    <tableColumn id="15" xr3:uid="{AAD1FC59-15FD-41FB-AE51-1B291EA80F04}" uniqueName="15" name="Default" queryTableFieldId="15"/>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A41BF25-8658-4EF8-8EA9-64F9C4B49C26}" name="Item_Scale_Map__Instruments" displayName="Item_Scale_Map__Instruments" ref="A1:B172" tableType="queryTable" totalsRowShown="0">
  <autoFilter ref="A1:B172" xr:uid="{CA41BF25-8658-4EF8-8EA9-64F9C4B49C26}"/>
  <tableColumns count="2">
    <tableColumn id="1" xr3:uid="{83F612B9-DD33-4FB2-BEAE-E37385E4E2EB}" uniqueName="1" name="ItemContentID" queryTableFieldId="1"/>
    <tableColumn id="2" xr3:uid="{993D89B6-DE96-49CD-8B80-71AD6111608F}" uniqueName="2" name="ScaleName" queryTableFieldId="2" dataDxfId="18"/>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51C8AAD-50B8-4537-A601-C52B33374A28}" name="Application_Versions" displayName="Application_Versions" ref="D1:G7" tableType="queryTable" totalsRowShown="0">
  <autoFilter ref="D1:G7" xr:uid="{451C8AAD-50B8-4537-A601-C52B33374A28}"/>
  <tableColumns count="4">
    <tableColumn id="1" xr3:uid="{5F054665-ACD8-4D5C-9A79-8EAFE997031E}" uniqueName="1" name="ID" queryTableFieldId="1"/>
    <tableColumn id="2" xr3:uid="{90ACC9C9-C769-472E-B457-ECC929A5CBC0}" uniqueName="2" name="BackendVersion" queryTableFieldId="2" dataDxfId="2"/>
    <tableColumn id="3" xr3:uid="{497EE3B0-0BD5-4D80-915B-DF0410A78674}" uniqueName="3" name="FrontendVersion" queryTableFieldId="3" dataDxfId="1"/>
    <tableColumn id="4" xr3:uid="{AF59441E-2E1E-456A-985E-9FAA3E562CD0}" uniqueName="4" name="ReleaseDate" queryTableFieldId="4" dataDxfId="0"/>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A2E1EF3E-3C30-4667-8691-0009EC784CD6}" name="Default_Data_Sources__Findings" displayName="Default_Data_Sources__Findings" ref="A1:B5" tableType="queryTable" totalsRowShown="0">
  <autoFilter ref="A1:B5" xr:uid="{A2E1EF3E-3C30-4667-8691-0009EC784CD6}"/>
  <tableColumns count="2">
    <tableColumn id="1" xr3:uid="{34F4120B-5A8F-48F9-9ADE-53F45A06FB24}" uniqueName="1" name="Form" queryTableFieldId="1" dataDxfId="17"/>
    <tableColumn id="2" xr3:uid="{709636E7-4391-4726-85DA-F3A58D7D47F3}" uniqueName="2" name="CohortNormSet" queryTableFieldId="2" dataDxfId="16"/>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rcads.ucla.edu/" TargetMode="External"/><Relationship Id="rId1" Type="http://schemas.openxmlformats.org/officeDocument/2006/relationships/hyperlink" Target="https://rcads.ucla.edu/automated-scoring-FAQ" TargetMode="External"/><Relationship Id="rId6" Type="http://schemas.microsoft.com/office/2007/relationships/slicer" Target="../slicers/slicer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_rels/sheet6.xml.rels><?xml version="1.0" encoding="UTF-8" standalone="yes"?>
<Relationships xmlns="http://schemas.openxmlformats.org/package/2006/relationships"><Relationship Id="rId1" Type="http://schemas.openxmlformats.org/officeDocument/2006/relationships/table" Target="../tables/table5.xml"/></Relationships>
</file>

<file path=xl/worksheets/_rels/sheet7.xml.rels><?xml version="1.0" encoding="UTF-8" standalone="yes"?>
<Relationships xmlns="http://schemas.openxmlformats.org/package/2006/relationships"><Relationship Id="rId1" Type="http://schemas.openxmlformats.org/officeDocument/2006/relationships/table" Target="../tables/table6.xml"/></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2F0689-B186-4F79-A92A-785C6077A279}">
  <sheetPr>
    <tabColor theme="5" tint="0.59999389629810485"/>
  </sheetPr>
  <dimension ref="B1:X79"/>
  <sheetViews>
    <sheetView showRowColHeaders="0" tabSelected="1" zoomScaleNormal="100" workbookViewId="0">
      <selection activeCell="C32" sqref="C32"/>
    </sheetView>
  </sheetViews>
  <sheetFormatPr defaultColWidth="9.140625" defaultRowHeight="15" x14ac:dyDescent="0.25"/>
  <cols>
    <col min="1" max="1" width="2.140625" style="50" customWidth="1"/>
    <col min="2" max="2" width="9.140625" style="50"/>
    <col min="3" max="3" width="9.85546875" style="50" customWidth="1"/>
    <col min="4" max="4" width="4.42578125" style="50" customWidth="1"/>
    <col min="5" max="5" width="3.42578125" style="50" customWidth="1"/>
    <col min="6" max="6" width="10" style="50" customWidth="1"/>
    <col min="7" max="7" width="2.5703125" style="50" customWidth="1"/>
    <col min="8" max="8" width="9.140625" style="50"/>
    <col min="9" max="16" width="12.7109375" style="50" customWidth="1"/>
    <col min="17" max="17" width="5.7109375" style="50" customWidth="1"/>
    <col min="18" max="18" width="1.85546875" style="50" customWidth="1"/>
    <col min="19" max="19" width="2.5703125" style="50" customWidth="1"/>
    <col min="20" max="21" width="9.140625" style="50"/>
    <col min="22" max="22" width="14.140625" style="50" customWidth="1"/>
    <col min="23" max="23" width="24.7109375" style="50" customWidth="1"/>
    <col min="24" max="24" width="2.5703125" style="50" customWidth="1"/>
    <col min="25" max="16384" width="9.140625" style="50"/>
  </cols>
  <sheetData>
    <row r="1" spans="2:24" ht="10.5" customHeight="1" x14ac:dyDescent="0.25"/>
    <row r="2" spans="2:24" ht="15" customHeight="1" x14ac:dyDescent="0.25">
      <c r="B2" s="40"/>
      <c r="C2" s="40"/>
      <c r="D2" s="40"/>
      <c r="E2" s="40"/>
      <c r="F2" s="40"/>
      <c r="G2" s="40"/>
      <c r="H2" s="40"/>
      <c r="I2" s="40"/>
      <c r="J2" s="40"/>
      <c r="K2" s="40"/>
      <c r="L2" s="40"/>
      <c r="M2" s="40"/>
      <c r="N2" s="40"/>
      <c r="O2" s="40"/>
      <c r="P2" s="40"/>
      <c r="Q2" s="40"/>
      <c r="R2" s="40"/>
      <c r="S2" s="40"/>
      <c r="T2" s="41"/>
      <c r="U2" s="42"/>
      <c r="V2" s="40"/>
      <c r="W2" s="40"/>
      <c r="X2" s="40"/>
    </row>
    <row r="3" spans="2:24" ht="15" customHeight="1" x14ac:dyDescent="0.25">
      <c r="B3" s="40"/>
      <c r="C3" s="40"/>
      <c r="D3" s="40"/>
      <c r="E3" s="40"/>
      <c r="F3" s="40"/>
      <c r="G3" s="40"/>
      <c r="H3" s="40"/>
      <c r="I3" s="40"/>
      <c r="J3" s="40"/>
      <c r="K3" s="40"/>
      <c r="L3" s="40"/>
      <c r="M3" s="40"/>
      <c r="N3" s="40"/>
      <c r="O3" s="40"/>
      <c r="P3" s="40"/>
      <c r="Q3" s="155" t="s">
        <v>679</v>
      </c>
      <c r="R3" s="40"/>
      <c r="S3" s="43"/>
      <c r="T3" s="120" t="s">
        <v>2218</v>
      </c>
      <c r="U3" s="41"/>
      <c r="V3" s="41"/>
      <c r="W3" s="68"/>
      <c r="X3" s="41"/>
    </row>
    <row r="4" spans="2:24" ht="15" customHeight="1" x14ac:dyDescent="0.25">
      <c r="B4" s="40"/>
      <c r="C4" s="40"/>
      <c r="D4" s="40"/>
      <c r="E4" s="40"/>
      <c r="F4" s="40"/>
      <c r="G4" s="40"/>
      <c r="H4" s="40"/>
      <c r="I4" s="40"/>
      <c r="J4" s="40"/>
      <c r="K4" s="40"/>
      <c r="L4" s="40"/>
      <c r="M4" s="40"/>
      <c r="N4" s="40"/>
      <c r="O4" s="40"/>
      <c r="P4" s="40"/>
      <c r="Q4" s="155"/>
      <c r="R4" s="40"/>
      <c r="S4" s="43"/>
      <c r="T4" s="159" t="s">
        <v>4636</v>
      </c>
      <c r="U4" s="159"/>
      <c r="V4" s="159"/>
      <c r="W4" s="68"/>
      <c r="X4" s="41"/>
    </row>
    <row r="5" spans="2:24" ht="30" customHeight="1" x14ac:dyDescent="0.25">
      <c r="B5" s="71"/>
      <c r="C5" s="40"/>
      <c r="D5" s="40"/>
      <c r="E5" s="71" t="s">
        <v>677</v>
      </c>
      <c r="F5" s="40"/>
      <c r="G5" s="40"/>
      <c r="H5" s="40"/>
      <c r="I5" s="40"/>
      <c r="J5" s="69"/>
      <c r="K5" s="40"/>
      <c r="L5" s="40"/>
      <c r="M5" s="40"/>
      <c r="N5" s="69"/>
      <c r="O5" s="40"/>
      <c r="P5" s="40"/>
      <c r="Q5" s="40"/>
      <c r="R5" s="70"/>
      <c r="S5" s="70"/>
      <c r="T5" s="47"/>
      <c r="U5" s="48"/>
      <c r="V5" s="70"/>
      <c r="W5" s="70" t="str">
        <f>"Version: "&amp;AdminSettings!F1&amp;"; Instrument support sponsored by NIMH contract #75N95022C00018"</f>
        <v>Version: 03.0006; Instrument support sponsored by NIMH contract #75N95022C00018</v>
      </c>
      <c r="X5" s="47"/>
    </row>
    <row r="6" spans="2:24" ht="8.25" customHeight="1" x14ac:dyDescent="0.25">
      <c r="I6" s="124" t="str">
        <f>AdminSettings!E3</f>
        <v/>
      </c>
    </row>
    <row r="7" spans="2:24" ht="25.5" customHeight="1" x14ac:dyDescent="0.25">
      <c r="B7" s="149" t="s">
        <v>2416</v>
      </c>
      <c r="C7" s="149"/>
      <c r="D7" s="149"/>
      <c r="E7" s="149"/>
      <c r="F7" s="149"/>
      <c r="H7" s="64" t="str">
        <f>IF(LEFT(H8, 8)="Ready to", CHAR(252),"")</f>
        <v/>
      </c>
      <c r="I7" s="145" t="s">
        <v>630</v>
      </c>
      <c r="J7" s="145"/>
      <c r="K7" s="145"/>
      <c r="L7" s="145"/>
      <c r="M7" s="145"/>
      <c r="N7" s="145"/>
      <c r="O7" s="145"/>
      <c r="P7" s="145"/>
      <c r="Q7" s="145"/>
      <c r="S7" s="51"/>
      <c r="T7" s="148" t="s">
        <v>2417</v>
      </c>
      <c r="U7" s="148"/>
      <c r="V7" s="148"/>
      <c r="W7" s="148"/>
      <c r="X7" s="51"/>
    </row>
    <row r="8" spans="2:24" ht="18" customHeight="1" x14ac:dyDescent="0.25">
      <c r="B8" s="72"/>
      <c r="C8" s="72"/>
      <c r="D8" s="72"/>
      <c r="E8" s="72"/>
      <c r="F8" s="72"/>
      <c r="G8" s="73"/>
      <c r="H8" s="74" t="str">
        <f>AdminSettings!E4</f>
        <v>Not ready. You have not chosen an RCADS Form. Please select the 47-Item or 25-Item to proceed.</v>
      </c>
      <c r="I8" s="75"/>
      <c r="J8" s="75"/>
      <c r="K8" s="75"/>
      <c r="L8" s="75"/>
      <c r="M8" s="75"/>
      <c r="N8" s="75"/>
      <c r="O8" s="75"/>
      <c r="P8" s="75"/>
      <c r="Q8" s="75"/>
      <c r="R8" s="73"/>
      <c r="S8" s="75"/>
      <c r="T8" s="72"/>
      <c r="U8" s="72"/>
      <c r="V8" s="72"/>
      <c r="W8" s="72"/>
      <c r="X8" s="72"/>
    </row>
    <row r="9" spans="2:24" ht="38.25" customHeight="1" x14ac:dyDescent="0.25">
      <c r="B9" s="72"/>
      <c r="C9" s="72"/>
      <c r="D9" s="72"/>
      <c r="E9" s="72"/>
      <c r="F9" s="141"/>
      <c r="G9" s="73"/>
      <c r="H9" s="147" t="str">
        <f>AdminSettings!E5</f>
        <v/>
      </c>
      <c r="I9" s="147"/>
      <c r="J9" s="147"/>
      <c r="K9" s="147"/>
      <c r="L9" s="147"/>
      <c r="M9" s="147"/>
      <c r="N9" s="147"/>
      <c r="O9" s="147"/>
      <c r="P9" s="147"/>
      <c r="Q9" s="147"/>
      <c r="R9" s="73"/>
      <c r="S9" s="76"/>
      <c r="T9" s="72"/>
      <c r="U9" s="72"/>
      <c r="V9" s="72"/>
      <c r="W9" s="72"/>
      <c r="X9" s="72"/>
    </row>
    <row r="10" spans="2:24" ht="36.75" customHeight="1" x14ac:dyDescent="0.25">
      <c r="B10" s="72"/>
      <c r="C10" s="72"/>
      <c r="D10" s="72"/>
      <c r="E10" s="72"/>
      <c r="F10" s="141"/>
      <c r="G10" s="73"/>
      <c r="H10" s="73"/>
      <c r="I10" s="73"/>
      <c r="J10" s="73"/>
      <c r="K10" s="73"/>
      <c r="L10" s="73"/>
      <c r="M10" s="73"/>
      <c r="N10" s="73"/>
      <c r="O10" s="73"/>
      <c r="P10" s="73"/>
      <c r="Q10" s="73"/>
      <c r="R10" s="73"/>
      <c r="S10" s="76"/>
      <c r="T10" s="72"/>
      <c r="U10" s="72"/>
      <c r="V10" s="72"/>
      <c r="W10" s="72"/>
      <c r="X10" s="72"/>
    </row>
    <row r="11" spans="2:24" x14ac:dyDescent="0.25">
      <c r="B11" s="72"/>
      <c r="C11" s="72"/>
      <c r="D11" s="72"/>
      <c r="E11" s="72"/>
      <c r="F11" s="72"/>
      <c r="G11" s="73"/>
      <c r="H11" s="73"/>
      <c r="I11" s="73"/>
      <c r="J11" s="73"/>
      <c r="K11" s="73"/>
      <c r="L11" s="73"/>
      <c r="M11" s="73"/>
      <c r="N11" s="73"/>
      <c r="O11" s="73"/>
      <c r="P11" s="73"/>
      <c r="Q11" s="73"/>
      <c r="R11" s="73"/>
      <c r="S11" s="76"/>
      <c r="T11" s="72"/>
      <c r="U11" s="77"/>
      <c r="V11" s="72"/>
      <c r="W11" s="72"/>
      <c r="X11" s="72"/>
    </row>
    <row r="12" spans="2:24" ht="20.100000000000001" customHeight="1" x14ac:dyDescent="0.25">
      <c r="B12" s="72"/>
      <c r="C12" s="72"/>
      <c r="D12" s="72"/>
      <c r="E12" s="72"/>
      <c r="F12" s="142"/>
      <c r="G12" s="73"/>
      <c r="H12" s="73"/>
      <c r="I12" s="73"/>
      <c r="J12" s="73"/>
      <c r="K12" s="73"/>
      <c r="L12" s="73"/>
      <c r="M12" s="73"/>
      <c r="N12" s="73"/>
      <c r="O12" s="73"/>
      <c r="P12" s="73"/>
      <c r="Q12" s="73"/>
      <c r="R12" s="73"/>
      <c r="S12" s="76"/>
      <c r="T12" s="72"/>
      <c r="U12" s="77"/>
      <c r="V12" s="72"/>
      <c r="W12" s="72"/>
      <c r="X12" s="72"/>
    </row>
    <row r="13" spans="2:24" ht="15" customHeight="1" x14ac:dyDescent="0.25">
      <c r="B13" s="72"/>
      <c r="C13" s="72"/>
      <c r="D13" s="72"/>
      <c r="E13" s="72"/>
      <c r="F13" s="142"/>
      <c r="G13" s="73"/>
      <c r="H13" s="78" t="s">
        <v>175</v>
      </c>
      <c r="I13" s="79">
        <f>_xlfn.IFNA(INDEX(Calculator!$F4:$O4, 1,I$18), "")</f>
        <v>0</v>
      </c>
      <c r="J13" s="79">
        <f>_xlfn.IFNA(INDEX(Calculator!$F4:$O4, 1,J$18), "")</f>
        <v>0</v>
      </c>
      <c r="K13" s="79">
        <f>_xlfn.IFNA(INDEX(Calculator!$F4:$O4, 1,K$18), "")</f>
        <v>0</v>
      </c>
      <c r="L13" s="79">
        <f>_xlfn.IFNA(INDEX(Calculator!$F4:$O4, 1,L$18), "")</f>
        <v>0</v>
      </c>
      <c r="M13" s="79">
        <f>_xlfn.IFNA(INDEX(Calculator!$F4:$O4, 1,M$18), "")</f>
        <v>0</v>
      </c>
      <c r="N13" s="79">
        <f>_xlfn.IFNA(INDEX(Calculator!$F4:$O4, 1,N$18), "")</f>
        <v>0</v>
      </c>
      <c r="O13" s="79" t="str">
        <f>_xlfn.IFNA(INDEX(Calculator!$F4:$O4, 1,O$18), "")</f>
        <v/>
      </c>
      <c r="P13" s="79" t="str">
        <f>_xlfn.IFNA(INDEX(Calculator!$F4:$O4, 1,P$18), "")</f>
        <v/>
      </c>
      <c r="Q13" s="73"/>
      <c r="R13" s="73"/>
      <c r="S13" s="76"/>
      <c r="T13" s="72"/>
      <c r="U13" s="77"/>
      <c r="V13" s="72"/>
      <c r="W13" s="72"/>
      <c r="X13" s="72"/>
    </row>
    <row r="14" spans="2:24" ht="11.25" customHeight="1" x14ac:dyDescent="0.25">
      <c r="B14" s="72"/>
      <c r="C14" s="72"/>
      <c r="D14" s="72"/>
      <c r="E14" s="72"/>
      <c r="F14" s="142"/>
      <c r="G14" s="73"/>
      <c r="H14" s="80" t="s">
        <v>184</v>
      </c>
      <c r="I14" s="79">
        <f>_xlfn.IFNA(INDEX(Calculator!$F5:$O5, 1,I$18), "")</f>
        <v>0</v>
      </c>
      <c r="J14" s="79">
        <f>_xlfn.IFNA(INDEX(Calculator!$F5:$O5, 1,J$18), "")</f>
        <v>0</v>
      </c>
      <c r="K14" s="79">
        <f>_xlfn.IFNA(INDEX(Calculator!$F5:$O5, 1,K$18), "")</f>
        <v>0</v>
      </c>
      <c r="L14" s="79">
        <f>_xlfn.IFNA(INDEX(Calculator!$F5:$O5, 1,L$18), "")</f>
        <v>0</v>
      </c>
      <c r="M14" s="79">
        <f>_xlfn.IFNA(INDEX(Calculator!$F5:$O5, 1,M$18), "")</f>
        <v>0</v>
      </c>
      <c r="N14" s="79">
        <f>_xlfn.IFNA(INDEX(Calculator!$F5:$O5, 1,N$18), "")</f>
        <v>0</v>
      </c>
      <c r="O14" s="79" t="str">
        <f>_xlfn.IFNA(INDEX(Calculator!$F5:$O5, 1,O$18), "")</f>
        <v/>
      </c>
      <c r="P14" s="79" t="str">
        <f>_xlfn.IFNA(INDEX(Calculator!$F5:$O5, 1,P$18), "")</f>
        <v/>
      </c>
      <c r="Q14" s="73"/>
      <c r="R14" s="73"/>
      <c r="S14" s="76"/>
      <c r="T14" s="72"/>
      <c r="U14" s="77"/>
      <c r="V14" s="72"/>
      <c r="W14" s="72"/>
      <c r="X14" s="72"/>
    </row>
    <row r="15" spans="2:24" ht="12" customHeight="1" x14ac:dyDescent="0.25">
      <c r="B15" s="72"/>
      <c r="C15" s="72"/>
      <c r="D15" s="72"/>
      <c r="E15" s="72"/>
      <c r="F15" s="142"/>
      <c r="G15" s="73"/>
      <c r="H15" s="80" t="s">
        <v>185</v>
      </c>
      <c r="I15" s="79">
        <f>_xlfn.IFNA(INDEX(Calculator!$F6:$O6, 1,I$18), "")</f>
        <v>0</v>
      </c>
      <c r="J15" s="79">
        <f>_xlfn.IFNA(INDEX(Calculator!$F6:$O6, 1,J$18), "")</f>
        <v>0</v>
      </c>
      <c r="K15" s="79">
        <f>_xlfn.IFNA(INDEX(Calculator!$F6:$O6, 1,K$18), "")</f>
        <v>0</v>
      </c>
      <c r="L15" s="79">
        <f>_xlfn.IFNA(INDEX(Calculator!$F6:$O6, 1,L$18), "")</f>
        <v>0</v>
      </c>
      <c r="M15" s="79">
        <f>_xlfn.IFNA(INDEX(Calculator!$F6:$O6, 1,M$18), "")</f>
        <v>0</v>
      </c>
      <c r="N15" s="79">
        <f>_xlfn.IFNA(INDEX(Calculator!$F6:$O6, 1,N$18), "")</f>
        <v>0</v>
      </c>
      <c r="O15" s="79" t="str">
        <f>_xlfn.IFNA(INDEX(Calculator!$F6:$O6, 1,O$18), "")</f>
        <v/>
      </c>
      <c r="P15" s="79" t="str">
        <f>_xlfn.IFNA(INDEX(Calculator!$F6:$O6, 1,P$18), "")</f>
        <v/>
      </c>
      <c r="Q15" s="73"/>
      <c r="R15" s="73"/>
      <c r="S15" s="76"/>
      <c r="T15" s="72"/>
      <c r="U15" s="77"/>
      <c r="V15" s="72"/>
      <c r="W15" s="72"/>
      <c r="X15" s="72"/>
    </row>
    <row r="16" spans="2:24" ht="15" customHeight="1" x14ac:dyDescent="0.25">
      <c r="B16" s="72"/>
      <c r="C16" s="72"/>
      <c r="D16" s="72"/>
      <c r="E16" s="72"/>
      <c r="F16" s="142"/>
      <c r="G16" s="73"/>
      <c r="H16" s="80" t="s">
        <v>671</v>
      </c>
      <c r="I16" s="81" t="e">
        <f>I21&gt;=AdminSettings!$R$56</f>
        <v>#N/A</v>
      </c>
      <c r="J16" s="81" t="e">
        <f>J21&gt;=AdminSettings!$R$56</f>
        <v>#N/A</v>
      </c>
      <c r="K16" s="81" t="e">
        <f>K21&gt;=AdminSettings!$R$56</f>
        <v>#N/A</v>
      </c>
      <c r="L16" s="81" t="e">
        <f>L21&gt;=AdminSettings!$R$56</f>
        <v>#N/A</v>
      </c>
      <c r="M16" s="81" t="e">
        <f>M21&gt;=AdminSettings!$R$56</f>
        <v>#N/A</v>
      </c>
      <c r="N16" s="81" t="e">
        <f>N21&gt;=AdminSettings!$R$56</f>
        <v>#N/A</v>
      </c>
      <c r="O16" s="81" t="e">
        <f>O21&gt;=AdminSettings!$R$56</f>
        <v>#N/A</v>
      </c>
      <c r="P16" s="81" t="e">
        <f>P21&gt;=AdminSettings!$R$56</f>
        <v>#N/A</v>
      </c>
      <c r="Q16" s="73"/>
      <c r="R16" s="73"/>
      <c r="S16" s="76"/>
      <c r="T16" s="72"/>
      <c r="U16" s="82"/>
      <c r="V16" s="82"/>
      <c r="W16" s="82"/>
      <c r="X16" s="72"/>
    </row>
    <row r="17" spans="2:24" ht="22.5" customHeight="1" x14ac:dyDescent="0.25">
      <c r="B17" s="143" t="s">
        <v>2420</v>
      </c>
      <c r="C17" s="143"/>
      <c r="D17" s="143"/>
      <c r="E17" s="143"/>
      <c r="F17" s="143"/>
      <c r="G17" s="73"/>
      <c r="H17" s="80" t="s">
        <v>670</v>
      </c>
      <c r="I17" s="81" t="e">
        <f>I21&gt;=AdminSettings!$R$57</f>
        <v>#N/A</v>
      </c>
      <c r="J17" s="81" t="e">
        <f>J21&gt;=AdminSettings!$R$57</f>
        <v>#N/A</v>
      </c>
      <c r="K17" s="81" t="e">
        <f>K21&gt;=AdminSettings!$R$57</f>
        <v>#N/A</v>
      </c>
      <c r="L17" s="81" t="e">
        <f>L21&gt;=AdminSettings!$R$57</f>
        <v>#N/A</v>
      </c>
      <c r="M17" s="81" t="e">
        <f>M21&gt;=AdminSettings!$R$57</f>
        <v>#N/A</v>
      </c>
      <c r="N17" s="81" t="e">
        <f>N21&gt;=AdminSettings!$R$57</f>
        <v>#N/A</v>
      </c>
      <c r="O17" s="81" t="e">
        <f>O21&gt;=AdminSettings!$R$57</f>
        <v>#N/A</v>
      </c>
      <c r="P17" s="81" t="e">
        <f>P21&gt;=AdminSettings!$R$57</f>
        <v>#N/A</v>
      </c>
      <c r="Q17" s="73"/>
      <c r="R17" s="73"/>
      <c r="S17" s="76"/>
      <c r="T17" s="130" t="s">
        <v>4634</v>
      </c>
      <c r="U17" s="130"/>
      <c r="V17" s="82"/>
      <c r="W17" s="82"/>
      <c r="X17" s="72"/>
    </row>
    <row r="18" spans="2:24" ht="15" customHeight="1" x14ac:dyDescent="0.25">
      <c r="B18" s="143"/>
      <c r="C18" s="143"/>
      <c r="D18" s="143"/>
      <c r="E18" s="143"/>
      <c r="F18" s="143"/>
      <c r="G18" s="73"/>
      <c r="H18" s="80" t="s">
        <v>672</v>
      </c>
      <c r="I18" s="83">
        <v>5</v>
      </c>
      <c r="J18" s="83">
        <v>3</v>
      </c>
      <c r="K18" s="83">
        <v>2</v>
      </c>
      <c r="L18" s="83">
        <v>1</v>
      </c>
      <c r="M18" s="83">
        <v>6</v>
      </c>
      <c r="N18" s="83">
        <v>4</v>
      </c>
      <c r="O18" s="83" t="e">
        <f>IF(Calculator!L12,7, IF(Calculator!N12, 9, NA()))</f>
        <v>#N/A</v>
      </c>
      <c r="P18" s="83" t="e">
        <f>IF(Calculator!M12,8, IF(Calculator!O12, 10, NA()))</f>
        <v>#N/A</v>
      </c>
      <c r="Q18" s="73"/>
      <c r="R18" s="73"/>
      <c r="S18" s="76"/>
      <c r="T18" s="131" t="str">
        <f>IF(AdminSettings!G31, AdminSettings!E7, "")</f>
        <v/>
      </c>
      <c r="U18" s="131"/>
      <c r="V18" s="131"/>
      <c r="W18" s="131"/>
      <c r="X18" s="72"/>
    </row>
    <row r="19" spans="2:24" ht="15" customHeight="1" x14ac:dyDescent="0.25">
      <c r="B19" s="143"/>
      <c r="C19" s="143"/>
      <c r="D19" s="143"/>
      <c r="E19" s="143"/>
      <c r="F19" s="143"/>
      <c r="G19" s="73"/>
      <c r="H19" s="80" t="s">
        <v>673</v>
      </c>
      <c r="I19" s="83">
        <f t="shared" ref="I19:P19" si="0">$D$28</f>
        <v>65</v>
      </c>
      <c r="J19" s="83">
        <f t="shared" si="0"/>
        <v>65</v>
      </c>
      <c r="K19" s="83">
        <f t="shared" si="0"/>
        <v>65</v>
      </c>
      <c r="L19" s="83">
        <f t="shared" si="0"/>
        <v>65</v>
      </c>
      <c r="M19" s="83">
        <f t="shared" si="0"/>
        <v>65</v>
      </c>
      <c r="N19" s="83">
        <f t="shared" si="0"/>
        <v>65</v>
      </c>
      <c r="O19" s="83">
        <f t="shared" si="0"/>
        <v>65</v>
      </c>
      <c r="P19" s="83">
        <f t="shared" si="0"/>
        <v>65</v>
      </c>
      <c r="Q19" s="73"/>
      <c r="R19" s="73"/>
      <c r="S19" s="76"/>
      <c r="T19" s="131"/>
      <c r="U19" s="131"/>
      <c r="V19" s="131"/>
      <c r="W19" s="131"/>
      <c r="X19" s="72"/>
    </row>
    <row r="20" spans="2:24" ht="15" customHeight="1" x14ac:dyDescent="0.25">
      <c r="B20" s="84"/>
      <c r="C20" s="84"/>
      <c r="D20" s="84"/>
      <c r="E20" s="84"/>
      <c r="F20" s="84"/>
      <c r="G20" s="73"/>
      <c r="H20" s="80" t="s">
        <v>674</v>
      </c>
      <c r="I20" s="85" t="str">
        <f>INDEX(Calculator!$F7:$O7, 1,I$18)</f>
        <v/>
      </c>
      <c r="J20" s="85" t="str">
        <f>_xlfn.IFNA(INDEX(Calculator!$F7:$O7, 1,J$18), "")</f>
        <v/>
      </c>
      <c r="K20" s="85" t="str">
        <f>_xlfn.IFNA(INDEX(Calculator!$F7:$O7, 1,K$18), "")</f>
        <v/>
      </c>
      <c r="L20" s="85" t="str">
        <f>_xlfn.IFNA(INDEX(Calculator!$F7:$O7, 1,L$18), "")</f>
        <v/>
      </c>
      <c r="M20" s="85" t="str">
        <f>_xlfn.IFNA(INDEX(Calculator!$F7:$O7, 1,M$18), "")</f>
        <v/>
      </c>
      <c r="N20" s="85" t="str">
        <f>_xlfn.IFNA(INDEX(Calculator!$F7:$O7, 1,N$18), "")</f>
        <v/>
      </c>
      <c r="O20" s="85" t="str">
        <f>_xlfn.IFNA(INDEX(Calculator!$F7:$O7, 1,O$18), "")</f>
        <v/>
      </c>
      <c r="P20" s="85" t="str">
        <f>_xlfn.IFNA(INDEX(Calculator!$F7:$O7, 1,P$18), "")</f>
        <v/>
      </c>
      <c r="Q20" s="73"/>
      <c r="R20" s="73"/>
      <c r="S20" s="76"/>
      <c r="T20" s="131"/>
      <c r="U20" s="131"/>
      <c r="V20" s="131"/>
      <c r="W20" s="131"/>
      <c r="X20" s="72"/>
    </row>
    <row r="21" spans="2:24" ht="15" customHeight="1" x14ac:dyDescent="0.25">
      <c r="B21" s="134" t="s">
        <v>2418</v>
      </c>
      <c r="C21" s="134"/>
      <c r="D21" s="134"/>
      <c r="E21" s="134"/>
      <c r="F21" s="134"/>
      <c r="G21" s="73"/>
      <c r="H21" s="80" t="s">
        <v>675</v>
      </c>
      <c r="I21" s="85" t="e">
        <f>IF(Calculator!$J$1="",NA(),Calculator!$J$1)</f>
        <v>#N/A</v>
      </c>
      <c r="J21" s="85" t="e">
        <f>IF(Calculator!$H$1="",NA(),Calculator!$H$1)</f>
        <v>#N/A</v>
      </c>
      <c r="K21" s="85" t="e">
        <f>IF(Calculator!$G$1="",NA(),Calculator!$G$1)</f>
        <v>#N/A</v>
      </c>
      <c r="L21" s="85" t="e">
        <f>IF(Calculator!$F$1="",NA(),Calculator!$F$1)</f>
        <v>#N/A</v>
      </c>
      <c r="M21" s="85" t="e">
        <f>IF(Calculator!$K$1="",NA(),Calculator!$K$1)</f>
        <v>#N/A</v>
      </c>
      <c r="N21" s="85" t="e">
        <f>IF(Calculator!$I$1="",NA(),Calculator!$I$1)</f>
        <v>#N/A</v>
      </c>
      <c r="O21" s="85" t="e">
        <f>IF(AdminSettings!G31, IF(Calculator!L$12, IF(Calculator!L$1="", NA(), Calculator!$L$1), IF(Calculator!$N$12, IF(Calculator!$N$1="", NA(), Calculator!N1), "")), NA())</f>
        <v>#N/A</v>
      </c>
      <c r="P21" s="85" t="e">
        <f>IF(AdminSettings!G31, IF(Calculator!M$12,IF(Calculator!M$1="", NA(), Calculator!M1),IF(Calculator!O$12,IF(Calculator!O$1="", NA(), Calculator!O1),"")), NA())</f>
        <v>#N/A</v>
      </c>
      <c r="Q21" s="73"/>
      <c r="R21" s="73"/>
      <c r="S21" s="76"/>
      <c r="T21" s="131"/>
      <c r="U21" s="131"/>
      <c r="V21" s="131"/>
      <c r="W21" s="131"/>
      <c r="X21" s="72"/>
    </row>
    <row r="22" spans="2:24" ht="15" customHeight="1" x14ac:dyDescent="0.25">
      <c r="B22" s="134"/>
      <c r="C22" s="134"/>
      <c r="D22" s="134"/>
      <c r="E22" s="134"/>
      <c r="F22" s="134"/>
      <c r="G22" s="73"/>
      <c r="H22" s="86"/>
      <c r="I22" s="87"/>
      <c r="J22" s="87"/>
      <c r="K22" s="87"/>
      <c r="L22" s="87"/>
      <c r="M22" s="87"/>
      <c r="N22" s="87"/>
      <c r="O22" s="87"/>
      <c r="P22" s="87"/>
      <c r="Q22" s="73"/>
      <c r="R22" s="73"/>
      <c r="S22" s="76"/>
      <c r="T22" s="152" t="str">
        <f>IF(AdminSettings!G31, AdminSettings!E8, "")</f>
        <v/>
      </c>
      <c r="U22" s="152"/>
      <c r="V22" s="152"/>
      <c r="W22" s="152"/>
      <c r="X22" s="72"/>
    </row>
    <row r="23" spans="2:24" ht="15" customHeight="1" x14ac:dyDescent="0.25">
      <c r="B23" s="160" t="s">
        <v>2419</v>
      </c>
      <c r="C23" s="160"/>
      <c r="D23" s="160"/>
      <c r="E23" s="160"/>
      <c r="F23" s="160"/>
      <c r="G23" s="73"/>
      <c r="H23" s="88" t="s">
        <v>635</v>
      </c>
      <c r="I23" s="89" t="str">
        <f>IFERROR(IF(I20=-9, "missing", ROUND(I20, 0)), "")</f>
        <v/>
      </c>
      <c r="J23" s="89" t="str">
        <f t="shared" ref="J23:N23" si="1">IFERROR(IF(J20=-9, "missing", ROUND(J20, 0)), "")</f>
        <v/>
      </c>
      <c r="K23" s="89" t="str">
        <f t="shared" si="1"/>
        <v/>
      </c>
      <c r="L23" s="89" t="str">
        <f t="shared" si="1"/>
        <v/>
      </c>
      <c r="M23" s="89" t="str">
        <f t="shared" si="1"/>
        <v/>
      </c>
      <c r="N23" s="89" t="str">
        <f t="shared" si="1"/>
        <v/>
      </c>
      <c r="O23" s="89" t="str">
        <f>IFERROR(IF(O20=-9, "missing", ROUND(O20, 0)), "")</f>
        <v/>
      </c>
      <c r="P23" s="89" t="str">
        <f>IFERROR(IF(P20=-9, "missing", ROUND(P20, 0)), "")</f>
        <v/>
      </c>
      <c r="Q23" s="73"/>
      <c r="R23" s="73"/>
      <c r="S23" s="76"/>
      <c r="T23" s="152"/>
      <c r="U23" s="152"/>
      <c r="V23" s="152"/>
      <c r="W23" s="152"/>
      <c r="X23" s="72"/>
    </row>
    <row r="24" spans="2:24" ht="15" customHeight="1" x14ac:dyDescent="0.25">
      <c r="B24" s="90" t="s">
        <v>141</v>
      </c>
      <c r="C24" s="135"/>
      <c r="D24" s="135"/>
      <c r="E24" s="135"/>
      <c r="F24" s="91"/>
      <c r="G24" s="73"/>
      <c r="H24" s="88" t="s">
        <v>636</v>
      </c>
      <c r="I24" s="92" t="str">
        <f>_xlfn.IFNA(IF(I21="", "", IF(I21&gt;80, "&gt; 80", TEXT(I21, "#"))), "")</f>
        <v/>
      </c>
      <c r="J24" s="92" t="str">
        <f t="shared" ref="J24:P24" si="2">_xlfn.IFNA(IF(J21="", "", IF(J21&gt;80, "&gt; 80", TEXT(J21, "#"))), "")</f>
        <v/>
      </c>
      <c r="K24" s="92" t="str">
        <f t="shared" si="2"/>
        <v/>
      </c>
      <c r="L24" s="92" t="str">
        <f t="shared" si="2"/>
        <v/>
      </c>
      <c r="M24" s="92" t="str">
        <f t="shared" si="2"/>
        <v/>
      </c>
      <c r="N24" s="92" t="str">
        <f t="shared" si="2"/>
        <v/>
      </c>
      <c r="O24" s="92" t="str">
        <f t="shared" si="2"/>
        <v/>
      </c>
      <c r="P24" s="92" t="str">
        <f t="shared" si="2"/>
        <v/>
      </c>
      <c r="Q24" s="93"/>
      <c r="R24" s="93"/>
      <c r="S24" s="76"/>
      <c r="T24" s="94" t="str">
        <f>IF(AdminSettings!G31, AdminSettings!E11, "")</f>
        <v/>
      </c>
      <c r="U24" s="82"/>
      <c r="V24" s="82"/>
      <c r="W24" s="82"/>
      <c r="X24" s="72"/>
    </row>
    <row r="25" spans="2:24" ht="15" customHeight="1" x14ac:dyDescent="0.25">
      <c r="B25" s="90" t="s">
        <v>142</v>
      </c>
      <c r="C25" s="135"/>
      <c r="D25" s="135"/>
      <c r="E25" s="135"/>
      <c r="F25" s="91"/>
      <c r="G25" s="73"/>
      <c r="H25" s="156" t="s">
        <v>632</v>
      </c>
      <c r="I25" s="146" t="s">
        <v>625</v>
      </c>
      <c r="J25" s="146" t="s">
        <v>631</v>
      </c>
      <c r="K25" s="146" t="s">
        <v>623</v>
      </c>
      <c r="L25" s="146" t="s">
        <v>637</v>
      </c>
      <c r="M25" s="146" t="s">
        <v>633</v>
      </c>
      <c r="N25" s="146" t="s">
        <v>624</v>
      </c>
      <c r="O25" s="146" t="s">
        <v>634</v>
      </c>
      <c r="P25" s="146" t="s">
        <v>659</v>
      </c>
      <c r="Q25" s="73"/>
      <c r="R25" s="73"/>
      <c r="S25" s="76"/>
      <c r="T25" s="151" t="str">
        <f>IF(AdminSettings!G31, AdminSettings!E12, "")</f>
        <v/>
      </c>
      <c r="U25" s="151"/>
      <c r="V25" s="151"/>
      <c r="W25" s="151"/>
      <c r="X25" s="72"/>
    </row>
    <row r="26" spans="2:24" ht="15" customHeight="1" x14ac:dyDescent="0.25">
      <c r="B26" s="72"/>
      <c r="C26" s="72"/>
      <c r="D26" s="72"/>
      <c r="E26" s="72"/>
      <c r="F26" s="72"/>
      <c r="G26" s="73"/>
      <c r="H26" s="156"/>
      <c r="I26" s="146"/>
      <c r="J26" s="146"/>
      <c r="K26" s="146"/>
      <c r="L26" s="146"/>
      <c r="M26" s="146"/>
      <c r="N26" s="146"/>
      <c r="O26" s="146"/>
      <c r="P26" s="146"/>
      <c r="Q26" s="73"/>
      <c r="R26" s="73"/>
      <c r="S26" s="76"/>
      <c r="T26" s="151"/>
      <c r="U26" s="151"/>
      <c r="V26" s="151"/>
      <c r="W26" s="151"/>
      <c r="X26" s="72"/>
    </row>
    <row r="27" spans="2:24" ht="15" customHeight="1" x14ac:dyDescent="0.25">
      <c r="B27" s="95"/>
      <c r="C27" s="95"/>
      <c r="D27" s="95"/>
      <c r="E27" s="95"/>
      <c r="F27" s="95"/>
      <c r="G27" s="73"/>
      <c r="H27" s="96"/>
      <c r="I27" s="153" t="str">
        <f>IF(I23="missing", "", IF(I24&lt;&gt;"", "Based on "&amp;I13&amp;" "&amp;IF($C$25="Mixed or Unknown", "", LOWER($C$25))&amp;" youth ages "&amp;I14&amp;" to "&amp;I15, IF(I23&lt;&gt;"", "T Scores Not Available for Age/Gender provided", "")))</f>
        <v/>
      </c>
      <c r="J27" s="153" t="str">
        <f t="shared" ref="J27:P27" si="3">IF(J23="missing", "", IF(J24&lt;&gt;"", "Based on "&amp;J13&amp;" "&amp;IF($C$25="Mixed or Unknown", "", LOWER($C$25))&amp;" youth ages "&amp;J14&amp;" to "&amp;J15, IF(J23&lt;&gt;"", "T Scores Not Available for Age/Gender provided", "")))</f>
        <v/>
      </c>
      <c r="K27" s="153" t="str">
        <f t="shared" si="3"/>
        <v/>
      </c>
      <c r="L27" s="153" t="str">
        <f t="shared" si="3"/>
        <v/>
      </c>
      <c r="M27" s="153" t="str">
        <f t="shared" si="3"/>
        <v/>
      </c>
      <c r="N27" s="153" t="str">
        <f t="shared" si="3"/>
        <v/>
      </c>
      <c r="O27" s="153" t="str">
        <f t="shared" si="3"/>
        <v/>
      </c>
      <c r="P27" s="153" t="str">
        <f t="shared" si="3"/>
        <v/>
      </c>
      <c r="Q27" s="73"/>
      <c r="R27" s="73"/>
      <c r="S27" s="76"/>
      <c r="T27" s="151"/>
      <c r="U27" s="151"/>
      <c r="V27" s="151"/>
      <c r="W27" s="151"/>
      <c r="X27" s="72"/>
    </row>
    <row r="28" spans="2:24" ht="15.75" customHeight="1" x14ac:dyDescent="0.25">
      <c r="B28" s="144" t="s">
        <v>666</v>
      </c>
      <c r="C28" s="144"/>
      <c r="D28" s="114">
        <v>65</v>
      </c>
      <c r="E28" s="97" t="str">
        <f>"("&amp;TEXT(_xlfn.NORM.DIST(D28,50,10,TRUE)*100, "#.#")&amp;" percentile)"</f>
        <v>(93.3 percentile)</v>
      </c>
      <c r="F28" s="98"/>
      <c r="G28" s="99"/>
      <c r="H28" s="99"/>
      <c r="I28" s="154"/>
      <c r="J28" s="154"/>
      <c r="K28" s="154"/>
      <c r="L28" s="154"/>
      <c r="M28" s="154"/>
      <c r="N28" s="154"/>
      <c r="O28" s="154"/>
      <c r="P28" s="154"/>
      <c r="Q28" s="73"/>
      <c r="R28" s="73"/>
      <c r="S28" s="76"/>
      <c r="T28" s="151"/>
      <c r="U28" s="151"/>
      <c r="V28" s="151"/>
      <c r="W28" s="151"/>
      <c r="X28" s="72"/>
    </row>
    <row r="29" spans="2:24" ht="15.75" customHeight="1" x14ac:dyDescent="0.25">
      <c r="B29" s="100" t="s">
        <v>678</v>
      </c>
      <c r="C29" s="100"/>
      <c r="D29" s="101"/>
      <c r="E29" s="97"/>
      <c r="F29" s="73"/>
      <c r="G29" s="99"/>
      <c r="H29" s="99"/>
      <c r="I29" s="154"/>
      <c r="J29" s="154"/>
      <c r="K29" s="154"/>
      <c r="L29" s="154"/>
      <c r="M29" s="154"/>
      <c r="N29" s="154"/>
      <c r="O29" s="154"/>
      <c r="P29" s="154"/>
      <c r="Q29" s="73"/>
      <c r="R29" s="73"/>
      <c r="S29" s="76"/>
      <c r="T29" s="102"/>
      <c r="U29" s="102"/>
      <c r="V29" s="102"/>
      <c r="W29" s="102"/>
      <c r="X29" s="72"/>
    </row>
    <row r="30" spans="2:24" ht="15" customHeight="1" x14ac:dyDescent="0.25">
      <c r="B30" s="161" t="s">
        <v>374</v>
      </c>
      <c r="C30" s="161" t="s">
        <v>638</v>
      </c>
      <c r="D30" s="103"/>
      <c r="E30" s="157" t="s">
        <v>639</v>
      </c>
      <c r="F30" s="157"/>
      <c r="G30" s="157"/>
      <c r="H30" s="157"/>
      <c r="I30" s="103"/>
      <c r="J30" s="103"/>
      <c r="K30" s="157" t="s">
        <v>642</v>
      </c>
      <c r="L30" s="157"/>
      <c r="M30" s="104"/>
      <c r="N30" s="104"/>
      <c r="O30" s="104"/>
      <c r="P30" s="104"/>
      <c r="Q30" s="104"/>
      <c r="R30" s="73"/>
      <c r="S30" s="76"/>
      <c r="T30" s="150" t="str">
        <f>IF(AdminSettings!G31, HYPERLINK(AdminSettings!E10), "")</f>
        <v/>
      </c>
      <c r="U30" s="150"/>
      <c r="V30" s="150"/>
      <c r="W30" s="150"/>
      <c r="X30" s="72"/>
    </row>
    <row r="31" spans="2:24" ht="15" customHeight="1" x14ac:dyDescent="0.25">
      <c r="B31" s="162"/>
      <c r="C31" s="162"/>
      <c r="D31" s="105"/>
      <c r="E31" s="158"/>
      <c r="F31" s="158"/>
      <c r="G31" s="158"/>
      <c r="H31" s="158"/>
      <c r="I31" s="105"/>
      <c r="J31" s="105"/>
      <c r="K31" s="158"/>
      <c r="L31" s="158"/>
      <c r="M31" s="106"/>
      <c r="N31" s="107" t="s">
        <v>641</v>
      </c>
      <c r="O31" s="115" t="s">
        <v>3868</v>
      </c>
      <c r="P31" s="106"/>
      <c r="Q31" s="108"/>
      <c r="R31" s="73"/>
      <c r="S31" s="76"/>
      <c r="T31" s="109"/>
      <c r="U31" s="109"/>
      <c r="V31" s="109"/>
      <c r="W31" s="109"/>
      <c r="X31" s="72"/>
    </row>
    <row r="32" spans="2:24" x14ac:dyDescent="0.25">
      <c r="B32" s="110" t="str">
        <f>IF(AdminSettings!G31, 1, "")</f>
        <v/>
      </c>
      <c r="C32" s="115"/>
      <c r="D32" s="136" t="str">
        <f>_xlfn.IFNA(IF(B32&lt;&gt;"",Calculator!D16,""), "")</f>
        <v/>
      </c>
      <c r="E32" s="136"/>
      <c r="F32" s="136"/>
      <c r="G32" s="136"/>
      <c r="H32" s="136"/>
      <c r="I32" s="136"/>
      <c r="J32" s="137"/>
      <c r="K32" s="132" t="str">
        <f>_xlfn.IFNA(IF(B32&lt;&gt;"",Calculator!R16,""),"Language not available for this form and respondent. Please choose another.")</f>
        <v/>
      </c>
      <c r="L32" s="133"/>
      <c r="M32" s="133"/>
      <c r="N32" s="133"/>
      <c r="O32" s="133"/>
      <c r="P32" s="133"/>
      <c r="Q32" s="133"/>
      <c r="R32" s="133"/>
      <c r="S32" s="133"/>
      <c r="T32" s="133"/>
      <c r="U32" s="133"/>
      <c r="V32" s="133"/>
      <c r="W32" s="133"/>
      <c r="X32" s="133"/>
    </row>
    <row r="33" spans="2:24" x14ac:dyDescent="0.25">
      <c r="B33" s="111" t="str">
        <f>IF(AdminSettings!$G$31, 1+Display!B32, "")</f>
        <v/>
      </c>
      <c r="C33" s="115"/>
      <c r="D33" s="136" t="str">
        <f>_xlfn.IFNA(IF(B33&lt;&gt;"",Calculator!D17,""), "")</f>
        <v/>
      </c>
      <c r="E33" s="136"/>
      <c r="F33" s="136"/>
      <c r="G33" s="136"/>
      <c r="H33" s="136"/>
      <c r="I33" s="136"/>
      <c r="J33" s="137"/>
      <c r="K33" s="132" t="str">
        <f>_xlfn.IFNA(IF(B33&lt;&gt;"",Calculator!R17,""),"Language not available for this form and respondent. Please choose another.")</f>
        <v/>
      </c>
      <c r="L33" s="133"/>
      <c r="M33" s="133"/>
      <c r="N33" s="133"/>
      <c r="O33" s="133"/>
      <c r="P33" s="133"/>
      <c r="Q33" s="133"/>
      <c r="R33" s="133"/>
      <c r="S33" s="133"/>
      <c r="T33" s="133"/>
      <c r="U33" s="133"/>
      <c r="V33" s="133"/>
      <c r="W33" s="133"/>
      <c r="X33" s="133"/>
    </row>
    <row r="34" spans="2:24" x14ac:dyDescent="0.25">
      <c r="B34" s="111" t="str">
        <f>IF(AdminSettings!$G$31, 1+Display!B33, "")</f>
        <v/>
      </c>
      <c r="C34" s="115"/>
      <c r="D34" s="136" t="str">
        <f>_xlfn.IFNA(IF(B34&lt;&gt;"",Calculator!D18,""), "")</f>
        <v/>
      </c>
      <c r="E34" s="136"/>
      <c r="F34" s="136"/>
      <c r="G34" s="136"/>
      <c r="H34" s="136"/>
      <c r="I34" s="136"/>
      <c r="J34" s="137"/>
      <c r="K34" s="132" t="str">
        <f>_xlfn.IFNA(IF(B34&lt;&gt;"",Calculator!R18,""),"Language not available for this form and respondent. Please choose another.")</f>
        <v/>
      </c>
      <c r="L34" s="133"/>
      <c r="M34" s="133"/>
      <c r="N34" s="133"/>
      <c r="O34" s="133"/>
      <c r="P34" s="133"/>
      <c r="Q34" s="133"/>
      <c r="R34" s="133"/>
      <c r="S34" s="133"/>
      <c r="T34" s="133"/>
      <c r="U34" s="133"/>
      <c r="V34" s="133"/>
      <c r="W34" s="133"/>
      <c r="X34" s="133"/>
    </row>
    <row r="35" spans="2:24" ht="15" customHeight="1" x14ac:dyDescent="0.25">
      <c r="B35" s="111" t="str">
        <f>IF(AdminSettings!$G$31, 1+Display!B34, "")</f>
        <v/>
      </c>
      <c r="C35" s="115"/>
      <c r="D35" s="136" t="str">
        <f>_xlfn.IFNA(IF(B35&lt;&gt;"",Calculator!D19,""), "")</f>
        <v/>
      </c>
      <c r="E35" s="136"/>
      <c r="F35" s="136"/>
      <c r="G35" s="136"/>
      <c r="H35" s="136"/>
      <c r="I35" s="136"/>
      <c r="J35" s="137"/>
      <c r="K35" s="132" t="str">
        <f>_xlfn.IFNA(IF(B35&lt;&gt;"",Calculator!R19,""),"Language not available for this form and respondent. Please choose another.")</f>
        <v/>
      </c>
      <c r="L35" s="133"/>
      <c r="M35" s="133"/>
      <c r="N35" s="133"/>
      <c r="O35" s="133"/>
      <c r="P35" s="133"/>
      <c r="Q35" s="133"/>
      <c r="R35" s="133"/>
      <c r="S35" s="133"/>
      <c r="T35" s="133"/>
      <c r="U35" s="133"/>
      <c r="V35" s="133"/>
      <c r="W35" s="133"/>
      <c r="X35" s="133"/>
    </row>
    <row r="36" spans="2:24" x14ac:dyDescent="0.25">
      <c r="B36" s="111" t="str">
        <f>IF(AdminSettings!$G$31, 1+Display!B35, "")</f>
        <v/>
      </c>
      <c r="C36" s="115"/>
      <c r="D36" s="136" t="str">
        <f>_xlfn.IFNA(IF(B36&lt;&gt;"",Calculator!D20,""), "")</f>
        <v/>
      </c>
      <c r="E36" s="136"/>
      <c r="F36" s="136"/>
      <c r="G36" s="136"/>
      <c r="H36" s="136"/>
      <c r="I36" s="136"/>
      <c r="J36" s="137"/>
      <c r="K36" s="132" t="str">
        <f>_xlfn.IFNA(IF(B36&lt;&gt;"",Calculator!R20,""),"Language not available for this form and respondent. Please choose another.")</f>
        <v/>
      </c>
      <c r="L36" s="133"/>
      <c r="M36" s="133"/>
      <c r="N36" s="133"/>
      <c r="O36" s="133"/>
      <c r="P36" s="133"/>
      <c r="Q36" s="133"/>
      <c r="R36" s="133"/>
      <c r="S36" s="133"/>
      <c r="T36" s="133"/>
      <c r="U36" s="133"/>
      <c r="V36" s="133"/>
      <c r="W36" s="133"/>
      <c r="X36" s="133"/>
    </row>
    <row r="37" spans="2:24" x14ac:dyDescent="0.25">
      <c r="B37" s="111" t="str">
        <f>IF(AdminSettings!$G$31, 1+Display!B36, "")</f>
        <v/>
      </c>
      <c r="C37" s="115"/>
      <c r="D37" s="136" t="str">
        <f>_xlfn.IFNA(IF(B37&lt;&gt;"",Calculator!D21,""), "")</f>
        <v/>
      </c>
      <c r="E37" s="136"/>
      <c r="F37" s="136"/>
      <c r="G37" s="136"/>
      <c r="H37" s="136"/>
      <c r="I37" s="136"/>
      <c r="J37" s="137"/>
      <c r="K37" s="132" t="str">
        <f>_xlfn.IFNA(IF(B37&lt;&gt;"",Calculator!R21,""),"Language not available for this form and respondent. Please choose another.")</f>
        <v/>
      </c>
      <c r="L37" s="133"/>
      <c r="M37" s="133"/>
      <c r="N37" s="133"/>
      <c r="O37" s="133"/>
      <c r="P37" s="133"/>
      <c r="Q37" s="133"/>
      <c r="R37" s="133"/>
      <c r="S37" s="133"/>
      <c r="T37" s="133"/>
      <c r="U37" s="133"/>
      <c r="V37" s="133"/>
      <c r="W37" s="133"/>
      <c r="X37" s="133"/>
    </row>
    <row r="38" spans="2:24" x14ac:dyDescent="0.25">
      <c r="B38" s="111" t="str">
        <f>IF(AdminSettings!$G$31, 1+Display!B37, "")</f>
        <v/>
      </c>
      <c r="C38" s="115"/>
      <c r="D38" s="136" t="str">
        <f>_xlfn.IFNA(IF(B38&lt;&gt;"",Calculator!D22,""), "")</f>
        <v/>
      </c>
      <c r="E38" s="136"/>
      <c r="F38" s="136"/>
      <c r="G38" s="136"/>
      <c r="H38" s="136"/>
      <c r="I38" s="136"/>
      <c r="J38" s="137"/>
      <c r="K38" s="132" t="str">
        <f>_xlfn.IFNA(IF(B38&lt;&gt;"",Calculator!R22,""),"Language not available for this form and respondent. Please choose another.")</f>
        <v/>
      </c>
      <c r="L38" s="133"/>
      <c r="M38" s="133"/>
      <c r="N38" s="133"/>
      <c r="O38" s="133"/>
      <c r="P38" s="133"/>
      <c r="Q38" s="133"/>
      <c r="R38" s="133"/>
      <c r="S38" s="133"/>
      <c r="T38" s="133"/>
      <c r="U38" s="133"/>
      <c r="V38" s="133"/>
      <c r="W38" s="133"/>
      <c r="X38" s="133"/>
    </row>
    <row r="39" spans="2:24" x14ac:dyDescent="0.25">
      <c r="B39" s="111" t="str">
        <f>IF(AdminSettings!$G$31, 1+Display!B38, "")</f>
        <v/>
      </c>
      <c r="C39" s="115"/>
      <c r="D39" s="136" t="str">
        <f>_xlfn.IFNA(IF(B39&lt;&gt;"",Calculator!D23,""), "")</f>
        <v/>
      </c>
      <c r="E39" s="136"/>
      <c r="F39" s="136"/>
      <c r="G39" s="136"/>
      <c r="H39" s="136"/>
      <c r="I39" s="136"/>
      <c r="J39" s="137"/>
      <c r="K39" s="132" t="str">
        <f>_xlfn.IFNA(IF(B39&lt;&gt;"",Calculator!R23,""),"Language not available for this form and respondent. Please choose another.")</f>
        <v/>
      </c>
      <c r="L39" s="133"/>
      <c r="M39" s="133"/>
      <c r="N39" s="133"/>
      <c r="O39" s="133"/>
      <c r="P39" s="133"/>
      <c r="Q39" s="133"/>
      <c r="R39" s="133"/>
      <c r="S39" s="133"/>
      <c r="T39" s="133"/>
      <c r="U39" s="133"/>
      <c r="V39" s="133"/>
      <c r="W39" s="133"/>
      <c r="X39" s="133"/>
    </row>
    <row r="40" spans="2:24" x14ac:dyDescent="0.25">
      <c r="B40" s="111" t="str">
        <f>IF(AdminSettings!$G$31, 1+Display!B39, "")</f>
        <v/>
      </c>
      <c r="C40" s="115"/>
      <c r="D40" s="136" t="str">
        <f>_xlfn.IFNA(IF(B40&lt;&gt;"",Calculator!D24,""), "")</f>
        <v/>
      </c>
      <c r="E40" s="136"/>
      <c r="F40" s="136"/>
      <c r="G40" s="136"/>
      <c r="H40" s="136"/>
      <c r="I40" s="136"/>
      <c r="J40" s="137"/>
      <c r="K40" s="132" t="str">
        <f>_xlfn.IFNA(IF(B40&lt;&gt;"",Calculator!R24,""),"Language not available for this form and respondent. Please choose another.")</f>
        <v/>
      </c>
      <c r="L40" s="133"/>
      <c r="M40" s="133"/>
      <c r="N40" s="133"/>
      <c r="O40" s="133"/>
      <c r="P40" s="133"/>
      <c r="Q40" s="133"/>
      <c r="R40" s="133"/>
      <c r="S40" s="133"/>
      <c r="T40" s="133"/>
      <c r="U40" s="133"/>
      <c r="V40" s="133"/>
      <c r="W40" s="133"/>
      <c r="X40" s="133"/>
    </row>
    <row r="41" spans="2:24" x14ac:dyDescent="0.25">
      <c r="B41" s="111" t="str">
        <f>IF(AdminSettings!$G$31, 1+Display!B40, "")</f>
        <v/>
      </c>
      <c r="C41" s="115"/>
      <c r="D41" s="136" t="str">
        <f>_xlfn.IFNA(IF(B41&lt;&gt;"",Calculator!D25,""), "")</f>
        <v/>
      </c>
      <c r="E41" s="136"/>
      <c r="F41" s="136"/>
      <c r="G41" s="136"/>
      <c r="H41" s="136"/>
      <c r="I41" s="136"/>
      <c r="J41" s="137"/>
      <c r="K41" s="132" t="str">
        <f>_xlfn.IFNA(IF(B41&lt;&gt;"",Calculator!R25,""),"Language not available for this form and respondent. Please choose another.")</f>
        <v/>
      </c>
      <c r="L41" s="133"/>
      <c r="M41" s="133"/>
      <c r="N41" s="133"/>
      <c r="O41" s="133"/>
      <c r="P41" s="133"/>
      <c r="Q41" s="133"/>
      <c r="R41" s="133"/>
      <c r="S41" s="133"/>
      <c r="T41" s="133"/>
      <c r="U41" s="133"/>
      <c r="V41" s="133"/>
      <c r="W41" s="133"/>
      <c r="X41" s="133"/>
    </row>
    <row r="42" spans="2:24" x14ac:dyDescent="0.25">
      <c r="B42" s="111" t="str">
        <f>IF(AdminSettings!$G$31, 1+Display!B41, "")</f>
        <v/>
      </c>
      <c r="C42" s="115"/>
      <c r="D42" s="136" t="str">
        <f>_xlfn.IFNA(IF(B42&lt;&gt;"",Calculator!D26,""), "")</f>
        <v/>
      </c>
      <c r="E42" s="136"/>
      <c r="F42" s="136"/>
      <c r="G42" s="136"/>
      <c r="H42" s="136"/>
      <c r="I42" s="136"/>
      <c r="J42" s="137"/>
      <c r="K42" s="132" t="str">
        <f>_xlfn.IFNA(IF(B42&lt;&gt;"",Calculator!R26,""),"Language not available for this form and respondent. Please choose another.")</f>
        <v/>
      </c>
      <c r="L42" s="133"/>
      <c r="M42" s="133"/>
      <c r="N42" s="133"/>
      <c r="O42" s="133"/>
      <c r="P42" s="133"/>
      <c r="Q42" s="133"/>
      <c r="R42" s="133"/>
      <c r="S42" s="133"/>
      <c r="T42" s="133"/>
      <c r="U42" s="133"/>
      <c r="V42" s="133"/>
      <c r="W42" s="133"/>
      <c r="X42" s="133"/>
    </row>
    <row r="43" spans="2:24" x14ac:dyDescent="0.25">
      <c r="B43" s="111" t="str">
        <f>IF(AdminSettings!$G$31, 1+Display!B42, "")</f>
        <v/>
      </c>
      <c r="C43" s="115"/>
      <c r="D43" s="136" t="str">
        <f>_xlfn.IFNA(IF(B43&lt;&gt;"",Calculator!D27,""), "")</f>
        <v/>
      </c>
      <c r="E43" s="136"/>
      <c r="F43" s="136"/>
      <c r="G43" s="136"/>
      <c r="H43" s="136"/>
      <c r="I43" s="136"/>
      <c r="J43" s="137"/>
      <c r="K43" s="132" t="str">
        <f>_xlfn.IFNA(IF(B43&lt;&gt;"",Calculator!R27,""),"Language not available for this form and respondent. Please choose another.")</f>
        <v/>
      </c>
      <c r="L43" s="133"/>
      <c r="M43" s="133"/>
      <c r="N43" s="133"/>
      <c r="O43" s="133"/>
      <c r="P43" s="133"/>
      <c r="Q43" s="133"/>
      <c r="R43" s="133"/>
      <c r="S43" s="133"/>
      <c r="T43" s="133"/>
      <c r="U43" s="133"/>
      <c r="V43" s="133"/>
      <c r="W43" s="133"/>
      <c r="X43" s="133"/>
    </row>
    <row r="44" spans="2:24" x14ac:dyDescent="0.25">
      <c r="B44" s="111" t="str">
        <f>IF(AdminSettings!$G$31, 1+Display!B43, "")</f>
        <v/>
      </c>
      <c r="C44" s="115"/>
      <c r="D44" s="136" t="str">
        <f>_xlfn.IFNA(IF(B44&lt;&gt;"",Calculator!D28,""), "")</f>
        <v/>
      </c>
      <c r="E44" s="136"/>
      <c r="F44" s="136"/>
      <c r="G44" s="136"/>
      <c r="H44" s="136"/>
      <c r="I44" s="136"/>
      <c r="J44" s="137"/>
      <c r="K44" s="132" t="str">
        <f>_xlfn.IFNA(IF(B44&lt;&gt;"",Calculator!R28,""),"Language not available for this form and respondent. Please choose another.")</f>
        <v/>
      </c>
      <c r="L44" s="133"/>
      <c r="M44" s="133"/>
      <c r="N44" s="133"/>
      <c r="O44" s="133"/>
      <c r="P44" s="133"/>
      <c r="Q44" s="133"/>
      <c r="R44" s="133"/>
      <c r="S44" s="133"/>
      <c r="T44" s="133"/>
      <c r="U44" s="133"/>
      <c r="V44" s="133"/>
      <c r="W44" s="133"/>
      <c r="X44" s="133"/>
    </row>
    <row r="45" spans="2:24" x14ac:dyDescent="0.25">
      <c r="B45" s="111" t="str">
        <f>IF(AdminSettings!$G$31, 1+Display!B44, "")</f>
        <v/>
      </c>
      <c r="C45" s="115"/>
      <c r="D45" s="136" t="str">
        <f>_xlfn.IFNA(IF(B45&lt;&gt;"",Calculator!D29,""), "")</f>
        <v/>
      </c>
      <c r="E45" s="136"/>
      <c r="F45" s="136"/>
      <c r="G45" s="136"/>
      <c r="H45" s="136"/>
      <c r="I45" s="136"/>
      <c r="J45" s="137"/>
      <c r="K45" s="132" t="str">
        <f>_xlfn.IFNA(IF(B45&lt;&gt;"",Calculator!R29,""),"Language not available for this form and respondent. Please choose another.")</f>
        <v/>
      </c>
      <c r="L45" s="133"/>
      <c r="M45" s="133"/>
      <c r="N45" s="133"/>
      <c r="O45" s="133"/>
      <c r="P45" s="133"/>
      <c r="Q45" s="133"/>
      <c r="R45" s="133"/>
      <c r="S45" s="133"/>
      <c r="T45" s="133"/>
      <c r="U45" s="133"/>
      <c r="V45" s="133"/>
      <c r="W45" s="133"/>
      <c r="X45" s="133"/>
    </row>
    <row r="46" spans="2:24" x14ac:dyDescent="0.25">
      <c r="B46" s="111" t="str">
        <f>IF(AdminSettings!$G$31, 1+Display!B45, "")</f>
        <v/>
      </c>
      <c r="C46" s="115"/>
      <c r="D46" s="136" t="str">
        <f>_xlfn.IFNA(IF(B46&lt;&gt;"",Calculator!D30,""), "")</f>
        <v/>
      </c>
      <c r="E46" s="136"/>
      <c r="F46" s="136"/>
      <c r="G46" s="136"/>
      <c r="H46" s="136"/>
      <c r="I46" s="136"/>
      <c r="J46" s="137"/>
      <c r="K46" s="132" t="str">
        <f>_xlfn.IFNA(IF(B46&lt;&gt;"",Calculator!R30,""),"Language not available for this form and respondent. Please choose another.")</f>
        <v/>
      </c>
      <c r="L46" s="133"/>
      <c r="M46" s="133"/>
      <c r="N46" s="133"/>
      <c r="O46" s="133"/>
      <c r="P46" s="133"/>
      <c r="Q46" s="133"/>
      <c r="R46" s="133"/>
      <c r="S46" s="133"/>
      <c r="T46" s="133"/>
      <c r="U46" s="133"/>
      <c r="V46" s="133"/>
      <c r="W46" s="133"/>
      <c r="X46" s="133"/>
    </row>
    <row r="47" spans="2:24" x14ac:dyDescent="0.25">
      <c r="B47" s="111" t="str">
        <f>IF(AdminSettings!$G$31, 1+Display!B46, "")</f>
        <v/>
      </c>
      <c r="C47" s="115"/>
      <c r="D47" s="136" t="str">
        <f>_xlfn.IFNA(IF(B47&lt;&gt;"",Calculator!D31,""), "")</f>
        <v/>
      </c>
      <c r="E47" s="136"/>
      <c r="F47" s="136"/>
      <c r="G47" s="136"/>
      <c r="H47" s="136"/>
      <c r="I47" s="136"/>
      <c r="J47" s="137"/>
      <c r="K47" s="132" t="str">
        <f>_xlfn.IFNA(IF(B47&lt;&gt;"",Calculator!R31,""),"Language not available for this form and respondent. Please choose another.")</f>
        <v/>
      </c>
      <c r="L47" s="133"/>
      <c r="M47" s="133"/>
      <c r="N47" s="133"/>
      <c r="O47" s="133"/>
      <c r="P47" s="133"/>
      <c r="Q47" s="133"/>
      <c r="R47" s="133"/>
      <c r="S47" s="133"/>
      <c r="T47" s="133"/>
      <c r="U47" s="133"/>
      <c r="V47" s="133"/>
      <c r="W47" s="133"/>
      <c r="X47" s="133"/>
    </row>
    <row r="48" spans="2:24" x14ac:dyDescent="0.25">
      <c r="B48" s="111" t="str">
        <f>IF(AdminSettings!$G$31, 1+Display!B47, "")</f>
        <v/>
      </c>
      <c r="C48" s="115"/>
      <c r="D48" s="136" t="str">
        <f>_xlfn.IFNA(IF(B48&lt;&gt;"",Calculator!D32,""), "")</f>
        <v/>
      </c>
      <c r="E48" s="136"/>
      <c r="F48" s="136"/>
      <c r="G48" s="136"/>
      <c r="H48" s="136"/>
      <c r="I48" s="136"/>
      <c r="J48" s="137"/>
      <c r="K48" s="132" t="str">
        <f>_xlfn.IFNA(IF(B48&lt;&gt;"",Calculator!R32,""),"Language not available for this form and respondent. Please choose another.")</f>
        <v/>
      </c>
      <c r="L48" s="133"/>
      <c r="M48" s="133"/>
      <c r="N48" s="133"/>
      <c r="O48" s="133"/>
      <c r="P48" s="133"/>
      <c r="Q48" s="133"/>
      <c r="R48" s="133"/>
      <c r="S48" s="133"/>
      <c r="T48" s="133"/>
      <c r="U48" s="133"/>
      <c r="V48" s="133"/>
      <c r="W48" s="133"/>
      <c r="X48" s="133"/>
    </row>
    <row r="49" spans="2:24" x14ac:dyDescent="0.25">
      <c r="B49" s="111" t="str">
        <f>IF(AdminSettings!$G$31, 1+Display!B48, "")</f>
        <v/>
      </c>
      <c r="C49" s="115"/>
      <c r="D49" s="136" t="str">
        <f>_xlfn.IFNA(IF(B49&lt;&gt;"",Calculator!D33,""), "")</f>
        <v/>
      </c>
      <c r="E49" s="136"/>
      <c r="F49" s="136"/>
      <c r="G49" s="136"/>
      <c r="H49" s="136"/>
      <c r="I49" s="136"/>
      <c r="J49" s="137"/>
      <c r="K49" s="132" t="str">
        <f>_xlfn.IFNA(IF(B49&lt;&gt;"",Calculator!R33,""),"Language not available for this form and respondent. Please choose another.")</f>
        <v/>
      </c>
      <c r="L49" s="133"/>
      <c r="M49" s="133"/>
      <c r="N49" s="133"/>
      <c r="O49" s="133"/>
      <c r="P49" s="133"/>
      <c r="Q49" s="133"/>
      <c r="R49" s="133"/>
      <c r="S49" s="133"/>
      <c r="T49" s="133"/>
      <c r="U49" s="133"/>
      <c r="V49" s="133"/>
      <c r="W49" s="133"/>
      <c r="X49" s="133"/>
    </row>
    <row r="50" spans="2:24" x14ac:dyDescent="0.25">
      <c r="B50" s="111" t="str">
        <f>IF(AdminSettings!$G$31, 1+Display!B49, "")</f>
        <v/>
      </c>
      <c r="C50" s="115"/>
      <c r="D50" s="136" t="str">
        <f>_xlfn.IFNA(IF(B50&lt;&gt;"",Calculator!D34,""), "")</f>
        <v/>
      </c>
      <c r="E50" s="136"/>
      <c r="F50" s="136"/>
      <c r="G50" s="136"/>
      <c r="H50" s="136"/>
      <c r="I50" s="136"/>
      <c r="J50" s="137"/>
      <c r="K50" s="132" t="str">
        <f>_xlfn.IFNA(IF(B50&lt;&gt;"",Calculator!R34,""),"Language not available for this form and respondent. Please choose another.")</f>
        <v/>
      </c>
      <c r="L50" s="133"/>
      <c r="M50" s="133"/>
      <c r="N50" s="133"/>
      <c r="O50" s="133"/>
      <c r="P50" s="133"/>
      <c r="Q50" s="133"/>
      <c r="R50" s="133"/>
      <c r="S50" s="133"/>
      <c r="T50" s="133"/>
      <c r="U50" s="133"/>
      <c r="V50" s="133"/>
      <c r="W50" s="133"/>
      <c r="X50" s="133"/>
    </row>
    <row r="51" spans="2:24" x14ac:dyDescent="0.25">
      <c r="B51" s="111" t="str">
        <f>IF(AdminSettings!$G$31, 1+Display!B50, "")</f>
        <v/>
      </c>
      <c r="C51" s="115"/>
      <c r="D51" s="136" t="str">
        <f>_xlfn.IFNA(IF(B51&lt;&gt;"",Calculator!D35,""), "")</f>
        <v/>
      </c>
      <c r="E51" s="136"/>
      <c r="F51" s="136"/>
      <c r="G51" s="136"/>
      <c r="H51" s="136"/>
      <c r="I51" s="136"/>
      <c r="J51" s="137"/>
      <c r="K51" s="132" t="str">
        <f>_xlfn.IFNA(IF(B51&lt;&gt;"",Calculator!R35,""),"Language not available for this form and respondent. Please choose another.")</f>
        <v/>
      </c>
      <c r="L51" s="133"/>
      <c r="M51" s="133"/>
      <c r="N51" s="133"/>
      <c r="O51" s="133"/>
      <c r="P51" s="133"/>
      <c r="Q51" s="133"/>
      <c r="R51" s="133"/>
      <c r="S51" s="133"/>
      <c r="T51" s="133"/>
      <c r="U51" s="133"/>
      <c r="V51" s="133"/>
      <c r="W51" s="133"/>
      <c r="X51" s="133"/>
    </row>
    <row r="52" spans="2:24" x14ac:dyDescent="0.25">
      <c r="B52" s="111" t="str">
        <f>IF(AdminSettings!$G$31, 1+Display!B51, "")</f>
        <v/>
      </c>
      <c r="C52" s="115"/>
      <c r="D52" s="136" t="str">
        <f>_xlfn.IFNA(IF(B52&lt;&gt;"",Calculator!D36,""), "")</f>
        <v/>
      </c>
      <c r="E52" s="136"/>
      <c r="F52" s="136"/>
      <c r="G52" s="136"/>
      <c r="H52" s="136"/>
      <c r="I52" s="136"/>
      <c r="J52" s="137"/>
      <c r="K52" s="132" t="str">
        <f>_xlfn.IFNA(IF(B52&lt;&gt;"",Calculator!R36,""),"Language not available for this form and respondent. Please choose another.")</f>
        <v/>
      </c>
      <c r="L52" s="133"/>
      <c r="M52" s="133"/>
      <c r="N52" s="133"/>
      <c r="O52" s="133"/>
      <c r="P52" s="133"/>
      <c r="Q52" s="133"/>
      <c r="R52" s="133"/>
      <c r="S52" s="133"/>
      <c r="T52" s="133"/>
      <c r="U52" s="133"/>
      <c r="V52" s="133"/>
      <c r="W52" s="133"/>
      <c r="X52" s="133"/>
    </row>
    <row r="53" spans="2:24" x14ac:dyDescent="0.25">
      <c r="B53" s="111" t="str">
        <f>IF(AdminSettings!$G$31, 1+Display!B52, "")</f>
        <v/>
      </c>
      <c r="C53" s="115"/>
      <c r="D53" s="136" t="str">
        <f>_xlfn.IFNA(IF(B53&lt;&gt;"",Calculator!D37,""), "")</f>
        <v/>
      </c>
      <c r="E53" s="136"/>
      <c r="F53" s="136"/>
      <c r="G53" s="136"/>
      <c r="H53" s="136"/>
      <c r="I53" s="136"/>
      <c r="J53" s="137"/>
      <c r="K53" s="132" t="str">
        <f>_xlfn.IFNA(IF(B53&lt;&gt;"",Calculator!R37,""),"Language not available for this form and respondent. Please choose another.")</f>
        <v/>
      </c>
      <c r="L53" s="133"/>
      <c r="M53" s="133"/>
      <c r="N53" s="133"/>
      <c r="O53" s="133"/>
      <c r="P53" s="133"/>
      <c r="Q53" s="133"/>
      <c r="R53" s="133"/>
      <c r="S53" s="133"/>
      <c r="T53" s="133"/>
      <c r="U53" s="133"/>
      <c r="V53" s="133"/>
      <c r="W53" s="133"/>
      <c r="X53" s="133"/>
    </row>
    <row r="54" spans="2:24" x14ac:dyDescent="0.25">
      <c r="B54" s="111" t="str">
        <f>IF(AdminSettings!$G$31, 1+Display!B53, "")</f>
        <v/>
      </c>
      <c r="C54" s="115"/>
      <c r="D54" s="136" t="str">
        <f>_xlfn.IFNA(IF(B54&lt;&gt;"",Calculator!D38,""), "")</f>
        <v/>
      </c>
      <c r="E54" s="136"/>
      <c r="F54" s="136"/>
      <c r="G54" s="136"/>
      <c r="H54" s="136"/>
      <c r="I54" s="136"/>
      <c r="J54" s="137"/>
      <c r="K54" s="132" t="str">
        <f>_xlfn.IFNA(IF(B54&lt;&gt;"",Calculator!R38,""),"Language not available for this form and respondent. Please choose another.")</f>
        <v/>
      </c>
      <c r="L54" s="133"/>
      <c r="M54" s="133"/>
      <c r="N54" s="133"/>
      <c r="O54" s="133"/>
      <c r="P54" s="133"/>
      <c r="Q54" s="133"/>
      <c r="R54" s="133"/>
      <c r="S54" s="133"/>
      <c r="T54" s="133"/>
      <c r="U54" s="133"/>
      <c r="V54" s="133"/>
      <c r="W54" s="133"/>
      <c r="X54" s="133"/>
    </row>
    <row r="55" spans="2:24" x14ac:dyDescent="0.25">
      <c r="B55" s="111" t="str">
        <f>IF(AdminSettings!$G$31, 1+Display!B54, "")</f>
        <v/>
      </c>
      <c r="C55" s="115"/>
      <c r="D55" s="136" t="str">
        <f>_xlfn.IFNA(IF(B55&lt;&gt;"",Calculator!D39,""), "")</f>
        <v/>
      </c>
      <c r="E55" s="136"/>
      <c r="F55" s="136"/>
      <c r="G55" s="136"/>
      <c r="H55" s="136"/>
      <c r="I55" s="136"/>
      <c r="J55" s="137"/>
      <c r="K55" s="132" t="str">
        <f>_xlfn.IFNA(IF(B55&lt;&gt;"",Calculator!R39,""),"Language not available for this form and respondent. Please choose another.")</f>
        <v/>
      </c>
      <c r="L55" s="133"/>
      <c r="M55" s="133"/>
      <c r="N55" s="133"/>
      <c r="O55" s="133"/>
      <c r="P55" s="133"/>
      <c r="Q55" s="133"/>
      <c r="R55" s="133"/>
      <c r="S55" s="133"/>
      <c r="T55" s="133"/>
      <c r="U55" s="133"/>
      <c r="V55" s="133"/>
      <c r="W55" s="133"/>
      <c r="X55" s="133"/>
    </row>
    <row r="56" spans="2:24" x14ac:dyDescent="0.25">
      <c r="B56" s="111" t="str">
        <f>IF(AdminSettings!$G$31, 1+Display!B55, "")</f>
        <v/>
      </c>
      <c r="C56" s="115"/>
      <c r="D56" s="138" t="str">
        <f>_xlfn.IFNA(IF(B56&lt;&gt;"",Calculator!D40,""), "")</f>
        <v/>
      </c>
      <c r="E56" s="139"/>
      <c r="F56" s="139"/>
      <c r="G56" s="139"/>
      <c r="H56" s="139"/>
      <c r="I56" s="139"/>
      <c r="J56" s="140"/>
      <c r="K56" s="132" t="str">
        <f>_xlfn.IFNA(IF(B56&lt;&gt;"",Calculator!R40,""),"Language not available for this form and respondent. Please choose another.")</f>
        <v/>
      </c>
      <c r="L56" s="133"/>
      <c r="M56" s="133"/>
      <c r="N56" s="133"/>
      <c r="O56" s="133"/>
      <c r="P56" s="133"/>
      <c r="Q56" s="133"/>
      <c r="R56" s="133"/>
      <c r="S56" s="133"/>
      <c r="T56" s="133"/>
      <c r="U56" s="133"/>
      <c r="V56" s="133"/>
      <c r="W56" s="133"/>
      <c r="X56" s="133"/>
    </row>
    <row r="57" spans="2:24" x14ac:dyDescent="0.25">
      <c r="B57" s="111" t="str">
        <f>IF(AdminSettings!$G$31, IF(VALUE(AdminSettings!$G$20)&gt;B56, 1+Display!B56, ""),"")</f>
        <v/>
      </c>
      <c r="C57" s="115"/>
      <c r="D57" s="138" t="str">
        <f>_xlfn.IFNA(IF(B57&lt;&gt;"",Calculator!D41,""),"")</f>
        <v/>
      </c>
      <c r="E57" s="139"/>
      <c r="F57" s="139"/>
      <c r="G57" s="139"/>
      <c r="H57" s="139"/>
      <c r="I57" s="139"/>
      <c r="J57" s="140"/>
      <c r="K57" s="132" t="str">
        <f>_xlfn.IFNA(IF(B57&lt;&gt;"",Calculator!R41,""),"Language not available for this form and respondent. Please choose another.")</f>
        <v/>
      </c>
      <c r="L57" s="133"/>
      <c r="M57" s="133"/>
      <c r="N57" s="133"/>
      <c r="O57" s="133"/>
      <c r="P57" s="133"/>
      <c r="Q57" s="133"/>
      <c r="R57" s="133"/>
      <c r="S57" s="133"/>
      <c r="T57" s="133"/>
      <c r="U57" s="133"/>
      <c r="V57" s="133"/>
      <c r="W57" s="133"/>
      <c r="X57" s="133"/>
    </row>
    <row r="58" spans="2:24" x14ac:dyDescent="0.25">
      <c r="B58" s="111" t="str">
        <f>IF(AdminSettings!$G$31, IF(VALUE(AdminSettings!$G$20)&gt;B57, 1+Display!B57, ""),"")</f>
        <v/>
      </c>
      <c r="C58" s="115"/>
      <c r="D58" s="138" t="str">
        <f>_xlfn.IFNA(IF(B58&lt;&gt;"",Calculator!D42,""),"")</f>
        <v/>
      </c>
      <c r="E58" s="139"/>
      <c r="F58" s="139"/>
      <c r="G58" s="139"/>
      <c r="H58" s="139"/>
      <c r="I58" s="139"/>
      <c r="J58" s="140"/>
      <c r="K58" s="132" t="str">
        <f>_xlfn.IFNA(IF(B58&lt;&gt;"",Calculator!R42,""),"Language not available for this form and respondent. Please choose another.")</f>
        <v/>
      </c>
      <c r="L58" s="133"/>
      <c r="M58" s="133"/>
      <c r="N58" s="133"/>
      <c r="O58" s="133"/>
      <c r="P58" s="133"/>
      <c r="Q58" s="133"/>
      <c r="R58" s="133"/>
      <c r="S58" s="133"/>
      <c r="T58" s="133"/>
      <c r="U58" s="133"/>
      <c r="V58" s="133"/>
      <c r="W58" s="133"/>
      <c r="X58" s="133"/>
    </row>
    <row r="59" spans="2:24" x14ac:dyDescent="0.25">
      <c r="B59" s="111" t="str">
        <f>IF(AdminSettings!$G$31, IF(VALUE(AdminSettings!$G$20)&gt;B58, 1+Display!B58, ""),"")</f>
        <v/>
      </c>
      <c r="C59" s="115"/>
      <c r="D59" s="138" t="str">
        <f>_xlfn.IFNA(IF(B59&lt;&gt;"",Calculator!D43,""),"")</f>
        <v/>
      </c>
      <c r="E59" s="139"/>
      <c r="F59" s="139"/>
      <c r="G59" s="139"/>
      <c r="H59" s="139"/>
      <c r="I59" s="139"/>
      <c r="J59" s="140"/>
      <c r="K59" s="132" t="str">
        <f>_xlfn.IFNA(IF(B59&lt;&gt;"",Calculator!R43,""),"Language not available for this form and respondent. Please choose another.")</f>
        <v/>
      </c>
      <c r="L59" s="133"/>
      <c r="M59" s="133"/>
      <c r="N59" s="133"/>
      <c r="O59" s="133"/>
      <c r="P59" s="133"/>
      <c r="Q59" s="133"/>
      <c r="R59" s="133"/>
      <c r="S59" s="133"/>
      <c r="T59" s="133"/>
      <c r="U59" s="133"/>
      <c r="V59" s="133"/>
      <c r="W59" s="133"/>
      <c r="X59" s="133"/>
    </row>
    <row r="60" spans="2:24" x14ac:dyDescent="0.25">
      <c r="B60" s="111" t="str">
        <f>IF(AdminSettings!$G$31, IF(VALUE(AdminSettings!$G$20)&gt;B59, 1+Display!B59, ""),"")</f>
        <v/>
      </c>
      <c r="C60" s="115"/>
      <c r="D60" s="138" t="str">
        <f>_xlfn.IFNA(IF(B60&lt;&gt;"",Calculator!D44,""),"")</f>
        <v/>
      </c>
      <c r="E60" s="139"/>
      <c r="F60" s="139"/>
      <c r="G60" s="139"/>
      <c r="H60" s="139"/>
      <c r="I60" s="139"/>
      <c r="J60" s="140"/>
      <c r="K60" s="132" t="str">
        <f>_xlfn.IFNA(IF(B60&lt;&gt;"",Calculator!R44,""),"Language not available for this form and respondent. Please choose another.")</f>
        <v/>
      </c>
      <c r="L60" s="133"/>
      <c r="M60" s="133"/>
      <c r="N60" s="133"/>
      <c r="O60" s="133"/>
      <c r="P60" s="133"/>
      <c r="Q60" s="133"/>
      <c r="R60" s="133"/>
      <c r="S60" s="133"/>
      <c r="T60" s="133"/>
      <c r="U60" s="133"/>
      <c r="V60" s="133"/>
      <c r="W60" s="133"/>
      <c r="X60" s="133"/>
    </row>
    <row r="61" spans="2:24" x14ac:dyDescent="0.25">
      <c r="B61" s="111" t="str">
        <f>IF(AdminSettings!$G$31, IF(VALUE(AdminSettings!$G$20)&gt;B60, 1+Display!B60, ""),"")</f>
        <v/>
      </c>
      <c r="C61" s="115"/>
      <c r="D61" s="138" t="str">
        <f>_xlfn.IFNA(IF(B61&lt;&gt;"",Calculator!D45,""),"")</f>
        <v/>
      </c>
      <c r="E61" s="139"/>
      <c r="F61" s="139"/>
      <c r="G61" s="139"/>
      <c r="H61" s="139"/>
      <c r="I61" s="139"/>
      <c r="J61" s="140"/>
      <c r="K61" s="132" t="str">
        <f>_xlfn.IFNA(IF(B61&lt;&gt;"",Calculator!R45,""),"Language not available for this form and respondent. Please choose another.")</f>
        <v/>
      </c>
      <c r="L61" s="133"/>
      <c r="M61" s="133"/>
      <c r="N61" s="133"/>
      <c r="O61" s="133"/>
      <c r="P61" s="133"/>
      <c r="Q61" s="133"/>
      <c r="R61" s="133"/>
      <c r="S61" s="133"/>
      <c r="T61" s="133"/>
      <c r="U61" s="133"/>
      <c r="V61" s="133"/>
      <c r="W61" s="133"/>
      <c r="X61" s="133"/>
    </row>
    <row r="62" spans="2:24" x14ac:dyDescent="0.25">
      <c r="B62" s="111" t="str">
        <f>IF(AdminSettings!$G$31, IF(VALUE(AdminSettings!$G$20)&gt;B61, 1+Display!B61, ""),"")</f>
        <v/>
      </c>
      <c r="C62" s="115"/>
      <c r="D62" s="138" t="str">
        <f>_xlfn.IFNA(IF(B62&lt;&gt;"",Calculator!D46,""),"")</f>
        <v/>
      </c>
      <c r="E62" s="139"/>
      <c r="F62" s="139"/>
      <c r="G62" s="139"/>
      <c r="H62" s="139"/>
      <c r="I62" s="139"/>
      <c r="J62" s="140"/>
      <c r="K62" s="132" t="str">
        <f>_xlfn.IFNA(IF(B62&lt;&gt;"",Calculator!R46,""),"Language not available for this form and respondent. Please choose another.")</f>
        <v/>
      </c>
      <c r="L62" s="133"/>
      <c r="M62" s="133"/>
      <c r="N62" s="133"/>
      <c r="O62" s="133"/>
      <c r="P62" s="133"/>
      <c r="Q62" s="133"/>
      <c r="R62" s="133"/>
      <c r="S62" s="133"/>
      <c r="T62" s="133"/>
      <c r="U62" s="133"/>
      <c r="V62" s="133"/>
      <c r="W62" s="133"/>
      <c r="X62" s="133"/>
    </row>
    <row r="63" spans="2:24" x14ac:dyDescent="0.25">
      <c r="B63" s="111" t="str">
        <f>IF(AdminSettings!$G$31, IF(VALUE(AdminSettings!$G$20)&gt;B62, 1+Display!B62, ""),"")</f>
        <v/>
      </c>
      <c r="C63" s="115"/>
      <c r="D63" s="138" t="str">
        <f>_xlfn.IFNA(IF(B63&lt;&gt;"",Calculator!D47,""),"")</f>
        <v/>
      </c>
      <c r="E63" s="139"/>
      <c r="F63" s="139"/>
      <c r="G63" s="139"/>
      <c r="H63" s="139"/>
      <c r="I63" s="139"/>
      <c r="J63" s="140"/>
      <c r="K63" s="132" t="str">
        <f>_xlfn.IFNA(IF(B63&lt;&gt;"",Calculator!R47,""),"Language not available for this form and respondent. Please choose another.")</f>
        <v/>
      </c>
      <c r="L63" s="133"/>
      <c r="M63" s="133"/>
      <c r="N63" s="133"/>
      <c r="O63" s="133"/>
      <c r="P63" s="133"/>
      <c r="Q63" s="133"/>
      <c r="R63" s="133"/>
      <c r="S63" s="133"/>
      <c r="T63" s="133"/>
      <c r="U63" s="133"/>
      <c r="V63" s="133"/>
      <c r="W63" s="133"/>
      <c r="X63" s="133"/>
    </row>
    <row r="64" spans="2:24" x14ac:dyDescent="0.25">
      <c r="B64" s="111" t="str">
        <f>IF(AdminSettings!$G$31, IF(VALUE(AdminSettings!$G$20)&gt;B63, 1+Display!B63, ""),"")</f>
        <v/>
      </c>
      <c r="C64" s="115"/>
      <c r="D64" s="138" t="str">
        <f>_xlfn.IFNA(IF(B64&lt;&gt;"",Calculator!D48,""),"")</f>
        <v/>
      </c>
      <c r="E64" s="139"/>
      <c r="F64" s="139"/>
      <c r="G64" s="139"/>
      <c r="H64" s="139"/>
      <c r="I64" s="139"/>
      <c r="J64" s="140"/>
      <c r="K64" s="132" t="str">
        <f>_xlfn.IFNA(IF(B64&lt;&gt;"",Calculator!R48,""),"Language not available for this form and respondent. Please choose another.")</f>
        <v/>
      </c>
      <c r="L64" s="133"/>
      <c r="M64" s="133"/>
      <c r="N64" s="133"/>
      <c r="O64" s="133"/>
      <c r="P64" s="133"/>
      <c r="Q64" s="133"/>
      <c r="R64" s="133"/>
      <c r="S64" s="133"/>
      <c r="T64" s="133"/>
      <c r="U64" s="133"/>
      <c r="V64" s="133"/>
      <c r="W64" s="133"/>
      <c r="X64" s="133"/>
    </row>
    <row r="65" spans="2:24" x14ac:dyDescent="0.25">
      <c r="B65" s="111" t="str">
        <f>IF(AdminSettings!$G$31, IF(VALUE(AdminSettings!$G$20)&gt;B64, 1+Display!B64, ""),"")</f>
        <v/>
      </c>
      <c r="C65" s="115"/>
      <c r="D65" s="138" t="str">
        <f>_xlfn.IFNA(IF(B65&lt;&gt;"",Calculator!D49,""),"")</f>
        <v/>
      </c>
      <c r="E65" s="139"/>
      <c r="F65" s="139"/>
      <c r="G65" s="139"/>
      <c r="H65" s="139"/>
      <c r="I65" s="139"/>
      <c r="J65" s="140"/>
      <c r="K65" s="132" t="str">
        <f>_xlfn.IFNA(IF(B65&lt;&gt;"",Calculator!R49,""),"Language not available for this form and respondent. Please choose another.")</f>
        <v/>
      </c>
      <c r="L65" s="133"/>
      <c r="M65" s="133"/>
      <c r="N65" s="133"/>
      <c r="O65" s="133"/>
      <c r="P65" s="133"/>
      <c r="Q65" s="133"/>
      <c r="R65" s="133"/>
      <c r="S65" s="133"/>
      <c r="T65" s="133"/>
      <c r="U65" s="133"/>
      <c r="V65" s="133"/>
      <c r="W65" s="133"/>
      <c r="X65" s="133"/>
    </row>
    <row r="66" spans="2:24" x14ac:dyDescent="0.25">
      <c r="B66" s="111" t="str">
        <f>IF(AdminSettings!$G$31, IF(VALUE(AdminSettings!$G$20)&gt;B65, 1+Display!B65, ""),"")</f>
        <v/>
      </c>
      <c r="C66" s="115"/>
      <c r="D66" s="138" t="str">
        <f>_xlfn.IFNA(IF(B66&lt;&gt;"",Calculator!D50,""),"")</f>
        <v/>
      </c>
      <c r="E66" s="139"/>
      <c r="F66" s="139"/>
      <c r="G66" s="139"/>
      <c r="H66" s="139"/>
      <c r="I66" s="139"/>
      <c r="J66" s="140"/>
      <c r="K66" s="132" t="str">
        <f>_xlfn.IFNA(IF(B66&lt;&gt;"",Calculator!R50,""),"Language not available for this form and respondent. Please choose another.")</f>
        <v/>
      </c>
      <c r="L66" s="133"/>
      <c r="M66" s="133"/>
      <c r="N66" s="133"/>
      <c r="O66" s="133"/>
      <c r="P66" s="133"/>
      <c r="Q66" s="133"/>
      <c r="R66" s="133"/>
      <c r="S66" s="133"/>
      <c r="T66" s="133"/>
      <c r="U66" s="133"/>
      <c r="V66" s="133"/>
      <c r="W66" s="133"/>
      <c r="X66" s="133"/>
    </row>
    <row r="67" spans="2:24" x14ac:dyDescent="0.25">
      <c r="B67" s="111" t="str">
        <f>IF(AdminSettings!$G$31, IF(VALUE(AdminSettings!$G$20)&gt;B66, 1+Display!B66, ""),"")</f>
        <v/>
      </c>
      <c r="C67" s="115"/>
      <c r="D67" s="138" t="str">
        <f>_xlfn.IFNA(IF(B67&lt;&gt;"",Calculator!D51,""),"")</f>
        <v/>
      </c>
      <c r="E67" s="139"/>
      <c r="F67" s="139"/>
      <c r="G67" s="139"/>
      <c r="H67" s="139"/>
      <c r="I67" s="139"/>
      <c r="J67" s="140"/>
      <c r="K67" s="132" t="str">
        <f>_xlfn.IFNA(IF(B67&lt;&gt;"",Calculator!R51,""),"Language not available for this form and respondent. Please choose another.")</f>
        <v/>
      </c>
      <c r="L67" s="133"/>
      <c r="M67" s="133"/>
      <c r="N67" s="133"/>
      <c r="O67" s="133"/>
      <c r="P67" s="133"/>
      <c r="Q67" s="133"/>
      <c r="R67" s="133"/>
      <c r="S67" s="133"/>
      <c r="T67" s="133"/>
      <c r="U67" s="133"/>
      <c r="V67" s="133"/>
      <c r="W67" s="133"/>
      <c r="X67" s="133"/>
    </row>
    <row r="68" spans="2:24" x14ac:dyDescent="0.25">
      <c r="B68" s="111" t="str">
        <f>IF(AdminSettings!$G$31, IF(VALUE(AdminSettings!$G$20)&gt;B67, 1+Display!B67, ""),"")</f>
        <v/>
      </c>
      <c r="C68" s="115"/>
      <c r="D68" s="138" t="str">
        <f>_xlfn.IFNA(IF(B68&lt;&gt;"",Calculator!D52,""),"")</f>
        <v/>
      </c>
      <c r="E68" s="139"/>
      <c r="F68" s="139"/>
      <c r="G68" s="139"/>
      <c r="H68" s="139"/>
      <c r="I68" s="139"/>
      <c r="J68" s="140"/>
      <c r="K68" s="132" t="str">
        <f>_xlfn.IFNA(IF(B68&lt;&gt;"",Calculator!R52,""),"Language not available for this form and respondent. Please choose another.")</f>
        <v/>
      </c>
      <c r="L68" s="133"/>
      <c r="M68" s="133"/>
      <c r="N68" s="133"/>
      <c r="O68" s="133"/>
      <c r="P68" s="133"/>
      <c r="Q68" s="133"/>
      <c r="R68" s="133"/>
      <c r="S68" s="133"/>
      <c r="T68" s="133"/>
      <c r="U68" s="133"/>
      <c r="V68" s="133"/>
      <c r="W68" s="133"/>
      <c r="X68" s="133"/>
    </row>
    <row r="69" spans="2:24" x14ac:dyDescent="0.25">
      <c r="B69" s="111" t="str">
        <f>IF(AdminSettings!$G$31, IF(VALUE(AdminSettings!$G$20)&gt;B68, 1+Display!B68, ""),"")</f>
        <v/>
      </c>
      <c r="C69" s="115"/>
      <c r="D69" s="138" t="str">
        <f>_xlfn.IFNA(IF(B69&lt;&gt;"",Calculator!D53,""),"")</f>
        <v/>
      </c>
      <c r="E69" s="139"/>
      <c r="F69" s="139"/>
      <c r="G69" s="139"/>
      <c r="H69" s="139"/>
      <c r="I69" s="139"/>
      <c r="J69" s="140"/>
      <c r="K69" s="132" t="str">
        <f>_xlfn.IFNA(IF(B69&lt;&gt;"",Calculator!R53,""),"Language not available for this form and respondent. Please choose another.")</f>
        <v/>
      </c>
      <c r="L69" s="133"/>
      <c r="M69" s="133"/>
      <c r="N69" s="133"/>
      <c r="O69" s="133"/>
      <c r="P69" s="133"/>
      <c r="Q69" s="133"/>
      <c r="R69" s="133"/>
      <c r="S69" s="133"/>
      <c r="T69" s="133"/>
      <c r="U69" s="133"/>
      <c r="V69" s="133"/>
      <c r="W69" s="133"/>
      <c r="X69" s="133"/>
    </row>
    <row r="70" spans="2:24" x14ac:dyDescent="0.25">
      <c r="B70" s="111" t="str">
        <f>IF(AdminSettings!$G$31, IF(VALUE(AdminSettings!$G$20)&gt;B69, 1+Display!B69, ""),"")</f>
        <v/>
      </c>
      <c r="C70" s="115"/>
      <c r="D70" s="138" t="str">
        <f>_xlfn.IFNA(IF(B70&lt;&gt;"",Calculator!D54,""),"")</f>
        <v/>
      </c>
      <c r="E70" s="139"/>
      <c r="F70" s="139"/>
      <c r="G70" s="139"/>
      <c r="H70" s="139"/>
      <c r="I70" s="139"/>
      <c r="J70" s="140"/>
      <c r="K70" s="132" t="str">
        <f>_xlfn.IFNA(IF(B70&lt;&gt;"",Calculator!R54,""),"Language not available for this form and respondent. Please choose another.")</f>
        <v/>
      </c>
      <c r="L70" s="133"/>
      <c r="M70" s="133"/>
      <c r="N70" s="133"/>
      <c r="O70" s="133"/>
      <c r="P70" s="133"/>
      <c r="Q70" s="133"/>
      <c r="R70" s="133"/>
      <c r="S70" s="133"/>
      <c r="T70" s="133"/>
      <c r="U70" s="133"/>
      <c r="V70" s="133"/>
      <c r="W70" s="133"/>
      <c r="X70" s="133"/>
    </row>
    <row r="71" spans="2:24" x14ac:dyDescent="0.25">
      <c r="B71" s="111" t="str">
        <f>IF(AdminSettings!$G$31, IF(VALUE(AdminSettings!$G$20)&gt;B70, 1+Display!B70, ""),"")</f>
        <v/>
      </c>
      <c r="C71" s="115"/>
      <c r="D71" s="138" t="str">
        <f>_xlfn.IFNA(IF(B71&lt;&gt;"",Calculator!D55,""),"")</f>
        <v/>
      </c>
      <c r="E71" s="139"/>
      <c r="F71" s="139"/>
      <c r="G71" s="139"/>
      <c r="H71" s="139"/>
      <c r="I71" s="139"/>
      <c r="J71" s="140"/>
      <c r="K71" s="132" t="str">
        <f>_xlfn.IFNA(IF(B71&lt;&gt;"",Calculator!R55,""),"Language not available for this form and respondent. Please choose another.")</f>
        <v/>
      </c>
      <c r="L71" s="133"/>
      <c r="M71" s="133"/>
      <c r="N71" s="133"/>
      <c r="O71" s="133"/>
      <c r="P71" s="133"/>
      <c r="Q71" s="133"/>
      <c r="R71" s="133"/>
      <c r="S71" s="133"/>
      <c r="T71" s="133"/>
      <c r="U71" s="133"/>
      <c r="V71" s="133"/>
      <c r="W71" s="133"/>
      <c r="X71" s="133"/>
    </row>
    <row r="72" spans="2:24" x14ac:dyDescent="0.25">
      <c r="B72" s="111" t="str">
        <f>IF(AdminSettings!$G$31, IF(VALUE(AdminSettings!$G$20)&gt;B71, 1+Display!B71, ""),"")</f>
        <v/>
      </c>
      <c r="C72" s="115"/>
      <c r="D72" s="138" t="str">
        <f>_xlfn.IFNA(IF(B72&lt;&gt;"",Calculator!D56,""),"")</f>
        <v/>
      </c>
      <c r="E72" s="139"/>
      <c r="F72" s="139"/>
      <c r="G72" s="139"/>
      <c r="H72" s="139"/>
      <c r="I72" s="139"/>
      <c r="J72" s="140"/>
      <c r="K72" s="132" t="str">
        <f>_xlfn.IFNA(IF(B72&lt;&gt;"",Calculator!R56,""),"Language not available for this form and respondent. Please choose another.")</f>
        <v/>
      </c>
      <c r="L72" s="133"/>
      <c r="M72" s="133"/>
      <c r="N72" s="133"/>
      <c r="O72" s="133"/>
      <c r="P72" s="133"/>
      <c r="Q72" s="133"/>
      <c r="R72" s="133"/>
      <c r="S72" s="133"/>
      <c r="T72" s="133"/>
      <c r="U72" s="133"/>
      <c r="V72" s="133"/>
      <c r="W72" s="133"/>
      <c r="X72" s="133"/>
    </row>
    <row r="73" spans="2:24" x14ac:dyDescent="0.25">
      <c r="B73" s="111" t="str">
        <f>IF(AdminSettings!$G$31, IF(VALUE(AdminSettings!$G$20)&gt;B72, 1+Display!B72, ""),"")</f>
        <v/>
      </c>
      <c r="C73" s="115"/>
      <c r="D73" s="138" t="str">
        <f>_xlfn.IFNA(IF(B73&lt;&gt;"",Calculator!D57,""),"")</f>
        <v/>
      </c>
      <c r="E73" s="139"/>
      <c r="F73" s="139"/>
      <c r="G73" s="139"/>
      <c r="H73" s="139"/>
      <c r="I73" s="139"/>
      <c r="J73" s="140"/>
      <c r="K73" s="132" t="str">
        <f>_xlfn.IFNA(IF(B73&lt;&gt;"",Calculator!R57,""),"Language not available for this form and respondent. Please choose another.")</f>
        <v/>
      </c>
      <c r="L73" s="133"/>
      <c r="M73" s="133"/>
      <c r="N73" s="133"/>
      <c r="O73" s="133"/>
      <c r="P73" s="133"/>
      <c r="Q73" s="133"/>
      <c r="R73" s="133"/>
      <c r="S73" s="133"/>
      <c r="T73" s="133"/>
      <c r="U73" s="133"/>
      <c r="V73" s="133"/>
      <c r="W73" s="133"/>
      <c r="X73" s="133"/>
    </row>
    <row r="74" spans="2:24" x14ac:dyDescent="0.25">
      <c r="B74" s="111" t="str">
        <f>IF(AdminSettings!$G$31, IF(VALUE(AdminSettings!$G$20)&gt;B73, 1+Display!B73, ""),"")</f>
        <v/>
      </c>
      <c r="C74" s="115"/>
      <c r="D74" s="138" t="str">
        <f>_xlfn.IFNA(IF(B74&lt;&gt;"",Calculator!D58,""),"")</f>
        <v/>
      </c>
      <c r="E74" s="139"/>
      <c r="F74" s="139"/>
      <c r="G74" s="139"/>
      <c r="H74" s="139"/>
      <c r="I74" s="139"/>
      <c r="J74" s="140"/>
      <c r="K74" s="132" t="str">
        <f>_xlfn.IFNA(IF(B74&lt;&gt;"",Calculator!R58,""),"Language not available for this form and respondent. Please choose another.")</f>
        <v/>
      </c>
      <c r="L74" s="133"/>
      <c r="M74" s="133"/>
      <c r="N74" s="133"/>
      <c r="O74" s="133"/>
      <c r="P74" s="133"/>
      <c r="Q74" s="133"/>
      <c r="R74" s="133"/>
      <c r="S74" s="133"/>
      <c r="T74" s="133"/>
      <c r="U74" s="133"/>
      <c r="V74" s="133"/>
      <c r="W74" s="133"/>
      <c r="X74" s="133"/>
    </row>
    <row r="75" spans="2:24" x14ac:dyDescent="0.25">
      <c r="B75" s="111" t="str">
        <f>IF(AdminSettings!$G$31, IF(VALUE(AdminSettings!$G$20)&gt;B74, 1+Display!B74, ""),"")</f>
        <v/>
      </c>
      <c r="C75" s="115"/>
      <c r="D75" s="138" t="str">
        <f>_xlfn.IFNA(IF(B75&lt;&gt;"",Calculator!D59,""),"")</f>
        <v/>
      </c>
      <c r="E75" s="139"/>
      <c r="F75" s="139"/>
      <c r="G75" s="139"/>
      <c r="H75" s="139"/>
      <c r="I75" s="139"/>
      <c r="J75" s="140"/>
      <c r="K75" s="132" t="str">
        <f>_xlfn.IFNA(IF(B75&lt;&gt;"",Calculator!R59,""),"Language not available for this form and respondent. Please choose another.")</f>
        <v/>
      </c>
      <c r="L75" s="133"/>
      <c r="M75" s="133"/>
      <c r="N75" s="133"/>
      <c r="O75" s="133"/>
      <c r="P75" s="133"/>
      <c r="Q75" s="133"/>
      <c r="R75" s="133"/>
      <c r="S75" s="133"/>
      <c r="T75" s="133"/>
      <c r="U75" s="133"/>
      <c r="V75" s="133"/>
      <c r="W75" s="133"/>
      <c r="X75" s="133"/>
    </row>
    <row r="76" spans="2:24" x14ac:dyDescent="0.25">
      <c r="B76" s="111" t="str">
        <f>IF(AdminSettings!$G$31, IF(VALUE(AdminSettings!$G$20)&gt;B75, 1+Display!B75, ""),"")</f>
        <v/>
      </c>
      <c r="C76" s="115"/>
      <c r="D76" s="138" t="str">
        <f>_xlfn.IFNA(IF(B76&lt;&gt;"",Calculator!D60,""),"")</f>
        <v/>
      </c>
      <c r="E76" s="139"/>
      <c r="F76" s="139"/>
      <c r="G76" s="139"/>
      <c r="H76" s="139"/>
      <c r="I76" s="139"/>
      <c r="J76" s="140"/>
      <c r="K76" s="132" t="str">
        <f>_xlfn.IFNA(IF(B76&lt;&gt;"",Calculator!R60,""),"Language not available for this form and respondent. Please choose another.")</f>
        <v/>
      </c>
      <c r="L76" s="133"/>
      <c r="M76" s="133"/>
      <c r="N76" s="133"/>
      <c r="O76" s="133"/>
      <c r="P76" s="133"/>
      <c r="Q76" s="133"/>
      <c r="R76" s="133"/>
      <c r="S76" s="133"/>
      <c r="T76" s="133"/>
      <c r="U76" s="133"/>
      <c r="V76" s="133"/>
      <c r="W76" s="133"/>
      <c r="X76" s="133"/>
    </row>
    <row r="77" spans="2:24" x14ac:dyDescent="0.25">
      <c r="B77" s="111" t="str">
        <f>IF(AdminSettings!$G$31, IF(VALUE(AdminSettings!$G$20)&gt;B76, 1+Display!B76, ""),"")</f>
        <v/>
      </c>
      <c r="C77" s="115"/>
      <c r="D77" s="138" t="str">
        <f>_xlfn.IFNA(IF(B77&lt;&gt;"",Calculator!D61,""),"")</f>
        <v/>
      </c>
      <c r="E77" s="139"/>
      <c r="F77" s="139"/>
      <c r="G77" s="139"/>
      <c r="H77" s="139"/>
      <c r="I77" s="139"/>
      <c r="J77" s="140"/>
      <c r="K77" s="132" t="str">
        <f>_xlfn.IFNA(IF(B77&lt;&gt;"",Calculator!R61,""),"Language not available for this form and respondent. Please choose another.")</f>
        <v/>
      </c>
      <c r="L77" s="133"/>
      <c r="M77" s="133"/>
      <c r="N77" s="133"/>
      <c r="O77" s="133"/>
      <c r="P77" s="133"/>
      <c r="Q77" s="133"/>
      <c r="R77" s="133"/>
      <c r="S77" s="133"/>
      <c r="T77" s="133"/>
      <c r="U77" s="133"/>
      <c r="V77" s="133"/>
      <c r="W77" s="133"/>
      <c r="X77" s="133"/>
    </row>
    <row r="78" spans="2:24" x14ac:dyDescent="0.25">
      <c r="B78" s="112" t="str">
        <f>IF(AdminSettings!$G$31, IF(VALUE(AdminSettings!$G$20)&gt;B77, 1+Display!B77, ""),"")</f>
        <v/>
      </c>
      <c r="C78" s="115"/>
      <c r="D78" s="138" t="str">
        <f>_xlfn.IFNA(IF(B78&lt;&gt;"",Calculator!D62,""),"")</f>
        <v/>
      </c>
      <c r="E78" s="139"/>
      <c r="F78" s="139"/>
      <c r="G78" s="139"/>
      <c r="H78" s="139"/>
      <c r="I78" s="139"/>
      <c r="J78" s="140"/>
      <c r="K78" s="132" t="str">
        <f>_xlfn.IFNA(IF(B78&lt;&gt;"",Calculator!R62,""),"Language not available for this form and respondent. Please choose another.")</f>
        <v/>
      </c>
      <c r="L78" s="133"/>
      <c r="M78" s="133"/>
      <c r="N78" s="133"/>
      <c r="O78" s="133"/>
      <c r="P78" s="133"/>
      <c r="Q78" s="133"/>
      <c r="R78" s="133"/>
      <c r="S78" s="133"/>
      <c r="T78" s="133"/>
      <c r="U78" s="133"/>
      <c r="V78" s="133"/>
      <c r="W78" s="133"/>
      <c r="X78" s="133"/>
    </row>
    <row r="79" spans="2:24" x14ac:dyDescent="0.25">
      <c r="B79" s="113" t="s">
        <v>680</v>
      </c>
      <c r="C79" s="113" t="s">
        <v>680</v>
      </c>
      <c r="D79" s="113" t="s">
        <v>680</v>
      </c>
      <c r="E79" s="113" t="s">
        <v>680</v>
      </c>
      <c r="F79" s="113" t="s">
        <v>680</v>
      </c>
      <c r="G79" s="113" t="s">
        <v>680</v>
      </c>
      <c r="H79" s="113" t="s">
        <v>680</v>
      </c>
      <c r="I79" s="113" t="s">
        <v>680</v>
      </c>
      <c r="J79" s="113" t="s">
        <v>680</v>
      </c>
      <c r="K79" s="113" t="s">
        <v>680</v>
      </c>
      <c r="L79" s="113" t="s">
        <v>680</v>
      </c>
      <c r="M79" s="113" t="s">
        <v>680</v>
      </c>
      <c r="N79" s="113" t="s">
        <v>680</v>
      </c>
      <c r="O79" s="113" t="s">
        <v>680</v>
      </c>
      <c r="P79" s="113" t="s">
        <v>680</v>
      </c>
      <c r="Q79" s="113" t="s">
        <v>680</v>
      </c>
      <c r="R79" s="113" t="s">
        <v>680</v>
      </c>
      <c r="S79" s="113" t="s">
        <v>680</v>
      </c>
      <c r="T79" s="113" t="s">
        <v>680</v>
      </c>
      <c r="U79" s="113" t="s">
        <v>680</v>
      </c>
      <c r="V79" s="113" t="s">
        <v>680</v>
      </c>
      <c r="W79" s="113" t="s">
        <v>680</v>
      </c>
      <c r="X79" s="113" t="s">
        <v>680</v>
      </c>
    </row>
  </sheetData>
  <sheetProtection algorithmName="SHA-512" hashValue="JGN0ePMn9hM29amzH5fXzGS5HBHa/9iITOH/Ko6tsQU8ANg12k6jHCVVsdwdW5rDYuPmYp4367ggMVEu1RTnEg==" saltValue="l1wCIoeGC0Qoc8eNmGDl8Q==" spinCount="100000" sheet="1" objects="1" scenarios="1" selectLockedCells="1"/>
  <mergeCells count="133">
    <mergeCell ref="B23:F23"/>
    <mergeCell ref="D77:J77"/>
    <mergeCell ref="D78:J78"/>
    <mergeCell ref="D68:J68"/>
    <mergeCell ref="D69:J69"/>
    <mergeCell ref="D70:J70"/>
    <mergeCell ref="D71:J71"/>
    <mergeCell ref="D72:J72"/>
    <mergeCell ref="D73:J73"/>
    <mergeCell ref="D74:J74"/>
    <mergeCell ref="D75:J75"/>
    <mergeCell ref="D76:J76"/>
    <mergeCell ref="D48:J48"/>
    <mergeCell ref="B30:B31"/>
    <mergeCell ref="C30:C31"/>
    <mergeCell ref="D49:J49"/>
    <mergeCell ref="D50:J50"/>
    <mergeCell ref="D51:J51"/>
    <mergeCell ref="D52:J52"/>
    <mergeCell ref="D53:J53"/>
    <mergeCell ref="D54:J54"/>
    <mergeCell ref="D55:J55"/>
    <mergeCell ref="D45:J45"/>
    <mergeCell ref="Q3:Q4"/>
    <mergeCell ref="D32:J32"/>
    <mergeCell ref="D33:J33"/>
    <mergeCell ref="D34:J34"/>
    <mergeCell ref="D35:J35"/>
    <mergeCell ref="D36:J36"/>
    <mergeCell ref="D37:J37"/>
    <mergeCell ref="D38:J38"/>
    <mergeCell ref="D39:J39"/>
    <mergeCell ref="P25:P26"/>
    <mergeCell ref="H25:H26"/>
    <mergeCell ref="K27:K29"/>
    <mergeCell ref="L27:L29"/>
    <mergeCell ref="M27:M29"/>
    <mergeCell ref="N27:N29"/>
    <mergeCell ref="O27:O29"/>
    <mergeCell ref="P27:P29"/>
    <mergeCell ref="K30:L31"/>
    <mergeCell ref="E30:H31"/>
    <mergeCell ref="K32:X32"/>
    <mergeCell ref="K33:X33"/>
    <mergeCell ref="K34:X34"/>
    <mergeCell ref="K35:X35"/>
    <mergeCell ref="T4:V4"/>
    <mergeCell ref="K36:X36"/>
    <mergeCell ref="K78:X78"/>
    <mergeCell ref="F9:F10"/>
    <mergeCell ref="F12:F16"/>
    <mergeCell ref="B17:F19"/>
    <mergeCell ref="B28:C28"/>
    <mergeCell ref="I7:Q7"/>
    <mergeCell ref="I25:I26"/>
    <mergeCell ref="J25:J26"/>
    <mergeCell ref="H9:Q9"/>
    <mergeCell ref="T7:W7"/>
    <mergeCell ref="K25:K26"/>
    <mergeCell ref="L25:L26"/>
    <mergeCell ref="M25:M26"/>
    <mergeCell ref="N25:N26"/>
    <mergeCell ref="B7:F7"/>
    <mergeCell ref="T30:W30"/>
    <mergeCell ref="T25:W28"/>
    <mergeCell ref="T22:W23"/>
    <mergeCell ref="I27:I29"/>
    <mergeCell ref="J27:J29"/>
    <mergeCell ref="O25:O26"/>
    <mergeCell ref="D67:J67"/>
    <mergeCell ref="K37:X37"/>
    <mergeCell ref="K38:X38"/>
    <mergeCell ref="K44:X44"/>
    <mergeCell ref="K39:X39"/>
    <mergeCell ref="K40:X40"/>
    <mergeCell ref="K41:X41"/>
    <mergeCell ref="K42:X42"/>
    <mergeCell ref="K43:X43"/>
    <mergeCell ref="D40:J40"/>
    <mergeCell ref="D41:J41"/>
    <mergeCell ref="D42:J42"/>
    <mergeCell ref="D43:J43"/>
    <mergeCell ref="D44:J44"/>
    <mergeCell ref="K51:X51"/>
    <mergeCell ref="D66:J66"/>
    <mergeCell ref="K45:X45"/>
    <mergeCell ref="K64:X64"/>
    <mergeCell ref="K65:X65"/>
    <mergeCell ref="K66:X66"/>
    <mergeCell ref="K67:X67"/>
    <mergeCell ref="K52:X52"/>
    <mergeCell ref="K53:X53"/>
    <mergeCell ref="K54:X54"/>
    <mergeCell ref="K55:X55"/>
    <mergeCell ref="K50:X50"/>
    <mergeCell ref="D57:J57"/>
    <mergeCell ref="D58:J58"/>
    <mergeCell ref="D46:J46"/>
    <mergeCell ref="K68:X68"/>
    <mergeCell ref="K69:X69"/>
    <mergeCell ref="K56:X56"/>
    <mergeCell ref="K57:X57"/>
    <mergeCell ref="D59:J59"/>
    <mergeCell ref="D60:J60"/>
    <mergeCell ref="D61:J61"/>
    <mergeCell ref="D62:J62"/>
    <mergeCell ref="D63:J63"/>
    <mergeCell ref="D64:J64"/>
    <mergeCell ref="D65:J65"/>
    <mergeCell ref="T18:W21"/>
    <mergeCell ref="K76:X76"/>
    <mergeCell ref="K77:X77"/>
    <mergeCell ref="B21:F22"/>
    <mergeCell ref="C24:E24"/>
    <mergeCell ref="C25:E25"/>
    <mergeCell ref="K70:X70"/>
    <mergeCell ref="K71:X71"/>
    <mergeCell ref="K72:X72"/>
    <mergeCell ref="K73:X73"/>
    <mergeCell ref="K74:X74"/>
    <mergeCell ref="K75:X75"/>
    <mergeCell ref="K58:X58"/>
    <mergeCell ref="K59:X59"/>
    <mergeCell ref="K60:X60"/>
    <mergeCell ref="K61:X61"/>
    <mergeCell ref="K62:X62"/>
    <mergeCell ref="K63:X63"/>
    <mergeCell ref="K46:X46"/>
    <mergeCell ref="K47:X47"/>
    <mergeCell ref="K48:X48"/>
    <mergeCell ref="K49:X49"/>
    <mergeCell ref="D47:J47"/>
    <mergeCell ref="D56:J56"/>
  </mergeCells>
  <conditionalFormatting sqref="B32:B78 D32:X78">
    <cfRule type="expression" dxfId="15" priority="8">
      <formula>AND(B32&lt;&gt;"", B33="")</formula>
    </cfRule>
  </conditionalFormatting>
  <conditionalFormatting sqref="B33">
    <cfRule type="expression" dxfId="14" priority="5">
      <formula>$B$32&gt;$B$33</formula>
    </cfRule>
  </conditionalFormatting>
  <conditionalFormatting sqref="C32:C78">
    <cfRule type="expression" dxfId="13" priority="2">
      <formula>$B32=""</formula>
    </cfRule>
  </conditionalFormatting>
  <conditionalFormatting sqref="C56">
    <cfRule type="expression" dxfId="12" priority="1">
      <formula>AND($B$56=25, $B$57="")</formula>
    </cfRule>
  </conditionalFormatting>
  <conditionalFormatting sqref="H7">
    <cfRule type="expression" dxfId="11" priority="25">
      <formula>LEFT($H$8, 8)="Ready to"</formula>
    </cfRule>
  </conditionalFormatting>
  <conditionalFormatting sqref="I25:P26">
    <cfRule type="expression" dxfId="10" priority="14" stopIfTrue="1">
      <formula>I$16</formula>
    </cfRule>
    <cfRule type="expression" dxfId="9" priority="15">
      <formula>I$17</formula>
    </cfRule>
  </conditionalFormatting>
  <dataValidations xWindow="142" yWindow="390" count="2">
    <dataValidation type="whole" allowBlank="1" showInputMessage="1" showErrorMessage="1" errorTitle="Out of Range" error="Please use a benchmark between 60 and 75" sqref="D28" xr:uid="{0EFF3B33-295B-4E42-95CF-94028E84BC53}">
      <formula1>60</formula1>
      <formula2>75</formula2>
    </dataValidation>
    <dataValidation type="whole" allowBlank="1" showInputMessage="1" showErrorMessage="1" errorTitle="Out of Range" error="Item response must be between 0 and 3" promptTitle="Enter Response" prompt="Never = 0; _x000a_Sometimes = 1; _x000a_Often = 2; _x000a_Always = 3" sqref="C32:C78" xr:uid="{41256BFB-156C-4E45-94E1-34B94286AA02}">
      <formula1>0</formula1>
      <formula2>3</formula2>
    </dataValidation>
  </dataValidations>
  <hyperlinks>
    <hyperlink ref="Q3:Q4" r:id="rId1" display="?" xr:uid="{265FA911-A531-4FD9-A5A6-ACB83C614667}"/>
    <hyperlink ref="T4" r:id="rId2" xr:uid="{55C1AB29-90E3-4AFA-A53F-D7A376B60C8B}"/>
  </hyperlinks>
  <pageMargins left="0.7" right="0.7" top="0.75" bottom="0.75" header="0.3" footer="0.3"/>
  <pageSetup orientation="landscape" horizontalDpi="1200" verticalDpi="1200" r:id="rId3"/>
  <ignoredErrors>
    <ignoredError sqref="T30" unlockedFormula="1"/>
  </ignoredErrors>
  <drawing r:id="rId4"/>
  <legacyDrawing r:id="rId5"/>
  <extLst>
    <ext xmlns:x14="http://schemas.microsoft.com/office/spreadsheetml/2009/9/main" uri="{78C0D931-6437-407d-A8EE-F0AAD7539E65}">
      <x14:conditionalFormattings>
        <x14:conditionalFormatting xmlns:xm="http://schemas.microsoft.com/office/excel/2006/main">
          <x14:cfRule type="expression" priority="22" id="{9690C2FA-671B-4E95-8ACF-01A00257CF8C}">
            <xm:f>AdminSettings!$G$19</xm:f>
            <x14:dxf>
              <fill>
                <patternFill>
                  <bgColor theme="9" tint="0.39994506668294322"/>
                </patternFill>
              </fill>
            </x14:dxf>
          </x14:cfRule>
          <xm:sqref>F9:F10</xm:sqref>
        </x14:conditionalFormatting>
        <x14:conditionalFormatting xmlns:xm="http://schemas.microsoft.com/office/excel/2006/main">
          <x14:cfRule type="expression" priority="21" id="{D0671BAE-15E3-4464-A7CE-5822657E1BDB}">
            <xm:f>AdminSettings!$G$24</xm:f>
            <x14:dxf>
              <fill>
                <patternFill>
                  <bgColor theme="9" tint="0.39994506668294322"/>
                </patternFill>
              </fill>
            </x14:dxf>
          </x14:cfRule>
          <xm:sqref>F12:F16</xm:sqref>
        </x14:conditionalFormatting>
        <x14:conditionalFormatting xmlns:xm="http://schemas.microsoft.com/office/excel/2006/main">
          <x14:cfRule type="expression" priority="9" stopIfTrue="1" id="{949DC2D3-F6DA-4969-A7F3-11A8C8BA3949}">
            <xm:f>AdminSettings!$G$20="25"</xm:f>
            <x14:dxf>
              <fill>
                <patternFill>
                  <bgColor theme="0"/>
                </patternFill>
              </fill>
            </x14:dxf>
          </x14:cfRule>
          <xm:sqref>I25:M26</xm:sqref>
        </x14:conditionalFormatting>
      </x14:conditionalFormattings>
    </ext>
    <ext xmlns:x14="http://schemas.microsoft.com/office/spreadsheetml/2009/9/main" uri="{CCE6A557-97BC-4b89-ADB6-D9C93CAAB3DF}">
      <x14:dataValidations xmlns:xm="http://schemas.microsoft.com/office/excel/2006/main" xWindow="142" yWindow="390" count="4">
        <x14:dataValidation type="list" allowBlank="1" showInputMessage="1" showErrorMessage="1" promptTitle="Display Language" prompt="Choose the language for the data entry display. It does not have to match the language in which the RCADS was administered." xr:uid="{287E96BF-4978-4A68-B1E6-459255FC07EF}">
          <x14:formula1>
            <xm:f>AdminSettings!$K$57:$K$78</xm:f>
          </x14:formula1>
          <xm:sqref>O31</xm:sqref>
        </x14:dataValidation>
        <x14:dataValidation type="list" allowBlank="1" showInputMessage="1" showErrorMessage="1" promptTitle="Gender" prompt="Input types are limited to categories for which scoring data are reported in published reports. These will be udpated as new findings are available." xr:uid="{42A39A34-F670-4D6A-8CA9-0E4A79480248}">
          <x14:formula1>
            <xm:f>AdminSettings!$P$58:$P$60</xm:f>
          </x14:formula1>
          <xm:sqref>C25:E25</xm:sqref>
        </x14:dataValidation>
        <x14:dataValidation type="whole" allowBlank="1" showInputMessage="1" showErrorMessage="1" errorTitle="Not Valid" error="You may have entered an age that is not represented in the data set you have chosen. Please see the &quot;Data for T-Scores&quot; section for information." promptTitle="Age" prompt="Enter age in years. If using US grade level, enter grade plus 6 to estimate age." xr:uid="{B52693CA-E38A-45F2-AA64-DE077F5DE202}">
          <x14:formula1>
            <xm:f>AdminSettings!F50</xm:f>
          </x14:formula1>
          <x14:formula2>
            <xm:f>AdminSettings!F51</xm:f>
          </x14:formula2>
          <xm:sqref>C24:D24</xm:sqref>
        </x14:dataValidation>
        <x14:dataValidation type="whole" allowBlank="1" showInputMessage="1" showErrorMessage="1" errorTitle="Not Valid" error="You may have entered an age that is not represented in the data set you have chosen. Please see the &quot;Data for T-Scores&quot; section for information." promptTitle="Age" prompt="Enter age in years. If using US grade level, enter grade plus 6 to estimate age." xr:uid="{13F0FEB1-2D69-44B5-ADCA-83A21F7CC80F}">
          <x14:formula1>
            <xm:f>AdminSettings!G50</xm:f>
          </x14:formula1>
          <x14:formula2>
            <xm:f>AdminSettings!G51</xm:f>
          </x14:formula2>
          <xm:sqref>E24</xm:sqref>
        </x14:dataValidation>
      </x14:dataValidations>
    </ext>
    <ext xmlns:x14="http://schemas.microsoft.com/office/spreadsheetml/2009/9/main" uri="{A8765BA9-456A-4dab-B4F3-ACF838C121DE}">
      <x14:slicerList>
        <x14:slicer r:id="rId6"/>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9DAAF-30FB-42F0-A100-4F2E62941DA0}">
  <sheetPr>
    <tabColor rgb="FFC00000"/>
  </sheetPr>
  <dimension ref="A1:V105"/>
  <sheetViews>
    <sheetView topLeftCell="A43" workbookViewId="0">
      <selection activeCell="J69" sqref="J69"/>
    </sheetView>
  </sheetViews>
  <sheetFormatPr defaultRowHeight="15" x14ac:dyDescent="0.25"/>
  <cols>
    <col min="1" max="1" width="16.140625" bestFit="1" customWidth="1"/>
    <col min="3" max="3" width="14" customWidth="1"/>
    <col min="5" max="5" width="25.42578125" customWidth="1"/>
    <col min="6" max="6" width="10.7109375" customWidth="1"/>
    <col min="7" max="7" width="38.7109375" customWidth="1"/>
    <col min="9" max="9" width="13.42578125" bestFit="1" customWidth="1"/>
    <col min="10" max="10" width="19.5703125" bestFit="1" customWidth="1"/>
    <col min="11" max="11" width="27.5703125" customWidth="1"/>
    <col min="13" max="13" width="52.85546875" bestFit="1" customWidth="1"/>
    <col min="14" max="14" width="16.140625" bestFit="1" customWidth="1"/>
    <col min="15" max="15" width="7.5703125" customWidth="1"/>
    <col min="16" max="16" width="16.140625" bestFit="1" customWidth="1"/>
    <col min="17" max="17" width="9.5703125" bestFit="1" customWidth="1"/>
    <col min="18" max="18" width="12.5703125" customWidth="1"/>
  </cols>
  <sheetData>
    <row r="1" spans="1:19" x14ac:dyDescent="0.25">
      <c r="E1" s="122" t="s">
        <v>2403</v>
      </c>
      <c r="F1" s="121" t="str">
        <f>Defaults!F2&amp;"."&amp;Defaults!E2</f>
        <v>03.0006</v>
      </c>
      <c r="G1" s="123" t="s">
        <v>2404</v>
      </c>
      <c r="H1" s="121" t="str">
        <f>"03"&amp;"."&amp;Defaults!E2</f>
        <v>03.0006</v>
      </c>
      <c r="I1" s="9" t="str">
        <f>IF(H1=F1, "Up to Date", "Out of Date")</f>
        <v>Up to Date</v>
      </c>
    </row>
    <row r="2" spans="1:19" x14ac:dyDescent="0.25">
      <c r="E2" s="4" t="s">
        <v>664</v>
      </c>
    </row>
    <row r="3" spans="1:19" x14ac:dyDescent="0.25">
      <c r="E3" s="44" t="str">
        <f>IF(I1="Out of Date", F38, "")</f>
        <v/>
      </c>
      <c r="F3" s="44"/>
      <c r="G3" s="44"/>
      <c r="H3" s="44"/>
      <c r="I3" s="44"/>
      <c r="J3" s="44"/>
      <c r="K3" s="44"/>
      <c r="L3" s="44"/>
      <c r="M3" s="44"/>
      <c r="N3" s="44"/>
      <c r="O3" s="44"/>
      <c r="P3" s="44"/>
      <c r="Q3" s="44"/>
      <c r="R3" s="44"/>
      <c r="S3" s="44"/>
    </row>
    <row r="4" spans="1:19" x14ac:dyDescent="0.25">
      <c r="A4" s="1" t="s">
        <v>140</v>
      </c>
      <c r="E4" s="44" t="str">
        <f>IF(_FormChosenTF, IF(_RespondentChosenTF, IF(_TotalNormSets=0, _NoNormSets, _Ready), _NoRespondent), _NoFormSelected)</f>
        <v>Not ready. You have not chosen an RCADS Form. Please select the 47-Item or 25-Item to proceed.</v>
      </c>
      <c r="F4" s="44"/>
      <c r="G4" s="44"/>
      <c r="H4" s="44"/>
      <c r="I4" s="44"/>
      <c r="J4" s="44"/>
      <c r="K4" s="44"/>
      <c r="L4" s="44"/>
      <c r="M4" s="44"/>
      <c r="N4" s="44"/>
      <c r="O4" s="44"/>
      <c r="P4" s="44"/>
      <c r="Q4" s="44"/>
      <c r="R4" s="44"/>
      <c r="S4" s="44"/>
    </row>
    <row r="5" spans="1:19" x14ac:dyDescent="0.25">
      <c r="A5" s="2" t="s">
        <v>190</v>
      </c>
      <c r="E5" s="44" t="str">
        <f>IF(AND(G31, G30),F41,"")</f>
        <v/>
      </c>
      <c r="F5" s="44"/>
      <c r="G5" s="44"/>
      <c r="H5" s="44"/>
      <c r="I5" s="44"/>
      <c r="J5" s="44"/>
      <c r="K5" s="44"/>
      <c r="L5" s="44"/>
      <c r="M5" s="44"/>
      <c r="N5" s="44"/>
      <c r="O5" s="44"/>
      <c r="P5" s="44"/>
      <c r="Q5" s="44"/>
      <c r="R5" s="44"/>
      <c r="S5" s="44"/>
    </row>
    <row r="6" spans="1:19" x14ac:dyDescent="0.25">
      <c r="A6" s="3" t="s">
        <v>28</v>
      </c>
      <c r="E6" s="4" t="s">
        <v>665</v>
      </c>
    </row>
    <row r="7" spans="1:19" x14ac:dyDescent="0.25">
      <c r="A7" s="25" t="s">
        <v>357</v>
      </c>
      <c r="E7" s="45" t="e">
        <f>IF(_TotalNormSets&gt;0, F44, "None")</f>
        <v>#N/A</v>
      </c>
      <c r="F7" s="45"/>
      <c r="G7" s="45"/>
      <c r="H7" s="45"/>
      <c r="I7" s="45"/>
      <c r="J7" s="45"/>
      <c r="K7" s="45"/>
      <c r="L7" s="45"/>
      <c r="M7" s="45"/>
      <c r="N7" s="45"/>
      <c r="O7" s="45"/>
      <c r="P7" s="45"/>
      <c r="Q7" s="45"/>
      <c r="R7" s="45"/>
      <c r="S7" s="45"/>
    </row>
    <row r="8" spans="1:19" x14ac:dyDescent="0.25">
      <c r="A8" s="2" t="s">
        <v>2239</v>
      </c>
      <c r="E8" s="45" t="e">
        <f>IF($E$7="None", "", F45)</f>
        <v>#N/A</v>
      </c>
      <c r="F8" s="45"/>
      <c r="G8" s="45"/>
      <c r="H8" s="45"/>
      <c r="I8" s="45"/>
      <c r="J8" s="45"/>
      <c r="K8" s="45"/>
      <c r="L8" s="45"/>
      <c r="M8" s="45"/>
      <c r="N8" s="45"/>
      <c r="O8" s="45"/>
      <c r="P8" s="45"/>
      <c r="Q8" s="45"/>
      <c r="R8" s="45"/>
      <c r="S8" s="45"/>
    </row>
    <row r="9" spans="1:19" x14ac:dyDescent="0.25">
      <c r="A9" s="3" t="s">
        <v>28</v>
      </c>
      <c r="E9" s="45" t="e">
        <f>IF($E$7="None", "", F46)</f>
        <v>#N/A</v>
      </c>
      <c r="F9" s="45"/>
      <c r="G9" s="45"/>
      <c r="H9" s="45"/>
      <c r="I9" s="45"/>
      <c r="J9" s="45"/>
      <c r="K9" s="45"/>
      <c r="L9" s="45"/>
      <c r="M9" s="45"/>
      <c r="N9" s="45"/>
      <c r="O9" s="45"/>
      <c r="P9" s="45"/>
      <c r="Q9" s="45"/>
      <c r="R9" s="45"/>
      <c r="S9" s="45"/>
    </row>
    <row r="10" spans="1:19" x14ac:dyDescent="0.25">
      <c r="A10" s="25" t="s">
        <v>357</v>
      </c>
      <c r="E10" s="46" t="e">
        <f>IF($E$7="None", "", HYPERLINK(F47))</f>
        <v>#N/A</v>
      </c>
      <c r="F10" s="45"/>
      <c r="G10" s="45"/>
      <c r="H10" s="45"/>
      <c r="I10" s="45"/>
      <c r="J10" s="45"/>
      <c r="K10" s="45"/>
      <c r="L10" s="45"/>
      <c r="M10" s="45"/>
      <c r="N10" s="45"/>
      <c r="O10" s="45"/>
      <c r="P10" s="45"/>
      <c r="Q10" s="45"/>
      <c r="R10" s="45"/>
      <c r="S10" s="45"/>
    </row>
    <row r="11" spans="1:19" x14ac:dyDescent="0.25">
      <c r="A11" s="2" t="s">
        <v>2281</v>
      </c>
      <c r="E11" s="45" t="e">
        <f>IF($E$7="None", "", F48)</f>
        <v>#N/A</v>
      </c>
      <c r="F11" s="45"/>
      <c r="G11" s="45"/>
      <c r="H11" s="45"/>
      <c r="I11" s="45"/>
      <c r="J11" s="45"/>
      <c r="K11" s="45"/>
      <c r="L11" s="45"/>
      <c r="M11" s="45"/>
      <c r="N11" s="45"/>
      <c r="O11" s="45"/>
      <c r="P11" s="45"/>
      <c r="Q11" s="45"/>
      <c r="R11" s="45"/>
      <c r="S11" s="45"/>
    </row>
    <row r="12" spans="1:19" x14ac:dyDescent="0.25">
      <c r="A12" s="3" t="s">
        <v>28</v>
      </c>
      <c r="E12" s="45" t="e">
        <f>IF($E$7="None", "", F49)</f>
        <v>#N/A</v>
      </c>
      <c r="F12" s="45"/>
      <c r="G12" s="45"/>
      <c r="H12" s="45"/>
      <c r="I12" s="45"/>
      <c r="J12" s="45"/>
      <c r="K12" s="45"/>
      <c r="L12" s="45"/>
      <c r="M12" s="45"/>
      <c r="N12" s="45"/>
      <c r="O12" s="45"/>
      <c r="P12" s="45"/>
      <c r="Q12" s="45"/>
      <c r="R12" s="45"/>
      <c r="S12" s="45"/>
    </row>
    <row r="13" spans="1:19" x14ac:dyDescent="0.25">
      <c r="A13" s="25" t="s">
        <v>358</v>
      </c>
      <c r="E13" s="10"/>
    </row>
    <row r="14" spans="1:19" x14ac:dyDescent="0.25">
      <c r="A14" s="2" t="s">
        <v>2342</v>
      </c>
      <c r="E14" s="4" t="s">
        <v>143</v>
      </c>
    </row>
    <row r="15" spans="1:19" x14ac:dyDescent="0.25">
      <c r="A15" s="3" t="s">
        <v>51</v>
      </c>
      <c r="E15" s="27" t="s">
        <v>362</v>
      </c>
    </row>
    <row r="16" spans="1:19" x14ac:dyDescent="0.25">
      <c r="A16" s="25" t="s">
        <v>358</v>
      </c>
      <c r="E16" s="17" t="s">
        <v>368</v>
      </c>
      <c r="F16" s="17"/>
      <c r="G16" s="17"/>
    </row>
    <row r="17" spans="1:11" x14ac:dyDescent="0.25">
      <c r="A17" s="2" t="s">
        <v>2402</v>
      </c>
      <c r="E17" s="29" t="s">
        <v>2410</v>
      </c>
      <c r="F17" s="30"/>
      <c r="G17" s="7">
        <f>COUNTIF($A$5:$A$311, "47-Item")</f>
        <v>18</v>
      </c>
    </row>
    <row r="18" spans="1:11" x14ac:dyDescent="0.25">
      <c r="A18" s="3" t="s">
        <v>28</v>
      </c>
      <c r="E18" s="31" t="s">
        <v>2409</v>
      </c>
      <c r="F18" s="32"/>
      <c r="G18" s="7">
        <f>COUNTIF($A$5:$A$311, "25-Item")</f>
        <v>10</v>
      </c>
    </row>
    <row r="19" spans="1:11" x14ac:dyDescent="0.25">
      <c r="A19" s="25" t="s">
        <v>357</v>
      </c>
      <c r="E19" s="31" t="s">
        <v>366</v>
      </c>
      <c r="F19" s="32"/>
      <c r="G19" s="7" t="b">
        <f>IF(_Normsets25N*_Normsets47N=0, TRUE, FALSE)</f>
        <v>0</v>
      </c>
    </row>
    <row r="20" spans="1:11" x14ac:dyDescent="0.25">
      <c r="A20" s="2" t="s">
        <v>2426</v>
      </c>
      <c r="E20" s="33" t="s">
        <v>367</v>
      </c>
      <c r="F20" s="28"/>
      <c r="G20" s="7" t="str">
        <f>IF(_FormChosenTF, IF(_47ItemNormsetsN=0, "25", "47"), "None")</f>
        <v>None</v>
      </c>
    </row>
    <row r="21" spans="1:11" x14ac:dyDescent="0.25">
      <c r="A21" s="3" t="s">
        <v>28</v>
      </c>
      <c r="E21" s="34" t="s">
        <v>369</v>
      </c>
      <c r="F21" s="34"/>
      <c r="G21" s="35"/>
    </row>
    <row r="22" spans="1:11" x14ac:dyDescent="0.25">
      <c r="A22" s="25" t="s">
        <v>357</v>
      </c>
      <c r="E22" s="29" t="s">
        <v>359</v>
      </c>
      <c r="F22" s="30"/>
      <c r="G22" s="36">
        <f>COUNTIF($A$5:$A$311, "Caregiver")</f>
        <v>8</v>
      </c>
    </row>
    <row r="23" spans="1:11" x14ac:dyDescent="0.25">
      <c r="A23" s="2" t="s">
        <v>2462</v>
      </c>
      <c r="E23" s="31" t="s">
        <v>360</v>
      </c>
      <c r="F23" s="32"/>
      <c r="G23" s="36">
        <f>COUNTIF($A$5:$A$311, "Youth")</f>
        <v>20</v>
      </c>
    </row>
    <row r="24" spans="1:11" x14ac:dyDescent="0.25">
      <c r="A24" s="3" t="s">
        <v>51</v>
      </c>
      <c r="E24" s="31" t="s">
        <v>144</v>
      </c>
      <c r="F24" s="32"/>
      <c r="G24" s="36" t="b">
        <f>IF(_CaregiverNormsetsN*_YouthNormsetsN=0, TRUE, FALSE)</f>
        <v>0</v>
      </c>
    </row>
    <row r="25" spans="1:11" x14ac:dyDescent="0.25">
      <c r="A25" s="25" t="s">
        <v>358</v>
      </c>
      <c r="E25" s="33" t="s">
        <v>365</v>
      </c>
      <c r="F25" s="28"/>
      <c r="G25" s="36" t="str">
        <f>IF(_RespondentChosenTF,IF(_CaregiverNormsetsN=0,"Youth","Caregiver"), "None")</f>
        <v>None</v>
      </c>
    </row>
    <row r="26" spans="1:11" x14ac:dyDescent="0.25">
      <c r="A26" s="2" t="s">
        <v>2464</v>
      </c>
      <c r="E26" s="37" t="s">
        <v>370</v>
      </c>
      <c r="F26" s="34"/>
      <c r="G26" s="35"/>
    </row>
    <row r="27" spans="1:11" x14ac:dyDescent="0.25">
      <c r="A27" s="3" t="s">
        <v>51</v>
      </c>
      <c r="E27" s="29" t="s">
        <v>372</v>
      </c>
      <c r="F27" s="30"/>
      <c r="G27" s="36" t="str">
        <f>IF(_FormChosenTF, _WorkingForm, "No Form ")&amp;"-"&amp;IF(_RespondentChosenTF, IF(_RespondentType="Youth", "Y", "CG"), "No Respondent")</f>
        <v>No Form -No Respondent</v>
      </c>
    </row>
    <row r="28" spans="1:11" x14ac:dyDescent="0.25">
      <c r="A28" s="25" t="s">
        <v>358</v>
      </c>
      <c r="E28" s="31" t="s">
        <v>361</v>
      </c>
      <c r="F28" s="32"/>
      <c r="G28" s="36">
        <f>_CaregiverNormsetsN+_YouthNormsetsN</f>
        <v>28</v>
      </c>
      <c r="K28" t="s">
        <v>4635</v>
      </c>
    </row>
    <row r="29" spans="1:11" x14ac:dyDescent="0.25">
      <c r="A29" s="2" t="s">
        <v>2458</v>
      </c>
      <c r="E29" s="31" t="s">
        <v>371</v>
      </c>
      <c r="F29" s="32"/>
      <c r="G29" s="36" t="str">
        <f>IF(_ReadyToScore, IF(_TotalNormSets=1,$A$5,VLOOKUP(_WorkingFormRespondent,E57:F60,2,0)), "Not Ready")</f>
        <v>Not Ready</v>
      </c>
    </row>
    <row r="30" spans="1:11" x14ac:dyDescent="0.25">
      <c r="A30" s="3" t="s">
        <v>28</v>
      </c>
      <c r="E30" s="31" t="s">
        <v>660</v>
      </c>
      <c r="F30" s="32"/>
      <c r="G30" s="36" t="b">
        <f>_xlfn.IFNA(IF(VLOOKUP(_WorkingFormRespondent, E57:G60, 2,0)=_WorkingNormSetName, TRUE, FALSE), FALSE)</f>
        <v>0</v>
      </c>
    </row>
    <row r="31" spans="1:11" x14ac:dyDescent="0.25">
      <c r="A31" s="25" t="s">
        <v>358</v>
      </c>
      <c r="E31" s="33" t="s">
        <v>154</v>
      </c>
      <c r="F31" s="28"/>
      <c r="G31" s="49" t="b">
        <f>IF(AND(_FormChosenTF,_RespondentChosenTF, _TotalNormSets&gt;0), TRUE, FALSE)</f>
        <v>0</v>
      </c>
    </row>
    <row r="32" spans="1:11" x14ac:dyDescent="0.25">
      <c r="A32" s="2" t="s">
        <v>2463</v>
      </c>
      <c r="E32" s="37" t="s">
        <v>640</v>
      </c>
      <c r="F32" s="34"/>
      <c r="G32" s="35"/>
    </row>
    <row r="33" spans="1:7" x14ac:dyDescent="0.25">
      <c r="A33" s="3" t="s">
        <v>28</v>
      </c>
      <c r="E33" s="29" t="s">
        <v>661</v>
      </c>
      <c r="F33" s="30"/>
      <c r="G33" s="26" t="b">
        <f>IF(_AgeInput&lt;&gt;"", TRUE, FALSE)</f>
        <v>0</v>
      </c>
    </row>
    <row r="34" spans="1:7" x14ac:dyDescent="0.25">
      <c r="A34" s="25" t="s">
        <v>358</v>
      </c>
      <c r="E34" s="31" t="s">
        <v>662</v>
      </c>
      <c r="F34" s="32"/>
      <c r="G34" s="26" t="b">
        <f>IF(_GenderInput&lt;&gt;"", TRUE, FALSE)</f>
        <v>0</v>
      </c>
    </row>
    <row r="35" spans="1:7" x14ac:dyDescent="0.25">
      <c r="A35" s="2" t="s">
        <v>2437</v>
      </c>
      <c r="E35" s="33" t="s">
        <v>663</v>
      </c>
      <c r="F35" s="28"/>
      <c r="G35" s="26" t="b">
        <f>AND(_AgeValid, _GenderValid)</f>
        <v>0</v>
      </c>
    </row>
    <row r="36" spans="1:7" x14ac:dyDescent="0.25">
      <c r="A36" s="3" t="s">
        <v>28</v>
      </c>
      <c r="E36" s="4" t="s">
        <v>145</v>
      </c>
    </row>
    <row r="37" spans="1:7" x14ac:dyDescent="0.25">
      <c r="A37" s="25" t="s">
        <v>357</v>
      </c>
      <c r="E37" s="27" t="s">
        <v>363</v>
      </c>
    </row>
    <row r="38" spans="1:7" x14ac:dyDescent="0.25">
      <c r="A38" s="2" t="s">
        <v>2433</v>
      </c>
      <c r="E38" s="8" t="s">
        <v>2407</v>
      </c>
      <c r="F38" t="s">
        <v>2408</v>
      </c>
    </row>
    <row r="39" spans="1:7" x14ac:dyDescent="0.25">
      <c r="A39" s="3" t="s">
        <v>28</v>
      </c>
      <c r="E39" s="8" t="s">
        <v>364</v>
      </c>
      <c r="F39" t="s">
        <v>676</v>
      </c>
    </row>
    <row r="40" spans="1:7" x14ac:dyDescent="0.25">
      <c r="A40" s="25" t="s">
        <v>357</v>
      </c>
      <c r="E40" s="8" t="s">
        <v>149</v>
      </c>
      <c r="F40" t="str">
        <f>"You have chosen the RCADS " &amp; G20 &amp; "-Item Form. Please select Caregiver or Youth Respondent to proceed."</f>
        <v>You have chosen the RCADS None-Item Form. Please select Caregiver or Youth Respondent to proceed.</v>
      </c>
    </row>
    <row r="41" spans="1:7" x14ac:dyDescent="0.25">
      <c r="A41" s="2" t="s">
        <v>2448</v>
      </c>
      <c r="E41" s="8" t="s">
        <v>2423</v>
      </c>
      <c r="F41" t="str">
        <f>"Note: You are using the default data source for scoring. If more than one source is available, you can choose among them using Available Data Source(s) selector to the right. Study characteristics are provided below the selector."</f>
        <v>Note: You are using the default data source for scoring. If more than one source is available, you can choose among them using Available Data Source(s) selector to the right. Study characteristics are provided below the selector.</v>
      </c>
    </row>
    <row r="42" spans="1:7" x14ac:dyDescent="0.25">
      <c r="A42" s="3" t="s">
        <v>28</v>
      </c>
      <c r="E42" s="8" t="s">
        <v>2424</v>
      </c>
      <c r="F42" t="s">
        <v>155</v>
      </c>
    </row>
    <row r="43" spans="1:7" x14ac:dyDescent="0.25">
      <c r="A43" s="25" t="s">
        <v>357</v>
      </c>
      <c r="E43" s="9" t="s">
        <v>154</v>
      </c>
      <c r="F43" t="str">
        <f>"Ready to score RCADS "&amp;G25&amp;" "&amp;TEXT(G20, "##")&amp;"-Item Form."</f>
        <v>Ready to score RCADS None None-Item Form.</v>
      </c>
    </row>
    <row r="44" spans="1:7" x14ac:dyDescent="0.25">
      <c r="A44" s="2" t="s">
        <v>2451</v>
      </c>
      <c r="E44" s="9" t="s">
        <v>150</v>
      </c>
      <c r="F44" t="e">
        <f>"You are using the """&amp;SUBSTITUTE(_WorkingNormSetName, "*", "", 1)&amp;""" dataset for computing T scores. This study used the "&amp;VLOOKUP(_WorkingNormSetName,CohortNormSets!B2:J220,9,0)&amp;", which was administered in "&amp;VLOOKUP(_WorkingNormSetName,CohortNormSets!B2:L220,11,0)&amp;" and completed by the "&amp;LOWER(A6)&amp;"."</f>
        <v>#N/A</v>
      </c>
    </row>
    <row r="45" spans="1:7" x14ac:dyDescent="0.25">
      <c r="A45" s="3" t="s">
        <v>28</v>
      </c>
      <c r="E45" s="9" t="s">
        <v>156</v>
      </c>
      <c r="F45" t="e">
        <f>"Youth participants ranged in age from "&amp;F50&amp;" to "&amp;F51&amp;", and the average size of the reference group to estimate means was "&amp;TEXT(F52, "#")&amp;" youth."</f>
        <v>#N/A</v>
      </c>
    </row>
    <row r="46" spans="1:7" x14ac:dyDescent="0.25">
      <c r="A46" s="25" t="s">
        <v>357</v>
      </c>
      <c r="E46" s="9" t="s">
        <v>151</v>
      </c>
      <c r="F46" t="str">
        <f>"To find the full published study online, click on or paste this URL into your browser:"</f>
        <v>To find the full published study online, click on or paste this URL into your browser:</v>
      </c>
    </row>
    <row r="47" spans="1:7" x14ac:dyDescent="0.25">
      <c r="A47" s="2" t="s">
        <v>2447</v>
      </c>
      <c r="E47" s="9" t="s">
        <v>152</v>
      </c>
      <c r="F47" s="6" t="str">
        <f>HYPERLINK(VLOOKUP($A$5,CohortNormSets!B$2:D$520,3,0))</f>
        <v>https://doi.org/10.1002/mpr.1965</v>
      </c>
    </row>
    <row r="48" spans="1:7" x14ac:dyDescent="0.25">
      <c r="A48" s="3" t="s">
        <v>28</v>
      </c>
      <c r="E48" s="9" t="s">
        <v>153</v>
      </c>
      <c r="F48" t="s">
        <v>373</v>
      </c>
    </row>
    <row r="49" spans="1:22" x14ac:dyDescent="0.25">
      <c r="A49" s="25" t="s">
        <v>357</v>
      </c>
      <c r="E49" s="9" t="s">
        <v>3</v>
      </c>
      <c r="F49" t="e">
        <f>VLOOKUP($G$29, CohortNormSets!$B$2:$O$220, 12, 0)</f>
        <v>#N/A</v>
      </c>
    </row>
    <row r="50" spans="1:22" x14ac:dyDescent="0.25">
      <c r="A50" s="2" t="s">
        <v>2442</v>
      </c>
      <c r="E50" s="9" t="s">
        <v>2412</v>
      </c>
      <c r="F50" t="e">
        <f>VLOOKUP($G$29, CohortNormSets!$B$2:$K$220, 6, 0)</f>
        <v>#N/A</v>
      </c>
    </row>
    <row r="51" spans="1:22" x14ac:dyDescent="0.25">
      <c r="A51" s="3" t="s">
        <v>28</v>
      </c>
      <c r="E51" s="9" t="s">
        <v>2413</v>
      </c>
      <c r="F51" t="e">
        <f>VLOOKUP($G$29, CohortNormSets!$B$2:$K$220, 7, 0)</f>
        <v>#N/A</v>
      </c>
    </row>
    <row r="52" spans="1:22" x14ac:dyDescent="0.25">
      <c r="A52" s="25" t="s">
        <v>357</v>
      </c>
      <c r="E52" s="9" t="s">
        <v>2414</v>
      </c>
      <c r="F52" t="e">
        <f>TEXT(VLOOKUP($G$29, CohortNormSets!$B$2:$K$220, 5, 0), "#,###")</f>
        <v>#N/A</v>
      </c>
    </row>
    <row r="53" spans="1:22" x14ac:dyDescent="0.25">
      <c r="A53" s="2" t="s">
        <v>2446</v>
      </c>
    </row>
    <row r="54" spans="1:22" x14ac:dyDescent="0.25">
      <c r="A54" s="3" t="s">
        <v>28</v>
      </c>
      <c r="E54" s="4" t="s">
        <v>157</v>
      </c>
    </row>
    <row r="55" spans="1:22" ht="28.5" customHeight="1" x14ac:dyDescent="0.25">
      <c r="A55" s="25" t="s">
        <v>357</v>
      </c>
      <c r="E55" s="163" t="s">
        <v>2415</v>
      </c>
      <c r="F55" s="163"/>
      <c r="G55" s="163"/>
      <c r="K55" s="65"/>
      <c r="P55" s="65"/>
      <c r="R55" s="4" t="s">
        <v>669</v>
      </c>
      <c r="V55" s="4"/>
    </row>
    <row r="56" spans="1:22" ht="30" x14ac:dyDescent="0.25">
      <c r="A56" s="2" t="s">
        <v>2457</v>
      </c>
      <c r="E56" s="66" t="str">
        <f>Defaults!A1</f>
        <v>Form</v>
      </c>
      <c r="F56" s="66" t="str">
        <f>Defaults!B1</f>
        <v>CohortNormSet</v>
      </c>
      <c r="G56" s="66"/>
      <c r="I56" t="s">
        <v>3301</v>
      </c>
      <c r="J56" t="s">
        <v>16</v>
      </c>
      <c r="K56" s="65" t="s">
        <v>1254</v>
      </c>
      <c r="M56" t="s">
        <v>189</v>
      </c>
      <c r="N56" t="s">
        <v>10</v>
      </c>
      <c r="O56" s="65"/>
      <c r="P56" s="4" t="s">
        <v>3300</v>
      </c>
      <c r="Q56" t="s">
        <v>667</v>
      </c>
      <c r="R56">
        <v>70</v>
      </c>
    </row>
    <row r="57" spans="1:22" x14ac:dyDescent="0.25">
      <c r="A57" s="3" t="s">
        <v>51</v>
      </c>
      <c r="E57" s="59" t="str">
        <f>Defaults!A2</f>
        <v>25-CG</v>
      </c>
      <c r="F57" s="59" t="str">
        <f>Defaults!B2</f>
        <v>*Ebesutani 2017 (25-CG) 2-year age bands</v>
      </c>
      <c r="G57" s="59"/>
      <c r="I57">
        <v>1</v>
      </c>
      <c r="J57" t="s">
        <v>3868</v>
      </c>
      <c r="K57" s="63" t="str">
        <f>IFERROR(Norms_06_Supported_Languages[[#This Row],[Language]], "")</f>
        <v>English</v>
      </c>
      <c r="M57" t="s">
        <v>4193</v>
      </c>
      <c r="N57" t="s">
        <v>179</v>
      </c>
      <c r="P57" t="s">
        <v>10</v>
      </c>
      <c r="Q57" t="s">
        <v>668</v>
      </c>
      <c r="R57">
        <v>65</v>
      </c>
    </row>
    <row r="58" spans="1:22" x14ac:dyDescent="0.25">
      <c r="A58" s="25" t="s">
        <v>357</v>
      </c>
      <c r="E58" s="59" t="str">
        <f>Defaults!A3</f>
        <v>25-Y</v>
      </c>
      <c r="F58" s="59" t="str">
        <f>Defaults!B3</f>
        <v>*Ebesutani 2012 (25-Y) 2-year age bands</v>
      </c>
      <c r="G58" s="59"/>
      <c r="I58">
        <v>3</v>
      </c>
      <c r="J58" t="s">
        <v>3877</v>
      </c>
      <c r="K58" s="63" t="str">
        <f>IFERROR(Norms_06_Supported_Languages[[#This Row],[Language]], "")</f>
        <v>Chinese (Simplified)</v>
      </c>
      <c r="M58" t="s">
        <v>4193</v>
      </c>
      <c r="N58" t="s">
        <v>177</v>
      </c>
      <c r="P58" t="s">
        <v>179</v>
      </c>
    </row>
    <row r="59" spans="1:22" x14ac:dyDescent="0.25">
      <c r="A59" s="2" t="s">
        <v>2453</v>
      </c>
      <c r="E59" s="59" t="str">
        <f>Defaults!A4</f>
        <v>47-CG</v>
      </c>
      <c r="F59" s="59" t="str">
        <f>Defaults!B4</f>
        <v>*Ebesutani 2011 (47-CG) 2-year age bands</v>
      </c>
      <c r="G59" s="59"/>
      <c r="I59">
        <v>4</v>
      </c>
      <c r="J59" t="s">
        <v>682</v>
      </c>
      <c r="K59" s="63" t="str">
        <f>IFERROR(Norms_06_Supported_Languages[[#This Row],[Language]], "")</f>
        <v>Danish</v>
      </c>
      <c r="M59" t="s">
        <v>4192</v>
      </c>
      <c r="N59" t="s">
        <v>179</v>
      </c>
      <c r="P59" t="s">
        <v>177</v>
      </c>
    </row>
    <row r="60" spans="1:22" x14ac:dyDescent="0.25">
      <c r="A60" s="3" t="s">
        <v>28</v>
      </c>
      <c r="E60" s="59" t="str">
        <f>Defaults!A5</f>
        <v>47-Y</v>
      </c>
      <c r="F60" s="59" t="str">
        <f>Defaults!B5</f>
        <v>*Chorpita 2000 (47-Y) 2-year age bands</v>
      </c>
      <c r="G60" s="59"/>
      <c r="I60">
        <v>5</v>
      </c>
      <c r="J60" t="s">
        <v>831</v>
      </c>
      <c r="K60" s="63" t="str">
        <f>IFERROR(Norms_06_Supported_Languages[[#This Row],[Language]], "")</f>
        <v>Dutch</v>
      </c>
      <c r="M60" t="s">
        <v>4192</v>
      </c>
      <c r="N60" t="s">
        <v>177</v>
      </c>
      <c r="P60" t="s">
        <v>3302</v>
      </c>
    </row>
    <row r="61" spans="1:22" x14ac:dyDescent="0.25">
      <c r="A61" s="25" t="s">
        <v>357</v>
      </c>
      <c r="I61">
        <v>6</v>
      </c>
      <c r="J61" t="s">
        <v>904</v>
      </c>
      <c r="K61" s="63" t="str">
        <f>IFERROR(Norms_06_Supported_Languages[[#This Row],[Language]], "")</f>
        <v>Estonian</v>
      </c>
      <c r="M61" t="s">
        <v>4191</v>
      </c>
      <c r="N61" t="s">
        <v>179</v>
      </c>
      <c r="O61" t="str">
        <f>IF(GenderInWorkingNormSet__Findings[[#This Row],[CohortNormSet]]=_WorkingNormSetName, GenderInWorkingNormSet__Findings[[#This Row],[CohortGender]], "")</f>
        <v/>
      </c>
    </row>
    <row r="62" spans="1:22" x14ac:dyDescent="0.25">
      <c r="A62" s="2" t="s">
        <v>2438</v>
      </c>
      <c r="I62">
        <v>7</v>
      </c>
      <c r="J62" t="s">
        <v>977</v>
      </c>
      <c r="K62" s="63" t="str">
        <f>IFERROR(Norms_06_Supported_Languages[[#This Row],[Language]], "")</f>
        <v>Finnish</v>
      </c>
      <c r="M62" t="s">
        <v>4191</v>
      </c>
      <c r="N62" t="s">
        <v>177</v>
      </c>
      <c r="O62" t="str">
        <f>IF(GenderInWorkingNormSet__Findings[[#This Row],[CohortNormSet]]=_WorkingNormSetName, GenderInWorkingNormSet__Findings[[#This Row],[CohortGender]], "")</f>
        <v/>
      </c>
    </row>
    <row r="63" spans="1:22" x14ac:dyDescent="0.25">
      <c r="A63" s="3" t="s">
        <v>28</v>
      </c>
      <c r="I63">
        <v>9</v>
      </c>
      <c r="J63" t="s">
        <v>27</v>
      </c>
      <c r="K63" s="63" t="str">
        <f>IFERROR(Norms_06_Supported_Languages[[#This Row],[Language]], "")</f>
        <v>German</v>
      </c>
      <c r="M63" t="s">
        <v>4190</v>
      </c>
      <c r="N63" t="s">
        <v>179</v>
      </c>
      <c r="O63" t="str">
        <f>IF(GenderInWorkingNormSet__Findings[[#This Row],[CohortNormSet]]=_WorkingNormSetName, GenderInWorkingNormSet__Findings[[#This Row],[CohortGender]], "")</f>
        <v/>
      </c>
    </row>
    <row r="64" spans="1:22" x14ac:dyDescent="0.25">
      <c r="A64" s="25" t="s">
        <v>358</v>
      </c>
      <c r="I64">
        <v>10</v>
      </c>
      <c r="J64" t="s">
        <v>1050</v>
      </c>
      <c r="K64" s="63" t="str">
        <f>IFERROR(Norms_06_Supported_Languages[[#This Row],[Language]], "")</f>
        <v>Greek</v>
      </c>
      <c r="M64" t="s">
        <v>4190</v>
      </c>
      <c r="N64" t="s">
        <v>177</v>
      </c>
      <c r="O64" t="str">
        <f>IF(GenderInWorkingNormSet__Findings[[#This Row],[CohortNormSet]]=_WorkingNormSetName, GenderInWorkingNormSet__Findings[[#This Row],[CohortGender]], "")</f>
        <v/>
      </c>
    </row>
    <row r="65" spans="1:15" x14ac:dyDescent="0.25">
      <c r="A65" s="2" t="s">
        <v>3875</v>
      </c>
      <c r="I65">
        <v>11</v>
      </c>
      <c r="J65" t="s">
        <v>1359</v>
      </c>
      <c r="K65" s="63" t="str">
        <f>IFERROR(Norms_06_Supported_Languages[[#This Row],[Language]], "")</f>
        <v>Hungarian</v>
      </c>
      <c r="M65" t="s">
        <v>2426</v>
      </c>
      <c r="N65" t="s">
        <v>3302</v>
      </c>
      <c r="O65" t="str">
        <f>IF(GenderInWorkingNormSet__Findings[[#This Row],[CohortNormSet]]=_WorkingNormSetName, GenderInWorkingNormSet__Findings[[#This Row],[CohortGender]], "")</f>
        <v/>
      </c>
    </row>
    <row r="66" spans="1:15" x14ac:dyDescent="0.25">
      <c r="A66" s="3" t="s">
        <v>28</v>
      </c>
      <c r="I66">
        <v>12</v>
      </c>
      <c r="J66" t="s">
        <v>1454</v>
      </c>
      <c r="K66" s="63" t="str">
        <f>IFERROR(Norms_06_Supported_Languages[[#This Row],[Language]], "")</f>
        <v>Icelandic</v>
      </c>
      <c r="M66" t="s">
        <v>2462</v>
      </c>
      <c r="N66" t="s">
        <v>179</v>
      </c>
      <c r="O66" t="str">
        <f>IF(GenderInWorkingNormSet__Findings[[#This Row],[CohortNormSet]]=_WorkingNormSetName, GenderInWorkingNormSet__Findings[[#This Row],[CohortGender]], "")</f>
        <v/>
      </c>
    </row>
    <row r="67" spans="1:15" x14ac:dyDescent="0.25">
      <c r="A67" s="25" t="s">
        <v>357</v>
      </c>
      <c r="I67">
        <v>13</v>
      </c>
      <c r="J67" t="s">
        <v>1549</v>
      </c>
      <c r="K67" s="63" t="str">
        <f>IFERROR(Norms_06_Supported_Languages[[#This Row],[Language]], "")</f>
        <v>Japanese</v>
      </c>
      <c r="M67" t="s">
        <v>2462</v>
      </c>
      <c r="N67" t="s">
        <v>177</v>
      </c>
      <c r="O67" t="str">
        <f>IF(GenderInWorkingNormSet__Findings[[#This Row],[CohortNormSet]]=_WorkingNormSetName, GenderInWorkingNormSet__Findings[[#This Row],[CohortGender]], "")</f>
        <v/>
      </c>
    </row>
    <row r="68" spans="1:15" x14ac:dyDescent="0.25">
      <c r="A68" s="2" t="s">
        <v>3872</v>
      </c>
      <c r="I68">
        <v>14</v>
      </c>
      <c r="J68" t="s">
        <v>1644</v>
      </c>
      <c r="K68" s="63" t="str">
        <f>IFERROR(Norms_06_Supported_Languages[[#This Row],[Language]], "")</f>
        <v>Korean</v>
      </c>
      <c r="M68" t="s">
        <v>2464</v>
      </c>
      <c r="N68" t="s">
        <v>179</v>
      </c>
      <c r="O68" t="str">
        <f>IF(GenderInWorkingNormSet__Findings[[#This Row],[CohortNormSet]]=_WorkingNormSetName, GenderInWorkingNormSet__Findings[[#This Row],[CohortGender]], "")</f>
        <v/>
      </c>
    </row>
    <row r="69" spans="1:15" x14ac:dyDescent="0.25">
      <c r="A69" s="3" t="s">
        <v>51</v>
      </c>
      <c r="I69">
        <v>16</v>
      </c>
      <c r="J69" t="s">
        <v>4934</v>
      </c>
      <c r="K69" s="63" t="str">
        <f>IFERROR(Norms_06_Supported_Languages[[#This Row],[Language]], "")</f>
        <v>Norwegian</v>
      </c>
      <c r="M69" t="s">
        <v>2464</v>
      </c>
      <c r="N69" t="s">
        <v>177</v>
      </c>
      <c r="O69" t="str">
        <f>IF(GenderInWorkingNormSet__Findings[[#This Row],[CohortNormSet]]=_WorkingNormSetName, GenderInWorkingNormSet__Findings[[#This Row],[CohortGender]], "")</f>
        <v/>
      </c>
    </row>
    <row r="70" spans="1:15" x14ac:dyDescent="0.25">
      <c r="A70" s="25" t="s">
        <v>357</v>
      </c>
      <c r="E70" s="67"/>
      <c r="I70">
        <v>17</v>
      </c>
      <c r="J70" t="s">
        <v>1834</v>
      </c>
      <c r="K70" s="63" t="str">
        <f>IFERROR(Norms_06_Supported_Languages[[#This Row],[Language]], "")</f>
        <v>Persian</v>
      </c>
      <c r="M70" t="s">
        <v>2458</v>
      </c>
      <c r="N70" t="s">
        <v>179</v>
      </c>
      <c r="O70" t="str">
        <f>IF(GenderInWorkingNormSet__Findings[[#This Row],[CohortNormSet]]=_WorkingNormSetName, GenderInWorkingNormSet__Findings[[#This Row],[CohortGender]], "")</f>
        <v/>
      </c>
    </row>
    <row r="71" spans="1:15" x14ac:dyDescent="0.25">
      <c r="A71" s="2" t="s">
        <v>4193</v>
      </c>
      <c r="I71">
        <v>20</v>
      </c>
      <c r="J71" t="s">
        <v>4168</v>
      </c>
      <c r="K71" s="63" t="str">
        <f>IFERROR(Norms_06_Supported_Languages[[#This Row],[Language]], "")</f>
        <v>Slovenian</v>
      </c>
      <c r="M71" t="s">
        <v>2458</v>
      </c>
      <c r="N71" t="s">
        <v>177</v>
      </c>
      <c r="O71" t="str">
        <f>IF(GenderInWorkingNormSet__Findings[[#This Row],[CohortNormSet]]=_WorkingNormSetName, GenderInWorkingNormSet__Findings[[#This Row],[CohortGender]], "")</f>
        <v/>
      </c>
    </row>
    <row r="72" spans="1:15" x14ac:dyDescent="0.25">
      <c r="A72" s="3" t="s">
        <v>28</v>
      </c>
      <c r="I72">
        <v>21</v>
      </c>
      <c r="J72" t="s">
        <v>1264</v>
      </c>
      <c r="K72" s="63" t="str">
        <f>IFERROR(Norms_06_Supported_Languages[[#This Row],[Language]], "")</f>
        <v>Spanish</v>
      </c>
      <c r="M72" t="s">
        <v>2463</v>
      </c>
      <c r="N72" t="s">
        <v>179</v>
      </c>
      <c r="O72" t="str">
        <f>IF(GenderInWorkingNormSet__Findings[[#This Row],[CohortNormSet]]=_WorkingNormSetName, GenderInWorkingNormSet__Findings[[#This Row],[CohortGender]], "")</f>
        <v/>
      </c>
    </row>
    <row r="73" spans="1:15" x14ac:dyDescent="0.25">
      <c r="A73" s="25" t="s">
        <v>357</v>
      </c>
      <c r="I73">
        <v>22</v>
      </c>
      <c r="J73" t="s">
        <v>2021</v>
      </c>
      <c r="K73" s="63" t="str">
        <f>IFERROR(Norms_06_Supported_Languages[[#This Row],[Language]], "")</f>
        <v>Swedish</v>
      </c>
      <c r="M73" t="s">
        <v>2463</v>
      </c>
      <c r="N73" t="s">
        <v>177</v>
      </c>
      <c r="O73" t="str">
        <f>IF(GenderInWorkingNormSet__Findings[[#This Row],[CohortNormSet]]=_WorkingNormSetName, GenderInWorkingNormSet__Findings[[#This Row],[CohortGender]], "")</f>
        <v/>
      </c>
    </row>
    <row r="74" spans="1:15" x14ac:dyDescent="0.25">
      <c r="A74" s="2" t="s">
        <v>4192</v>
      </c>
      <c r="I74">
        <v>23</v>
      </c>
      <c r="J74" t="s">
        <v>2115</v>
      </c>
      <c r="K74" s="63" t="str">
        <f>IFERROR(Norms_06_Supported_Languages[[#This Row],[Language]], "")</f>
        <v>Turkish</v>
      </c>
      <c r="M74" t="s">
        <v>2239</v>
      </c>
      <c r="N74" t="s">
        <v>3302</v>
      </c>
      <c r="O74" t="str">
        <f>IF(GenderInWorkingNormSet__Findings[[#This Row],[CohortNormSet]]=_WorkingNormSetName, GenderInWorkingNormSet__Findings[[#This Row],[CohortGender]], "")</f>
        <v/>
      </c>
    </row>
    <row r="75" spans="1:15" x14ac:dyDescent="0.25">
      <c r="A75" s="3" t="s">
        <v>51</v>
      </c>
      <c r="K75" s="63" t="str">
        <f>IFERROR(#REF!, "")</f>
        <v/>
      </c>
      <c r="M75" s="128" t="s">
        <v>2437</v>
      </c>
      <c r="N75" s="128" t="s">
        <v>3302</v>
      </c>
      <c r="O75" t="str">
        <f>IF(GenderInWorkingNormSet__Findings[[#This Row],[CohortNormSet]]=_WorkingNormSetName, GenderInWorkingNormSet__Findings[[#This Row],[CohortGender]], "")</f>
        <v/>
      </c>
    </row>
    <row r="76" spans="1:15" x14ac:dyDescent="0.25">
      <c r="A76" s="25" t="s">
        <v>357</v>
      </c>
      <c r="K76" s="63" t="str">
        <f>IFERROR(#REF!, "")</f>
        <v/>
      </c>
      <c r="M76" s="128" t="s">
        <v>3875</v>
      </c>
      <c r="N76" s="128" t="s">
        <v>179</v>
      </c>
      <c r="O76" t="str">
        <f>IF(GenderInWorkingNormSet__Findings[[#This Row],[CohortNormSet]]=_WorkingNormSetName, GenderInWorkingNormSet__Findings[[#This Row],[CohortGender]], "")</f>
        <v/>
      </c>
    </row>
    <row r="77" spans="1:15" x14ac:dyDescent="0.25">
      <c r="A77" s="2" t="s">
        <v>4191</v>
      </c>
      <c r="K77" s="63" t="str">
        <f>IFERROR(#REF!, "")</f>
        <v/>
      </c>
      <c r="M77" s="128" t="s">
        <v>3875</v>
      </c>
      <c r="N77" s="128" t="s">
        <v>177</v>
      </c>
      <c r="O77" t="str">
        <f>IF(GenderInWorkingNormSet__Findings[[#This Row],[CohortNormSet]]=_WorkingNormSetName, GenderInWorkingNormSet__Findings[[#This Row],[CohortGender]], "")</f>
        <v/>
      </c>
    </row>
    <row r="78" spans="1:15" x14ac:dyDescent="0.25">
      <c r="A78" s="3" t="s">
        <v>28</v>
      </c>
      <c r="K78" s="63" t="str">
        <f>IFERROR(#REF!, "")</f>
        <v/>
      </c>
      <c r="M78" s="128" t="s">
        <v>2433</v>
      </c>
      <c r="N78" s="128" t="s">
        <v>3302</v>
      </c>
      <c r="O78" t="str">
        <f>IF(GenderInWorkingNormSet__Findings[[#This Row],[CohortNormSet]]=_WorkingNormSetName, GenderInWorkingNormSet__Findings[[#This Row],[CohortGender]], "")</f>
        <v/>
      </c>
    </row>
    <row r="79" spans="1:15" x14ac:dyDescent="0.25">
      <c r="A79" s="25" t="s">
        <v>358</v>
      </c>
      <c r="K79" s="63" t="str">
        <f>IFERROR(#REF!, "")</f>
        <v/>
      </c>
      <c r="M79" s="128" t="s">
        <v>2281</v>
      </c>
      <c r="N79" s="128" t="s">
        <v>179</v>
      </c>
      <c r="O79" t="str">
        <f>IF(GenderInWorkingNormSet__Findings[[#This Row],[CohortNormSet]]=_WorkingNormSetName, GenderInWorkingNormSet__Findings[[#This Row],[CohortGender]], "")</f>
        <v/>
      </c>
    </row>
    <row r="80" spans="1:15" x14ac:dyDescent="0.25">
      <c r="A80" s="2" t="s">
        <v>4190</v>
      </c>
      <c r="K80" s="63" t="str">
        <f>IFERROR(#REF!, "")</f>
        <v/>
      </c>
      <c r="M80" s="128" t="s">
        <v>2281</v>
      </c>
      <c r="N80" s="128" t="s">
        <v>177</v>
      </c>
      <c r="O80" t="str">
        <f>IF(GenderInWorkingNormSet__Findings[[#This Row],[CohortNormSet]]=_WorkingNormSetName, GenderInWorkingNormSet__Findings[[#This Row],[CohortGender]], "")</f>
        <v/>
      </c>
    </row>
    <row r="81" spans="1:15" x14ac:dyDescent="0.25">
      <c r="A81" s="3" t="s">
        <v>51</v>
      </c>
      <c r="K81" s="63" t="str">
        <f>IFERROR(#REF!, "")</f>
        <v/>
      </c>
      <c r="M81" s="128" t="s">
        <v>2281</v>
      </c>
      <c r="N81" s="128" t="s">
        <v>3302</v>
      </c>
      <c r="O81" t="str">
        <f>IF(GenderInWorkingNormSet__Findings[[#This Row],[CohortNormSet]]=_WorkingNormSetName, GenderInWorkingNormSet__Findings[[#This Row],[CohortGender]], "")</f>
        <v/>
      </c>
    </row>
    <row r="82" spans="1:15" x14ac:dyDescent="0.25">
      <c r="A82" s="25" t="s">
        <v>358</v>
      </c>
      <c r="K82" s="63" t="str">
        <f>IFERROR(#REF!, "")</f>
        <v/>
      </c>
      <c r="M82" s="128" t="s">
        <v>3872</v>
      </c>
      <c r="N82" s="128" t="s">
        <v>3302</v>
      </c>
      <c r="O82" t="str">
        <f>IF(GenderInWorkingNormSet__Findings[[#This Row],[CohortNormSet]]=_WorkingNormSetName, GenderInWorkingNormSet__Findings[[#This Row],[CohortGender]], "")</f>
        <v/>
      </c>
    </row>
    <row r="83" spans="1:15" x14ac:dyDescent="0.25">
      <c r="A83" s="2" t="s">
        <v>4637</v>
      </c>
      <c r="K83" s="63" t="str">
        <f>IFERROR(#REF!, "")</f>
        <v/>
      </c>
      <c r="M83" s="128" t="s">
        <v>2342</v>
      </c>
      <c r="N83" s="128" t="s">
        <v>179</v>
      </c>
      <c r="O83" t="str">
        <f>IF(GenderInWorkingNormSet__Findings[[#This Row],[CohortNormSet]]=_WorkingNormSetName, GenderInWorkingNormSet__Findings[[#This Row],[CohortGender]], "")</f>
        <v/>
      </c>
    </row>
    <row r="84" spans="1:15" x14ac:dyDescent="0.25">
      <c r="A84" s="3" t="s">
        <v>51</v>
      </c>
      <c r="K84" s="63" t="str">
        <f>IFERROR(#REF!, "")</f>
        <v/>
      </c>
      <c r="M84" s="128" t="s">
        <v>2342</v>
      </c>
      <c r="N84" s="128" t="s">
        <v>177</v>
      </c>
      <c r="O84" t="str">
        <f>IF(GenderInWorkingNormSet__Findings[[#This Row],[CohortNormSet]]=_WorkingNormSetName, GenderInWorkingNormSet__Findings[[#This Row],[CohortGender]], "")</f>
        <v/>
      </c>
    </row>
    <row r="85" spans="1:15" x14ac:dyDescent="0.25">
      <c r="A85" s="25" t="s">
        <v>358</v>
      </c>
      <c r="K85" s="63" t="str">
        <f>IFERROR(#REF!, "")</f>
        <v/>
      </c>
      <c r="M85" s="128" t="s">
        <v>4637</v>
      </c>
      <c r="N85" s="128" t="s">
        <v>3302</v>
      </c>
      <c r="O85" t="str">
        <f>IF(GenderInWorkingNormSet__Findings[[#This Row],[CohortNormSet]]=_WorkingNormSetName, GenderInWorkingNormSet__Findings[[#This Row],[CohortGender]], "")</f>
        <v/>
      </c>
    </row>
    <row r="86" spans="1:15" x14ac:dyDescent="0.25">
      <c r="A86" s="2" t="s">
        <v>4672</v>
      </c>
      <c r="K86" s="63" t="str">
        <f>IFERROR(#REF!, "")</f>
        <v/>
      </c>
      <c r="M86" s="128" t="s">
        <v>4672</v>
      </c>
      <c r="N86" s="128" t="s">
        <v>179</v>
      </c>
      <c r="O86" t="str">
        <f>IF(GenderInWorkingNormSet__Findings[[#This Row],[CohortNormSet]]=_WorkingNormSetName, GenderInWorkingNormSet__Findings[[#This Row],[CohortGender]], "")</f>
        <v/>
      </c>
    </row>
    <row r="87" spans="1:15" x14ac:dyDescent="0.25">
      <c r="A87" s="3" t="s">
        <v>28</v>
      </c>
      <c r="K87" s="63" t="str">
        <f>IFERROR(#REF!, "")</f>
        <v/>
      </c>
      <c r="M87" s="128" t="s">
        <v>4672</v>
      </c>
      <c r="N87" s="128" t="s">
        <v>177</v>
      </c>
      <c r="O87" t="str">
        <f>IF(GenderInWorkingNormSet__Findings[[#This Row],[CohortNormSet]]=_WorkingNormSetName, GenderInWorkingNormSet__Findings[[#This Row],[CohortGender]], "")</f>
        <v/>
      </c>
    </row>
    <row r="88" spans="1:15" x14ac:dyDescent="0.25">
      <c r="A88" s="25" t="s">
        <v>357</v>
      </c>
      <c r="K88" s="63" t="str">
        <f>IFERROR(#REF!, "")</f>
        <v/>
      </c>
      <c r="M88" s="128" t="s">
        <v>190</v>
      </c>
      <c r="N88" s="128" t="s">
        <v>179</v>
      </c>
      <c r="O88" t="str">
        <f>IF(GenderInWorkingNormSet__Findings[[#This Row],[CohortNormSet]]=_WorkingNormSetName, GenderInWorkingNormSet__Findings[[#This Row],[CohortGender]], "")</f>
        <v/>
      </c>
    </row>
    <row r="89" spans="1:15" x14ac:dyDescent="0.25">
      <c r="K89" s="63" t="str">
        <f>IFERROR(#REF!, "")</f>
        <v/>
      </c>
      <c r="M89" s="128" t="s">
        <v>190</v>
      </c>
      <c r="N89" s="128" t="s">
        <v>177</v>
      </c>
      <c r="O89" t="str">
        <f>IF(GenderInWorkingNormSet__Findings[[#This Row],[CohortNormSet]]=_WorkingNormSetName, GenderInWorkingNormSet__Findings[[#This Row],[CohortGender]], "")</f>
        <v/>
      </c>
    </row>
    <row r="90" spans="1:15" x14ac:dyDescent="0.25">
      <c r="M90" s="128" t="s">
        <v>2402</v>
      </c>
      <c r="N90" s="128" t="s">
        <v>179</v>
      </c>
      <c r="O90" t="str">
        <f>IF(GenderInWorkingNormSet__Findings[[#This Row],[CohortNormSet]]=_WorkingNormSetName, GenderInWorkingNormSet__Findings[[#This Row],[CohortGender]], "")</f>
        <v/>
      </c>
    </row>
    <row r="91" spans="1:15" x14ac:dyDescent="0.25">
      <c r="M91" s="128" t="s">
        <v>2402</v>
      </c>
      <c r="N91" s="128" t="s">
        <v>177</v>
      </c>
      <c r="O91" t="str">
        <f>IF(GenderInWorkingNormSet__Findings[[#This Row],[CohortNormSet]]=_WorkingNormSetName, GenderInWorkingNormSet__Findings[[#This Row],[CohortGender]], "")</f>
        <v/>
      </c>
    </row>
    <row r="92" spans="1:15" x14ac:dyDescent="0.25">
      <c r="M92" s="128" t="s">
        <v>2402</v>
      </c>
      <c r="N92" s="128" t="s">
        <v>3302</v>
      </c>
      <c r="O92" t="str">
        <f>IF(GenderInWorkingNormSet__Findings[[#This Row],[CohortNormSet]]=_WorkingNormSetName, GenderInWorkingNormSet__Findings[[#This Row],[CohortGender]], "")</f>
        <v/>
      </c>
    </row>
    <row r="93" spans="1:15" x14ac:dyDescent="0.25">
      <c r="M93" s="128" t="s">
        <v>2451</v>
      </c>
      <c r="N93" s="128" t="s">
        <v>177</v>
      </c>
      <c r="O93" t="str">
        <f>IF(GenderInWorkingNormSet__Findings[[#This Row],[CohortNormSet]]=_WorkingNormSetName, GenderInWorkingNormSet__Findings[[#This Row],[CohortGender]], "")</f>
        <v/>
      </c>
    </row>
    <row r="94" spans="1:15" x14ac:dyDescent="0.25">
      <c r="M94" s="128" t="s">
        <v>2451</v>
      </c>
      <c r="N94" s="128" t="s">
        <v>179</v>
      </c>
      <c r="O94" t="str">
        <f>IF(GenderInWorkingNormSet__Findings[[#This Row],[CohortNormSet]]=_WorkingNormSetName, GenderInWorkingNormSet__Findings[[#This Row],[CohortGender]], "")</f>
        <v/>
      </c>
    </row>
    <row r="95" spans="1:15" x14ac:dyDescent="0.25">
      <c r="M95" s="128" t="s">
        <v>2448</v>
      </c>
      <c r="N95" s="128" t="s">
        <v>3302</v>
      </c>
      <c r="O95" t="str">
        <f>IF(GenderInWorkingNormSet__Findings[[#This Row],[CohortNormSet]]=_WorkingNormSetName, GenderInWorkingNormSet__Findings[[#This Row],[CohortGender]], "")</f>
        <v/>
      </c>
    </row>
    <row r="96" spans="1:15" x14ac:dyDescent="0.25">
      <c r="M96" s="128" t="s">
        <v>2442</v>
      </c>
      <c r="N96" s="128" t="s">
        <v>179</v>
      </c>
      <c r="O96" t="str">
        <f>IF(GenderInWorkingNormSet__Findings[[#This Row],[CohortNormSet]]=_WorkingNormSetName, GenderInWorkingNormSet__Findings[[#This Row],[CohortGender]], "")</f>
        <v/>
      </c>
    </row>
    <row r="97" spans="13:15" x14ac:dyDescent="0.25">
      <c r="M97" s="128" t="s">
        <v>2442</v>
      </c>
      <c r="N97" s="128" t="s">
        <v>177</v>
      </c>
      <c r="O97" t="str">
        <f>IF(GenderInWorkingNormSet__Findings[[#This Row],[CohortNormSet]]=_WorkingNormSetName, GenderInWorkingNormSet__Findings[[#This Row],[CohortGender]], "")</f>
        <v/>
      </c>
    </row>
    <row r="98" spans="13:15" x14ac:dyDescent="0.25">
      <c r="M98" s="128" t="s">
        <v>2447</v>
      </c>
      <c r="N98" s="128" t="s">
        <v>3302</v>
      </c>
      <c r="O98" t="str">
        <f>IF(GenderInWorkingNormSet__Findings[[#This Row],[CohortNormSet]]=_WorkingNormSetName, GenderInWorkingNormSet__Findings[[#This Row],[CohortGender]], "")</f>
        <v/>
      </c>
    </row>
    <row r="99" spans="13:15" x14ac:dyDescent="0.25">
      <c r="M99" s="128" t="s">
        <v>2446</v>
      </c>
      <c r="N99" s="128" t="s">
        <v>3302</v>
      </c>
      <c r="O99" t="str">
        <f>IF(GenderInWorkingNormSet__Findings[[#This Row],[CohortNormSet]]=_WorkingNormSetName, GenderInWorkingNormSet__Findings[[#This Row],[CohortGender]], "")</f>
        <v/>
      </c>
    </row>
    <row r="100" spans="13:15" x14ac:dyDescent="0.25">
      <c r="M100" s="128" t="s">
        <v>2457</v>
      </c>
      <c r="N100" s="128" t="s">
        <v>179</v>
      </c>
      <c r="O100" t="str">
        <f>IF(GenderInWorkingNormSet__Findings[[#This Row],[CohortNormSet]]=_WorkingNormSetName, GenderInWorkingNormSet__Findings[[#This Row],[CohortGender]], "")</f>
        <v/>
      </c>
    </row>
    <row r="101" spans="13:15" x14ac:dyDescent="0.25">
      <c r="M101" s="128" t="s">
        <v>2457</v>
      </c>
      <c r="N101" s="128" t="s">
        <v>177</v>
      </c>
    </row>
    <row r="102" spans="13:15" x14ac:dyDescent="0.25">
      <c r="M102" s="128" t="s">
        <v>2453</v>
      </c>
      <c r="N102" s="128" t="s">
        <v>179</v>
      </c>
    </row>
    <row r="103" spans="13:15" x14ac:dyDescent="0.25">
      <c r="M103" s="128" t="s">
        <v>2453</v>
      </c>
      <c r="N103" s="128" t="s">
        <v>177</v>
      </c>
    </row>
    <row r="104" spans="13:15" x14ac:dyDescent="0.25">
      <c r="M104" s="128" t="s">
        <v>2438</v>
      </c>
      <c r="N104" s="128" t="s">
        <v>179</v>
      </c>
    </row>
    <row r="105" spans="13:15" x14ac:dyDescent="0.25">
      <c r="M105" s="128" t="s">
        <v>2438</v>
      </c>
      <c r="N105" s="128" t="s">
        <v>177</v>
      </c>
    </row>
  </sheetData>
  <mergeCells count="1">
    <mergeCell ref="E55:G55"/>
  </mergeCells>
  <conditionalFormatting sqref="I1">
    <cfRule type="cellIs" dxfId="5" priority="1" operator="equal">
      <formula>"Out of Date"</formula>
    </cfRule>
  </conditionalFormatting>
  <pageMargins left="0.7" right="0.7" top="0.75" bottom="0.75" header="0.3" footer="0.3"/>
  <pageSetup orientation="portrait" horizontalDpi="1200" verticalDpi="1200" r:id="rId2"/>
  <ignoredErrors>
    <ignoredError sqref="E10" formula="1"/>
    <ignoredError sqref="E8" evalError="1"/>
  </ignoredErrors>
  <tableParts count="3">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26B933-0069-4A3F-821E-D852F98B4D05}">
  <sheetPr>
    <tabColor rgb="FFC00000"/>
  </sheetPr>
  <dimension ref="A1:U62"/>
  <sheetViews>
    <sheetView zoomScale="89" workbookViewId="0">
      <selection activeCell="C24" sqref="C24:E24"/>
    </sheetView>
  </sheetViews>
  <sheetFormatPr defaultRowHeight="15" x14ac:dyDescent="0.25"/>
  <cols>
    <col min="3" max="3" width="9.85546875" customWidth="1"/>
    <col min="4" max="4" width="41.42578125" customWidth="1"/>
    <col min="5" max="5" width="20.5703125" style="39" customWidth="1"/>
  </cols>
  <sheetData>
    <row r="1" spans="1:21" x14ac:dyDescent="0.25">
      <c r="E1" s="56" t="s">
        <v>636</v>
      </c>
      <c r="F1" s="55" t="str">
        <f>IFERROR(IF(F7&lt;&gt;"",IF(F7=-9, "", 50+((F7-F2)/F3)*10), ""), "")</f>
        <v/>
      </c>
      <c r="G1" s="55" t="str">
        <f t="shared" ref="G1:O1" si="0">IFERROR(IF(G7&lt;&gt;"",IF(G7=-9, "", 50+((G7-G2)/G3)*10), ""), "")</f>
        <v/>
      </c>
      <c r="H1" s="55" t="str">
        <f t="shared" si="0"/>
        <v/>
      </c>
      <c r="I1" s="55" t="str">
        <f t="shared" si="0"/>
        <v/>
      </c>
      <c r="J1" s="55" t="str">
        <f t="shared" si="0"/>
        <v/>
      </c>
      <c r="K1" s="55" t="str">
        <f t="shared" si="0"/>
        <v/>
      </c>
      <c r="L1" s="55" t="str">
        <f t="shared" si="0"/>
        <v/>
      </c>
      <c r="M1" s="55" t="str">
        <f t="shared" si="0"/>
        <v/>
      </c>
      <c r="N1" s="55" t="str">
        <f t="shared" si="0"/>
        <v/>
      </c>
      <c r="O1" s="55" t="str">
        <f t="shared" si="0"/>
        <v/>
      </c>
      <c r="P1" s="55"/>
      <c r="Q1" s="55"/>
    </row>
    <row r="2" spans="1:21" x14ac:dyDescent="0.25">
      <c r="E2" s="56" t="s">
        <v>649</v>
      </c>
      <c r="F2" s="57">
        <f>Parameters!$E3</f>
        <v>0</v>
      </c>
      <c r="G2" s="57">
        <f>Parameters!$E4</f>
        <v>0</v>
      </c>
      <c r="H2" s="57">
        <f>Parameters!$E5</f>
        <v>0</v>
      </c>
      <c r="I2" s="57">
        <f>Parameters!$E6</f>
        <v>0</v>
      </c>
      <c r="J2" s="57">
        <f>Parameters!$E7</f>
        <v>0</v>
      </c>
      <c r="K2" s="57">
        <f>Parameters!$E8</f>
        <v>0</v>
      </c>
      <c r="L2" s="57">
        <f>Parameters!$E9</f>
        <v>0</v>
      </c>
      <c r="M2" s="57">
        <f>Parameters!$E10</f>
        <v>0</v>
      </c>
      <c r="N2" s="57">
        <f>Parameters!$E11</f>
        <v>0</v>
      </c>
      <c r="O2" s="57">
        <f>Parameters!$E12</f>
        <v>0</v>
      </c>
      <c r="P2" s="59"/>
      <c r="Q2" s="59"/>
    </row>
    <row r="3" spans="1:21" x14ac:dyDescent="0.25">
      <c r="E3" s="56" t="s">
        <v>650</v>
      </c>
      <c r="F3" s="57">
        <f>Parameters!$F3</f>
        <v>0</v>
      </c>
      <c r="G3" s="57">
        <f>Parameters!$F4</f>
        <v>0</v>
      </c>
      <c r="H3" s="57">
        <f>Parameters!$F5</f>
        <v>0</v>
      </c>
      <c r="I3" s="57">
        <f>Parameters!$F6</f>
        <v>0</v>
      </c>
      <c r="J3" s="57">
        <f>Parameters!$F7</f>
        <v>0</v>
      </c>
      <c r="K3" s="57">
        <f>Parameters!$F8</f>
        <v>0</v>
      </c>
      <c r="L3" s="57">
        <f>Parameters!$F9</f>
        <v>0</v>
      </c>
      <c r="M3" s="57">
        <f>Parameters!$F10</f>
        <v>0</v>
      </c>
      <c r="N3" s="57">
        <f>Parameters!$F11</f>
        <v>0</v>
      </c>
      <c r="O3" s="57">
        <f>Parameters!$F12</f>
        <v>0</v>
      </c>
      <c r="P3" s="59"/>
      <c r="Q3" s="59"/>
    </row>
    <row r="4" spans="1:21" x14ac:dyDescent="0.25">
      <c r="E4" s="56" t="s">
        <v>651</v>
      </c>
      <c r="F4" s="57">
        <f>Parameters!$G3</f>
        <v>0</v>
      </c>
      <c r="G4" s="57">
        <f>Parameters!$G4</f>
        <v>0</v>
      </c>
      <c r="H4" s="57">
        <f>Parameters!$G5</f>
        <v>0</v>
      </c>
      <c r="I4" s="57">
        <f>Parameters!$G6</f>
        <v>0</v>
      </c>
      <c r="J4" s="57">
        <f>Parameters!$G7</f>
        <v>0</v>
      </c>
      <c r="K4" s="57">
        <f>Parameters!$G8</f>
        <v>0</v>
      </c>
      <c r="L4" s="57">
        <f>Parameters!$G9</f>
        <v>0</v>
      </c>
      <c r="M4" s="57">
        <f>Parameters!$G10</f>
        <v>0</v>
      </c>
      <c r="N4" s="57">
        <f>Parameters!$G11</f>
        <v>0</v>
      </c>
      <c r="O4" s="57">
        <f>Parameters!$G12</f>
        <v>0</v>
      </c>
      <c r="P4" s="59"/>
      <c r="Q4" s="59"/>
    </row>
    <row r="5" spans="1:21" x14ac:dyDescent="0.25">
      <c r="E5" s="56" t="s">
        <v>652</v>
      </c>
      <c r="F5" s="57">
        <f>Parameters!$H3</f>
        <v>0</v>
      </c>
      <c r="G5" s="57">
        <f>Parameters!$H4</f>
        <v>0</v>
      </c>
      <c r="H5" s="57">
        <f>Parameters!$H5</f>
        <v>0</v>
      </c>
      <c r="I5" s="57">
        <f>Parameters!$H6</f>
        <v>0</v>
      </c>
      <c r="J5" s="57">
        <f>Parameters!$H7</f>
        <v>0</v>
      </c>
      <c r="K5" s="57">
        <f>Parameters!$H8</f>
        <v>0</v>
      </c>
      <c r="L5" s="57">
        <f>Parameters!$H9</f>
        <v>0</v>
      </c>
      <c r="M5" s="57">
        <f>Parameters!$H10</f>
        <v>0</v>
      </c>
      <c r="N5" s="57">
        <f>Parameters!$H11</f>
        <v>0</v>
      </c>
      <c r="O5" s="57">
        <f>Parameters!$H12</f>
        <v>0</v>
      </c>
      <c r="P5" s="59"/>
      <c r="Q5" s="59"/>
    </row>
    <row r="6" spans="1:21" x14ac:dyDescent="0.25">
      <c r="E6" s="56" t="s">
        <v>653</v>
      </c>
      <c r="F6" s="57">
        <f>Parameters!$I3</f>
        <v>0</v>
      </c>
      <c r="G6" s="57">
        <f>Parameters!$I4</f>
        <v>0</v>
      </c>
      <c r="H6" s="57">
        <f>Parameters!$I5</f>
        <v>0</v>
      </c>
      <c r="I6" s="57">
        <f>Parameters!$I6</f>
        <v>0</v>
      </c>
      <c r="J6" s="57">
        <f>Parameters!$I7</f>
        <v>0</v>
      </c>
      <c r="K6" s="57">
        <f>Parameters!$I8</f>
        <v>0</v>
      </c>
      <c r="L6" s="57">
        <f>Parameters!$I9</f>
        <v>0</v>
      </c>
      <c r="M6" s="57">
        <f>Parameters!$I10</f>
        <v>0</v>
      </c>
      <c r="N6" s="57">
        <f>Parameters!$I11</f>
        <v>0</v>
      </c>
      <c r="O6" s="57">
        <f>Parameters!$I12</f>
        <v>0</v>
      </c>
      <c r="P6" s="59"/>
      <c r="Q6" s="59"/>
    </row>
    <row r="7" spans="1:21" x14ac:dyDescent="0.25">
      <c r="E7" s="56" t="s">
        <v>647</v>
      </c>
      <c r="F7" s="52" t="str">
        <f>IF(F13=F14, _xlfn.IFNA(IF(F11&gt;F8,-9,F9),""),"")</f>
        <v/>
      </c>
      <c r="G7" s="52" t="str">
        <f t="shared" ref="G7:O7" si="1">IF(G13=G14, _xlfn.IFNA(IF(G11&gt;G8,-9,G9),""),"")</f>
        <v/>
      </c>
      <c r="H7" s="52" t="str">
        <f t="shared" si="1"/>
        <v/>
      </c>
      <c r="I7" s="52" t="str">
        <f t="shared" si="1"/>
        <v/>
      </c>
      <c r="J7" s="52" t="str">
        <f t="shared" si="1"/>
        <v/>
      </c>
      <c r="K7" s="52" t="str">
        <f t="shared" si="1"/>
        <v/>
      </c>
      <c r="L7" s="52" t="str">
        <f t="shared" si="1"/>
        <v/>
      </c>
      <c r="M7" s="52" t="str">
        <f t="shared" si="1"/>
        <v/>
      </c>
      <c r="N7" s="52" t="str">
        <f t="shared" si="1"/>
        <v/>
      </c>
      <c r="O7" s="52" t="str">
        <f t="shared" si="1"/>
        <v/>
      </c>
      <c r="P7" s="55"/>
      <c r="Q7" s="55"/>
      <c r="R7" t="s">
        <v>655</v>
      </c>
    </row>
    <row r="8" spans="1:21" x14ac:dyDescent="0.25">
      <c r="D8" t="s">
        <v>658</v>
      </c>
      <c r="E8" s="56" t="s">
        <v>648</v>
      </c>
      <c r="F8" s="58">
        <v>2</v>
      </c>
      <c r="G8" s="58">
        <v>2</v>
      </c>
      <c r="H8" s="58">
        <v>2</v>
      </c>
      <c r="I8" s="58">
        <v>2</v>
      </c>
      <c r="J8" s="58">
        <v>2</v>
      </c>
      <c r="K8" s="58">
        <v>2</v>
      </c>
      <c r="L8" s="58">
        <v>10</v>
      </c>
      <c r="M8" s="58">
        <v>12</v>
      </c>
      <c r="N8" s="58">
        <v>3</v>
      </c>
      <c r="O8" s="58">
        <v>6</v>
      </c>
      <c r="P8" s="60"/>
      <c r="Q8" s="60"/>
      <c r="R8" t="s">
        <v>656</v>
      </c>
    </row>
    <row r="9" spans="1:21" x14ac:dyDescent="0.25">
      <c r="B9" s="5"/>
      <c r="C9" s="38" t="s">
        <v>621</v>
      </c>
      <c r="D9" s="62" t="str">
        <f>IFERROR(VALUE(AdminSettings!G20), "None")</f>
        <v>None</v>
      </c>
      <c r="E9" s="56" t="s">
        <v>646</v>
      </c>
      <c r="F9" s="54">
        <f>(F10/(F13-F11))*F13</f>
        <v>0</v>
      </c>
      <c r="G9" s="54">
        <f>(G10/(G13-G11))*G13</f>
        <v>0</v>
      </c>
      <c r="H9" s="54">
        <f>(H10/(H13-H11))*H13</f>
        <v>0</v>
      </c>
      <c r="I9" s="54">
        <f>(I10/(I13-I11))*I13</f>
        <v>0</v>
      </c>
      <c r="J9" s="54">
        <f t="shared" ref="J9:O9" si="2">(J10/(J13-J11))*J13</f>
        <v>0</v>
      </c>
      <c r="K9" s="54">
        <f t="shared" si="2"/>
        <v>0</v>
      </c>
      <c r="L9" s="54">
        <f t="shared" si="2"/>
        <v>0</v>
      </c>
      <c r="M9" s="54">
        <f t="shared" si="2"/>
        <v>0</v>
      </c>
      <c r="N9" s="54">
        <f t="shared" si="2"/>
        <v>0</v>
      </c>
      <c r="O9" s="54">
        <f t="shared" si="2"/>
        <v>0</v>
      </c>
      <c r="P9" s="59"/>
      <c r="Q9" s="59"/>
    </row>
    <row r="10" spans="1:21" x14ac:dyDescent="0.25">
      <c r="B10" s="5"/>
      <c r="C10" s="38" t="s">
        <v>18</v>
      </c>
      <c r="D10" s="62" t="str">
        <f>AdminSettings!G25</f>
        <v>None</v>
      </c>
      <c r="E10" s="56" t="s">
        <v>645</v>
      </c>
      <c r="F10" s="53">
        <f t="shared" ref="F10:O10" si="3">SUMIFS($B$16:$B$62, F16:F62, 1)</f>
        <v>0</v>
      </c>
      <c r="G10" s="53">
        <f t="shared" si="3"/>
        <v>0</v>
      </c>
      <c r="H10" s="53">
        <f t="shared" si="3"/>
        <v>0</v>
      </c>
      <c r="I10" s="53">
        <f t="shared" si="3"/>
        <v>0</v>
      </c>
      <c r="J10" s="53">
        <f t="shared" si="3"/>
        <v>0</v>
      </c>
      <c r="K10" s="53">
        <f t="shared" si="3"/>
        <v>0</v>
      </c>
      <c r="L10" s="53">
        <f t="shared" si="3"/>
        <v>0</v>
      </c>
      <c r="M10" s="53">
        <f t="shared" si="3"/>
        <v>0</v>
      </c>
      <c r="N10" s="53">
        <f t="shared" si="3"/>
        <v>0</v>
      </c>
      <c r="O10" s="53">
        <f t="shared" si="3"/>
        <v>0</v>
      </c>
      <c r="P10" s="59"/>
      <c r="Q10" s="59"/>
    </row>
    <row r="11" spans="1:21" x14ac:dyDescent="0.25">
      <c r="B11" s="5"/>
      <c r="C11" s="38" t="s">
        <v>620</v>
      </c>
      <c r="D11" s="62" t="str">
        <f>Display!O31</f>
        <v>English</v>
      </c>
      <c r="E11" s="56" t="s">
        <v>644</v>
      </c>
      <c r="F11" s="53">
        <f t="shared" ref="F11:O11" si="4">SUMIFS(F16:F62, $B$16:$B$62, "")</f>
        <v>0</v>
      </c>
      <c r="G11" s="53">
        <f t="shared" si="4"/>
        <v>0</v>
      </c>
      <c r="H11" s="53">
        <f t="shared" si="4"/>
        <v>0</v>
      </c>
      <c r="I11" s="53">
        <f t="shared" si="4"/>
        <v>0</v>
      </c>
      <c r="J11" s="53">
        <f t="shared" si="4"/>
        <v>0</v>
      </c>
      <c r="K11" s="53">
        <f t="shared" si="4"/>
        <v>0</v>
      </c>
      <c r="L11" s="53">
        <f t="shared" si="4"/>
        <v>0</v>
      </c>
      <c r="M11" s="53">
        <f t="shared" si="4"/>
        <v>0</v>
      </c>
      <c r="N11" s="53">
        <f t="shared" si="4"/>
        <v>0</v>
      </c>
      <c r="O11" s="53">
        <f t="shared" si="4"/>
        <v>0</v>
      </c>
      <c r="P11" s="59"/>
      <c r="Q11" s="59"/>
    </row>
    <row r="12" spans="1:21" x14ac:dyDescent="0.25">
      <c r="E12" s="56" t="s">
        <v>657</v>
      </c>
      <c r="F12" s="58" t="b">
        <f>IF($D$9=47, TRUE, FALSE)</f>
        <v>0</v>
      </c>
      <c r="G12" s="58" t="b">
        <f t="shared" ref="G12:M12" si="5">IF($D$9=47, TRUE, FALSE)</f>
        <v>0</v>
      </c>
      <c r="H12" s="58" t="b">
        <f t="shared" si="5"/>
        <v>0</v>
      </c>
      <c r="I12" s="58" t="b">
        <f>IF(OR($D$9=25, $D$9=47), TRUE, FALSE)</f>
        <v>0</v>
      </c>
      <c r="J12" s="58" t="b">
        <f t="shared" si="5"/>
        <v>0</v>
      </c>
      <c r="K12" s="58" t="b">
        <f t="shared" si="5"/>
        <v>0</v>
      </c>
      <c r="L12" s="58" t="b">
        <f t="shared" si="5"/>
        <v>0</v>
      </c>
      <c r="M12" s="58" t="b">
        <f t="shared" si="5"/>
        <v>0</v>
      </c>
      <c r="N12" s="58" t="b">
        <f>IF($D$9=25,TRUE, FALSE)</f>
        <v>0</v>
      </c>
      <c r="O12" s="58" t="b">
        <f>IF($D$9=25,TRUE, FALSE)</f>
        <v>0</v>
      </c>
      <c r="P12" s="60"/>
      <c r="Q12" s="60"/>
      <c r="R12" t="s">
        <v>656</v>
      </c>
    </row>
    <row r="13" spans="1:21" x14ac:dyDescent="0.25">
      <c r="E13" s="56" t="s">
        <v>643</v>
      </c>
      <c r="F13" s="58">
        <v>9</v>
      </c>
      <c r="G13" s="58">
        <v>9</v>
      </c>
      <c r="H13" s="58">
        <v>6</v>
      </c>
      <c r="I13" s="58">
        <v>10</v>
      </c>
      <c r="J13" s="58">
        <v>7</v>
      </c>
      <c r="K13" s="58">
        <v>6</v>
      </c>
      <c r="L13" s="58">
        <v>37</v>
      </c>
      <c r="M13" s="58">
        <v>47</v>
      </c>
      <c r="N13" s="58">
        <v>15</v>
      </c>
      <c r="O13" s="58">
        <v>25</v>
      </c>
      <c r="P13" s="61">
        <v>5</v>
      </c>
      <c r="Q13" s="61">
        <v>20</v>
      </c>
      <c r="R13" t="s">
        <v>656</v>
      </c>
    </row>
    <row r="14" spans="1:21" x14ac:dyDescent="0.25">
      <c r="E14" s="56" t="s">
        <v>654</v>
      </c>
      <c r="F14" s="53">
        <f>SUM(F16:F62)</f>
        <v>0</v>
      </c>
      <c r="G14" s="53">
        <f t="shared" ref="G14:O14" si="6">SUM(G16:G62)</f>
        <v>0</v>
      </c>
      <c r="H14" s="53">
        <f t="shared" si="6"/>
        <v>0</v>
      </c>
      <c r="I14" s="53">
        <f t="shared" si="6"/>
        <v>0</v>
      </c>
      <c r="J14" s="53">
        <f t="shared" si="6"/>
        <v>0</v>
      </c>
      <c r="K14" s="53">
        <f t="shared" si="6"/>
        <v>0</v>
      </c>
      <c r="L14" s="53">
        <f t="shared" si="6"/>
        <v>0</v>
      </c>
      <c r="M14" s="53">
        <f t="shared" si="6"/>
        <v>0</v>
      </c>
      <c r="N14" s="53">
        <f t="shared" si="6"/>
        <v>0</v>
      </c>
      <c r="O14" s="53">
        <f t="shared" si="6"/>
        <v>0</v>
      </c>
      <c r="P14" s="59"/>
      <c r="Q14" s="59"/>
    </row>
    <row r="15" spans="1:21" ht="111" x14ac:dyDescent="0.25">
      <c r="A15" s="4" t="s">
        <v>618</v>
      </c>
      <c r="B15" s="4" t="s">
        <v>375</v>
      </c>
      <c r="C15" s="4" t="s">
        <v>622</v>
      </c>
      <c r="D15" s="4" t="s">
        <v>629</v>
      </c>
      <c r="E15" s="125" t="s">
        <v>627</v>
      </c>
      <c r="F15" s="126" t="s">
        <v>29</v>
      </c>
      <c r="G15" s="126" t="s">
        <v>30</v>
      </c>
      <c r="H15" s="126" t="s">
        <v>31</v>
      </c>
      <c r="I15" s="126" t="s">
        <v>32</v>
      </c>
      <c r="J15" s="126" t="s">
        <v>33</v>
      </c>
      <c r="K15" s="126" t="s">
        <v>34</v>
      </c>
      <c r="L15" s="126" t="s">
        <v>35</v>
      </c>
      <c r="M15" s="126" t="s">
        <v>36</v>
      </c>
      <c r="N15" s="126" t="s">
        <v>52</v>
      </c>
      <c r="O15" s="126" t="s">
        <v>53</v>
      </c>
      <c r="P15" s="127" t="s">
        <v>182</v>
      </c>
      <c r="Q15" s="127" t="s">
        <v>183</v>
      </c>
      <c r="R15" s="4" t="s">
        <v>628</v>
      </c>
    </row>
    <row r="16" spans="1:21" x14ac:dyDescent="0.25">
      <c r="A16">
        <v>1</v>
      </c>
      <c r="B16" t="str">
        <f>IF(Display!C32&lt;&gt;"",Display!C32,"")</f>
        <v/>
      </c>
      <c r="C16">
        <f>SUMIFS(Items!$A$2:$A$6584, Items!$C$2:$C$6584, _UserFormLength, Items!$D$2:$D$6584, _UserRespondent, Items!$E$2:$E$6584, _UserDisplayLanguage, Items!$I$2:$I$6584, Calculator!$A16)</f>
        <v>0</v>
      </c>
      <c r="D16" t="e">
        <f>VLOOKUP($C16,Items!$A$2:$M$6584, 6, 0)</f>
        <v>#N/A</v>
      </c>
      <c r="E16" s="39" t="e">
        <f>VLOOKUP($C16,Items!$A$2:$M$6584, 10, 0)</f>
        <v>#N/A</v>
      </c>
      <c r="F16" s="39">
        <f>COUNTIFS(ItemScaleMap!$A$2:$A$5000, Calculator!$E16, ItemScaleMap!$B$2:$B$5000,Calculator!F$15)</f>
        <v>0</v>
      </c>
      <c r="G16" s="39">
        <f>COUNTIFS(ItemScaleMap!$A$2:$A$5000, Calculator!$E16, ItemScaleMap!$B$2:$B$5000,Calculator!G$15)</f>
        <v>0</v>
      </c>
      <c r="H16" s="39">
        <f>COUNTIFS(ItemScaleMap!$A$2:$A$5000, Calculator!$E16, ItemScaleMap!$B$2:$B$5000,Calculator!H$15)</f>
        <v>0</v>
      </c>
      <c r="I16" s="39">
        <f>COUNTIFS(ItemScaleMap!$A$2:$A$5000, Calculator!$E16, ItemScaleMap!$B$2:$B$5000,Calculator!I$15)</f>
        <v>0</v>
      </c>
      <c r="J16" s="39">
        <f>COUNTIFS(ItemScaleMap!$A$2:$A$5000, Calculator!$E16, ItemScaleMap!$B$2:$B$5000,Calculator!J$15)</f>
        <v>0</v>
      </c>
      <c r="K16" s="39">
        <f>COUNTIFS(ItemScaleMap!$A$2:$A$5000, Calculator!$E16, ItemScaleMap!$B$2:$B$5000,Calculator!K$15)</f>
        <v>0</v>
      </c>
      <c r="L16" s="39">
        <f>COUNTIFS(ItemScaleMap!$A$2:$A$5000, Calculator!$E16, ItemScaleMap!$B$2:$B$5000,Calculator!L$15)</f>
        <v>0</v>
      </c>
      <c r="M16" s="39">
        <f>COUNTIFS(ItemScaleMap!$A$2:$A$5000, Calculator!$E16, ItemScaleMap!$B$2:$B$5000,Calculator!M$15)</f>
        <v>0</v>
      </c>
      <c r="N16" s="39">
        <f>COUNTIFS(ItemScaleMap!$A$2:$A$5000, Calculator!$E16, ItemScaleMap!$B$2:$B$5000,Calculator!N$15)</f>
        <v>0</v>
      </c>
      <c r="O16" s="39">
        <f>COUNTIFS(ItemScaleMap!$A$2:$A$5000, Calculator!$E16, ItemScaleMap!$B$2:$B$5000,Calculator!O$15)</f>
        <v>0</v>
      </c>
      <c r="P16" s="39">
        <f>COUNTIFS(ItemScaleMap!$A$2:$A$5000, Calculator!$E16, ItemScaleMap!$B$2:$B$5000,Calculator!P$15)</f>
        <v>0</v>
      </c>
      <c r="Q16" s="39">
        <f>COUNTIFS(ItemScaleMap!$A$2:$A$5000, Calculator!$E16, ItemScaleMap!$B$2:$B$5000,Calculator!Q$15)</f>
        <v>0</v>
      </c>
      <c r="R16" t="e">
        <f>VLOOKUP($C16,Items!$A$2:$J$6584, 7, 0)</f>
        <v>#N/A</v>
      </c>
      <c r="U16" s="118"/>
    </row>
    <row r="17" spans="1:18" x14ac:dyDescent="0.25">
      <c r="A17">
        <v>2</v>
      </c>
      <c r="B17" t="str">
        <f>IF(Display!C33&lt;&gt;"",Display!C33,"")</f>
        <v/>
      </c>
      <c r="C17">
        <f>SUMIFS(Items!$A$2:$A$6584, Items!$C$2:$C$6584, _UserFormLength, Items!$D$2:$D$6584, _UserRespondent, Items!$E$2:$E$6584, _UserDisplayLanguage, Items!$I$2:$I$6584, Calculator!$A17)</f>
        <v>0</v>
      </c>
      <c r="D17" t="e">
        <f>VLOOKUP($C17,Items!$A$2:$M$6584, 6, 0)</f>
        <v>#N/A</v>
      </c>
      <c r="E17" s="39" t="e">
        <f>VLOOKUP($C17,Items!$A$2:$M$6584, 10, 0)</f>
        <v>#N/A</v>
      </c>
      <c r="F17" s="39">
        <f>COUNTIFS(ItemScaleMap!$A$2:$A$5000, Calculator!$E17, ItemScaleMap!$B$2:$B$5000,Calculator!F$15)</f>
        <v>0</v>
      </c>
      <c r="G17" s="39">
        <f>COUNTIFS(ItemScaleMap!$A$2:$A$5000, Calculator!$E17, ItemScaleMap!$B$2:$B$5000,Calculator!G$15)</f>
        <v>0</v>
      </c>
      <c r="H17" s="39">
        <f>COUNTIFS(ItemScaleMap!$A$2:$A$5000, Calculator!$E17, ItemScaleMap!$B$2:$B$5000,Calculator!H$15)</f>
        <v>0</v>
      </c>
      <c r="I17" s="39">
        <f>COUNTIFS(ItemScaleMap!$A$2:$A$5000, Calculator!$E17, ItemScaleMap!$B$2:$B$5000,Calculator!I$15)</f>
        <v>0</v>
      </c>
      <c r="J17" s="39">
        <f>COUNTIFS(ItemScaleMap!$A$2:$A$5000, Calculator!$E17, ItemScaleMap!$B$2:$B$5000,Calculator!J$15)</f>
        <v>0</v>
      </c>
      <c r="K17" s="39">
        <f>COUNTIFS(ItemScaleMap!$A$2:$A$5000, Calculator!$E17, ItemScaleMap!$B$2:$B$5000,Calculator!K$15)</f>
        <v>0</v>
      </c>
      <c r="L17" s="39">
        <f>COUNTIFS(ItemScaleMap!$A$2:$A$5000, Calculator!$E17, ItemScaleMap!$B$2:$B$5000,Calculator!L$15)</f>
        <v>0</v>
      </c>
      <c r="M17" s="39">
        <f>COUNTIFS(ItemScaleMap!$A$2:$A$5000, Calculator!$E17, ItemScaleMap!$B$2:$B$5000,Calculator!M$15)</f>
        <v>0</v>
      </c>
      <c r="N17" s="39">
        <f>COUNTIFS(ItemScaleMap!$A$2:$A$5000, Calculator!$E17, ItemScaleMap!$B$2:$B$5000,Calculator!N$15)</f>
        <v>0</v>
      </c>
      <c r="O17" s="39">
        <f>COUNTIFS(ItemScaleMap!$A$2:$A$5000, Calculator!$E17, ItemScaleMap!$B$2:$B$5000,Calculator!O$15)</f>
        <v>0</v>
      </c>
      <c r="P17" s="39">
        <f>COUNTIFS(ItemScaleMap!$A$2:$A$5000, Calculator!$E17, ItemScaleMap!$B$2:$B$5000,Calculator!P$15)</f>
        <v>0</v>
      </c>
      <c r="Q17" s="39">
        <f>COUNTIFS(ItemScaleMap!$A$2:$A$5000, Calculator!$E17, ItemScaleMap!$B$2:$B$5000,Calculator!Q$15)</f>
        <v>0</v>
      </c>
      <c r="R17" t="e">
        <f>VLOOKUP($C17,Items!$A$2:$M$6584, 7, 0)</f>
        <v>#N/A</v>
      </c>
    </row>
    <row r="18" spans="1:18" x14ac:dyDescent="0.25">
      <c r="A18">
        <v>3</v>
      </c>
      <c r="B18" t="str">
        <f>IF(Display!C34&lt;&gt;"",Display!C34,"")</f>
        <v/>
      </c>
      <c r="C18">
        <f>SUMIFS(Items!$A$2:$A$6584, Items!$C$2:$C$6584, _UserFormLength, Items!$D$2:$D$6584, _UserRespondent, Items!$E$2:$E$6584, _UserDisplayLanguage, Items!$I$2:$I$6584, Calculator!$A18)</f>
        <v>0</v>
      </c>
      <c r="D18" t="e">
        <f>VLOOKUP($C18,Items!$A$2:$M$6584, 6, 0)</f>
        <v>#N/A</v>
      </c>
      <c r="E18" s="39" t="e">
        <f>VLOOKUP($C18,Items!$A$2:$M$6584, 10, 0)</f>
        <v>#N/A</v>
      </c>
      <c r="F18" s="39">
        <f>COUNTIFS(ItemScaleMap!$A$2:$A$5000, Calculator!$E18, ItemScaleMap!$B$2:$B$5000,Calculator!F$15)</f>
        <v>0</v>
      </c>
      <c r="G18" s="39">
        <f>COUNTIFS(ItemScaleMap!$A$2:$A$5000, Calculator!$E18, ItemScaleMap!$B$2:$B$5000,Calculator!G$15)</f>
        <v>0</v>
      </c>
      <c r="H18" s="39">
        <f>COUNTIFS(ItemScaleMap!$A$2:$A$5000, Calculator!$E18, ItemScaleMap!$B$2:$B$5000,Calculator!H$15)</f>
        <v>0</v>
      </c>
      <c r="I18" s="39">
        <f>COUNTIFS(ItemScaleMap!$A$2:$A$5000, Calculator!$E18, ItemScaleMap!$B$2:$B$5000,Calculator!I$15)</f>
        <v>0</v>
      </c>
      <c r="J18" s="39">
        <f>COUNTIFS(ItemScaleMap!$A$2:$A$5000, Calculator!$E18, ItemScaleMap!$B$2:$B$5000,Calculator!J$15)</f>
        <v>0</v>
      </c>
      <c r="K18" s="39">
        <f>COUNTIFS(ItemScaleMap!$A$2:$A$5000, Calculator!$E18, ItemScaleMap!$B$2:$B$5000,Calculator!K$15)</f>
        <v>0</v>
      </c>
      <c r="L18" s="39">
        <f>COUNTIFS(ItemScaleMap!$A$2:$A$5000, Calculator!$E18, ItemScaleMap!$B$2:$B$5000,Calculator!L$15)</f>
        <v>0</v>
      </c>
      <c r="M18" s="39">
        <f>COUNTIFS(ItemScaleMap!$A$2:$A$5000, Calculator!$E18, ItemScaleMap!$B$2:$B$5000,Calculator!M$15)</f>
        <v>0</v>
      </c>
      <c r="N18" s="39">
        <f>COUNTIFS(ItemScaleMap!$A$2:$A$5000, Calculator!$E18, ItemScaleMap!$B$2:$B$5000,Calculator!N$15)</f>
        <v>0</v>
      </c>
      <c r="O18" s="39">
        <f>COUNTIFS(ItemScaleMap!$A$2:$A$5000, Calculator!$E18, ItemScaleMap!$B$2:$B$5000,Calculator!O$15)</f>
        <v>0</v>
      </c>
      <c r="P18" s="39">
        <f>COUNTIFS(ItemScaleMap!$A$2:$A$5000, Calculator!$E18, ItemScaleMap!$B$2:$B$5000,Calculator!P$15)</f>
        <v>0</v>
      </c>
      <c r="Q18" s="39">
        <f>COUNTIFS(ItemScaleMap!$A$2:$A$5000, Calculator!$E18, ItemScaleMap!$B$2:$B$5000,Calculator!Q$15)</f>
        <v>0</v>
      </c>
      <c r="R18" t="e">
        <f>VLOOKUP($C18,Items!$A$2:$M$6584, 7, 0)</f>
        <v>#N/A</v>
      </c>
    </row>
    <row r="19" spans="1:18" x14ac:dyDescent="0.25">
      <c r="A19">
        <v>4</v>
      </c>
      <c r="B19" t="str">
        <f>IF(Display!C35&lt;&gt;"",Display!C35,"")</f>
        <v/>
      </c>
      <c r="C19">
        <f>SUMIFS(Items!$A$2:$A$6584, Items!$C$2:$C$6584, _UserFormLength, Items!$D$2:$D$6584, _UserRespondent, Items!$E$2:$E$6584, _UserDisplayLanguage, Items!$I$2:$I$6584, Calculator!$A19)</f>
        <v>0</v>
      </c>
      <c r="D19" t="e">
        <f>VLOOKUP($C19,Items!$A$2:$M$6584, 6, 0)</f>
        <v>#N/A</v>
      </c>
      <c r="E19" s="39" t="e">
        <f>VLOOKUP($C19,Items!$A$2:$M$6584, 10, 0)</f>
        <v>#N/A</v>
      </c>
      <c r="F19" s="39">
        <f>COUNTIFS(ItemScaleMap!$A$2:$A$5000, Calculator!$E19, ItemScaleMap!$B$2:$B$5000,Calculator!F$15)</f>
        <v>0</v>
      </c>
      <c r="G19" s="39">
        <f>COUNTIFS(ItemScaleMap!$A$2:$A$5000, Calculator!$E19, ItemScaleMap!$B$2:$B$5000,Calculator!G$15)</f>
        <v>0</v>
      </c>
      <c r="H19" s="39">
        <f>COUNTIFS(ItemScaleMap!$A$2:$A$5000, Calculator!$E19, ItemScaleMap!$B$2:$B$5000,Calculator!H$15)</f>
        <v>0</v>
      </c>
      <c r="I19" s="39">
        <f>COUNTIFS(ItemScaleMap!$A$2:$A$5000, Calculator!$E19, ItemScaleMap!$B$2:$B$5000,Calculator!I$15)</f>
        <v>0</v>
      </c>
      <c r="J19" s="39">
        <f>COUNTIFS(ItemScaleMap!$A$2:$A$5000, Calculator!$E19, ItemScaleMap!$B$2:$B$5000,Calculator!J$15)</f>
        <v>0</v>
      </c>
      <c r="K19" s="39">
        <f>COUNTIFS(ItemScaleMap!$A$2:$A$5000, Calculator!$E19, ItemScaleMap!$B$2:$B$5000,Calculator!K$15)</f>
        <v>0</v>
      </c>
      <c r="L19" s="39">
        <f>COUNTIFS(ItemScaleMap!$A$2:$A$5000, Calculator!$E19, ItemScaleMap!$B$2:$B$5000,Calculator!L$15)</f>
        <v>0</v>
      </c>
      <c r="M19" s="39">
        <f>COUNTIFS(ItemScaleMap!$A$2:$A$5000, Calculator!$E19, ItemScaleMap!$B$2:$B$5000,Calculator!M$15)</f>
        <v>0</v>
      </c>
      <c r="N19" s="39">
        <f>COUNTIFS(ItemScaleMap!$A$2:$A$5000, Calculator!$E19, ItemScaleMap!$B$2:$B$5000,Calculator!N$15)</f>
        <v>0</v>
      </c>
      <c r="O19" s="39">
        <f>COUNTIFS(ItemScaleMap!$A$2:$A$5000, Calculator!$E19, ItemScaleMap!$B$2:$B$5000,Calculator!O$15)</f>
        <v>0</v>
      </c>
      <c r="P19" s="39">
        <f>COUNTIFS(ItemScaleMap!$A$2:$A$5000, Calculator!$E19, ItemScaleMap!$B$2:$B$5000,Calculator!P$15)</f>
        <v>0</v>
      </c>
      <c r="Q19" s="39">
        <f>COUNTIFS(ItemScaleMap!$A$2:$A$5000, Calculator!$E19, ItemScaleMap!$B$2:$B$5000,Calculator!Q$15)</f>
        <v>0</v>
      </c>
      <c r="R19" t="e">
        <f>VLOOKUP($C19,Items!$A$2:$M$6584, 7, 0)</f>
        <v>#N/A</v>
      </c>
    </row>
    <row r="20" spans="1:18" x14ac:dyDescent="0.25">
      <c r="A20">
        <v>5</v>
      </c>
      <c r="B20" t="str">
        <f>IF(Display!C36&lt;&gt;"",Display!C36,"")</f>
        <v/>
      </c>
      <c r="C20">
        <f>SUMIFS(Items!$A$2:$A$6584, Items!$C$2:$C$6584, _UserFormLength, Items!$D$2:$D$6584, _UserRespondent, Items!$E$2:$E$6584, _UserDisplayLanguage, Items!$I$2:$I$6584, Calculator!$A20)</f>
        <v>0</v>
      </c>
      <c r="D20" t="e">
        <f>VLOOKUP($C20,Items!$A$2:$M$6584, 6, 0)</f>
        <v>#N/A</v>
      </c>
      <c r="E20" s="39" t="e">
        <f>VLOOKUP($C20,Items!$A$2:$M$6584, 10, 0)</f>
        <v>#N/A</v>
      </c>
      <c r="F20" s="39">
        <f>COUNTIFS(ItemScaleMap!$A$2:$A$5000, Calculator!$E20, ItemScaleMap!$B$2:$B$5000,Calculator!F$15)</f>
        <v>0</v>
      </c>
      <c r="G20" s="39">
        <f>COUNTIFS(ItemScaleMap!$A$2:$A$5000, Calculator!$E20, ItemScaleMap!$B$2:$B$5000,Calculator!G$15)</f>
        <v>0</v>
      </c>
      <c r="H20" s="39">
        <f>COUNTIFS(ItemScaleMap!$A$2:$A$5000, Calculator!$E20, ItemScaleMap!$B$2:$B$5000,Calculator!H$15)</f>
        <v>0</v>
      </c>
      <c r="I20" s="39">
        <f>COUNTIFS(ItemScaleMap!$A$2:$A$5000, Calculator!$E20, ItemScaleMap!$B$2:$B$5000,Calculator!I$15)</f>
        <v>0</v>
      </c>
      <c r="J20" s="39">
        <f>COUNTIFS(ItemScaleMap!$A$2:$A$5000, Calculator!$E20, ItemScaleMap!$B$2:$B$5000,Calculator!J$15)</f>
        <v>0</v>
      </c>
      <c r="K20" s="39">
        <f>COUNTIFS(ItemScaleMap!$A$2:$A$5000, Calculator!$E20, ItemScaleMap!$B$2:$B$5000,Calculator!K$15)</f>
        <v>0</v>
      </c>
      <c r="L20" s="39">
        <f>COUNTIFS(ItemScaleMap!$A$2:$A$5000, Calculator!$E20, ItemScaleMap!$B$2:$B$5000,Calculator!L$15)</f>
        <v>0</v>
      </c>
      <c r="M20" s="39">
        <f>COUNTIFS(ItemScaleMap!$A$2:$A$5000, Calculator!$E20, ItemScaleMap!$B$2:$B$5000,Calculator!M$15)</f>
        <v>0</v>
      </c>
      <c r="N20" s="39">
        <f>COUNTIFS(ItemScaleMap!$A$2:$A$5000, Calculator!$E20, ItemScaleMap!$B$2:$B$5000,Calculator!N$15)</f>
        <v>0</v>
      </c>
      <c r="O20" s="39">
        <f>COUNTIFS(ItemScaleMap!$A$2:$A$5000, Calculator!$E20, ItemScaleMap!$B$2:$B$5000,Calculator!O$15)</f>
        <v>0</v>
      </c>
      <c r="P20" s="39">
        <f>COUNTIFS(ItemScaleMap!$A$2:$A$5000, Calculator!$E20, ItemScaleMap!$B$2:$B$5000,Calculator!P$15)</f>
        <v>0</v>
      </c>
      <c r="Q20" s="39">
        <f>COUNTIFS(ItemScaleMap!$A$2:$A$5000, Calculator!$E20, ItemScaleMap!$B$2:$B$5000,Calculator!Q$15)</f>
        <v>0</v>
      </c>
      <c r="R20" t="e">
        <f>VLOOKUP($C20,Items!$A$2:$M$6584, 7, 0)</f>
        <v>#N/A</v>
      </c>
    </row>
    <row r="21" spans="1:18" x14ac:dyDescent="0.25">
      <c r="A21">
        <v>6</v>
      </c>
      <c r="B21" t="str">
        <f>IF(Display!C37&lt;&gt;"",Display!C37,"")</f>
        <v/>
      </c>
      <c r="C21">
        <f>SUMIFS(Items!$A$2:$A$6584, Items!$C$2:$C$6584, _UserFormLength, Items!$D$2:$D$6584, _UserRespondent, Items!$E$2:$E$6584, _UserDisplayLanguage, Items!$I$2:$I$6584, Calculator!$A21)</f>
        <v>0</v>
      </c>
      <c r="D21" t="e">
        <f>VLOOKUP($C21,Items!$A$2:$M$6584, 6, 0)</f>
        <v>#N/A</v>
      </c>
      <c r="E21" s="39" t="e">
        <f>VLOOKUP($C21,Items!$A$2:$M$6584, 10, 0)</f>
        <v>#N/A</v>
      </c>
      <c r="F21" s="39">
        <f>COUNTIFS(ItemScaleMap!$A$2:$A$5000, Calculator!$E21, ItemScaleMap!$B$2:$B$5000,Calculator!F$15)</f>
        <v>0</v>
      </c>
      <c r="G21" s="39">
        <f>COUNTIFS(ItemScaleMap!$A$2:$A$5000, Calculator!$E21, ItemScaleMap!$B$2:$B$5000,Calculator!G$15)</f>
        <v>0</v>
      </c>
      <c r="H21" s="39">
        <f>COUNTIFS(ItemScaleMap!$A$2:$A$5000, Calculator!$E21, ItemScaleMap!$B$2:$B$5000,Calculator!H$15)</f>
        <v>0</v>
      </c>
      <c r="I21" s="39">
        <f>COUNTIFS(ItemScaleMap!$A$2:$A$5000, Calculator!$E21, ItemScaleMap!$B$2:$B$5000,Calculator!I$15)</f>
        <v>0</v>
      </c>
      <c r="J21" s="39">
        <f>COUNTIFS(ItemScaleMap!$A$2:$A$5000, Calculator!$E21, ItemScaleMap!$B$2:$B$5000,Calculator!J$15)</f>
        <v>0</v>
      </c>
      <c r="K21" s="39">
        <f>COUNTIFS(ItemScaleMap!$A$2:$A$5000, Calculator!$E21, ItemScaleMap!$B$2:$B$5000,Calculator!K$15)</f>
        <v>0</v>
      </c>
      <c r="L21" s="39">
        <f>COUNTIFS(ItemScaleMap!$A$2:$A$5000, Calculator!$E21, ItemScaleMap!$B$2:$B$5000,Calculator!L$15)</f>
        <v>0</v>
      </c>
      <c r="M21" s="39">
        <f>COUNTIFS(ItemScaleMap!$A$2:$A$5000, Calculator!$E21, ItemScaleMap!$B$2:$B$5000,Calculator!M$15)</f>
        <v>0</v>
      </c>
      <c r="N21" s="39">
        <f>COUNTIFS(ItemScaleMap!$A$2:$A$5000, Calculator!$E21, ItemScaleMap!$B$2:$B$5000,Calculator!N$15)</f>
        <v>0</v>
      </c>
      <c r="O21" s="39">
        <f>COUNTIFS(ItemScaleMap!$A$2:$A$5000, Calculator!$E21, ItemScaleMap!$B$2:$B$5000,Calculator!O$15)</f>
        <v>0</v>
      </c>
      <c r="P21" s="39">
        <f>COUNTIFS(ItemScaleMap!$A$2:$A$5000, Calculator!$E21, ItemScaleMap!$B$2:$B$5000,Calculator!P$15)</f>
        <v>0</v>
      </c>
      <c r="Q21" s="39">
        <f>COUNTIFS(ItemScaleMap!$A$2:$A$5000, Calculator!$E21, ItemScaleMap!$B$2:$B$5000,Calculator!Q$15)</f>
        <v>0</v>
      </c>
      <c r="R21" t="e">
        <f>VLOOKUP($C21,Items!$A$2:$M$6584, 7, 0)</f>
        <v>#N/A</v>
      </c>
    </row>
    <row r="22" spans="1:18" x14ac:dyDescent="0.25">
      <c r="A22">
        <v>7</v>
      </c>
      <c r="B22" t="str">
        <f>IF(Display!C38&lt;&gt;"",Display!C38,"")</f>
        <v/>
      </c>
      <c r="C22">
        <f>SUMIFS(Items!$A$2:$A$6584, Items!$C$2:$C$6584, _UserFormLength, Items!$D$2:$D$6584, _UserRespondent, Items!$E$2:$E$6584, _UserDisplayLanguage, Items!$I$2:$I$6584, Calculator!$A22)</f>
        <v>0</v>
      </c>
      <c r="D22" t="e">
        <f>VLOOKUP($C22,Items!$A$2:$M$6584, 6, 0)</f>
        <v>#N/A</v>
      </c>
      <c r="E22" s="39" t="e">
        <f>VLOOKUP($C22,Items!$A$2:$M$6584, 10, 0)</f>
        <v>#N/A</v>
      </c>
      <c r="F22" s="39">
        <f>COUNTIFS(ItemScaleMap!$A$2:$A$5000, Calculator!$E22, ItemScaleMap!$B$2:$B$5000,Calculator!F$15)</f>
        <v>0</v>
      </c>
      <c r="G22" s="39">
        <f>COUNTIFS(ItemScaleMap!$A$2:$A$5000, Calculator!$E22, ItemScaleMap!$B$2:$B$5000,Calculator!G$15)</f>
        <v>0</v>
      </c>
      <c r="H22" s="39">
        <f>COUNTIFS(ItemScaleMap!$A$2:$A$5000, Calculator!$E22, ItemScaleMap!$B$2:$B$5000,Calculator!H$15)</f>
        <v>0</v>
      </c>
      <c r="I22" s="39">
        <f>COUNTIFS(ItemScaleMap!$A$2:$A$5000, Calculator!$E22, ItemScaleMap!$B$2:$B$5000,Calculator!I$15)</f>
        <v>0</v>
      </c>
      <c r="J22" s="39">
        <f>COUNTIFS(ItemScaleMap!$A$2:$A$5000, Calculator!$E22, ItemScaleMap!$B$2:$B$5000,Calculator!J$15)</f>
        <v>0</v>
      </c>
      <c r="K22" s="39">
        <f>COUNTIFS(ItemScaleMap!$A$2:$A$5000, Calculator!$E22, ItemScaleMap!$B$2:$B$5000,Calculator!K$15)</f>
        <v>0</v>
      </c>
      <c r="L22" s="39">
        <f>COUNTIFS(ItemScaleMap!$A$2:$A$5000, Calculator!$E22, ItemScaleMap!$B$2:$B$5000,Calculator!L$15)</f>
        <v>0</v>
      </c>
      <c r="M22" s="39">
        <f>COUNTIFS(ItemScaleMap!$A$2:$A$5000, Calculator!$E22, ItemScaleMap!$B$2:$B$5000,Calculator!M$15)</f>
        <v>0</v>
      </c>
      <c r="N22" s="39">
        <f>COUNTIFS(ItemScaleMap!$A$2:$A$5000, Calculator!$E22, ItemScaleMap!$B$2:$B$5000,Calculator!N$15)</f>
        <v>0</v>
      </c>
      <c r="O22" s="39">
        <f>COUNTIFS(ItemScaleMap!$A$2:$A$5000, Calculator!$E22, ItemScaleMap!$B$2:$B$5000,Calculator!O$15)</f>
        <v>0</v>
      </c>
      <c r="P22" s="39">
        <f>COUNTIFS(ItemScaleMap!$A$2:$A$5000, Calculator!$E22, ItemScaleMap!$B$2:$B$5000,Calculator!P$15)</f>
        <v>0</v>
      </c>
      <c r="Q22" s="39">
        <f>COUNTIFS(ItemScaleMap!$A$2:$A$5000, Calculator!$E22, ItemScaleMap!$B$2:$B$5000,Calculator!Q$15)</f>
        <v>0</v>
      </c>
      <c r="R22" t="e">
        <f>VLOOKUP($C22,Items!$A$2:$M$6584, 7, 0)</f>
        <v>#N/A</v>
      </c>
    </row>
    <row r="23" spans="1:18" x14ac:dyDescent="0.25">
      <c r="A23">
        <v>8</v>
      </c>
      <c r="B23" t="str">
        <f>IF(Display!C39&lt;&gt;"",Display!C39,"")</f>
        <v/>
      </c>
      <c r="C23">
        <f>SUMIFS(Items!$A$2:$A$6584, Items!$C$2:$C$6584, _UserFormLength, Items!$D$2:$D$6584, _UserRespondent, Items!$E$2:$E$6584, _UserDisplayLanguage, Items!$I$2:$I$6584, Calculator!$A23)</f>
        <v>0</v>
      </c>
      <c r="D23" t="e">
        <f>VLOOKUP($C23,Items!$A$2:$M$6584, 6, 0)</f>
        <v>#N/A</v>
      </c>
      <c r="E23" s="39" t="e">
        <f>VLOOKUP($C23,Items!$A$2:$M$6584, 10, 0)</f>
        <v>#N/A</v>
      </c>
      <c r="F23" s="39">
        <f>COUNTIFS(ItemScaleMap!$A$2:$A$5000, Calculator!$E23, ItemScaleMap!$B$2:$B$5000,Calculator!F$15)</f>
        <v>0</v>
      </c>
      <c r="G23" s="39">
        <f>COUNTIFS(ItemScaleMap!$A$2:$A$5000, Calculator!$E23, ItemScaleMap!$B$2:$B$5000,Calculator!G$15)</f>
        <v>0</v>
      </c>
      <c r="H23" s="39">
        <f>COUNTIFS(ItemScaleMap!$A$2:$A$5000, Calculator!$E23, ItemScaleMap!$B$2:$B$5000,Calculator!H$15)</f>
        <v>0</v>
      </c>
      <c r="I23" s="39">
        <f>COUNTIFS(ItemScaleMap!$A$2:$A$5000, Calculator!$E23, ItemScaleMap!$B$2:$B$5000,Calculator!I$15)</f>
        <v>0</v>
      </c>
      <c r="J23" s="39">
        <f>COUNTIFS(ItemScaleMap!$A$2:$A$5000, Calculator!$E23, ItemScaleMap!$B$2:$B$5000,Calculator!J$15)</f>
        <v>0</v>
      </c>
      <c r="K23" s="39">
        <f>COUNTIFS(ItemScaleMap!$A$2:$A$5000, Calculator!$E23, ItemScaleMap!$B$2:$B$5000,Calculator!K$15)</f>
        <v>0</v>
      </c>
      <c r="L23" s="39">
        <f>COUNTIFS(ItemScaleMap!$A$2:$A$5000, Calculator!$E23, ItemScaleMap!$B$2:$B$5000,Calculator!L$15)</f>
        <v>0</v>
      </c>
      <c r="M23" s="39">
        <f>COUNTIFS(ItemScaleMap!$A$2:$A$5000, Calculator!$E23, ItemScaleMap!$B$2:$B$5000,Calculator!M$15)</f>
        <v>0</v>
      </c>
      <c r="N23" s="39">
        <f>COUNTIFS(ItemScaleMap!$A$2:$A$5000, Calculator!$E23, ItemScaleMap!$B$2:$B$5000,Calculator!N$15)</f>
        <v>0</v>
      </c>
      <c r="O23" s="39">
        <f>COUNTIFS(ItemScaleMap!$A$2:$A$5000, Calculator!$E23, ItemScaleMap!$B$2:$B$5000,Calculator!O$15)</f>
        <v>0</v>
      </c>
      <c r="P23" s="39">
        <f>COUNTIFS(ItemScaleMap!$A$2:$A$5000, Calculator!$E23, ItemScaleMap!$B$2:$B$5000,Calculator!P$15)</f>
        <v>0</v>
      </c>
      <c r="Q23" s="39">
        <f>COUNTIFS(ItemScaleMap!$A$2:$A$5000, Calculator!$E23, ItemScaleMap!$B$2:$B$5000,Calculator!Q$15)</f>
        <v>0</v>
      </c>
      <c r="R23" t="e">
        <f>VLOOKUP($C23,Items!$A$2:$M$6584, 7, 0)</f>
        <v>#N/A</v>
      </c>
    </row>
    <row r="24" spans="1:18" x14ac:dyDescent="0.25">
      <c r="A24">
        <v>9</v>
      </c>
      <c r="B24" t="str">
        <f>IF(Display!C40&lt;&gt;"",Display!C40,"")</f>
        <v/>
      </c>
      <c r="C24">
        <f>SUMIFS(Items!$A$2:$A$6584, Items!$C$2:$C$6584, _UserFormLength, Items!$D$2:$D$6584, _UserRespondent, Items!$E$2:$E$6584, _UserDisplayLanguage, Items!$I$2:$I$6584, Calculator!$A24)</f>
        <v>0</v>
      </c>
      <c r="D24" t="e">
        <f>VLOOKUP($C24,Items!$A$2:$M$6584, 6, 0)</f>
        <v>#N/A</v>
      </c>
      <c r="E24" s="39" t="e">
        <f>VLOOKUP($C24,Items!$A$2:$M$6584, 10, 0)</f>
        <v>#N/A</v>
      </c>
      <c r="F24" s="39">
        <f>COUNTIFS(ItemScaleMap!$A$2:$A$5000, Calculator!$E24, ItemScaleMap!$B$2:$B$5000,Calculator!F$15)</f>
        <v>0</v>
      </c>
      <c r="G24" s="39">
        <f>COUNTIFS(ItemScaleMap!$A$2:$A$5000, Calculator!$E24, ItemScaleMap!$B$2:$B$5000,Calculator!G$15)</f>
        <v>0</v>
      </c>
      <c r="H24" s="39">
        <f>COUNTIFS(ItemScaleMap!$A$2:$A$5000, Calculator!$E24, ItemScaleMap!$B$2:$B$5000,Calculator!H$15)</f>
        <v>0</v>
      </c>
      <c r="I24" s="39">
        <f>COUNTIFS(ItemScaleMap!$A$2:$A$5000, Calculator!$E24, ItemScaleMap!$B$2:$B$5000,Calculator!I$15)</f>
        <v>0</v>
      </c>
      <c r="J24" s="39">
        <f>COUNTIFS(ItemScaleMap!$A$2:$A$5000, Calculator!$E24, ItemScaleMap!$B$2:$B$5000,Calculator!J$15)</f>
        <v>0</v>
      </c>
      <c r="K24" s="39">
        <f>COUNTIFS(ItemScaleMap!$A$2:$A$5000, Calculator!$E24, ItemScaleMap!$B$2:$B$5000,Calculator!K$15)</f>
        <v>0</v>
      </c>
      <c r="L24" s="39">
        <f>COUNTIFS(ItemScaleMap!$A$2:$A$5000, Calculator!$E24, ItemScaleMap!$B$2:$B$5000,Calculator!L$15)</f>
        <v>0</v>
      </c>
      <c r="M24" s="39">
        <f>COUNTIFS(ItemScaleMap!$A$2:$A$5000, Calculator!$E24, ItemScaleMap!$B$2:$B$5000,Calculator!M$15)</f>
        <v>0</v>
      </c>
      <c r="N24" s="39">
        <f>COUNTIFS(ItemScaleMap!$A$2:$A$5000, Calculator!$E24, ItemScaleMap!$B$2:$B$5000,Calculator!N$15)</f>
        <v>0</v>
      </c>
      <c r="O24" s="39">
        <f>COUNTIFS(ItemScaleMap!$A$2:$A$5000, Calculator!$E24, ItemScaleMap!$B$2:$B$5000,Calculator!O$15)</f>
        <v>0</v>
      </c>
      <c r="P24" s="39">
        <f>COUNTIFS(ItemScaleMap!$A$2:$A$5000, Calculator!$E24, ItemScaleMap!$B$2:$B$5000,Calculator!P$15)</f>
        <v>0</v>
      </c>
      <c r="Q24" s="39">
        <f>COUNTIFS(ItemScaleMap!$A$2:$A$5000, Calculator!$E24, ItemScaleMap!$B$2:$B$5000,Calculator!Q$15)</f>
        <v>0</v>
      </c>
      <c r="R24" t="e">
        <f>VLOOKUP($C24,Items!$A$2:$M$6584, 7, 0)</f>
        <v>#N/A</v>
      </c>
    </row>
    <row r="25" spans="1:18" x14ac:dyDescent="0.25">
      <c r="A25">
        <v>10</v>
      </c>
      <c r="B25" t="str">
        <f>IF(Display!C41&lt;&gt;"",Display!C41,"")</f>
        <v/>
      </c>
      <c r="C25">
        <f>SUMIFS(Items!$A$2:$A$6584, Items!$C$2:$C$6584, _UserFormLength, Items!$D$2:$D$6584, _UserRespondent, Items!$E$2:$E$6584, _UserDisplayLanguage, Items!$I$2:$I$6584, Calculator!$A25)</f>
        <v>0</v>
      </c>
      <c r="D25" t="e">
        <f>VLOOKUP($C25,Items!$A$2:$M$6584, 6, 0)</f>
        <v>#N/A</v>
      </c>
      <c r="E25" s="39" t="e">
        <f>VLOOKUP($C25,Items!$A$2:$M$6584, 10, 0)</f>
        <v>#N/A</v>
      </c>
      <c r="F25" s="39">
        <f>COUNTIFS(ItemScaleMap!$A$2:$A$5000, Calculator!$E25, ItemScaleMap!$B$2:$B$5000,Calculator!F$15)</f>
        <v>0</v>
      </c>
      <c r="G25" s="39">
        <f>COUNTIFS(ItemScaleMap!$A$2:$A$5000, Calculator!$E25, ItemScaleMap!$B$2:$B$5000,Calculator!G$15)</f>
        <v>0</v>
      </c>
      <c r="H25" s="39">
        <f>COUNTIFS(ItemScaleMap!$A$2:$A$5000, Calculator!$E25, ItemScaleMap!$B$2:$B$5000,Calculator!H$15)</f>
        <v>0</v>
      </c>
      <c r="I25" s="39">
        <f>COUNTIFS(ItemScaleMap!$A$2:$A$5000, Calculator!$E25, ItemScaleMap!$B$2:$B$5000,Calculator!I$15)</f>
        <v>0</v>
      </c>
      <c r="J25" s="39">
        <f>COUNTIFS(ItemScaleMap!$A$2:$A$5000, Calculator!$E25, ItemScaleMap!$B$2:$B$5000,Calculator!J$15)</f>
        <v>0</v>
      </c>
      <c r="K25" s="39">
        <f>COUNTIFS(ItemScaleMap!$A$2:$A$5000, Calculator!$E25, ItemScaleMap!$B$2:$B$5000,Calculator!K$15)</f>
        <v>0</v>
      </c>
      <c r="L25" s="39">
        <f>COUNTIFS(ItemScaleMap!$A$2:$A$5000, Calculator!$E25, ItemScaleMap!$B$2:$B$5000,Calculator!L$15)</f>
        <v>0</v>
      </c>
      <c r="M25" s="39">
        <f>COUNTIFS(ItemScaleMap!$A$2:$A$5000, Calculator!$E25, ItemScaleMap!$B$2:$B$5000,Calculator!M$15)</f>
        <v>0</v>
      </c>
      <c r="N25" s="39">
        <f>COUNTIFS(ItemScaleMap!$A$2:$A$5000, Calculator!$E25, ItemScaleMap!$B$2:$B$5000,Calculator!N$15)</f>
        <v>0</v>
      </c>
      <c r="O25" s="39">
        <f>COUNTIFS(ItemScaleMap!$A$2:$A$5000, Calculator!$E25, ItemScaleMap!$B$2:$B$5000,Calculator!O$15)</f>
        <v>0</v>
      </c>
      <c r="P25" s="39">
        <f>COUNTIFS(ItemScaleMap!$A$2:$A$5000, Calculator!$E25, ItemScaleMap!$B$2:$B$5000,Calculator!P$15)</f>
        <v>0</v>
      </c>
      <c r="Q25" s="39">
        <f>COUNTIFS(ItemScaleMap!$A$2:$A$5000, Calculator!$E25, ItemScaleMap!$B$2:$B$5000,Calculator!Q$15)</f>
        <v>0</v>
      </c>
      <c r="R25" t="e">
        <f>VLOOKUP($C25,Items!$A$2:$M$6584, 7, 0)</f>
        <v>#N/A</v>
      </c>
    </row>
    <row r="26" spans="1:18" x14ac:dyDescent="0.25">
      <c r="A26">
        <v>11</v>
      </c>
      <c r="B26" t="str">
        <f>IF(Display!C42&lt;&gt;"",Display!C42,"")</f>
        <v/>
      </c>
      <c r="C26">
        <f>SUMIFS(Items!$A$2:$A$6584, Items!$C$2:$C$6584, _UserFormLength, Items!$D$2:$D$6584, _UserRespondent, Items!$E$2:$E$6584, _UserDisplayLanguage, Items!$I$2:$I$6584, Calculator!$A26)</f>
        <v>0</v>
      </c>
      <c r="D26" t="e">
        <f>VLOOKUP($C26,Items!$A$2:$M$6584, 6, 0)</f>
        <v>#N/A</v>
      </c>
      <c r="E26" s="39" t="e">
        <f>VLOOKUP($C26,Items!$A$2:$M$6584, 10, 0)</f>
        <v>#N/A</v>
      </c>
      <c r="F26" s="39">
        <f>COUNTIFS(ItemScaleMap!$A$2:$A$5000, Calculator!$E26, ItemScaleMap!$B$2:$B$5000,Calculator!F$15)</f>
        <v>0</v>
      </c>
      <c r="G26" s="39">
        <f>COUNTIFS(ItemScaleMap!$A$2:$A$5000, Calculator!$E26, ItemScaleMap!$B$2:$B$5000,Calculator!G$15)</f>
        <v>0</v>
      </c>
      <c r="H26" s="39">
        <f>COUNTIFS(ItemScaleMap!$A$2:$A$5000, Calculator!$E26, ItemScaleMap!$B$2:$B$5000,Calculator!H$15)</f>
        <v>0</v>
      </c>
      <c r="I26" s="39">
        <f>COUNTIFS(ItemScaleMap!$A$2:$A$5000, Calculator!$E26, ItemScaleMap!$B$2:$B$5000,Calculator!I$15)</f>
        <v>0</v>
      </c>
      <c r="J26" s="39">
        <f>COUNTIFS(ItemScaleMap!$A$2:$A$5000, Calculator!$E26, ItemScaleMap!$B$2:$B$5000,Calculator!J$15)</f>
        <v>0</v>
      </c>
      <c r="K26" s="39">
        <f>COUNTIFS(ItemScaleMap!$A$2:$A$5000, Calculator!$E26, ItemScaleMap!$B$2:$B$5000,Calculator!K$15)</f>
        <v>0</v>
      </c>
      <c r="L26" s="39">
        <f>COUNTIFS(ItemScaleMap!$A$2:$A$5000, Calculator!$E26, ItemScaleMap!$B$2:$B$5000,Calculator!L$15)</f>
        <v>0</v>
      </c>
      <c r="M26" s="39">
        <f>COUNTIFS(ItemScaleMap!$A$2:$A$5000, Calculator!$E26, ItemScaleMap!$B$2:$B$5000,Calculator!M$15)</f>
        <v>0</v>
      </c>
      <c r="N26" s="39">
        <f>COUNTIFS(ItemScaleMap!$A$2:$A$5000, Calculator!$E26, ItemScaleMap!$B$2:$B$5000,Calculator!N$15)</f>
        <v>0</v>
      </c>
      <c r="O26" s="39">
        <f>COUNTIFS(ItemScaleMap!$A$2:$A$5000, Calculator!$E26, ItemScaleMap!$B$2:$B$5000,Calculator!O$15)</f>
        <v>0</v>
      </c>
      <c r="P26" s="39">
        <f>COUNTIFS(ItemScaleMap!$A$2:$A$5000, Calculator!$E26, ItemScaleMap!$B$2:$B$5000,Calculator!P$15)</f>
        <v>0</v>
      </c>
      <c r="Q26" s="39">
        <f>COUNTIFS(ItemScaleMap!$A$2:$A$5000, Calculator!$E26, ItemScaleMap!$B$2:$B$5000,Calculator!Q$15)</f>
        <v>0</v>
      </c>
      <c r="R26" t="e">
        <f>VLOOKUP($C26,Items!$A$2:$M$6584, 7, 0)</f>
        <v>#N/A</v>
      </c>
    </row>
    <row r="27" spans="1:18" x14ac:dyDescent="0.25">
      <c r="A27">
        <v>12</v>
      </c>
      <c r="B27" t="str">
        <f>IF(Display!C43&lt;&gt;"",Display!C43,"")</f>
        <v/>
      </c>
      <c r="C27">
        <f>SUMIFS(Items!$A$2:$A$6584, Items!$C$2:$C$6584, _UserFormLength, Items!$D$2:$D$6584, _UserRespondent, Items!$E$2:$E$6584, _UserDisplayLanguage, Items!$I$2:$I$6584, Calculator!$A27)</f>
        <v>0</v>
      </c>
      <c r="D27" t="e">
        <f>VLOOKUP($C27,Items!$A$2:$M$6584, 6, 0)</f>
        <v>#N/A</v>
      </c>
      <c r="E27" s="39" t="e">
        <f>VLOOKUP($C27,Items!$A$2:$M$6584, 10, 0)</f>
        <v>#N/A</v>
      </c>
      <c r="F27" s="39">
        <f>COUNTIFS(ItemScaleMap!$A$2:$A$5000, Calculator!$E27, ItemScaleMap!$B$2:$B$5000,Calculator!F$15)</f>
        <v>0</v>
      </c>
      <c r="G27" s="39">
        <f>COUNTIFS(ItemScaleMap!$A$2:$A$5000, Calculator!$E27, ItemScaleMap!$B$2:$B$5000,Calculator!G$15)</f>
        <v>0</v>
      </c>
      <c r="H27" s="39">
        <f>COUNTIFS(ItemScaleMap!$A$2:$A$5000, Calculator!$E27, ItemScaleMap!$B$2:$B$5000,Calculator!H$15)</f>
        <v>0</v>
      </c>
      <c r="I27" s="39">
        <f>COUNTIFS(ItemScaleMap!$A$2:$A$5000, Calculator!$E27, ItemScaleMap!$B$2:$B$5000,Calculator!I$15)</f>
        <v>0</v>
      </c>
      <c r="J27" s="39">
        <f>COUNTIFS(ItemScaleMap!$A$2:$A$5000, Calculator!$E27, ItemScaleMap!$B$2:$B$5000,Calculator!J$15)</f>
        <v>0</v>
      </c>
      <c r="K27" s="39">
        <f>COUNTIFS(ItemScaleMap!$A$2:$A$5000, Calculator!$E27, ItemScaleMap!$B$2:$B$5000,Calculator!K$15)</f>
        <v>0</v>
      </c>
      <c r="L27" s="39">
        <f>COUNTIFS(ItemScaleMap!$A$2:$A$5000, Calculator!$E27, ItemScaleMap!$B$2:$B$5000,Calculator!L$15)</f>
        <v>0</v>
      </c>
      <c r="M27" s="39">
        <f>COUNTIFS(ItemScaleMap!$A$2:$A$5000, Calculator!$E27, ItemScaleMap!$B$2:$B$5000,Calculator!M$15)</f>
        <v>0</v>
      </c>
      <c r="N27" s="39">
        <f>COUNTIFS(ItemScaleMap!$A$2:$A$5000, Calculator!$E27, ItemScaleMap!$B$2:$B$5000,Calculator!N$15)</f>
        <v>0</v>
      </c>
      <c r="O27" s="39">
        <f>COUNTIFS(ItemScaleMap!$A$2:$A$5000, Calculator!$E27, ItemScaleMap!$B$2:$B$5000,Calculator!O$15)</f>
        <v>0</v>
      </c>
      <c r="P27" s="39">
        <f>COUNTIFS(ItemScaleMap!$A$2:$A$5000, Calculator!$E27, ItemScaleMap!$B$2:$B$5000,Calculator!P$15)</f>
        <v>0</v>
      </c>
      <c r="Q27" s="39">
        <f>COUNTIFS(ItemScaleMap!$A$2:$A$5000, Calculator!$E27, ItemScaleMap!$B$2:$B$5000,Calculator!Q$15)</f>
        <v>0</v>
      </c>
      <c r="R27" t="e">
        <f>VLOOKUP($C27,Items!$A$2:$M$6584, 7, 0)</f>
        <v>#N/A</v>
      </c>
    </row>
    <row r="28" spans="1:18" x14ac:dyDescent="0.25">
      <c r="A28">
        <v>13</v>
      </c>
      <c r="B28" t="str">
        <f>IF(Display!C44&lt;&gt;"",Display!C44,"")</f>
        <v/>
      </c>
      <c r="C28">
        <f>SUMIFS(Items!$A$2:$A$6584, Items!$C$2:$C$6584, _UserFormLength, Items!$D$2:$D$6584, _UserRespondent, Items!$E$2:$E$6584, _UserDisplayLanguage, Items!$I$2:$I$6584, Calculator!$A28)</f>
        <v>0</v>
      </c>
      <c r="D28" t="e">
        <f>VLOOKUP($C28,Items!$A$2:$M$6584, 6, 0)</f>
        <v>#N/A</v>
      </c>
      <c r="E28" s="39" t="e">
        <f>VLOOKUP($C28,Items!$A$2:$M$6584, 10, 0)</f>
        <v>#N/A</v>
      </c>
      <c r="F28" s="39">
        <f>COUNTIFS(ItemScaleMap!$A$2:$A$5000, Calculator!$E28, ItemScaleMap!$B$2:$B$5000,Calculator!F$15)</f>
        <v>0</v>
      </c>
      <c r="G28" s="39">
        <f>COUNTIFS(ItemScaleMap!$A$2:$A$5000, Calculator!$E28, ItemScaleMap!$B$2:$B$5000,Calculator!G$15)</f>
        <v>0</v>
      </c>
      <c r="H28" s="39">
        <f>COUNTIFS(ItemScaleMap!$A$2:$A$5000, Calculator!$E28, ItemScaleMap!$B$2:$B$5000,Calculator!H$15)</f>
        <v>0</v>
      </c>
      <c r="I28" s="39">
        <f>COUNTIFS(ItemScaleMap!$A$2:$A$5000, Calculator!$E28, ItemScaleMap!$B$2:$B$5000,Calculator!I$15)</f>
        <v>0</v>
      </c>
      <c r="J28" s="39">
        <f>COUNTIFS(ItemScaleMap!$A$2:$A$5000, Calculator!$E28, ItemScaleMap!$B$2:$B$5000,Calculator!J$15)</f>
        <v>0</v>
      </c>
      <c r="K28" s="39">
        <f>COUNTIFS(ItemScaleMap!$A$2:$A$5000, Calculator!$E28, ItemScaleMap!$B$2:$B$5000,Calculator!K$15)</f>
        <v>0</v>
      </c>
      <c r="L28" s="39">
        <f>COUNTIFS(ItemScaleMap!$A$2:$A$5000, Calculator!$E28, ItemScaleMap!$B$2:$B$5000,Calculator!L$15)</f>
        <v>0</v>
      </c>
      <c r="M28" s="39">
        <f>COUNTIFS(ItemScaleMap!$A$2:$A$5000, Calculator!$E28, ItemScaleMap!$B$2:$B$5000,Calculator!M$15)</f>
        <v>0</v>
      </c>
      <c r="N28" s="39">
        <f>COUNTIFS(ItemScaleMap!$A$2:$A$5000, Calculator!$E28, ItemScaleMap!$B$2:$B$5000,Calculator!N$15)</f>
        <v>0</v>
      </c>
      <c r="O28" s="39">
        <f>COUNTIFS(ItemScaleMap!$A$2:$A$5000, Calculator!$E28, ItemScaleMap!$B$2:$B$5000,Calculator!O$15)</f>
        <v>0</v>
      </c>
      <c r="P28" s="39">
        <f>COUNTIFS(ItemScaleMap!$A$2:$A$5000, Calculator!$E28, ItemScaleMap!$B$2:$B$5000,Calculator!P$15)</f>
        <v>0</v>
      </c>
      <c r="Q28" s="39">
        <f>COUNTIFS(ItemScaleMap!$A$2:$A$5000, Calculator!$E28, ItemScaleMap!$B$2:$B$5000,Calculator!Q$15)</f>
        <v>0</v>
      </c>
      <c r="R28" t="e">
        <f>VLOOKUP($C28,Items!$A$2:$M$6584, 7, 0)</f>
        <v>#N/A</v>
      </c>
    </row>
    <row r="29" spans="1:18" x14ac:dyDescent="0.25">
      <c r="A29">
        <v>14</v>
      </c>
      <c r="B29" t="str">
        <f>IF(Display!C45&lt;&gt;"",Display!C45,"")</f>
        <v/>
      </c>
      <c r="C29">
        <f>SUMIFS(Items!$A$2:$A$6584, Items!$C$2:$C$6584, _UserFormLength, Items!$D$2:$D$6584, _UserRespondent, Items!$E$2:$E$6584, _UserDisplayLanguage, Items!$I$2:$I$6584, Calculator!$A29)</f>
        <v>0</v>
      </c>
      <c r="D29" t="e">
        <f>VLOOKUP($C29,Items!$A$2:$M$6584, 6, 0)</f>
        <v>#N/A</v>
      </c>
      <c r="E29" s="39" t="e">
        <f>VLOOKUP($C29,Items!$A$2:$M$6584, 10, 0)</f>
        <v>#N/A</v>
      </c>
      <c r="F29" s="39">
        <f>COUNTIFS(ItemScaleMap!$A$2:$A$5000, Calculator!$E29, ItemScaleMap!$B$2:$B$5000,Calculator!F$15)</f>
        <v>0</v>
      </c>
      <c r="G29" s="39">
        <f>COUNTIFS(ItemScaleMap!$A$2:$A$5000, Calculator!$E29, ItemScaleMap!$B$2:$B$5000,Calculator!G$15)</f>
        <v>0</v>
      </c>
      <c r="H29" s="39">
        <f>COUNTIFS(ItemScaleMap!$A$2:$A$5000, Calculator!$E29, ItemScaleMap!$B$2:$B$5000,Calculator!H$15)</f>
        <v>0</v>
      </c>
      <c r="I29" s="39">
        <f>COUNTIFS(ItemScaleMap!$A$2:$A$5000, Calculator!$E29, ItemScaleMap!$B$2:$B$5000,Calculator!I$15)</f>
        <v>0</v>
      </c>
      <c r="J29" s="39">
        <f>COUNTIFS(ItemScaleMap!$A$2:$A$5000, Calculator!$E29, ItemScaleMap!$B$2:$B$5000,Calculator!J$15)</f>
        <v>0</v>
      </c>
      <c r="K29" s="39">
        <f>COUNTIFS(ItemScaleMap!$A$2:$A$5000, Calculator!$E29, ItemScaleMap!$B$2:$B$5000,Calculator!K$15)</f>
        <v>0</v>
      </c>
      <c r="L29" s="39">
        <f>COUNTIFS(ItemScaleMap!$A$2:$A$5000, Calculator!$E29, ItemScaleMap!$B$2:$B$5000,Calculator!L$15)</f>
        <v>0</v>
      </c>
      <c r="M29" s="39">
        <f>COUNTIFS(ItemScaleMap!$A$2:$A$5000, Calculator!$E29, ItemScaleMap!$B$2:$B$5000,Calculator!M$15)</f>
        <v>0</v>
      </c>
      <c r="N29" s="39">
        <f>COUNTIFS(ItemScaleMap!$A$2:$A$5000, Calculator!$E29, ItemScaleMap!$B$2:$B$5000,Calculator!N$15)</f>
        <v>0</v>
      </c>
      <c r="O29" s="39">
        <f>COUNTIFS(ItemScaleMap!$A$2:$A$5000, Calculator!$E29, ItemScaleMap!$B$2:$B$5000,Calculator!O$15)</f>
        <v>0</v>
      </c>
      <c r="P29" s="39">
        <f>COUNTIFS(ItemScaleMap!$A$2:$A$5000, Calculator!$E29, ItemScaleMap!$B$2:$B$5000,Calculator!P$15)</f>
        <v>0</v>
      </c>
      <c r="Q29" s="39">
        <f>COUNTIFS(ItemScaleMap!$A$2:$A$5000, Calculator!$E29, ItemScaleMap!$B$2:$B$5000,Calculator!Q$15)</f>
        <v>0</v>
      </c>
      <c r="R29" t="e">
        <f>VLOOKUP($C29,Items!$A$2:$M$6584, 7, 0)</f>
        <v>#N/A</v>
      </c>
    </row>
    <row r="30" spans="1:18" x14ac:dyDescent="0.25">
      <c r="A30">
        <v>15</v>
      </c>
      <c r="B30" t="str">
        <f>IF(Display!C46&lt;&gt;"",Display!C46,"")</f>
        <v/>
      </c>
      <c r="C30">
        <f>SUMIFS(Items!$A$2:$A$6584, Items!$C$2:$C$6584, _UserFormLength, Items!$D$2:$D$6584, _UserRespondent, Items!$E$2:$E$6584, _UserDisplayLanguage, Items!$I$2:$I$6584, Calculator!$A30)</f>
        <v>0</v>
      </c>
      <c r="D30" t="e">
        <f>VLOOKUP($C30,Items!$A$2:$M$6584, 6, 0)</f>
        <v>#N/A</v>
      </c>
      <c r="E30" s="39" t="e">
        <f>VLOOKUP($C30,Items!$A$2:$M$6584, 10, 0)</f>
        <v>#N/A</v>
      </c>
      <c r="F30" s="39">
        <f>COUNTIFS(ItemScaleMap!$A$2:$A$5000, Calculator!$E30, ItemScaleMap!$B$2:$B$5000,Calculator!F$15)</f>
        <v>0</v>
      </c>
      <c r="G30" s="39">
        <f>COUNTIFS(ItemScaleMap!$A$2:$A$5000, Calculator!$E30, ItemScaleMap!$B$2:$B$5000,Calculator!G$15)</f>
        <v>0</v>
      </c>
      <c r="H30" s="39">
        <f>COUNTIFS(ItemScaleMap!$A$2:$A$5000, Calculator!$E30, ItemScaleMap!$B$2:$B$5000,Calculator!H$15)</f>
        <v>0</v>
      </c>
      <c r="I30" s="39">
        <f>COUNTIFS(ItemScaleMap!$A$2:$A$5000, Calculator!$E30, ItemScaleMap!$B$2:$B$5000,Calculator!I$15)</f>
        <v>0</v>
      </c>
      <c r="J30" s="39">
        <f>COUNTIFS(ItemScaleMap!$A$2:$A$5000, Calculator!$E30, ItemScaleMap!$B$2:$B$5000,Calculator!J$15)</f>
        <v>0</v>
      </c>
      <c r="K30" s="39">
        <f>COUNTIFS(ItemScaleMap!$A$2:$A$5000, Calculator!$E30, ItemScaleMap!$B$2:$B$5000,Calculator!K$15)</f>
        <v>0</v>
      </c>
      <c r="L30" s="39">
        <f>COUNTIFS(ItemScaleMap!$A$2:$A$5000, Calculator!$E30, ItemScaleMap!$B$2:$B$5000,Calculator!L$15)</f>
        <v>0</v>
      </c>
      <c r="M30" s="39">
        <f>COUNTIFS(ItemScaleMap!$A$2:$A$5000, Calculator!$E30, ItemScaleMap!$B$2:$B$5000,Calculator!M$15)</f>
        <v>0</v>
      </c>
      <c r="N30" s="39">
        <f>COUNTIFS(ItemScaleMap!$A$2:$A$5000, Calculator!$E30, ItemScaleMap!$B$2:$B$5000,Calculator!N$15)</f>
        <v>0</v>
      </c>
      <c r="O30" s="39">
        <f>COUNTIFS(ItemScaleMap!$A$2:$A$5000, Calculator!$E30, ItemScaleMap!$B$2:$B$5000,Calculator!O$15)</f>
        <v>0</v>
      </c>
      <c r="P30" s="39">
        <f>COUNTIFS(ItemScaleMap!$A$2:$A$5000, Calculator!$E30, ItemScaleMap!$B$2:$B$5000,Calculator!P$15)</f>
        <v>0</v>
      </c>
      <c r="Q30" s="39">
        <f>COUNTIFS(ItemScaleMap!$A$2:$A$5000, Calculator!$E30, ItemScaleMap!$B$2:$B$5000,Calculator!Q$15)</f>
        <v>0</v>
      </c>
      <c r="R30" t="e">
        <f>VLOOKUP($C30,Items!$A$2:$M$6584, 7, 0)</f>
        <v>#N/A</v>
      </c>
    </row>
    <row r="31" spans="1:18" x14ac:dyDescent="0.25">
      <c r="A31">
        <v>16</v>
      </c>
      <c r="B31" t="str">
        <f>IF(Display!C47&lt;&gt;"",Display!C47,"")</f>
        <v/>
      </c>
      <c r="C31">
        <f>SUMIFS(Items!$A$2:$A$6584, Items!$C$2:$C$6584, _UserFormLength, Items!$D$2:$D$6584, _UserRespondent, Items!$E$2:$E$6584, _UserDisplayLanguage, Items!$I$2:$I$6584, Calculator!$A31)</f>
        <v>0</v>
      </c>
      <c r="D31" t="e">
        <f>VLOOKUP($C31,Items!$A$2:$M$6584, 6, 0)</f>
        <v>#N/A</v>
      </c>
      <c r="E31" s="39" t="e">
        <f>VLOOKUP($C31,Items!$A$2:$M$6584, 10, 0)</f>
        <v>#N/A</v>
      </c>
      <c r="F31" s="39">
        <f>COUNTIFS(ItemScaleMap!$A$2:$A$5000, Calculator!$E31, ItemScaleMap!$B$2:$B$5000,Calculator!F$15)</f>
        <v>0</v>
      </c>
      <c r="G31" s="39">
        <f>COUNTIFS(ItemScaleMap!$A$2:$A$5000, Calculator!$E31, ItemScaleMap!$B$2:$B$5000,Calculator!G$15)</f>
        <v>0</v>
      </c>
      <c r="H31" s="39">
        <f>COUNTIFS(ItemScaleMap!$A$2:$A$5000, Calculator!$E31, ItemScaleMap!$B$2:$B$5000,Calculator!H$15)</f>
        <v>0</v>
      </c>
      <c r="I31" s="39">
        <f>COUNTIFS(ItemScaleMap!$A$2:$A$5000, Calculator!$E31, ItemScaleMap!$B$2:$B$5000,Calculator!I$15)</f>
        <v>0</v>
      </c>
      <c r="J31" s="39">
        <f>COUNTIFS(ItemScaleMap!$A$2:$A$5000, Calculator!$E31, ItemScaleMap!$B$2:$B$5000,Calculator!J$15)</f>
        <v>0</v>
      </c>
      <c r="K31" s="39">
        <f>COUNTIFS(ItemScaleMap!$A$2:$A$5000, Calculator!$E31, ItemScaleMap!$B$2:$B$5000,Calculator!K$15)</f>
        <v>0</v>
      </c>
      <c r="L31" s="39">
        <f>COUNTIFS(ItemScaleMap!$A$2:$A$5000, Calculator!$E31, ItemScaleMap!$B$2:$B$5000,Calculator!L$15)</f>
        <v>0</v>
      </c>
      <c r="M31" s="39">
        <f>COUNTIFS(ItemScaleMap!$A$2:$A$5000, Calculator!$E31, ItemScaleMap!$B$2:$B$5000,Calculator!M$15)</f>
        <v>0</v>
      </c>
      <c r="N31" s="39">
        <f>COUNTIFS(ItemScaleMap!$A$2:$A$5000, Calculator!$E31, ItemScaleMap!$B$2:$B$5000,Calculator!N$15)</f>
        <v>0</v>
      </c>
      <c r="O31" s="39">
        <f>COUNTIFS(ItemScaleMap!$A$2:$A$5000, Calculator!$E31, ItemScaleMap!$B$2:$B$5000,Calculator!O$15)</f>
        <v>0</v>
      </c>
      <c r="P31" s="39">
        <f>COUNTIFS(ItemScaleMap!$A$2:$A$5000, Calculator!$E31, ItemScaleMap!$B$2:$B$5000,Calculator!P$15)</f>
        <v>0</v>
      </c>
      <c r="Q31" s="39">
        <f>COUNTIFS(ItemScaleMap!$A$2:$A$5000, Calculator!$E31, ItemScaleMap!$B$2:$B$5000,Calculator!Q$15)</f>
        <v>0</v>
      </c>
      <c r="R31" t="e">
        <f>VLOOKUP($C31,Items!$A$2:$M$6584, 7, 0)</f>
        <v>#N/A</v>
      </c>
    </row>
    <row r="32" spans="1:18" x14ac:dyDescent="0.25">
      <c r="A32">
        <v>17</v>
      </c>
      <c r="B32" t="str">
        <f>IF(Display!C48&lt;&gt;"",Display!C48,"")</f>
        <v/>
      </c>
      <c r="C32">
        <f>SUMIFS(Items!$A$2:$A$6584, Items!$C$2:$C$6584, _UserFormLength, Items!$D$2:$D$6584, _UserRespondent, Items!$E$2:$E$6584, _UserDisplayLanguage, Items!$I$2:$I$6584, Calculator!$A32)</f>
        <v>0</v>
      </c>
      <c r="D32" t="e">
        <f>VLOOKUP($C32,Items!$A$2:$M$6584, 6, 0)</f>
        <v>#N/A</v>
      </c>
      <c r="E32" s="39" t="e">
        <f>VLOOKUP($C32,Items!$A$2:$M$6584, 10, 0)</f>
        <v>#N/A</v>
      </c>
      <c r="F32" s="39">
        <f>COUNTIFS(ItemScaleMap!$A$2:$A$5000, Calculator!$E32, ItemScaleMap!$B$2:$B$5000,Calculator!F$15)</f>
        <v>0</v>
      </c>
      <c r="G32" s="39">
        <f>COUNTIFS(ItemScaleMap!$A$2:$A$5000, Calculator!$E32, ItemScaleMap!$B$2:$B$5000,Calculator!G$15)</f>
        <v>0</v>
      </c>
      <c r="H32" s="39">
        <f>COUNTIFS(ItemScaleMap!$A$2:$A$5000, Calculator!$E32, ItemScaleMap!$B$2:$B$5000,Calculator!H$15)</f>
        <v>0</v>
      </c>
      <c r="I32" s="39">
        <f>COUNTIFS(ItemScaleMap!$A$2:$A$5000, Calculator!$E32, ItemScaleMap!$B$2:$B$5000,Calculator!I$15)</f>
        <v>0</v>
      </c>
      <c r="J32" s="39">
        <f>COUNTIFS(ItemScaleMap!$A$2:$A$5000, Calculator!$E32, ItemScaleMap!$B$2:$B$5000,Calculator!J$15)</f>
        <v>0</v>
      </c>
      <c r="K32" s="39">
        <f>COUNTIFS(ItemScaleMap!$A$2:$A$5000, Calculator!$E32, ItemScaleMap!$B$2:$B$5000,Calculator!K$15)</f>
        <v>0</v>
      </c>
      <c r="L32" s="39">
        <f>COUNTIFS(ItemScaleMap!$A$2:$A$5000, Calculator!$E32, ItemScaleMap!$B$2:$B$5000,Calculator!L$15)</f>
        <v>0</v>
      </c>
      <c r="M32" s="39">
        <f>COUNTIFS(ItemScaleMap!$A$2:$A$5000, Calculator!$E32, ItemScaleMap!$B$2:$B$5000,Calculator!M$15)</f>
        <v>0</v>
      </c>
      <c r="N32" s="39">
        <f>COUNTIFS(ItemScaleMap!$A$2:$A$5000, Calculator!$E32, ItemScaleMap!$B$2:$B$5000,Calculator!N$15)</f>
        <v>0</v>
      </c>
      <c r="O32" s="39">
        <f>COUNTIFS(ItemScaleMap!$A$2:$A$5000, Calculator!$E32, ItemScaleMap!$B$2:$B$5000,Calculator!O$15)</f>
        <v>0</v>
      </c>
      <c r="P32" s="39">
        <f>COUNTIFS(ItemScaleMap!$A$2:$A$5000, Calculator!$E32, ItemScaleMap!$B$2:$B$5000,Calculator!P$15)</f>
        <v>0</v>
      </c>
      <c r="Q32" s="39">
        <f>COUNTIFS(ItemScaleMap!$A$2:$A$5000, Calculator!$E32, ItemScaleMap!$B$2:$B$5000,Calculator!Q$15)</f>
        <v>0</v>
      </c>
      <c r="R32" t="e">
        <f>VLOOKUP($C32,Items!$A$2:$M$6584, 7, 0)</f>
        <v>#N/A</v>
      </c>
    </row>
    <row r="33" spans="1:21" x14ac:dyDescent="0.25">
      <c r="A33">
        <v>18</v>
      </c>
      <c r="B33" t="str">
        <f>IF(Display!C49&lt;&gt;"",Display!C49,"")</f>
        <v/>
      </c>
      <c r="C33">
        <f>SUMIFS(Items!$A$2:$A$6584, Items!$C$2:$C$6584, _UserFormLength, Items!$D$2:$D$6584, _UserRespondent, Items!$E$2:$E$6584, _UserDisplayLanguage, Items!$I$2:$I$6584, Calculator!$A33)</f>
        <v>0</v>
      </c>
      <c r="D33" t="e">
        <f>VLOOKUP($C33,Items!$A$2:$M$6584, 6, 0)</f>
        <v>#N/A</v>
      </c>
      <c r="E33" s="39" t="e">
        <f>VLOOKUP($C33,Items!$A$2:$M$6584, 10, 0)</f>
        <v>#N/A</v>
      </c>
      <c r="F33" s="39">
        <f>COUNTIFS(ItemScaleMap!$A$2:$A$5000, Calculator!$E33, ItemScaleMap!$B$2:$B$5000,Calculator!F$15)</f>
        <v>0</v>
      </c>
      <c r="G33" s="39">
        <f>COUNTIFS(ItemScaleMap!$A$2:$A$5000, Calculator!$E33, ItemScaleMap!$B$2:$B$5000,Calculator!G$15)</f>
        <v>0</v>
      </c>
      <c r="H33" s="39">
        <f>COUNTIFS(ItemScaleMap!$A$2:$A$5000, Calculator!$E33, ItemScaleMap!$B$2:$B$5000,Calculator!H$15)</f>
        <v>0</v>
      </c>
      <c r="I33" s="39">
        <f>COUNTIFS(ItemScaleMap!$A$2:$A$5000, Calculator!$E33, ItemScaleMap!$B$2:$B$5000,Calculator!I$15)</f>
        <v>0</v>
      </c>
      <c r="J33" s="39">
        <f>COUNTIFS(ItemScaleMap!$A$2:$A$5000, Calculator!$E33, ItemScaleMap!$B$2:$B$5000,Calculator!J$15)</f>
        <v>0</v>
      </c>
      <c r="K33" s="39">
        <f>COUNTIFS(ItemScaleMap!$A$2:$A$5000, Calculator!$E33, ItemScaleMap!$B$2:$B$5000,Calculator!K$15)</f>
        <v>0</v>
      </c>
      <c r="L33" s="39">
        <f>COUNTIFS(ItemScaleMap!$A$2:$A$5000, Calculator!$E33, ItemScaleMap!$B$2:$B$5000,Calculator!L$15)</f>
        <v>0</v>
      </c>
      <c r="M33" s="39">
        <f>COUNTIFS(ItemScaleMap!$A$2:$A$5000, Calculator!$E33, ItemScaleMap!$B$2:$B$5000,Calculator!M$15)</f>
        <v>0</v>
      </c>
      <c r="N33" s="39">
        <f>COUNTIFS(ItemScaleMap!$A$2:$A$5000, Calculator!$E33, ItemScaleMap!$B$2:$B$5000,Calculator!N$15)</f>
        <v>0</v>
      </c>
      <c r="O33" s="39">
        <f>COUNTIFS(ItemScaleMap!$A$2:$A$5000, Calculator!$E33, ItemScaleMap!$B$2:$B$5000,Calculator!O$15)</f>
        <v>0</v>
      </c>
      <c r="P33" s="39">
        <f>COUNTIFS(ItemScaleMap!$A$2:$A$5000, Calculator!$E33, ItemScaleMap!$B$2:$B$5000,Calculator!P$15)</f>
        <v>0</v>
      </c>
      <c r="Q33" s="39">
        <f>COUNTIFS(ItemScaleMap!$A$2:$A$5000, Calculator!$E33, ItemScaleMap!$B$2:$B$5000,Calculator!Q$15)</f>
        <v>0</v>
      </c>
      <c r="R33" t="e">
        <f>VLOOKUP($C33,Items!$A$2:$M$6584, 7, 0)</f>
        <v>#N/A</v>
      </c>
    </row>
    <row r="34" spans="1:21" x14ac:dyDescent="0.25">
      <c r="A34">
        <v>19</v>
      </c>
      <c r="B34" t="str">
        <f>IF(Display!C50&lt;&gt;"",Display!C50,"")</f>
        <v/>
      </c>
      <c r="C34">
        <f>SUMIFS(Items!$A$2:$A$6584, Items!$C$2:$C$6584, _UserFormLength, Items!$D$2:$D$6584, _UserRespondent, Items!$E$2:$E$6584, _UserDisplayLanguage, Items!$I$2:$I$6584, Calculator!$A34)</f>
        <v>0</v>
      </c>
      <c r="D34" t="e">
        <f>VLOOKUP($C34,Items!$A$2:$M$6584, 6, 0)</f>
        <v>#N/A</v>
      </c>
      <c r="E34" s="39" t="e">
        <f>VLOOKUP($C34,Items!$A$2:$M$6584, 10, 0)</f>
        <v>#N/A</v>
      </c>
      <c r="F34" s="39">
        <f>COUNTIFS(ItemScaleMap!$A$2:$A$5000, Calculator!$E34, ItemScaleMap!$B$2:$B$5000,Calculator!F$15)</f>
        <v>0</v>
      </c>
      <c r="G34" s="39">
        <f>COUNTIFS(ItemScaleMap!$A$2:$A$5000, Calculator!$E34, ItemScaleMap!$B$2:$B$5000,Calculator!G$15)</f>
        <v>0</v>
      </c>
      <c r="H34" s="39">
        <f>COUNTIFS(ItemScaleMap!$A$2:$A$5000, Calculator!$E34, ItemScaleMap!$B$2:$B$5000,Calculator!H$15)</f>
        <v>0</v>
      </c>
      <c r="I34" s="39">
        <f>COUNTIFS(ItemScaleMap!$A$2:$A$5000, Calculator!$E34, ItemScaleMap!$B$2:$B$5000,Calculator!I$15)</f>
        <v>0</v>
      </c>
      <c r="J34" s="39">
        <f>COUNTIFS(ItemScaleMap!$A$2:$A$5000, Calculator!$E34, ItemScaleMap!$B$2:$B$5000,Calculator!J$15)</f>
        <v>0</v>
      </c>
      <c r="K34" s="39">
        <f>COUNTIFS(ItemScaleMap!$A$2:$A$5000, Calculator!$E34, ItemScaleMap!$B$2:$B$5000,Calculator!K$15)</f>
        <v>0</v>
      </c>
      <c r="L34" s="39">
        <f>COUNTIFS(ItemScaleMap!$A$2:$A$5000, Calculator!$E34, ItemScaleMap!$B$2:$B$5000,Calculator!L$15)</f>
        <v>0</v>
      </c>
      <c r="M34" s="39">
        <f>COUNTIFS(ItemScaleMap!$A$2:$A$5000, Calculator!$E34, ItemScaleMap!$B$2:$B$5000,Calculator!M$15)</f>
        <v>0</v>
      </c>
      <c r="N34" s="39">
        <f>COUNTIFS(ItemScaleMap!$A$2:$A$5000, Calculator!$E34, ItemScaleMap!$B$2:$B$5000,Calculator!N$15)</f>
        <v>0</v>
      </c>
      <c r="O34" s="39">
        <f>COUNTIFS(ItemScaleMap!$A$2:$A$5000, Calculator!$E34, ItemScaleMap!$B$2:$B$5000,Calculator!O$15)</f>
        <v>0</v>
      </c>
      <c r="P34" s="39">
        <f>COUNTIFS(ItemScaleMap!$A$2:$A$5000, Calculator!$E34, ItemScaleMap!$B$2:$B$5000,Calculator!P$15)</f>
        <v>0</v>
      </c>
      <c r="Q34" s="39">
        <f>COUNTIFS(ItemScaleMap!$A$2:$A$5000, Calculator!$E34, ItemScaleMap!$B$2:$B$5000,Calculator!Q$15)</f>
        <v>0</v>
      </c>
      <c r="R34" t="e">
        <f>VLOOKUP($C34,Items!$A$2:$M$6584, 7, 0)</f>
        <v>#N/A</v>
      </c>
    </row>
    <row r="35" spans="1:21" x14ac:dyDescent="0.25">
      <c r="A35">
        <v>20</v>
      </c>
      <c r="B35" t="str">
        <f>IF(Display!C51&lt;&gt;"",Display!C51,"")</f>
        <v/>
      </c>
      <c r="C35">
        <f>SUMIFS(Items!$A$2:$A$6584, Items!$C$2:$C$6584, _UserFormLength, Items!$D$2:$D$6584, _UserRespondent, Items!$E$2:$E$6584, _UserDisplayLanguage, Items!$I$2:$I$6584, Calculator!$A35)</f>
        <v>0</v>
      </c>
      <c r="D35" t="e">
        <f>VLOOKUP($C35,Items!$A$2:$M$6584, 6, 0)</f>
        <v>#N/A</v>
      </c>
      <c r="E35" s="39" t="e">
        <f>VLOOKUP($C35,Items!$A$2:$M$6584, 10, 0)</f>
        <v>#N/A</v>
      </c>
      <c r="F35" s="39">
        <f>COUNTIFS(ItemScaleMap!$A$2:$A$5000, Calculator!$E35, ItemScaleMap!$B$2:$B$5000,Calculator!F$15)</f>
        <v>0</v>
      </c>
      <c r="G35" s="39">
        <f>COUNTIFS(ItemScaleMap!$A$2:$A$5000, Calculator!$E35, ItemScaleMap!$B$2:$B$5000,Calculator!G$15)</f>
        <v>0</v>
      </c>
      <c r="H35" s="39">
        <f>COUNTIFS(ItemScaleMap!$A$2:$A$5000, Calculator!$E35, ItemScaleMap!$B$2:$B$5000,Calculator!H$15)</f>
        <v>0</v>
      </c>
      <c r="I35" s="39">
        <f>COUNTIFS(ItemScaleMap!$A$2:$A$5000, Calculator!$E35, ItemScaleMap!$B$2:$B$5000,Calculator!I$15)</f>
        <v>0</v>
      </c>
      <c r="J35" s="39">
        <f>COUNTIFS(ItemScaleMap!$A$2:$A$5000, Calculator!$E35, ItemScaleMap!$B$2:$B$5000,Calculator!J$15)</f>
        <v>0</v>
      </c>
      <c r="K35" s="39">
        <f>COUNTIFS(ItemScaleMap!$A$2:$A$5000, Calculator!$E35, ItemScaleMap!$B$2:$B$5000,Calculator!K$15)</f>
        <v>0</v>
      </c>
      <c r="L35" s="39">
        <f>COUNTIFS(ItemScaleMap!$A$2:$A$5000, Calculator!$E35, ItemScaleMap!$B$2:$B$5000,Calculator!L$15)</f>
        <v>0</v>
      </c>
      <c r="M35" s="39">
        <f>COUNTIFS(ItemScaleMap!$A$2:$A$5000, Calculator!$E35, ItemScaleMap!$B$2:$B$5000,Calculator!M$15)</f>
        <v>0</v>
      </c>
      <c r="N35" s="39">
        <f>COUNTIFS(ItemScaleMap!$A$2:$A$5000, Calculator!$E35, ItemScaleMap!$B$2:$B$5000,Calculator!N$15)</f>
        <v>0</v>
      </c>
      <c r="O35" s="39">
        <f>COUNTIFS(ItemScaleMap!$A$2:$A$5000, Calculator!$E35, ItemScaleMap!$B$2:$B$5000,Calculator!O$15)</f>
        <v>0</v>
      </c>
      <c r="P35" s="39">
        <f>COUNTIFS(ItemScaleMap!$A$2:$A$5000, Calculator!$E35, ItemScaleMap!$B$2:$B$5000,Calculator!P$15)</f>
        <v>0</v>
      </c>
      <c r="Q35" s="39">
        <f>COUNTIFS(ItemScaleMap!$A$2:$A$5000, Calculator!$E35, ItemScaleMap!$B$2:$B$5000,Calculator!Q$15)</f>
        <v>0</v>
      </c>
      <c r="R35" t="e">
        <f>VLOOKUP($C35,Items!$A$2:$M$6584, 7, 0)</f>
        <v>#N/A</v>
      </c>
    </row>
    <row r="36" spans="1:21" x14ac:dyDescent="0.25">
      <c r="A36">
        <v>21</v>
      </c>
      <c r="B36" t="str">
        <f>IF(Display!C52&lt;&gt;"",Display!C52,"")</f>
        <v/>
      </c>
      <c r="C36">
        <f>SUMIFS(Items!$A$2:$A$6584, Items!$C$2:$C$6584, _UserFormLength, Items!$D$2:$D$6584, _UserRespondent, Items!$E$2:$E$6584, _UserDisplayLanguage, Items!$I$2:$I$6584, Calculator!$A36)</f>
        <v>0</v>
      </c>
      <c r="D36" t="e">
        <f>VLOOKUP($C36,Items!$A$2:$M$6584, 6, 0)</f>
        <v>#N/A</v>
      </c>
      <c r="E36" s="39" t="e">
        <f>VLOOKUP($C36,Items!$A$2:$M$6584, 10, 0)</f>
        <v>#N/A</v>
      </c>
      <c r="F36" s="39">
        <f>COUNTIFS(ItemScaleMap!$A$2:$A$5000, Calculator!$E36, ItemScaleMap!$B$2:$B$5000,Calculator!F$15)</f>
        <v>0</v>
      </c>
      <c r="G36" s="39">
        <f>COUNTIFS(ItemScaleMap!$A$2:$A$5000, Calculator!$E36, ItemScaleMap!$B$2:$B$5000,Calculator!G$15)</f>
        <v>0</v>
      </c>
      <c r="H36" s="39">
        <f>COUNTIFS(ItemScaleMap!$A$2:$A$5000, Calculator!$E36, ItemScaleMap!$B$2:$B$5000,Calculator!H$15)</f>
        <v>0</v>
      </c>
      <c r="I36" s="39">
        <f>COUNTIFS(ItemScaleMap!$A$2:$A$5000, Calculator!$E36, ItemScaleMap!$B$2:$B$5000,Calculator!I$15)</f>
        <v>0</v>
      </c>
      <c r="J36" s="39">
        <f>COUNTIFS(ItemScaleMap!$A$2:$A$5000, Calculator!$E36, ItemScaleMap!$B$2:$B$5000,Calculator!J$15)</f>
        <v>0</v>
      </c>
      <c r="K36" s="39">
        <f>COUNTIFS(ItemScaleMap!$A$2:$A$5000, Calculator!$E36, ItemScaleMap!$B$2:$B$5000,Calculator!K$15)</f>
        <v>0</v>
      </c>
      <c r="L36" s="39">
        <f>COUNTIFS(ItemScaleMap!$A$2:$A$5000, Calculator!$E36, ItemScaleMap!$B$2:$B$5000,Calculator!L$15)</f>
        <v>0</v>
      </c>
      <c r="M36" s="39">
        <f>COUNTIFS(ItemScaleMap!$A$2:$A$5000, Calculator!$E36, ItemScaleMap!$B$2:$B$5000,Calculator!M$15)</f>
        <v>0</v>
      </c>
      <c r="N36" s="39">
        <f>COUNTIFS(ItemScaleMap!$A$2:$A$5000, Calculator!$E36, ItemScaleMap!$B$2:$B$5000,Calculator!N$15)</f>
        <v>0</v>
      </c>
      <c r="O36" s="39">
        <f>COUNTIFS(ItemScaleMap!$A$2:$A$5000, Calculator!$E36, ItemScaleMap!$B$2:$B$5000,Calculator!O$15)</f>
        <v>0</v>
      </c>
      <c r="P36" s="39">
        <f>COUNTIFS(ItemScaleMap!$A$2:$A$5000, Calculator!$E36, ItemScaleMap!$B$2:$B$5000,Calculator!P$15)</f>
        <v>0</v>
      </c>
      <c r="Q36" s="39">
        <f>COUNTIFS(ItemScaleMap!$A$2:$A$5000, Calculator!$E36, ItemScaleMap!$B$2:$B$5000,Calculator!Q$15)</f>
        <v>0</v>
      </c>
      <c r="R36" t="e">
        <f>VLOOKUP($C36,Items!$A$2:$M$6584, 7, 0)</f>
        <v>#N/A</v>
      </c>
    </row>
    <row r="37" spans="1:21" x14ac:dyDescent="0.25">
      <c r="A37">
        <v>22</v>
      </c>
      <c r="B37" t="str">
        <f>IF(Display!C53&lt;&gt;"",Display!C53,"")</f>
        <v/>
      </c>
      <c r="C37">
        <f>SUMIFS(Items!$A$2:$A$6584, Items!$C$2:$C$6584, _UserFormLength, Items!$D$2:$D$6584, _UserRespondent, Items!$E$2:$E$6584, _UserDisplayLanguage, Items!$I$2:$I$6584, Calculator!$A37)</f>
        <v>0</v>
      </c>
      <c r="D37" t="e">
        <f>VLOOKUP($C37,Items!$A$2:$M$6584, 6, 0)</f>
        <v>#N/A</v>
      </c>
      <c r="E37" s="39" t="e">
        <f>VLOOKUP($C37,Items!$A$2:$M$6584, 10, 0)</f>
        <v>#N/A</v>
      </c>
      <c r="F37" s="39">
        <f>COUNTIFS(ItemScaleMap!$A$2:$A$5000, Calculator!$E37, ItemScaleMap!$B$2:$B$5000,Calculator!F$15)</f>
        <v>0</v>
      </c>
      <c r="G37" s="39">
        <f>COUNTIFS(ItemScaleMap!$A$2:$A$5000, Calculator!$E37, ItemScaleMap!$B$2:$B$5000,Calculator!G$15)</f>
        <v>0</v>
      </c>
      <c r="H37" s="39">
        <f>COUNTIFS(ItemScaleMap!$A$2:$A$5000, Calculator!$E37, ItemScaleMap!$B$2:$B$5000,Calculator!H$15)</f>
        <v>0</v>
      </c>
      <c r="I37" s="39">
        <f>COUNTIFS(ItemScaleMap!$A$2:$A$5000, Calculator!$E37, ItemScaleMap!$B$2:$B$5000,Calculator!I$15)</f>
        <v>0</v>
      </c>
      <c r="J37" s="39">
        <f>COUNTIFS(ItemScaleMap!$A$2:$A$5000, Calculator!$E37, ItemScaleMap!$B$2:$B$5000,Calculator!J$15)</f>
        <v>0</v>
      </c>
      <c r="K37" s="39">
        <f>COUNTIFS(ItemScaleMap!$A$2:$A$5000, Calculator!$E37, ItemScaleMap!$B$2:$B$5000,Calculator!K$15)</f>
        <v>0</v>
      </c>
      <c r="L37" s="39">
        <f>COUNTIFS(ItemScaleMap!$A$2:$A$5000, Calculator!$E37, ItemScaleMap!$B$2:$B$5000,Calculator!L$15)</f>
        <v>0</v>
      </c>
      <c r="M37" s="39">
        <f>COUNTIFS(ItemScaleMap!$A$2:$A$5000, Calculator!$E37, ItemScaleMap!$B$2:$B$5000,Calculator!M$15)</f>
        <v>0</v>
      </c>
      <c r="N37" s="39">
        <f>COUNTIFS(ItemScaleMap!$A$2:$A$5000, Calculator!$E37, ItemScaleMap!$B$2:$B$5000,Calculator!N$15)</f>
        <v>0</v>
      </c>
      <c r="O37" s="39">
        <f>COUNTIFS(ItemScaleMap!$A$2:$A$5000, Calculator!$E37, ItemScaleMap!$B$2:$B$5000,Calculator!O$15)</f>
        <v>0</v>
      </c>
      <c r="P37" s="39">
        <f>COUNTIFS(ItemScaleMap!$A$2:$A$5000, Calculator!$E37, ItemScaleMap!$B$2:$B$5000,Calculator!P$15)</f>
        <v>0</v>
      </c>
      <c r="Q37" s="39">
        <f>COUNTIFS(ItemScaleMap!$A$2:$A$5000, Calculator!$E37, ItemScaleMap!$B$2:$B$5000,Calculator!Q$15)</f>
        <v>0</v>
      </c>
      <c r="R37" t="e">
        <f>VLOOKUP($C37,Items!$A$2:$M$6584, 7, 0)</f>
        <v>#N/A</v>
      </c>
      <c r="U37" s="118"/>
    </row>
    <row r="38" spans="1:21" x14ac:dyDescent="0.25">
      <c r="A38">
        <v>23</v>
      </c>
      <c r="B38" t="str">
        <f>IF(Display!C54&lt;&gt;"",Display!C54,"")</f>
        <v/>
      </c>
      <c r="C38">
        <f>SUMIFS(Items!$A$2:$A$6584, Items!$C$2:$C$6584, _UserFormLength, Items!$D$2:$D$6584, _UserRespondent, Items!$E$2:$E$6584, _UserDisplayLanguage, Items!$I$2:$I$6584, Calculator!$A38)</f>
        <v>0</v>
      </c>
      <c r="D38" t="e">
        <f>VLOOKUP($C38,Items!$A$2:$M$6584, 6, 0)</f>
        <v>#N/A</v>
      </c>
      <c r="E38" s="39" t="e">
        <f>VLOOKUP($C38,Items!$A$2:$M$6584, 10, 0)</f>
        <v>#N/A</v>
      </c>
      <c r="F38" s="39">
        <f>COUNTIFS(ItemScaleMap!$A$2:$A$5000, Calculator!$E38, ItemScaleMap!$B$2:$B$5000,Calculator!F$15)</f>
        <v>0</v>
      </c>
      <c r="G38" s="39">
        <f>COUNTIFS(ItemScaleMap!$A$2:$A$5000, Calculator!$E38, ItemScaleMap!$B$2:$B$5000,Calculator!G$15)</f>
        <v>0</v>
      </c>
      <c r="H38" s="39">
        <f>COUNTIFS(ItemScaleMap!$A$2:$A$5000, Calculator!$E38, ItemScaleMap!$B$2:$B$5000,Calculator!H$15)</f>
        <v>0</v>
      </c>
      <c r="I38" s="39">
        <f>COUNTIFS(ItemScaleMap!$A$2:$A$5000, Calculator!$E38, ItemScaleMap!$B$2:$B$5000,Calculator!I$15)</f>
        <v>0</v>
      </c>
      <c r="J38" s="39">
        <f>COUNTIFS(ItemScaleMap!$A$2:$A$5000, Calculator!$E38, ItemScaleMap!$B$2:$B$5000,Calculator!J$15)</f>
        <v>0</v>
      </c>
      <c r="K38" s="39">
        <f>COUNTIFS(ItemScaleMap!$A$2:$A$5000, Calculator!$E38, ItemScaleMap!$B$2:$B$5000,Calculator!K$15)</f>
        <v>0</v>
      </c>
      <c r="L38" s="39">
        <f>COUNTIFS(ItemScaleMap!$A$2:$A$5000, Calculator!$E38, ItemScaleMap!$B$2:$B$5000,Calculator!L$15)</f>
        <v>0</v>
      </c>
      <c r="M38" s="39">
        <f>COUNTIFS(ItemScaleMap!$A$2:$A$5000, Calculator!$E38, ItemScaleMap!$B$2:$B$5000,Calculator!M$15)</f>
        <v>0</v>
      </c>
      <c r="N38" s="39">
        <f>COUNTIFS(ItemScaleMap!$A$2:$A$5000, Calculator!$E38, ItemScaleMap!$B$2:$B$5000,Calculator!N$15)</f>
        <v>0</v>
      </c>
      <c r="O38" s="39">
        <f>COUNTIFS(ItemScaleMap!$A$2:$A$5000, Calculator!$E38, ItemScaleMap!$B$2:$B$5000,Calculator!O$15)</f>
        <v>0</v>
      </c>
      <c r="P38" s="39">
        <f>COUNTIFS(ItemScaleMap!$A$2:$A$5000, Calculator!$E38, ItemScaleMap!$B$2:$B$5000,Calculator!P$15)</f>
        <v>0</v>
      </c>
      <c r="Q38" s="39">
        <f>COUNTIFS(ItemScaleMap!$A$2:$A$5000, Calculator!$E38, ItemScaleMap!$B$2:$B$5000,Calculator!Q$15)</f>
        <v>0</v>
      </c>
      <c r="R38" t="e">
        <f>VLOOKUP($C38,Items!$A$2:$M$6584, 7, 0)</f>
        <v>#N/A</v>
      </c>
    </row>
    <row r="39" spans="1:21" x14ac:dyDescent="0.25">
      <c r="A39">
        <v>24</v>
      </c>
      <c r="B39" t="str">
        <f>IF(Display!C55&lt;&gt;"",Display!C55,"")</f>
        <v/>
      </c>
      <c r="C39">
        <f>SUMIFS(Items!$A$2:$A$6584, Items!$C$2:$C$6584, _UserFormLength, Items!$D$2:$D$6584, _UserRespondent, Items!$E$2:$E$6584, _UserDisplayLanguage, Items!$I$2:$I$6584, Calculator!$A39)</f>
        <v>0</v>
      </c>
      <c r="D39" t="e">
        <f>VLOOKUP($C39,Items!$A$2:$M$6584, 6, 0)</f>
        <v>#N/A</v>
      </c>
      <c r="E39" s="39" t="e">
        <f>VLOOKUP($C39,Items!$A$2:$M$6584, 10, 0)</f>
        <v>#N/A</v>
      </c>
      <c r="F39" s="39">
        <f>COUNTIFS(ItemScaleMap!$A$2:$A$5000, Calculator!$E39, ItemScaleMap!$B$2:$B$5000,Calculator!F$15)</f>
        <v>0</v>
      </c>
      <c r="G39" s="39">
        <f>COUNTIFS(ItemScaleMap!$A$2:$A$5000, Calculator!$E39, ItemScaleMap!$B$2:$B$5000,Calculator!G$15)</f>
        <v>0</v>
      </c>
      <c r="H39" s="39">
        <f>COUNTIFS(ItemScaleMap!$A$2:$A$5000, Calculator!$E39, ItemScaleMap!$B$2:$B$5000,Calculator!H$15)</f>
        <v>0</v>
      </c>
      <c r="I39" s="39">
        <f>COUNTIFS(ItemScaleMap!$A$2:$A$5000, Calculator!$E39, ItemScaleMap!$B$2:$B$5000,Calculator!I$15)</f>
        <v>0</v>
      </c>
      <c r="J39" s="39">
        <f>COUNTIFS(ItemScaleMap!$A$2:$A$5000, Calculator!$E39, ItemScaleMap!$B$2:$B$5000,Calculator!J$15)</f>
        <v>0</v>
      </c>
      <c r="K39" s="39">
        <f>COUNTIFS(ItemScaleMap!$A$2:$A$5000, Calculator!$E39, ItemScaleMap!$B$2:$B$5000,Calculator!K$15)</f>
        <v>0</v>
      </c>
      <c r="L39" s="39">
        <f>COUNTIFS(ItemScaleMap!$A$2:$A$5000, Calculator!$E39, ItemScaleMap!$B$2:$B$5000,Calculator!L$15)</f>
        <v>0</v>
      </c>
      <c r="M39" s="39">
        <f>COUNTIFS(ItemScaleMap!$A$2:$A$5000, Calculator!$E39, ItemScaleMap!$B$2:$B$5000,Calculator!M$15)</f>
        <v>0</v>
      </c>
      <c r="N39" s="39">
        <f>COUNTIFS(ItemScaleMap!$A$2:$A$5000, Calculator!$E39, ItemScaleMap!$B$2:$B$5000,Calculator!N$15)</f>
        <v>0</v>
      </c>
      <c r="O39" s="39">
        <f>COUNTIFS(ItemScaleMap!$A$2:$A$5000, Calculator!$E39, ItemScaleMap!$B$2:$B$5000,Calculator!O$15)</f>
        <v>0</v>
      </c>
      <c r="P39" s="39">
        <f>COUNTIFS(ItemScaleMap!$A$2:$A$5000, Calculator!$E39, ItemScaleMap!$B$2:$B$5000,Calculator!P$15)</f>
        <v>0</v>
      </c>
      <c r="Q39" s="39">
        <f>COUNTIFS(ItemScaleMap!$A$2:$A$5000, Calculator!$E39, ItemScaleMap!$B$2:$B$5000,Calculator!Q$15)</f>
        <v>0</v>
      </c>
      <c r="R39" t="e">
        <f>VLOOKUP($C39,Items!$A$2:$M$6584, 7, 0)</f>
        <v>#N/A</v>
      </c>
    </row>
    <row r="40" spans="1:21" x14ac:dyDescent="0.25">
      <c r="A40">
        <v>25</v>
      </c>
      <c r="B40" t="str">
        <f>IF(Display!C56&lt;&gt;"",Display!C56,"")</f>
        <v/>
      </c>
      <c r="C40">
        <f>SUMIFS(Items!$A$2:$A$6584, Items!$C$2:$C$6584, _UserFormLength, Items!$D$2:$D$6584, _UserRespondent, Items!$E$2:$E$6584, _UserDisplayLanguage, Items!$I$2:$I$6584, Calculator!$A40)</f>
        <v>0</v>
      </c>
      <c r="D40" t="e">
        <f>VLOOKUP($C40,Items!$A$2:$M$6584, 6, 0)</f>
        <v>#N/A</v>
      </c>
      <c r="E40" s="39" t="e">
        <f>VLOOKUP($C40,Items!$A$2:$M$6584, 10, 0)</f>
        <v>#N/A</v>
      </c>
      <c r="F40" s="39">
        <f>COUNTIFS(ItemScaleMap!$A$2:$A$5000, Calculator!$E40, ItemScaleMap!$B$2:$B$5000,Calculator!F$15)</f>
        <v>0</v>
      </c>
      <c r="G40" s="39">
        <f>COUNTIFS(ItemScaleMap!$A$2:$A$5000, Calculator!$E40, ItemScaleMap!$B$2:$B$5000,Calculator!G$15)</f>
        <v>0</v>
      </c>
      <c r="H40" s="39">
        <f>COUNTIFS(ItemScaleMap!$A$2:$A$5000, Calculator!$E40, ItemScaleMap!$B$2:$B$5000,Calculator!H$15)</f>
        <v>0</v>
      </c>
      <c r="I40" s="39">
        <f>COUNTIFS(ItemScaleMap!$A$2:$A$5000, Calculator!$E40, ItemScaleMap!$B$2:$B$5000,Calculator!I$15)</f>
        <v>0</v>
      </c>
      <c r="J40" s="39">
        <f>COUNTIFS(ItemScaleMap!$A$2:$A$5000, Calculator!$E40, ItemScaleMap!$B$2:$B$5000,Calculator!J$15)</f>
        <v>0</v>
      </c>
      <c r="K40" s="39">
        <f>COUNTIFS(ItemScaleMap!$A$2:$A$5000, Calculator!$E40, ItemScaleMap!$B$2:$B$5000,Calculator!K$15)</f>
        <v>0</v>
      </c>
      <c r="L40" s="39">
        <f>COUNTIFS(ItemScaleMap!$A$2:$A$5000, Calculator!$E40, ItemScaleMap!$B$2:$B$5000,Calculator!L$15)</f>
        <v>0</v>
      </c>
      <c r="M40" s="39">
        <f>COUNTIFS(ItemScaleMap!$A$2:$A$5000, Calculator!$E40, ItemScaleMap!$B$2:$B$5000,Calculator!M$15)</f>
        <v>0</v>
      </c>
      <c r="N40" s="39">
        <f>COUNTIFS(ItemScaleMap!$A$2:$A$5000, Calculator!$E40, ItemScaleMap!$B$2:$B$5000,Calculator!N$15)</f>
        <v>0</v>
      </c>
      <c r="O40" s="39">
        <f>COUNTIFS(ItemScaleMap!$A$2:$A$5000, Calculator!$E40, ItemScaleMap!$B$2:$B$5000,Calculator!O$15)</f>
        <v>0</v>
      </c>
      <c r="P40" s="39">
        <f>COUNTIFS(ItemScaleMap!$A$2:$A$5000, Calculator!$E40, ItemScaleMap!$B$2:$B$5000,Calculator!P$15)</f>
        <v>0</v>
      </c>
      <c r="Q40" s="39">
        <f>COUNTIFS(ItemScaleMap!$A$2:$A$5000, Calculator!$E40, ItemScaleMap!$B$2:$B$5000,Calculator!Q$15)</f>
        <v>0</v>
      </c>
      <c r="R40" t="e">
        <f>VLOOKUP($C40,Items!$A$2:$M$6584, 7, 0)</f>
        <v>#N/A</v>
      </c>
    </row>
    <row r="41" spans="1:21" x14ac:dyDescent="0.25">
      <c r="A41">
        <v>26</v>
      </c>
      <c r="B41" t="str">
        <f>IF(Display!C57&lt;&gt;"",Display!C57,"")</f>
        <v/>
      </c>
      <c r="C41">
        <f>SUMIFS(Items!$A$2:$A$6584, Items!$C$2:$C$6584, _UserFormLength, Items!$D$2:$D$6584, _UserRespondent, Items!$E$2:$E$6584, _UserDisplayLanguage, Items!$I$2:$I$6584, Calculator!$A41)</f>
        <v>0</v>
      </c>
      <c r="D41" t="e">
        <f>VLOOKUP($C41,Items!$A$2:$M$6584, 6, 0)</f>
        <v>#N/A</v>
      </c>
      <c r="E41" s="39" t="e">
        <f>VLOOKUP($C41,Items!$A$2:$M$6584, 10, 0)</f>
        <v>#N/A</v>
      </c>
      <c r="F41" s="39">
        <f>COUNTIFS(ItemScaleMap!$A$2:$A$5000, Calculator!$E41, ItemScaleMap!$B$2:$B$5000,Calculator!F$15)</f>
        <v>0</v>
      </c>
      <c r="G41" s="39">
        <f>COUNTIFS(ItemScaleMap!$A$2:$A$5000, Calculator!$E41, ItemScaleMap!$B$2:$B$5000,Calculator!G$15)</f>
        <v>0</v>
      </c>
      <c r="H41" s="39">
        <f>COUNTIFS(ItemScaleMap!$A$2:$A$5000, Calculator!$E41, ItemScaleMap!$B$2:$B$5000,Calculator!H$15)</f>
        <v>0</v>
      </c>
      <c r="I41" s="39">
        <f>COUNTIFS(ItemScaleMap!$A$2:$A$5000, Calculator!$E41, ItemScaleMap!$B$2:$B$5000,Calculator!I$15)</f>
        <v>0</v>
      </c>
      <c r="J41" s="39">
        <f>COUNTIFS(ItemScaleMap!$A$2:$A$5000, Calculator!$E41, ItemScaleMap!$B$2:$B$5000,Calculator!J$15)</f>
        <v>0</v>
      </c>
      <c r="K41" s="39">
        <f>COUNTIFS(ItemScaleMap!$A$2:$A$5000, Calculator!$E41, ItemScaleMap!$B$2:$B$5000,Calculator!K$15)</f>
        <v>0</v>
      </c>
      <c r="L41" s="39">
        <f>COUNTIFS(ItemScaleMap!$A$2:$A$5000, Calculator!$E41, ItemScaleMap!$B$2:$B$5000,Calculator!L$15)</f>
        <v>0</v>
      </c>
      <c r="M41" s="39">
        <f>COUNTIFS(ItemScaleMap!$A$2:$A$5000, Calculator!$E41, ItemScaleMap!$B$2:$B$5000,Calculator!M$15)</f>
        <v>0</v>
      </c>
      <c r="N41" s="39">
        <f>COUNTIFS(ItemScaleMap!$A$2:$A$5000, Calculator!$E41, ItemScaleMap!$B$2:$B$5000,Calculator!N$15)</f>
        <v>0</v>
      </c>
      <c r="O41" s="39">
        <f>COUNTIFS(ItemScaleMap!$A$2:$A$5000, Calculator!$E41, ItemScaleMap!$B$2:$B$5000,Calculator!O$15)</f>
        <v>0</v>
      </c>
      <c r="P41" s="39">
        <f>COUNTIFS(ItemScaleMap!$A$2:$A$5000, Calculator!$E41, ItemScaleMap!$B$2:$B$5000,Calculator!P$15)</f>
        <v>0</v>
      </c>
      <c r="Q41" s="39">
        <f>COUNTIFS(ItemScaleMap!$A$2:$A$5000, Calculator!$E41, ItemScaleMap!$B$2:$B$5000,Calculator!Q$15)</f>
        <v>0</v>
      </c>
      <c r="R41" t="e">
        <f>VLOOKUP($C41,Items!$A$2:$M$6584, 7, 0)</f>
        <v>#N/A</v>
      </c>
    </row>
    <row r="42" spans="1:21" x14ac:dyDescent="0.25">
      <c r="A42">
        <v>27</v>
      </c>
      <c r="B42" t="str">
        <f>IF(Display!C58&lt;&gt;"",Display!C58,"")</f>
        <v/>
      </c>
      <c r="C42">
        <f>SUMIFS(Items!$A$2:$A$6584, Items!$C$2:$C$6584, _UserFormLength, Items!$D$2:$D$6584, _UserRespondent, Items!$E$2:$E$6584, _UserDisplayLanguage, Items!$I$2:$I$6584, Calculator!$A42)</f>
        <v>0</v>
      </c>
      <c r="D42" t="e">
        <f>VLOOKUP($C42,Items!$A$2:$M$6584, 6, 0)</f>
        <v>#N/A</v>
      </c>
      <c r="E42" s="39" t="e">
        <f>VLOOKUP($C42,Items!$A$2:$M$6584, 10, 0)</f>
        <v>#N/A</v>
      </c>
      <c r="F42" s="39">
        <f>COUNTIFS(ItemScaleMap!$A$2:$A$5000, Calculator!$E42, ItemScaleMap!$B$2:$B$5000,Calculator!F$15)</f>
        <v>0</v>
      </c>
      <c r="G42" s="39">
        <f>COUNTIFS(ItemScaleMap!$A$2:$A$5000, Calculator!$E42, ItemScaleMap!$B$2:$B$5000,Calculator!G$15)</f>
        <v>0</v>
      </c>
      <c r="H42" s="39">
        <f>COUNTIFS(ItemScaleMap!$A$2:$A$5000, Calculator!$E42, ItemScaleMap!$B$2:$B$5000,Calculator!H$15)</f>
        <v>0</v>
      </c>
      <c r="I42" s="39">
        <f>COUNTIFS(ItemScaleMap!$A$2:$A$5000, Calculator!$E42, ItemScaleMap!$B$2:$B$5000,Calculator!I$15)</f>
        <v>0</v>
      </c>
      <c r="J42" s="39">
        <f>COUNTIFS(ItemScaleMap!$A$2:$A$5000, Calculator!$E42, ItemScaleMap!$B$2:$B$5000,Calculator!J$15)</f>
        <v>0</v>
      </c>
      <c r="K42" s="39">
        <f>COUNTIFS(ItemScaleMap!$A$2:$A$5000, Calculator!$E42, ItemScaleMap!$B$2:$B$5000,Calculator!K$15)</f>
        <v>0</v>
      </c>
      <c r="L42" s="39">
        <f>COUNTIFS(ItemScaleMap!$A$2:$A$5000, Calculator!$E42, ItemScaleMap!$B$2:$B$5000,Calculator!L$15)</f>
        <v>0</v>
      </c>
      <c r="M42" s="39">
        <f>COUNTIFS(ItemScaleMap!$A$2:$A$5000, Calculator!$E42, ItemScaleMap!$B$2:$B$5000,Calculator!M$15)</f>
        <v>0</v>
      </c>
      <c r="N42" s="39">
        <f>COUNTIFS(ItemScaleMap!$A$2:$A$5000, Calculator!$E42, ItemScaleMap!$B$2:$B$5000,Calculator!N$15)</f>
        <v>0</v>
      </c>
      <c r="O42" s="39">
        <f>COUNTIFS(ItemScaleMap!$A$2:$A$5000, Calculator!$E42, ItemScaleMap!$B$2:$B$5000,Calculator!O$15)</f>
        <v>0</v>
      </c>
      <c r="P42" s="39">
        <f>COUNTIFS(ItemScaleMap!$A$2:$A$5000, Calculator!$E42, ItemScaleMap!$B$2:$B$5000,Calculator!P$15)</f>
        <v>0</v>
      </c>
      <c r="Q42" s="39">
        <f>COUNTIFS(ItemScaleMap!$A$2:$A$5000, Calculator!$E42, ItemScaleMap!$B$2:$B$5000,Calculator!Q$15)</f>
        <v>0</v>
      </c>
      <c r="R42" t="e">
        <f>VLOOKUP($C42,Items!$A$2:$M$6584, 7, 0)</f>
        <v>#N/A</v>
      </c>
    </row>
    <row r="43" spans="1:21" x14ac:dyDescent="0.25">
      <c r="A43">
        <v>28</v>
      </c>
      <c r="B43" t="str">
        <f>IF(Display!C59&lt;&gt;"",Display!C59,"")</f>
        <v/>
      </c>
      <c r="C43">
        <f>SUMIFS(Items!$A$2:$A$6584, Items!$C$2:$C$6584, _UserFormLength, Items!$D$2:$D$6584, _UserRespondent, Items!$E$2:$E$6584, _UserDisplayLanguage, Items!$I$2:$I$6584, Calculator!$A43)</f>
        <v>0</v>
      </c>
      <c r="D43" t="e">
        <f>VLOOKUP($C43,Items!$A$2:$M$6584, 6, 0)</f>
        <v>#N/A</v>
      </c>
      <c r="E43" s="39" t="e">
        <f>VLOOKUP($C43,Items!$A$2:$M$6584, 10, 0)</f>
        <v>#N/A</v>
      </c>
      <c r="F43" s="39">
        <f>COUNTIFS(ItemScaleMap!$A$2:$A$5000, Calculator!$E43, ItemScaleMap!$B$2:$B$5000,Calculator!F$15)</f>
        <v>0</v>
      </c>
      <c r="G43" s="39">
        <f>COUNTIFS(ItemScaleMap!$A$2:$A$5000, Calculator!$E43, ItemScaleMap!$B$2:$B$5000,Calculator!G$15)</f>
        <v>0</v>
      </c>
      <c r="H43" s="39">
        <f>COUNTIFS(ItemScaleMap!$A$2:$A$5000, Calculator!$E43, ItemScaleMap!$B$2:$B$5000,Calculator!H$15)</f>
        <v>0</v>
      </c>
      <c r="I43" s="39">
        <f>COUNTIFS(ItemScaleMap!$A$2:$A$5000, Calculator!$E43, ItemScaleMap!$B$2:$B$5000,Calculator!I$15)</f>
        <v>0</v>
      </c>
      <c r="J43" s="39">
        <f>COUNTIFS(ItemScaleMap!$A$2:$A$5000, Calculator!$E43, ItemScaleMap!$B$2:$B$5000,Calculator!J$15)</f>
        <v>0</v>
      </c>
      <c r="K43" s="39">
        <f>COUNTIFS(ItemScaleMap!$A$2:$A$5000, Calculator!$E43, ItemScaleMap!$B$2:$B$5000,Calculator!K$15)</f>
        <v>0</v>
      </c>
      <c r="L43" s="39">
        <f>COUNTIFS(ItemScaleMap!$A$2:$A$5000, Calculator!$E43, ItemScaleMap!$B$2:$B$5000,Calculator!L$15)</f>
        <v>0</v>
      </c>
      <c r="M43" s="39">
        <f>COUNTIFS(ItemScaleMap!$A$2:$A$5000, Calculator!$E43, ItemScaleMap!$B$2:$B$5000,Calculator!M$15)</f>
        <v>0</v>
      </c>
      <c r="N43" s="39">
        <f>COUNTIFS(ItemScaleMap!$A$2:$A$5000, Calculator!$E43, ItemScaleMap!$B$2:$B$5000,Calculator!N$15)</f>
        <v>0</v>
      </c>
      <c r="O43" s="39">
        <f>COUNTIFS(ItemScaleMap!$A$2:$A$5000, Calculator!$E43, ItemScaleMap!$B$2:$B$5000,Calculator!O$15)</f>
        <v>0</v>
      </c>
      <c r="P43" s="39">
        <f>COUNTIFS(ItemScaleMap!$A$2:$A$5000, Calculator!$E43, ItemScaleMap!$B$2:$B$5000,Calculator!P$15)</f>
        <v>0</v>
      </c>
      <c r="Q43" s="39">
        <f>COUNTIFS(ItemScaleMap!$A$2:$A$5000, Calculator!$E43, ItemScaleMap!$B$2:$B$5000,Calculator!Q$15)</f>
        <v>0</v>
      </c>
      <c r="R43" t="e">
        <f>VLOOKUP($C43,Items!$A$2:$M$6584, 7, 0)</f>
        <v>#N/A</v>
      </c>
    </row>
    <row r="44" spans="1:21" x14ac:dyDescent="0.25">
      <c r="A44">
        <v>29</v>
      </c>
      <c r="B44" t="str">
        <f>IF(Display!C60&lt;&gt;"",Display!C60,"")</f>
        <v/>
      </c>
      <c r="C44">
        <f>SUMIFS(Items!$A$2:$A$6584, Items!$C$2:$C$6584, _UserFormLength, Items!$D$2:$D$6584, _UserRespondent, Items!$E$2:$E$6584, _UserDisplayLanguage, Items!$I$2:$I$6584, Calculator!$A44)</f>
        <v>0</v>
      </c>
      <c r="D44" t="e">
        <f>VLOOKUP($C44,Items!$A$2:$M$6584, 6, 0)</f>
        <v>#N/A</v>
      </c>
      <c r="E44" s="39" t="e">
        <f>VLOOKUP($C44,Items!$A$2:$M$6584, 10, 0)</f>
        <v>#N/A</v>
      </c>
      <c r="F44" s="39">
        <f>COUNTIFS(ItemScaleMap!$A$2:$A$5000, Calculator!$E44, ItemScaleMap!$B$2:$B$5000,Calculator!F$15)</f>
        <v>0</v>
      </c>
      <c r="G44" s="39">
        <f>COUNTIFS(ItemScaleMap!$A$2:$A$5000, Calculator!$E44, ItemScaleMap!$B$2:$B$5000,Calculator!G$15)</f>
        <v>0</v>
      </c>
      <c r="H44" s="39">
        <f>COUNTIFS(ItemScaleMap!$A$2:$A$5000, Calculator!$E44, ItemScaleMap!$B$2:$B$5000,Calculator!H$15)</f>
        <v>0</v>
      </c>
      <c r="I44" s="39">
        <f>COUNTIFS(ItemScaleMap!$A$2:$A$5000, Calculator!$E44, ItemScaleMap!$B$2:$B$5000,Calculator!I$15)</f>
        <v>0</v>
      </c>
      <c r="J44" s="39">
        <f>COUNTIFS(ItemScaleMap!$A$2:$A$5000, Calculator!$E44, ItemScaleMap!$B$2:$B$5000,Calculator!J$15)</f>
        <v>0</v>
      </c>
      <c r="K44" s="39">
        <f>COUNTIFS(ItemScaleMap!$A$2:$A$5000, Calculator!$E44, ItemScaleMap!$B$2:$B$5000,Calculator!K$15)</f>
        <v>0</v>
      </c>
      <c r="L44" s="39">
        <f>COUNTIFS(ItemScaleMap!$A$2:$A$5000, Calculator!$E44, ItemScaleMap!$B$2:$B$5000,Calculator!L$15)</f>
        <v>0</v>
      </c>
      <c r="M44" s="39">
        <f>COUNTIFS(ItemScaleMap!$A$2:$A$5000, Calculator!$E44, ItemScaleMap!$B$2:$B$5000,Calculator!M$15)</f>
        <v>0</v>
      </c>
      <c r="N44" s="39">
        <f>COUNTIFS(ItemScaleMap!$A$2:$A$5000, Calculator!$E44, ItemScaleMap!$B$2:$B$5000,Calculator!N$15)</f>
        <v>0</v>
      </c>
      <c r="O44" s="39">
        <f>COUNTIFS(ItemScaleMap!$A$2:$A$5000, Calculator!$E44, ItemScaleMap!$B$2:$B$5000,Calculator!O$15)</f>
        <v>0</v>
      </c>
      <c r="P44" s="39">
        <f>COUNTIFS(ItemScaleMap!$A$2:$A$5000, Calculator!$E44, ItemScaleMap!$B$2:$B$5000,Calculator!P$15)</f>
        <v>0</v>
      </c>
      <c r="Q44" s="39">
        <f>COUNTIFS(ItemScaleMap!$A$2:$A$5000, Calculator!$E44, ItemScaleMap!$B$2:$B$5000,Calculator!Q$15)</f>
        <v>0</v>
      </c>
      <c r="R44" t="e">
        <f>VLOOKUP($C44,Items!$A$2:$M$6584, 7, 0)</f>
        <v>#N/A</v>
      </c>
    </row>
    <row r="45" spans="1:21" x14ac:dyDescent="0.25">
      <c r="A45">
        <v>30</v>
      </c>
      <c r="B45" t="str">
        <f>IF(Display!C61&lt;&gt;"",Display!C61,"")</f>
        <v/>
      </c>
      <c r="C45">
        <f>SUMIFS(Items!$A$2:$A$6584, Items!$C$2:$C$6584, _UserFormLength, Items!$D$2:$D$6584, _UserRespondent, Items!$E$2:$E$6584, _UserDisplayLanguage, Items!$I$2:$I$6584, Calculator!$A45)</f>
        <v>0</v>
      </c>
      <c r="D45" t="e">
        <f>VLOOKUP($C45,Items!$A$2:$M$6584, 6, 0)</f>
        <v>#N/A</v>
      </c>
      <c r="E45" s="39" t="e">
        <f>VLOOKUP($C45,Items!$A$2:$M$6584, 10, 0)</f>
        <v>#N/A</v>
      </c>
      <c r="F45" s="39">
        <f>COUNTIFS(ItemScaleMap!$A$2:$A$5000, Calculator!$E45, ItemScaleMap!$B$2:$B$5000,Calculator!F$15)</f>
        <v>0</v>
      </c>
      <c r="G45" s="39">
        <f>COUNTIFS(ItemScaleMap!$A$2:$A$5000, Calculator!$E45, ItemScaleMap!$B$2:$B$5000,Calculator!G$15)</f>
        <v>0</v>
      </c>
      <c r="H45" s="39">
        <f>COUNTIFS(ItemScaleMap!$A$2:$A$5000, Calculator!$E45, ItemScaleMap!$B$2:$B$5000,Calculator!H$15)</f>
        <v>0</v>
      </c>
      <c r="I45" s="39">
        <f>COUNTIFS(ItemScaleMap!$A$2:$A$5000, Calculator!$E45, ItemScaleMap!$B$2:$B$5000,Calculator!I$15)</f>
        <v>0</v>
      </c>
      <c r="J45" s="39">
        <f>COUNTIFS(ItemScaleMap!$A$2:$A$5000, Calculator!$E45, ItemScaleMap!$B$2:$B$5000,Calculator!J$15)</f>
        <v>0</v>
      </c>
      <c r="K45" s="39">
        <f>COUNTIFS(ItemScaleMap!$A$2:$A$5000, Calculator!$E45, ItemScaleMap!$B$2:$B$5000,Calculator!K$15)</f>
        <v>0</v>
      </c>
      <c r="L45" s="39">
        <f>COUNTIFS(ItemScaleMap!$A$2:$A$5000, Calculator!$E45, ItemScaleMap!$B$2:$B$5000,Calculator!L$15)</f>
        <v>0</v>
      </c>
      <c r="M45" s="39">
        <f>COUNTIFS(ItemScaleMap!$A$2:$A$5000, Calculator!$E45, ItemScaleMap!$B$2:$B$5000,Calculator!M$15)</f>
        <v>0</v>
      </c>
      <c r="N45" s="39">
        <f>COUNTIFS(ItemScaleMap!$A$2:$A$5000, Calculator!$E45, ItemScaleMap!$B$2:$B$5000,Calculator!N$15)</f>
        <v>0</v>
      </c>
      <c r="O45" s="39">
        <f>COUNTIFS(ItemScaleMap!$A$2:$A$5000, Calculator!$E45, ItemScaleMap!$B$2:$B$5000,Calculator!O$15)</f>
        <v>0</v>
      </c>
      <c r="P45" s="39">
        <f>COUNTIFS(ItemScaleMap!$A$2:$A$5000, Calculator!$E45, ItemScaleMap!$B$2:$B$5000,Calculator!P$15)</f>
        <v>0</v>
      </c>
      <c r="Q45" s="39">
        <f>COUNTIFS(ItemScaleMap!$A$2:$A$5000, Calculator!$E45, ItemScaleMap!$B$2:$B$5000,Calculator!Q$15)</f>
        <v>0</v>
      </c>
      <c r="R45" t="e">
        <f>VLOOKUP($C45,Items!$A$2:$M$6584, 7, 0)</f>
        <v>#N/A</v>
      </c>
    </row>
    <row r="46" spans="1:21" x14ac:dyDescent="0.25">
      <c r="A46">
        <v>31</v>
      </c>
      <c r="B46" t="str">
        <f>IF(Display!C62&lt;&gt;"",Display!C62,"")</f>
        <v/>
      </c>
      <c r="C46">
        <f>SUMIFS(Items!$A$2:$A$6584, Items!$C$2:$C$6584, _UserFormLength, Items!$D$2:$D$6584, _UserRespondent, Items!$E$2:$E$6584, _UserDisplayLanguage, Items!$I$2:$I$6584, Calculator!$A46)</f>
        <v>0</v>
      </c>
      <c r="D46" t="e">
        <f>VLOOKUP($C46,Items!$A$2:$M$6584, 6, 0)</f>
        <v>#N/A</v>
      </c>
      <c r="E46" s="39" t="e">
        <f>VLOOKUP($C46,Items!$A$2:$M$6584, 10, 0)</f>
        <v>#N/A</v>
      </c>
      <c r="F46" s="39">
        <f>COUNTIFS(ItemScaleMap!$A$2:$A$5000, Calculator!$E46, ItemScaleMap!$B$2:$B$5000,Calculator!F$15)</f>
        <v>0</v>
      </c>
      <c r="G46" s="39">
        <f>COUNTIFS(ItemScaleMap!$A$2:$A$5000, Calculator!$E46, ItemScaleMap!$B$2:$B$5000,Calculator!G$15)</f>
        <v>0</v>
      </c>
      <c r="H46" s="39">
        <f>COUNTIFS(ItemScaleMap!$A$2:$A$5000, Calculator!$E46, ItemScaleMap!$B$2:$B$5000,Calculator!H$15)</f>
        <v>0</v>
      </c>
      <c r="I46" s="39">
        <f>COUNTIFS(ItemScaleMap!$A$2:$A$5000, Calculator!$E46, ItemScaleMap!$B$2:$B$5000,Calculator!I$15)</f>
        <v>0</v>
      </c>
      <c r="J46" s="39">
        <f>COUNTIFS(ItemScaleMap!$A$2:$A$5000, Calculator!$E46, ItemScaleMap!$B$2:$B$5000,Calculator!J$15)</f>
        <v>0</v>
      </c>
      <c r="K46" s="39">
        <f>COUNTIFS(ItemScaleMap!$A$2:$A$5000, Calculator!$E46, ItemScaleMap!$B$2:$B$5000,Calculator!K$15)</f>
        <v>0</v>
      </c>
      <c r="L46" s="39">
        <f>COUNTIFS(ItemScaleMap!$A$2:$A$5000, Calculator!$E46, ItemScaleMap!$B$2:$B$5000,Calculator!L$15)</f>
        <v>0</v>
      </c>
      <c r="M46" s="39">
        <f>COUNTIFS(ItemScaleMap!$A$2:$A$5000, Calculator!$E46, ItemScaleMap!$B$2:$B$5000,Calculator!M$15)</f>
        <v>0</v>
      </c>
      <c r="N46" s="39">
        <f>COUNTIFS(ItemScaleMap!$A$2:$A$5000, Calculator!$E46, ItemScaleMap!$B$2:$B$5000,Calculator!N$15)</f>
        <v>0</v>
      </c>
      <c r="O46" s="39">
        <f>COUNTIFS(ItemScaleMap!$A$2:$A$5000, Calculator!$E46, ItemScaleMap!$B$2:$B$5000,Calculator!O$15)</f>
        <v>0</v>
      </c>
      <c r="P46" s="39">
        <f>COUNTIFS(ItemScaleMap!$A$2:$A$5000, Calculator!$E46, ItemScaleMap!$B$2:$B$5000,Calculator!P$15)</f>
        <v>0</v>
      </c>
      <c r="Q46" s="39">
        <f>COUNTIFS(ItemScaleMap!$A$2:$A$5000, Calculator!$E46, ItemScaleMap!$B$2:$B$5000,Calculator!Q$15)</f>
        <v>0</v>
      </c>
      <c r="R46" t="e">
        <f>VLOOKUP($C46,Items!$A$2:$M$6584, 7, 0)</f>
        <v>#N/A</v>
      </c>
    </row>
    <row r="47" spans="1:21" x14ac:dyDescent="0.25">
      <c r="A47">
        <v>32</v>
      </c>
      <c r="B47" t="str">
        <f>IF(Display!C63&lt;&gt;"",Display!C63,"")</f>
        <v/>
      </c>
      <c r="C47">
        <f>SUMIFS(Items!$A$2:$A$6584, Items!$C$2:$C$6584, _UserFormLength, Items!$D$2:$D$6584, _UserRespondent, Items!$E$2:$E$6584, _UserDisplayLanguage, Items!$I$2:$I$6584, Calculator!$A47)</f>
        <v>0</v>
      </c>
      <c r="D47" t="e">
        <f>VLOOKUP($C47,Items!$A$2:$M$6584, 6, 0)</f>
        <v>#N/A</v>
      </c>
      <c r="E47" s="39" t="e">
        <f>VLOOKUP($C47,Items!$A$2:$M$6584, 10, 0)</f>
        <v>#N/A</v>
      </c>
      <c r="F47" s="39">
        <f>COUNTIFS(ItemScaleMap!$A$2:$A$5000, Calculator!$E47, ItemScaleMap!$B$2:$B$5000,Calculator!F$15)</f>
        <v>0</v>
      </c>
      <c r="G47" s="39">
        <f>COUNTIFS(ItemScaleMap!$A$2:$A$5000, Calculator!$E47, ItemScaleMap!$B$2:$B$5000,Calculator!G$15)</f>
        <v>0</v>
      </c>
      <c r="H47" s="39">
        <f>COUNTIFS(ItemScaleMap!$A$2:$A$5000, Calculator!$E47, ItemScaleMap!$B$2:$B$5000,Calculator!H$15)</f>
        <v>0</v>
      </c>
      <c r="I47" s="39">
        <f>COUNTIFS(ItemScaleMap!$A$2:$A$5000, Calculator!$E47, ItemScaleMap!$B$2:$B$5000,Calculator!I$15)</f>
        <v>0</v>
      </c>
      <c r="J47" s="39">
        <f>COUNTIFS(ItemScaleMap!$A$2:$A$5000, Calculator!$E47, ItemScaleMap!$B$2:$B$5000,Calculator!J$15)</f>
        <v>0</v>
      </c>
      <c r="K47" s="39">
        <f>COUNTIFS(ItemScaleMap!$A$2:$A$5000, Calculator!$E47, ItemScaleMap!$B$2:$B$5000,Calculator!K$15)</f>
        <v>0</v>
      </c>
      <c r="L47" s="39">
        <f>COUNTIFS(ItemScaleMap!$A$2:$A$5000, Calculator!$E47, ItemScaleMap!$B$2:$B$5000,Calculator!L$15)</f>
        <v>0</v>
      </c>
      <c r="M47" s="39">
        <f>COUNTIFS(ItemScaleMap!$A$2:$A$5000, Calculator!$E47, ItemScaleMap!$B$2:$B$5000,Calculator!M$15)</f>
        <v>0</v>
      </c>
      <c r="N47" s="39">
        <f>COUNTIFS(ItemScaleMap!$A$2:$A$5000, Calculator!$E47, ItemScaleMap!$B$2:$B$5000,Calculator!N$15)</f>
        <v>0</v>
      </c>
      <c r="O47" s="39">
        <f>COUNTIFS(ItemScaleMap!$A$2:$A$5000, Calculator!$E47, ItemScaleMap!$B$2:$B$5000,Calculator!O$15)</f>
        <v>0</v>
      </c>
      <c r="P47" s="39">
        <f>COUNTIFS(ItemScaleMap!$A$2:$A$5000, Calculator!$E47, ItemScaleMap!$B$2:$B$5000,Calculator!P$15)</f>
        <v>0</v>
      </c>
      <c r="Q47" s="39">
        <f>COUNTIFS(ItemScaleMap!$A$2:$A$5000, Calculator!$E47, ItemScaleMap!$B$2:$B$5000,Calculator!Q$15)</f>
        <v>0</v>
      </c>
      <c r="R47" t="e">
        <f>VLOOKUP($C47,Items!$A$2:$M$6584, 7, 0)</f>
        <v>#N/A</v>
      </c>
    </row>
    <row r="48" spans="1:21" x14ac:dyDescent="0.25">
      <c r="A48">
        <v>33</v>
      </c>
      <c r="B48" t="str">
        <f>IF(Display!C64&lt;&gt;"",Display!C64,"")</f>
        <v/>
      </c>
      <c r="C48">
        <f>SUMIFS(Items!$A$2:$A$6584, Items!$C$2:$C$6584, _UserFormLength, Items!$D$2:$D$6584, _UserRespondent, Items!$E$2:$E$6584, _UserDisplayLanguage, Items!$I$2:$I$6584, Calculator!$A48)</f>
        <v>0</v>
      </c>
      <c r="D48" t="e">
        <f>VLOOKUP($C48,Items!$A$2:$M$6584, 6, 0)</f>
        <v>#N/A</v>
      </c>
      <c r="E48" s="39" t="e">
        <f>VLOOKUP($C48,Items!$A$2:$M$6584, 10, 0)</f>
        <v>#N/A</v>
      </c>
      <c r="F48" s="39">
        <f>COUNTIFS(ItemScaleMap!$A$2:$A$5000, Calculator!$E48, ItemScaleMap!$B$2:$B$5000,Calculator!F$15)</f>
        <v>0</v>
      </c>
      <c r="G48" s="39">
        <f>COUNTIFS(ItemScaleMap!$A$2:$A$5000, Calculator!$E48, ItemScaleMap!$B$2:$B$5000,Calculator!G$15)</f>
        <v>0</v>
      </c>
      <c r="H48" s="39">
        <f>COUNTIFS(ItemScaleMap!$A$2:$A$5000, Calculator!$E48, ItemScaleMap!$B$2:$B$5000,Calculator!H$15)</f>
        <v>0</v>
      </c>
      <c r="I48" s="39">
        <f>COUNTIFS(ItemScaleMap!$A$2:$A$5000, Calculator!$E48, ItemScaleMap!$B$2:$B$5000,Calculator!I$15)</f>
        <v>0</v>
      </c>
      <c r="J48" s="39">
        <f>COUNTIFS(ItemScaleMap!$A$2:$A$5000, Calculator!$E48, ItemScaleMap!$B$2:$B$5000,Calculator!J$15)</f>
        <v>0</v>
      </c>
      <c r="K48" s="39">
        <f>COUNTIFS(ItemScaleMap!$A$2:$A$5000, Calculator!$E48, ItemScaleMap!$B$2:$B$5000,Calculator!K$15)</f>
        <v>0</v>
      </c>
      <c r="L48" s="39">
        <f>COUNTIFS(ItemScaleMap!$A$2:$A$5000, Calculator!$E48, ItemScaleMap!$B$2:$B$5000,Calculator!L$15)</f>
        <v>0</v>
      </c>
      <c r="M48" s="39">
        <f>COUNTIFS(ItemScaleMap!$A$2:$A$5000, Calculator!$E48, ItemScaleMap!$B$2:$B$5000,Calculator!M$15)</f>
        <v>0</v>
      </c>
      <c r="N48" s="39">
        <f>COUNTIFS(ItemScaleMap!$A$2:$A$5000, Calculator!$E48, ItemScaleMap!$B$2:$B$5000,Calculator!N$15)</f>
        <v>0</v>
      </c>
      <c r="O48" s="39">
        <f>COUNTIFS(ItemScaleMap!$A$2:$A$5000, Calculator!$E48, ItemScaleMap!$B$2:$B$5000,Calculator!O$15)</f>
        <v>0</v>
      </c>
      <c r="P48" s="39">
        <f>COUNTIFS(ItemScaleMap!$A$2:$A$5000, Calculator!$E48, ItemScaleMap!$B$2:$B$5000,Calculator!P$15)</f>
        <v>0</v>
      </c>
      <c r="Q48" s="39">
        <f>COUNTIFS(ItemScaleMap!$A$2:$A$5000, Calculator!$E48, ItemScaleMap!$B$2:$B$5000,Calculator!Q$15)</f>
        <v>0</v>
      </c>
      <c r="R48" t="e">
        <f>VLOOKUP($C48,Items!$A$2:$M$6584, 7, 0)</f>
        <v>#N/A</v>
      </c>
    </row>
    <row r="49" spans="1:18" x14ac:dyDescent="0.25">
      <c r="A49">
        <v>34</v>
      </c>
      <c r="B49" t="str">
        <f>IF(Display!C65&lt;&gt;"",Display!C65,"")</f>
        <v/>
      </c>
      <c r="C49">
        <f>SUMIFS(Items!$A$2:$A$6584, Items!$C$2:$C$6584, _UserFormLength, Items!$D$2:$D$6584, _UserRespondent, Items!$E$2:$E$6584, _UserDisplayLanguage, Items!$I$2:$I$6584, Calculator!$A49)</f>
        <v>0</v>
      </c>
      <c r="D49" t="e">
        <f>VLOOKUP($C49,Items!$A$2:$M$6584, 6, 0)</f>
        <v>#N/A</v>
      </c>
      <c r="E49" s="39" t="e">
        <f>VLOOKUP($C49,Items!$A$2:$M$6584, 10, 0)</f>
        <v>#N/A</v>
      </c>
      <c r="F49" s="39">
        <f>COUNTIFS(ItemScaleMap!$A$2:$A$5000, Calculator!$E49, ItemScaleMap!$B$2:$B$5000,Calculator!F$15)</f>
        <v>0</v>
      </c>
      <c r="G49" s="39">
        <f>COUNTIFS(ItemScaleMap!$A$2:$A$5000, Calculator!$E49, ItemScaleMap!$B$2:$B$5000,Calculator!G$15)</f>
        <v>0</v>
      </c>
      <c r="H49" s="39">
        <f>COUNTIFS(ItemScaleMap!$A$2:$A$5000, Calculator!$E49, ItemScaleMap!$B$2:$B$5000,Calculator!H$15)</f>
        <v>0</v>
      </c>
      <c r="I49" s="39">
        <f>COUNTIFS(ItemScaleMap!$A$2:$A$5000, Calculator!$E49, ItemScaleMap!$B$2:$B$5000,Calculator!I$15)</f>
        <v>0</v>
      </c>
      <c r="J49" s="39">
        <f>COUNTIFS(ItemScaleMap!$A$2:$A$5000, Calculator!$E49, ItemScaleMap!$B$2:$B$5000,Calculator!J$15)</f>
        <v>0</v>
      </c>
      <c r="K49" s="39">
        <f>COUNTIFS(ItemScaleMap!$A$2:$A$5000, Calculator!$E49, ItemScaleMap!$B$2:$B$5000,Calculator!K$15)</f>
        <v>0</v>
      </c>
      <c r="L49" s="39">
        <f>COUNTIFS(ItemScaleMap!$A$2:$A$5000, Calculator!$E49, ItemScaleMap!$B$2:$B$5000,Calculator!L$15)</f>
        <v>0</v>
      </c>
      <c r="M49" s="39">
        <f>COUNTIFS(ItemScaleMap!$A$2:$A$5000, Calculator!$E49, ItemScaleMap!$B$2:$B$5000,Calculator!M$15)</f>
        <v>0</v>
      </c>
      <c r="N49" s="39">
        <f>COUNTIFS(ItemScaleMap!$A$2:$A$5000, Calculator!$E49, ItemScaleMap!$B$2:$B$5000,Calculator!N$15)</f>
        <v>0</v>
      </c>
      <c r="O49" s="39">
        <f>COUNTIFS(ItemScaleMap!$A$2:$A$5000, Calculator!$E49, ItemScaleMap!$B$2:$B$5000,Calculator!O$15)</f>
        <v>0</v>
      </c>
      <c r="P49" s="39">
        <f>COUNTIFS(ItemScaleMap!$A$2:$A$5000, Calculator!$E49, ItemScaleMap!$B$2:$B$5000,Calculator!P$15)</f>
        <v>0</v>
      </c>
      <c r="Q49" s="39">
        <f>COUNTIFS(ItemScaleMap!$A$2:$A$5000, Calculator!$E49, ItemScaleMap!$B$2:$B$5000,Calculator!Q$15)</f>
        <v>0</v>
      </c>
      <c r="R49" t="e">
        <f>VLOOKUP($C49,Items!$A$2:$M$6584, 7, 0)</f>
        <v>#N/A</v>
      </c>
    </row>
    <row r="50" spans="1:18" x14ac:dyDescent="0.25">
      <c r="A50">
        <v>35</v>
      </c>
      <c r="B50" t="str">
        <f>IF(Display!C66&lt;&gt;"",Display!C66,"")</f>
        <v/>
      </c>
      <c r="C50">
        <f>SUMIFS(Items!$A$2:$A$6584, Items!$C$2:$C$6584, _UserFormLength, Items!$D$2:$D$6584, _UserRespondent, Items!$E$2:$E$6584, _UserDisplayLanguage, Items!$I$2:$I$6584, Calculator!$A50)</f>
        <v>0</v>
      </c>
      <c r="D50" t="e">
        <f>VLOOKUP($C50,Items!$A$2:$M$6584, 6, 0)</f>
        <v>#N/A</v>
      </c>
      <c r="E50" s="39" t="e">
        <f>VLOOKUP($C50,Items!$A$2:$M$6584, 10, 0)</f>
        <v>#N/A</v>
      </c>
      <c r="F50" s="39">
        <f>COUNTIFS(ItemScaleMap!$A$2:$A$5000, Calculator!$E50, ItemScaleMap!$B$2:$B$5000,Calculator!F$15)</f>
        <v>0</v>
      </c>
      <c r="G50" s="39">
        <f>COUNTIFS(ItemScaleMap!$A$2:$A$5000, Calculator!$E50, ItemScaleMap!$B$2:$B$5000,Calculator!G$15)</f>
        <v>0</v>
      </c>
      <c r="H50" s="39">
        <f>COUNTIFS(ItemScaleMap!$A$2:$A$5000, Calculator!$E50, ItemScaleMap!$B$2:$B$5000,Calculator!H$15)</f>
        <v>0</v>
      </c>
      <c r="I50" s="39">
        <f>COUNTIFS(ItemScaleMap!$A$2:$A$5000, Calculator!$E50, ItemScaleMap!$B$2:$B$5000,Calculator!I$15)</f>
        <v>0</v>
      </c>
      <c r="J50" s="39">
        <f>COUNTIFS(ItemScaleMap!$A$2:$A$5000, Calculator!$E50, ItemScaleMap!$B$2:$B$5000,Calculator!J$15)</f>
        <v>0</v>
      </c>
      <c r="K50" s="39">
        <f>COUNTIFS(ItemScaleMap!$A$2:$A$5000, Calculator!$E50, ItemScaleMap!$B$2:$B$5000,Calculator!K$15)</f>
        <v>0</v>
      </c>
      <c r="L50" s="39">
        <f>COUNTIFS(ItemScaleMap!$A$2:$A$5000, Calculator!$E50, ItemScaleMap!$B$2:$B$5000,Calculator!L$15)</f>
        <v>0</v>
      </c>
      <c r="M50" s="39">
        <f>COUNTIFS(ItemScaleMap!$A$2:$A$5000, Calculator!$E50, ItemScaleMap!$B$2:$B$5000,Calculator!M$15)</f>
        <v>0</v>
      </c>
      <c r="N50" s="39">
        <f>COUNTIFS(ItemScaleMap!$A$2:$A$5000, Calculator!$E50, ItemScaleMap!$B$2:$B$5000,Calculator!N$15)</f>
        <v>0</v>
      </c>
      <c r="O50" s="39">
        <f>COUNTIFS(ItemScaleMap!$A$2:$A$5000, Calculator!$E50, ItemScaleMap!$B$2:$B$5000,Calculator!O$15)</f>
        <v>0</v>
      </c>
      <c r="P50" s="39">
        <f>COUNTIFS(ItemScaleMap!$A$2:$A$5000, Calculator!$E50, ItemScaleMap!$B$2:$B$5000,Calculator!P$15)</f>
        <v>0</v>
      </c>
      <c r="Q50" s="39">
        <f>COUNTIFS(ItemScaleMap!$A$2:$A$5000, Calculator!$E50, ItemScaleMap!$B$2:$B$5000,Calculator!Q$15)</f>
        <v>0</v>
      </c>
      <c r="R50" t="e">
        <f>VLOOKUP($C50,Items!$A$2:$M$6584, 7, 0)</f>
        <v>#N/A</v>
      </c>
    </row>
    <row r="51" spans="1:18" x14ac:dyDescent="0.25">
      <c r="A51">
        <v>36</v>
      </c>
      <c r="B51" t="str">
        <f>IF(Display!C67&lt;&gt;"",Display!C67,"")</f>
        <v/>
      </c>
      <c r="C51">
        <f>SUMIFS(Items!$A$2:$A$6584, Items!$C$2:$C$6584, _UserFormLength, Items!$D$2:$D$6584, _UserRespondent, Items!$E$2:$E$6584, _UserDisplayLanguage, Items!$I$2:$I$6584, Calculator!$A51)</f>
        <v>0</v>
      </c>
      <c r="D51" t="e">
        <f>VLOOKUP($C51,Items!$A$2:$M$6584, 6, 0)</f>
        <v>#N/A</v>
      </c>
      <c r="E51" s="39" t="e">
        <f>VLOOKUP($C51,Items!$A$2:$M$6584, 10, 0)</f>
        <v>#N/A</v>
      </c>
      <c r="F51" s="39">
        <f>COUNTIFS(ItemScaleMap!$A$2:$A$5000, Calculator!$E51, ItemScaleMap!$B$2:$B$5000,Calculator!F$15)</f>
        <v>0</v>
      </c>
      <c r="G51" s="39">
        <f>COUNTIFS(ItemScaleMap!$A$2:$A$5000, Calculator!$E51, ItemScaleMap!$B$2:$B$5000,Calculator!G$15)</f>
        <v>0</v>
      </c>
      <c r="H51" s="39">
        <f>COUNTIFS(ItemScaleMap!$A$2:$A$5000, Calculator!$E51, ItemScaleMap!$B$2:$B$5000,Calculator!H$15)</f>
        <v>0</v>
      </c>
      <c r="I51" s="39">
        <f>COUNTIFS(ItemScaleMap!$A$2:$A$5000, Calculator!$E51, ItemScaleMap!$B$2:$B$5000,Calculator!I$15)</f>
        <v>0</v>
      </c>
      <c r="J51" s="39">
        <f>COUNTIFS(ItemScaleMap!$A$2:$A$5000, Calculator!$E51, ItemScaleMap!$B$2:$B$5000,Calculator!J$15)</f>
        <v>0</v>
      </c>
      <c r="K51" s="39">
        <f>COUNTIFS(ItemScaleMap!$A$2:$A$5000, Calculator!$E51, ItemScaleMap!$B$2:$B$5000,Calculator!K$15)</f>
        <v>0</v>
      </c>
      <c r="L51" s="39">
        <f>COUNTIFS(ItemScaleMap!$A$2:$A$5000, Calculator!$E51, ItemScaleMap!$B$2:$B$5000,Calculator!L$15)</f>
        <v>0</v>
      </c>
      <c r="M51" s="39">
        <f>COUNTIFS(ItemScaleMap!$A$2:$A$5000, Calculator!$E51, ItemScaleMap!$B$2:$B$5000,Calculator!M$15)</f>
        <v>0</v>
      </c>
      <c r="N51" s="39">
        <f>COUNTIFS(ItemScaleMap!$A$2:$A$5000, Calculator!$E51, ItemScaleMap!$B$2:$B$5000,Calculator!N$15)</f>
        <v>0</v>
      </c>
      <c r="O51" s="39">
        <f>COUNTIFS(ItemScaleMap!$A$2:$A$5000, Calculator!$E51, ItemScaleMap!$B$2:$B$5000,Calculator!O$15)</f>
        <v>0</v>
      </c>
      <c r="P51" s="39">
        <f>COUNTIFS(ItemScaleMap!$A$2:$A$5000, Calculator!$E51, ItemScaleMap!$B$2:$B$5000,Calculator!P$15)</f>
        <v>0</v>
      </c>
      <c r="Q51" s="39">
        <f>COUNTIFS(ItemScaleMap!$A$2:$A$5000, Calculator!$E51, ItemScaleMap!$B$2:$B$5000,Calculator!Q$15)</f>
        <v>0</v>
      </c>
      <c r="R51" t="e">
        <f>VLOOKUP($C51,Items!$A$2:$M$6584, 7, 0)</f>
        <v>#N/A</v>
      </c>
    </row>
    <row r="52" spans="1:18" x14ac:dyDescent="0.25">
      <c r="A52">
        <v>37</v>
      </c>
      <c r="B52" t="str">
        <f>IF(Display!C68&lt;&gt;"",Display!C68,"")</f>
        <v/>
      </c>
      <c r="C52">
        <f>SUMIFS(Items!$A$2:$A$6584, Items!$C$2:$C$6584, _UserFormLength, Items!$D$2:$D$6584, _UserRespondent, Items!$E$2:$E$6584, _UserDisplayLanguage, Items!$I$2:$I$6584, Calculator!$A52)</f>
        <v>0</v>
      </c>
      <c r="D52" t="e">
        <f>VLOOKUP($C52,Items!$A$2:$M$6584, 6, 0)</f>
        <v>#N/A</v>
      </c>
      <c r="E52" s="39" t="e">
        <f>VLOOKUP($C52,Items!$A$2:$M$6584, 10, 0)</f>
        <v>#N/A</v>
      </c>
      <c r="F52" s="39">
        <f>COUNTIFS(ItemScaleMap!$A$2:$A$5000, Calculator!$E52, ItemScaleMap!$B$2:$B$5000,Calculator!F$15)</f>
        <v>0</v>
      </c>
      <c r="G52" s="39">
        <f>COUNTIFS(ItemScaleMap!$A$2:$A$5000, Calculator!$E52, ItemScaleMap!$B$2:$B$5000,Calculator!G$15)</f>
        <v>0</v>
      </c>
      <c r="H52" s="39">
        <f>COUNTIFS(ItemScaleMap!$A$2:$A$5000, Calculator!$E52, ItemScaleMap!$B$2:$B$5000,Calculator!H$15)</f>
        <v>0</v>
      </c>
      <c r="I52" s="39">
        <f>COUNTIFS(ItemScaleMap!$A$2:$A$5000, Calculator!$E52, ItemScaleMap!$B$2:$B$5000,Calculator!I$15)</f>
        <v>0</v>
      </c>
      <c r="J52" s="39">
        <f>COUNTIFS(ItemScaleMap!$A$2:$A$5000, Calculator!$E52, ItemScaleMap!$B$2:$B$5000,Calculator!J$15)</f>
        <v>0</v>
      </c>
      <c r="K52" s="39">
        <f>COUNTIFS(ItemScaleMap!$A$2:$A$5000, Calculator!$E52, ItemScaleMap!$B$2:$B$5000,Calculator!K$15)</f>
        <v>0</v>
      </c>
      <c r="L52" s="39">
        <f>COUNTIFS(ItemScaleMap!$A$2:$A$5000, Calculator!$E52, ItemScaleMap!$B$2:$B$5000,Calculator!L$15)</f>
        <v>0</v>
      </c>
      <c r="M52" s="39">
        <f>COUNTIFS(ItemScaleMap!$A$2:$A$5000, Calculator!$E52, ItemScaleMap!$B$2:$B$5000,Calculator!M$15)</f>
        <v>0</v>
      </c>
      <c r="N52" s="39">
        <f>COUNTIFS(ItemScaleMap!$A$2:$A$5000, Calculator!$E52, ItemScaleMap!$B$2:$B$5000,Calculator!N$15)</f>
        <v>0</v>
      </c>
      <c r="O52" s="39">
        <f>COUNTIFS(ItemScaleMap!$A$2:$A$5000, Calculator!$E52, ItemScaleMap!$B$2:$B$5000,Calculator!O$15)</f>
        <v>0</v>
      </c>
      <c r="P52" s="39">
        <f>COUNTIFS(ItemScaleMap!$A$2:$A$5000, Calculator!$E52, ItemScaleMap!$B$2:$B$5000,Calculator!P$15)</f>
        <v>0</v>
      </c>
      <c r="Q52" s="39">
        <f>COUNTIFS(ItemScaleMap!$A$2:$A$5000, Calculator!$E52, ItemScaleMap!$B$2:$B$5000,Calculator!Q$15)</f>
        <v>0</v>
      </c>
      <c r="R52" t="e">
        <f>VLOOKUP($C52,Items!$A$2:$M$6584, 7, 0)</f>
        <v>#N/A</v>
      </c>
    </row>
    <row r="53" spans="1:18" x14ac:dyDescent="0.25">
      <c r="A53">
        <v>38</v>
      </c>
      <c r="B53" t="str">
        <f>IF(Display!C69&lt;&gt;"",Display!C69,"")</f>
        <v/>
      </c>
      <c r="C53">
        <f>SUMIFS(Items!$A$2:$A$6584, Items!$C$2:$C$6584, _UserFormLength, Items!$D$2:$D$6584, _UserRespondent, Items!$E$2:$E$6584, _UserDisplayLanguage, Items!$I$2:$I$6584, Calculator!$A53)</f>
        <v>0</v>
      </c>
      <c r="D53" t="e">
        <f>VLOOKUP($C53,Items!$A$2:$M$6584, 6, 0)</f>
        <v>#N/A</v>
      </c>
      <c r="E53" s="39" t="e">
        <f>VLOOKUP($C53,Items!$A$2:$M$6584, 10, 0)</f>
        <v>#N/A</v>
      </c>
      <c r="F53" s="39">
        <f>COUNTIFS(ItemScaleMap!$A$2:$A$5000, Calculator!$E53, ItemScaleMap!$B$2:$B$5000,Calculator!F$15)</f>
        <v>0</v>
      </c>
      <c r="G53" s="39">
        <f>COUNTIFS(ItemScaleMap!$A$2:$A$5000, Calculator!$E53, ItemScaleMap!$B$2:$B$5000,Calculator!G$15)</f>
        <v>0</v>
      </c>
      <c r="H53" s="39">
        <f>COUNTIFS(ItemScaleMap!$A$2:$A$5000, Calculator!$E53, ItemScaleMap!$B$2:$B$5000,Calculator!H$15)</f>
        <v>0</v>
      </c>
      <c r="I53" s="39">
        <f>COUNTIFS(ItemScaleMap!$A$2:$A$5000, Calculator!$E53, ItemScaleMap!$B$2:$B$5000,Calculator!I$15)</f>
        <v>0</v>
      </c>
      <c r="J53" s="39">
        <f>COUNTIFS(ItemScaleMap!$A$2:$A$5000, Calculator!$E53, ItemScaleMap!$B$2:$B$5000,Calculator!J$15)</f>
        <v>0</v>
      </c>
      <c r="K53" s="39">
        <f>COUNTIFS(ItemScaleMap!$A$2:$A$5000, Calculator!$E53, ItemScaleMap!$B$2:$B$5000,Calculator!K$15)</f>
        <v>0</v>
      </c>
      <c r="L53" s="39">
        <f>COUNTIFS(ItemScaleMap!$A$2:$A$5000, Calculator!$E53, ItemScaleMap!$B$2:$B$5000,Calculator!L$15)</f>
        <v>0</v>
      </c>
      <c r="M53" s="39">
        <f>COUNTIFS(ItemScaleMap!$A$2:$A$5000, Calculator!$E53, ItemScaleMap!$B$2:$B$5000,Calculator!M$15)</f>
        <v>0</v>
      </c>
      <c r="N53" s="39">
        <f>COUNTIFS(ItemScaleMap!$A$2:$A$5000, Calculator!$E53, ItemScaleMap!$B$2:$B$5000,Calculator!N$15)</f>
        <v>0</v>
      </c>
      <c r="O53" s="39">
        <f>COUNTIFS(ItemScaleMap!$A$2:$A$5000, Calculator!$E53, ItemScaleMap!$B$2:$B$5000,Calculator!O$15)</f>
        <v>0</v>
      </c>
      <c r="P53" s="39">
        <f>COUNTIFS(ItemScaleMap!$A$2:$A$5000, Calculator!$E53, ItemScaleMap!$B$2:$B$5000,Calculator!P$15)</f>
        <v>0</v>
      </c>
      <c r="Q53" s="39">
        <f>COUNTIFS(ItemScaleMap!$A$2:$A$5000, Calculator!$E53, ItemScaleMap!$B$2:$B$5000,Calculator!Q$15)</f>
        <v>0</v>
      </c>
      <c r="R53" t="e">
        <f>VLOOKUP($C53,Items!$A$2:$M$6584, 7, 0)</f>
        <v>#N/A</v>
      </c>
    </row>
    <row r="54" spans="1:18" x14ac:dyDescent="0.25">
      <c r="A54">
        <v>39</v>
      </c>
      <c r="B54" t="str">
        <f>IF(Display!C70&lt;&gt;"",Display!C70,"")</f>
        <v/>
      </c>
      <c r="C54">
        <f>SUMIFS(Items!$A$2:$A$6584, Items!$C$2:$C$6584, _UserFormLength, Items!$D$2:$D$6584, _UserRespondent, Items!$E$2:$E$6584, _UserDisplayLanguage, Items!$I$2:$I$6584, Calculator!$A54)</f>
        <v>0</v>
      </c>
      <c r="D54" t="e">
        <f>VLOOKUP($C54,Items!$A$2:$M$6584, 6, 0)</f>
        <v>#N/A</v>
      </c>
      <c r="E54" s="39" t="e">
        <f>VLOOKUP($C54,Items!$A$2:$M$6584, 10, 0)</f>
        <v>#N/A</v>
      </c>
      <c r="F54" s="39">
        <f>COUNTIFS(ItemScaleMap!$A$2:$A$5000, Calculator!$E54, ItemScaleMap!$B$2:$B$5000,Calculator!F$15)</f>
        <v>0</v>
      </c>
      <c r="G54" s="39">
        <f>COUNTIFS(ItemScaleMap!$A$2:$A$5000, Calculator!$E54, ItemScaleMap!$B$2:$B$5000,Calculator!G$15)</f>
        <v>0</v>
      </c>
      <c r="H54" s="39">
        <f>COUNTIFS(ItemScaleMap!$A$2:$A$5000, Calculator!$E54, ItemScaleMap!$B$2:$B$5000,Calculator!H$15)</f>
        <v>0</v>
      </c>
      <c r="I54" s="39">
        <f>COUNTIFS(ItemScaleMap!$A$2:$A$5000, Calculator!$E54, ItemScaleMap!$B$2:$B$5000,Calculator!I$15)</f>
        <v>0</v>
      </c>
      <c r="J54" s="39">
        <f>COUNTIFS(ItemScaleMap!$A$2:$A$5000, Calculator!$E54, ItemScaleMap!$B$2:$B$5000,Calculator!J$15)</f>
        <v>0</v>
      </c>
      <c r="K54" s="39">
        <f>COUNTIFS(ItemScaleMap!$A$2:$A$5000, Calculator!$E54, ItemScaleMap!$B$2:$B$5000,Calculator!K$15)</f>
        <v>0</v>
      </c>
      <c r="L54" s="39">
        <f>COUNTIFS(ItemScaleMap!$A$2:$A$5000, Calculator!$E54, ItemScaleMap!$B$2:$B$5000,Calculator!L$15)</f>
        <v>0</v>
      </c>
      <c r="M54" s="39">
        <f>COUNTIFS(ItemScaleMap!$A$2:$A$5000, Calculator!$E54, ItemScaleMap!$B$2:$B$5000,Calculator!M$15)</f>
        <v>0</v>
      </c>
      <c r="N54" s="39">
        <f>COUNTIFS(ItemScaleMap!$A$2:$A$5000, Calculator!$E54, ItemScaleMap!$B$2:$B$5000,Calculator!N$15)</f>
        <v>0</v>
      </c>
      <c r="O54" s="39">
        <f>COUNTIFS(ItemScaleMap!$A$2:$A$5000, Calculator!$E54, ItemScaleMap!$B$2:$B$5000,Calculator!O$15)</f>
        <v>0</v>
      </c>
      <c r="P54" s="39">
        <f>COUNTIFS(ItemScaleMap!$A$2:$A$5000, Calculator!$E54, ItemScaleMap!$B$2:$B$5000,Calculator!P$15)</f>
        <v>0</v>
      </c>
      <c r="Q54" s="39">
        <f>COUNTIFS(ItemScaleMap!$A$2:$A$5000, Calculator!$E54, ItemScaleMap!$B$2:$B$5000,Calculator!Q$15)</f>
        <v>0</v>
      </c>
      <c r="R54" t="e">
        <f>VLOOKUP($C54,Items!$A$2:$M$6584, 7, 0)</f>
        <v>#N/A</v>
      </c>
    </row>
    <row r="55" spans="1:18" x14ac:dyDescent="0.25">
      <c r="A55">
        <v>40</v>
      </c>
      <c r="B55" t="str">
        <f>IF(Display!C71&lt;&gt;"",Display!C71,"")</f>
        <v/>
      </c>
      <c r="C55">
        <f>SUMIFS(Items!$A$2:$A$6584, Items!$C$2:$C$6584, _UserFormLength, Items!$D$2:$D$6584, _UserRespondent, Items!$E$2:$E$6584, _UserDisplayLanguage, Items!$I$2:$I$6584, Calculator!$A55)</f>
        <v>0</v>
      </c>
      <c r="D55" t="e">
        <f>VLOOKUP($C55,Items!$A$2:$M$6584, 6, 0)</f>
        <v>#N/A</v>
      </c>
      <c r="E55" s="39" t="e">
        <f>VLOOKUP($C55,Items!$A$2:$M$6584, 10, 0)</f>
        <v>#N/A</v>
      </c>
      <c r="F55" s="39">
        <f>COUNTIFS(ItemScaleMap!$A$2:$A$5000, Calculator!$E55, ItemScaleMap!$B$2:$B$5000,Calculator!F$15)</f>
        <v>0</v>
      </c>
      <c r="G55" s="39">
        <f>COUNTIFS(ItemScaleMap!$A$2:$A$5000, Calculator!$E55, ItemScaleMap!$B$2:$B$5000,Calculator!G$15)</f>
        <v>0</v>
      </c>
      <c r="H55" s="39">
        <f>COUNTIFS(ItemScaleMap!$A$2:$A$5000, Calculator!$E55, ItemScaleMap!$B$2:$B$5000,Calculator!H$15)</f>
        <v>0</v>
      </c>
      <c r="I55" s="39">
        <f>COUNTIFS(ItemScaleMap!$A$2:$A$5000, Calculator!$E55, ItemScaleMap!$B$2:$B$5000,Calculator!I$15)</f>
        <v>0</v>
      </c>
      <c r="J55" s="39">
        <f>COUNTIFS(ItemScaleMap!$A$2:$A$5000, Calculator!$E55, ItemScaleMap!$B$2:$B$5000,Calculator!J$15)</f>
        <v>0</v>
      </c>
      <c r="K55" s="39">
        <f>COUNTIFS(ItemScaleMap!$A$2:$A$5000, Calculator!$E55, ItemScaleMap!$B$2:$B$5000,Calculator!K$15)</f>
        <v>0</v>
      </c>
      <c r="L55" s="39">
        <f>COUNTIFS(ItemScaleMap!$A$2:$A$5000, Calculator!$E55, ItemScaleMap!$B$2:$B$5000,Calculator!L$15)</f>
        <v>0</v>
      </c>
      <c r="M55" s="39">
        <f>COUNTIFS(ItemScaleMap!$A$2:$A$5000, Calculator!$E55, ItemScaleMap!$B$2:$B$5000,Calculator!M$15)</f>
        <v>0</v>
      </c>
      <c r="N55" s="39">
        <f>COUNTIFS(ItemScaleMap!$A$2:$A$5000, Calculator!$E55, ItemScaleMap!$B$2:$B$5000,Calculator!N$15)</f>
        <v>0</v>
      </c>
      <c r="O55" s="39">
        <f>COUNTIFS(ItemScaleMap!$A$2:$A$5000, Calculator!$E55, ItemScaleMap!$B$2:$B$5000,Calculator!O$15)</f>
        <v>0</v>
      </c>
      <c r="P55" s="39">
        <f>COUNTIFS(ItemScaleMap!$A$2:$A$5000, Calculator!$E55, ItemScaleMap!$B$2:$B$5000,Calculator!P$15)</f>
        <v>0</v>
      </c>
      <c r="Q55" s="39">
        <f>COUNTIFS(ItemScaleMap!$A$2:$A$5000, Calculator!$E55, ItemScaleMap!$B$2:$B$5000,Calculator!Q$15)</f>
        <v>0</v>
      </c>
      <c r="R55" t="e">
        <f>VLOOKUP($C55,Items!$A$2:$M$6584, 7, 0)</f>
        <v>#N/A</v>
      </c>
    </row>
    <row r="56" spans="1:18" x14ac:dyDescent="0.25">
      <c r="A56">
        <v>41</v>
      </c>
      <c r="B56" t="str">
        <f>IF(Display!C72&lt;&gt;"",Display!C72,"")</f>
        <v/>
      </c>
      <c r="C56">
        <f>SUMIFS(Items!$A$2:$A$6584, Items!$C$2:$C$6584, _UserFormLength, Items!$D$2:$D$6584, _UserRespondent, Items!$E$2:$E$6584, _UserDisplayLanguage, Items!$I$2:$I$6584, Calculator!$A56)</f>
        <v>0</v>
      </c>
      <c r="D56" t="e">
        <f>VLOOKUP($C56,Items!$A$2:$M$6584, 6, 0)</f>
        <v>#N/A</v>
      </c>
      <c r="E56" s="39" t="e">
        <f>VLOOKUP($C56,Items!$A$2:$M$6584, 10, 0)</f>
        <v>#N/A</v>
      </c>
      <c r="F56" s="39">
        <f>COUNTIFS(ItemScaleMap!$A$2:$A$5000, Calculator!$E56, ItemScaleMap!$B$2:$B$5000,Calculator!F$15)</f>
        <v>0</v>
      </c>
      <c r="G56" s="39">
        <f>COUNTIFS(ItemScaleMap!$A$2:$A$5000, Calculator!$E56, ItemScaleMap!$B$2:$B$5000,Calculator!G$15)</f>
        <v>0</v>
      </c>
      <c r="H56" s="39">
        <f>COUNTIFS(ItemScaleMap!$A$2:$A$5000, Calculator!$E56, ItemScaleMap!$B$2:$B$5000,Calculator!H$15)</f>
        <v>0</v>
      </c>
      <c r="I56" s="39">
        <f>COUNTIFS(ItemScaleMap!$A$2:$A$5000, Calculator!$E56, ItemScaleMap!$B$2:$B$5000,Calculator!I$15)</f>
        <v>0</v>
      </c>
      <c r="J56" s="39">
        <f>COUNTIFS(ItemScaleMap!$A$2:$A$5000, Calculator!$E56, ItemScaleMap!$B$2:$B$5000,Calculator!J$15)</f>
        <v>0</v>
      </c>
      <c r="K56" s="39">
        <f>COUNTIFS(ItemScaleMap!$A$2:$A$5000, Calculator!$E56, ItemScaleMap!$B$2:$B$5000,Calculator!K$15)</f>
        <v>0</v>
      </c>
      <c r="L56" s="39">
        <f>COUNTIFS(ItemScaleMap!$A$2:$A$5000, Calculator!$E56, ItemScaleMap!$B$2:$B$5000,Calculator!L$15)</f>
        <v>0</v>
      </c>
      <c r="M56" s="39">
        <f>COUNTIFS(ItemScaleMap!$A$2:$A$5000, Calculator!$E56, ItemScaleMap!$B$2:$B$5000,Calculator!M$15)</f>
        <v>0</v>
      </c>
      <c r="N56" s="39">
        <f>COUNTIFS(ItemScaleMap!$A$2:$A$5000, Calculator!$E56, ItemScaleMap!$B$2:$B$5000,Calculator!N$15)</f>
        <v>0</v>
      </c>
      <c r="O56" s="39">
        <f>COUNTIFS(ItemScaleMap!$A$2:$A$5000, Calculator!$E56, ItemScaleMap!$B$2:$B$5000,Calculator!O$15)</f>
        <v>0</v>
      </c>
      <c r="P56" s="39">
        <f>COUNTIFS(ItemScaleMap!$A$2:$A$5000, Calculator!$E56, ItemScaleMap!$B$2:$B$5000,Calculator!P$15)</f>
        <v>0</v>
      </c>
      <c r="Q56" s="39">
        <f>COUNTIFS(ItemScaleMap!$A$2:$A$5000, Calculator!$E56, ItemScaleMap!$B$2:$B$5000,Calculator!Q$15)</f>
        <v>0</v>
      </c>
      <c r="R56" t="e">
        <f>VLOOKUP($C56,Items!$A$2:$M$6584, 7, 0)</f>
        <v>#N/A</v>
      </c>
    </row>
    <row r="57" spans="1:18" x14ac:dyDescent="0.25">
      <c r="A57">
        <v>42</v>
      </c>
      <c r="B57" t="str">
        <f>IF(Display!C73&lt;&gt;"",Display!C73,"")</f>
        <v/>
      </c>
      <c r="C57">
        <f>SUMIFS(Items!$A$2:$A$6584, Items!$C$2:$C$6584, _UserFormLength, Items!$D$2:$D$6584, _UserRespondent, Items!$E$2:$E$6584, _UserDisplayLanguage, Items!$I$2:$I$6584, Calculator!$A57)</f>
        <v>0</v>
      </c>
      <c r="D57" t="e">
        <f>VLOOKUP($C57,Items!$A$2:$M$6584, 6, 0)</f>
        <v>#N/A</v>
      </c>
      <c r="E57" s="39" t="e">
        <f>VLOOKUP($C57,Items!$A$2:$M$6584, 10, 0)</f>
        <v>#N/A</v>
      </c>
      <c r="F57" s="39">
        <f>COUNTIFS(ItemScaleMap!$A$2:$A$5000, Calculator!$E57, ItemScaleMap!$B$2:$B$5000,Calculator!F$15)</f>
        <v>0</v>
      </c>
      <c r="G57" s="39">
        <f>COUNTIFS(ItemScaleMap!$A$2:$A$5000, Calculator!$E57, ItemScaleMap!$B$2:$B$5000,Calculator!G$15)</f>
        <v>0</v>
      </c>
      <c r="H57" s="39">
        <f>COUNTIFS(ItemScaleMap!$A$2:$A$5000, Calculator!$E57, ItemScaleMap!$B$2:$B$5000,Calculator!H$15)</f>
        <v>0</v>
      </c>
      <c r="I57" s="39">
        <f>COUNTIFS(ItemScaleMap!$A$2:$A$5000, Calculator!$E57, ItemScaleMap!$B$2:$B$5000,Calculator!I$15)</f>
        <v>0</v>
      </c>
      <c r="J57" s="39">
        <f>COUNTIFS(ItemScaleMap!$A$2:$A$5000, Calculator!$E57, ItemScaleMap!$B$2:$B$5000,Calculator!J$15)</f>
        <v>0</v>
      </c>
      <c r="K57" s="39">
        <f>COUNTIFS(ItemScaleMap!$A$2:$A$5000, Calculator!$E57, ItemScaleMap!$B$2:$B$5000,Calculator!K$15)</f>
        <v>0</v>
      </c>
      <c r="L57" s="39">
        <f>COUNTIFS(ItemScaleMap!$A$2:$A$5000, Calculator!$E57, ItemScaleMap!$B$2:$B$5000,Calculator!L$15)</f>
        <v>0</v>
      </c>
      <c r="M57" s="39">
        <f>COUNTIFS(ItemScaleMap!$A$2:$A$5000, Calculator!$E57, ItemScaleMap!$B$2:$B$5000,Calculator!M$15)</f>
        <v>0</v>
      </c>
      <c r="N57" s="39">
        <f>COUNTIFS(ItemScaleMap!$A$2:$A$5000, Calculator!$E57, ItemScaleMap!$B$2:$B$5000,Calculator!N$15)</f>
        <v>0</v>
      </c>
      <c r="O57" s="39">
        <f>COUNTIFS(ItemScaleMap!$A$2:$A$5000, Calculator!$E57, ItemScaleMap!$B$2:$B$5000,Calculator!O$15)</f>
        <v>0</v>
      </c>
      <c r="P57" s="39">
        <f>COUNTIFS(ItemScaleMap!$A$2:$A$5000, Calculator!$E57, ItemScaleMap!$B$2:$B$5000,Calculator!P$15)</f>
        <v>0</v>
      </c>
      <c r="Q57" s="39">
        <f>COUNTIFS(ItemScaleMap!$A$2:$A$5000, Calculator!$E57, ItemScaleMap!$B$2:$B$5000,Calculator!Q$15)</f>
        <v>0</v>
      </c>
      <c r="R57" t="e">
        <f>VLOOKUP($C57,Items!$A$2:$M$6584, 7, 0)</f>
        <v>#N/A</v>
      </c>
    </row>
    <row r="58" spans="1:18" x14ac:dyDescent="0.25">
      <c r="A58">
        <v>43</v>
      </c>
      <c r="B58" t="str">
        <f>IF(Display!C74&lt;&gt;"",Display!C74,"")</f>
        <v/>
      </c>
      <c r="C58">
        <f>SUMIFS(Items!$A$2:$A$6584, Items!$C$2:$C$6584, _UserFormLength, Items!$D$2:$D$6584, _UserRespondent, Items!$E$2:$E$6584, _UserDisplayLanguage, Items!$I$2:$I$6584, Calculator!$A58)</f>
        <v>0</v>
      </c>
      <c r="D58" t="e">
        <f>VLOOKUP($C58,Items!$A$2:$M$6584, 6, 0)</f>
        <v>#N/A</v>
      </c>
      <c r="E58" s="39" t="e">
        <f>VLOOKUP($C58,Items!$A$2:$M$6584, 10, 0)</f>
        <v>#N/A</v>
      </c>
      <c r="F58" s="39">
        <f>COUNTIFS(ItemScaleMap!$A$2:$A$5000, Calculator!$E58, ItemScaleMap!$B$2:$B$5000,Calculator!F$15)</f>
        <v>0</v>
      </c>
      <c r="G58" s="39">
        <f>COUNTIFS(ItemScaleMap!$A$2:$A$5000, Calculator!$E58, ItemScaleMap!$B$2:$B$5000,Calculator!G$15)</f>
        <v>0</v>
      </c>
      <c r="H58" s="39">
        <f>COUNTIFS(ItemScaleMap!$A$2:$A$5000, Calculator!$E58, ItemScaleMap!$B$2:$B$5000,Calculator!H$15)</f>
        <v>0</v>
      </c>
      <c r="I58" s="39">
        <f>COUNTIFS(ItemScaleMap!$A$2:$A$5000, Calculator!$E58, ItemScaleMap!$B$2:$B$5000,Calculator!I$15)</f>
        <v>0</v>
      </c>
      <c r="J58" s="39">
        <f>COUNTIFS(ItemScaleMap!$A$2:$A$5000, Calculator!$E58, ItemScaleMap!$B$2:$B$5000,Calculator!J$15)</f>
        <v>0</v>
      </c>
      <c r="K58" s="39">
        <f>COUNTIFS(ItemScaleMap!$A$2:$A$5000, Calculator!$E58, ItemScaleMap!$B$2:$B$5000,Calculator!K$15)</f>
        <v>0</v>
      </c>
      <c r="L58" s="39">
        <f>COUNTIFS(ItemScaleMap!$A$2:$A$5000, Calculator!$E58, ItemScaleMap!$B$2:$B$5000,Calculator!L$15)</f>
        <v>0</v>
      </c>
      <c r="M58" s="39">
        <f>COUNTIFS(ItemScaleMap!$A$2:$A$5000, Calculator!$E58, ItemScaleMap!$B$2:$B$5000,Calculator!M$15)</f>
        <v>0</v>
      </c>
      <c r="N58" s="39">
        <f>COUNTIFS(ItemScaleMap!$A$2:$A$5000, Calculator!$E58, ItemScaleMap!$B$2:$B$5000,Calculator!N$15)</f>
        <v>0</v>
      </c>
      <c r="O58" s="39">
        <f>COUNTIFS(ItemScaleMap!$A$2:$A$5000, Calculator!$E58, ItemScaleMap!$B$2:$B$5000,Calculator!O$15)</f>
        <v>0</v>
      </c>
      <c r="P58" s="39">
        <f>COUNTIFS(ItemScaleMap!$A$2:$A$5000, Calculator!$E58, ItemScaleMap!$B$2:$B$5000,Calculator!P$15)</f>
        <v>0</v>
      </c>
      <c r="Q58" s="39">
        <f>COUNTIFS(ItemScaleMap!$A$2:$A$5000, Calculator!$E58, ItemScaleMap!$B$2:$B$5000,Calculator!Q$15)</f>
        <v>0</v>
      </c>
      <c r="R58" t="e">
        <f>VLOOKUP($C58,Items!$A$2:$M$6584, 7, 0)</f>
        <v>#N/A</v>
      </c>
    </row>
    <row r="59" spans="1:18" x14ac:dyDescent="0.25">
      <c r="A59">
        <v>44</v>
      </c>
      <c r="B59" t="str">
        <f>IF(Display!C75&lt;&gt;"",Display!C75,"")</f>
        <v/>
      </c>
      <c r="C59">
        <f>SUMIFS(Items!$A$2:$A$6584, Items!$C$2:$C$6584, _UserFormLength, Items!$D$2:$D$6584, _UserRespondent, Items!$E$2:$E$6584, _UserDisplayLanguage, Items!$I$2:$I$6584, Calculator!$A59)</f>
        <v>0</v>
      </c>
      <c r="D59" t="e">
        <f>VLOOKUP($C59,Items!$A$2:$M$6584, 6, 0)</f>
        <v>#N/A</v>
      </c>
      <c r="E59" s="39" t="e">
        <f>VLOOKUP($C59,Items!$A$2:$M$6584, 10, 0)</f>
        <v>#N/A</v>
      </c>
      <c r="F59" s="39">
        <f>COUNTIFS(ItemScaleMap!$A$2:$A$5000, Calculator!$E59, ItemScaleMap!$B$2:$B$5000,Calculator!F$15)</f>
        <v>0</v>
      </c>
      <c r="G59" s="39">
        <f>COUNTIFS(ItemScaleMap!$A$2:$A$5000, Calculator!$E59, ItemScaleMap!$B$2:$B$5000,Calculator!G$15)</f>
        <v>0</v>
      </c>
      <c r="H59" s="39">
        <f>COUNTIFS(ItemScaleMap!$A$2:$A$5000, Calculator!$E59, ItemScaleMap!$B$2:$B$5000,Calculator!H$15)</f>
        <v>0</v>
      </c>
      <c r="I59" s="39">
        <f>COUNTIFS(ItemScaleMap!$A$2:$A$5000, Calculator!$E59, ItemScaleMap!$B$2:$B$5000,Calculator!I$15)</f>
        <v>0</v>
      </c>
      <c r="J59" s="39">
        <f>COUNTIFS(ItemScaleMap!$A$2:$A$5000, Calculator!$E59, ItemScaleMap!$B$2:$B$5000,Calculator!J$15)</f>
        <v>0</v>
      </c>
      <c r="K59" s="39">
        <f>COUNTIFS(ItemScaleMap!$A$2:$A$5000, Calculator!$E59, ItemScaleMap!$B$2:$B$5000,Calculator!K$15)</f>
        <v>0</v>
      </c>
      <c r="L59" s="39">
        <f>COUNTIFS(ItemScaleMap!$A$2:$A$5000, Calculator!$E59, ItemScaleMap!$B$2:$B$5000,Calculator!L$15)</f>
        <v>0</v>
      </c>
      <c r="M59" s="39">
        <f>COUNTIFS(ItemScaleMap!$A$2:$A$5000, Calculator!$E59, ItemScaleMap!$B$2:$B$5000,Calculator!M$15)</f>
        <v>0</v>
      </c>
      <c r="N59" s="39">
        <f>COUNTIFS(ItemScaleMap!$A$2:$A$5000, Calculator!$E59, ItemScaleMap!$B$2:$B$5000,Calculator!N$15)</f>
        <v>0</v>
      </c>
      <c r="O59" s="39">
        <f>COUNTIFS(ItemScaleMap!$A$2:$A$5000, Calculator!$E59, ItemScaleMap!$B$2:$B$5000,Calculator!O$15)</f>
        <v>0</v>
      </c>
      <c r="P59" s="39">
        <f>COUNTIFS(ItemScaleMap!$A$2:$A$5000, Calculator!$E59, ItemScaleMap!$B$2:$B$5000,Calculator!P$15)</f>
        <v>0</v>
      </c>
      <c r="Q59" s="39">
        <f>COUNTIFS(ItemScaleMap!$A$2:$A$5000, Calculator!$E59, ItemScaleMap!$B$2:$B$5000,Calculator!Q$15)</f>
        <v>0</v>
      </c>
      <c r="R59" t="e">
        <f>VLOOKUP($C59,Items!$A$2:$M$6584, 7, 0)</f>
        <v>#N/A</v>
      </c>
    </row>
    <row r="60" spans="1:18" x14ac:dyDescent="0.25">
      <c r="A60">
        <v>45</v>
      </c>
      <c r="B60" t="str">
        <f>IF(Display!C76&lt;&gt;"",Display!C76,"")</f>
        <v/>
      </c>
      <c r="C60">
        <f>SUMIFS(Items!$A$2:$A$6584, Items!$C$2:$C$6584, _UserFormLength, Items!$D$2:$D$6584, _UserRespondent, Items!$E$2:$E$6584, _UserDisplayLanguage, Items!$I$2:$I$6584, Calculator!$A60)</f>
        <v>0</v>
      </c>
      <c r="D60" t="e">
        <f>VLOOKUP($C60,Items!$A$2:$M$6584, 6, 0)</f>
        <v>#N/A</v>
      </c>
      <c r="E60" s="39" t="e">
        <f>VLOOKUP($C60,Items!$A$2:$M$6584, 10, 0)</f>
        <v>#N/A</v>
      </c>
      <c r="F60" s="39">
        <f>COUNTIFS(ItemScaleMap!$A$2:$A$5000, Calculator!$E60, ItemScaleMap!$B$2:$B$5000,Calculator!F$15)</f>
        <v>0</v>
      </c>
      <c r="G60" s="39">
        <f>COUNTIFS(ItemScaleMap!$A$2:$A$5000, Calculator!$E60, ItemScaleMap!$B$2:$B$5000,Calculator!G$15)</f>
        <v>0</v>
      </c>
      <c r="H60" s="39">
        <f>COUNTIFS(ItemScaleMap!$A$2:$A$5000, Calculator!$E60, ItemScaleMap!$B$2:$B$5000,Calculator!H$15)</f>
        <v>0</v>
      </c>
      <c r="I60" s="39">
        <f>COUNTIFS(ItemScaleMap!$A$2:$A$5000, Calculator!$E60, ItemScaleMap!$B$2:$B$5000,Calculator!I$15)</f>
        <v>0</v>
      </c>
      <c r="J60" s="39">
        <f>COUNTIFS(ItemScaleMap!$A$2:$A$5000, Calculator!$E60, ItemScaleMap!$B$2:$B$5000,Calculator!J$15)</f>
        <v>0</v>
      </c>
      <c r="K60" s="39">
        <f>COUNTIFS(ItemScaleMap!$A$2:$A$5000, Calculator!$E60, ItemScaleMap!$B$2:$B$5000,Calculator!K$15)</f>
        <v>0</v>
      </c>
      <c r="L60" s="39">
        <f>COUNTIFS(ItemScaleMap!$A$2:$A$5000, Calculator!$E60, ItemScaleMap!$B$2:$B$5000,Calculator!L$15)</f>
        <v>0</v>
      </c>
      <c r="M60" s="39">
        <f>COUNTIFS(ItemScaleMap!$A$2:$A$5000, Calculator!$E60, ItemScaleMap!$B$2:$B$5000,Calculator!M$15)</f>
        <v>0</v>
      </c>
      <c r="N60" s="39">
        <f>COUNTIFS(ItemScaleMap!$A$2:$A$5000, Calculator!$E60, ItemScaleMap!$B$2:$B$5000,Calculator!N$15)</f>
        <v>0</v>
      </c>
      <c r="O60" s="39">
        <f>COUNTIFS(ItemScaleMap!$A$2:$A$5000, Calculator!$E60, ItemScaleMap!$B$2:$B$5000,Calculator!O$15)</f>
        <v>0</v>
      </c>
      <c r="P60" s="39">
        <f>COUNTIFS(ItemScaleMap!$A$2:$A$5000, Calculator!$E60, ItemScaleMap!$B$2:$B$5000,Calculator!P$15)</f>
        <v>0</v>
      </c>
      <c r="Q60" s="39">
        <f>COUNTIFS(ItemScaleMap!$A$2:$A$5000, Calculator!$E60, ItemScaleMap!$B$2:$B$5000,Calculator!Q$15)</f>
        <v>0</v>
      </c>
      <c r="R60" t="e">
        <f>VLOOKUP($C60,Items!$A$2:$M$6584, 7, 0)</f>
        <v>#N/A</v>
      </c>
    </row>
    <row r="61" spans="1:18" x14ac:dyDescent="0.25">
      <c r="A61">
        <v>46</v>
      </c>
      <c r="B61" t="str">
        <f>IF(Display!C77&lt;&gt;"",Display!C77,"")</f>
        <v/>
      </c>
      <c r="C61">
        <f>SUMIFS(Items!$A$2:$A$6584, Items!$C$2:$C$6584, _UserFormLength, Items!$D$2:$D$6584, _UserRespondent, Items!$E$2:$E$6584, _UserDisplayLanguage, Items!$I$2:$I$6584, Calculator!$A61)</f>
        <v>0</v>
      </c>
      <c r="D61" t="e">
        <f>VLOOKUP($C61,Items!$A$2:$M$6584, 6, 0)</f>
        <v>#N/A</v>
      </c>
      <c r="E61" s="39" t="e">
        <f>VLOOKUP($C61,Items!$A$2:$M$6584, 10, 0)</f>
        <v>#N/A</v>
      </c>
      <c r="F61" s="39">
        <f>COUNTIFS(ItemScaleMap!$A$2:$A$5000, Calculator!$E61, ItemScaleMap!$B$2:$B$5000,Calculator!F$15)</f>
        <v>0</v>
      </c>
      <c r="G61" s="39">
        <f>COUNTIFS(ItemScaleMap!$A$2:$A$5000, Calculator!$E61, ItemScaleMap!$B$2:$B$5000,Calculator!G$15)</f>
        <v>0</v>
      </c>
      <c r="H61" s="39">
        <f>COUNTIFS(ItemScaleMap!$A$2:$A$5000, Calculator!$E61, ItemScaleMap!$B$2:$B$5000,Calculator!H$15)</f>
        <v>0</v>
      </c>
      <c r="I61" s="39">
        <f>COUNTIFS(ItemScaleMap!$A$2:$A$5000, Calculator!$E61, ItemScaleMap!$B$2:$B$5000,Calculator!I$15)</f>
        <v>0</v>
      </c>
      <c r="J61" s="39">
        <f>COUNTIFS(ItemScaleMap!$A$2:$A$5000, Calculator!$E61, ItemScaleMap!$B$2:$B$5000,Calculator!J$15)</f>
        <v>0</v>
      </c>
      <c r="K61" s="39">
        <f>COUNTIFS(ItemScaleMap!$A$2:$A$5000, Calculator!$E61, ItemScaleMap!$B$2:$B$5000,Calculator!K$15)</f>
        <v>0</v>
      </c>
      <c r="L61" s="39">
        <f>COUNTIFS(ItemScaleMap!$A$2:$A$5000, Calculator!$E61, ItemScaleMap!$B$2:$B$5000,Calculator!L$15)</f>
        <v>0</v>
      </c>
      <c r="M61" s="39">
        <f>COUNTIFS(ItemScaleMap!$A$2:$A$5000, Calculator!$E61, ItemScaleMap!$B$2:$B$5000,Calculator!M$15)</f>
        <v>0</v>
      </c>
      <c r="N61" s="39">
        <f>COUNTIFS(ItemScaleMap!$A$2:$A$5000, Calculator!$E61, ItemScaleMap!$B$2:$B$5000,Calculator!N$15)</f>
        <v>0</v>
      </c>
      <c r="O61" s="39">
        <f>COUNTIFS(ItemScaleMap!$A$2:$A$5000, Calculator!$E61, ItemScaleMap!$B$2:$B$5000,Calculator!O$15)</f>
        <v>0</v>
      </c>
      <c r="P61" s="39">
        <f>COUNTIFS(ItemScaleMap!$A$2:$A$5000, Calculator!$E61, ItemScaleMap!$B$2:$B$5000,Calculator!P$15)</f>
        <v>0</v>
      </c>
      <c r="Q61" s="39">
        <f>COUNTIFS(ItemScaleMap!$A$2:$A$5000, Calculator!$E61, ItemScaleMap!$B$2:$B$5000,Calculator!Q$15)</f>
        <v>0</v>
      </c>
      <c r="R61" t="e">
        <f>VLOOKUP($C61,Items!$A$2:$M$6584, 7, 0)</f>
        <v>#N/A</v>
      </c>
    </row>
    <row r="62" spans="1:18" x14ac:dyDescent="0.25">
      <c r="A62">
        <v>47</v>
      </c>
      <c r="B62" t="str">
        <f>IF(Display!C78&lt;&gt;"",Display!C78,"")</f>
        <v/>
      </c>
      <c r="C62">
        <f>SUMIFS(Items!$A$2:$A$6584, Items!$C$2:$C$6584, _UserFormLength, Items!$D$2:$D$6584, _UserRespondent, Items!$E$2:$E$6584, _UserDisplayLanguage, Items!$I$2:$I$6584, Calculator!$A62)</f>
        <v>0</v>
      </c>
      <c r="D62" t="e">
        <f>VLOOKUP($C62,Items!$A$2:$M$6584, 6, 0)</f>
        <v>#N/A</v>
      </c>
      <c r="E62" s="39" t="e">
        <f>VLOOKUP($C62,Items!$A$2:$M$6584, 10, 0)</f>
        <v>#N/A</v>
      </c>
      <c r="F62" s="39">
        <f>COUNTIFS(ItemScaleMap!$A$2:$A$5000, Calculator!$E62, ItemScaleMap!$B$2:$B$5000,Calculator!F$15)</f>
        <v>0</v>
      </c>
      <c r="G62" s="39">
        <f>COUNTIFS(ItemScaleMap!$A$2:$A$5000, Calculator!$E62, ItemScaleMap!$B$2:$B$5000,Calculator!G$15)</f>
        <v>0</v>
      </c>
      <c r="H62" s="39">
        <f>COUNTIFS(ItemScaleMap!$A$2:$A$5000, Calculator!$E62, ItemScaleMap!$B$2:$B$5000,Calculator!H$15)</f>
        <v>0</v>
      </c>
      <c r="I62" s="39">
        <f>COUNTIFS(ItemScaleMap!$A$2:$A$5000, Calculator!$E62, ItemScaleMap!$B$2:$B$5000,Calculator!I$15)</f>
        <v>0</v>
      </c>
      <c r="J62" s="39">
        <f>COUNTIFS(ItemScaleMap!$A$2:$A$5000, Calculator!$E62, ItemScaleMap!$B$2:$B$5000,Calculator!J$15)</f>
        <v>0</v>
      </c>
      <c r="K62" s="39">
        <f>COUNTIFS(ItemScaleMap!$A$2:$A$5000, Calculator!$E62, ItemScaleMap!$B$2:$B$5000,Calculator!K$15)</f>
        <v>0</v>
      </c>
      <c r="L62" s="39">
        <f>COUNTIFS(ItemScaleMap!$A$2:$A$5000, Calculator!$E62, ItemScaleMap!$B$2:$B$5000,Calculator!L$15)</f>
        <v>0</v>
      </c>
      <c r="M62" s="39">
        <f>COUNTIFS(ItemScaleMap!$A$2:$A$5000, Calculator!$E62, ItemScaleMap!$B$2:$B$5000,Calculator!M$15)</f>
        <v>0</v>
      </c>
      <c r="N62" s="39">
        <f>COUNTIFS(ItemScaleMap!$A$2:$A$5000, Calculator!$E62, ItemScaleMap!$B$2:$B$5000,Calculator!N$15)</f>
        <v>0</v>
      </c>
      <c r="O62" s="39">
        <f>COUNTIFS(ItemScaleMap!$A$2:$A$5000, Calculator!$E62, ItemScaleMap!$B$2:$B$5000,Calculator!O$15)</f>
        <v>0</v>
      </c>
      <c r="P62" s="39">
        <f>COUNTIFS(ItemScaleMap!$A$2:$A$5000, Calculator!$E62, ItemScaleMap!$B$2:$B$5000,Calculator!P$15)</f>
        <v>0</v>
      </c>
      <c r="Q62" s="39">
        <f>COUNTIFS(ItemScaleMap!$A$2:$A$5000, Calculator!$E62, ItemScaleMap!$B$2:$B$5000,Calculator!Q$15)</f>
        <v>0</v>
      </c>
      <c r="R62" t="e">
        <f>VLOOKUP($C62,Items!$A$2:$M$6584, 7, 0)</f>
        <v>#N/A</v>
      </c>
    </row>
  </sheetData>
  <conditionalFormatting sqref="F9:O14">
    <cfRule type="expression" dxfId="4" priority="1">
      <formula>AND(NOT(F$12), F$13&lt;&gt;F$14)</formula>
    </cfRule>
  </conditionalFormatting>
  <conditionalFormatting sqref="F11:O11">
    <cfRule type="expression" dxfId="3" priority="2">
      <formula>F$11&gt;F$8</formula>
    </cfRule>
  </conditionalFormatting>
  <pageMargins left="0.7" right="0.7" top="0.75" bottom="0.75" header="0.3" footer="0.3"/>
  <pageSetup orientation="portrait" horizontalDpi="1200" verticalDpi="1200" r:id="rId1"/>
  <ignoredErrors>
    <ignoredError sqref="I1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A348C-5C43-4C4C-8C12-24A82B2EE51D}">
  <sheetPr>
    <tabColor rgb="FFC00000"/>
  </sheetPr>
  <dimension ref="A2:I2621"/>
  <sheetViews>
    <sheetView workbookViewId="0">
      <pane ySplit="17" topLeftCell="A2335" activePane="bottomLeft" state="frozen"/>
      <selection activeCell="C24" sqref="C24:E24"/>
      <selection pane="bottomLeft" activeCell="C24" sqref="C24:E24"/>
    </sheetView>
  </sheetViews>
  <sheetFormatPr defaultRowHeight="15" x14ac:dyDescent="0.25"/>
  <cols>
    <col min="1" max="1" width="17.42578125" customWidth="1"/>
    <col min="2" max="2" width="21.85546875" customWidth="1"/>
    <col min="3" max="3" width="45" customWidth="1"/>
    <col min="4" max="4" width="78.140625" customWidth="1"/>
    <col min="11" max="11" width="32.5703125" customWidth="1"/>
  </cols>
  <sheetData>
    <row r="2" spans="1:9" x14ac:dyDescent="0.25">
      <c r="D2" s="12" t="s">
        <v>20</v>
      </c>
      <c r="E2" s="23" t="s">
        <v>21</v>
      </c>
      <c r="F2" s="23" t="s">
        <v>22</v>
      </c>
      <c r="G2" s="23" t="s">
        <v>175</v>
      </c>
      <c r="H2" s="23" t="s">
        <v>184</v>
      </c>
      <c r="I2" s="23" t="s">
        <v>185</v>
      </c>
    </row>
    <row r="3" spans="1:9" x14ac:dyDescent="0.25">
      <c r="D3" s="18" t="s">
        <v>29</v>
      </c>
      <c r="E3" s="24">
        <f>SUMIFS(E$18:E$2621, $A$18:$A$2621, $B$8, $B$18:$B$2621, $B$9, $C$18:$C$2621, $D3)</f>
        <v>0</v>
      </c>
      <c r="F3" s="24">
        <f t="shared" ref="F3:I3" si="0">SUMIFS(F$18:F$2621, $A$18:$A$2621, $B$8, $B$18:$B$2621, $B$9, $C$18:$C$2621, $D3)</f>
        <v>0</v>
      </c>
      <c r="G3" s="24">
        <f t="shared" si="0"/>
        <v>0</v>
      </c>
      <c r="H3" s="24">
        <f t="shared" si="0"/>
        <v>0</v>
      </c>
      <c r="I3" s="24">
        <f t="shared" si="0"/>
        <v>0</v>
      </c>
    </row>
    <row r="4" spans="1:9" x14ac:dyDescent="0.25">
      <c r="D4" s="18" t="s">
        <v>30</v>
      </c>
      <c r="E4" s="24">
        <f t="shared" ref="E4:I14" si="1">SUMIFS(E$18:E$2621, $A$18:$A$2621, $B$8, $B$18:$B$2621, $B$9, $C$18:$C$2621, $D4)</f>
        <v>0</v>
      </c>
      <c r="F4" s="24">
        <f t="shared" si="1"/>
        <v>0</v>
      </c>
      <c r="G4" s="24">
        <f t="shared" si="1"/>
        <v>0</v>
      </c>
      <c r="H4" s="24">
        <f t="shared" si="1"/>
        <v>0</v>
      </c>
      <c r="I4" s="24">
        <f t="shared" si="1"/>
        <v>0</v>
      </c>
    </row>
    <row r="5" spans="1:9" x14ac:dyDescent="0.25">
      <c r="B5" s="15"/>
      <c r="C5" s="15"/>
      <c r="D5" s="18" t="s">
        <v>31</v>
      </c>
      <c r="E5" s="24">
        <f t="shared" si="1"/>
        <v>0</v>
      </c>
      <c r="F5" s="24">
        <f t="shared" si="1"/>
        <v>0</v>
      </c>
      <c r="G5" s="24">
        <f t="shared" si="1"/>
        <v>0</v>
      </c>
      <c r="H5" s="24">
        <f t="shared" si="1"/>
        <v>0</v>
      </c>
      <c r="I5" s="24">
        <f t="shared" si="1"/>
        <v>0</v>
      </c>
    </row>
    <row r="6" spans="1:9" x14ac:dyDescent="0.25">
      <c r="B6" s="4" t="s">
        <v>188</v>
      </c>
      <c r="C6" s="15"/>
      <c r="D6" s="18" t="s">
        <v>32</v>
      </c>
      <c r="E6" s="24">
        <f t="shared" si="1"/>
        <v>0</v>
      </c>
      <c r="F6" s="24">
        <f t="shared" si="1"/>
        <v>0</v>
      </c>
      <c r="G6" s="24">
        <f t="shared" si="1"/>
        <v>0</v>
      </c>
      <c r="H6" s="24">
        <f t="shared" si="1"/>
        <v>0</v>
      </c>
      <c r="I6" s="24">
        <f t="shared" si="1"/>
        <v>0</v>
      </c>
    </row>
    <row r="7" spans="1:9" x14ac:dyDescent="0.25">
      <c r="A7" s="15" t="s">
        <v>187</v>
      </c>
      <c r="B7" s="22" t="str">
        <f>_WorkingNormSetName</f>
        <v>Not Ready</v>
      </c>
      <c r="C7" s="15"/>
      <c r="D7" s="18" t="s">
        <v>33</v>
      </c>
      <c r="E7" s="24">
        <f t="shared" si="1"/>
        <v>0</v>
      </c>
      <c r="F7" s="24">
        <f t="shared" si="1"/>
        <v>0</v>
      </c>
      <c r="G7" s="24">
        <f t="shared" si="1"/>
        <v>0</v>
      </c>
      <c r="H7" s="24">
        <f t="shared" si="1"/>
        <v>0</v>
      </c>
      <c r="I7" s="24">
        <f t="shared" si="1"/>
        <v>0</v>
      </c>
    </row>
    <row r="8" spans="1:9" x14ac:dyDescent="0.25">
      <c r="A8" s="15" t="s">
        <v>141</v>
      </c>
      <c r="B8" s="22">
        <f>_AgeInput</f>
        <v>0</v>
      </c>
      <c r="C8" s="15"/>
      <c r="D8" s="18" t="s">
        <v>34</v>
      </c>
      <c r="E8" s="24">
        <f t="shared" si="1"/>
        <v>0</v>
      </c>
      <c r="F8" s="24">
        <f t="shared" si="1"/>
        <v>0</v>
      </c>
      <c r="G8" s="24">
        <f t="shared" si="1"/>
        <v>0</v>
      </c>
      <c r="H8" s="24">
        <f t="shared" si="1"/>
        <v>0</v>
      </c>
      <c r="I8" s="24">
        <f t="shared" si="1"/>
        <v>0</v>
      </c>
    </row>
    <row r="9" spans="1:9" x14ac:dyDescent="0.25">
      <c r="A9" s="15" t="s">
        <v>142</v>
      </c>
      <c r="B9" s="22">
        <f>_GenderInput</f>
        <v>0</v>
      </c>
      <c r="C9" s="15"/>
      <c r="D9" s="18" t="s">
        <v>35</v>
      </c>
      <c r="E9" s="24">
        <f>SUMIFS(E$18:E$2621, $A$18:$A$2621, $B$8, $B$18:$B$2621, $B$9, $C$18:$C$2621, $D9)</f>
        <v>0</v>
      </c>
      <c r="F9" s="24">
        <f t="shared" si="1"/>
        <v>0</v>
      </c>
      <c r="G9" s="24">
        <f t="shared" si="1"/>
        <v>0</v>
      </c>
      <c r="H9" s="24">
        <f t="shared" si="1"/>
        <v>0</v>
      </c>
      <c r="I9" s="24">
        <f t="shared" si="1"/>
        <v>0</v>
      </c>
    </row>
    <row r="10" spans="1:9" x14ac:dyDescent="0.25">
      <c r="B10" s="15"/>
      <c r="C10" s="15"/>
      <c r="D10" s="18" t="s">
        <v>36</v>
      </c>
      <c r="E10" s="24">
        <f t="shared" si="1"/>
        <v>0</v>
      </c>
      <c r="F10" s="24">
        <f t="shared" si="1"/>
        <v>0</v>
      </c>
      <c r="G10" s="24">
        <f t="shared" si="1"/>
        <v>0</v>
      </c>
      <c r="H10" s="24">
        <f t="shared" si="1"/>
        <v>0</v>
      </c>
      <c r="I10" s="24">
        <f t="shared" si="1"/>
        <v>0</v>
      </c>
    </row>
    <row r="11" spans="1:9" x14ac:dyDescent="0.25">
      <c r="A11" s="15"/>
      <c r="B11" s="15"/>
      <c r="C11" s="15"/>
      <c r="D11" s="18" t="s">
        <v>52</v>
      </c>
      <c r="E11" s="24">
        <f t="shared" si="1"/>
        <v>0</v>
      </c>
      <c r="F11" s="24">
        <f t="shared" si="1"/>
        <v>0</v>
      </c>
      <c r="G11" s="24">
        <f t="shared" si="1"/>
        <v>0</v>
      </c>
      <c r="H11" s="24">
        <f t="shared" si="1"/>
        <v>0</v>
      </c>
      <c r="I11" s="24">
        <f t="shared" si="1"/>
        <v>0</v>
      </c>
    </row>
    <row r="12" spans="1:9" x14ac:dyDescent="0.25">
      <c r="B12" s="15"/>
      <c r="C12" s="15"/>
      <c r="D12" s="18" t="s">
        <v>53</v>
      </c>
      <c r="E12" s="24">
        <f t="shared" si="1"/>
        <v>0</v>
      </c>
      <c r="F12" s="24">
        <f t="shared" si="1"/>
        <v>0</v>
      </c>
      <c r="G12" s="24">
        <f t="shared" si="1"/>
        <v>0</v>
      </c>
      <c r="H12" s="24">
        <f t="shared" si="1"/>
        <v>0</v>
      </c>
      <c r="I12" s="24">
        <f t="shared" si="1"/>
        <v>0</v>
      </c>
    </row>
    <row r="13" spans="1:9" x14ac:dyDescent="0.25">
      <c r="B13" s="15"/>
      <c r="C13" s="15"/>
      <c r="D13" s="18" t="s">
        <v>182</v>
      </c>
      <c r="E13" s="24">
        <f t="shared" si="1"/>
        <v>0</v>
      </c>
      <c r="F13" s="24">
        <f t="shared" si="1"/>
        <v>0</v>
      </c>
      <c r="G13" s="24">
        <f t="shared" si="1"/>
        <v>0</v>
      </c>
      <c r="H13" s="24">
        <f t="shared" si="1"/>
        <v>0</v>
      </c>
      <c r="I13" s="24">
        <f t="shared" si="1"/>
        <v>0</v>
      </c>
    </row>
    <row r="14" spans="1:9" x14ac:dyDescent="0.25">
      <c r="B14" s="15"/>
      <c r="C14" s="15"/>
      <c r="D14" s="18" t="s">
        <v>183</v>
      </c>
      <c r="E14" s="24">
        <f t="shared" si="1"/>
        <v>0</v>
      </c>
      <c r="F14" s="24">
        <f t="shared" si="1"/>
        <v>0</v>
      </c>
      <c r="G14" s="24">
        <f t="shared" si="1"/>
        <v>0</v>
      </c>
      <c r="H14" s="24">
        <f t="shared" si="1"/>
        <v>0</v>
      </c>
      <c r="I14" s="24">
        <f t="shared" si="1"/>
        <v>0</v>
      </c>
    </row>
    <row r="15" spans="1:9" x14ac:dyDescent="0.25">
      <c r="B15" s="15"/>
      <c r="C15" s="15"/>
    </row>
    <row r="16" spans="1:9" x14ac:dyDescent="0.25">
      <c r="A16" t="s">
        <v>3866</v>
      </c>
      <c r="D16" s="117" t="s">
        <v>1262</v>
      </c>
      <c r="E16">
        <v>21</v>
      </c>
      <c r="F16">
        <v>22</v>
      </c>
      <c r="G16">
        <v>9</v>
      </c>
      <c r="H16">
        <v>11</v>
      </c>
      <c r="I16">
        <v>12</v>
      </c>
    </row>
    <row r="17" spans="1:9" x14ac:dyDescent="0.25">
      <c r="A17" s="16" t="s">
        <v>0</v>
      </c>
      <c r="B17" s="16" t="s">
        <v>174</v>
      </c>
      <c r="C17" s="19" t="s">
        <v>20</v>
      </c>
      <c r="D17" s="20" t="s">
        <v>186</v>
      </c>
      <c r="E17" s="21" t="s">
        <v>21</v>
      </c>
      <c r="F17" s="21" t="s">
        <v>22</v>
      </c>
      <c r="G17" s="21" t="s">
        <v>175</v>
      </c>
      <c r="H17" s="21" t="s">
        <v>184</v>
      </c>
      <c r="I17" s="21" t="s">
        <v>185</v>
      </c>
    </row>
    <row r="18" spans="1:9" x14ac:dyDescent="0.25">
      <c r="A18" s="11">
        <v>0</v>
      </c>
      <c r="B18" s="13" t="s">
        <v>176</v>
      </c>
      <c r="C18" s="13" t="s">
        <v>29</v>
      </c>
      <c r="D18" s="14" t="str">
        <f t="shared" ref="D18:D81" si="2">$B$7&amp;A18&amp;B18&amp;C18</f>
        <v>Not Ready0BigenderSocial Phobia (9.1)</v>
      </c>
      <c r="E18" t="e">
        <f>VLOOKUP($D18, Data!$A$2:$V$9750, E$16, 0)</f>
        <v>#N/A</v>
      </c>
      <c r="F18" t="e">
        <f>VLOOKUP($D18, Data!$A$2:$V$9750, F$16, 0)</f>
        <v>#N/A</v>
      </c>
      <c r="G18" t="e">
        <f>VLOOKUP($D18, Data!$A$2:$V$9750, G$16, 0)</f>
        <v>#N/A</v>
      </c>
      <c r="H18" t="e">
        <f>VLOOKUP($D18, Data!$A$2:$V$9750, H$16, 0)</f>
        <v>#N/A</v>
      </c>
      <c r="I18" t="e">
        <f>VLOOKUP($D18, Data!$A$2:$V$9750, I$16, 0)</f>
        <v>#N/A</v>
      </c>
    </row>
    <row r="19" spans="1:9" x14ac:dyDescent="0.25">
      <c r="A19" s="11">
        <v>0</v>
      </c>
      <c r="B19" s="13" t="s">
        <v>176</v>
      </c>
      <c r="C19" s="13" t="s">
        <v>30</v>
      </c>
      <c r="D19" s="14" t="str">
        <f t="shared" si="2"/>
        <v>Not Ready0BigenderPanic Disorder (9.1)</v>
      </c>
      <c r="E19" t="e">
        <f>VLOOKUP($D19, Data!$A$2:$V$9750, E$16, 0)</f>
        <v>#N/A</v>
      </c>
      <c r="F19" t="e">
        <f>VLOOKUP($D19, Data!$A$2:$V$9750, F$16, 0)</f>
        <v>#N/A</v>
      </c>
      <c r="G19" t="e">
        <f>VLOOKUP($D19, Data!$A$2:$V$9750, G$16, 0)</f>
        <v>#N/A</v>
      </c>
      <c r="H19" t="e">
        <f>VLOOKUP($D19, Data!$A$2:$V$9750, H$16, 0)</f>
        <v>#N/A</v>
      </c>
      <c r="I19" t="e">
        <f>VLOOKUP($D19, Data!$A$2:$V$9750, I$16, 0)</f>
        <v>#N/A</v>
      </c>
    </row>
    <row r="20" spans="1:9" x14ac:dyDescent="0.25">
      <c r="A20" s="11">
        <v>0</v>
      </c>
      <c r="B20" s="13" t="s">
        <v>176</v>
      </c>
      <c r="C20" s="13" t="s">
        <v>31</v>
      </c>
      <c r="D20" s="14" t="str">
        <f t="shared" si="2"/>
        <v>Not Ready0BigenderGeneralized Anxiety Disorder (6.1)</v>
      </c>
      <c r="E20" t="e">
        <f>VLOOKUP($D20, Data!$A$2:$V$9750, E$16, 0)</f>
        <v>#N/A</v>
      </c>
      <c r="F20" t="e">
        <f>VLOOKUP($D20, Data!$A$2:$V$9750, F$16, 0)</f>
        <v>#N/A</v>
      </c>
      <c r="G20" t="e">
        <f>VLOOKUP($D20, Data!$A$2:$V$9750, G$16, 0)</f>
        <v>#N/A</v>
      </c>
      <c r="H20" t="e">
        <f>VLOOKUP($D20, Data!$A$2:$V$9750, H$16, 0)</f>
        <v>#N/A</v>
      </c>
      <c r="I20" t="e">
        <f>VLOOKUP($D20, Data!$A$2:$V$9750, I$16, 0)</f>
        <v>#N/A</v>
      </c>
    </row>
    <row r="21" spans="1:9" x14ac:dyDescent="0.25">
      <c r="A21" s="11">
        <v>0</v>
      </c>
      <c r="B21" s="13" t="s">
        <v>176</v>
      </c>
      <c r="C21" s="13" t="s">
        <v>32</v>
      </c>
      <c r="D21" s="14" t="str">
        <f t="shared" si="2"/>
        <v>Not Ready0BigenderMajor Depressive Disorder (10.1)</v>
      </c>
      <c r="E21" t="e">
        <f>VLOOKUP($D21, Data!$A$2:$V$9750, E$16, 0)</f>
        <v>#N/A</v>
      </c>
      <c r="F21" t="e">
        <f>VLOOKUP($D21, Data!$A$2:$V$9750, F$16, 0)</f>
        <v>#N/A</v>
      </c>
      <c r="G21" t="e">
        <f>VLOOKUP($D21, Data!$A$2:$V$9750, G$16, 0)</f>
        <v>#N/A</v>
      </c>
      <c r="H21" t="e">
        <f>VLOOKUP($D21, Data!$A$2:$V$9750, H$16, 0)</f>
        <v>#N/A</v>
      </c>
      <c r="I21" t="e">
        <f>VLOOKUP($D21, Data!$A$2:$V$9750, I$16, 0)</f>
        <v>#N/A</v>
      </c>
    </row>
    <row r="22" spans="1:9" x14ac:dyDescent="0.25">
      <c r="A22" s="11">
        <v>0</v>
      </c>
      <c r="B22" s="13" t="s">
        <v>176</v>
      </c>
      <c r="C22" s="13" t="s">
        <v>33</v>
      </c>
      <c r="D22" s="14" t="str">
        <f t="shared" si="2"/>
        <v>Not Ready0BigenderSeparation Anxiety Disorder (7.1)</v>
      </c>
      <c r="E22" t="e">
        <f>VLOOKUP($D22, Data!$A$2:$V$9750, E$16, 0)</f>
        <v>#N/A</v>
      </c>
      <c r="F22" t="e">
        <f>VLOOKUP($D22, Data!$A$2:$V$9750, F$16, 0)</f>
        <v>#N/A</v>
      </c>
      <c r="G22" t="e">
        <f>VLOOKUP($D22, Data!$A$2:$V$9750, G$16, 0)</f>
        <v>#N/A</v>
      </c>
      <c r="H22" t="e">
        <f>VLOOKUP($D22, Data!$A$2:$V$9750, H$16, 0)</f>
        <v>#N/A</v>
      </c>
      <c r="I22" t="e">
        <f>VLOOKUP($D22, Data!$A$2:$V$9750, I$16, 0)</f>
        <v>#N/A</v>
      </c>
    </row>
    <row r="23" spans="1:9" x14ac:dyDescent="0.25">
      <c r="A23" s="11">
        <v>0</v>
      </c>
      <c r="B23" s="13" t="s">
        <v>176</v>
      </c>
      <c r="C23" s="13" t="s">
        <v>34</v>
      </c>
      <c r="D23" s="14" t="str">
        <f t="shared" si="2"/>
        <v>Not Ready0BigenderObsessive Compulsive Disorder (6.1)</v>
      </c>
      <c r="E23" t="e">
        <f>VLOOKUP($D23, Data!$A$2:$V$9750, E$16, 0)</f>
        <v>#N/A</v>
      </c>
      <c r="F23" t="e">
        <f>VLOOKUP($D23, Data!$A$2:$V$9750, F$16, 0)</f>
        <v>#N/A</v>
      </c>
      <c r="G23" t="e">
        <f>VLOOKUP($D23, Data!$A$2:$V$9750, G$16, 0)</f>
        <v>#N/A</v>
      </c>
      <c r="H23" t="e">
        <f>VLOOKUP($D23, Data!$A$2:$V$9750, H$16, 0)</f>
        <v>#N/A</v>
      </c>
      <c r="I23" t="e">
        <f>VLOOKUP($D23, Data!$A$2:$V$9750, I$16, 0)</f>
        <v>#N/A</v>
      </c>
    </row>
    <row r="24" spans="1:9" x14ac:dyDescent="0.25">
      <c r="A24" s="11">
        <v>0</v>
      </c>
      <c r="B24" s="13" t="s">
        <v>176</v>
      </c>
      <c r="C24" s="13" t="s">
        <v>35</v>
      </c>
      <c r="D24" s="14" t="str">
        <f t="shared" si="2"/>
        <v>Not Ready0BigenderTotal Anxiety (37.1)</v>
      </c>
      <c r="E24" t="e">
        <f>VLOOKUP($D24, Data!$A$2:$V$9750, E$16, 0)</f>
        <v>#N/A</v>
      </c>
      <c r="F24" t="e">
        <f>VLOOKUP($D24, Data!$A$2:$V$9750, F$16, 0)</f>
        <v>#N/A</v>
      </c>
      <c r="G24" t="e">
        <f>VLOOKUP($D24, Data!$A$2:$V$9750, G$16, 0)</f>
        <v>#N/A</v>
      </c>
      <c r="H24" t="e">
        <f>VLOOKUP($D24, Data!$A$2:$V$9750, H$16, 0)</f>
        <v>#N/A</v>
      </c>
      <c r="I24" t="e">
        <f>VLOOKUP($D24, Data!$A$2:$V$9750, I$16, 0)</f>
        <v>#N/A</v>
      </c>
    </row>
    <row r="25" spans="1:9" x14ac:dyDescent="0.25">
      <c r="A25" s="11">
        <v>0</v>
      </c>
      <c r="B25" s="13" t="s">
        <v>176</v>
      </c>
      <c r="C25" s="13" t="s">
        <v>36</v>
      </c>
      <c r="D25" s="14" t="str">
        <f t="shared" si="2"/>
        <v>Not Ready0BigenderTotal Anxiety and Depression (47.1)</v>
      </c>
      <c r="E25" t="e">
        <f>VLOOKUP($D25, Data!$A$2:$V$9750, E$16, 0)</f>
        <v>#N/A</v>
      </c>
      <c r="F25" t="e">
        <f>VLOOKUP($D25, Data!$A$2:$V$9750, F$16, 0)</f>
        <v>#N/A</v>
      </c>
      <c r="G25" t="e">
        <f>VLOOKUP($D25, Data!$A$2:$V$9750, G$16, 0)</f>
        <v>#N/A</v>
      </c>
      <c r="H25" t="e">
        <f>VLOOKUP($D25, Data!$A$2:$V$9750, H$16, 0)</f>
        <v>#N/A</v>
      </c>
      <c r="I25" t="e">
        <f>VLOOKUP($D25, Data!$A$2:$V$9750, I$16, 0)</f>
        <v>#N/A</v>
      </c>
    </row>
    <row r="26" spans="1:9" x14ac:dyDescent="0.25">
      <c r="A26" s="11">
        <v>0</v>
      </c>
      <c r="B26" s="13" t="s">
        <v>176</v>
      </c>
      <c r="C26" s="13" t="s">
        <v>52</v>
      </c>
      <c r="D26" s="14" t="str">
        <f t="shared" si="2"/>
        <v>Not Ready0BigenderTotal Anxiety (15.1)</v>
      </c>
      <c r="E26" t="e">
        <f>VLOOKUP($D26, Data!$A$2:$V$9750, E$16, 0)</f>
        <v>#N/A</v>
      </c>
      <c r="F26" t="e">
        <f>VLOOKUP($D26, Data!$A$2:$V$9750, F$16, 0)</f>
        <v>#N/A</v>
      </c>
      <c r="G26" t="e">
        <f>VLOOKUP($D26, Data!$A$2:$V$9750, G$16, 0)</f>
        <v>#N/A</v>
      </c>
      <c r="H26" t="e">
        <f>VLOOKUP($D26, Data!$A$2:$V$9750, H$16, 0)</f>
        <v>#N/A</v>
      </c>
      <c r="I26" t="e">
        <f>VLOOKUP($D26, Data!$A$2:$V$9750, I$16, 0)</f>
        <v>#N/A</v>
      </c>
    </row>
    <row r="27" spans="1:9" x14ac:dyDescent="0.25">
      <c r="A27" s="11">
        <v>0</v>
      </c>
      <c r="B27" s="13" t="s">
        <v>176</v>
      </c>
      <c r="C27" s="13" t="s">
        <v>53</v>
      </c>
      <c r="D27" s="14" t="str">
        <f t="shared" si="2"/>
        <v>Not Ready0BigenderTotal Anxiety and Depression (25.1)</v>
      </c>
      <c r="E27" t="e">
        <f>VLOOKUP($D27, Data!$A$2:$V$9750, E$16, 0)</f>
        <v>#N/A</v>
      </c>
      <c r="F27" t="e">
        <f>VLOOKUP($D27, Data!$A$2:$V$9750, F$16, 0)</f>
        <v>#N/A</v>
      </c>
      <c r="G27" t="e">
        <f>VLOOKUP($D27, Data!$A$2:$V$9750, G$16, 0)</f>
        <v>#N/A</v>
      </c>
      <c r="H27" t="e">
        <f>VLOOKUP($D27, Data!$A$2:$V$9750, H$16, 0)</f>
        <v>#N/A</v>
      </c>
      <c r="I27" t="e">
        <f>VLOOKUP($D27, Data!$A$2:$V$9750, I$16, 0)</f>
        <v>#N/A</v>
      </c>
    </row>
    <row r="28" spans="1:9" x14ac:dyDescent="0.25">
      <c r="A28" s="11">
        <v>0</v>
      </c>
      <c r="B28" s="13" t="s">
        <v>176</v>
      </c>
      <c r="C28" s="13" t="s">
        <v>182</v>
      </c>
      <c r="D28" s="14" t="str">
        <f t="shared" si="2"/>
        <v>Not Ready0BigenderTotal Depression (5.1)</v>
      </c>
      <c r="E28" t="e">
        <f>VLOOKUP($D28, Data!$A$2:$V$9750, E$16, 0)</f>
        <v>#N/A</v>
      </c>
      <c r="F28" t="e">
        <f>VLOOKUP($D28, Data!$A$2:$V$9750, F$16, 0)</f>
        <v>#N/A</v>
      </c>
      <c r="G28" t="e">
        <f>VLOOKUP($D28, Data!$A$2:$V$9750, G$16, 0)</f>
        <v>#N/A</v>
      </c>
      <c r="H28" t="e">
        <f>VLOOKUP($D28, Data!$A$2:$V$9750, H$16, 0)</f>
        <v>#N/A</v>
      </c>
      <c r="I28" t="e">
        <f>VLOOKUP($D28, Data!$A$2:$V$9750, I$16, 0)</f>
        <v>#N/A</v>
      </c>
    </row>
    <row r="29" spans="1:9" x14ac:dyDescent="0.25">
      <c r="A29" s="11">
        <v>0</v>
      </c>
      <c r="B29" s="13" t="s">
        <v>176</v>
      </c>
      <c r="C29" s="13" t="s">
        <v>183</v>
      </c>
      <c r="D29" s="14" t="str">
        <f t="shared" si="2"/>
        <v>Not Ready0BigenderTotal Anxiety (20.1)</v>
      </c>
      <c r="E29" t="e">
        <f>VLOOKUP($D29, Data!$A$2:$V$9750, E$16, 0)</f>
        <v>#N/A</v>
      </c>
      <c r="F29" t="e">
        <f>VLOOKUP($D29, Data!$A$2:$V$9750, F$16, 0)</f>
        <v>#N/A</v>
      </c>
      <c r="G29" t="e">
        <f>VLOOKUP($D29, Data!$A$2:$V$9750, G$16, 0)</f>
        <v>#N/A</v>
      </c>
      <c r="H29" t="e">
        <f>VLOOKUP($D29, Data!$A$2:$V$9750, H$16, 0)</f>
        <v>#N/A</v>
      </c>
      <c r="I29" t="e">
        <f>VLOOKUP($D29, Data!$A$2:$V$9750, I$16, 0)</f>
        <v>#N/A</v>
      </c>
    </row>
    <row r="30" spans="1:9" x14ac:dyDescent="0.25">
      <c r="A30" s="11">
        <v>0</v>
      </c>
      <c r="B30" s="13" t="s">
        <v>177</v>
      </c>
      <c r="C30" s="13" t="s">
        <v>29</v>
      </c>
      <c r="D30" s="14" t="str">
        <f t="shared" si="2"/>
        <v>Not Ready0FemaleSocial Phobia (9.1)</v>
      </c>
      <c r="E30" t="e">
        <f>VLOOKUP($D30, Data!$A$2:$V$9750, E$16, 0)</f>
        <v>#N/A</v>
      </c>
      <c r="F30" t="e">
        <f>VLOOKUP($D30, Data!$A$2:$V$9750, F$16, 0)</f>
        <v>#N/A</v>
      </c>
      <c r="G30" t="e">
        <f>VLOOKUP($D30, Data!$A$2:$V$9750, G$16, 0)</f>
        <v>#N/A</v>
      </c>
      <c r="H30" t="e">
        <f>VLOOKUP($D30, Data!$A$2:$V$9750, H$16, 0)</f>
        <v>#N/A</v>
      </c>
      <c r="I30" t="e">
        <f>VLOOKUP($D30, Data!$A$2:$V$9750, I$16, 0)</f>
        <v>#N/A</v>
      </c>
    </row>
    <row r="31" spans="1:9" x14ac:dyDescent="0.25">
      <c r="A31" s="11">
        <v>0</v>
      </c>
      <c r="B31" s="13" t="s">
        <v>177</v>
      </c>
      <c r="C31" s="13" t="s">
        <v>30</v>
      </c>
      <c r="D31" s="14" t="str">
        <f t="shared" si="2"/>
        <v>Not Ready0FemalePanic Disorder (9.1)</v>
      </c>
      <c r="E31" t="e">
        <f>VLOOKUP($D31, Data!$A$2:$V$9750, E$16, 0)</f>
        <v>#N/A</v>
      </c>
      <c r="F31" t="e">
        <f>VLOOKUP($D31, Data!$A$2:$V$9750, F$16, 0)</f>
        <v>#N/A</v>
      </c>
      <c r="G31" t="e">
        <f>VLOOKUP($D31, Data!$A$2:$V$9750, G$16, 0)</f>
        <v>#N/A</v>
      </c>
      <c r="H31" t="e">
        <f>VLOOKUP($D31, Data!$A$2:$V$9750, H$16, 0)</f>
        <v>#N/A</v>
      </c>
      <c r="I31" t="e">
        <f>VLOOKUP($D31, Data!$A$2:$V$9750, I$16, 0)</f>
        <v>#N/A</v>
      </c>
    </row>
    <row r="32" spans="1:9" x14ac:dyDescent="0.25">
      <c r="A32" s="11">
        <v>0</v>
      </c>
      <c r="B32" s="13" t="s">
        <v>177</v>
      </c>
      <c r="C32" s="13" t="s">
        <v>31</v>
      </c>
      <c r="D32" s="14" t="str">
        <f t="shared" si="2"/>
        <v>Not Ready0FemaleGeneralized Anxiety Disorder (6.1)</v>
      </c>
      <c r="E32" t="e">
        <f>VLOOKUP($D32, Data!$A$2:$V$9750, E$16, 0)</f>
        <v>#N/A</v>
      </c>
      <c r="F32" t="e">
        <f>VLOOKUP($D32, Data!$A$2:$V$9750, F$16, 0)</f>
        <v>#N/A</v>
      </c>
      <c r="G32" t="e">
        <f>VLOOKUP($D32, Data!$A$2:$V$9750, G$16, 0)</f>
        <v>#N/A</v>
      </c>
      <c r="H32" t="e">
        <f>VLOOKUP($D32, Data!$A$2:$V$9750, H$16, 0)</f>
        <v>#N/A</v>
      </c>
      <c r="I32" t="e">
        <f>VLOOKUP($D32, Data!$A$2:$V$9750, I$16, 0)</f>
        <v>#N/A</v>
      </c>
    </row>
    <row r="33" spans="1:9" x14ac:dyDescent="0.25">
      <c r="A33" s="11">
        <v>0</v>
      </c>
      <c r="B33" s="13" t="s">
        <v>177</v>
      </c>
      <c r="C33" s="13" t="s">
        <v>32</v>
      </c>
      <c r="D33" s="14" t="str">
        <f t="shared" si="2"/>
        <v>Not Ready0FemaleMajor Depressive Disorder (10.1)</v>
      </c>
      <c r="E33" t="e">
        <f>VLOOKUP($D33, Data!$A$2:$V$9750, E$16, 0)</f>
        <v>#N/A</v>
      </c>
      <c r="F33" t="e">
        <f>VLOOKUP($D33, Data!$A$2:$V$9750, F$16, 0)</f>
        <v>#N/A</v>
      </c>
      <c r="G33" t="e">
        <f>VLOOKUP($D33, Data!$A$2:$V$9750, G$16, 0)</f>
        <v>#N/A</v>
      </c>
      <c r="H33" t="e">
        <f>VLOOKUP($D33, Data!$A$2:$V$9750, H$16, 0)</f>
        <v>#N/A</v>
      </c>
      <c r="I33" t="e">
        <f>VLOOKUP($D33, Data!$A$2:$V$9750, I$16, 0)</f>
        <v>#N/A</v>
      </c>
    </row>
    <row r="34" spans="1:9" x14ac:dyDescent="0.25">
      <c r="A34" s="11">
        <v>0</v>
      </c>
      <c r="B34" s="13" t="s">
        <v>177</v>
      </c>
      <c r="C34" s="13" t="s">
        <v>33</v>
      </c>
      <c r="D34" s="14" t="str">
        <f t="shared" si="2"/>
        <v>Not Ready0FemaleSeparation Anxiety Disorder (7.1)</v>
      </c>
      <c r="E34" t="e">
        <f>VLOOKUP($D34, Data!$A$2:$V$9750, E$16, 0)</f>
        <v>#N/A</v>
      </c>
      <c r="F34" t="e">
        <f>VLOOKUP($D34, Data!$A$2:$V$9750, F$16, 0)</f>
        <v>#N/A</v>
      </c>
      <c r="G34" t="e">
        <f>VLOOKUP($D34, Data!$A$2:$V$9750, G$16, 0)</f>
        <v>#N/A</v>
      </c>
      <c r="H34" t="e">
        <f>VLOOKUP($D34, Data!$A$2:$V$9750, H$16, 0)</f>
        <v>#N/A</v>
      </c>
      <c r="I34" t="e">
        <f>VLOOKUP($D34, Data!$A$2:$V$9750, I$16, 0)</f>
        <v>#N/A</v>
      </c>
    </row>
    <row r="35" spans="1:9" x14ac:dyDescent="0.25">
      <c r="A35" s="11">
        <v>0</v>
      </c>
      <c r="B35" s="13" t="s">
        <v>177</v>
      </c>
      <c r="C35" s="13" t="s">
        <v>34</v>
      </c>
      <c r="D35" s="14" t="str">
        <f t="shared" si="2"/>
        <v>Not Ready0FemaleObsessive Compulsive Disorder (6.1)</v>
      </c>
      <c r="E35" t="e">
        <f>VLOOKUP($D35, Data!$A$2:$V$9750, E$16, 0)</f>
        <v>#N/A</v>
      </c>
      <c r="F35" t="e">
        <f>VLOOKUP($D35, Data!$A$2:$V$9750, F$16, 0)</f>
        <v>#N/A</v>
      </c>
      <c r="G35" t="e">
        <f>VLOOKUP($D35, Data!$A$2:$V$9750, G$16, 0)</f>
        <v>#N/A</v>
      </c>
      <c r="H35" t="e">
        <f>VLOOKUP($D35, Data!$A$2:$V$9750, H$16, 0)</f>
        <v>#N/A</v>
      </c>
      <c r="I35" t="e">
        <f>VLOOKUP($D35, Data!$A$2:$V$9750, I$16, 0)</f>
        <v>#N/A</v>
      </c>
    </row>
    <row r="36" spans="1:9" x14ac:dyDescent="0.25">
      <c r="A36" s="11">
        <v>0</v>
      </c>
      <c r="B36" s="13" t="s">
        <v>177</v>
      </c>
      <c r="C36" s="13" t="s">
        <v>35</v>
      </c>
      <c r="D36" s="14" t="str">
        <f t="shared" si="2"/>
        <v>Not Ready0FemaleTotal Anxiety (37.1)</v>
      </c>
      <c r="E36" t="e">
        <f>VLOOKUP($D36, Data!$A$2:$V$9750, E$16, 0)</f>
        <v>#N/A</v>
      </c>
      <c r="F36" t="e">
        <f>VLOOKUP($D36, Data!$A$2:$V$9750, F$16, 0)</f>
        <v>#N/A</v>
      </c>
      <c r="G36" t="e">
        <f>VLOOKUP($D36, Data!$A$2:$V$9750, G$16, 0)</f>
        <v>#N/A</v>
      </c>
      <c r="H36" t="e">
        <f>VLOOKUP($D36, Data!$A$2:$V$9750, H$16, 0)</f>
        <v>#N/A</v>
      </c>
      <c r="I36" t="e">
        <f>VLOOKUP($D36, Data!$A$2:$V$9750, I$16, 0)</f>
        <v>#N/A</v>
      </c>
    </row>
    <row r="37" spans="1:9" x14ac:dyDescent="0.25">
      <c r="A37" s="11">
        <v>0</v>
      </c>
      <c r="B37" s="13" t="s">
        <v>177</v>
      </c>
      <c r="C37" s="13" t="s">
        <v>36</v>
      </c>
      <c r="D37" s="14" t="str">
        <f t="shared" si="2"/>
        <v>Not Ready0FemaleTotal Anxiety and Depression (47.1)</v>
      </c>
      <c r="E37" t="e">
        <f>VLOOKUP($D37, Data!$A$2:$V$9750, E$16, 0)</f>
        <v>#N/A</v>
      </c>
      <c r="F37" t="e">
        <f>VLOOKUP($D37, Data!$A$2:$V$9750, F$16, 0)</f>
        <v>#N/A</v>
      </c>
      <c r="G37" t="e">
        <f>VLOOKUP($D37, Data!$A$2:$V$9750, G$16, 0)</f>
        <v>#N/A</v>
      </c>
      <c r="H37" t="e">
        <f>VLOOKUP($D37, Data!$A$2:$V$9750, H$16, 0)</f>
        <v>#N/A</v>
      </c>
      <c r="I37" t="e">
        <f>VLOOKUP($D37, Data!$A$2:$V$9750, I$16, 0)</f>
        <v>#N/A</v>
      </c>
    </row>
    <row r="38" spans="1:9" x14ac:dyDescent="0.25">
      <c r="A38" s="11">
        <v>0</v>
      </c>
      <c r="B38" s="13" t="s">
        <v>177</v>
      </c>
      <c r="C38" s="13" t="s">
        <v>52</v>
      </c>
      <c r="D38" s="14" t="str">
        <f t="shared" si="2"/>
        <v>Not Ready0FemaleTotal Anxiety (15.1)</v>
      </c>
      <c r="E38" t="e">
        <f>VLOOKUP($D38, Data!$A$2:$V$9750, E$16, 0)</f>
        <v>#N/A</v>
      </c>
      <c r="F38" t="e">
        <f>VLOOKUP($D38, Data!$A$2:$V$9750, F$16, 0)</f>
        <v>#N/A</v>
      </c>
      <c r="G38" t="e">
        <f>VLOOKUP($D38, Data!$A$2:$V$9750, G$16, 0)</f>
        <v>#N/A</v>
      </c>
      <c r="H38" t="e">
        <f>VLOOKUP($D38, Data!$A$2:$V$9750, H$16, 0)</f>
        <v>#N/A</v>
      </c>
      <c r="I38" t="e">
        <f>VLOOKUP($D38, Data!$A$2:$V$9750, I$16, 0)</f>
        <v>#N/A</v>
      </c>
    </row>
    <row r="39" spans="1:9" x14ac:dyDescent="0.25">
      <c r="A39" s="11">
        <v>0</v>
      </c>
      <c r="B39" s="13" t="s">
        <v>177</v>
      </c>
      <c r="C39" s="13" t="s">
        <v>53</v>
      </c>
      <c r="D39" s="14" t="str">
        <f t="shared" si="2"/>
        <v>Not Ready0FemaleTotal Anxiety and Depression (25.1)</v>
      </c>
      <c r="E39" t="e">
        <f>VLOOKUP($D39, Data!$A$2:$V$9750, E$16, 0)</f>
        <v>#N/A</v>
      </c>
      <c r="F39" t="e">
        <f>VLOOKUP($D39, Data!$A$2:$V$9750, F$16, 0)</f>
        <v>#N/A</v>
      </c>
      <c r="G39" t="e">
        <f>VLOOKUP($D39, Data!$A$2:$V$9750, G$16, 0)</f>
        <v>#N/A</v>
      </c>
      <c r="H39" t="e">
        <f>VLOOKUP($D39, Data!$A$2:$V$9750, H$16, 0)</f>
        <v>#N/A</v>
      </c>
      <c r="I39" t="e">
        <f>VLOOKUP($D39, Data!$A$2:$V$9750, I$16, 0)</f>
        <v>#N/A</v>
      </c>
    </row>
    <row r="40" spans="1:9" x14ac:dyDescent="0.25">
      <c r="A40" s="11">
        <v>0</v>
      </c>
      <c r="B40" s="13" t="s">
        <v>177</v>
      </c>
      <c r="C40" s="13" t="s">
        <v>182</v>
      </c>
      <c r="D40" s="14" t="str">
        <f t="shared" si="2"/>
        <v>Not Ready0FemaleTotal Depression (5.1)</v>
      </c>
      <c r="E40" t="e">
        <f>VLOOKUP($D40, Data!$A$2:$V$9750, E$16, 0)</f>
        <v>#N/A</v>
      </c>
      <c r="F40" t="e">
        <f>VLOOKUP($D40, Data!$A$2:$V$9750, F$16, 0)</f>
        <v>#N/A</v>
      </c>
      <c r="G40" t="e">
        <f>VLOOKUP($D40, Data!$A$2:$V$9750, G$16, 0)</f>
        <v>#N/A</v>
      </c>
      <c r="H40" t="e">
        <f>VLOOKUP($D40, Data!$A$2:$V$9750, H$16, 0)</f>
        <v>#N/A</v>
      </c>
      <c r="I40" t="e">
        <f>VLOOKUP($D40, Data!$A$2:$V$9750, I$16, 0)</f>
        <v>#N/A</v>
      </c>
    </row>
    <row r="41" spans="1:9" x14ac:dyDescent="0.25">
      <c r="A41" s="11">
        <v>0</v>
      </c>
      <c r="B41" s="13" t="s">
        <v>177</v>
      </c>
      <c r="C41" s="13" t="s">
        <v>183</v>
      </c>
      <c r="D41" s="14" t="str">
        <f t="shared" si="2"/>
        <v>Not Ready0FemaleTotal Anxiety (20.1)</v>
      </c>
      <c r="E41" t="e">
        <f>VLOOKUP($D41, Data!$A$2:$V$9750, E$16, 0)</f>
        <v>#N/A</v>
      </c>
      <c r="F41" t="e">
        <f>VLOOKUP($D41, Data!$A$2:$V$9750, F$16, 0)</f>
        <v>#N/A</v>
      </c>
      <c r="G41" t="e">
        <f>VLOOKUP($D41, Data!$A$2:$V$9750, G$16, 0)</f>
        <v>#N/A</v>
      </c>
      <c r="H41" t="e">
        <f>VLOOKUP($D41, Data!$A$2:$V$9750, H$16, 0)</f>
        <v>#N/A</v>
      </c>
      <c r="I41" t="e">
        <f>VLOOKUP($D41, Data!$A$2:$V$9750, I$16, 0)</f>
        <v>#N/A</v>
      </c>
    </row>
    <row r="42" spans="1:9" x14ac:dyDescent="0.25">
      <c r="A42" s="11">
        <v>0</v>
      </c>
      <c r="B42" s="13" t="s">
        <v>178</v>
      </c>
      <c r="C42" s="13" t="s">
        <v>29</v>
      </c>
      <c r="D42" s="14" t="str">
        <f t="shared" si="2"/>
        <v>Not Ready0GenderfluidSocial Phobia (9.1)</v>
      </c>
      <c r="E42" t="e">
        <f>VLOOKUP($D42, Data!$A$2:$V$9750, E$16, 0)</f>
        <v>#N/A</v>
      </c>
      <c r="F42" t="e">
        <f>VLOOKUP($D42, Data!$A$2:$V$9750, F$16, 0)</f>
        <v>#N/A</v>
      </c>
      <c r="G42" t="e">
        <f>VLOOKUP($D42, Data!$A$2:$V$9750, G$16, 0)</f>
        <v>#N/A</v>
      </c>
      <c r="H42" t="e">
        <f>VLOOKUP($D42, Data!$A$2:$V$9750, H$16, 0)</f>
        <v>#N/A</v>
      </c>
      <c r="I42" t="e">
        <f>VLOOKUP($D42, Data!$A$2:$V$9750, I$16, 0)</f>
        <v>#N/A</v>
      </c>
    </row>
    <row r="43" spans="1:9" x14ac:dyDescent="0.25">
      <c r="A43" s="11">
        <v>0</v>
      </c>
      <c r="B43" s="13" t="s">
        <v>178</v>
      </c>
      <c r="C43" s="13" t="s">
        <v>30</v>
      </c>
      <c r="D43" s="14" t="str">
        <f t="shared" si="2"/>
        <v>Not Ready0GenderfluidPanic Disorder (9.1)</v>
      </c>
      <c r="E43" t="e">
        <f>VLOOKUP($D43, Data!$A$2:$V$9750, E$16, 0)</f>
        <v>#N/A</v>
      </c>
      <c r="F43" t="e">
        <f>VLOOKUP($D43, Data!$A$2:$V$9750, F$16, 0)</f>
        <v>#N/A</v>
      </c>
      <c r="G43" t="e">
        <f>VLOOKUP($D43, Data!$A$2:$V$9750, G$16, 0)</f>
        <v>#N/A</v>
      </c>
      <c r="H43" t="e">
        <f>VLOOKUP($D43, Data!$A$2:$V$9750, H$16, 0)</f>
        <v>#N/A</v>
      </c>
      <c r="I43" t="e">
        <f>VLOOKUP($D43, Data!$A$2:$V$9750, I$16, 0)</f>
        <v>#N/A</v>
      </c>
    </row>
    <row r="44" spans="1:9" x14ac:dyDescent="0.25">
      <c r="A44" s="11">
        <v>0</v>
      </c>
      <c r="B44" s="13" t="s">
        <v>178</v>
      </c>
      <c r="C44" s="13" t="s">
        <v>31</v>
      </c>
      <c r="D44" s="14" t="str">
        <f t="shared" si="2"/>
        <v>Not Ready0GenderfluidGeneralized Anxiety Disorder (6.1)</v>
      </c>
      <c r="E44" t="e">
        <f>VLOOKUP($D44, Data!$A$2:$V$9750, E$16, 0)</f>
        <v>#N/A</v>
      </c>
      <c r="F44" t="e">
        <f>VLOOKUP($D44, Data!$A$2:$V$9750, F$16, 0)</f>
        <v>#N/A</v>
      </c>
      <c r="G44" t="e">
        <f>VLOOKUP($D44, Data!$A$2:$V$9750, G$16, 0)</f>
        <v>#N/A</v>
      </c>
      <c r="H44" t="e">
        <f>VLOOKUP($D44, Data!$A$2:$V$9750, H$16, 0)</f>
        <v>#N/A</v>
      </c>
      <c r="I44" t="e">
        <f>VLOOKUP($D44, Data!$A$2:$V$9750, I$16, 0)</f>
        <v>#N/A</v>
      </c>
    </row>
    <row r="45" spans="1:9" x14ac:dyDescent="0.25">
      <c r="A45" s="11">
        <v>0</v>
      </c>
      <c r="B45" s="13" t="s">
        <v>178</v>
      </c>
      <c r="C45" s="13" t="s">
        <v>32</v>
      </c>
      <c r="D45" s="14" t="str">
        <f t="shared" si="2"/>
        <v>Not Ready0GenderfluidMajor Depressive Disorder (10.1)</v>
      </c>
      <c r="E45" t="e">
        <f>VLOOKUP($D45, Data!$A$2:$V$9750, E$16, 0)</f>
        <v>#N/A</v>
      </c>
      <c r="F45" t="e">
        <f>VLOOKUP($D45, Data!$A$2:$V$9750, F$16, 0)</f>
        <v>#N/A</v>
      </c>
      <c r="G45" t="e">
        <f>VLOOKUP($D45, Data!$A$2:$V$9750, G$16, 0)</f>
        <v>#N/A</v>
      </c>
      <c r="H45" t="e">
        <f>VLOOKUP($D45, Data!$A$2:$V$9750, H$16, 0)</f>
        <v>#N/A</v>
      </c>
      <c r="I45" t="e">
        <f>VLOOKUP($D45, Data!$A$2:$V$9750, I$16, 0)</f>
        <v>#N/A</v>
      </c>
    </row>
    <row r="46" spans="1:9" x14ac:dyDescent="0.25">
      <c r="A46" s="11">
        <v>0</v>
      </c>
      <c r="B46" s="13" t="s">
        <v>178</v>
      </c>
      <c r="C46" s="13" t="s">
        <v>33</v>
      </c>
      <c r="D46" s="14" t="str">
        <f t="shared" si="2"/>
        <v>Not Ready0GenderfluidSeparation Anxiety Disorder (7.1)</v>
      </c>
      <c r="E46" t="e">
        <f>VLOOKUP($D46, Data!$A$2:$V$9750, E$16, 0)</f>
        <v>#N/A</v>
      </c>
      <c r="F46" t="e">
        <f>VLOOKUP($D46, Data!$A$2:$V$9750, F$16, 0)</f>
        <v>#N/A</v>
      </c>
      <c r="G46" t="e">
        <f>VLOOKUP($D46, Data!$A$2:$V$9750, G$16, 0)</f>
        <v>#N/A</v>
      </c>
      <c r="H46" t="e">
        <f>VLOOKUP($D46, Data!$A$2:$V$9750, H$16, 0)</f>
        <v>#N/A</v>
      </c>
      <c r="I46" t="e">
        <f>VLOOKUP($D46, Data!$A$2:$V$9750, I$16, 0)</f>
        <v>#N/A</v>
      </c>
    </row>
    <row r="47" spans="1:9" x14ac:dyDescent="0.25">
      <c r="A47" s="11">
        <v>0</v>
      </c>
      <c r="B47" s="13" t="s">
        <v>178</v>
      </c>
      <c r="C47" s="13" t="s">
        <v>34</v>
      </c>
      <c r="D47" s="14" t="str">
        <f t="shared" si="2"/>
        <v>Not Ready0GenderfluidObsessive Compulsive Disorder (6.1)</v>
      </c>
      <c r="E47" t="e">
        <f>VLOOKUP($D47, Data!$A$2:$V$9750, E$16, 0)</f>
        <v>#N/A</v>
      </c>
      <c r="F47" t="e">
        <f>VLOOKUP($D47, Data!$A$2:$V$9750, F$16, 0)</f>
        <v>#N/A</v>
      </c>
      <c r="G47" t="e">
        <f>VLOOKUP($D47, Data!$A$2:$V$9750, G$16, 0)</f>
        <v>#N/A</v>
      </c>
      <c r="H47" t="e">
        <f>VLOOKUP($D47, Data!$A$2:$V$9750, H$16, 0)</f>
        <v>#N/A</v>
      </c>
      <c r="I47" t="e">
        <f>VLOOKUP($D47, Data!$A$2:$V$9750, I$16, 0)</f>
        <v>#N/A</v>
      </c>
    </row>
    <row r="48" spans="1:9" x14ac:dyDescent="0.25">
      <c r="A48" s="11">
        <v>0</v>
      </c>
      <c r="B48" s="13" t="s">
        <v>178</v>
      </c>
      <c r="C48" s="13" t="s">
        <v>35</v>
      </c>
      <c r="D48" s="14" t="str">
        <f t="shared" si="2"/>
        <v>Not Ready0GenderfluidTotal Anxiety (37.1)</v>
      </c>
      <c r="E48" t="e">
        <f>VLOOKUP($D48, Data!$A$2:$V$9750, E$16, 0)</f>
        <v>#N/A</v>
      </c>
      <c r="F48" t="e">
        <f>VLOOKUP($D48, Data!$A$2:$V$9750, F$16, 0)</f>
        <v>#N/A</v>
      </c>
      <c r="G48" t="e">
        <f>VLOOKUP($D48, Data!$A$2:$V$9750, G$16, 0)</f>
        <v>#N/A</v>
      </c>
      <c r="H48" t="e">
        <f>VLOOKUP($D48, Data!$A$2:$V$9750, H$16, 0)</f>
        <v>#N/A</v>
      </c>
      <c r="I48" t="e">
        <f>VLOOKUP($D48, Data!$A$2:$V$9750, I$16, 0)</f>
        <v>#N/A</v>
      </c>
    </row>
    <row r="49" spans="1:9" x14ac:dyDescent="0.25">
      <c r="A49" s="11">
        <v>0</v>
      </c>
      <c r="B49" s="13" t="s">
        <v>178</v>
      </c>
      <c r="C49" s="13" t="s">
        <v>36</v>
      </c>
      <c r="D49" s="14" t="str">
        <f t="shared" si="2"/>
        <v>Not Ready0GenderfluidTotal Anxiety and Depression (47.1)</v>
      </c>
      <c r="E49" t="e">
        <f>VLOOKUP($D49, Data!$A$2:$V$9750, E$16, 0)</f>
        <v>#N/A</v>
      </c>
      <c r="F49" t="e">
        <f>VLOOKUP($D49, Data!$A$2:$V$9750, F$16, 0)</f>
        <v>#N/A</v>
      </c>
      <c r="G49" t="e">
        <f>VLOOKUP($D49, Data!$A$2:$V$9750, G$16, 0)</f>
        <v>#N/A</v>
      </c>
      <c r="H49" t="e">
        <f>VLOOKUP($D49, Data!$A$2:$V$9750, H$16, 0)</f>
        <v>#N/A</v>
      </c>
      <c r="I49" t="e">
        <f>VLOOKUP($D49, Data!$A$2:$V$9750, I$16, 0)</f>
        <v>#N/A</v>
      </c>
    </row>
    <row r="50" spans="1:9" x14ac:dyDescent="0.25">
      <c r="A50" s="11">
        <v>0</v>
      </c>
      <c r="B50" s="13" t="s">
        <v>178</v>
      </c>
      <c r="C50" s="13" t="s">
        <v>52</v>
      </c>
      <c r="D50" s="14" t="str">
        <f t="shared" si="2"/>
        <v>Not Ready0GenderfluidTotal Anxiety (15.1)</v>
      </c>
      <c r="E50" t="e">
        <f>VLOOKUP($D50, Data!$A$2:$V$9750, E$16, 0)</f>
        <v>#N/A</v>
      </c>
      <c r="F50" t="e">
        <f>VLOOKUP($D50, Data!$A$2:$V$9750, F$16, 0)</f>
        <v>#N/A</v>
      </c>
      <c r="G50" t="e">
        <f>VLOOKUP($D50, Data!$A$2:$V$9750, G$16, 0)</f>
        <v>#N/A</v>
      </c>
      <c r="H50" t="e">
        <f>VLOOKUP($D50, Data!$A$2:$V$9750, H$16, 0)</f>
        <v>#N/A</v>
      </c>
      <c r="I50" t="e">
        <f>VLOOKUP($D50, Data!$A$2:$V$9750, I$16, 0)</f>
        <v>#N/A</v>
      </c>
    </row>
    <row r="51" spans="1:9" x14ac:dyDescent="0.25">
      <c r="A51" s="11">
        <v>0</v>
      </c>
      <c r="B51" s="13" t="s">
        <v>178</v>
      </c>
      <c r="C51" s="13" t="s">
        <v>53</v>
      </c>
      <c r="D51" s="14" t="str">
        <f t="shared" si="2"/>
        <v>Not Ready0GenderfluidTotal Anxiety and Depression (25.1)</v>
      </c>
      <c r="E51" t="e">
        <f>VLOOKUP($D51, Data!$A$2:$V$9750, E$16, 0)</f>
        <v>#N/A</v>
      </c>
      <c r="F51" t="e">
        <f>VLOOKUP($D51, Data!$A$2:$V$9750, F$16, 0)</f>
        <v>#N/A</v>
      </c>
      <c r="G51" t="e">
        <f>VLOOKUP($D51, Data!$A$2:$V$9750, G$16, 0)</f>
        <v>#N/A</v>
      </c>
      <c r="H51" t="e">
        <f>VLOOKUP($D51, Data!$A$2:$V$9750, H$16, 0)</f>
        <v>#N/A</v>
      </c>
      <c r="I51" t="e">
        <f>VLOOKUP($D51, Data!$A$2:$V$9750, I$16, 0)</f>
        <v>#N/A</v>
      </c>
    </row>
    <row r="52" spans="1:9" x14ac:dyDescent="0.25">
      <c r="A52" s="11">
        <v>0</v>
      </c>
      <c r="B52" s="13" t="s">
        <v>178</v>
      </c>
      <c r="C52" s="13" t="s">
        <v>182</v>
      </c>
      <c r="D52" s="14" t="str">
        <f t="shared" si="2"/>
        <v>Not Ready0GenderfluidTotal Depression (5.1)</v>
      </c>
      <c r="E52" t="e">
        <f>VLOOKUP($D52, Data!$A$2:$V$9750, E$16, 0)</f>
        <v>#N/A</v>
      </c>
      <c r="F52" t="e">
        <f>VLOOKUP($D52, Data!$A$2:$V$9750, F$16, 0)</f>
        <v>#N/A</v>
      </c>
      <c r="G52" t="e">
        <f>VLOOKUP($D52, Data!$A$2:$V$9750, G$16, 0)</f>
        <v>#N/A</v>
      </c>
      <c r="H52" t="e">
        <f>VLOOKUP($D52, Data!$A$2:$V$9750, H$16, 0)</f>
        <v>#N/A</v>
      </c>
      <c r="I52" t="e">
        <f>VLOOKUP($D52, Data!$A$2:$V$9750, I$16, 0)</f>
        <v>#N/A</v>
      </c>
    </row>
    <row r="53" spans="1:9" x14ac:dyDescent="0.25">
      <c r="A53" s="11">
        <v>0</v>
      </c>
      <c r="B53" s="13" t="s">
        <v>178</v>
      </c>
      <c r="C53" s="13" t="s">
        <v>183</v>
      </c>
      <c r="D53" s="14" t="str">
        <f t="shared" si="2"/>
        <v>Not Ready0GenderfluidTotal Anxiety (20.1)</v>
      </c>
      <c r="E53" t="e">
        <f>VLOOKUP($D53, Data!$A$2:$V$9750, E$16, 0)</f>
        <v>#N/A</v>
      </c>
      <c r="F53" t="e">
        <f>VLOOKUP($D53, Data!$A$2:$V$9750, F$16, 0)</f>
        <v>#N/A</v>
      </c>
      <c r="G53" t="e">
        <f>VLOOKUP($D53, Data!$A$2:$V$9750, G$16, 0)</f>
        <v>#N/A</v>
      </c>
      <c r="H53" t="e">
        <f>VLOOKUP($D53, Data!$A$2:$V$9750, H$16, 0)</f>
        <v>#N/A</v>
      </c>
      <c r="I53" t="e">
        <f>VLOOKUP($D53, Data!$A$2:$V$9750, I$16, 0)</f>
        <v>#N/A</v>
      </c>
    </row>
    <row r="54" spans="1:9" x14ac:dyDescent="0.25">
      <c r="A54" s="11">
        <v>0</v>
      </c>
      <c r="B54" s="13" t="s">
        <v>179</v>
      </c>
      <c r="C54" s="13" t="s">
        <v>29</v>
      </c>
      <c r="D54" s="14" t="str">
        <f t="shared" si="2"/>
        <v>Not Ready0MaleSocial Phobia (9.1)</v>
      </c>
      <c r="E54" t="e">
        <f>VLOOKUP($D54, Data!$A$2:$V$9750, E$16, 0)</f>
        <v>#N/A</v>
      </c>
      <c r="F54" t="e">
        <f>VLOOKUP($D54, Data!$A$2:$V$9750, F$16, 0)</f>
        <v>#N/A</v>
      </c>
      <c r="G54" t="e">
        <f>VLOOKUP($D54, Data!$A$2:$V$9750, G$16, 0)</f>
        <v>#N/A</v>
      </c>
      <c r="H54" t="e">
        <f>VLOOKUP($D54, Data!$A$2:$V$9750, H$16, 0)</f>
        <v>#N/A</v>
      </c>
      <c r="I54" t="e">
        <f>VLOOKUP($D54, Data!$A$2:$V$9750, I$16, 0)</f>
        <v>#N/A</v>
      </c>
    </row>
    <row r="55" spans="1:9" x14ac:dyDescent="0.25">
      <c r="A55" s="11">
        <v>0</v>
      </c>
      <c r="B55" s="13" t="s">
        <v>179</v>
      </c>
      <c r="C55" s="13" t="s">
        <v>30</v>
      </c>
      <c r="D55" s="14" t="str">
        <f t="shared" si="2"/>
        <v>Not Ready0MalePanic Disorder (9.1)</v>
      </c>
      <c r="E55" t="e">
        <f>VLOOKUP($D55, Data!$A$2:$V$9750, E$16, 0)</f>
        <v>#N/A</v>
      </c>
      <c r="F55" t="e">
        <f>VLOOKUP($D55, Data!$A$2:$V$9750, F$16, 0)</f>
        <v>#N/A</v>
      </c>
      <c r="G55" t="e">
        <f>VLOOKUP($D55, Data!$A$2:$V$9750, G$16, 0)</f>
        <v>#N/A</v>
      </c>
      <c r="H55" t="e">
        <f>VLOOKUP($D55, Data!$A$2:$V$9750, H$16, 0)</f>
        <v>#N/A</v>
      </c>
      <c r="I55" t="e">
        <f>VLOOKUP($D55, Data!$A$2:$V$9750, I$16, 0)</f>
        <v>#N/A</v>
      </c>
    </row>
    <row r="56" spans="1:9" x14ac:dyDescent="0.25">
      <c r="A56" s="11">
        <v>0</v>
      </c>
      <c r="B56" s="13" t="s">
        <v>179</v>
      </c>
      <c r="C56" s="13" t="s">
        <v>31</v>
      </c>
      <c r="D56" s="14" t="str">
        <f t="shared" si="2"/>
        <v>Not Ready0MaleGeneralized Anxiety Disorder (6.1)</v>
      </c>
      <c r="E56" t="e">
        <f>VLOOKUP($D56, Data!$A$2:$V$9750, E$16, 0)</f>
        <v>#N/A</v>
      </c>
      <c r="F56" t="e">
        <f>VLOOKUP($D56, Data!$A$2:$V$9750, F$16, 0)</f>
        <v>#N/A</v>
      </c>
      <c r="G56" t="e">
        <f>VLOOKUP($D56, Data!$A$2:$V$9750, G$16, 0)</f>
        <v>#N/A</v>
      </c>
      <c r="H56" t="e">
        <f>VLOOKUP($D56, Data!$A$2:$V$9750, H$16, 0)</f>
        <v>#N/A</v>
      </c>
      <c r="I56" t="e">
        <f>VLOOKUP($D56, Data!$A$2:$V$9750, I$16, 0)</f>
        <v>#N/A</v>
      </c>
    </row>
    <row r="57" spans="1:9" x14ac:dyDescent="0.25">
      <c r="A57" s="11">
        <v>0</v>
      </c>
      <c r="B57" s="13" t="s">
        <v>179</v>
      </c>
      <c r="C57" s="13" t="s">
        <v>32</v>
      </c>
      <c r="D57" s="14" t="str">
        <f t="shared" si="2"/>
        <v>Not Ready0MaleMajor Depressive Disorder (10.1)</v>
      </c>
      <c r="E57" t="e">
        <f>VLOOKUP($D57, Data!$A$2:$V$9750, E$16, 0)</f>
        <v>#N/A</v>
      </c>
      <c r="F57" t="e">
        <f>VLOOKUP($D57, Data!$A$2:$V$9750, F$16, 0)</f>
        <v>#N/A</v>
      </c>
      <c r="G57" t="e">
        <f>VLOOKUP($D57, Data!$A$2:$V$9750, G$16, 0)</f>
        <v>#N/A</v>
      </c>
      <c r="H57" t="e">
        <f>VLOOKUP($D57, Data!$A$2:$V$9750, H$16, 0)</f>
        <v>#N/A</v>
      </c>
      <c r="I57" t="e">
        <f>VLOOKUP($D57, Data!$A$2:$V$9750, I$16, 0)</f>
        <v>#N/A</v>
      </c>
    </row>
    <row r="58" spans="1:9" x14ac:dyDescent="0.25">
      <c r="A58" s="11">
        <v>0</v>
      </c>
      <c r="B58" s="13" t="s">
        <v>179</v>
      </c>
      <c r="C58" s="13" t="s">
        <v>33</v>
      </c>
      <c r="D58" s="14" t="str">
        <f t="shared" si="2"/>
        <v>Not Ready0MaleSeparation Anxiety Disorder (7.1)</v>
      </c>
      <c r="E58" t="e">
        <f>VLOOKUP($D58, Data!$A$2:$V$9750, E$16, 0)</f>
        <v>#N/A</v>
      </c>
      <c r="F58" t="e">
        <f>VLOOKUP($D58, Data!$A$2:$V$9750, F$16, 0)</f>
        <v>#N/A</v>
      </c>
      <c r="G58" t="e">
        <f>VLOOKUP($D58, Data!$A$2:$V$9750, G$16, 0)</f>
        <v>#N/A</v>
      </c>
      <c r="H58" t="e">
        <f>VLOOKUP($D58, Data!$A$2:$V$9750, H$16, 0)</f>
        <v>#N/A</v>
      </c>
      <c r="I58" t="e">
        <f>VLOOKUP($D58, Data!$A$2:$V$9750, I$16, 0)</f>
        <v>#N/A</v>
      </c>
    </row>
    <row r="59" spans="1:9" x14ac:dyDescent="0.25">
      <c r="A59" s="11">
        <v>0</v>
      </c>
      <c r="B59" s="13" t="s">
        <v>179</v>
      </c>
      <c r="C59" s="13" t="s">
        <v>34</v>
      </c>
      <c r="D59" s="14" t="str">
        <f t="shared" si="2"/>
        <v>Not Ready0MaleObsessive Compulsive Disorder (6.1)</v>
      </c>
      <c r="E59" t="e">
        <f>VLOOKUP($D59, Data!$A$2:$V$9750, E$16, 0)</f>
        <v>#N/A</v>
      </c>
      <c r="F59" t="e">
        <f>VLOOKUP($D59, Data!$A$2:$V$9750, F$16, 0)</f>
        <v>#N/A</v>
      </c>
      <c r="G59" t="e">
        <f>VLOOKUP($D59, Data!$A$2:$V$9750, G$16, 0)</f>
        <v>#N/A</v>
      </c>
      <c r="H59" t="e">
        <f>VLOOKUP($D59, Data!$A$2:$V$9750, H$16, 0)</f>
        <v>#N/A</v>
      </c>
      <c r="I59" t="e">
        <f>VLOOKUP($D59, Data!$A$2:$V$9750, I$16, 0)</f>
        <v>#N/A</v>
      </c>
    </row>
    <row r="60" spans="1:9" x14ac:dyDescent="0.25">
      <c r="A60" s="11">
        <v>0</v>
      </c>
      <c r="B60" s="13" t="s">
        <v>179</v>
      </c>
      <c r="C60" s="13" t="s">
        <v>35</v>
      </c>
      <c r="D60" s="14" t="str">
        <f t="shared" si="2"/>
        <v>Not Ready0MaleTotal Anxiety (37.1)</v>
      </c>
      <c r="E60" t="e">
        <f>VLOOKUP($D60, Data!$A$2:$V$9750, E$16, 0)</f>
        <v>#N/A</v>
      </c>
      <c r="F60" t="e">
        <f>VLOOKUP($D60, Data!$A$2:$V$9750, F$16, 0)</f>
        <v>#N/A</v>
      </c>
      <c r="G60" t="e">
        <f>VLOOKUP($D60, Data!$A$2:$V$9750, G$16, 0)</f>
        <v>#N/A</v>
      </c>
      <c r="H60" t="e">
        <f>VLOOKUP($D60, Data!$A$2:$V$9750, H$16, 0)</f>
        <v>#N/A</v>
      </c>
      <c r="I60" t="e">
        <f>VLOOKUP($D60, Data!$A$2:$V$9750, I$16, 0)</f>
        <v>#N/A</v>
      </c>
    </row>
    <row r="61" spans="1:9" x14ac:dyDescent="0.25">
      <c r="A61" s="11">
        <v>0</v>
      </c>
      <c r="B61" s="13" t="s">
        <v>179</v>
      </c>
      <c r="C61" s="13" t="s">
        <v>36</v>
      </c>
      <c r="D61" s="14" t="str">
        <f t="shared" si="2"/>
        <v>Not Ready0MaleTotal Anxiety and Depression (47.1)</v>
      </c>
      <c r="E61" t="e">
        <f>VLOOKUP($D61, Data!$A$2:$V$9750, E$16, 0)</f>
        <v>#N/A</v>
      </c>
      <c r="F61" t="e">
        <f>VLOOKUP($D61, Data!$A$2:$V$9750, F$16, 0)</f>
        <v>#N/A</v>
      </c>
      <c r="G61" t="e">
        <f>VLOOKUP($D61, Data!$A$2:$V$9750, G$16, 0)</f>
        <v>#N/A</v>
      </c>
      <c r="H61" t="e">
        <f>VLOOKUP($D61, Data!$A$2:$V$9750, H$16, 0)</f>
        <v>#N/A</v>
      </c>
      <c r="I61" t="e">
        <f>VLOOKUP($D61, Data!$A$2:$V$9750, I$16, 0)</f>
        <v>#N/A</v>
      </c>
    </row>
    <row r="62" spans="1:9" x14ac:dyDescent="0.25">
      <c r="A62" s="11">
        <v>0</v>
      </c>
      <c r="B62" s="13" t="s">
        <v>179</v>
      </c>
      <c r="C62" s="13" t="s">
        <v>52</v>
      </c>
      <c r="D62" s="14" t="str">
        <f t="shared" si="2"/>
        <v>Not Ready0MaleTotal Anxiety (15.1)</v>
      </c>
      <c r="E62" t="e">
        <f>VLOOKUP($D62, Data!$A$2:$V$9750, E$16, 0)</f>
        <v>#N/A</v>
      </c>
      <c r="F62" t="e">
        <f>VLOOKUP($D62, Data!$A$2:$V$9750, F$16, 0)</f>
        <v>#N/A</v>
      </c>
      <c r="G62" t="e">
        <f>VLOOKUP($D62, Data!$A$2:$V$9750, G$16, 0)</f>
        <v>#N/A</v>
      </c>
      <c r="H62" t="e">
        <f>VLOOKUP($D62, Data!$A$2:$V$9750, H$16, 0)</f>
        <v>#N/A</v>
      </c>
      <c r="I62" t="e">
        <f>VLOOKUP($D62, Data!$A$2:$V$9750, I$16, 0)</f>
        <v>#N/A</v>
      </c>
    </row>
    <row r="63" spans="1:9" x14ac:dyDescent="0.25">
      <c r="A63" s="11">
        <v>0</v>
      </c>
      <c r="B63" s="13" t="s">
        <v>179</v>
      </c>
      <c r="C63" s="13" t="s">
        <v>53</v>
      </c>
      <c r="D63" s="14" t="str">
        <f t="shared" si="2"/>
        <v>Not Ready0MaleTotal Anxiety and Depression (25.1)</v>
      </c>
      <c r="E63" t="e">
        <f>VLOOKUP($D63, Data!$A$2:$V$9750, E$16, 0)</f>
        <v>#N/A</v>
      </c>
      <c r="F63" t="e">
        <f>VLOOKUP($D63, Data!$A$2:$V$9750, F$16, 0)</f>
        <v>#N/A</v>
      </c>
      <c r="G63" t="e">
        <f>VLOOKUP($D63, Data!$A$2:$V$9750, G$16, 0)</f>
        <v>#N/A</v>
      </c>
      <c r="H63" t="e">
        <f>VLOOKUP($D63, Data!$A$2:$V$9750, H$16, 0)</f>
        <v>#N/A</v>
      </c>
      <c r="I63" t="e">
        <f>VLOOKUP($D63, Data!$A$2:$V$9750, I$16, 0)</f>
        <v>#N/A</v>
      </c>
    </row>
    <row r="64" spans="1:9" x14ac:dyDescent="0.25">
      <c r="A64" s="11">
        <v>0</v>
      </c>
      <c r="B64" s="13" t="s">
        <v>179</v>
      </c>
      <c r="C64" s="13" t="s">
        <v>182</v>
      </c>
      <c r="D64" s="14" t="str">
        <f t="shared" si="2"/>
        <v>Not Ready0MaleTotal Depression (5.1)</v>
      </c>
      <c r="E64" t="e">
        <f>VLOOKUP($D64, Data!$A$2:$V$9750, E$16, 0)</f>
        <v>#N/A</v>
      </c>
      <c r="F64" t="e">
        <f>VLOOKUP($D64, Data!$A$2:$V$9750, F$16, 0)</f>
        <v>#N/A</v>
      </c>
      <c r="G64" t="e">
        <f>VLOOKUP($D64, Data!$A$2:$V$9750, G$16, 0)</f>
        <v>#N/A</v>
      </c>
      <c r="H64" t="e">
        <f>VLOOKUP($D64, Data!$A$2:$V$9750, H$16, 0)</f>
        <v>#N/A</v>
      </c>
      <c r="I64" t="e">
        <f>VLOOKUP($D64, Data!$A$2:$V$9750, I$16, 0)</f>
        <v>#N/A</v>
      </c>
    </row>
    <row r="65" spans="1:9" x14ac:dyDescent="0.25">
      <c r="A65" s="11">
        <v>0</v>
      </c>
      <c r="B65" s="13" t="s">
        <v>179</v>
      </c>
      <c r="C65" s="13" t="s">
        <v>183</v>
      </c>
      <c r="D65" s="14" t="str">
        <f t="shared" si="2"/>
        <v>Not Ready0MaleTotal Anxiety (20.1)</v>
      </c>
      <c r="E65" t="e">
        <f>VLOOKUP($D65, Data!$A$2:$V$9750, E$16, 0)</f>
        <v>#N/A</v>
      </c>
      <c r="F65" t="e">
        <f>VLOOKUP($D65, Data!$A$2:$V$9750, F$16, 0)</f>
        <v>#N/A</v>
      </c>
      <c r="G65" t="e">
        <f>VLOOKUP($D65, Data!$A$2:$V$9750, G$16, 0)</f>
        <v>#N/A</v>
      </c>
      <c r="H65" t="e">
        <f>VLOOKUP($D65, Data!$A$2:$V$9750, H$16, 0)</f>
        <v>#N/A</v>
      </c>
      <c r="I65" t="e">
        <f>VLOOKUP($D65, Data!$A$2:$V$9750, I$16, 0)</f>
        <v>#N/A</v>
      </c>
    </row>
    <row r="66" spans="1:9" x14ac:dyDescent="0.25">
      <c r="A66" s="11">
        <v>0</v>
      </c>
      <c r="B66" s="13" t="s">
        <v>3302</v>
      </c>
      <c r="C66" s="13" t="s">
        <v>29</v>
      </c>
      <c r="D66" s="14" t="str">
        <f t="shared" si="2"/>
        <v>Not Ready0CombinedSocial Phobia (9.1)</v>
      </c>
      <c r="E66" t="e">
        <f>VLOOKUP($D66, Data!$A$2:$V$9750, E$16, 0)</f>
        <v>#N/A</v>
      </c>
      <c r="F66" t="e">
        <f>VLOOKUP($D66, Data!$A$2:$V$9750, F$16, 0)</f>
        <v>#N/A</v>
      </c>
      <c r="G66" t="e">
        <f>VLOOKUP($D66, Data!$A$2:$V$9750, G$16, 0)</f>
        <v>#N/A</v>
      </c>
      <c r="H66" t="e">
        <f>VLOOKUP($D66, Data!$A$2:$V$9750, H$16, 0)</f>
        <v>#N/A</v>
      </c>
      <c r="I66" t="e">
        <f>VLOOKUP($D66, Data!$A$2:$V$9750, I$16, 0)</f>
        <v>#N/A</v>
      </c>
    </row>
    <row r="67" spans="1:9" x14ac:dyDescent="0.25">
      <c r="A67" s="11">
        <v>0</v>
      </c>
      <c r="B67" s="13" t="s">
        <v>3302</v>
      </c>
      <c r="C67" s="13" t="s">
        <v>30</v>
      </c>
      <c r="D67" s="14" t="str">
        <f t="shared" si="2"/>
        <v>Not Ready0CombinedPanic Disorder (9.1)</v>
      </c>
      <c r="E67" t="e">
        <f>VLOOKUP($D67, Data!$A$2:$V$9750, E$16, 0)</f>
        <v>#N/A</v>
      </c>
      <c r="F67" t="e">
        <f>VLOOKUP($D67, Data!$A$2:$V$9750, F$16, 0)</f>
        <v>#N/A</v>
      </c>
      <c r="G67" t="e">
        <f>VLOOKUP($D67, Data!$A$2:$V$9750, G$16, 0)</f>
        <v>#N/A</v>
      </c>
      <c r="H67" t="e">
        <f>VLOOKUP($D67, Data!$A$2:$V$9750, H$16, 0)</f>
        <v>#N/A</v>
      </c>
      <c r="I67" t="e">
        <f>VLOOKUP($D67, Data!$A$2:$V$9750, I$16, 0)</f>
        <v>#N/A</v>
      </c>
    </row>
    <row r="68" spans="1:9" x14ac:dyDescent="0.25">
      <c r="A68" s="11">
        <v>0</v>
      </c>
      <c r="B68" s="13" t="s">
        <v>3302</v>
      </c>
      <c r="C68" s="13" t="s">
        <v>31</v>
      </c>
      <c r="D68" s="14" t="str">
        <f t="shared" si="2"/>
        <v>Not Ready0CombinedGeneralized Anxiety Disorder (6.1)</v>
      </c>
      <c r="E68" t="e">
        <f>VLOOKUP($D68, Data!$A$2:$V$9750, E$16, 0)</f>
        <v>#N/A</v>
      </c>
      <c r="F68" t="e">
        <f>VLOOKUP($D68, Data!$A$2:$V$9750, F$16, 0)</f>
        <v>#N/A</v>
      </c>
      <c r="G68" t="e">
        <f>VLOOKUP($D68, Data!$A$2:$V$9750, G$16, 0)</f>
        <v>#N/A</v>
      </c>
      <c r="H68" t="e">
        <f>VLOOKUP($D68, Data!$A$2:$V$9750, H$16, 0)</f>
        <v>#N/A</v>
      </c>
      <c r="I68" t="e">
        <f>VLOOKUP($D68, Data!$A$2:$V$9750, I$16, 0)</f>
        <v>#N/A</v>
      </c>
    </row>
    <row r="69" spans="1:9" x14ac:dyDescent="0.25">
      <c r="A69" s="11">
        <v>0</v>
      </c>
      <c r="B69" s="13" t="s">
        <v>3302</v>
      </c>
      <c r="C69" s="13" t="s">
        <v>32</v>
      </c>
      <c r="D69" s="14" t="str">
        <f t="shared" si="2"/>
        <v>Not Ready0CombinedMajor Depressive Disorder (10.1)</v>
      </c>
      <c r="E69" t="e">
        <f>VLOOKUP($D69, Data!$A$2:$V$9750, E$16, 0)</f>
        <v>#N/A</v>
      </c>
      <c r="F69" t="e">
        <f>VLOOKUP($D69, Data!$A$2:$V$9750, F$16, 0)</f>
        <v>#N/A</v>
      </c>
      <c r="G69" t="e">
        <f>VLOOKUP($D69, Data!$A$2:$V$9750, G$16, 0)</f>
        <v>#N/A</v>
      </c>
      <c r="H69" t="e">
        <f>VLOOKUP($D69, Data!$A$2:$V$9750, H$16, 0)</f>
        <v>#N/A</v>
      </c>
      <c r="I69" t="e">
        <f>VLOOKUP($D69, Data!$A$2:$V$9750, I$16, 0)</f>
        <v>#N/A</v>
      </c>
    </row>
    <row r="70" spans="1:9" x14ac:dyDescent="0.25">
      <c r="A70" s="11">
        <v>0</v>
      </c>
      <c r="B70" s="13" t="s">
        <v>3302</v>
      </c>
      <c r="C70" s="13" t="s">
        <v>33</v>
      </c>
      <c r="D70" s="14" t="str">
        <f t="shared" si="2"/>
        <v>Not Ready0CombinedSeparation Anxiety Disorder (7.1)</v>
      </c>
      <c r="E70" t="e">
        <f>VLOOKUP($D70, Data!$A$2:$V$9750, E$16, 0)</f>
        <v>#N/A</v>
      </c>
      <c r="F70" t="e">
        <f>VLOOKUP($D70, Data!$A$2:$V$9750, F$16, 0)</f>
        <v>#N/A</v>
      </c>
      <c r="G70" t="e">
        <f>VLOOKUP($D70, Data!$A$2:$V$9750, G$16, 0)</f>
        <v>#N/A</v>
      </c>
      <c r="H70" t="e">
        <f>VLOOKUP($D70, Data!$A$2:$V$9750, H$16, 0)</f>
        <v>#N/A</v>
      </c>
      <c r="I70" t="e">
        <f>VLOOKUP($D70, Data!$A$2:$V$9750, I$16, 0)</f>
        <v>#N/A</v>
      </c>
    </row>
    <row r="71" spans="1:9" x14ac:dyDescent="0.25">
      <c r="A71" s="11">
        <v>0</v>
      </c>
      <c r="B71" s="13" t="s">
        <v>3302</v>
      </c>
      <c r="C71" s="13" t="s">
        <v>34</v>
      </c>
      <c r="D71" s="14" t="str">
        <f t="shared" si="2"/>
        <v>Not Ready0CombinedObsessive Compulsive Disorder (6.1)</v>
      </c>
      <c r="E71" t="e">
        <f>VLOOKUP($D71, Data!$A$2:$V$9750, E$16, 0)</f>
        <v>#N/A</v>
      </c>
      <c r="F71" t="e">
        <f>VLOOKUP($D71, Data!$A$2:$V$9750, F$16, 0)</f>
        <v>#N/A</v>
      </c>
      <c r="G71" t="e">
        <f>VLOOKUP($D71, Data!$A$2:$V$9750, G$16, 0)</f>
        <v>#N/A</v>
      </c>
      <c r="H71" t="e">
        <f>VLOOKUP($D71, Data!$A$2:$V$9750, H$16, 0)</f>
        <v>#N/A</v>
      </c>
      <c r="I71" t="e">
        <f>VLOOKUP($D71, Data!$A$2:$V$9750, I$16, 0)</f>
        <v>#N/A</v>
      </c>
    </row>
    <row r="72" spans="1:9" x14ac:dyDescent="0.25">
      <c r="A72" s="11">
        <v>0</v>
      </c>
      <c r="B72" s="13" t="s">
        <v>3302</v>
      </c>
      <c r="C72" s="13" t="s">
        <v>35</v>
      </c>
      <c r="D72" s="14" t="str">
        <f t="shared" si="2"/>
        <v>Not Ready0CombinedTotal Anxiety (37.1)</v>
      </c>
      <c r="E72" t="e">
        <f>VLOOKUP($D72, Data!$A$2:$V$9750, E$16, 0)</f>
        <v>#N/A</v>
      </c>
      <c r="F72" t="e">
        <f>VLOOKUP($D72, Data!$A$2:$V$9750, F$16, 0)</f>
        <v>#N/A</v>
      </c>
      <c r="G72" t="e">
        <f>VLOOKUP($D72, Data!$A$2:$V$9750, G$16, 0)</f>
        <v>#N/A</v>
      </c>
      <c r="H72" t="e">
        <f>VLOOKUP($D72, Data!$A$2:$V$9750, H$16, 0)</f>
        <v>#N/A</v>
      </c>
      <c r="I72" t="e">
        <f>VLOOKUP($D72, Data!$A$2:$V$9750, I$16, 0)</f>
        <v>#N/A</v>
      </c>
    </row>
    <row r="73" spans="1:9" x14ac:dyDescent="0.25">
      <c r="A73" s="11">
        <v>0</v>
      </c>
      <c r="B73" s="13" t="s">
        <v>3302</v>
      </c>
      <c r="C73" s="13" t="s">
        <v>36</v>
      </c>
      <c r="D73" s="14" t="str">
        <f t="shared" si="2"/>
        <v>Not Ready0CombinedTotal Anxiety and Depression (47.1)</v>
      </c>
      <c r="E73" t="e">
        <f>VLOOKUP($D73, Data!$A$2:$V$9750, E$16, 0)</f>
        <v>#N/A</v>
      </c>
      <c r="F73" t="e">
        <f>VLOOKUP($D73, Data!$A$2:$V$9750, F$16, 0)</f>
        <v>#N/A</v>
      </c>
      <c r="G73" t="e">
        <f>VLOOKUP($D73, Data!$A$2:$V$9750, G$16, 0)</f>
        <v>#N/A</v>
      </c>
      <c r="H73" t="e">
        <f>VLOOKUP($D73, Data!$A$2:$V$9750, H$16, 0)</f>
        <v>#N/A</v>
      </c>
      <c r="I73" t="e">
        <f>VLOOKUP($D73, Data!$A$2:$V$9750, I$16, 0)</f>
        <v>#N/A</v>
      </c>
    </row>
    <row r="74" spans="1:9" x14ac:dyDescent="0.25">
      <c r="A74" s="11">
        <v>0</v>
      </c>
      <c r="B74" s="13" t="s">
        <v>3302</v>
      </c>
      <c r="C74" s="13" t="s">
        <v>52</v>
      </c>
      <c r="D74" s="14" t="str">
        <f t="shared" si="2"/>
        <v>Not Ready0CombinedTotal Anxiety (15.1)</v>
      </c>
      <c r="E74" t="e">
        <f>VLOOKUP($D74, Data!$A$2:$V$9750, E$16, 0)</f>
        <v>#N/A</v>
      </c>
      <c r="F74" t="e">
        <f>VLOOKUP($D74, Data!$A$2:$V$9750, F$16, 0)</f>
        <v>#N/A</v>
      </c>
      <c r="G74" t="e">
        <f>VLOOKUP($D74, Data!$A$2:$V$9750, G$16, 0)</f>
        <v>#N/A</v>
      </c>
      <c r="H74" t="e">
        <f>VLOOKUP($D74, Data!$A$2:$V$9750, H$16, 0)</f>
        <v>#N/A</v>
      </c>
      <c r="I74" t="e">
        <f>VLOOKUP($D74, Data!$A$2:$V$9750, I$16, 0)</f>
        <v>#N/A</v>
      </c>
    </row>
    <row r="75" spans="1:9" x14ac:dyDescent="0.25">
      <c r="A75" s="11">
        <v>0</v>
      </c>
      <c r="B75" s="13" t="s">
        <v>3302</v>
      </c>
      <c r="C75" s="13" t="s">
        <v>53</v>
      </c>
      <c r="D75" s="14" t="str">
        <f t="shared" si="2"/>
        <v>Not Ready0CombinedTotal Anxiety and Depression (25.1)</v>
      </c>
      <c r="E75" t="e">
        <f>VLOOKUP($D75, Data!$A$2:$V$9750, E$16, 0)</f>
        <v>#N/A</v>
      </c>
      <c r="F75" t="e">
        <f>VLOOKUP($D75, Data!$A$2:$V$9750, F$16, 0)</f>
        <v>#N/A</v>
      </c>
      <c r="G75" t="e">
        <f>VLOOKUP($D75, Data!$A$2:$V$9750, G$16, 0)</f>
        <v>#N/A</v>
      </c>
      <c r="H75" t="e">
        <f>VLOOKUP($D75, Data!$A$2:$V$9750, H$16, 0)</f>
        <v>#N/A</v>
      </c>
      <c r="I75" t="e">
        <f>VLOOKUP($D75, Data!$A$2:$V$9750, I$16, 0)</f>
        <v>#N/A</v>
      </c>
    </row>
    <row r="76" spans="1:9" x14ac:dyDescent="0.25">
      <c r="A76" s="11">
        <v>0</v>
      </c>
      <c r="B76" s="13" t="s">
        <v>3302</v>
      </c>
      <c r="C76" s="13" t="s">
        <v>182</v>
      </c>
      <c r="D76" s="14" t="str">
        <f t="shared" si="2"/>
        <v>Not Ready0CombinedTotal Depression (5.1)</v>
      </c>
      <c r="E76" t="e">
        <f>VLOOKUP($D76, Data!$A$2:$V$9750, E$16, 0)</f>
        <v>#N/A</v>
      </c>
      <c r="F76" t="e">
        <f>VLOOKUP($D76, Data!$A$2:$V$9750, F$16, 0)</f>
        <v>#N/A</v>
      </c>
      <c r="G76" t="e">
        <f>VLOOKUP($D76, Data!$A$2:$V$9750, G$16, 0)</f>
        <v>#N/A</v>
      </c>
      <c r="H76" t="e">
        <f>VLOOKUP($D76, Data!$A$2:$V$9750, H$16, 0)</f>
        <v>#N/A</v>
      </c>
      <c r="I76" t="e">
        <f>VLOOKUP($D76, Data!$A$2:$V$9750, I$16, 0)</f>
        <v>#N/A</v>
      </c>
    </row>
    <row r="77" spans="1:9" x14ac:dyDescent="0.25">
      <c r="A77" s="11">
        <v>0</v>
      </c>
      <c r="B77" s="13" t="s">
        <v>3302</v>
      </c>
      <c r="C77" s="13" t="s">
        <v>183</v>
      </c>
      <c r="D77" s="14" t="str">
        <f t="shared" si="2"/>
        <v>Not Ready0CombinedTotal Anxiety (20.1)</v>
      </c>
      <c r="E77" t="e">
        <f>VLOOKUP($D77, Data!$A$2:$V$9750, E$16, 0)</f>
        <v>#N/A</v>
      </c>
      <c r="F77" t="e">
        <f>VLOOKUP($D77, Data!$A$2:$V$9750, F$16, 0)</f>
        <v>#N/A</v>
      </c>
      <c r="G77" t="e">
        <f>VLOOKUP($D77, Data!$A$2:$V$9750, G$16, 0)</f>
        <v>#N/A</v>
      </c>
      <c r="H77" t="e">
        <f>VLOOKUP($D77, Data!$A$2:$V$9750, H$16, 0)</f>
        <v>#N/A</v>
      </c>
      <c r="I77" t="e">
        <f>VLOOKUP($D77, Data!$A$2:$V$9750, I$16, 0)</f>
        <v>#N/A</v>
      </c>
    </row>
    <row r="78" spans="1:9" x14ac:dyDescent="0.25">
      <c r="A78" s="11">
        <v>0</v>
      </c>
      <c r="B78" s="13" t="s">
        <v>180</v>
      </c>
      <c r="C78" s="13" t="s">
        <v>29</v>
      </c>
      <c r="D78" s="14" t="str">
        <f t="shared" si="2"/>
        <v>Not Ready0Non-binarySocial Phobia (9.1)</v>
      </c>
      <c r="E78" t="e">
        <f>VLOOKUP($D78, Data!$A$2:$V$9750, E$16, 0)</f>
        <v>#N/A</v>
      </c>
      <c r="F78" t="e">
        <f>VLOOKUP($D78, Data!$A$2:$V$9750, F$16, 0)</f>
        <v>#N/A</v>
      </c>
      <c r="G78" t="e">
        <f>VLOOKUP($D78, Data!$A$2:$V$9750, G$16, 0)</f>
        <v>#N/A</v>
      </c>
      <c r="H78" t="e">
        <f>VLOOKUP($D78, Data!$A$2:$V$9750, H$16, 0)</f>
        <v>#N/A</v>
      </c>
      <c r="I78" t="e">
        <f>VLOOKUP($D78, Data!$A$2:$V$9750, I$16, 0)</f>
        <v>#N/A</v>
      </c>
    </row>
    <row r="79" spans="1:9" x14ac:dyDescent="0.25">
      <c r="A79" s="11">
        <v>0</v>
      </c>
      <c r="B79" s="13" t="s">
        <v>180</v>
      </c>
      <c r="C79" s="13" t="s">
        <v>30</v>
      </c>
      <c r="D79" s="14" t="str">
        <f t="shared" si="2"/>
        <v>Not Ready0Non-binaryPanic Disorder (9.1)</v>
      </c>
      <c r="E79" t="e">
        <f>VLOOKUP($D79, Data!$A$2:$V$9750, E$16, 0)</f>
        <v>#N/A</v>
      </c>
      <c r="F79" t="e">
        <f>VLOOKUP($D79, Data!$A$2:$V$9750, F$16, 0)</f>
        <v>#N/A</v>
      </c>
      <c r="G79" t="e">
        <f>VLOOKUP($D79, Data!$A$2:$V$9750, G$16, 0)</f>
        <v>#N/A</v>
      </c>
      <c r="H79" t="e">
        <f>VLOOKUP($D79, Data!$A$2:$V$9750, H$16, 0)</f>
        <v>#N/A</v>
      </c>
      <c r="I79" t="e">
        <f>VLOOKUP($D79, Data!$A$2:$V$9750, I$16, 0)</f>
        <v>#N/A</v>
      </c>
    </row>
    <row r="80" spans="1:9" x14ac:dyDescent="0.25">
      <c r="A80" s="11">
        <v>0</v>
      </c>
      <c r="B80" s="13" t="s">
        <v>180</v>
      </c>
      <c r="C80" s="13" t="s">
        <v>31</v>
      </c>
      <c r="D80" s="14" t="str">
        <f t="shared" si="2"/>
        <v>Not Ready0Non-binaryGeneralized Anxiety Disorder (6.1)</v>
      </c>
      <c r="E80" t="e">
        <f>VLOOKUP($D80, Data!$A$2:$V$9750, E$16, 0)</f>
        <v>#N/A</v>
      </c>
      <c r="F80" t="e">
        <f>VLOOKUP($D80, Data!$A$2:$V$9750, F$16, 0)</f>
        <v>#N/A</v>
      </c>
      <c r="G80" t="e">
        <f>VLOOKUP($D80, Data!$A$2:$V$9750, G$16, 0)</f>
        <v>#N/A</v>
      </c>
      <c r="H80" t="e">
        <f>VLOOKUP($D80, Data!$A$2:$V$9750, H$16, 0)</f>
        <v>#N/A</v>
      </c>
      <c r="I80" t="e">
        <f>VLOOKUP($D80, Data!$A$2:$V$9750, I$16, 0)</f>
        <v>#N/A</v>
      </c>
    </row>
    <row r="81" spans="1:9" x14ac:dyDescent="0.25">
      <c r="A81" s="11">
        <v>0</v>
      </c>
      <c r="B81" s="13" t="s">
        <v>180</v>
      </c>
      <c r="C81" s="13" t="s">
        <v>32</v>
      </c>
      <c r="D81" s="14" t="str">
        <f t="shared" si="2"/>
        <v>Not Ready0Non-binaryMajor Depressive Disorder (10.1)</v>
      </c>
      <c r="E81" t="e">
        <f>VLOOKUP($D81, Data!$A$2:$V$9750, E$16, 0)</f>
        <v>#N/A</v>
      </c>
      <c r="F81" t="e">
        <f>VLOOKUP($D81, Data!$A$2:$V$9750, F$16, 0)</f>
        <v>#N/A</v>
      </c>
      <c r="G81" t="e">
        <f>VLOOKUP($D81, Data!$A$2:$V$9750, G$16, 0)</f>
        <v>#N/A</v>
      </c>
      <c r="H81" t="e">
        <f>VLOOKUP($D81, Data!$A$2:$V$9750, H$16, 0)</f>
        <v>#N/A</v>
      </c>
      <c r="I81" t="e">
        <f>VLOOKUP($D81, Data!$A$2:$V$9750, I$16, 0)</f>
        <v>#N/A</v>
      </c>
    </row>
    <row r="82" spans="1:9" x14ac:dyDescent="0.25">
      <c r="A82" s="11">
        <v>0</v>
      </c>
      <c r="B82" s="13" t="s">
        <v>180</v>
      </c>
      <c r="C82" s="13" t="s">
        <v>33</v>
      </c>
      <c r="D82" s="14" t="str">
        <f t="shared" ref="D82:D145" si="3">$B$7&amp;A82&amp;B82&amp;C82</f>
        <v>Not Ready0Non-binarySeparation Anxiety Disorder (7.1)</v>
      </c>
      <c r="E82" t="e">
        <f>VLOOKUP($D82, Data!$A$2:$V$9750, E$16, 0)</f>
        <v>#N/A</v>
      </c>
      <c r="F82" t="e">
        <f>VLOOKUP($D82, Data!$A$2:$V$9750, F$16, 0)</f>
        <v>#N/A</v>
      </c>
      <c r="G82" t="e">
        <f>VLOOKUP($D82, Data!$A$2:$V$9750, G$16, 0)</f>
        <v>#N/A</v>
      </c>
      <c r="H82" t="e">
        <f>VLOOKUP($D82, Data!$A$2:$V$9750, H$16, 0)</f>
        <v>#N/A</v>
      </c>
      <c r="I82" t="e">
        <f>VLOOKUP($D82, Data!$A$2:$V$9750, I$16, 0)</f>
        <v>#N/A</v>
      </c>
    </row>
    <row r="83" spans="1:9" x14ac:dyDescent="0.25">
      <c r="A83" s="11">
        <v>0</v>
      </c>
      <c r="B83" s="13" t="s">
        <v>180</v>
      </c>
      <c r="C83" s="13" t="s">
        <v>34</v>
      </c>
      <c r="D83" s="14" t="str">
        <f t="shared" si="3"/>
        <v>Not Ready0Non-binaryObsessive Compulsive Disorder (6.1)</v>
      </c>
      <c r="E83" t="e">
        <f>VLOOKUP($D83, Data!$A$2:$V$9750, E$16, 0)</f>
        <v>#N/A</v>
      </c>
      <c r="F83" t="e">
        <f>VLOOKUP($D83, Data!$A$2:$V$9750, F$16, 0)</f>
        <v>#N/A</v>
      </c>
      <c r="G83" t="e">
        <f>VLOOKUP($D83, Data!$A$2:$V$9750, G$16, 0)</f>
        <v>#N/A</v>
      </c>
      <c r="H83" t="e">
        <f>VLOOKUP($D83, Data!$A$2:$V$9750, H$16, 0)</f>
        <v>#N/A</v>
      </c>
      <c r="I83" t="e">
        <f>VLOOKUP($D83, Data!$A$2:$V$9750, I$16, 0)</f>
        <v>#N/A</v>
      </c>
    </row>
    <row r="84" spans="1:9" x14ac:dyDescent="0.25">
      <c r="A84" s="11">
        <v>0</v>
      </c>
      <c r="B84" s="13" t="s">
        <v>180</v>
      </c>
      <c r="C84" s="13" t="s">
        <v>35</v>
      </c>
      <c r="D84" s="14" t="str">
        <f t="shared" si="3"/>
        <v>Not Ready0Non-binaryTotal Anxiety (37.1)</v>
      </c>
      <c r="E84" t="e">
        <f>VLOOKUP($D84, Data!$A$2:$V$9750, E$16, 0)</f>
        <v>#N/A</v>
      </c>
      <c r="F84" t="e">
        <f>VLOOKUP($D84, Data!$A$2:$V$9750, F$16, 0)</f>
        <v>#N/A</v>
      </c>
      <c r="G84" t="e">
        <f>VLOOKUP($D84, Data!$A$2:$V$9750, G$16, 0)</f>
        <v>#N/A</v>
      </c>
      <c r="H84" t="e">
        <f>VLOOKUP($D84, Data!$A$2:$V$9750, H$16, 0)</f>
        <v>#N/A</v>
      </c>
      <c r="I84" t="e">
        <f>VLOOKUP($D84, Data!$A$2:$V$9750, I$16, 0)</f>
        <v>#N/A</v>
      </c>
    </row>
    <row r="85" spans="1:9" x14ac:dyDescent="0.25">
      <c r="A85" s="11">
        <v>0</v>
      </c>
      <c r="B85" s="13" t="s">
        <v>180</v>
      </c>
      <c r="C85" s="13" t="s">
        <v>36</v>
      </c>
      <c r="D85" s="14" t="str">
        <f t="shared" si="3"/>
        <v>Not Ready0Non-binaryTotal Anxiety and Depression (47.1)</v>
      </c>
      <c r="E85" t="e">
        <f>VLOOKUP($D85, Data!$A$2:$V$9750, E$16, 0)</f>
        <v>#N/A</v>
      </c>
      <c r="F85" t="e">
        <f>VLOOKUP($D85, Data!$A$2:$V$9750, F$16, 0)</f>
        <v>#N/A</v>
      </c>
      <c r="G85" t="e">
        <f>VLOOKUP($D85, Data!$A$2:$V$9750, G$16, 0)</f>
        <v>#N/A</v>
      </c>
      <c r="H85" t="e">
        <f>VLOOKUP($D85, Data!$A$2:$V$9750, H$16, 0)</f>
        <v>#N/A</v>
      </c>
      <c r="I85" t="e">
        <f>VLOOKUP($D85, Data!$A$2:$V$9750, I$16, 0)</f>
        <v>#N/A</v>
      </c>
    </row>
    <row r="86" spans="1:9" x14ac:dyDescent="0.25">
      <c r="A86" s="11">
        <v>0</v>
      </c>
      <c r="B86" s="13" t="s">
        <v>180</v>
      </c>
      <c r="C86" s="13" t="s">
        <v>52</v>
      </c>
      <c r="D86" s="14" t="str">
        <f t="shared" si="3"/>
        <v>Not Ready0Non-binaryTotal Anxiety (15.1)</v>
      </c>
      <c r="E86" t="e">
        <f>VLOOKUP($D86, Data!$A$2:$V$9750, E$16, 0)</f>
        <v>#N/A</v>
      </c>
      <c r="F86" t="e">
        <f>VLOOKUP($D86, Data!$A$2:$V$9750, F$16, 0)</f>
        <v>#N/A</v>
      </c>
      <c r="G86" t="e">
        <f>VLOOKUP($D86, Data!$A$2:$V$9750, G$16, 0)</f>
        <v>#N/A</v>
      </c>
      <c r="H86" t="e">
        <f>VLOOKUP($D86, Data!$A$2:$V$9750, H$16, 0)</f>
        <v>#N/A</v>
      </c>
      <c r="I86" t="e">
        <f>VLOOKUP($D86, Data!$A$2:$V$9750, I$16, 0)</f>
        <v>#N/A</v>
      </c>
    </row>
    <row r="87" spans="1:9" x14ac:dyDescent="0.25">
      <c r="A87" s="11">
        <v>0</v>
      </c>
      <c r="B87" s="13" t="s">
        <v>180</v>
      </c>
      <c r="C87" s="13" t="s">
        <v>53</v>
      </c>
      <c r="D87" s="14" t="str">
        <f t="shared" si="3"/>
        <v>Not Ready0Non-binaryTotal Anxiety and Depression (25.1)</v>
      </c>
      <c r="E87" t="e">
        <f>VLOOKUP($D87, Data!$A$2:$V$9750, E$16, 0)</f>
        <v>#N/A</v>
      </c>
      <c r="F87" t="e">
        <f>VLOOKUP($D87, Data!$A$2:$V$9750, F$16, 0)</f>
        <v>#N/A</v>
      </c>
      <c r="G87" t="e">
        <f>VLOOKUP($D87, Data!$A$2:$V$9750, G$16, 0)</f>
        <v>#N/A</v>
      </c>
      <c r="H87" t="e">
        <f>VLOOKUP($D87, Data!$A$2:$V$9750, H$16, 0)</f>
        <v>#N/A</v>
      </c>
      <c r="I87" t="e">
        <f>VLOOKUP($D87, Data!$A$2:$V$9750, I$16, 0)</f>
        <v>#N/A</v>
      </c>
    </row>
    <row r="88" spans="1:9" x14ac:dyDescent="0.25">
      <c r="A88" s="11">
        <v>0</v>
      </c>
      <c r="B88" s="13" t="s">
        <v>180</v>
      </c>
      <c r="C88" s="13" t="s">
        <v>182</v>
      </c>
      <c r="D88" s="14" t="str">
        <f t="shared" si="3"/>
        <v>Not Ready0Non-binaryTotal Depression (5.1)</v>
      </c>
      <c r="E88" t="e">
        <f>VLOOKUP($D88, Data!$A$2:$V$9750, E$16, 0)</f>
        <v>#N/A</v>
      </c>
      <c r="F88" t="e">
        <f>VLOOKUP($D88, Data!$A$2:$V$9750, F$16, 0)</f>
        <v>#N/A</v>
      </c>
      <c r="G88" t="e">
        <f>VLOOKUP($D88, Data!$A$2:$V$9750, G$16, 0)</f>
        <v>#N/A</v>
      </c>
      <c r="H88" t="e">
        <f>VLOOKUP($D88, Data!$A$2:$V$9750, H$16, 0)</f>
        <v>#N/A</v>
      </c>
      <c r="I88" t="e">
        <f>VLOOKUP($D88, Data!$A$2:$V$9750, I$16, 0)</f>
        <v>#N/A</v>
      </c>
    </row>
    <row r="89" spans="1:9" x14ac:dyDescent="0.25">
      <c r="A89" s="11">
        <v>0</v>
      </c>
      <c r="B89" s="13" t="s">
        <v>180</v>
      </c>
      <c r="C89" s="13" t="s">
        <v>183</v>
      </c>
      <c r="D89" s="14" t="str">
        <f t="shared" si="3"/>
        <v>Not Ready0Non-binaryTotal Anxiety (20.1)</v>
      </c>
      <c r="E89" t="e">
        <f>VLOOKUP($D89, Data!$A$2:$V$9750, E$16, 0)</f>
        <v>#N/A</v>
      </c>
      <c r="F89" t="e">
        <f>VLOOKUP($D89, Data!$A$2:$V$9750, F$16, 0)</f>
        <v>#N/A</v>
      </c>
      <c r="G89" t="e">
        <f>VLOOKUP($D89, Data!$A$2:$V$9750, G$16, 0)</f>
        <v>#N/A</v>
      </c>
      <c r="H89" t="e">
        <f>VLOOKUP($D89, Data!$A$2:$V$9750, H$16, 0)</f>
        <v>#N/A</v>
      </c>
      <c r="I89" t="e">
        <f>VLOOKUP($D89, Data!$A$2:$V$9750, I$16, 0)</f>
        <v>#N/A</v>
      </c>
    </row>
    <row r="90" spans="1:9" x14ac:dyDescent="0.25">
      <c r="A90" s="11">
        <v>0</v>
      </c>
      <c r="B90" s="13" t="s">
        <v>181</v>
      </c>
      <c r="C90" s="13" t="s">
        <v>29</v>
      </c>
      <c r="D90" s="14" t="str">
        <f t="shared" si="3"/>
        <v>Not Ready0TransgenderSocial Phobia (9.1)</v>
      </c>
      <c r="E90" t="e">
        <f>VLOOKUP($D90, Data!$A$2:$V$9750, E$16, 0)</f>
        <v>#N/A</v>
      </c>
      <c r="F90" t="e">
        <f>VLOOKUP($D90, Data!$A$2:$V$9750, F$16, 0)</f>
        <v>#N/A</v>
      </c>
      <c r="G90" t="e">
        <f>VLOOKUP($D90, Data!$A$2:$V$9750, G$16, 0)</f>
        <v>#N/A</v>
      </c>
      <c r="H90" t="e">
        <f>VLOOKUP($D90, Data!$A$2:$V$9750, H$16, 0)</f>
        <v>#N/A</v>
      </c>
      <c r="I90" t="e">
        <f>VLOOKUP($D90, Data!$A$2:$V$9750, I$16, 0)</f>
        <v>#N/A</v>
      </c>
    </row>
    <row r="91" spans="1:9" x14ac:dyDescent="0.25">
      <c r="A91" s="11">
        <v>0</v>
      </c>
      <c r="B91" s="13" t="s">
        <v>181</v>
      </c>
      <c r="C91" s="13" t="s">
        <v>30</v>
      </c>
      <c r="D91" s="14" t="str">
        <f t="shared" si="3"/>
        <v>Not Ready0TransgenderPanic Disorder (9.1)</v>
      </c>
      <c r="E91" t="e">
        <f>VLOOKUP($D91, Data!$A$2:$V$9750, E$16, 0)</f>
        <v>#N/A</v>
      </c>
      <c r="F91" t="e">
        <f>VLOOKUP($D91, Data!$A$2:$V$9750, F$16, 0)</f>
        <v>#N/A</v>
      </c>
      <c r="G91" t="e">
        <f>VLOOKUP($D91, Data!$A$2:$V$9750, G$16, 0)</f>
        <v>#N/A</v>
      </c>
      <c r="H91" t="e">
        <f>VLOOKUP($D91, Data!$A$2:$V$9750, H$16, 0)</f>
        <v>#N/A</v>
      </c>
      <c r="I91" t="e">
        <f>VLOOKUP($D91, Data!$A$2:$V$9750, I$16, 0)</f>
        <v>#N/A</v>
      </c>
    </row>
    <row r="92" spans="1:9" x14ac:dyDescent="0.25">
      <c r="A92" s="11">
        <v>0</v>
      </c>
      <c r="B92" s="13" t="s">
        <v>181</v>
      </c>
      <c r="C92" s="13" t="s">
        <v>31</v>
      </c>
      <c r="D92" s="14" t="str">
        <f t="shared" si="3"/>
        <v>Not Ready0TransgenderGeneralized Anxiety Disorder (6.1)</v>
      </c>
      <c r="E92" t="e">
        <f>VLOOKUP($D92, Data!$A$2:$V$9750, E$16, 0)</f>
        <v>#N/A</v>
      </c>
      <c r="F92" t="e">
        <f>VLOOKUP($D92, Data!$A$2:$V$9750, F$16, 0)</f>
        <v>#N/A</v>
      </c>
      <c r="G92" t="e">
        <f>VLOOKUP($D92, Data!$A$2:$V$9750, G$16, 0)</f>
        <v>#N/A</v>
      </c>
      <c r="H92" t="e">
        <f>VLOOKUP($D92, Data!$A$2:$V$9750, H$16, 0)</f>
        <v>#N/A</v>
      </c>
      <c r="I92" t="e">
        <f>VLOOKUP($D92, Data!$A$2:$V$9750, I$16, 0)</f>
        <v>#N/A</v>
      </c>
    </row>
    <row r="93" spans="1:9" x14ac:dyDescent="0.25">
      <c r="A93" s="11">
        <v>0</v>
      </c>
      <c r="B93" s="13" t="s">
        <v>181</v>
      </c>
      <c r="C93" s="13" t="s">
        <v>32</v>
      </c>
      <c r="D93" s="14" t="str">
        <f t="shared" si="3"/>
        <v>Not Ready0TransgenderMajor Depressive Disorder (10.1)</v>
      </c>
      <c r="E93" t="e">
        <f>VLOOKUP($D93, Data!$A$2:$V$9750, E$16, 0)</f>
        <v>#N/A</v>
      </c>
      <c r="F93" t="e">
        <f>VLOOKUP($D93, Data!$A$2:$V$9750, F$16, 0)</f>
        <v>#N/A</v>
      </c>
      <c r="G93" t="e">
        <f>VLOOKUP($D93, Data!$A$2:$V$9750, G$16, 0)</f>
        <v>#N/A</v>
      </c>
      <c r="H93" t="e">
        <f>VLOOKUP($D93, Data!$A$2:$V$9750, H$16, 0)</f>
        <v>#N/A</v>
      </c>
      <c r="I93" t="e">
        <f>VLOOKUP($D93, Data!$A$2:$V$9750, I$16, 0)</f>
        <v>#N/A</v>
      </c>
    </row>
    <row r="94" spans="1:9" x14ac:dyDescent="0.25">
      <c r="A94" s="11">
        <v>0</v>
      </c>
      <c r="B94" s="13" t="s">
        <v>181</v>
      </c>
      <c r="C94" s="13" t="s">
        <v>33</v>
      </c>
      <c r="D94" s="14" t="str">
        <f t="shared" si="3"/>
        <v>Not Ready0TransgenderSeparation Anxiety Disorder (7.1)</v>
      </c>
      <c r="E94" t="e">
        <f>VLOOKUP($D94, Data!$A$2:$V$9750, E$16, 0)</f>
        <v>#N/A</v>
      </c>
      <c r="F94" t="e">
        <f>VLOOKUP($D94, Data!$A$2:$V$9750, F$16, 0)</f>
        <v>#N/A</v>
      </c>
      <c r="G94" t="e">
        <f>VLOOKUP($D94, Data!$A$2:$V$9750, G$16, 0)</f>
        <v>#N/A</v>
      </c>
      <c r="H94" t="e">
        <f>VLOOKUP($D94, Data!$A$2:$V$9750, H$16, 0)</f>
        <v>#N/A</v>
      </c>
      <c r="I94" t="e">
        <f>VLOOKUP($D94, Data!$A$2:$V$9750, I$16, 0)</f>
        <v>#N/A</v>
      </c>
    </row>
    <row r="95" spans="1:9" x14ac:dyDescent="0.25">
      <c r="A95" s="11">
        <v>0</v>
      </c>
      <c r="B95" s="13" t="s">
        <v>181</v>
      </c>
      <c r="C95" s="13" t="s">
        <v>34</v>
      </c>
      <c r="D95" s="14" t="str">
        <f t="shared" si="3"/>
        <v>Not Ready0TransgenderObsessive Compulsive Disorder (6.1)</v>
      </c>
      <c r="E95" t="e">
        <f>VLOOKUP($D95, Data!$A$2:$V$9750, E$16, 0)</f>
        <v>#N/A</v>
      </c>
      <c r="F95" t="e">
        <f>VLOOKUP($D95, Data!$A$2:$V$9750, F$16, 0)</f>
        <v>#N/A</v>
      </c>
      <c r="G95" t="e">
        <f>VLOOKUP($D95, Data!$A$2:$V$9750, G$16, 0)</f>
        <v>#N/A</v>
      </c>
      <c r="H95" t="e">
        <f>VLOOKUP($D95, Data!$A$2:$V$9750, H$16, 0)</f>
        <v>#N/A</v>
      </c>
      <c r="I95" t="e">
        <f>VLOOKUP($D95, Data!$A$2:$V$9750, I$16, 0)</f>
        <v>#N/A</v>
      </c>
    </row>
    <row r="96" spans="1:9" x14ac:dyDescent="0.25">
      <c r="A96" s="11">
        <v>0</v>
      </c>
      <c r="B96" s="13" t="s">
        <v>181</v>
      </c>
      <c r="C96" s="13" t="s">
        <v>35</v>
      </c>
      <c r="D96" s="14" t="str">
        <f t="shared" si="3"/>
        <v>Not Ready0TransgenderTotal Anxiety (37.1)</v>
      </c>
      <c r="E96" t="e">
        <f>VLOOKUP($D96, Data!$A$2:$V$9750, E$16, 0)</f>
        <v>#N/A</v>
      </c>
      <c r="F96" t="e">
        <f>VLOOKUP($D96, Data!$A$2:$V$9750, F$16, 0)</f>
        <v>#N/A</v>
      </c>
      <c r="G96" t="e">
        <f>VLOOKUP($D96, Data!$A$2:$V$9750, G$16, 0)</f>
        <v>#N/A</v>
      </c>
      <c r="H96" t="e">
        <f>VLOOKUP($D96, Data!$A$2:$V$9750, H$16, 0)</f>
        <v>#N/A</v>
      </c>
      <c r="I96" t="e">
        <f>VLOOKUP($D96, Data!$A$2:$V$9750, I$16, 0)</f>
        <v>#N/A</v>
      </c>
    </row>
    <row r="97" spans="1:9" x14ac:dyDescent="0.25">
      <c r="A97" s="11">
        <v>0</v>
      </c>
      <c r="B97" s="13" t="s">
        <v>181</v>
      </c>
      <c r="C97" s="13" t="s">
        <v>36</v>
      </c>
      <c r="D97" s="14" t="str">
        <f t="shared" si="3"/>
        <v>Not Ready0TransgenderTotal Anxiety and Depression (47.1)</v>
      </c>
      <c r="E97" t="e">
        <f>VLOOKUP($D97, Data!$A$2:$V$9750, E$16, 0)</f>
        <v>#N/A</v>
      </c>
      <c r="F97" t="e">
        <f>VLOOKUP($D97, Data!$A$2:$V$9750, F$16, 0)</f>
        <v>#N/A</v>
      </c>
      <c r="G97" t="e">
        <f>VLOOKUP($D97, Data!$A$2:$V$9750, G$16, 0)</f>
        <v>#N/A</v>
      </c>
      <c r="H97" t="e">
        <f>VLOOKUP($D97, Data!$A$2:$V$9750, H$16, 0)</f>
        <v>#N/A</v>
      </c>
      <c r="I97" t="e">
        <f>VLOOKUP($D97, Data!$A$2:$V$9750, I$16, 0)</f>
        <v>#N/A</v>
      </c>
    </row>
    <row r="98" spans="1:9" x14ac:dyDescent="0.25">
      <c r="A98" s="11">
        <v>0</v>
      </c>
      <c r="B98" s="13" t="s">
        <v>181</v>
      </c>
      <c r="C98" s="13" t="s">
        <v>52</v>
      </c>
      <c r="D98" s="14" t="str">
        <f t="shared" si="3"/>
        <v>Not Ready0TransgenderTotal Anxiety (15.1)</v>
      </c>
      <c r="E98" t="e">
        <f>VLOOKUP($D98, Data!$A$2:$V$9750, E$16, 0)</f>
        <v>#N/A</v>
      </c>
      <c r="F98" t="e">
        <f>VLOOKUP($D98, Data!$A$2:$V$9750, F$16, 0)</f>
        <v>#N/A</v>
      </c>
      <c r="G98" t="e">
        <f>VLOOKUP($D98, Data!$A$2:$V$9750, G$16, 0)</f>
        <v>#N/A</v>
      </c>
      <c r="H98" t="e">
        <f>VLOOKUP($D98, Data!$A$2:$V$9750, H$16, 0)</f>
        <v>#N/A</v>
      </c>
      <c r="I98" t="e">
        <f>VLOOKUP($D98, Data!$A$2:$V$9750, I$16, 0)</f>
        <v>#N/A</v>
      </c>
    </row>
    <row r="99" spans="1:9" x14ac:dyDescent="0.25">
      <c r="A99" s="11">
        <v>0</v>
      </c>
      <c r="B99" s="13" t="s">
        <v>181</v>
      </c>
      <c r="C99" s="13" t="s">
        <v>53</v>
      </c>
      <c r="D99" s="14" t="str">
        <f t="shared" si="3"/>
        <v>Not Ready0TransgenderTotal Anxiety and Depression (25.1)</v>
      </c>
      <c r="E99" t="e">
        <f>VLOOKUP($D99, Data!$A$2:$V$9750, E$16, 0)</f>
        <v>#N/A</v>
      </c>
      <c r="F99" t="e">
        <f>VLOOKUP($D99, Data!$A$2:$V$9750, F$16, 0)</f>
        <v>#N/A</v>
      </c>
      <c r="G99" t="e">
        <f>VLOOKUP($D99, Data!$A$2:$V$9750, G$16, 0)</f>
        <v>#N/A</v>
      </c>
      <c r="H99" t="e">
        <f>VLOOKUP($D99, Data!$A$2:$V$9750, H$16, 0)</f>
        <v>#N/A</v>
      </c>
      <c r="I99" t="e">
        <f>VLOOKUP($D99, Data!$A$2:$V$9750, I$16, 0)</f>
        <v>#N/A</v>
      </c>
    </row>
    <row r="100" spans="1:9" x14ac:dyDescent="0.25">
      <c r="A100" s="11">
        <v>0</v>
      </c>
      <c r="B100" s="13" t="s">
        <v>181</v>
      </c>
      <c r="C100" s="13" t="s">
        <v>182</v>
      </c>
      <c r="D100" s="14" t="str">
        <f t="shared" si="3"/>
        <v>Not Ready0TransgenderTotal Depression (5.1)</v>
      </c>
      <c r="E100" t="e">
        <f>VLOOKUP($D100, Data!$A$2:$V$9750, E$16, 0)</f>
        <v>#N/A</v>
      </c>
      <c r="F100" t="e">
        <f>VLOOKUP($D100, Data!$A$2:$V$9750, F$16, 0)</f>
        <v>#N/A</v>
      </c>
      <c r="G100" t="e">
        <f>VLOOKUP($D100, Data!$A$2:$V$9750, G$16, 0)</f>
        <v>#N/A</v>
      </c>
      <c r="H100" t="e">
        <f>VLOOKUP($D100, Data!$A$2:$V$9750, H$16, 0)</f>
        <v>#N/A</v>
      </c>
      <c r="I100" t="e">
        <f>VLOOKUP($D100, Data!$A$2:$V$9750, I$16, 0)</f>
        <v>#N/A</v>
      </c>
    </row>
    <row r="101" spans="1:9" x14ac:dyDescent="0.25">
      <c r="A101" s="11">
        <v>0</v>
      </c>
      <c r="B101" s="13" t="s">
        <v>181</v>
      </c>
      <c r="C101" s="13" t="s">
        <v>183</v>
      </c>
      <c r="D101" s="14" t="str">
        <f t="shared" si="3"/>
        <v>Not Ready0TransgenderTotal Anxiety (20.1)</v>
      </c>
      <c r="E101" t="e">
        <f>VLOOKUP($D101, Data!$A$2:$V$9750, E$16, 0)</f>
        <v>#N/A</v>
      </c>
      <c r="F101" t="e">
        <f>VLOOKUP($D101, Data!$A$2:$V$9750, F$16, 0)</f>
        <v>#N/A</v>
      </c>
      <c r="G101" t="e">
        <f>VLOOKUP($D101, Data!$A$2:$V$9750, G$16, 0)</f>
        <v>#N/A</v>
      </c>
      <c r="H101" t="e">
        <f>VLOOKUP($D101, Data!$A$2:$V$9750, H$16, 0)</f>
        <v>#N/A</v>
      </c>
      <c r="I101" t="e">
        <f>VLOOKUP($D101, Data!$A$2:$V$9750, I$16, 0)</f>
        <v>#N/A</v>
      </c>
    </row>
    <row r="102" spans="1:9" x14ac:dyDescent="0.25">
      <c r="A102" s="11">
        <v>1</v>
      </c>
      <c r="B102" s="13" t="s">
        <v>176</v>
      </c>
      <c r="C102" s="13" t="s">
        <v>29</v>
      </c>
      <c r="D102" s="14" t="str">
        <f t="shared" si="3"/>
        <v>Not Ready1BigenderSocial Phobia (9.1)</v>
      </c>
      <c r="E102" t="e">
        <f>VLOOKUP($D102, Data!$A$2:$V$9750, E$16, 0)</f>
        <v>#N/A</v>
      </c>
      <c r="F102" t="e">
        <f>VLOOKUP($D102, Data!$A$2:$V$9750, F$16, 0)</f>
        <v>#N/A</v>
      </c>
      <c r="G102" t="e">
        <f>VLOOKUP($D102, Data!$A$2:$V$9750, G$16, 0)</f>
        <v>#N/A</v>
      </c>
      <c r="H102" t="e">
        <f>VLOOKUP($D102, Data!$A$2:$V$9750, H$16, 0)</f>
        <v>#N/A</v>
      </c>
      <c r="I102" t="e">
        <f>VLOOKUP($D102, Data!$A$2:$V$9750, I$16, 0)</f>
        <v>#N/A</v>
      </c>
    </row>
    <row r="103" spans="1:9" x14ac:dyDescent="0.25">
      <c r="A103" s="11">
        <v>1</v>
      </c>
      <c r="B103" s="13" t="s">
        <v>176</v>
      </c>
      <c r="C103" s="13" t="s">
        <v>30</v>
      </c>
      <c r="D103" s="14" t="str">
        <f t="shared" si="3"/>
        <v>Not Ready1BigenderPanic Disorder (9.1)</v>
      </c>
      <c r="E103" t="e">
        <f>VLOOKUP($D103, Data!$A$2:$V$9750, E$16, 0)</f>
        <v>#N/A</v>
      </c>
      <c r="F103" t="e">
        <f>VLOOKUP($D103, Data!$A$2:$V$9750, F$16, 0)</f>
        <v>#N/A</v>
      </c>
      <c r="G103" t="e">
        <f>VLOOKUP($D103, Data!$A$2:$V$9750, G$16, 0)</f>
        <v>#N/A</v>
      </c>
      <c r="H103" t="e">
        <f>VLOOKUP($D103, Data!$A$2:$V$9750, H$16, 0)</f>
        <v>#N/A</v>
      </c>
      <c r="I103" t="e">
        <f>VLOOKUP($D103, Data!$A$2:$V$9750, I$16, 0)</f>
        <v>#N/A</v>
      </c>
    </row>
    <row r="104" spans="1:9" x14ac:dyDescent="0.25">
      <c r="A104" s="11">
        <v>1</v>
      </c>
      <c r="B104" s="13" t="s">
        <v>176</v>
      </c>
      <c r="C104" s="13" t="s">
        <v>31</v>
      </c>
      <c r="D104" s="14" t="str">
        <f t="shared" si="3"/>
        <v>Not Ready1BigenderGeneralized Anxiety Disorder (6.1)</v>
      </c>
      <c r="E104" t="e">
        <f>VLOOKUP($D104, Data!$A$2:$V$9750, E$16, 0)</f>
        <v>#N/A</v>
      </c>
      <c r="F104" t="e">
        <f>VLOOKUP($D104, Data!$A$2:$V$9750, F$16, 0)</f>
        <v>#N/A</v>
      </c>
      <c r="G104" t="e">
        <f>VLOOKUP($D104, Data!$A$2:$V$9750, G$16, 0)</f>
        <v>#N/A</v>
      </c>
      <c r="H104" t="e">
        <f>VLOOKUP($D104, Data!$A$2:$V$9750, H$16, 0)</f>
        <v>#N/A</v>
      </c>
      <c r="I104" t="e">
        <f>VLOOKUP($D104, Data!$A$2:$V$9750, I$16, 0)</f>
        <v>#N/A</v>
      </c>
    </row>
    <row r="105" spans="1:9" x14ac:dyDescent="0.25">
      <c r="A105" s="11">
        <v>1</v>
      </c>
      <c r="B105" s="13" t="s">
        <v>176</v>
      </c>
      <c r="C105" s="13" t="s">
        <v>32</v>
      </c>
      <c r="D105" s="14" t="str">
        <f t="shared" si="3"/>
        <v>Not Ready1BigenderMajor Depressive Disorder (10.1)</v>
      </c>
      <c r="E105" t="e">
        <f>VLOOKUP($D105, Data!$A$2:$V$9750, E$16, 0)</f>
        <v>#N/A</v>
      </c>
      <c r="F105" t="e">
        <f>VLOOKUP($D105, Data!$A$2:$V$9750, F$16, 0)</f>
        <v>#N/A</v>
      </c>
      <c r="G105" t="e">
        <f>VLOOKUP($D105, Data!$A$2:$V$9750, G$16, 0)</f>
        <v>#N/A</v>
      </c>
      <c r="H105" t="e">
        <f>VLOOKUP($D105, Data!$A$2:$V$9750, H$16, 0)</f>
        <v>#N/A</v>
      </c>
      <c r="I105" t="e">
        <f>VLOOKUP($D105, Data!$A$2:$V$9750, I$16, 0)</f>
        <v>#N/A</v>
      </c>
    </row>
    <row r="106" spans="1:9" x14ac:dyDescent="0.25">
      <c r="A106" s="11">
        <v>1</v>
      </c>
      <c r="B106" s="13" t="s">
        <v>176</v>
      </c>
      <c r="C106" s="13" t="s">
        <v>33</v>
      </c>
      <c r="D106" s="14" t="str">
        <f t="shared" si="3"/>
        <v>Not Ready1BigenderSeparation Anxiety Disorder (7.1)</v>
      </c>
      <c r="E106" t="e">
        <f>VLOOKUP($D106, Data!$A$2:$V$9750, E$16, 0)</f>
        <v>#N/A</v>
      </c>
      <c r="F106" t="e">
        <f>VLOOKUP($D106, Data!$A$2:$V$9750, F$16, 0)</f>
        <v>#N/A</v>
      </c>
      <c r="G106" t="e">
        <f>VLOOKUP($D106, Data!$A$2:$V$9750, G$16, 0)</f>
        <v>#N/A</v>
      </c>
      <c r="H106" t="e">
        <f>VLOOKUP($D106, Data!$A$2:$V$9750, H$16, 0)</f>
        <v>#N/A</v>
      </c>
      <c r="I106" t="e">
        <f>VLOOKUP($D106, Data!$A$2:$V$9750, I$16, 0)</f>
        <v>#N/A</v>
      </c>
    </row>
    <row r="107" spans="1:9" x14ac:dyDescent="0.25">
      <c r="A107" s="11">
        <v>1</v>
      </c>
      <c r="B107" s="13" t="s">
        <v>176</v>
      </c>
      <c r="C107" s="13" t="s">
        <v>34</v>
      </c>
      <c r="D107" s="14" t="str">
        <f t="shared" si="3"/>
        <v>Not Ready1BigenderObsessive Compulsive Disorder (6.1)</v>
      </c>
      <c r="E107" t="e">
        <f>VLOOKUP($D107, Data!$A$2:$V$9750, E$16, 0)</f>
        <v>#N/A</v>
      </c>
      <c r="F107" t="e">
        <f>VLOOKUP($D107, Data!$A$2:$V$9750, F$16, 0)</f>
        <v>#N/A</v>
      </c>
      <c r="G107" t="e">
        <f>VLOOKUP($D107, Data!$A$2:$V$9750, G$16, 0)</f>
        <v>#N/A</v>
      </c>
      <c r="H107" t="e">
        <f>VLOOKUP($D107, Data!$A$2:$V$9750, H$16, 0)</f>
        <v>#N/A</v>
      </c>
      <c r="I107" t="e">
        <f>VLOOKUP($D107, Data!$A$2:$V$9750, I$16, 0)</f>
        <v>#N/A</v>
      </c>
    </row>
    <row r="108" spans="1:9" x14ac:dyDescent="0.25">
      <c r="A108" s="11">
        <v>1</v>
      </c>
      <c r="B108" s="13" t="s">
        <v>176</v>
      </c>
      <c r="C108" s="13" t="s">
        <v>35</v>
      </c>
      <c r="D108" s="14" t="str">
        <f t="shared" si="3"/>
        <v>Not Ready1BigenderTotal Anxiety (37.1)</v>
      </c>
      <c r="E108" t="e">
        <f>VLOOKUP($D108, Data!$A$2:$V$9750, E$16, 0)</f>
        <v>#N/A</v>
      </c>
      <c r="F108" t="e">
        <f>VLOOKUP($D108, Data!$A$2:$V$9750, F$16, 0)</f>
        <v>#N/A</v>
      </c>
      <c r="G108" t="e">
        <f>VLOOKUP($D108, Data!$A$2:$V$9750, G$16, 0)</f>
        <v>#N/A</v>
      </c>
      <c r="H108" t="e">
        <f>VLOOKUP($D108, Data!$A$2:$V$9750, H$16, 0)</f>
        <v>#N/A</v>
      </c>
      <c r="I108" t="e">
        <f>VLOOKUP($D108, Data!$A$2:$V$9750, I$16, 0)</f>
        <v>#N/A</v>
      </c>
    </row>
    <row r="109" spans="1:9" x14ac:dyDescent="0.25">
      <c r="A109" s="11">
        <v>1</v>
      </c>
      <c r="B109" s="13" t="s">
        <v>176</v>
      </c>
      <c r="C109" s="13" t="s">
        <v>36</v>
      </c>
      <c r="D109" s="14" t="str">
        <f t="shared" si="3"/>
        <v>Not Ready1BigenderTotal Anxiety and Depression (47.1)</v>
      </c>
      <c r="E109" t="e">
        <f>VLOOKUP($D109, Data!$A$2:$V$9750, E$16, 0)</f>
        <v>#N/A</v>
      </c>
      <c r="F109" t="e">
        <f>VLOOKUP($D109, Data!$A$2:$V$9750, F$16, 0)</f>
        <v>#N/A</v>
      </c>
      <c r="G109" t="e">
        <f>VLOOKUP($D109, Data!$A$2:$V$9750, G$16, 0)</f>
        <v>#N/A</v>
      </c>
      <c r="H109" t="e">
        <f>VLOOKUP($D109, Data!$A$2:$V$9750, H$16, 0)</f>
        <v>#N/A</v>
      </c>
      <c r="I109" t="e">
        <f>VLOOKUP($D109, Data!$A$2:$V$9750, I$16, 0)</f>
        <v>#N/A</v>
      </c>
    </row>
    <row r="110" spans="1:9" x14ac:dyDescent="0.25">
      <c r="A110" s="11">
        <v>1</v>
      </c>
      <c r="B110" s="13" t="s">
        <v>176</v>
      </c>
      <c r="C110" s="13" t="s">
        <v>52</v>
      </c>
      <c r="D110" s="14" t="str">
        <f t="shared" si="3"/>
        <v>Not Ready1BigenderTotal Anxiety (15.1)</v>
      </c>
      <c r="E110" t="e">
        <f>VLOOKUP($D110, Data!$A$2:$V$9750, E$16, 0)</f>
        <v>#N/A</v>
      </c>
      <c r="F110" t="e">
        <f>VLOOKUP($D110, Data!$A$2:$V$9750, F$16, 0)</f>
        <v>#N/A</v>
      </c>
      <c r="G110" t="e">
        <f>VLOOKUP($D110, Data!$A$2:$V$9750, G$16, 0)</f>
        <v>#N/A</v>
      </c>
      <c r="H110" t="e">
        <f>VLOOKUP($D110, Data!$A$2:$V$9750, H$16, 0)</f>
        <v>#N/A</v>
      </c>
      <c r="I110" t="e">
        <f>VLOOKUP($D110, Data!$A$2:$V$9750, I$16, 0)</f>
        <v>#N/A</v>
      </c>
    </row>
    <row r="111" spans="1:9" x14ac:dyDescent="0.25">
      <c r="A111" s="11">
        <v>1</v>
      </c>
      <c r="B111" s="13" t="s">
        <v>176</v>
      </c>
      <c r="C111" s="13" t="s">
        <v>53</v>
      </c>
      <c r="D111" s="14" t="str">
        <f t="shared" si="3"/>
        <v>Not Ready1BigenderTotal Anxiety and Depression (25.1)</v>
      </c>
      <c r="E111" t="e">
        <f>VLOOKUP($D111, Data!$A$2:$V$9750, E$16, 0)</f>
        <v>#N/A</v>
      </c>
      <c r="F111" t="e">
        <f>VLOOKUP($D111, Data!$A$2:$V$9750, F$16, 0)</f>
        <v>#N/A</v>
      </c>
      <c r="G111" t="e">
        <f>VLOOKUP($D111, Data!$A$2:$V$9750, G$16, 0)</f>
        <v>#N/A</v>
      </c>
      <c r="H111" t="e">
        <f>VLOOKUP($D111, Data!$A$2:$V$9750, H$16, 0)</f>
        <v>#N/A</v>
      </c>
      <c r="I111" t="e">
        <f>VLOOKUP($D111, Data!$A$2:$V$9750, I$16, 0)</f>
        <v>#N/A</v>
      </c>
    </row>
    <row r="112" spans="1:9" x14ac:dyDescent="0.25">
      <c r="A112" s="11">
        <v>1</v>
      </c>
      <c r="B112" s="13" t="s">
        <v>176</v>
      </c>
      <c r="C112" s="13" t="s">
        <v>182</v>
      </c>
      <c r="D112" s="14" t="str">
        <f t="shared" si="3"/>
        <v>Not Ready1BigenderTotal Depression (5.1)</v>
      </c>
      <c r="E112" t="e">
        <f>VLOOKUP($D112, Data!$A$2:$V$9750, E$16, 0)</f>
        <v>#N/A</v>
      </c>
      <c r="F112" t="e">
        <f>VLOOKUP($D112, Data!$A$2:$V$9750, F$16, 0)</f>
        <v>#N/A</v>
      </c>
      <c r="G112" t="e">
        <f>VLOOKUP($D112, Data!$A$2:$V$9750, G$16, 0)</f>
        <v>#N/A</v>
      </c>
      <c r="H112" t="e">
        <f>VLOOKUP($D112, Data!$A$2:$V$9750, H$16, 0)</f>
        <v>#N/A</v>
      </c>
      <c r="I112" t="e">
        <f>VLOOKUP($D112, Data!$A$2:$V$9750, I$16, 0)</f>
        <v>#N/A</v>
      </c>
    </row>
    <row r="113" spans="1:9" x14ac:dyDescent="0.25">
      <c r="A113" s="11">
        <v>1</v>
      </c>
      <c r="B113" s="13" t="s">
        <v>176</v>
      </c>
      <c r="C113" s="13" t="s">
        <v>183</v>
      </c>
      <c r="D113" s="14" t="str">
        <f t="shared" si="3"/>
        <v>Not Ready1BigenderTotal Anxiety (20.1)</v>
      </c>
      <c r="E113" t="e">
        <f>VLOOKUP($D113, Data!$A$2:$V$9750, E$16, 0)</f>
        <v>#N/A</v>
      </c>
      <c r="F113" t="e">
        <f>VLOOKUP($D113, Data!$A$2:$V$9750, F$16, 0)</f>
        <v>#N/A</v>
      </c>
      <c r="G113" t="e">
        <f>VLOOKUP($D113, Data!$A$2:$V$9750, G$16, 0)</f>
        <v>#N/A</v>
      </c>
      <c r="H113" t="e">
        <f>VLOOKUP($D113, Data!$A$2:$V$9750, H$16, 0)</f>
        <v>#N/A</v>
      </c>
      <c r="I113" t="e">
        <f>VLOOKUP($D113, Data!$A$2:$V$9750, I$16, 0)</f>
        <v>#N/A</v>
      </c>
    </row>
    <row r="114" spans="1:9" x14ac:dyDescent="0.25">
      <c r="A114" s="11">
        <v>1</v>
      </c>
      <c r="B114" s="13" t="s">
        <v>177</v>
      </c>
      <c r="C114" s="13" t="s">
        <v>29</v>
      </c>
      <c r="D114" s="14" t="str">
        <f t="shared" si="3"/>
        <v>Not Ready1FemaleSocial Phobia (9.1)</v>
      </c>
      <c r="E114" t="e">
        <f>VLOOKUP($D114, Data!$A$2:$V$9750, E$16, 0)</f>
        <v>#N/A</v>
      </c>
      <c r="F114" t="e">
        <f>VLOOKUP($D114, Data!$A$2:$V$9750, F$16, 0)</f>
        <v>#N/A</v>
      </c>
      <c r="G114" t="e">
        <f>VLOOKUP($D114, Data!$A$2:$V$9750, G$16, 0)</f>
        <v>#N/A</v>
      </c>
      <c r="H114" t="e">
        <f>VLOOKUP($D114, Data!$A$2:$V$9750, H$16, 0)</f>
        <v>#N/A</v>
      </c>
      <c r="I114" t="e">
        <f>VLOOKUP($D114, Data!$A$2:$V$9750, I$16, 0)</f>
        <v>#N/A</v>
      </c>
    </row>
    <row r="115" spans="1:9" x14ac:dyDescent="0.25">
      <c r="A115" s="11">
        <v>1</v>
      </c>
      <c r="B115" s="13" t="s">
        <v>177</v>
      </c>
      <c r="C115" s="13" t="s">
        <v>30</v>
      </c>
      <c r="D115" s="14" t="str">
        <f t="shared" si="3"/>
        <v>Not Ready1FemalePanic Disorder (9.1)</v>
      </c>
      <c r="E115" t="e">
        <f>VLOOKUP($D115, Data!$A$2:$V$9750, E$16, 0)</f>
        <v>#N/A</v>
      </c>
      <c r="F115" t="e">
        <f>VLOOKUP($D115, Data!$A$2:$V$9750, F$16, 0)</f>
        <v>#N/A</v>
      </c>
      <c r="G115" t="e">
        <f>VLOOKUP($D115, Data!$A$2:$V$9750, G$16, 0)</f>
        <v>#N/A</v>
      </c>
      <c r="H115" t="e">
        <f>VLOOKUP($D115, Data!$A$2:$V$9750, H$16, 0)</f>
        <v>#N/A</v>
      </c>
      <c r="I115" t="e">
        <f>VLOOKUP($D115, Data!$A$2:$V$9750, I$16, 0)</f>
        <v>#N/A</v>
      </c>
    </row>
    <row r="116" spans="1:9" x14ac:dyDescent="0.25">
      <c r="A116" s="11">
        <v>1</v>
      </c>
      <c r="B116" s="13" t="s">
        <v>177</v>
      </c>
      <c r="C116" s="13" t="s">
        <v>31</v>
      </c>
      <c r="D116" s="14" t="str">
        <f t="shared" si="3"/>
        <v>Not Ready1FemaleGeneralized Anxiety Disorder (6.1)</v>
      </c>
      <c r="E116" t="e">
        <f>VLOOKUP($D116, Data!$A$2:$V$9750, E$16, 0)</f>
        <v>#N/A</v>
      </c>
      <c r="F116" t="e">
        <f>VLOOKUP($D116, Data!$A$2:$V$9750, F$16, 0)</f>
        <v>#N/A</v>
      </c>
      <c r="G116" t="e">
        <f>VLOOKUP($D116, Data!$A$2:$V$9750, G$16, 0)</f>
        <v>#N/A</v>
      </c>
      <c r="H116" t="e">
        <f>VLOOKUP($D116, Data!$A$2:$V$9750, H$16, 0)</f>
        <v>#N/A</v>
      </c>
      <c r="I116" t="e">
        <f>VLOOKUP($D116, Data!$A$2:$V$9750, I$16, 0)</f>
        <v>#N/A</v>
      </c>
    </row>
    <row r="117" spans="1:9" x14ac:dyDescent="0.25">
      <c r="A117" s="11">
        <v>1</v>
      </c>
      <c r="B117" s="13" t="s">
        <v>177</v>
      </c>
      <c r="C117" s="13" t="s">
        <v>32</v>
      </c>
      <c r="D117" s="14" t="str">
        <f t="shared" si="3"/>
        <v>Not Ready1FemaleMajor Depressive Disorder (10.1)</v>
      </c>
      <c r="E117" t="e">
        <f>VLOOKUP($D117, Data!$A$2:$V$9750, E$16, 0)</f>
        <v>#N/A</v>
      </c>
      <c r="F117" t="e">
        <f>VLOOKUP($D117, Data!$A$2:$V$9750, F$16, 0)</f>
        <v>#N/A</v>
      </c>
      <c r="G117" t="e">
        <f>VLOOKUP($D117, Data!$A$2:$V$9750, G$16, 0)</f>
        <v>#N/A</v>
      </c>
      <c r="H117" t="e">
        <f>VLOOKUP($D117, Data!$A$2:$V$9750, H$16, 0)</f>
        <v>#N/A</v>
      </c>
      <c r="I117" t="e">
        <f>VLOOKUP($D117, Data!$A$2:$V$9750, I$16, 0)</f>
        <v>#N/A</v>
      </c>
    </row>
    <row r="118" spans="1:9" x14ac:dyDescent="0.25">
      <c r="A118" s="11">
        <v>1</v>
      </c>
      <c r="B118" s="13" t="s">
        <v>177</v>
      </c>
      <c r="C118" s="13" t="s">
        <v>33</v>
      </c>
      <c r="D118" s="14" t="str">
        <f t="shared" si="3"/>
        <v>Not Ready1FemaleSeparation Anxiety Disorder (7.1)</v>
      </c>
      <c r="E118" t="e">
        <f>VLOOKUP($D118, Data!$A$2:$V$9750, E$16, 0)</f>
        <v>#N/A</v>
      </c>
      <c r="F118" t="e">
        <f>VLOOKUP($D118, Data!$A$2:$V$9750, F$16, 0)</f>
        <v>#N/A</v>
      </c>
      <c r="G118" t="e">
        <f>VLOOKUP($D118, Data!$A$2:$V$9750, G$16, 0)</f>
        <v>#N/A</v>
      </c>
      <c r="H118" t="e">
        <f>VLOOKUP($D118, Data!$A$2:$V$9750, H$16, 0)</f>
        <v>#N/A</v>
      </c>
      <c r="I118" t="e">
        <f>VLOOKUP($D118, Data!$A$2:$V$9750, I$16, 0)</f>
        <v>#N/A</v>
      </c>
    </row>
    <row r="119" spans="1:9" x14ac:dyDescent="0.25">
      <c r="A119" s="11">
        <v>1</v>
      </c>
      <c r="B119" s="13" t="s">
        <v>177</v>
      </c>
      <c r="C119" s="13" t="s">
        <v>34</v>
      </c>
      <c r="D119" s="14" t="str">
        <f t="shared" si="3"/>
        <v>Not Ready1FemaleObsessive Compulsive Disorder (6.1)</v>
      </c>
      <c r="E119" t="e">
        <f>VLOOKUP($D119, Data!$A$2:$V$9750, E$16, 0)</f>
        <v>#N/A</v>
      </c>
      <c r="F119" t="e">
        <f>VLOOKUP($D119, Data!$A$2:$V$9750, F$16, 0)</f>
        <v>#N/A</v>
      </c>
      <c r="G119" t="e">
        <f>VLOOKUP($D119, Data!$A$2:$V$9750, G$16, 0)</f>
        <v>#N/A</v>
      </c>
      <c r="H119" t="e">
        <f>VLOOKUP($D119, Data!$A$2:$V$9750, H$16, 0)</f>
        <v>#N/A</v>
      </c>
      <c r="I119" t="e">
        <f>VLOOKUP($D119, Data!$A$2:$V$9750, I$16, 0)</f>
        <v>#N/A</v>
      </c>
    </row>
    <row r="120" spans="1:9" x14ac:dyDescent="0.25">
      <c r="A120" s="11">
        <v>1</v>
      </c>
      <c r="B120" s="13" t="s">
        <v>177</v>
      </c>
      <c r="C120" s="13" t="s">
        <v>35</v>
      </c>
      <c r="D120" s="14" t="str">
        <f t="shared" si="3"/>
        <v>Not Ready1FemaleTotal Anxiety (37.1)</v>
      </c>
      <c r="E120" t="e">
        <f>VLOOKUP($D120, Data!$A$2:$V$9750, E$16, 0)</f>
        <v>#N/A</v>
      </c>
      <c r="F120" t="e">
        <f>VLOOKUP($D120, Data!$A$2:$V$9750, F$16, 0)</f>
        <v>#N/A</v>
      </c>
      <c r="G120" t="e">
        <f>VLOOKUP($D120, Data!$A$2:$V$9750, G$16, 0)</f>
        <v>#N/A</v>
      </c>
      <c r="H120" t="e">
        <f>VLOOKUP($D120, Data!$A$2:$V$9750, H$16, 0)</f>
        <v>#N/A</v>
      </c>
      <c r="I120" t="e">
        <f>VLOOKUP($D120, Data!$A$2:$V$9750, I$16, 0)</f>
        <v>#N/A</v>
      </c>
    </row>
    <row r="121" spans="1:9" x14ac:dyDescent="0.25">
      <c r="A121" s="11">
        <v>1</v>
      </c>
      <c r="B121" s="13" t="s">
        <v>177</v>
      </c>
      <c r="C121" s="13" t="s">
        <v>36</v>
      </c>
      <c r="D121" s="14" t="str">
        <f t="shared" si="3"/>
        <v>Not Ready1FemaleTotal Anxiety and Depression (47.1)</v>
      </c>
      <c r="E121" t="e">
        <f>VLOOKUP($D121, Data!$A$2:$V$9750, E$16, 0)</f>
        <v>#N/A</v>
      </c>
      <c r="F121" t="e">
        <f>VLOOKUP($D121, Data!$A$2:$V$9750, F$16, 0)</f>
        <v>#N/A</v>
      </c>
      <c r="G121" t="e">
        <f>VLOOKUP($D121, Data!$A$2:$V$9750, G$16, 0)</f>
        <v>#N/A</v>
      </c>
      <c r="H121" t="e">
        <f>VLOOKUP($D121, Data!$A$2:$V$9750, H$16, 0)</f>
        <v>#N/A</v>
      </c>
      <c r="I121" t="e">
        <f>VLOOKUP($D121, Data!$A$2:$V$9750, I$16, 0)</f>
        <v>#N/A</v>
      </c>
    </row>
    <row r="122" spans="1:9" x14ac:dyDescent="0.25">
      <c r="A122" s="11">
        <v>1</v>
      </c>
      <c r="B122" s="13" t="s">
        <v>177</v>
      </c>
      <c r="C122" s="13" t="s">
        <v>52</v>
      </c>
      <c r="D122" s="14" t="str">
        <f t="shared" si="3"/>
        <v>Not Ready1FemaleTotal Anxiety (15.1)</v>
      </c>
      <c r="E122" t="e">
        <f>VLOOKUP($D122, Data!$A$2:$V$9750, E$16, 0)</f>
        <v>#N/A</v>
      </c>
      <c r="F122" t="e">
        <f>VLOOKUP($D122, Data!$A$2:$V$9750, F$16, 0)</f>
        <v>#N/A</v>
      </c>
      <c r="G122" t="e">
        <f>VLOOKUP($D122, Data!$A$2:$V$9750, G$16, 0)</f>
        <v>#N/A</v>
      </c>
      <c r="H122" t="e">
        <f>VLOOKUP($D122, Data!$A$2:$V$9750, H$16, 0)</f>
        <v>#N/A</v>
      </c>
      <c r="I122" t="e">
        <f>VLOOKUP($D122, Data!$A$2:$V$9750, I$16, 0)</f>
        <v>#N/A</v>
      </c>
    </row>
    <row r="123" spans="1:9" x14ac:dyDescent="0.25">
      <c r="A123" s="11">
        <v>1</v>
      </c>
      <c r="B123" s="13" t="s">
        <v>177</v>
      </c>
      <c r="C123" s="13" t="s">
        <v>53</v>
      </c>
      <c r="D123" s="14" t="str">
        <f t="shared" si="3"/>
        <v>Not Ready1FemaleTotal Anxiety and Depression (25.1)</v>
      </c>
      <c r="E123" t="e">
        <f>VLOOKUP($D123, Data!$A$2:$V$9750, E$16, 0)</f>
        <v>#N/A</v>
      </c>
      <c r="F123" t="e">
        <f>VLOOKUP($D123, Data!$A$2:$V$9750, F$16, 0)</f>
        <v>#N/A</v>
      </c>
      <c r="G123" t="e">
        <f>VLOOKUP($D123, Data!$A$2:$V$9750, G$16, 0)</f>
        <v>#N/A</v>
      </c>
      <c r="H123" t="e">
        <f>VLOOKUP($D123, Data!$A$2:$V$9750, H$16, 0)</f>
        <v>#N/A</v>
      </c>
      <c r="I123" t="e">
        <f>VLOOKUP($D123, Data!$A$2:$V$9750, I$16, 0)</f>
        <v>#N/A</v>
      </c>
    </row>
    <row r="124" spans="1:9" x14ac:dyDescent="0.25">
      <c r="A124" s="11">
        <v>1</v>
      </c>
      <c r="B124" s="13" t="s">
        <v>177</v>
      </c>
      <c r="C124" s="13" t="s">
        <v>182</v>
      </c>
      <c r="D124" s="14" t="str">
        <f t="shared" si="3"/>
        <v>Not Ready1FemaleTotal Depression (5.1)</v>
      </c>
      <c r="E124" t="e">
        <f>VLOOKUP($D124, Data!$A$2:$V$9750, E$16, 0)</f>
        <v>#N/A</v>
      </c>
      <c r="F124" t="e">
        <f>VLOOKUP($D124, Data!$A$2:$V$9750, F$16, 0)</f>
        <v>#N/A</v>
      </c>
      <c r="G124" t="e">
        <f>VLOOKUP($D124, Data!$A$2:$V$9750, G$16, 0)</f>
        <v>#N/A</v>
      </c>
      <c r="H124" t="e">
        <f>VLOOKUP($D124, Data!$A$2:$V$9750, H$16, 0)</f>
        <v>#N/A</v>
      </c>
      <c r="I124" t="e">
        <f>VLOOKUP($D124, Data!$A$2:$V$9750, I$16, 0)</f>
        <v>#N/A</v>
      </c>
    </row>
    <row r="125" spans="1:9" x14ac:dyDescent="0.25">
      <c r="A125" s="11">
        <v>1</v>
      </c>
      <c r="B125" s="13" t="s">
        <v>177</v>
      </c>
      <c r="C125" s="13" t="s">
        <v>183</v>
      </c>
      <c r="D125" s="14" t="str">
        <f t="shared" si="3"/>
        <v>Not Ready1FemaleTotal Anxiety (20.1)</v>
      </c>
      <c r="E125" t="e">
        <f>VLOOKUP($D125, Data!$A$2:$V$9750, E$16, 0)</f>
        <v>#N/A</v>
      </c>
      <c r="F125" t="e">
        <f>VLOOKUP($D125, Data!$A$2:$V$9750, F$16, 0)</f>
        <v>#N/A</v>
      </c>
      <c r="G125" t="e">
        <f>VLOOKUP($D125, Data!$A$2:$V$9750, G$16, 0)</f>
        <v>#N/A</v>
      </c>
      <c r="H125" t="e">
        <f>VLOOKUP($D125, Data!$A$2:$V$9750, H$16, 0)</f>
        <v>#N/A</v>
      </c>
      <c r="I125" t="e">
        <f>VLOOKUP($D125, Data!$A$2:$V$9750, I$16, 0)</f>
        <v>#N/A</v>
      </c>
    </row>
    <row r="126" spans="1:9" x14ac:dyDescent="0.25">
      <c r="A126" s="11">
        <v>1</v>
      </c>
      <c r="B126" s="13" t="s">
        <v>178</v>
      </c>
      <c r="C126" s="13" t="s">
        <v>29</v>
      </c>
      <c r="D126" s="14" t="str">
        <f t="shared" si="3"/>
        <v>Not Ready1GenderfluidSocial Phobia (9.1)</v>
      </c>
      <c r="E126" t="e">
        <f>VLOOKUP($D126, Data!$A$2:$V$9750, E$16, 0)</f>
        <v>#N/A</v>
      </c>
      <c r="F126" t="e">
        <f>VLOOKUP($D126, Data!$A$2:$V$9750, F$16, 0)</f>
        <v>#N/A</v>
      </c>
      <c r="G126" t="e">
        <f>VLOOKUP($D126, Data!$A$2:$V$9750, G$16, 0)</f>
        <v>#N/A</v>
      </c>
      <c r="H126" t="e">
        <f>VLOOKUP($D126, Data!$A$2:$V$9750, H$16, 0)</f>
        <v>#N/A</v>
      </c>
      <c r="I126" t="e">
        <f>VLOOKUP($D126, Data!$A$2:$V$9750, I$16, 0)</f>
        <v>#N/A</v>
      </c>
    </row>
    <row r="127" spans="1:9" x14ac:dyDescent="0.25">
      <c r="A127" s="11">
        <v>1</v>
      </c>
      <c r="B127" s="13" t="s">
        <v>178</v>
      </c>
      <c r="C127" s="13" t="s">
        <v>30</v>
      </c>
      <c r="D127" s="14" t="str">
        <f t="shared" si="3"/>
        <v>Not Ready1GenderfluidPanic Disorder (9.1)</v>
      </c>
      <c r="E127" t="e">
        <f>VLOOKUP($D127, Data!$A$2:$V$9750, E$16, 0)</f>
        <v>#N/A</v>
      </c>
      <c r="F127" t="e">
        <f>VLOOKUP($D127, Data!$A$2:$V$9750, F$16, 0)</f>
        <v>#N/A</v>
      </c>
      <c r="G127" t="e">
        <f>VLOOKUP($D127, Data!$A$2:$V$9750, G$16, 0)</f>
        <v>#N/A</v>
      </c>
      <c r="H127" t="e">
        <f>VLOOKUP($D127, Data!$A$2:$V$9750, H$16, 0)</f>
        <v>#N/A</v>
      </c>
      <c r="I127" t="e">
        <f>VLOOKUP($D127, Data!$A$2:$V$9750, I$16, 0)</f>
        <v>#N/A</v>
      </c>
    </row>
    <row r="128" spans="1:9" x14ac:dyDescent="0.25">
      <c r="A128" s="11">
        <v>1</v>
      </c>
      <c r="B128" s="13" t="s">
        <v>178</v>
      </c>
      <c r="C128" s="13" t="s">
        <v>31</v>
      </c>
      <c r="D128" s="14" t="str">
        <f t="shared" si="3"/>
        <v>Not Ready1GenderfluidGeneralized Anxiety Disorder (6.1)</v>
      </c>
      <c r="E128" t="e">
        <f>VLOOKUP($D128, Data!$A$2:$V$9750, E$16, 0)</f>
        <v>#N/A</v>
      </c>
      <c r="F128" t="e">
        <f>VLOOKUP($D128, Data!$A$2:$V$9750, F$16, 0)</f>
        <v>#N/A</v>
      </c>
      <c r="G128" t="e">
        <f>VLOOKUP($D128, Data!$A$2:$V$9750, G$16, 0)</f>
        <v>#N/A</v>
      </c>
      <c r="H128" t="e">
        <f>VLOOKUP($D128, Data!$A$2:$V$9750, H$16, 0)</f>
        <v>#N/A</v>
      </c>
      <c r="I128" t="e">
        <f>VLOOKUP($D128, Data!$A$2:$V$9750, I$16, 0)</f>
        <v>#N/A</v>
      </c>
    </row>
    <row r="129" spans="1:9" x14ac:dyDescent="0.25">
      <c r="A129" s="11">
        <v>1</v>
      </c>
      <c r="B129" s="13" t="s">
        <v>178</v>
      </c>
      <c r="C129" s="13" t="s">
        <v>32</v>
      </c>
      <c r="D129" s="14" t="str">
        <f t="shared" si="3"/>
        <v>Not Ready1GenderfluidMajor Depressive Disorder (10.1)</v>
      </c>
      <c r="E129" t="e">
        <f>VLOOKUP($D129, Data!$A$2:$V$9750, E$16, 0)</f>
        <v>#N/A</v>
      </c>
      <c r="F129" t="e">
        <f>VLOOKUP($D129, Data!$A$2:$V$9750, F$16, 0)</f>
        <v>#N/A</v>
      </c>
      <c r="G129" t="e">
        <f>VLOOKUP($D129, Data!$A$2:$V$9750, G$16, 0)</f>
        <v>#N/A</v>
      </c>
      <c r="H129" t="e">
        <f>VLOOKUP($D129, Data!$A$2:$V$9750, H$16, 0)</f>
        <v>#N/A</v>
      </c>
      <c r="I129" t="e">
        <f>VLOOKUP($D129, Data!$A$2:$V$9750, I$16, 0)</f>
        <v>#N/A</v>
      </c>
    </row>
    <row r="130" spans="1:9" x14ac:dyDescent="0.25">
      <c r="A130" s="11">
        <v>1</v>
      </c>
      <c r="B130" s="13" t="s">
        <v>178</v>
      </c>
      <c r="C130" s="13" t="s">
        <v>33</v>
      </c>
      <c r="D130" s="14" t="str">
        <f t="shared" si="3"/>
        <v>Not Ready1GenderfluidSeparation Anxiety Disorder (7.1)</v>
      </c>
      <c r="E130" t="e">
        <f>VLOOKUP($D130, Data!$A$2:$V$9750, E$16, 0)</f>
        <v>#N/A</v>
      </c>
      <c r="F130" t="e">
        <f>VLOOKUP($D130, Data!$A$2:$V$9750, F$16, 0)</f>
        <v>#N/A</v>
      </c>
      <c r="G130" t="e">
        <f>VLOOKUP($D130, Data!$A$2:$V$9750, G$16, 0)</f>
        <v>#N/A</v>
      </c>
      <c r="H130" t="e">
        <f>VLOOKUP($D130, Data!$A$2:$V$9750, H$16, 0)</f>
        <v>#N/A</v>
      </c>
      <c r="I130" t="e">
        <f>VLOOKUP($D130, Data!$A$2:$V$9750, I$16, 0)</f>
        <v>#N/A</v>
      </c>
    </row>
    <row r="131" spans="1:9" x14ac:dyDescent="0.25">
      <c r="A131" s="11">
        <v>1</v>
      </c>
      <c r="B131" s="13" t="s">
        <v>178</v>
      </c>
      <c r="C131" s="13" t="s">
        <v>34</v>
      </c>
      <c r="D131" s="14" t="str">
        <f t="shared" si="3"/>
        <v>Not Ready1GenderfluidObsessive Compulsive Disorder (6.1)</v>
      </c>
      <c r="E131" t="e">
        <f>VLOOKUP($D131, Data!$A$2:$V$9750, E$16, 0)</f>
        <v>#N/A</v>
      </c>
      <c r="F131" t="e">
        <f>VLOOKUP($D131, Data!$A$2:$V$9750, F$16, 0)</f>
        <v>#N/A</v>
      </c>
      <c r="G131" t="e">
        <f>VLOOKUP($D131, Data!$A$2:$V$9750, G$16, 0)</f>
        <v>#N/A</v>
      </c>
      <c r="H131" t="e">
        <f>VLOOKUP($D131, Data!$A$2:$V$9750, H$16, 0)</f>
        <v>#N/A</v>
      </c>
      <c r="I131" t="e">
        <f>VLOOKUP($D131, Data!$A$2:$V$9750, I$16, 0)</f>
        <v>#N/A</v>
      </c>
    </row>
    <row r="132" spans="1:9" x14ac:dyDescent="0.25">
      <c r="A132" s="11">
        <v>1</v>
      </c>
      <c r="B132" s="13" t="s">
        <v>178</v>
      </c>
      <c r="C132" s="13" t="s">
        <v>35</v>
      </c>
      <c r="D132" s="14" t="str">
        <f t="shared" si="3"/>
        <v>Not Ready1GenderfluidTotal Anxiety (37.1)</v>
      </c>
      <c r="E132" t="e">
        <f>VLOOKUP($D132, Data!$A$2:$V$9750, E$16, 0)</f>
        <v>#N/A</v>
      </c>
      <c r="F132" t="e">
        <f>VLOOKUP($D132, Data!$A$2:$V$9750, F$16, 0)</f>
        <v>#N/A</v>
      </c>
      <c r="G132" t="e">
        <f>VLOOKUP($D132, Data!$A$2:$V$9750, G$16, 0)</f>
        <v>#N/A</v>
      </c>
      <c r="H132" t="e">
        <f>VLOOKUP($D132, Data!$A$2:$V$9750, H$16, 0)</f>
        <v>#N/A</v>
      </c>
      <c r="I132" t="e">
        <f>VLOOKUP($D132, Data!$A$2:$V$9750, I$16, 0)</f>
        <v>#N/A</v>
      </c>
    </row>
    <row r="133" spans="1:9" x14ac:dyDescent="0.25">
      <c r="A133" s="11">
        <v>1</v>
      </c>
      <c r="B133" s="13" t="s">
        <v>178</v>
      </c>
      <c r="C133" s="13" t="s">
        <v>36</v>
      </c>
      <c r="D133" s="14" t="str">
        <f t="shared" si="3"/>
        <v>Not Ready1GenderfluidTotal Anxiety and Depression (47.1)</v>
      </c>
      <c r="E133" t="e">
        <f>VLOOKUP($D133, Data!$A$2:$V$9750, E$16, 0)</f>
        <v>#N/A</v>
      </c>
      <c r="F133" t="e">
        <f>VLOOKUP($D133, Data!$A$2:$V$9750, F$16, 0)</f>
        <v>#N/A</v>
      </c>
      <c r="G133" t="e">
        <f>VLOOKUP($D133, Data!$A$2:$V$9750, G$16, 0)</f>
        <v>#N/A</v>
      </c>
      <c r="H133" t="e">
        <f>VLOOKUP($D133, Data!$A$2:$V$9750, H$16, 0)</f>
        <v>#N/A</v>
      </c>
      <c r="I133" t="e">
        <f>VLOOKUP($D133, Data!$A$2:$V$9750, I$16, 0)</f>
        <v>#N/A</v>
      </c>
    </row>
    <row r="134" spans="1:9" x14ac:dyDescent="0.25">
      <c r="A134" s="11">
        <v>1</v>
      </c>
      <c r="B134" s="13" t="s">
        <v>178</v>
      </c>
      <c r="C134" s="13" t="s">
        <v>52</v>
      </c>
      <c r="D134" s="14" t="str">
        <f t="shared" si="3"/>
        <v>Not Ready1GenderfluidTotal Anxiety (15.1)</v>
      </c>
      <c r="E134" t="e">
        <f>VLOOKUP($D134, Data!$A$2:$V$9750, E$16, 0)</f>
        <v>#N/A</v>
      </c>
      <c r="F134" t="e">
        <f>VLOOKUP($D134, Data!$A$2:$V$9750, F$16, 0)</f>
        <v>#N/A</v>
      </c>
      <c r="G134" t="e">
        <f>VLOOKUP($D134, Data!$A$2:$V$9750, G$16, 0)</f>
        <v>#N/A</v>
      </c>
      <c r="H134" t="e">
        <f>VLOOKUP($D134, Data!$A$2:$V$9750, H$16, 0)</f>
        <v>#N/A</v>
      </c>
      <c r="I134" t="e">
        <f>VLOOKUP($D134, Data!$A$2:$V$9750, I$16, 0)</f>
        <v>#N/A</v>
      </c>
    </row>
    <row r="135" spans="1:9" x14ac:dyDescent="0.25">
      <c r="A135" s="11">
        <v>1</v>
      </c>
      <c r="B135" s="13" t="s">
        <v>178</v>
      </c>
      <c r="C135" s="13" t="s">
        <v>53</v>
      </c>
      <c r="D135" s="14" t="str">
        <f t="shared" si="3"/>
        <v>Not Ready1GenderfluidTotal Anxiety and Depression (25.1)</v>
      </c>
      <c r="E135" t="e">
        <f>VLOOKUP($D135, Data!$A$2:$V$9750, E$16, 0)</f>
        <v>#N/A</v>
      </c>
      <c r="F135" t="e">
        <f>VLOOKUP($D135, Data!$A$2:$V$9750, F$16, 0)</f>
        <v>#N/A</v>
      </c>
      <c r="G135" t="e">
        <f>VLOOKUP($D135, Data!$A$2:$V$9750, G$16, 0)</f>
        <v>#N/A</v>
      </c>
      <c r="H135" t="e">
        <f>VLOOKUP($D135, Data!$A$2:$V$9750, H$16, 0)</f>
        <v>#N/A</v>
      </c>
      <c r="I135" t="e">
        <f>VLOOKUP($D135, Data!$A$2:$V$9750, I$16, 0)</f>
        <v>#N/A</v>
      </c>
    </row>
    <row r="136" spans="1:9" x14ac:dyDescent="0.25">
      <c r="A136" s="11">
        <v>1</v>
      </c>
      <c r="B136" s="13" t="s">
        <v>178</v>
      </c>
      <c r="C136" s="13" t="s">
        <v>182</v>
      </c>
      <c r="D136" s="14" t="str">
        <f t="shared" si="3"/>
        <v>Not Ready1GenderfluidTotal Depression (5.1)</v>
      </c>
      <c r="E136" t="e">
        <f>VLOOKUP($D136, Data!$A$2:$V$9750, E$16, 0)</f>
        <v>#N/A</v>
      </c>
      <c r="F136" t="e">
        <f>VLOOKUP($D136, Data!$A$2:$V$9750, F$16, 0)</f>
        <v>#N/A</v>
      </c>
      <c r="G136" t="e">
        <f>VLOOKUP($D136, Data!$A$2:$V$9750, G$16, 0)</f>
        <v>#N/A</v>
      </c>
      <c r="H136" t="e">
        <f>VLOOKUP($D136, Data!$A$2:$V$9750, H$16, 0)</f>
        <v>#N/A</v>
      </c>
      <c r="I136" t="e">
        <f>VLOOKUP($D136, Data!$A$2:$V$9750, I$16, 0)</f>
        <v>#N/A</v>
      </c>
    </row>
    <row r="137" spans="1:9" x14ac:dyDescent="0.25">
      <c r="A137" s="11">
        <v>1</v>
      </c>
      <c r="B137" s="13" t="s">
        <v>178</v>
      </c>
      <c r="C137" s="13" t="s">
        <v>183</v>
      </c>
      <c r="D137" s="14" t="str">
        <f t="shared" si="3"/>
        <v>Not Ready1GenderfluidTotal Anxiety (20.1)</v>
      </c>
      <c r="E137" t="e">
        <f>VLOOKUP($D137, Data!$A$2:$V$9750, E$16, 0)</f>
        <v>#N/A</v>
      </c>
      <c r="F137" t="e">
        <f>VLOOKUP($D137, Data!$A$2:$V$9750, F$16, 0)</f>
        <v>#N/A</v>
      </c>
      <c r="G137" t="e">
        <f>VLOOKUP($D137, Data!$A$2:$V$9750, G$16, 0)</f>
        <v>#N/A</v>
      </c>
      <c r="H137" t="e">
        <f>VLOOKUP($D137, Data!$A$2:$V$9750, H$16, 0)</f>
        <v>#N/A</v>
      </c>
      <c r="I137" t="e">
        <f>VLOOKUP($D137, Data!$A$2:$V$9750, I$16, 0)</f>
        <v>#N/A</v>
      </c>
    </row>
    <row r="138" spans="1:9" x14ac:dyDescent="0.25">
      <c r="A138" s="11">
        <v>1</v>
      </c>
      <c r="B138" s="13" t="s">
        <v>179</v>
      </c>
      <c r="C138" s="13" t="s">
        <v>29</v>
      </c>
      <c r="D138" s="14" t="str">
        <f t="shared" si="3"/>
        <v>Not Ready1MaleSocial Phobia (9.1)</v>
      </c>
      <c r="E138" t="e">
        <f>VLOOKUP($D138, Data!$A$2:$V$9750, E$16, 0)</f>
        <v>#N/A</v>
      </c>
      <c r="F138" t="e">
        <f>VLOOKUP($D138, Data!$A$2:$V$9750, F$16, 0)</f>
        <v>#N/A</v>
      </c>
      <c r="G138" t="e">
        <f>VLOOKUP($D138, Data!$A$2:$V$9750, G$16, 0)</f>
        <v>#N/A</v>
      </c>
      <c r="H138" t="e">
        <f>VLOOKUP($D138, Data!$A$2:$V$9750, H$16, 0)</f>
        <v>#N/A</v>
      </c>
      <c r="I138" t="e">
        <f>VLOOKUP($D138, Data!$A$2:$V$9750, I$16, 0)</f>
        <v>#N/A</v>
      </c>
    </row>
    <row r="139" spans="1:9" x14ac:dyDescent="0.25">
      <c r="A139" s="11">
        <v>1</v>
      </c>
      <c r="B139" s="13" t="s">
        <v>179</v>
      </c>
      <c r="C139" s="13" t="s">
        <v>30</v>
      </c>
      <c r="D139" s="14" t="str">
        <f t="shared" si="3"/>
        <v>Not Ready1MalePanic Disorder (9.1)</v>
      </c>
      <c r="E139" t="e">
        <f>VLOOKUP($D139, Data!$A$2:$V$9750, E$16, 0)</f>
        <v>#N/A</v>
      </c>
      <c r="F139" t="e">
        <f>VLOOKUP($D139, Data!$A$2:$V$9750, F$16, 0)</f>
        <v>#N/A</v>
      </c>
      <c r="G139" t="e">
        <f>VLOOKUP($D139, Data!$A$2:$V$9750, G$16, 0)</f>
        <v>#N/A</v>
      </c>
      <c r="H139" t="e">
        <f>VLOOKUP($D139, Data!$A$2:$V$9750, H$16, 0)</f>
        <v>#N/A</v>
      </c>
      <c r="I139" t="e">
        <f>VLOOKUP($D139, Data!$A$2:$V$9750, I$16, 0)</f>
        <v>#N/A</v>
      </c>
    </row>
    <row r="140" spans="1:9" x14ac:dyDescent="0.25">
      <c r="A140" s="11">
        <v>1</v>
      </c>
      <c r="B140" s="13" t="s">
        <v>179</v>
      </c>
      <c r="C140" s="13" t="s">
        <v>31</v>
      </c>
      <c r="D140" s="14" t="str">
        <f t="shared" si="3"/>
        <v>Not Ready1MaleGeneralized Anxiety Disorder (6.1)</v>
      </c>
      <c r="E140" t="e">
        <f>VLOOKUP($D140, Data!$A$2:$V$9750, E$16, 0)</f>
        <v>#N/A</v>
      </c>
      <c r="F140" t="e">
        <f>VLOOKUP($D140, Data!$A$2:$V$9750, F$16, 0)</f>
        <v>#N/A</v>
      </c>
      <c r="G140" t="e">
        <f>VLOOKUP($D140, Data!$A$2:$V$9750, G$16, 0)</f>
        <v>#N/A</v>
      </c>
      <c r="H140" t="e">
        <f>VLOOKUP($D140, Data!$A$2:$V$9750, H$16, 0)</f>
        <v>#N/A</v>
      </c>
      <c r="I140" t="e">
        <f>VLOOKUP($D140, Data!$A$2:$V$9750, I$16, 0)</f>
        <v>#N/A</v>
      </c>
    </row>
    <row r="141" spans="1:9" x14ac:dyDescent="0.25">
      <c r="A141" s="11">
        <v>1</v>
      </c>
      <c r="B141" s="13" t="s">
        <v>179</v>
      </c>
      <c r="C141" s="13" t="s">
        <v>32</v>
      </c>
      <c r="D141" s="14" t="str">
        <f t="shared" si="3"/>
        <v>Not Ready1MaleMajor Depressive Disorder (10.1)</v>
      </c>
      <c r="E141" t="e">
        <f>VLOOKUP($D141, Data!$A$2:$V$9750, E$16, 0)</f>
        <v>#N/A</v>
      </c>
      <c r="F141" t="e">
        <f>VLOOKUP($D141, Data!$A$2:$V$9750, F$16, 0)</f>
        <v>#N/A</v>
      </c>
      <c r="G141" t="e">
        <f>VLOOKUP($D141, Data!$A$2:$V$9750, G$16, 0)</f>
        <v>#N/A</v>
      </c>
      <c r="H141" t="e">
        <f>VLOOKUP($D141, Data!$A$2:$V$9750, H$16, 0)</f>
        <v>#N/A</v>
      </c>
      <c r="I141" t="e">
        <f>VLOOKUP($D141, Data!$A$2:$V$9750, I$16, 0)</f>
        <v>#N/A</v>
      </c>
    </row>
    <row r="142" spans="1:9" x14ac:dyDescent="0.25">
      <c r="A142" s="11">
        <v>1</v>
      </c>
      <c r="B142" s="13" t="s">
        <v>179</v>
      </c>
      <c r="C142" s="13" t="s">
        <v>33</v>
      </c>
      <c r="D142" s="14" t="str">
        <f t="shared" si="3"/>
        <v>Not Ready1MaleSeparation Anxiety Disorder (7.1)</v>
      </c>
      <c r="E142" t="e">
        <f>VLOOKUP($D142, Data!$A$2:$V$9750, E$16, 0)</f>
        <v>#N/A</v>
      </c>
      <c r="F142" t="e">
        <f>VLOOKUP($D142, Data!$A$2:$V$9750, F$16, 0)</f>
        <v>#N/A</v>
      </c>
      <c r="G142" t="e">
        <f>VLOOKUP($D142, Data!$A$2:$V$9750, G$16, 0)</f>
        <v>#N/A</v>
      </c>
      <c r="H142" t="e">
        <f>VLOOKUP($D142, Data!$A$2:$V$9750, H$16, 0)</f>
        <v>#N/A</v>
      </c>
      <c r="I142" t="e">
        <f>VLOOKUP($D142, Data!$A$2:$V$9750, I$16, 0)</f>
        <v>#N/A</v>
      </c>
    </row>
    <row r="143" spans="1:9" x14ac:dyDescent="0.25">
      <c r="A143" s="11">
        <v>1</v>
      </c>
      <c r="B143" s="13" t="s">
        <v>179</v>
      </c>
      <c r="C143" s="13" t="s">
        <v>34</v>
      </c>
      <c r="D143" s="14" t="str">
        <f t="shared" si="3"/>
        <v>Not Ready1MaleObsessive Compulsive Disorder (6.1)</v>
      </c>
      <c r="E143" t="e">
        <f>VLOOKUP($D143, Data!$A$2:$V$9750, E$16, 0)</f>
        <v>#N/A</v>
      </c>
      <c r="F143" t="e">
        <f>VLOOKUP($D143, Data!$A$2:$V$9750, F$16, 0)</f>
        <v>#N/A</v>
      </c>
      <c r="G143" t="e">
        <f>VLOOKUP($D143, Data!$A$2:$V$9750, G$16, 0)</f>
        <v>#N/A</v>
      </c>
      <c r="H143" t="e">
        <f>VLOOKUP($D143, Data!$A$2:$V$9750, H$16, 0)</f>
        <v>#N/A</v>
      </c>
      <c r="I143" t="e">
        <f>VLOOKUP($D143, Data!$A$2:$V$9750, I$16, 0)</f>
        <v>#N/A</v>
      </c>
    </row>
    <row r="144" spans="1:9" x14ac:dyDescent="0.25">
      <c r="A144" s="11">
        <v>1</v>
      </c>
      <c r="B144" s="13" t="s">
        <v>179</v>
      </c>
      <c r="C144" s="13" t="s">
        <v>35</v>
      </c>
      <c r="D144" s="14" t="str">
        <f t="shared" si="3"/>
        <v>Not Ready1MaleTotal Anxiety (37.1)</v>
      </c>
      <c r="E144" t="e">
        <f>VLOOKUP($D144, Data!$A$2:$V$9750, E$16, 0)</f>
        <v>#N/A</v>
      </c>
      <c r="F144" t="e">
        <f>VLOOKUP($D144, Data!$A$2:$V$9750, F$16, 0)</f>
        <v>#N/A</v>
      </c>
      <c r="G144" t="e">
        <f>VLOOKUP($D144, Data!$A$2:$V$9750, G$16, 0)</f>
        <v>#N/A</v>
      </c>
      <c r="H144" t="e">
        <f>VLOOKUP($D144, Data!$A$2:$V$9750, H$16, 0)</f>
        <v>#N/A</v>
      </c>
      <c r="I144" t="e">
        <f>VLOOKUP($D144, Data!$A$2:$V$9750, I$16, 0)</f>
        <v>#N/A</v>
      </c>
    </row>
    <row r="145" spans="1:9" x14ac:dyDescent="0.25">
      <c r="A145" s="11">
        <v>1</v>
      </c>
      <c r="B145" s="13" t="s">
        <v>179</v>
      </c>
      <c r="C145" s="13" t="s">
        <v>36</v>
      </c>
      <c r="D145" s="14" t="str">
        <f t="shared" si="3"/>
        <v>Not Ready1MaleTotal Anxiety and Depression (47.1)</v>
      </c>
      <c r="E145" t="e">
        <f>VLOOKUP($D145, Data!$A$2:$V$9750, E$16, 0)</f>
        <v>#N/A</v>
      </c>
      <c r="F145" t="e">
        <f>VLOOKUP($D145, Data!$A$2:$V$9750, F$16, 0)</f>
        <v>#N/A</v>
      </c>
      <c r="G145" t="e">
        <f>VLOOKUP($D145, Data!$A$2:$V$9750, G$16, 0)</f>
        <v>#N/A</v>
      </c>
      <c r="H145" t="e">
        <f>VLOOKUP($D145, Data!$A$2:$V$9750, H$16, 0)</f>
        <v>#N/A</v>
      </c>
      <c r="I145" t="e">
        <f>VLOOKUP($D145, Data!$A$2:$V$9750, I$16, 0)</f>
        <v>#N/A</v>
      </c>
    </row>
    <row r="146" spans="1:9" x14ac:dyDescent="0.25">
      <c r="A146" s="11">
        <v>1</v>
      </c>
      <c r="B146" s="13" t="s">
        <v>179</v>
      </c>
      <c r="C146" s="13" t="s">
        <v>52</v>
      </c>
      <c r="D146" s="14" t="str">
        <f t="shared" ref="D146:D209" si="4">$B$7&amp;A146&amp;B146&amp;C146</f>
        <v>Not Ready1MaleTotal Anxiety (15.1)</v>
      </c>
      <c r="E146" t="e">
        <f>VLOOKUP($D146, Data!$A$2:$V$9750, E$16, 0)</f>
        <v>#N/A</v>
      </c>
      <c r="F146" t="e">
        <f>VLOOKUP($D146, Data!$A$2:$V$9750, F$16, 0)</f>
        <v>#N/A</v>
      </c>
      <c r="G146" t="e">
        <f>VLOOKUP($D146, Data!$A$2:$V$9750, G$16, 0)</f>
        <v>#N/A</v>
      </c>
      <c r="H146" t="e">
        <f>VLOOKUP($D146, Data!$A$2:$V$9750, H$16, 0)</f>
        <v>#N/A</v>
      </c>
      <c r="I146" t="e">
        <f>VLOOKUP($D146, Data!$A$2:$V$9750, I$16, 0)</f>
        <v>#N/A</v>
      </c>
    </row>
    <row r="147" spans="1:9" x14ac:dyDescent="0.25">
      <c r="A147" s="11">
        <v>1</v>
      </c>
      <c r="B147" s="13" t="s">
        <v>179</v>
      </c>
      <c r="C147" s="13" t="s">
        <v>53</v>
      </c>
      <c r="D147" s="14" t="str">
        <f t="shared" si="4"/>
        <v>Not Ready1MaleTotal Anxiety and Depression (25.1)</v>
      </c>
      <c r="E147" t="e">
        <f>VLOOKUP($D147, Data!$A$2:$V$9750, E$16, 0)</f>
        <v>#N/A</v>
      </c>
      <c r="F147" t="e">
        <f>VLOOKUP($D147, Data!$A$2:$V$9750, F$16, 0)</f>
        <v>#N/A</v>
      </c>
      <c r="G147" t="e">
        <f>VLOOKUP($D147, Data!$A$2:$V$9750, G$16, 0)</f>
        <v>#N/A</v>
      </c>
      <c r="H147" t="e">
        <f>VLOOKUP($D147, Data!$A$2:$V$9750, H$16, 0)</f>
        <v>#N/A</v>
      </c>
      <c r="I147" t="e">
        <f>VLOOKUP($D147, Data!$A$2:$V$9750, I$16, 0)</f>
        <v>#N/A</v>
      </c>
    </row>
    <row r="148" spans="1:9" x14ac:dyDescent="0.25">
      <c r="A148" s="11">
        <v>1</v>
      </c>
      <c r="B148" s="13" t="s">
        <v>179</v>
      </c>
      <c r="C148" s="13" t="s">
        <v>182</v>
      </c>
      <c r="D148" s="14" t="str">
        <f t="shared" si="4"/>
        <v>Not Ready1MaleTotal Depression (5.1)</v>
      </c>
      <c r="E148" t="e">
        <f>VLOOKUP($D148, Data!$A$2:$V$9750, E$16, 0)</f>
        <v>#N/A</v>
      </c>
      <c r="F148" t="e">
        <f>VLOOKUP($D148, Data!$A$2:$V$9750, F$16, 0)</f>
        <v>#N/A</v>
      </c>
      <c r="G148" t="e">
        <f>VLOOKUP($D148, Data!$A$2:$V$9750, G$16, 0)</f>
        <v>#N/A</v>
      </c>
      <c r="H148" t="e">
        <f>VLOOKUP($D148, Data!$A$2:$V$9750, H$16, 0)</f>
        <v>#N/A</v>
      </c>
      <c r="I148" t="e">
        <f>VLOOKUP($D148, Data!$A$2:$V$9750, I$16, 0)</f>
        <v>#N/A</v>
      </c>
    </row>
    <row r="149" spans="1:9" x14ac:dyDescent="0.25">
      <c r="A149" s="11">
        <v>1</v>
      </c>
      <c r="B149" s="13" t="s">
        <v>179</v>
      </c>
      <c r="C149" s="13" t="s">
        <v>183</v>
      </c>
      <c r="D149" s="14" t="str">
        <f t="shared" si="4"/>
        <v>Not Ready1MaleTotal Anxiety (20.1)</v>
      </c>
      <c r="E149" t="e">
        <f>VLOOKUP($D149, Data!$A$2:$V$9750, E$16, 0)</f>
        <v>#N/A</v>
      </c>
      <c r="F149" t="e">
        <f>VLOOKUP($D149, Data!$A$2:$V$9750, F$16, 0)</f>
        <v>#N/A</v>
      </c>
      <c r="G149" t="e">
        <f>VLOOKUP($D149, Data!$A$2:$V$9750, G$16, 0)</f>
        <v>#N/A</v>
      </c>
      <c r="H149" t="e">
        <f>VLOOKUP($D149, Data!$A$2:$V$9750, H$16, 0)</f>
        <v>#N/A</v>
      </c>
      <c r="I149" t="e">
        <f>VLOOKUP($D149, Data!$A$2:$V$9750, I$16, 0)</f>
        <v>#N/A</v>
      </c>
    </row>
    <row r="150" spans="1:9" x14ac:dyDescent="0.25">
      <c r="A150" s="11">
        <v>1</v>
      </c>
      <c r="B150" s="13" t="s">
        <v>3302</v>
      </c>
      <c r="C150" s="13" t="s">
        <v>29</v>
      </c>
      <c r="D150" s="14" t="str">
        <f t="shared" si="4"/>
        <v>Not Ready1CombinedSocial Phobia (9.1)</v>
      </c>
      <c r="E150" t="e">
        <f>VLOOKUP($D150, Data!$A$2:$V$9750, E$16, 0)</f>
        <v>#N/A</v>
      </c>
      <c r="F150" t="e">
        <f>VLOOKUP($D150, Data!$A$2:$V$9750, F$16, 0)</f>
        <v>#N/A</v>
      </c>
      <c r="G150" t="e">
        <f>VLOOKUP($D150, Data!$A$2:$V$9750, G$16, 0)</f>
        <v>#N/A</v>
      </c>
      <c r="H150" t="e">
        <f>VLOOKUP($D150, Data!$A$2:$V$9750, H$16, 0)</f>
        <v>#N/A</v>
      </c>
      <c r="I150" t="e">
        <f>VLOOKUP($D150, Data!$A$2:$V$9750, I$16, 0)</f>
        <v>#N/A</v>
      </c>
    </row>
    <row r="151" spans="1:9" x14ac:dyDescent="0.25">
      <c r="A151" s="11">
        <v>1</v>
      </c>
      <c r="B151" s="13" t="s">
        <v>3302</v>
      </c>
      <c r="C151" s="13" t="s">
        <v>30</v>
      </c>
      <c r="D151" s="14" t="str">
        <f t="shared" si="4"/>
        <v>Not Ready1CombinedPanic Disorder (9.1)</v>
      </c>
      <c r="E151" t="e">
        <f>VLOOKUP($D151, Data!$A$2:$V$9750, E$16, 0)</f>
        <v>#N/A</v>
      </c>
      <c r="F151" t="e">
        <f>VLOOKUP($D151, Data!$A$2:$V$9750, F$16, 0)</f>
        <v>#N/A</v>
      </c>
      <c r="G151" t="e">
        <f>VLOOKUP($D151, Data!$A$2:$V$9750, G$16, 0)</f>
        <v>#N/A</v>
      </c>
      <c r="H151" t="e">
        <f>VLOOKUP($D151, Data!$A$2:$V$9750, H$16, 0)</f>
        <v>#N/A</v>
      </c>
      <c r="I151" t="e">
        <f>VLOOKUP($D151, Data!$A$2:$V$9750, I$16, 0)</f>
        <v>#N/A</v>
      </c>
    </row>
    <row r="152" spans="1:9" x14ac:dyDescent="0.25">
      <c r="A152" s="11">
        <v>1</v>
      </c>
      <c r="B152" s="13" t="s">
        <v>3302</v>
      </c>
      <c r="C152" s="13" t="s">
        <v>31</v>
      </c>
      <c r="D152" s="14" t="str">
        <f t="shared" si="4"/>
        <v>Not Ready1CombinedGeneralized Anxiety Disorder (6.1)</v>
      </c>
      <c r="E152" t="e">
        <f>VLOOKUP($D152, Data!$A$2:$V$9750, E$16, 0)</f>
        <v>#N/A</v>
      </c>
      <c r="F152" t="e">
        <f>VLOOKUP($D152, Data!$A$2:$V$9750, F$16, 0)</f>
        <v>#N/A</v>
      </c>
      <c r="G152" t="e">
        <f>VLOOKUP($D152, Data!$A$2:$V$9750, G$16, 0)</f>
        <v>#N/A</v>
      </c>
      <c r="H152" t="e">
        <f>VLOOKUP($D152, Data!$A$2:$V$9750, H$16, 0)</f>
        <v>#N/A</v>
      </c>
      <c r="I152" t="e">
        <f>VLOOKUP($D152, Data!$A$2:$V$9750, I$16, 0)</f>
        <v>#N/A</v>
      </c>
    </row>
    <row r="153" spans="1:9" x14ac:dyDescent="0.25">
      <c r="A153" s="11">
        <v>1</v>
      </c>
      <c r="B153" s="13" t="s">
        <v>3302</v>
      </c>
      <c r="C153" s="13" t="s">
        <v>32</v>
      </c>
      <c r="D153" s="14" t="str">
        <f t="shared" si="4"/>
        <v>Not Ready1CombinedMajor Depressive Disorder (10.1)</v>
      </c>
      <c r="E153" t="e">
        <f>VLOOKUP($D153, Data!$A$2:$V$9750, E$16, 0)</f>
        <v>#N/A</v>
      </c>
      <c r="F153" t="e">
        <f>VLOOKUP($D153, Data!$A$2:$V$9750, F$16, 0)</f>
        <v>#N/A</v>
      </c>
      <c r="G153" t="e">
        <f>VLOOKUP($D153, Data!$A$2:$V$9750, G$16, 0)</f>
        <v>#N/A</v>
      </c>
      <c r="H153" t="e">
        <f>VLOOKUP($D153, Data!$A$2:$V$9750, H$16, 0)</f>
        <v>#N/A</v>
      </c>
      <c r="I153" t="e">
        <f>VLOOKUP($D153, Data!$A$2:$V$9750, I$16, 0)</f>
        <v>#N/A</v>
      </c>
    </row>
    <row r="154" spans="1:9" x14ac:dyDescent="0.25">
      <c r="A154" s="11">
        <v>1</v>
      </c>
      <c r="B154" s="13" t="s">
        <v>3302</v>
      </c>
      <c r="C154" s="13" t="s">
        <v>33</v>
      </c>
      <c r="D154" s="14" t="str">
        <f t="shared" si="4"/>
        <v>Not Ready1CombinedSeparation Anxiety Disorder (7.1)</v>
      </c>
      <c r="E154" t="e">
        <f>VLOOKUP($D154, Data!$A$2:$V$9750, E$16, 0)</f>
        <v>#N/A</v>
      </c>
      <c r="F154" t="e">
        <f>VLOOKUP($D154, Data!$A$2:$V$9750, F$16, 0)</f>
        <v>#N/A</v>
      </c>
      <c r="G154" t="e">
        <f>VLOOKUP($D154, Data!$A$2:$V$9750, G$16, 0)</f>
        <v>#N/A</v>
      </c>
      <c r="H154" t="e">
        <f>VLOOKUP($D154, Data!$A$2:$V$9750, H$16, 0)</f>
        <v>#N/A</v>
      </c>
      <c r="I154" t="e">
        <f>VLOOKUP($D154, Data!$A$2:$V$9750, I$16, 0)</f>
        <v>#N/A</v>
      </c>
    </row>
    <row r="155" spans="1:9" x14ac:dyDescent="0.25">
      <c r="A155" s="11">
        <v>1</v>
      </c>
      <c r="B155" s="13" t="s">
        <v>3302</v>
      </c>
      <c r="C155" s="13" t="s">
        <v>34</v>
      </c>
      <c r="D155" s="14" t="str">
        <f t="shared" si="4"/>
        <v>Not Ready1CombinedObsessive Compulsive Disorder (6.1)</v>
      </c>
      <c r="E155" t="e">
        <f>VLOOKUP($D155, Data!$A$2:$V$9750, E$16, 0)</f>
        <v>#N/A</v>
      </c>
      <c r="F155" t="e">
        <f>VLOOKUP($D155, Data!$A$2:$V$9750, F$16, 0)</f>
        <v>#N/A</v>
      </c>
      <c r="G155" t="e">
        <f>VLOOKUP($D155, Data!$A$2:$V$9750, G$16, 0)</f>
        <v>#N/A</v>
      </c>
      <c r="H155" t="e">
        <f>VLOOKUP($D155, Data!$A$2:$V$9750, H$16, 0)</f>
        <v>#N/A</v>
      </c>
      <c r="I155" t="e">
        <f>VLOOKUP($D155, Data!$A$2:$V$9750, I$16, 0)</f>
        <v>#N/A</v>
      </c>
    </row>
    <row r="156" spans="1:9" x14ac:dyDescent="0.25">
      <c r="A156" s="11">
        <v>1</v>
      </c>
      <c r="B156" s="13" t="s">
        <v>3302</v>
      </c>
      <c r="C156" s="13" t="s">
        <v>35</v>
      </c>
      <c r="D156" s="14" t="str">
        <f t="shared" si="4"/>
        <v>Not Ready1CombinedTotal Anxiety (37.1)</v>
      </c>
      <c r="E156" t="e">
        <f>VLOOKUP($D156, Data!$A$2:$V$9750, E$16, 0)</f>
        <v>#N/A</v>
      </c>
      <c r="F156" t="e">
        <f>VLOOKUP($D156, Data!$A$2:$V$9750, F$16, 0)</f>
        <v>#N/A</v>
      </c>
      <c r="G156" t="e">
        <f>VLOOKUP($D156, Data!$A$2:$V$9750, G$16, 0)</f>
        <v>#N/A</v>
      </c>
      <c r="H156" t="e">
        <f>VLOOKUP($D156, Data!$A$2:$V$9750, H$16, 0)</f>
        <v>#N/A</v>
      </c>
      <c r="I156" t="e">
        <f>VLOOKUP($D156, Data!$A$2:$V$9750, I$16, 0)</f>
        <v>#N/A</v>
      </c>
    </row>
    <row r="157" spans="1:9" x14ac:dyDescent="0.25">
      <c r="A157" s="11">
        <v>1</v>
      </c>
      <c r="B157" s="13" t="s">
        <v>3302</v>
      </c>
      <c r="C157" s="13" t="s">
        <v>36</v>
      </c>
      <c r="D157" s="14" t="str">
        <f t="shared" si="4"/>
        <v>Not Ready1CombinedTotal Anxiety and Depression (47.1)</v>
      </c>
      <c r="E157" t="e">
        <f>VLOOKUP($D157, Data!$A$2:$V$9750, E$16, 0)</f>
        <v>#N/A</v>
      </c>
      <c r="F157" t="e">
        <f>VLOOKUP($D157, Data!$A$2:$V$9750, F$16, 0)</f>
        <v>#N/A</v>
      </c>
      <c r="G157" t="e">
        <f>VLOOKUP($D157, Data!$A$2:$V$9750, G$16, 0)</f>
        <v>#N/A</v>
      </c>
      <c r="H157" t="e">
        <f>VLOOKUP($D157, Data!$A$2:$V$9750, H$16, 0)</f>
        <v>#N/A</v>
      </c>
      <c r="I157" t="e">
        <f>VLOOKUP($D157, Data!$A$2:$V$9750, I$16, 0)</f>
        <v>#N/A</v>
      </c>
    </row>
    <row r="158" spans="1:9" x14ac:dyDescent="0.25">
      <c r="A158" s="11">
        <v>1</v>
      </c>
      <c r="B158" s="13" t="s">
        <v>3302</v>
      </c>
      <c r="C158" s="13" t="s">
        <v>52</v>
      </c>
      <c r="D158" s="14" t="str">
        <f t="shared" si="4"/>
        <v>Not Ready1CombinedTotal Anxiety (15.1)</v>
      </c>
      <c r="E158" t="e">
        <f>VLOOKUP($D158, Data!$A$2:$V$9750, E$16, 0)</f>
        <v>#N/A</v>
      </c>
      <c r="F158" t="e">
        <f>VLOOKUP($D158, Data!$A$2:$V$9750, F$16, 0)</f>
        <v>#N/A</v>
      </c>
      <c r="G158" t="e">
        <f>VLOOKUP($D158, Data!$A$2:$V$9750, G$16, 0)</f>
        <v>#N/A</v>
      </c>
      <c r="H158" t="e">
        <f>VLOOKUP($D158, Data!$A$2:$V$9750, H$16, 0)</f>
        <v>#N/A</v>
      </c>
      <c r="I158" t="e">
        <f>VLOOKUP($D158, Data!$A$2:$V$9750, I$16, 0)</f>
        <v>#N/A</v>
      </c>
    </row>
    <row r="159" spans="1:9" x14ac:dyDescent="0.25">
      <c r="A159" s="11">
        <v>1</v>
      </c>
      <c r="B159" s="13" t="s">
        <v>3302</v>
      </c>
      <c r="C159" s="13" t="s">
        <v>53</v>
      </c>
      <c r="D159" s="14" t="str">
        <f t="shared" si="4"/>
        <v>Not Ready1CombinedTotal Anxiety and Depression (25.1)</v>
      </c>
      <c r="E159" t="e">
        <f>VLOOKUP($D159, Data!$A$2:$V$9750, E$16, 0)</f>
        <v>#N/A</v>
      </c>
      <c r="F159" t="e">
        <f>VLOOKUP($D159, Data!$A$2:$V$9750, F$16, 0)</f>
        <v>#N/A</v>
      </c>
      <c r="G159" t="e">
        <f>VLOOKUP($D159, Data!$A$2:$V$9750, G$16, 0)</f>
        <v>#N/A</v>
      </c>
      <c r="H159" t="e">
        <f>VLOOKUP($D159, Data!$A$2:$V$9750, H$16, 0)</f>
        <v>#N/A</v>
      </c>
      <c r="I159" t="e">
        <f>VLOOKUP($D159, Data!$A$2:$V$9750, I$16, 0)</f>
        <v>#N/A</v>
      </c>
    </row>
    <row r="160" spans="1:9" x14ac:dyDescent="0.25">
      <c r="A160" s="11">
        <v>1</v>
      </c>
      <c r="B160" s="13" t="s">
        <v>3302</v>
      </c>
      <c r="C160" s="13" t="s">
        <v>182</v>
      </c>
      <c r="D160" s="14" t="str">
        <f t="shared" si="4"/>
        <v>Not Ready1CombinedTotal Depression (5.1)</v>
      </c>
      <c r="E160" t="e">
        <f>VLOOKUP($D160, Data!$A$2:$V$9750, E$16, 0)</f>
        <v>#N/A</v>
      </c>
      <c r="F160" t="e">
        <f>VLOOKUP($D160, Data!$A$2:$V$9750, F$16, 0)</f>
        <v>#N/A</v>
      </c>
      <c r="G160" t="e">
        <f>VLOOKUP($D160, Data!$A$2:$V$9750, G$16, 0)</f>
        <v>#N/A</v>
      </c>
      <c r="H160" t="e">
        <f>VLOOKUP($D160, Data!$A$2:$V$9750, H$16, 0)</f>
        <v>#N/A</v>
      </c>
      <c r="I160" t="e">
        <f>VLOOKUP($D160, Data!$A$2:$V$9750, I$16, 0)</f>
        <v>#N/A</v>
      </c>
    </row>
    <row r="161" spans="1:9" x14ac:dyDescent="0.25">
      <c r="A161" s="11">
        <v>1</v>
      </c>
      <c r="B161" s="13" t="s">
        <v>3302</v>
      </c>
      <c r="C161" s="13" t="s">
        <v>183</v>
      </c>
      <c r="D161" s="14" t="str">
        <f t="shared" si="4"/>
        <v>Not Ready1CombinedTotal Anxiety (20.1)</v>
      </c>
      <c r="E161" t="e">
        <f>VLOOKUP($D161, Data!$A$2:$V$9750, E$16, 0)</f>
        <v>#N/A</v>
      </c>
      <c r="F161" t="e">
        <f>VLOOKUP($D161, Data!$A$2:$V$9750, F$16, 0)</f>
        <v>#N/A</v>
      </c>
      <c r="G161" t="e">
        <f>VLOOKUP($D161, Data!$A$2:$V$9750, G$16, 0)</f>
        <v>#N/A</v>
      </c>
      <c r="H161" t="e">
        <f>VLOOKUP($D161, Data!$A$2:$V$9750, H$16, 0)</f>
        <v>#N/A</v>
      </c>
      <c r="I161" t="e">
        <f>VLOOKUP($D161, Data!$A$2:$V$9750, I$16, 0)</f>
        <v>#N/A</v>
      </c>
    </row>
    <row r="162" spans="1:9" x14ac:dyDescent="0.25">
      <c r="A162" s="11">
        <v>1</v>
      </c>
      <c r="B162" s="13" t="s">
        <v>180</v>
      </c>
      <c r="C162" s="13" t="s">
        <v>29</v>
      </c>
      <c r="D162" s="14" t="str">
        <f t="shared" si="4"/>
        <v>Not Ready1Non-binarySocial Phobia (9.1)</v>
      </c>
      <c r="E162" t="e">
        <f>VLOOKUP($D162, Data!$A$2:$V$9750, E$16, 0)</f>
        <v>#N/A</v>
      </c>
      <c r="F162" t="e">
        <f>VLOOKUP($D162, Data!$A$2:$V$9750, F$16, 0)</f>
        <v>#N/A</v>
      </c>
      <c r="G162" t="e">
        <f>VLOOKUP($D162, Data!$A$2:$V$9750, G$16, 0)</f>
        <v>#N/A</v>
      </c>
      <c r="H162" t="e">
        <f>VLOOKUP($D162, Data!$A$2:$V$9750, H$16, 0)</f>
        <v>#N/A</v>
      </c>
      <c r="I162" t="e">
        <f>VLOOKUP($D162, Data!$A$2:$V$9750, I$16, 0)</f>
        <v>#N/A</v>
      </c>
    </row>
    <row r="163" spans="1:9" x14ac:dyDescent="0.25">
      <c r="A163" s="11">
        <v>1</v>
      </c>
      <c r="B163" s="13" t="s">
        <v>180</v>
      </c>
      <c r="C163" s="13" t="s">
        <v>30</v>
      </c>
      <c r="D163" s="14" t="str">
        <f t="shared" si="4"/>
        <v>Not Ready1Non-binaryPanic Disorder (9.1)</v>
      </c>
      <c r="E163" t="e">
        <f>VLOOKUP($D163, Data!$A$2:$V$9750, E$16, 0)</f>
        <v>#N/A</v>
      </c>
      <c r="F163" t="e">
        <f>VLOOKUP($D163, Data!$A$2:$V$9750, F$16, 0)</f>
        <v>#N/A</v>
      </c>
      <c r="G163" t="e">
        <f>VLOOKUP($D163, Data!$A$2:$V$9750, G$16, 0)</f>
        <v>#N/A</v>
      </c>
      <c r="H163" t="e">
        <f>VLOOKUP($D163, Data!$A$2:$V$9750, H$16, 0)</f>
        <v>#N/A</v>
      </c>
      <c r="I163" t="e">
        <f>VLOOKUP($D163, Data!$A$2:$V$9750, I$16, 0)</f>
        <v>#N/A</v>
      </c>
    </row>
    <row r="164" spans="1:9" x14ac:dyDescent="0.25">
      <c r="A164" s="11">
        <v>1</v>
      </c>
      <c r="B164" s="13" t="s">
        <v>180</v>
      </c>
      <c r="C164" s="13" t="s">
        <v>31</v>
      </c>
      <c r="D164" s="14" t="str">
        <f t="shared" si="4"/>
        <v>Not Ready1Non-binaryGeneralized Anxiety Disorder (6.1)</v>
      </c>
      <c r="E164" t="e">
        <f>VLOOKUP($D164, Data!$A$2:$V$9750, E$16, 0)</f>
        <v>#N/A</v>
      </c>
      <c r="F164" t="e">
        <f>VLOOKUP($D164, Data!$A$2:$V$9750, F$16, 0)</f>
        <v>#N/A</v>
      </c>
      <c r="G164" t="e">
        <f>VLOOKUP($D164, Data!$A$2:$V$9750, G$16, 0)</f>
        <v>#N/A</v>
      </c>
      <c r="H164" t="e">
        <f>VLOOKUP($D164, Data!$A$2:$V$9750, H$16, 0)</f>
        <v>#N/A</v>
      </c>
      <c r="I164" t="e">
        <f>VLOOKUP($D164, Data!$A$2:$V$9750, I$16, 0)</f>
        <v>#N/A</v>
      </c>
    </row>
    <row r="165" spans="1:9" x14ac:dyDescent="0.25">
      <c r="A165" s="11">
        <v>1</v>
      </c>
      <c r="B165" s="13" t="s">
        <v>180</v>
      </c>
      <c r="C165" s="13" t="s">
        <v>32</v>
      </c>
      <c r="D165" s="14" t="str">
        <f t="shared" si="4"/>
        <v>Not Ready1Non-binaryMajor Depressive Disorder (10.1)</v>
      </c>
      <c r="E165" t="e">
        <f>VLOOKUP($D165, Data!$A$2:$V$9750, E$16, 0)</f>
        <v>#N/A</v>
      </c>
      <c r="F165" t="e">
        <f>VLOOKUP($D165, Data!$A$2:$V$9750, F$16, 0)</f>
        <v>#N/A</v>
      </c>
      <c r="G165" t="e">
        <f>VLOOKUP($D165, Data!$A$2:$V$9750, G$16, 0)</f>
        <v>#N/A</v>
      </c>
      <c r="H165" t="e">
        <f>VLOOKUP($D165, Data!$A$2:$V$9750, H$16, 0)</f>
        <v>#N/A</v>
      </c>
      <c r="I165" t="e">
        <f>VLOOKUP($D165, Data!$A$2:$V$9750, I$16, 0)</f>
        <v>#N/A</v>
      </c>
    </row>
    <row r="166" spans="1:9" x14ac:dyDescent="0.25">
      <c r="A166" s="11">
        <v>1</v>
      </c>
      <c r="B166" s="13" t="s">
        <v>180</v>
      </c>
      <c r="C166" s="13" t="s">
        <v>33</v>
      </c>
      <c r="D166" s="14" t="str">
        <f t="shared" si="4"/>
        <v>Not Ready1Non-binarySeparation Anxiety Disorder (7.1)</v>
      </c>
      <c r="E166" t="e">
        <f>VLOOKUP($D166, Data!$A$2:$V$9750, E$16, 0)</f>
        <v>#N/A</v>
      </c>
      <c r="F166" t="e">
        <f>VLOOKUP($D166, Data!$A$2:$V$9750, F$16, 0)</f>
        <v>#N/A</v>
      </c>
      <c r="G166" t="e">
        <f>VLOOKUP($D166, Data!$A$2:$V$9750, G$16, 0)</f>
        <v>#N/A</v>
      </c>
      <c r="H166" t="e">
        <f>VLOOKUP($D166, Data!$A$2:$V$9750, H$16, 0)</f>
        <v>#N/A</v>
      </c>
      <c r="I166" t="e">
        <f>VLOOKUP($D166, Data!$A$2:$V$9750, I$16, 0)</f>
        <v>#N/A</v>
      </c>
    </row>
    <row r="167" spans="1:9" x14ac:dyDescent="0.25">
      <c r="A167" s="11">
        <v>1</v>
      </c>
      <c r="B167" s="13" t="s">
        <v>180</v>
      </c>
      <c r="C167" s="13" t="s">
        <v>34</v>
      </c>
      <c r="D167" s="14" t="str">
        <f t="shared" si="4"/>
        <v>Not Ready1Non-binaryObsessive Compulsive Disorder (6.1)</v>
      </c>
      <c r="E167" t="e">
        <f>VLOOKUP($D167, Data!$A$2:$V$9750, E$16, 0)</f>
        <v>#N/A</v>
      </c>
      <c r="F167" t="e">
        <f>VLOOKUP($D167, Data!$A$2:$V$9750, F$16, 0)</f>
        <v>#N/A</v>
      </c>
      <c r="G167" t="e">
        <f>VLOOKUP($D167, Data!$A$2:$V$9750, G$16, 0)</f>
        <v>#N/A</v>
      </c>
      <c r="H167" t="e">
        <f>VLOOKUP($D167, Data!$A$2:$V$9750, H$16, 0)</f>
        <v>#N/A</v>
      </c>
      <c r="I167" t="e">
        <f>VLOOKUP($D167, Data!$A$2:$V$9750, I$16, 0)</f>
        <v>#N/A</v>
      </c>
    </row>
    <row r="168" spans="1:9" x14ac:dyDescent="0.25">
      <c r="A168" s="11">
        <v>1</v>
      </c>
      <c r="B168" s="13" t="s">
        <v>180</v>
      </c>
      <c r="C168" s="13" t="s">
        <v>35</v>
      </c>
      <c r="D168" s="14" t="str">
        <f t="shared" si="4"/>
        <v>Not Ready1Non-binaryTotal Anxiety (37.1)</v>
      </c>
      <c r="E168" t="e">
        <f>VLOOKUP($D168, Data!$A$2:$V$9750, E$16, 0)</f>
        <v>#N/A</v>
      </c>
      <c r="F168" t="e">
        <f>VLOOKUP($D168, Data!$A$2:$V$9750, F$16, 0)</f>
        <v>#N/A</v>
      </c>
      <c r="G168" t="e">
        <f>VLOOKUP($D168, Data!$A$2:$V$9750, G$16, 0)</f>
        <v>#N/A</v>
      </c>
      <c r="H168" t="e">
        <f>VLOOKUP($D168, Data!$A$2:$V$9750, H$16, 0)</f>
        <v>#N/A</v>
      </c>
      <c r="I168" t="e">
        <f>VLOOKUP($D168, Data!$A$2:$V$9750, I$16, 0)</f>
        <v>#N/A</v>
      </c>
    </row>
    <row r="169" spans="1:9" x14ac:dyDescent="0.25">
      <c r="A169" s="11">
        <v>1</v>
      </c>
      <c r="B169" s="13" t="s">
        <v>180</v>
      </c>
      <c r="C169" s="13" t="s">
        <v>36</v>
      </c>
      <c r="D169" s="14" t="str">
        <f t="shared" si="4"/>
        <v>Not Ready1Non-binaryTotal Anxiety and Depression (47.1)</v>
      </c>
      <c r="E169" t="e">
        <f>VLOOKUP($D169, Data!$A$2:$V$9750, E$16, 0)</f>
        <v>#N/A</v>
      </c>
      <c r="F169" t="e">
        <f>VLOOKUP($D169, Data!$A$2:$V$9750, F$16, 0)</f>
        <v>#N/A</v>
      </c>
      <c r="G169" t="e">
        <f>VLOOKUP($D169, Data!$A$2:$V$9750, G$16, 0)</f>
        <v>#N/A</v>
      </c>
      <c r="H169" t="e">
        <f>VLOOKUP($D169, Data!$A$2:$V$9750, H$16, 0)</f>
        <v>#N/A</v>
      </c>
      <c r="I169" t="e">
        <f>VLOOKUP($D169, Data!$A$2:$V$9750, I$16, 0)</f>
        <v>#N/A</v>
      </c>
    </row>
    <row r="170" spans="1:9" x14ac:dyDescent="0.25">
      <c r="A170" s="11">
        <v>1</v>
      </c>
      <c r="B170" s="13" t="s">
        <v>180</v>
      </c>
      <c r="C170" s="13" t="s">
        <v>52</v>
      </c>
      <c r="D170" s="14" t="str">
        <f t="shared" si="4"/>
        <v>Not Ready1Non-binaryTotal Anxiety (15.1)</v>
      </c>
      <c r="E170" t="e">
        <f>VLOOKUP($D170, Data!$A$2:$V$9750, E$16, 0)</f>
        <v>#N/A</v>
      </c>
      <c r="F170" t="e">
        <f>VLOOKUP($D170, Data!$A$2:$V$9750, F$16, 0)</f>
        <v>#N/A</v>
      </c>
      <c r="G170" t="e">
        <f>VLOOKUP($D170, Data!$A$2:$V$9750, G$16, 0)</f>
        <v>#N/A</v>
      </c>
      <c r="H170" t="e">
        <f>VLOOKUP($D170, Data!$A$2:$V$9750, H$16, 0)</f>
        <v>#N/A</v>
      </c>
      <c r="I170" t="e">
        <f>VLOOKUP($D170, Data!$A$2:$V$9750, I$16, 0)</f>
        <v>#N/A</v>
      </c>
    </row>
    <row r="171" spans="1:9" x14ac:dyDescent="0.25">
      <c r="A171" s="11">
        <v>1</v>
      </c>
      <c r="B171" s="13" t="s">
        <v>180</v>
      </c>
      <c r="C171" s="13" t="s">
        <v>53</v>
      </c>
      <c r="D171" s="14" t="str">
        <f t="shared" si="4"/>
        <v>Not Ready1Non-binaryTotal Anxiety and Depression (25.1)</v>
      </c>
      <c r="E171" t="e">
        <f>VLOOKUP($D171, Data!$A$2:$V$9750, E$16, 0)</f>
        <v>#N/A</v>
      </c>
      <c r="F171" t="e">
        <f>VLOOKUP($D171, Data!$A$2:$V$9750, F$16, 0)</f>
        <v>#N/A</v>
      </c>
      <c r="G171" t="e">
        <f>VLOOKUP($D171, Data!$A$2:$V$9750, G$16, 0)</f>
        <v>#N/A</v>
      </c>
      <c r="H171" t="e">
        <f>VLOOKUP($D171, Data!$A$2:$V$9750, H$16, 0)</f>
        <v>#N/A</v>
      </c>
      <c r="I171" t="e">
        <f>VLOOKUP($D171, Data!$A$2:$V$9750, I$16, 0)</f>
        <v>#N/A</v>
      </c>
    </row>
    <row r="172" spans="1:9" x14ac:dyDescent="0.25">
      <c r="A172" s="11">
        <v>1</v>
      </c>
      <c r="B172" s="13" t="s">
        <v>180</v>
      </c>
      <c r="C172" s="13" t="s">
        <v>182</v>
      </c>
      <c r="D172" s="14" t="str">
        <f t="shared" si="4"/>
        <v>Not Ready1Non-binaryTotal Depression (5.1)</v>
      </c>
      <c r="E172" t="e">
        <f>VLOOKUP($D172, Data!$A$2:$V$9750, E$16, 0)</f>
        <v>#N/A</v>
      </c>
      <c r="F172" t="e">
        <f>VLOOKUP($D172, Data!$A$2:$V$9750, F$16, 0)</f>
        <v>#N/A</v>
      </c>
      <c r="G172" t="e">
        <f>VLOOKUP($D172, Data!$A$2:$V$9750, G$16, 0)</f>
        <v>#N/A</v>
      </c>
      <c r="H172" t="e">
        <f>VLOOKUP($D172, Data!$A$2:$V$9750, H$16, 0)</f>
        <v>#N/A</v>
      </c>
      <c r="I172" t="e">
        <f>VLOOKUP($D172, Data!$A$2:$V$9750, I$16, 0)</f>
        <v>#N/A</v>
      </c>
    </row>
    <row r="173" spans="1:9" x14ac:dyDescent="0.25">
      <c r="A173" s="11">
        <v>1</v>
      </c>
      <c r="B173" s="13" t="s">
        <v>180</v>
      </c>
      <c r="C173" s="13" t="s">
        <v>183</v>
      </c>
      <c r="D173" s="14" t="str">
        <f t="shared" si="4"/>
        <v>Not Ready1Non-binaryTotal Anxiety (20.1)</v>
      </c>
      <c r="E173" t="e">
        <f>VLOOKUP($D173, Data!$A$2:$V$9750, E$16, 0)</f>
        <v>#N/A</v>
      </c>
      <c r="F173" t="e">
        <f>VLOOKUP($D173, Data!$A$2:$V$9750, F$16, 0)</f>
        <v>#N/A</v>
      </c>
      <c r="G173" t="e">
        <f>VLOOKUP($D173, Data!$A$2:$V$9750, G$16, 0)</f>
        <v>#N/A</v>
      </c>
      <c r="H173" t="e">
        <f>VLOOKUP($D173, Data!$A$2:$V$9750, H$16, 0)</f>
        <v>#N/A</v>
      </c>
      <c r="I173" t="e">
        <f>VLOOKUP($D173, Data!$A$2:$V$9750, I$16, 0)</f>
        <v>#N/A</v>
      </c>
    </row>
    <row r="174" spans="1:9" x14ac:dyDescent="0.25">
      <c r="A174" s="11">
        <v>1</v>
      </c>
      <c r="B174" s="13" t="s">
        <v>181</v>
      </c>
      <c r="C174" s="13" t="s">
        <v>29</v>
      </c>
      <c r="D174" s="14" t="str">
        <f t="shared" si="4"/>
        <v>Not Ready1TransgenderSocial Phobia (9.1)</v>
      </c>
      <c r="E174" t="e">
        <f>VLOOKUP($D174, Data!$A$2:$V$9750, E$16, 0)</f>
        <v>#N/A</v>
      </c>
      <c r="F174" t="e">
        <f>VLOOKUP($D174, Data!$A$2:$V$9750, F$16, 0)</f>
        <v>#N/A</v>
      </c>
      <c r="G174" t="e">
        <f>VLOOKUP($D174, Data!$A$2:$V$9750, G$16, 0)</f>
        <v>#N/A</v>
      </c>
      <c r="H174" t="e">
        <f>VLOOKUP($D174, Data!$A$2:$V$9750, H$16, 0)</f>
        <v>#N/A</v>
      </c>
      <c r="I174" t="e">
        <f>VLOOKUP($D174, Data!$A$2:$V$9750, I$16, 0)</f>
        <v>#N/A</v>
      </c>
    </row>
    <row r="175" spans="1:9" x14ac:dyDescent="0.25">
      <c r="A175" s="11">
        <v>1</v>
      </c>
      <c r="B175" s="13" t="s">
        <v>181</v>
      </c>
      <c r="C175" s="13" t="s">
        <v>30</v>
      </c>
      <c r="D175" s="14" t="str">
        <f t="shared" si="4"/>
        <v>Not Ready1TransgenderPanic Disorder (9.1)</v>
      </c>
      <c r="E175" t="e">
        <f>VLOOKUP($D175, Data!$A$2:$V$9750, E$16, 0)</f>
        <v>#N/A</v>
      </c>
      <c r="F175" t="e">
        <f>VLOOKUP($D175, Data!$A$2:$V$9750, F$16, 0)</f>
        <v>#N/A</v>
      </c>
      <c r="G175" t="e">
        <f>VLOOKUP($D175, Data!$A$2:$V$9750, G$16, 0)</f>
        <v>#N/A</v>
      </c>
      <c r="H175" t="e">
        <f>VLOOKUP($D175, Data!$A$2:$V$9750, H$16, 0)</f>
        <v>#N/A</v>
      </c>
      <c r="I175" t="e">
        <f>VLOOKUP($D175, Data!$A$2:$V$9750, I$16, 0)</f>
        <v>#N/A</v>
      </c>
    </row>
    <row r="176" spans="1:9" x14ac:dyDescent="0.25">
      <c r="A176" s="11">
        <v>1</v>
      </c>
      <c r="B176" s="13" t="s">
        <v>181</v>
      </c>
      <c r="C176" s="13" t="s">
        <v>31</v>
      </c>
      <c r="D176" s="14" t="str">
        <f t="shared" si="4"/>
        <v>Not Ready1TransgenderGeneralized Anxiety Disorder (6.1)</v>
      </c>
      <c r="E176" t="e">
        <f>VLOOKUP($D176, Data!$A$2:$V$9750, E$16, 0)</f>
        <v>#N/A</v>
      </c>
      <c r="F176" t="e">
        <f>VLOOKUP($D176, Data!$A$2:$V$9750, F$16, 0)</f>
        <v>#N/A</v>
      </c>
      <c r="G176" t="e">
        <f>VLOOKUP($D176, Data!$A$2:$V$9750, G$16, 0)</f>
        <v>#N/A</v>
      </c>
      <c r="H176" t="e">
        <f>VLOOKUP($D176, Data!$A$2:$V$9750, H$16, 0)</f>
        <v>#N/A</v>
      </c>
      <c r="I176" t="e">
        <f>VLOOKUP($D176, Data!$A$2:$V$9750, I$16, 0)</f>
        <v>#N/A</v>
      </c>
    </row>
    <row r="177" spans="1:9" x14ac:dyDescent="0.25">
      <c r="A177" s="11">
        <v>1</v>
      </c>
      <c r="B177" s="13" t="s">
        <v>181</v>
      </c>
      <c r="C177" s="13" t="s">
        <v>32</v>
      </c>
      <c r="D177" s="14" t="str">
        <f t="shared" si="4"/>
        <v>Not Ready1TransgenderMajor Depressive Disorder (10.1)</v>
      </c>
      <c r="E177" t="e">
        <f>VLOOKUP($D177, Data!$A$2:$V$9750, E$16, 0)</f>
        <v>#N/A</v>
      </c>
      <c r="F177" t="e">
        <f>VLOOKUP($D177, Data!$A$2:$V$9750, F$16, 0)</f>
        <v>#N/A</v>
      </c>
      <c r="G177" t="e">
        <f>VLOOKUP($D177, Data!$A$2:$V$9750, G$16, 0)</f>
        <v>#N/A</v>
      </c>
      <c r="H177" t="e">
        <f>VLOOKUP($D177, Data!$A$2:$V$9750, H$16, 0)</f>
        <v>#N/A</v>
      </c>
      <c r="I177" t="e">
        <f>VLOOKUP($D177, Data!$A$2:$V$9750, I$16, 0)</f>
        <v>#N/A</v>
      </c>
    </row>
    <row r="178" spans="1:9" x14ac:dyDescent="0.25">
      <c r="A178" s="11">
        <v>1</v>
      </c>
      <c r="B178" s="13" t="s">
        <v>181</v>
      </c>
      <c r="C178" s="13" t="s">
        <v>33</v>
      </c>
      <c r="D178" s="14" t="str">
        <f t="shared" si="4"/>
        <v>Not Ready1TransgenderSeparation Anxiety Disorder (7.1)</v>
      </c>
      <c r="E178" t="e">
        <f>VLOOKUP($D178, Data!$A$2:$V$9750, E$16, 0)</f>
        <v>#N/A</v>
      </c>
      <c r="F178" t="e">
        <f>VLOOKUP($D178, Data!$A$2:$V$9750, F$16, 0)</f>
        <v>#N/A</v>
      </c>
      <c r="G178" t="e">
        <f>VLOOKUP($D178, Data!$A$2:$V$9750, G$16, 0)</f>
        <v>#N/A</v>
      </c>
      <c r="H178" t="e">
        <f>VLOOKUP($D178, Data!$A$2:$V$9750, H$16, 0)</f>
        <v>#N/A</v>
      </c>
      <c r="I178" t="e">
        <f>VLOOKUP($D178, Data!$A$2:$V$9750, I$16, 0)</f>
        <v>#N/A</v>
      </c>
    </row>
    <row r="179" spans="1:9" x14ac:dyDescent="0.25">
      <c r="A179" s="11">
        <v>1</v>
      </c>
      <c r="B179" s="13" t="s">
        <v>181</v>
      </c>
      <c r="C179" s="13" t="s">
        <v>34</v>
      </c>
      <c r="D179" s="14" t="str">
        <f t="shared" si="4"/>
        <v>Not Ready1TransgenderObsessive Compulsive Disorder (6.1)</v>
      </c>
      <c r="E179" t="e">
        <f>VLOOKUP($D179, Data!$A$2:$V$9750, E$16, 0)</f>
        <v>#N/A</v>
      </c>
      <c r="F179" t="e">
        <f>VLOOKUP($D179, Data!$A$2:$V$9750, F$16, 0)</f>
        <v>#N/A</v>
      </c>
      <c r="G179" t="e">
        <f>VLOOKUP($D179, Data!$A$2:$V$9750, G$16, 0)</f>
        <v>#N/A</v>
      </c>
      <c r="H179" t="e">
        <f>VLOOKUP($D179, Data!$A$2:$V$9750, H$16, 0)</f>
        <v>#N/A</v>
      </c>
      <c r="I179" t="e">
        <f>VLOOKUP($D179, Data!$A$2:$V$9750, I$16, 0)</f>
        <v>#N/A</v>
      </c>
    </row>
    <row r="180" spans="1:9" x14ac:dyDescent="0.25">
      <c r="A180" s="11">
        <v>1</v>
      </c>
      <c r="B180" s="13" t="s">
        <v>181</v>
      </c>
      <c r="C180" s="13" t="s">
        <v>35</v>
      </c>
      <c r="D180" s="14" t="str">
        <f t="shared" si="4"/>
        <v>Not Ready1TransgenderTotal Anxiety (37.1)</v>
      </c>
      <c r="E180" t="e">
        <f>VLOOKUP($D180, Data!$A$2:$V$9750, E$16, 0)</f>
        <v>#N/A</v>
      </c>
      <c r="F180" t="e">
        <f>VLOOKUP($D180, Data!$A$2:$V$9750, F$16, 0)</f>
        <v>#N/A</v>
      </c>
      <c r="G180" t="e">
        <f>VLOOKUP($D180, Data!$A$2:$V$9750, G$16, 0)</f>
        <v>#N/A</v>
      </c>
      <c r="H180" t="e">
        <f>VLOOKUP($D180, Data!$A$2:$V$9750, H$16, 0)</f>
        <v>#N/A</v>
      </c>
      <c r="I180" t="e">
        <f>VLOOKUP($D180, Data!$A$2:$V$9750, I$16, 0)</f>
        <v>#N/A</v>
      </c>
    </row>
    <row r="181" spans="1:9" x14ac:dyDescent="0.25">
      <c r="A181" s="11">
        <v>1</v>
      </c>
      <c r="B181" s="13" t="s">
        <v>181</v>
      </c>
      <c r="C181" s="13" t="s">
        <v>36</v>
      </c>
      <c r="D181" s="14" t="str">
        <f t="shared" si="4"/>
        <v>Not Ready1TransgenderTotal Anxiety and Depression (47.1)</v>
      </c>
      <c r="E181" t="e">
        <f>VLOOKUP($D181, Data!$A$2:$V$9750, E$16, 0)</f>
        <v>#N/A</v>
      </c>
      <c r="F181" t="e">
        <f>VLOOKUP($D181, Data!$A$2:$V$9750, F$16, 0)</f>
        <v>#N/A</v>
      </c>
      <c r="G181" t="e">
        <f>VLOOKUP($D181, Data!$A$2:$V$9750, G$16, 0)</f>
        <v>#N/A</v>
      </c>
      <c r="H181" t="e">
        <f>VLOOKUP($D181, Data!$A$2:$V$9750, H$16, 0)</f>
        <v>#N/A</v>
      </c>
      <c r="I181" t="e">
        <f>VLOOKUP($D181, Data!$A$2:$V$9750, I$16, 0)</f>
        <v>#N/A</v>
      </c>
    </row>
    <row r="182" spans="1:9" x14ac:dyDescent="0.25">
      <c r="A182" s="11">
        <v>1</v>
      </c>
      <c r="B182" s="13" t="s">
        <v>181</v>
      </c>
      <c r="C182" s="13" t="s">
        <v>52</v>
      </c>
      <c r="D182" s="14" t="str">
        <f t="shared" si="4"/>
        <v>Not Ready1TransgenderTotal Anxiety (15.1)</v>
      </c>
      <c r="E182" t="e">
        <f>VLOOKUP($D182, Data!$A$2:$V$9750, E$16, 0)</f>
        <v>#N/A</v>
      </c>
      <c r="F182" t="e">
        <f>VLOOKUP($D182, Data!$A$2:$V$9750, F$16, 0)</f>
        <v>#N/A</v>
      </c>
      <c r="G182" t="e">
        <f>VLOOKUP($D182, Data!$A$2:$V$9750, G$16, 0)</f>
        <v>#N/A</v>
      </c>
      <c r="H182" t="e">
        <f>VLOOKUP($D182, Data!$A$2:$V$9750, H$16, 0)</f>
        <v>#N/A</v>
      </c>
      <c r="I182" t="e">
        <f>VLOOKUP($D182, Data!$A$2:$V$9750, I$16, 0)</f>
        <v>#N/A</v>
      </c>
    </row>
    <row r="183" spans="1:9" x14ac:dyDescent="0.25">
      <c r="A183" s="11">
        <v>1</v>
      </c>
      <c r="B183" s="13" t="s">
        <v>181</v>
      </c>
      <c r="C183" s="13" t="s">
        <v>53</v>
      </c>
      <c r="D183" s="14" t="str">
        <f t="shared" si="4"/>
        <v>Not Ready1TransgenderTotal Anxiety and Depression (25.1)</v>
      </c>
      <c r="E183" t="e">
        <f>VLOOKUP($D183, Data!$A$2:$V$9750, E$16, 0)</f>
        <v>#N/A</v>
      </c>
      <c r="F183" t="e">
        <f>VLOOKUP($D183, Data!$A$2:$V$9750, F$16, 0)</f>
        <v>#N/A</v>
      </c>
      <c r="G183" t="e">
        <f>VLOOKUP($D183, Data!$A$2:$V$9750, G$16, 0)</f>
        <v>#N/A</v>
      </c>
      <c r="H183" t="e">
        <f>VLOOKUP($D183, Data!$A$2:$V$9750, H$16, 0)</f>
        <v>#N/A</v>
      </c>
      <c r="I183" t="e">
        <f>VLOOKUP($D183, Data!$A$2:$V$9750, I$16, 0)</f>
        <v>#N/A</v>
      </c>
    </row>
    <row r="184" spans="1:9" x14ac:dyDescent="0.25">
      <c r="A184" s="11">
        <v>1</v>
      </c>
      <c r="B184" s="13" t="s">
        <v>181</v>
      </c>
      <c r="C184" s="13" t="s">
        <v>182</v>
      </c>
      <c r="D184" s="14" t="str">
        <f t="shared" si="4"/>
        <v>Not Ready1TransgenderTotal Depression (5.1)</v>
      </c>
      <c r="E184" t="e">
        <f>VLOOKUP($D184, Data!$A$2:$V$9750, E$16, 0)</f>
        <v>#N/A</v>
      </c>
      <c r="F184" t="e">
        <f>VLOOKUP($D184, Data!$A$2:$V$9750, F$16, 0)</f>
        <v>#N/A</v>
      </c>
      <c r="G184" t="e">
        <f>VLOOKUP($D184, Data!$A$2:$V$9750, G$16, 0)</f>
        <v>#N/A</v>
      </c>
      <c r="H184" t="e">
        <f>VLOOKUP($D184, Data!$A$2:$V$9750, H$16, 0)</f>
        <v>#N/A</v>
      </c>
      <c r="I184" t="e">
        <f>VLOOKUP($D184, Data!$A$2:$V$9750, I$16, 0)</f>
        <v>#N/A</v>
      </c>
    </row>
    <row r="185" spans="1:9" x14ac:dyDescent="0.25">
      <c r="A185" s="11">
        <v>1</v>
      </c>
      <c r="B185" s="13" t="s">
        <v>181</v>
      </c>
      <c r="C185" s="13" t="s">
        <v>183</v>
      </c>
      <c r="D185" s="14" t="str">
        <f t="shared" si="4"/>
        <v>Not Ready1TransgenderTotal Anxiety (20.1)</v>
      </c>
      <c r="E185" t="e">
        <f>VLOOKUP($D185, Data!$A$2:$V$9750, E$16, 0)</f>
        <v>#N/A</v>
      </c>
      <c r="F185" t="e">
        <f>VLOOKUP($D185, Data!$A$2:$V$9750, F$16, 0)</f>
        <v>#N/A</v>
      </c>
      <c r="G185" t="e">
        <f>VLOOKUP($D185, Data!$A$2:$V$9750, G$16, 0)</f>
        <v>#N/A</v>
      </c>
      <c r="H185" t="e">
        <f>VLOOKUP($D185, Data!$A$2:$V$9750, H$16, 0)</f>
        <v>#N/A</v>
      </c>
      <c r="I185" t="e">
        <f>VLOOKUP($D185, Data!$A$2:$V$9750, I$16, 0)</f>
        <v>#N/A</v>
      </c>
    </row>
    <row r="186" spans="1:9" x14ac:dyDescent="0.25">
      <c r="A186" s="11">
        <v>2</v>
      </c>
      <c r="B186" s="13" t="s">
        <v>176</v>
      </c>
      <c r="C186" s="13" t="s">
        <v>29</v>
      </c>
      <c r="D186" s="14" t="str">
        <f t="shared" si="4"/>
        <v>Not Ready2BigenderSocial Phobia (9.1)</v>
      </c>
      <c r="E186" t="e">
        <f>VLOOKUP($D186, Data!$A$2:$V$9750, E$16, 0)</f>
        <v>#N/A</v>
      </c>
      <c r="F186" t="e">
        <f>VLOOKUP($D186, Data!$A$2:$V$9750, F$16, 0)</f>
        <v>#N/A</v>
      </c>
      <c r="G186" t="e">
        <f>VLOOKUP($D186, Data!$A$2:$V$9750, G$16, 0)</f>
        <v>#N/A</v>
      </c>
      <c r="H186" t="e">
        <f>VLOOKUP($D186, Data!$A$2:$V$9750, H$16, 0)</f>
        <v>#N/A</v>
      </c>
      <c r="I186" t="e">
        <f>VLOOKUP($D186, Data!$A$2:$V$9750, I$16, 0)</f>
        <v>#N/A</v>
      </c>
    </row>
    <row r="187" spans="1:9" x14ac:dyDescent="0.25">
      <c r="A187" s="11">
        <v>2</v>
      </c>
      <c r="B187" s="13" t="s">
        <v>176</v>
      </c>
      <c r="C187" s="13" t="s">
        <v>30</v>
      </c>
      <c r="D187" s="14" t="str">
        <f t="shared" si="4"/>
        <v>Not Ready2BigenderPanic Disorder (9.1)</v>
      </c>
      <c r="E187" t="e">
        <f>VLOOKUP($D187, Data!$A$2:$V$9750, E$16, 0)</f>
        <v>#N/A</v>
      </c>
      <c r="F187" t="e">
        <f>VLOOKUP($D187, Data!$A$2:$V$9750, F$16, 0)</f>
        <v>#N/A</v>
      </c>
      <c r="G187" t="e">
        <f>VLOOKUP($D187, Data!$A$2:$V$9750, G$16, 0)</f>
        <v>#N/A</v>
      </c>
      <c r="H187" t="e">
        <f>VLOOKUP($D187, Data!$A$2:$V$9750, H$16, 0)</f>
        <v>#N/A</v>
      </c>
      <c r="I187" t="e">
        <f>VLOOKUP($D187, Data!$A$2:$V$9750, I$16, 0)</f>
        <v>#N/A</v>
      </c>
    </row>
    <row r="188" spans="1:9" x14ac:dyDescent="0.25">
      <c r="A188" s="11">
        <v>2</v>
      </c>
      <c r="B188" s="13" t="s">
        <v>176</v>
      </c>
      <c r="C188" s="13" t="s">
        <v>31</v>
      </c>
      <c r="D188" s="14" t="str">
        <f t="shared" si="4"/>
        <v>Not Ready2BigenderGeneralized Anxiety Disorder (6.1)</v>
      </c>
      <c r="E188" t="e">
        <f>VLOOKUP($D188, Data!$A$2:$V$9750, E$16, 0)</f>
        <v>#N/A</v>
      </c>
      <c r="F188" t="e">
        <f>VLOOKUP($D188, Data!$A$2:$V$9750, F$16, 0)</f>
        <v>#N/A</v>
      </c>
      <c r="G188" t="e">
        <f>VLOOKUP($D188, Data!$A$2:$V$9750, G$16, 0)</f>
        <v>#N/A</v>
      </c>
      <c r="H188" t="e">
        <f>VLOOKUP($D188, Data!$A$2:$V$9750, H$16, 0)</f>
        <v>#N/A</v>
      </c>
      <c r="I188" t="e">
        <f>VLOOKUP($D188, Data!$A$2:$V$9750, I$16, 0)</f>
        <v>#N/A</v>
      </c>
    </row>
    <row r="189" spans="1:9" x14ac:dyDescent="0.25">
      <c r="A189" s="11">
        <v>2</v>
      </c>
      <c r="B189" s="13" t="s">
        <v>176</v>
      </c>
      <c r="C189" s="13" t="s">
        <v>32</v>
      </c>
      <c r="D189" s="14" t="str">
        <f t="shared" si="4"/>
        <v>Not Ready2BigenderMajor Depressive Disorder (10.1)</v>
      </c>
      <c r="E189" t="e">
        <f>VLOOKUP($D189, Data!$A$2:$V$9750, E$16, 0)</f>
        <v>#N/A</v>
      </c>
      <c r="F189" t="e">
        <f>VLOOKUP($D189, Data!$A$2:$V$9750, F$16, 0)</f>
        <v>#N/A</v>
      </c>
      <c r="G189" t="e">
        <f>VLOOKUP($D189, Data!$A$2:$V$9750, G$16, 0)</f>
        <v>#N/A</v>
      </c>
      <c r="H189" t="e">
        <f>VLOOKUP($D189, Data!$A$2:$V$9750, H$16, 0)</f>
        <v>#N/A</v>
      </c>
      <c r="I189" t="e">
        <f>VLOOKUP($D189, Data!$A$2:$V$9750, I$16, 0)</f>
        <v>#N/A</v>
      </c>
    </row>
    <row r="190" spans="1:9" x14ac:dyDescent="0.25">
      <c r="A190" s="11">
        <v>2</v>
      </c>
      <c r="B190" s="13" t="s">
        <v>176</v>
      </c>
      <c r="C190" s="13" t="s">
        <v>33</v>
      </c>
      <c r="D190" s="14" t="str">
        <f t="shared" si="4"/>
        <v>Not Ready2BigenderSeparation Anxiety Disorder (7.1)</v>
      </c>
      <c r="E190" t="e">
        <f>VLOOKUP($D190, Data!$A$2:$V$9750, E$16, 0)</f>
        <v>#N/A</v>
      </c>
      <c r="F190" t="e">
        <f>VLOOKUP($D190, Data!$A$2:$V$9750, F$16, 0)</f>
        <v>#N/A</v>
      </c>
      <c r="G190" t="e">
        <f>VLOOKUP($D190, Data!$A$2:$V$9750, G$16, 0)</f>
        <v>#N/A</v>
      </c>
      <c r="H190" t="e">
        <f>VLOOKUP($D190, Data!$A$2:$V$9750, H$16, 0)</f>
        <v>#N/A</v>
      </c>
      <c r="I190" t="e">
        <f>VLOOKUP($D190, Data!$A$2:$V$9750, I$16, 0)</f>
        <v>#N/A</v>
      </c>
    </row>
    <row r="191" spans="1:9" x14ac:dyDescent="0.25">
      <c r="A191" s="11">
        <v>2</v>
      </c>
      <c r="B191" s="13" t="s">
        <v>176</v>
      </c>
      <c r="C191" s="13" t="s">
        <v>34</v>
      </c>
      <c r="D191" s="14" t="str">
        <f t="shared" si="4"/>
        <v>Not Ready2BigenderObsessive Compulsive Disorder (6.1)</v>
      </c>
      <c r="E191" t="e">
        <f>VLOOKUP($D191, Data!$A$2:$V$9750, E$16, 0)</f>
        <v>#N/A</v>
      </c>
      <c r="F191" t="e">
        <f>VLOOKUP($D191, Data!$A$2:$V$9750, F$16, 0)</f>
        <v>#N/A</v>
      </c>
      <c r="G191" t="e">
        <f>VLOOKUP($D191, Data!$A$2:$V$9750, G$16, 0)</f>
        <v>#N/A</v>
      </c>
      <c r="H191" t="e">
        <f>VLOOKUP($D191, Data!$A$2:$V$9750, H$16, 0)</f>
        <v>#N/A</v>
      </c>
      <c r="I191" t="e">
        <f>VLOOKUP($D191, Data!$A$2:$V$9750, I$16, 0)</f>
        <v>#N/A</v>
      </c>
    </row>
    <row r="192" spans="1:9" x14ac:dyDescent="0.25">
      <c r="A192" s="11">
        <v>2</v>
      </c>
      <c r="B192" s="13" t="s">
        <v>176</v>
      </c>
      <c r="C192" s="13" t="s">
        <v>35</v>
      </c>
      <c r="D192" s="14" t="str">
        <f t="shared" si="4"/>
        <v>Not Ready2BigenderTotal Anxiety (37.1)</v>
      </c>
      <c r="E192" t="e">
        <f>VLOOKUP($D192, Data!$A$2:$V$9750, E$16, 0)</f>
        <v>#N/A</v>
      </c>
      <c r="F192" t="e">
        <f>VLOOKUP($D192, Data!$A$2:$V$9750, F$16, 0)</f>
        <v>#N/A</v>
      </c>
      <c r="G192" t="e">
        <f>VLOOKUP($D192, Data!$A$2:$V$9750, G$16, 0)</f>
        <v>#N/A</v>
      </c>
      <c r="H192" t="e">
        <f>VLOOKUP($D192, Data!$A$2:$V$9750, H$16, 0)</f>
        <v>#N/A</v>
      </c>
      <c r="I192" t="e">
        <f>VLOOKUP($D192, Data!$A$2:$V$9750, I$16, 0)</f>
        <v>#N/A</v>
      </c>
    </row>
    <row r="193" spans="1:9" x14ac:dyDescent="0.25">
      <c r="A193" s="11">
        <v>2</v>
      </c>
      <c r="B193" s="13" t="s">
        <v>176</v>
      </c>
      <c r="C193" s="13" t="s">
        <v>36</v>
      </c>
      <c r="D193" s="14" t="str">
        <f t="shared" si="4"/>
        <v>Not Ready2BigenderTotal Anxiety and Depression (47.1)</v>
      </c>
      <c r="E193" t="e">
        <f>VLOOKUP($D193, Data!$A$2:$V$9750, E$16, 0)</f>
        <v>#N/A</v>
      </c>
      <c r="F193" t="e">
        <f>VLOOKUP($D193, Data!$A$2:$V$9750, F$16, 0)</f>
        <v>#N/A</v>
      </c>
      <c r="G193" t="e">
        <f>VLOOKUP($D193, Data!$A$2:$V$9750, G$16, 0)</f>
        <v>#N/A</v>
      </c>
      <c r="H193" t="e">
        <f>VLOOKUP($D193, Data!$A$2:$V$9750, H$16, 0)</f>
        <v>#N/A</v>
      </c>
      <c r="I193" t="e">
        <f>VLOOKUP($D193, Data!$A$2:$V$9750, I$16, 0)</f>
        <v>#N/A</v>
      </c>
    </row>
    <row r="194" spans="1:9" x14ac:dyDescent="0.25">
      <c r="A194" s="11">
        <v>2</v>
      </c>
      <c r="B194" s="13" t="s">
        <v>176</v>
      </c>
      <c r="C194" s="13" t="s">
        <v>52</v>
      </c>
      <c r="D194" s="14" t="str">
        <f t="shared" si="4"/>
        <v>Not Ready2BigenderTotal Anxiety (15.1)</v>
      </c>
      <c r="E194" t="e">
        <f>VLOOKUP($D194, Data!$A$2:$V$9750, E$16, 0)</f>
        <v>#N/A</v>
      </c>
      <c r="F194" t="e">
        <f>VLOOKUP($D194, Data!$A$2:$V$9750, F$16, 0)</f>
        <v>#N/A</v>
      </c>
      <c r="G194" t="e">
        <f>VLOOKUP($D194, Data!$A$2:$V$9750, G$16, 0)</f>
        <v>#N/A</v>
      </c>
      <c r="H194" t="e">
        <f>VLOOKUP($D194, Data!$A$2:$V$9750, H$16, 0)</f>
        <v>#N/A</v>
      </c>
      <c r="I194" t="e">
        <f>VLOOKUP($D194, Data!$A$2:$V$9750, I$16, 0)</f>
        <v>#N/A</v>
      </c>
    </row>
    <row r="195" spans="1:9" x14ac:dyDescent="0.25">
      <c r="A195" s="11">
        <v>2</v>
      </c>
      <c r="B195" s="13" t="s">
        <v>176</v>
      </c>
      <c r="C195" s="13" t="s">
        <v>53</v>
      </c>
      <c r="D195" s="14" t="str">
        <f t="shared" si="4"/>
        <v>Not Ready2BigenderTotal Anxiety and Depression (25.1)</v>
      </c>
      <c r="E195" t="e">
        <f>VLOOKUP($D195, Data!$A$2:$V$9750, E$16, 0)</f>
        <v>#N/A</v>
      </c>
      <c r="F195" t="e">
        <f>VLOOKUP($D195, Data!$A$2:$V$9750, F$16, 0)</f>
        <v>#N/A</v>
      </c>
      <c r="G195" t="e">
        <f>VLOOKUP($D195, Data!$A$2:$V$9750, G$16, 0)</f>
        <v>#N/A</v>
      </c>
      <c r="H195" t="e">
        <f>VLOOKUP($D195, Data!$A$2:$V$9750, H$16, 0)</f>
        <v>#N/A</v>
      </c>
      <c r="I195" t="e">
        <f>VLOOKUP($D195, Data!$A$2:$V$9750, I$16, 0)</f>
        <v>#N/A</v>
      </c>
    </row>
    <row r="196" spans="1:9" x14ac:dyDescent="0.25">
      <c r="A196" s="11">
        <v>2</v>
      </c>
      <c r="B196" s="13" t="s">
        <v>176</v>
      </c>
      <c r="C196" s="13" t="s">
        <v>182</v>
      </c>
      <c r="D196" s="14" t="str">
        <f t="shared" si="4"/>
        <v>Not Ready2BigenderTotal Depression (5.1)</v>
      </c>
      <c r="E196" t="e">
        <f>VLOOKUP($D196, Data!$A$2:$V$9750, E$16, 0)</f>
        <v>#N/A</v>
      </c>
      <c r="F196" t="e">
        <f>VLOOKUP($D196, Data!$A$2:$V$9750, F$16, 0)</f>
        <v>#N/A</v>
      </c>
      <c r="G196" t="e">
        <f>VLOOKUP($D196, Data!$A$2:$V$9750, G$16, 0)</f>
        <v>#N/A</v>
      </c>
      <c r="H196" t="e">
        <f>VLOOKUP($D196, Data!$A$2:$V$9750, H$16, 0)</f>
        <v>#N/A</v>
      </c>
      <c r="I196" t="e">
        <f>VLOOKUP($D196, Data!$A$2:$V$9750, I$16, 0)</f>
        <v>#N/A</v>
      </c>
    </row>
    <row r="197" spans="1:9" x14ac:dyDescent="0.25">
      <c r="A197" s="11">
        <v>2</v>
      </c>
      <c r="B197" s="13" t="s">
        <v>176</v>
      </c>
      <c r="C197" s="13" t="s">
        <v>183</v>
      </c>
      <c r="D197" s="14" t="str">
        <f t="shared" si="4"/>
        <v>Not Ready2BigenderTotal Anxiety (20.1)</v>
      </c>
      <c r="E197" t="e">
        <f>VLOOKUP($D197, Data!$A$2:$V$9750, E$16, 0)</f>
        <v>#N/A</v>
      </c>
      <c r="F197" t="e">
        <f>VLOOKUP($D197, Data!$A$2:$V$9750, F$16, 0)</f>
        <v>#N/A</v>
      </c>
      <c r="G197" t="e">
        <f>VLOOKUP($D197, Data!$A$2:$V$9750, G$16, 0)</f>
        <v>#N/A</v>
      </c>
      <c r="H197" t="e">
        <f>VLOOKUP($D197, Data!$A$2:$V$9750, H$16, 0)</f>
        <v>#N/A</v>
      </c>
      <c r="I197" t="e">
        <f>VLOOKUP($D197, Data!$A$2:$V$9750, I$16, 0)</f>
        <v>#N/A</v>
      </c>
    </row>
    <row r="198" spans="1:9" x14ac:dyDescent="0.25">
      <c r="A198" s="11">
        <v>2</v>
      </c>
      <c r="B198" s="13" t="s">
        <v>177</v>
      </c>
      <c r="C198" s="13" t="s">
        <v>29</v>
      </c>
      <c r="D198" s="14" t="str">
        <f t="shared" si="4"/>
        <v>Not Ready2FemaleSocial Phobia (9.1)</v>
      </c>
      <c r="E198" t="e">
        <f>VLOOKUP($D198, Data!$A$2:$V$9750, E$16, 0)</f>
        <v>#N/A</v>
      </c>
      <c r="F198" t="e">
        <f>VLOOKUP($D198, Data!$A$2:$V$9750, F$16, 0)</f>
        <v>#N/A</v>
      </c>
      <c r="G198" t="e">
        <f>VLOOKUP($D198, Data!$A$2:$V$9750, G$16, 0)</f>
        <v>#N/A</v>
      </c>
      <c r="H198" t="e">
        <f>VLOOKUP($D198, Data!$A$2:$V$9750, H$16, 0)</f>
        <v>#N/A</v>
      </c>
      <c r="I198" t="e">
        <f>VLOOKUP($D198, Data!$A$2:$V$9750, I$16, 0)</f>
        <v>#N/A</v>
      </c>
    </row>
    <row r="199" spans="1:9" x14ac:dyDescent="0.25">
      <c r="A199" s="11">
        <v>2</v>
      </c>
      <c r="B199" s="13" t="s">
        <v>177</v>
      </c>
      <c r="C199" s="13" t="s">
        <v>30</v>
      </c>
      <c r="D199" s="14" t="str">
        <f t="shared" si="4"/>
        <v>Not Ready2FemalePanic Disorder (9.1)</v>
      </c>
      <c r="E199" t="e">
        <f>VLOOKUP($D199, Data!$A$2:$V$9750, E$16, 0)</f>
        <v>#N/A</v>
      </c>
      <c r="F199" t="e">
        <f>VLOOKUP($D199, Data!$A$2:$V$9750, F$16, 0)</f>
        <v>#N/A</v>
      </c>
      <c r="G199" t="e">
        <f>VLOOKUP($D199, Data!$A$2:$V$9750, G$16, 0)</f>
        <v>#N/A</v>
      </c>
      <c r="H199" t="e">
        <f>VLOOKUP($D199, Data!$A$2:$V$9750, H$16, 0)</f>
        <v>#N/A</v>
      </c>
      <c r="I199" t="e">
        <f>VLOOKUP($D199, Data!$A$2:$V$9750, I$16, 0)</f>
        <v>#N/A</v>
      </c>
    </row>
    <row r="200" spans="1:9" x14ac:dyDescent="0.25">
      <c r="A200" s="11">
        <v>2</v>
      </c>
      <c r="B200" s="13" t="s">
        <v>177</v>
      </c>
      <c r="C200" s="13" t="s">
        <v>31</v>
      </c>
      <c r="D200" s="14" t="str">
        <f t="shared" si="4"/>
        <v>Not Ready2FemaleGeneralized Anxiety Disorder (6.1)</v>
      </c>
      <c r="E200" t="e">
        <f>VLOOKUP($D200, Data!$A$2:$V$9750, E$16, 0)</f>
        <v>#N/A</v>
      </c>
      <c r="F200" t="e">
        <f>VLOOKUP($D200, Data!$A$2:$V$9750, F$16, 0)</f>
        <v>#N/A</v>
      </c>
      <c r="G200" t="e">
        <f>VLOOKUP($D200, Data!$A$2:$V$9750, G$16, 0)</f>
        <v>#N/A</v>
      </c>
      <c r="H200" t="e">
        <f>VLOOKUP($D200, Data!$A$2:$V$9750, H$16, 0)</f>
        <v>#N/A</v>
      </c>
      <c r="I200" t="e">
        <f>VLOOKUP($D200, Data!$A$2:$V$9750, I$16, 0)</f>
        <v>#N/A</v>
      </c>
    </row>
    <row r="201" spans="1:9" x14ac:dyDescent="0.25">
      <c r="A201" s="11">
        <v>2</v>
      </c>
      <c r="B201" s="13" t="s">
        <v>177</v>
      </c>
      <c r="C201" s="13" t="s">
        <v>32</v>
      </c>
      <c r="D201" s="14" t="str">
        <f t="shared" si="4"/>
        <v>Not Ready2FemaleMajor Depressive Disorder (10.1)</v>
      </c>
      <c r="E201" t="e">
        <f>VLOOKUP($D201, Data!$A$2:$V$9750, E$16, 0)</f>
        <v>#N/A</v>
      </c>
      <c r="F201" t="e">
        <f>VLOOKUP($D201, Data!$A$2:$V$9750, F$16, 0)</f>
        <v>#N/A</v>
      </c>
      <c r="G201" t="e">
        <f>VLOOKUP($D201, Data!$A$2:$V$9750, G$16, 0)</f>
        <v>#N/A</v>
      </c>
      <c r="H201" t="e">
        <f>VLOOKUP($D201, Data!$A$2:$V$9750, H$16, 0)</f>
        <v>#N/A</v>
      </c>
      <c r="I201" t="e">
        <f>VLOOKUP($D201, Data!$A$2:$V$9750, I$16, 0)</f>
        <v>#N/A</v>
      </c>
    </row>
    <row r="202" spans="1:9" x14ac:dyDescent="0.25">
      <c r="A202" s="11">
        <v>2</v>
      </c>
      <c r="B202" s="13" t="s">
        <v>177</v>
      </c>
      <c r="C202" s="13" t="s">
        <v>33</v>
      </c>
      <c r="D202" s="14" t="str">
        <f t="shared" si="4"/>
        <v>Not Ready2FemaleSeparation Anxiety Disorder (7.1)</v>
      </c>
      <c r="E202" t="e">
        <f>VLOOKUP($D202, Data!$A$2:$V$9750, E$16, 0)</f>
        <v>#N/A</v>
      </c>
      <c r="F202" t="e">
        <f>VLOOKUP($D202, Data!$A$2:$V$9750, F$16, 0)</f>
        <v>#N/A</v>
      </c>
      <c r="G202" t="e">
        <f>VLOOKUP($D202, Data!$A$2:$V$9750, G$16, 0)</f>
        <v>#N/A</v>
      </c>
      <c r="H202" t="e">
        <f>VLOOKUP($D202, Data!$A$2:$V$9750, H$16, 0)</f>
        <v>#N/A</v>
      </c>
      <c r="I202" t="e">
        <f>VLOOKUP($D202, Data!$A$2:$V$9750, I$16, 0)</f>
        <v>#N/A</v>
      </c>
    </row>
    <row r="203" spans="1:9" x14ac:dyDescent="0.25">
      <c r="A203" s="11">
        <v>2</v>
      </c>
      <c r="B203" s="13" t="s">
        <v>177</v>
      </c>
      <c r="C203" s="13" t="s">
        <v>34</v>
      </c>
      <c r="D203" s="14" t="str">
        <f t="shared" si="4"/>
        <v>Not Ready2FemaleObsessive Compulsive Disorder (6.1)</v>
      </c>
      <c r="E203" t="e">
        <f>VLOOKUP($D203, Data!$A$2:$V$9750, E$16, 0)</f>
        <v>#N/A</v>
      </c>
      <c r="F203" t="e">
        <f>VLOOKUP($D203, Data!$A$2:$V$9750, F$16, 0)</f>
        <v>#N/A</v>
      </c>
      <c r="G203" t="e">
        <f>VLOOKUP($D203, Data!$A$2:$V$9750, G$16, 0)</f>
        <v>#N/A</v>
      </c>
      <c r="H203" t="e">
        <f>VLOOKUP($D203, Data!$A$2:$V$9750, H$16, 0)</f>
        <v>#N/A</v>
      </c>
      <c r="I203" t="e">
        <f>VLOOKUP($D203, Data!$A$2:$V$9750, I$16, 0)</f>
        <v>#N/A</v>
      </c>
    </row>
    <row r="204" spans="1:9" x14ac:dyDescent="0.25">
      <c r="A204" s="11">
        <v>2</v>
      </c>
      <c r="B204" s="13" t="s">
        <v>177</v>
      </c>
      <c r="C204" s="13" t="s">
        <v>35</v>
      </c>
      <c r="D204" s="14" t="str">
        <f t="shared" si="4"/>
        <v>Not Ready2FemaleTotal Anxiety (37.1)</v>
      </c>
      <c r="E204" t="e">
        <f>VLOOKUP($D204, Data!$A$2:$V$9750, E$16, 0)</f>
        <v>#N/A</v>
      </c>
      <c r="F204" t="e">
        <f>VLOOKUP($D204, Data!$A$2:$V$9750, F$16, 0)</f>
        <v>#N/A</v>
      </c>
      <c r="G204" t="e">
        <f>VLOOKUP($D204, Data!$A$2:$V$9750, G$16, 0)</f>
        <v>#N/A</v>
      </c>
      <c r="H204" t="e">
        <f>VLOOKUP($D204, Data!$A$2:$V$9750, H$16, 0)</f>
        <v>#N/A</v>
      </c>
      <c r="I204" t="e">
        <f>VLOOKUP($D204, Data!$A$2:$V$9750, I$16, 0)</f>
        <v>#N/A</v>
      </c>
    </row>
    <row r="205" spans="1:9" x14ac:dyDescent="0.25">
      <c r="A205" s="11">
        <v>2</v>
      </c>
      <c r="B205" s="13" t="s">
        <v>177</v>
      </c>
      <c r="C205" s="13" t="s">
        <v>36</v>
      </c>
      <c r="D205" s="14" t="str">
        <f t="shared" si="4"/>
        <v>Not Ready2FemaleTotal Anxiety and Depression (47.1)</v>
      </c>
      <c r="E205" t="e">
        <f>VLOOKUP($D205, Data!$A$2:$V$9750, E$16, 0)</f>
        <v>#N/A</v>
      </c>
      <c r="F205" t="e">
        <f>VLOOKUP($D205, Data!$A$2:$V$9750, F$16, 0)</f>
        <v>#N/A</v>
      </c>
      <c r="G205" t="e">
        <f>VLOOKUP($D205, Data!$A$2:$V$9750, G$16, 0)</f>
        <v>#N/A</v>
      </c>
      <c r="H205" t="e">
        <f>VLOOKUP($D205, Data!$A$2:$V$9750, H$16, 0)</f>
        <v>#N/A</v>
      </c>
      <c r="I205" t="e">
        <f>VLOOKUP($D205, Data!$A$2:$V$9750, I$16, 0)</f>
        <v>#N/A</v>
      </c>
    </row>
    <row r="206" spans="1:9" x14ac:dyDescent="0.25">
      <c r="A206" s="11">
        <v>2</v>
      </c>
      <c r="B206" s="13" t="s">
        <v>177</v>
      </c>
      <c r="C206" s="13" t="s">
        <v>52</v>
      </c>
      <c r="D206" s="14" t="str">
        <f t="shared" si="4"/>
        <v>Not Ready2FemaleTotal Anxiety (15.1)</v>
      </c>
      <c r="E206" t="e">
        <f>VLOOKUP($D206, Data!$A$2:$V$9750, E$16, 0)</f>
        <v>#N/A</v>
      </c>
      <c r="F206" t="e">
        <f>VLOOKUP($D206, Data!$A$2:$V$9750, F$16, 0)</f>
        <v>#N/A</v>
      </c>
      <c r="G206" t="e">
        <f>VLOOKUP($D206, Data!$A$2:$V$9750, G$16, 0)</f>
        <v>#N/A</v>
      </c>
      <c r="H206" t="e">
        <f>VLOOKUP($D206, Data!$A$2:$V$9750, H$16, 0)</f>
        <v>#N/A</v>
      </c>
      <c r="I206" t="e">
        <f>VLOOKUP($D206, Data!$A$2:$V$9750, I$16, 0)</f>
        <v>#N/A</v>
      </c>
    </row>
    <row r="207" spans="1:9" x14ac:dyDescent="0.25">
      <c r="A207" s="11">
        <v>2</v>
      </c>
      <c r="B207" s="13" t="s">
        <v>177</v>
      </c>
      <c r="C207" s="13" t="s">
        <v>53</v>
      </c>
      <c r="D207" s="14" t="str">
        <f t="shared" si="4"/>
        <v>Not Ready2FemaleTotal Anxiety and Depression (25.1)</v>
      </c>
      <c r="E207" t="e">
        <f>VLOOKUP($D207, Data!$A$2:$V$9750, E$16, 0)</f>
        <v>#N/A</v>
      </c>
      <c r="F207" t="e">
        <f>VLOOKUP($D207, Data!$A$2:$V$9750, F$16, 0)</f>
        <v>#N/A</v>
      </c>
      <c r="G207" t="e">
        <f>VLOOKUP($D207, Data!$A$2:$V$9750, G$16, 0)</f>
        <v>#N/A</v>
      </c>
      <c r="H207" t="e">
        <f>VLOOKUP($D207, Data!$A$2:$V$9750, H$16, 0)</f>
        <v>#N/A</v>
      </c>
      <c r="I207" t="e">
        <f>VLOOKUP($D207, Data!$A$2:$V$9750, I$16, 0)</f>
        <v>#N/A</v>
      </c>
    </row>
    <row r="208" spans="1:9" x14ac:dyDescent="0.25">
      <c r="A208" s="11">
        <v>2</v>
      </c>
      <c r="B208" s="13" t="s">
        <v>177</v>
      </c>
      <c r="C208" s="13" t="s">
        <v>182</v>
      </c>
      <c r="D208" s="14" t="str">
        <f t="shared" si="4"/>
        <v>Not Ready2FemaleTotal Depression (5.1)</v>
      </c>
      <c r="E208" t="e">
        <f>VLOOKUP($D208, Data!$A$2:$V$9750, E$16, 0)</f>
        <v>#N/A</v>
      </c>
      <c r="F208" t="e">
        <f>VLOOKUP($D208, Data!$A$2:$V$9750, F$16, 0)</f>
        <v>#N/A</v>
      </c>
      <c r="G208" t="e">
        <f>VLOOKUP($D208, Data!$A$2:$V$9750, G$16, 0)</f>
        <v>#N/A</v>
      </c>
      <c r="H208" t="e">
        <f>VLOOKUP($D208, Data!$A$2:$V$9750, H$16, 0)</f>
        <v>#N/A</v>
      </c>
      <c r="I208" t="e">
        <f>VLOOKUP($D208, Data!$A$2:$V$9750, I$16, 0)</f>
        <v>#N/A</v>
      </c>
    </row>
    <row r="209" spans="1:9" x14ac:dyDescent="0.25">
      <c r="A209" s="11">
        <v>2</v>
      </c>
      <c r="B209" s="13" t="s">
        <v>177</v>
      </c>
      <c r="C209" s="13" t="s">
        <v>183</v>
      </c>
      <c r="D209" s="14" t="str">
        <f t="shared" si="4"/>
        <v>Not Ready2FemaleTotal Anxiety (20.1)</v>
      </c>
      <c r="E209" t="e">
        <f>VLOOKUP($D209, Data!$A$2:$V$9750, E$16, 0)</f>
        <v>#N/A</v>
      </c>
      <c r="F209" t="e">
        <f>VLOOKUP($D209, Data!$A$2:$V$9750, F$16, 0)</f>
        <v>#N/A</v>
      </c>
      <c r="G209" t="e">
        <f>VLOOKUP($D209, Data!$A$2:$V$9750, G$16, 0)</f>
        <v>#N/A</v>
      </c>
      <c r="H209" t="e">
        <f>VLOOKUP($D209, Data!$A$2:$V$9750, H$16, 0)</f>
        <v>#N/A</v>
      </c>
      <c r="I209" t="e">
        <f>VLOOKUP($D209, Data!$A$2:$V$9750, I$16, 0)</f>
        <v>#N/A</v>
      </c>
    </row>
    <row r="210" spans="1:9" x14ac:dyDescent="0.25">
      <c r="A210" s="11">
        <v>2</v>
      </c>
      <c r="B210" s="13" t="s">
        <v>178</v>
      </c>
      <c r="C210" s="13" t="s">
        <v>29</v>
      </c>
      <c r="D210" s="14" t="str">
        <f t="shared" ref="D210:D273" si="5">$B$7&amp;A210&amp;B210&amp;C210</f>
        <v>Not Ready2GenderfluidSocial Phobia (9.1)</v>
      </c>
      <c r="E210" t="e">
        <f>VLOOKUP($D210, Data!$A$2:$V$9750, E$16, 0)</f>
        <v>#N/A</v>
      </c>
      <c r="F210" t="e">
        <f>VLOOKUP($D210, Data!$A$2:$V$9750, F$16, 0)</f>
        <v>#N/A</v>
      </c>
      <c r="G210" t="e">
        <f>VLOOKUP($D210, Data!$A$2:$V$9750, G$16, 0)</f>
        <v>#N/A</v>
      </c>
      <c r="H210" t="e">
        <f>VLOOKUP($D210, Data!$A$2:$V$9750, H$16, 0)</f>
        <v>#N/A</v>
      </c>
      <c r="I210" t="e">
        <f>VLOOKUP($D210, Data!$A$2:$V$9750, I$16, 0)</f>
        <v>#N/A</v>
      </c>
    </row>
    <row r="211" spans="1:9" x14ac:dyDescent="0.25">
      <c r="A211" s="11">
        <v>2</v>
      </c>
      <c r="B211" s="13" t="s">
        <v>178</v>
      </c>
      <c r="C211" s="13" t="s">
        <v>30</v>
      </c>
      <c r="D211" s="14" t="str">
        <f t="shared" si="5"/>
        <v>Not Ready2GenderfluidPanic Disorder (9.1)</v>
      </c>
      <c r="E211" t="e">
        <f>VLOOKUP($D211, Data!$A$2:$V$9750, E$16, 0)</f>
        <v>#N/A</v>
      </c>
      <c r="F211" t="e">
        <f>VLOOKUP($D211, Data!$A$2:$V$9750, F$16, 0)</f>
        <v>#N/A</v>
      </c>
      <c r="G211" t="e">
        <f>VLOOKUP($D211, Data!$A$2:$V$9750, G$16, 0)</f>
        <v>#N/A</v>
      </c>
      <c r="H211" t="e">
        <f>VLOOKUP($D211, Data!$A$2:$V$9750, H$16, 0)</f>
        <v>#N/A</v>
      </c>
      <c r="I211" t="e">
        <f>VLOOKUP($D211, Data!$A$2:$V$9750, I$16, 0)</f>
        <v>#N/A</v>
      </c>
    </row>
    <row r="212" spans="1:9" x14ac:dyDescent="0.25">
      <c r="A212" s="11">
        <v>2</v>
      </c>
      <c r="B212" s="13" t="s">
        <v>178</v>
      </c>
      <c r="C212" s="13" t="s">
        <v>31</v>
      </c>
      <c r="D212" s="14" t="str">
        <f t="shared" si="5"/>
        <v>Not Ready2GenderfluidGeneralized Anxiety Disorder (6.1)</v>
      </c>
      <c r="E212" t="e">
        <f>VLOOKUP($D212, Data!$A$2:$V$9750, E$16, 0)</f>
        <v>#N/A</v>
      </c>
      <c r="F212" t="e">
        <f>VLOOKUP($D212, Data!$A$2:$V$9750, F$16, 0)</f>
        <v>#N/A</v>
      </c>
      <c r="G212" t="e">
        <f>VLOOKUP($D212, Data!$A$2:$V$9750, G$16, 0)</f>
        <v>#N/A</v>
      </c>
      <c r="H212" t="e">
        <f>VLOOKUP($D212, Data!$A$2:$V$9750, H$16, 0)</f>
        <v>#N/A</v>
      </c>
      <c r="I212" t="e">
        <f>VLOOKUP($D212, Data!$A$2:$V$9750, I$16, 0)</f>
        <v>#N/A</v>
      </c>
    </row>
    <row r="213" spans="1:9" x14ac:dyDescent="0.25">
      <c r="A213" s="11">
        <v>2</v>
      </c>
      <c r="B213" s="13" t="s">
        <v>178</v>
      </c>
      <c r="C213" s="13" t="s">
        <v>32</v>
      </c>
      <c r="D213" s="14" t="str">
        <f t="shared" si="5"/>
        <v>Not Ready2GenderfluidMajor Depressive Disorder (10.1)</v>
      </c>
      <c r="E213" t="e">
        <f>VLOOKUP($D213, Data!$A$2:$V$9750, E$16, 0)</f>
        <v>#N/A</v>
      </c>
      <c r="F213" t="e">
        <f>VLOOKUP($D213, Data!$A$2:$V$9750, F$16, 0)</f>
        <v>#N/A</v>
      </c>
      <c r="G213" t="e">
        <f>VLOOKUP($D213, Data!$A$2:$V$9750, G$16, 0)</f>
        <v>#N/A</v>
      </c>
      <c r="H213" t="e">
        <f>VLOOKUP($D213, Data!$A$2:$V$9750, H$16, 0)</f>
        <v>#N/A</v>
      </c>
      <c r="I213" t="e">
        <f>VLOOKUP($D213, Data!$A$2:$V$9750, I$16, 0)</f>
        <v>#N/A</v>
      </c>
    </row>
    <row r="214" spans="1:9" x14ac:dyDescent="0.25">
      <c r="A214" s="11">
        <v>2</v>
      </c>
      <c r="B214" s="13" t="s">
        <v>178</v>
      </c>
      <c r="C214" s="13" t="s">
        <v>33</v>
      </c>
      <c r="D214" s="14" t="str">
        <f t="shared" si="5"/>
        <v>Not Ready2GenderfluidSeparation Anxiety Disorder (7.1)</v>
      </c>
      <c r="E214" t="e">
        <f>VLOOKUP($D214, Data!$A$2:$V$9750, E$16, 0)</f>
        <v>#N/A</v>
      </c>
      <c r="F214" t="e">
        <f>VLOOKUP($D214, Data!$A$2:$V$9750, F$16, 0)</f>
        <v>#N/A</v>
      </c>
      <c r="G214" t="e">
        <f>VLOOKUP($D214, Data!$A$2:$V$9750, G$16, 0)</f>
        <v>#N/A</v>
      </c>
      <c r="H214" t="e">
        <f>VLOOKUP($D214, Data!$A$2:$V$9750, H$16, 0)</f>
        <v>#N/A</v>
      </c>
      <c r="I214" t="e">
        <f>VLOOKUP($D214, Data!$A$2:$V$9750, I$16, 0)</f>
        <v>#N/A</v>
      </c>
    </row>
    <row r="215" spans="1:9" x14ac:dyDescent="0.25">
      <c r="A215" s="11">
        <v>2</v>
      </c>
      <c r="B215" s="13" t="s">
        <v>178</v>
      </c>
      <c r="C215" s="13" t="s">
        <v>34</v>
      </c>
      <c r="D215" s="14" t="str">
        <f t="shared" si="5"/>
        <v>Not Ready2GenderfluidObsessive Compulsive Disorder (6.1)</v>
      </c>
      <c r="E215" t="e">
        <f>VLOOKUP($D215, Data!$A$2:$V$9750, E$16, 0)</f>
        <v>#N/A</v>
      </c>
      <c r="F215" t="e">
        <f>VLOOKUP($D215, Data!$A$2:$V$9750, F$16, 0)</f>
        <v>#N/A</v>
      </c>
      <c r="G215" t="e">
        <f>VLOOKUP($D215, Data!$A$2:$V$9750, G$16, 0)</f>
        <v>#N/A</v>
      </c>
      <c r="H215" t="e">
        <f>VLOOKUP($D215, Data!$A$2:$V$9750, H$16, 0)</f>
        <v>#N/A</v>
      </c>
      <c r="I215" t="e">
        <f>VLOOKUP($D215, Data!$A$2:$V$9750, I$16, 0)</f>
        <v>#N/A</v>
      </c>
    </row>
    <row r="216" spans="1:9" x14ac:dyDescent="0.25">
      <c r="A216" s="11">
        <v>2</v>
      </c>
      <c r="B216" s="13" t="s">
        <v>178</v>
      </c>
      <c r="C216" s="13" t="s">
        <v>35</v>
      </c>
      <c r="D216" s="14" t="str">
        <f t="shared" si="5"/>
        <v>Not Ready2GenderfluidTotal Anxiety (37.1)</v>
      </c>
      <c r="E216" t="e">
        <f>VLOOKUP($D216, Data!$A$2:$V$9750, E$16, 0)</f>
        <v>#N/A</v>
      </c>
      <c r="F216" t="e">
        <f>VLOOKUP($D216, Data!$A$2:$V$9750, F$16, 0)</f>
        <v>#N/A</v>
      </c>
      <c r="G216" t="e">
        <f>VLOOKUP($D216, Data!$A$2:$V$9750, G$16, 0)</f>
        <v>#N/A</v>
      </c>
      <c r="H216" t="e">
        <f>VLOOKUP($D216, Data!$A$2:$V$9750, H$16, 0)</f>
        <v>#N/A</v>
      </c>
      <c r="I216" t="e">
        <f>VLOOKUP($D216, Data!$A$2:$V$9750, I$16, 0)</f>
        <v>#N/A</v>
      </c>
    </row>
    <row r="217" spans="1:9" x14ac:dyDescent="0.25">
      <c r="A217" s="11">
        <v>2</v>
      </c>
      <c r="B217" s="13" t="s">
        <v>178</v>
      </c>
      <c r="C217" s="13" t="s">
        <v>36</v>
      </c>
      <c r="D217" s="14" t="str">
        <f t="shared" si="5"/>
        <v>Not Ready2GenderfluidTotal Anxiety and Depression (47.1)</v>
      </c>
      <c r="E217" t="e">
        <f>VLOOKUP($D217, Data!$A$2:$V$9750, E$16, 0)</f>
        <v>#N/A</v>
      </c>
      <c r="F217" t="e">
        <f>VLOOKUP($D217, Data!$A$2:$V$9750, F$16, 0)</f>
        <v>#N/A</v>
      </c>
      <c r="G217" t="e">
        <f>VLOOKUP($D217, Data!$A$2:$V$9750, G$16, 0)</f>
        <v>#N/A</v>
      </c>
      <c r="H217" t="e">
        <f>VLOOKUP($D217, Data!$A$2:$V$9750, H$16, 0)</f>
        <v>#N/A</v>
      </c>
      <c r="I217" t="e">
        <f>VLOOKUP($D217, Data!$A$2:$V$9750, I$16, 0)</f>
        <v>#N/A</v>
      </c>
    </row>
    <row r="218" spans="1:9" x14ac:dyDescent="0.25">
      <c r="A218" s="11">
        <v>2</v>
      </c>
      <c r="B218" s="13" t="s">
        <v>178</v>
      </c>
      <c r="C218" s="13" t="s">
        <v>52</v>
      </c>
      <c r="D218" s="14" t="str">
        <f t="shared" si="5"/>
        <v>Not Ready2GenderfluidTotal Anxiety (15.1)</v>
      </c>
      <c r="E218" t="e">
        <f>VLOOKUP($D218, Data!$A$2:$V$9750, E$16, 0)</f>
        <v>#N/A</v>
      </c>
      <c r="F218" t="e">
        <f>VLOOKUP($D218, Data!$A$2:$V$9750, F$16, 0)</f>
        <v>#N/A</v>
      </c>
      <c r="G218" t="e">
        <f>VLOOKUP($D218, Data!$A$2:$V$9750, G$16, 0)</f>
        <v>#N/A</v>
      </c>
      <c r="H218" t="e">
        <f>VLOOKUP($D218, Data!$A$2:$V$9750, H$16, 0)</f>
        <v>#N/A</v>
      </c>
      <c r="I218" t="e">
        <f>VLOOKUP($D218, Data!$A$2:$V$9750, I$16, 0)</f>
        <v>#N/A</v>
      </c>
    </row>
    <row r="219" spans="1:9" x14ac:dyDescent="0.25">
      <c r="A219" s="11">
        <v>2</v>
      </c>
      <c r="B219" s="13" t="s">
        <v>178</v>
      </c>
      <c r="C219" s="13" t="s">
        <v>53</v>
      </c>
      <c r="D219" s="14" t="str">
        <f t="shared" si="5"/>
        <v>Not Ready2GenderfluidTotal Anxiety and Depression (25.1)</v>
      </c>
      <c r="E219" t="e">
        <f>VLOOKUP($D219, Data!$A$2:$V$9750, E$16, 0)</f>
        <v>#N/A</v>
      </c>
      <c r="F219" t="e">
        <f>VLOOKUP($D219, Data!$A$2:$V$9750, F$16, 0)</f>
        <v>#N/A</v>
      </c>
      <c r="G219" t="e">
        <f>VLOOKUP($D219, Data!$A$2:$V$9750, G$16, 0)</f>
        <v>#N/A</v>
      </c>
      <c r="H219" t="e">
        <f>VLOOKUP($D219, Data!$A$2:$V$9750, H$16, 0)</f>
        <v>#N/A</v>
      </c>
      <c r="I219" t="e">
        <f>VLOOKUP($D219, Data!$A$2:$V$9750, I$16, 0)</f>
        <v>#N/A</v>
      </c>
    </row>
    <row r="220" spans="1:9" x14ac:dyDescent="0.25">
      <c r="A220" s="11">
        <v>2</v>
      </c>
      <c r="B220" s="13" t="s">
        <v>178</v>
      </c>
      <c r="C220" s="13" t="s">
        <v>182</v>
      </c>
      <c r="D220" s="14" t="str">
        <f t="shared" si="5"/>
        <v>Not Ready2GenderfluidTotal Depression (5.1)</v>
      </c>
      <c r="E220" t="e">
        <f>VLOOKUP($D220, Data!$A$2:$V$9750, E$16, 0)</f>
        <v>#N/A</v>
      </c>
      <c r="F220" t="e">
        <f>VLOOKUP($D220, Data!$A$2:$V$9750, F$16, 0)</f>
        <v>#N/A</v>
      </c>
      <c r="G220" t="e">
        <f>VLOOKUP($D220, Data!$A$2:$V$9750, G$16, 0)</f>
        <v>#N/A</v>
      </c>
      <c r="H220" t="e">
        <f>VLOOKUP($D220, Data!$A$2:$V$9750, H$16, 0)</f>
        <v>#N/A</v>
      </c>
      <c r="I220" t="e">
        <f>VLOOKUP($D220, Data!$A$2:$V$9750, I$16, 0)</f>
        <v>#N/A</v>
      </c>
    </row>
    <row r="221" spans="1:9" x14ac:dyDescent="0.25">
      <c r="A221" s="11">
        <v>2</v>
      </c>
      <c r="B221" s="13" t="s">
        <v>178</v>
      </c>
      <c r="C221" s="13" t="s">
        <v>183</v>
      </c>
      <c r="D221" s="14" t="str">
        <f t="shared" si="5"/>
        <v>Not Ready2GenderfluidTotal Anxiety (20.1)</v>
      </c>
      <c r="E221" t="e">
        <f>VLOOKUP($D221, Data!$A$2:$V$9750, E$16, 0)</f>
        <v>#N/A</v>
      </c>
      <c r="F221" t="e">
        <f>VLOOKUP($D221, Data!$A$2:$V$9750, F$16, 0)</f>
        <v>#N/A</v>
      </c>
      <c r="G221" t="e">
        <f>VLOOKUP($D221, Data!$A$2:$V$9750, G$16, 0)</f>
        <v>#N/A</v>
      </c>
      <c r="H221" t="e">
        <f>VLOOKUP($D221, Data!$A$2:$V$9750, H$16, 0)</f>
        <v>#N/A</v>
      </c>
      <c r="I221" t="e">
        <f>VLOOKUP($D221, Data!$A$2:$V$9750, I$16, 0)</f>
        <v>#N/A</v>
      </c>
    </row>
    <row r="222" spans="1:9" x14ac:dyDescent="0.25">
      <c r="A222" s="11">
        <v>2</v>
      </c>
      <c r="B222" s="13" t="s">
        <v>179</v>
      </c>
      <c r="C222" s="13" t="s">
        <v>29</v>
      </c>
      <c r="D222" s="14" t="str">
        <f t="shared" si="5"/>
        <v>Not Ready2MaleSocial Phobia (9.1)</v>
      </c>
      <c r="E222" t="e">
        <f>VLOOKUP($D222, Data!$A$2:$V$9750, E$16, 0)</f>
        <v>#N/A</v>
      </c>
      <c r="F222" t="e">
        <f>VLOOKUP($D222, Data!$A$2:$V$9750, F$16, 0)</f>
        <v>#N/A</v>
      </c>
      <c r="G222" t="e">
        <f>VLOOKUP($D222, Data!$A$2:$V$9750, G$16, 0)</f>
        <v>#N/A</v>
      </c>
      <c r="H222" t="e">
        <f>VLOOKUP($D222, Data!$A$2:$V$9750, H$16, 0)</f>
        <v>#N/A</v>
      </c>
      <c r="I222" t="e">
        <f>VLOOKUP($D222, Data!$A$2:$V$9750, I$16, 0)</f>
        <v>#N/A</v>
      </c>
    </row>
    <row r="223" spans="1:9" x14ac:dyDescent="0.25">
      <c r="A223" s="11">
        <v>2</v>
      </c>
      <c r="B223" s="13" t="s">
        <v>179</v>
      </c>
      <c r="C223" s="13" t="s">
        <v>30</v>
      </c>
      <c r="D223" s="14" t="str">
        <f t="shared" si="5"/>
        <v>Not Ready2MalePanic Disorder (9.1)</v>
      </c>
      <c r="E223" t="e">
        <f>VLOOKUP($D223, Data!$A$2:$V$9750, E$16, 0)</f>
        <v>#N/A</v>
      </c>
      <c r="F223" t="e">
        <f>VLOOKUP($D223, Data!$A$2:$V$9750, F$16, 0)</f>
        <v>#N/A</v>
      </c>
      <c r="G223" t="e">
        <f>VLOOKUP($D223, Data!$A$2:$V$9750, G$16, 0)</f>
        <v>#N/A</v>
      </c>
      <c r="H223" t="e">
        <f>VLOOKUP($D223, Data!$A$2:$V$9750, H$16, 0)</f>
        <v>#N/A</v>
      </c>
      <c r="I223" t="e">
        <f>VLOOKUP($D223, Data!$A$2:$V$9750, I$16, 0)</f>
        <v>#N/A</v>
      </c>
    </row>
    <row r="224" spans="1:9" x14ac:dyDescent="0.25">
      <c r="A224" s="11">
        <v>2</v>
      </c>
      <c r="B224" s="13" t="s">
        <v>179</v>
      </c>
      <c r="C224" s="13" t="s">
        <v>31</v>
      </c>
      <c r="D224" s="14" t="str">
        <f t="shared" si="5"/>
        <v>Not Ready2MaleGeneralized Anxiety Disorder (6.1)</v>
      </c>
      <c r="E224" t="e">
        <f>VLOOKUP($D224, Data!$A$2:$V$9750, E$16, 0)</f>
        <v>#N/A</v>
      </c>
      <c r="F224" t="e">
        <f>VLOOKUP($D224, Data!$A$2:$V$9750, F$16, 0)</f>
        <v>#N/A</v>
      </c>
      <c r="G224" t="e">
        <f>VLOOKUP($D224, Data!$A$2:$V$9750, G$16, 0)</f>
        <v>#N/A</v>
      </c>
      <c r="H224" t="e">
        <f>VLOOKUP($D224, Data!$A$2:$V$9750, H$16, 0)</f>
        <v>#N/A</v>
      </c>
      <c r="I224" t="e">
        <f>VLOOKUP($D224, Data!$A$2:$V$9750, I$16, 0)</f>
        <v>#N/A</v>
      </c>
    </row>
    <row r="225" spans="1:9" x14ac:dyDescent="0.25">
      <c r="A225" s="11">
        <v>2</v>
      </c>
      <c r="B225" s="13" t="s">
        <v>179</v>
      </c>
      <c r="C225" s="13" t="s">
        <v>32</v>
      </c>
      <c r="D225" s="14" t="str">
        <f t="shared" si="5"/>
        <v>Not Ready2MaleMajor Depressive Disorder (10.1)</v>
      </c>
      <c r="E225" t="e">
        <f>VLOOKUP($D225, Data!$A$2:$V$9750, E$16, 0)</f>
        <v>#N/A</v>
      </c>
      <c r="F225" t="e">
        <f>VLOOKUP($D225, Data!$A$2:$V$9750, F$16, 0)</f>
        <v>#N/A</v>
      </c>
      <c r="G225" t="e">
        <f>VLOOKUP($D225, Data!$A$2:$V$9750, G$16, 0)</f>
        <v>#N/A</v>
      </c>
      <c r="H225" t="e">
        <f>VLOOKUP($D225, Data!$A$2:$V$9750, H$16, 0)</f>
        <v>#N/A</v>
      </c>
      <c r="I225" t="e">
        <f>VLOOKUP($D225, Data!$A$2:$V$9750, I$16, 0)</f>
        <v>#N/A</v>
      </c>
    </row>
    <row r="226" spans="1:9" x14ac:dyDescent="0.25">
      <c r="A226" s="11">
        <v>2</v>
      </c>
      <c r="B226" s="13" t="s">
        <v>179</v>
      </c>
      <c r="C226" s="13" t="s">
        <v>33</v>
      </c>
      <c r="D226" s="14" t="str">
        <f t="shared" si="5"/>
        <v>Not Ready2MaleSeparation Anxiety Disorder (7.1)</v>
      </c>
      <c r="E226" t="e">
        <f>VLOOKUP($D226, Data!$A$2:$V$9750, E$16, 0)</f>
        <v>#N/A</v>
      </c>
      <c r="F226" t="e">
        <f>VLOOKUP($D226, Data!$A$2:$V$9750, F$16, 0)</f>
        <v>#N/A</v>
      </c>
      <c r="G226" t="e">
        <f>VLOOKUP($D226, Data!$A$2:$V$9750, G$16, 0)</f>
        <v>#N/A</v>
      </c>
      <c r="H226" t="e">
        <f>VLOOKUP($D226, Data!$A$2:$V$9750, H$16, 0)</f>
        <v>#N/A</v>
      </c>
      <c r="I226" t="e">
        <f>VLOOKUP($D226, Data!$A$2:$V$9750, I$16, 0)</f>
        <v>#N/A</v>
      </c>
    </row>
    <row r="227" spans="1:9" x14ac:dyDescent="0.25">
      <c r="A227" s="11">
        <v>2</v>
      </c>
      <c r="B227" s="13" t="s">
        <v>179</v>
      </c>
      <c r="C227" s="13" t="s">
        <v>34</v>
      </c>
      <c r="D227" s="14" t="str">
        <f t="shared" si="5"/>
        <v>Not Ready2MaleObsessive Compulsive Disorder (6.1)</v>
      </c>
      <c r="E227" t="e">
        <f>VLOOKUP($D227, Data!$A$2:$V$9750, E$16, 0)</f>
        <v>#N/A</v>
      </c>
      <c r="F227" t="e">
        <f>VLOOKUP($D227, Data!$A$2:$V$9750, F$16, 0)</f>
        <v>#N/A</v>
      </c>
      <c r="G227" t="e">
        <f>VLOOKUP($D227, Data!$A$2:$V$9750, G$16, 0)</f>
        <v>#N/A</v>
      </c>
      <c r="H227" t="e">
        <f>VLOOKUP($D227, Data!$A$2:$V$9750, H$16, 0)</f>
        <v>#N/A</v>
      </c>
      <c r="I227" t="e">
        <f>VLOOKUP($D227, Data!$A$2:$V$9750, I$16, 0)</f>
        <v>#N/A</v>
      </c>
    </row>
    <row r="228" spans="1:9" x14ac:dyDescent="0.25">
      <c r="A228" s="11">
        <v>2</v>
      </c>
      <c r="B228" s="13" t="s">
        <v>179</v>
      </c>
      <c r="C228" s="13" t="s">
        <v>35</v>
      </c>
      <c r="D228" s="14" t="str">
        <f t="shared" si="5"/>
        <v>Not Ready2MaleTotal Anxiety (37.1)</v>
      </c>
      <c r="E228" t="e">
        <f>VLOOKUP($D228, Data!$A$2:$V$9750, E$16, 0)</f>
        <v>#N/A</v>
      </c>
      <c r="F228" t="e">
        <f>VLOOKUP($D228, Data!$A$2:$V$9750, F$16, 0)</f>
        <v>#N/A</v>
      </c>
      <c r="G228" t="e">
        <f>VLOOKUP($D228, Data!$A$2:$V$9750, G$16, 0)</f>
        <v>#N/A</v>
      </c>
      <c r="H228" t="e">
        <f>VLOOKUP($D228, Data!$A$2:$V$9750, H$16, 0)</f>
        <v>#N/A</v>
      </c>
      <c r="I228" t="e">
        <f>VLOOKUP($D228, Data!$A$2:$V$9750, I$16, 0)</f>
        <v>#N/A</v>
      </c>
    </row>
    <row r="229" spans="1:9" x14ac:dyDescent="0.25">
      <c r="A229" s="11">
        <v>2</v>
      </c>
      <c r="B229" s="13" t="s">
        <v>179</v>
      </c>
      <c r="C229" s="13" t="s">
        <v>36</v>
      </c>
      <c r="D229" s="14" t="str">
        <f t="shared" si="5"/>
        <v>Not Ready2MaleTotal Anxiety and Depression (47.1)</v>
      </c>
      <c r="E229" t="e">
        <f>VLOOKUP($D229, Data!$A$2:$V$9750, E$16, 0)</f>
        <v>#N/A</v>
      </c>
      <c r="F229" t="e">
        <f>VLOOKUP($D229, Data!$A$2:$V$9750, F$16, 0)</f>
        <v>#N/A</v>
      </c>
      <c r="G229" t="e">
        <f>VLOOKUP($D229, Data!$A$2:$V$9750, G$16, 0)</f>
        <v>#N/A</v>
      </c>
      <c r="H229" t="e">
        <f>VLOOKUP($D229, Data!$A$2:$V$9750, H$16, 0)</f>
        <v>#N/A</v>
      </c>
      <c r="I229" t="e">
        <f>VLOOKUP($D229, Data!$A$2:$V$9750, I$16, 0)</f>
        <v>#N/A</v>
      </c>
    </row>
    <row r="230" spans="1:9" x14ac:dyDescent="0.25">
      <c r="A230" s="11">
        <v>2</v>
      </c>
      <c r="B230" s="13" t="s">
        <v>179</v>
      </c>
      <c r="C230" s="13" t="s">
        <v>52</v>
      </c>
      <c r="D230" s="14" t="str">
        <f t="shared" si="5"/>
        <v>Not Ready2MaleTotal Anxiety (15.1)</v>
      </c>
      <c r="E230" t="e">
        <f>VLOOKUP($D230, Data!$A$2:$V$9750, E$16, 0)</f>
        <v>#N/A</v>
      </c>
      <c r="F230" t="e">
        <f>VLOOKUP($D230, Data!$A$2:$V$9750, F$16, 0)</f>
        <v>#N/A</v>
      </c>
      <c r="G230" t="e">
        <f>VLOOKUP($D230, Data!$A$2:$V$9750, G$16, 0)</f>
        <v>#N/A</v>
      </c>
      <c r="H230" t="e">
        <f>VLOOKUP($D230, Data!$A$2:$V$9750, H$16, 0)</f>
        <v>#N/A</v>
      </c>
      <c r="I230" t="e">
        <f>VLOOKUP($D230, Data!$A$2:$V$9750, I$16, 0)</f>
        <v>#N/A</v>
      </c>
    </row>
    <row r="231" spans="1:9" x14ac:dyDescent="0.25">
      <c r="A231" s="11">
        <v>2</v>
      </c>
      <c r="B231" s="13" t="s">
        <v>179</v>
      </c>
      <c r="C231" s="13" t="s">
        <v>53</v>
      </c>
      <c r="D231" s="14" t="str">
        <f t="shared" si="5"/>
        <v>Not Ready2MaleTotal Anxiety and Depression (25.1)</v>
      </c>
      <c r="E231" t="e">
        <f>VLOOKUP($D231, Data!$A$2:$V$9750, E$16, 0)</f>
        <v>#N/A</v>
      </c>
      <c r="F231" t="e">
        <f>VLOOKUP($D231, Data!$A$2:$V$9750, F$16, 0)</f>
        <v>#N/A</v>
      </c>
      <c r="G231" t="e">
        <f>VLOOKUP($D231, Data!$A$2:$V$9750, G$16, 0)</f>
        <v>#N/A</v>
      </c>
      <c r="H231" t="e">
        <f>VLOOKUP($D231, Data!$A$2:$V$9750, H$16, 0)</f>
        <v>#N/A</v>
      </c>
      <c r="I231" t="e">
        <f>VLOOKUP($D231, Data!$A$2:$V$9750, I$16, 0)</f>
        <v>#N/A</v>
      </c>
    </row>
    <row r="232" spans="1:9" x14ac:dyDescent="0.25">
      <c r="A232" s="11">
        <v>2</v>
      </c>
      <c r="B232" s="13" t="s">
        <v>179</v>
      </c>
      <c r="C232" s="13" t="s">
        <v>182</v>
      </c>
      <c r="D232" s="14" t="str">
        <f t="shared" si="5"/>
        <v>Not Ready2MaleTotal Depression (5.1)</v>
      </c>
      <c r="E232" t="e">
        <f>VLOOKUP($D232, Data!$A$2:$V$9750, E$16, 0)</f>
        <v>#N/A</v>
      </c>
      <c r="F232" t="e">
        <f>VLOOKUP($D232, Data!$A$2:$V$9750, F$16, 0)</f>
        <v>#N/A</v>
      </c>
      <c r="G232" t="e">
        <f>VLOOKUP($D232, Data!$A$2:$V$9750, G$16, 0)</f>
        <v>#N/A</v>
      </c>
      <c r="H232" t="e">
        <f>VLOOKUP($D232, Data!$A$2:$V$9750, H$16, 0)</f>
        <v>#N/A</v>
      </c>
      <c r="I232" t="e">
        <f>VLOOKUP($D232, Data!$A$2:$V$9750, I$16, 0)</f>
        <v>#N/A</v>
      </c>
    </row>
    <row r="233" spans="1:9" x14ac:dyDescent="0.25">
      <c r="A233" s="11">
        <v>2</v>
      </c>
      <c r="B233" s="13" t="s">
        <v>179</v>
      </c>
      <c r="C233" s="13" t="s">
        <v>183</v>
      </c>
      <c r="D233" s="14" t="str">
        <f t="shared" si="5"/>
        <v>Not Ready2MaleTotal Anxiety (20.1)</v>
      </c>
      <c r="E233" t="e">
        <f>VLOOKUP($D233, Data!$A$2:$V$9750, E$16, 0)</f>
        <v>#N/A</v>
      </c>
      <c r="F233" t="e">
        <f>VLOOKUP($D233, Data!$A$2:$V$9750, F$16, 0)</f>
        <v>#N/A</v>
      </c>
      <c r="G233" t="e">
        <f>VLOOKUP($D233, Data!$A$2:$V$9750, G$16, 0)</f>
        <v>#N/A</v>
      </c>
      <c r="H233" t="e">
        <f>VLOOKUP($D233, Data!$A$2:$V$9750, H$16, 0)</f>
        <v>#N/A</v>
      </c>
      <c r="I233" t="e">
        <f>VLOOKUP($D233, Data!$A$2:$V$9750, I$16, 0)</f>
        <v>#N/A</v>
      </c>
    </row>
    <row r="234" spans="1:9" x14ac:dyDescent="0.25">
      <c r="A234" s="11">
        <v>2</v>
      </c>
      <c r="B234" s="13" t="s">
        <v>3302</v>
      </c>
      <c r="C234" s="13" t="s">
        <v>29</v>
      </c>
      <c r="D234" s="14" t="str">
        <f t="shared" si="5"/>
        <v>Not Ready2CombinedSocial Phobia (9.1)</v>
      </c>
      <c r="E234" t="e">
        <f>VLOOKUP($D234, Data!$A$2:$V$9750, E$16, 0)</f>
        <v>#N/A</v>
      </c>
      <c r="F234" t="e">
        <f>VLOOKUP($D234, Data!$A$2:$V$9750, F$16, 0)</f>
        <v>#N/A</v>
      </c>
      <c r="G234" t="e">
        <f>VLOOKUP($D234, Data!$A$2:$V$9750, G$16, 0)</f>
        <v>#N/A</v>
      </c>
      <c r="H234" t="e">
        <f>VLOOKUP($D234, Data!$A$2:$V$9750, H$16, 0)</f>
        <v>#N/A</v>
      </c>
      <c r="I234" t="e">
        <f>VLOOKUP($D234, Data!$A$2:$V$9750, I$16, 0)</f>
        <v>#N/A</v>
      </c>
    </row>
    <row r="235" spans="1:9" x14ac:dyDescent="0.25">
      <c r="A235" s="11">
        <v>2</v>
      </c>
      <c r="B235" s="13" t="s">
        <v>3302</v>
      </c>
      <c r="C235" s="13" t="s">
        <v>30</v>
      </c>
      <c r="D235" s="14" t="str">
        <f t="shared" si="5"/>
        <v>Not Ready2CombinedPanic Disorder (9.1)</v>
      </c>
      <c r="E235" t="e">
        <f>VLOOKUP($D235, Data!$A$2:$V$9750, E$16, 0)</f>
        <v>#N/A</v>
      </c>
      <c r="F235" t="e">
        <f>VLOOKUP($D235, Data!$A$2:$V$9750, F$16, 0)</f>
        <v>#N/A</v>
      </c>
      <c r="G235" t="e">
        <f>VLOOKUP($D235, Data!$A$2:$V$9750, G$16, 0)</f>
        <v>#N/A</v>
      </c>
      <c r="H235" t="e">
        <f>VLOOKUP($D235, Data!$A$2:$V$9750, H$16, 0)</f>
        <v>#N/A</v>
      </c>
      <c r="I235" t="e">
        <f>VLOOKUP($D235, Data!$A$2:$V$9750, I$16, 0)</f>
        <v>#N/A</v>
      </c>
    </row>
    <row r="236" spans="1:9" x14ac:dyDescent="0.25">
      <c r="A236" s="11">
        <v>2</v>
      </c>
      <c r="B236" s="13" t="s">
        <v>3302</v>
      </c>
      <c r="C236" s="13" t="s">
        <v>31</v>
      </c>
      <c r="D236" s="14" t="str">
        <f t="shared" si="5"/>
        <v>Not Ready2CombinedGeneralized Anxiety Disorder (6.1)</v>
      </c>
      <c r="E236" t="e">
        <f>VLOOKUP($D236, Data!$A$2:$V$9750, E$16, 0)</f>
        <v>#N/A</v>
      </c>
      <c r="F236" t="e">
        <f>VLOOKUP($D236, Data!$A$2:$V$9750, F$16, 0)</f>
        <v>#N/A</v>
      </c>
      <c r="G236" t="e">
        <f>VLOOKUP($D236, Data!$A$2:$V$9750, G$16, 0)</f>
        <v>#N/A</v>
      </c>
      <c r="H236" t="e">
        <f>VLOOKUP($D236, Data!$A$2:$V$9750, H$16, 0)</f>
        <v>#N/A</v>
      </c>
      <c r="I236" t="e">
        <f>VLOOKUP($D236, Data!$A$2:$V$9750, I$16, 0)</f>
        <v>#N/A</v>
      </c>
    </row>
    <row r="237" spans="1:9" x14ac:dyDescent="0.25">
      <c r="A237" s="11">
        <v>2</v>
      </c>
      <c r="B237" s="13" t="s">
        <v>3302</v>
      </c>
      <c r="C237" s="13" t="s">
        <v>32</v>
      </c>
      <c r="D237" s="14" t="str">
        <f t="shared" si="5"/>
        <v>Not Ready2CombinedMajor Depressive Disorder (10.1)</v>
      </c>
      <c r="E237" t="e">
        <f>VLOOKUP($D237, Data!$A$2:$V$9750, E$16, 0)</f>
        <v>#N/A</v>
      </c>
      <c r="F237" t="e">
        <f>VLOOKUP($D237, Data!$A$2:$V$9750, F$16, 0)</f>
        <v>#N/A</v>
      </c>
      <c r="G237" t="e">
        <f>VLOOKUP($D237, Data!$A$2:$V$9750, G$16, 0)</f>
        <v>#N/A</v>
      </c>
      <c r="H237" t="e">
        <f>VLOOKUP($D237, Data!$A$2:$V$9750, H$16, 0)</f>
        <v>#N/A</v>
      </c>
      <c r="I237" t="e">
        <f>VLOOKUP($D237, Data!$A$2:$V$9750, I$16, 0)</f>
        <v>#N/A</v>
      </c>
    </row>
    <row r="238" spans="1:9" x14ac:dyDescent="0.25">
      <c r="A238" s="11">
        <v>2</v>
      </c>
      <c r="B238" s="13" t="s">
        <v>3302</v>
      </c>
      <c r="C238" s="13" t="s">
        <v>33</v>
      </c>
      <c r="D238" s="14" t="str">
        <f t="shared" si="5"/>
        <v>Not Ready2CombinedSeparation Anxiety Disorder (7.1)</v>
      </c>
      <c r="E238" t="e">
        <f>VLOOKUP($D238, Data!$A$2:$V$9750, E$16, 0)</f>
        <v>#N/A</v>
      </c>
      <c r="F238" t="e">
        <f>VLOOKUP($D238, Data!$A$2:$V$9750, F$16, 0)</f>
        <v>#N/A</v>
      </c>
      <c r="G238" t="e">
        <f>VLOOKUP($D238, Data!$A$2:$V$9750, G$16, 0)</f>
        <v>#N/A</v>
      </c>
      <c r="H238" t="e">
        <f>VLOOKUP($D238, Data!$A$2:$V$9750, H$16, 0)</f>
        <v>#N/A</v>
      </c>
      <c r="I238" t="e">
        <f>VLOOKUP($D238, Data!$A$2:$V$9750, I$16, 0)</f>
        <v>#N/A</v>
      </c>
    </row>
    <row r="239" spans="1:9" x14ac:dyDescent="0.25">
      <c r="A239" s="11">
        <v>2</v>
      </c>
      <c r="B239" s="13" t="s">
        <v>3302</v>
      </c>
      <c r="C239" s="13" t="s">
        <v>34</v>
      </c>
      <c r="D239" s="14" t="str">
        <f t="shared" si="5"/>
        <v>Not Ready2CombinedObsessive Compulsive Disorder (6.1)</v>
      </c>
      <c r="E239" t="e">
        <f>VLOOKUP($D239, Data!$A$2:$V$9750, E$16, 0)</f>
        <v>#N/A</v>
      </c>
      <c r="F239" t="e">
        <f>VLOOKUP($D239, Data!$A$2:$V$9750, F$16, 0)</f>
        <v>#N/A</v>
      </c>
      <c r="G239" t="e">
        <f>VLOOKUP($D239, Data!$A$2:$V$9750, G$16, 0)</f>
        <v>#N/A</v>
      </c>
      <c r="H239" t="e">
        <f>VLOOKUP($D239, Data!$A$2:$V$9750, H$16, 0)</f>
        <v>#N/A</v>
      </c>
      <c r="I239" t="e">
        <f>VLOOKUP($D239, Data!$A$2:$V$9750, I$16, 0)</f>
        <v>#N/A</v>
      </c>
    </row>
    <row r="240" spans="1:9" x14ac:dyDescent="0.25">
      <c r="A240" s="11">
        <v>2</v>
      </c>
      <c r="B240" s="13" t="s">
        <v>3302</v>
      </c>
      <c r="C240" s="13" t="s">
        <v>35</v>
      </c>
      <c r="D240" s="14" t="str">
        <f t="shared" si="5"/>
        <v>Not Ready2CombinedTotal Anxiety (37.1)</v>
      </c>
      <c r="E240" t="e">
        <f>VLOOKUP($D240, Data!$A$2:$V$9750, E$16, 0)</f>
        <v>#N/A</v>
      </c>
      <c r="F240" t="e">
        <f>VLOOKUP($D240, Data!$A$2:$V$9750, F$16, 0)</f>
        <v>#N/A</v>
      </c>
      <c r="G240" t="e">
        <f>VLOOKUP($D240, Data!$A$2:$V$9750, G$16, 0)</f>
        <v>#N/A</v>
      </c>
      <c r="H240" t="e">
        <f>VLOOKUP($D240, Data!$A$2:$V$9750, H$16, 0)</f>
        <v>#N/A</v>
      </c>
      <c r="I240" t="e">
        <f>VLOOKUP($D240, Data!$A$2:$V$9750, I$16, 0)</f>
        <v>#N/A</v>
      </c>
    </row>
    <row r="241" spans="1:9" x14ac:dyDescent="0.25">
      <c r="A241" s="11">
        <v>2</v>
      </c>
      <c r="B241" s="13" t="s">
        <v>3302</v>
      </c>
      <c r="C241" s="13" t="s">
        <v>36</v>
      </c>
      <c r="D241" s="14" t="str">
        <f t="shared" si="5"/>
        <v>Not Ready2CombinedTotal Anxiety and Depression (47.1)</v>
      </c>
      <c r="E241" t="e">
        <f>VLOOKUP($D241, Data!$A$2:$V$9750, E$16, 0)</f>
        <v>#N/A</v>
      </c>
      <c r="F241" t="e">
        <f>VLOOKUP($D241, Data!$A$2:$V$9750, F$16, 0)</f>
        <v>#N/A</v>
      </c>
      <c r="G241" t="e">
        <f>VLOOKUP($D241, Data!$A$2:$V$9750, G$16, 0)</f>
        <v>#N/A</v>
      </c>
      <c r="H241" t="e">
        <f>VLOOKUP($D241, Data!$A$2:$V$9750, H$16, 0)</f>
        <v>#N/A</v>
      </c>
      <c r="I241" t="e">
        <f>VLOOKUP($D241, Data!$A$2:$V$9750, I$16, 0)</f>
        <v>#N/A</v>
      </c>
    </row>
    <row r="242" spans="1:9" x14ac:dyDescent="0.25">
      <c r="A242" s="11">
        <v>2</v>
      </c>
      <c r="B242" s="13" t="s">
        <v>3302</v>
      </c>
      <c r="C242" s="13" t="s">
        <v>52</v>
      </c>
      <c r="D242" s="14" t="str">
        <f t="shared" si="5"/>
        <v>Not Ready2CombinedTotal Anxiety (15.1)</v>
      </c>
      <c r="E242" t="e">
        <f>VLOOKUP($D242, Data!$A$2:$V$9750, E$16, 0)</f>
        <v>#N/A</v>
      </c>
      <c r="F242" t="e">
        <f>VLOOKUP($D242, Data!$A$2:$V$9750, F$16, 0)</f>
        <v>#N/A</v>
      </c>
      <c r="G242" t="e">
        <f>VLOOKUP($D242, Data!$A$2:$V$9750, G$16, 0)</f>
        <v>#N/A</v>
      </c>
      <c r="H242" t="e">
        <f>VLOOKUP($D242, Data!$A$2:$V$9750, H$16, 0)</f>
        <v>#N/A</v>
      </c>
      <c r="I242" t="e">
        <f>VLOOKUP($D242, Data!$A$2:$V$9750, I$16, 0)</f>
        <v>#N/A</v>
      </c>
    </row>
    <row r="243" spans="1:9" x14ac:dyDescent="0.25">
      <c r="A243" s="11">
        <v>2</v>
      </c>
      <c r="B243" s="13" t="s">
        <v>3302</v>
      </c>
      <c r="C243" s="13" t="s">
        <v>53</v>
      </c>
      <c r="D243" s="14" t="str">
        <f t="shared" si="5"/>
        <v>Not Ready2CombinedTotal Anxiety and Depression (25.1)</v>
      </c>
      <c r="E243" t="e">
        <f>VLOOKUP($D243, Data!$A$2:$V$9750, E$16, 0)</f>
        <v>#N/A</v>
      </c>
      <c r="F243" t="e">
        <f>VLOOKUP($D243, Data!$A$2:$V$9750, F$16, 0)</f>
        <v>#N/A</v>
      </c>
      <c r="G243" t="e">
        <f>VLOOKUP($D243, Data!$A$2:$V$9750, G$16, 0)</f>
        <v>#N/A</v>
      </c>
      <c r="H243" t="e">
        <f>VLOOKUP($D243, Data!$A$2:$V$9750, H$16, 0)</f>
        <v>#N/A</v>
      </c>
      <c r="I243" t="e">
        <f>VLOOKUP($D243, Data!$A$2:$V$9750, I$16, 0)</f>
        <v>#N/A</v>
      </c>
    </row>
    <row r="244" spans="1:9" x14ac:dyDescent="0.25">
      <c r="A244" s="11">
        <v>2</v>
      </c>
      <c r="B244" s="13" t="s">
        <v>3302</v>
      </c>
      <c r="C244" s="13" t="s">
        <v>182</v>
      </c>
      <c r="D244" s="14" t="str">
        <f t="shared" si="5"/>
        <v>Not Ready2CombinedTotal Depression (5.1)</v>
      </c>
      <c r="E244" t="e">
        <f>VLOOKUP($D244, Data!$A$2:$V$9750, E$16, 0)</f>
        <v>#N/A</v>
      </c>
      <c r="F244" t="e">
        <f>VLOOKUP($D244, Data!$A$2:$V$9750, F$16, 0)</f>
        <v>#N/A</v>
      </c>
      <c r="G244" t="e">
        <f>VLOOKUP($D244, Data!$A$2:$V$9750, G$16, 0)</f>
        <v>#N/A</v>
      </c>
      <c r="H244" t="e">
        <f>VLOOKUP($D244, Data!$A$2:$V$9750, H$16, 0)</f>
        <v>#N/A</v>
      </c>
      <c r="I244" t="e">
        <f>VLOOKUP($D244, Data!$A$2:$V$9750, I$16, 0)</f>
        <v>#N/A</v>
      </c>
    </row>
    <row r="245" spans="1:9" x14ac:dyDescent="0.25">
      <c r="A245" s="11">
        <v>2</v>
      </c>
      <c r="B245" s="13" t="s">
        <v>3302</v>
      </c>
      <c r="C245" s="13" t="s">
        <v>183</v>
      </c>
      <c r="D245" s="14" t="str">
        <f t="shared" si="5"/>
        <v>Not Ready2CombinedTotal Anxiety (20.1)</v>
      </c>
      <c r="E245" t="e">
        <f>VLOOKUP($D245, Data!$A$2:$V$9750, E$16, 0)</f>
        <v>#N/A</v>
      </c>
      <c r="F245" t="e">
        <f>VLOOKUP($D245, Data!$A$2:$V$9750, F$16, 0)</f>
        <v>#N/A</v>
      </c>
      <c r="G245" t="e">
        <f>VLOOKUP($D245, Data!$A$2:$V$9750, G$16, 0)</f>
        <v>#N/A</v>
      </c>
      <c r="H245" t="e">
        <f>VLOOKUP($D245, Data!$A$2:$V$9750, H$16, 0)</f>
        <v>#N/A</v>
      </c>
      <c r="I245" t="e">
        <f>VLOOKUP($D245, Data!$A$2:$V$9750, I$16, 0)</f>
        <v>#N/A</v>
      </c>
    </row>
    <row r="246" spans="1:9" x14ac:dyDescent="0.25">
      <c r="A246" s="11">
        <v>2</v>
      </c>
      <c r="B246" s="13" t="s">
        <v>180</v>
      </c>
      <c r="C246" s="13" t="s">
        <v>29</v>
      </c>
      <c r="D246" s="14" t="str">
        <f t="shared" si="5"/>
        <v>Not Ready2Non-binarySocial Phobia (9.1)</v>
      </c>
      <c r="E246" t="e">
        <f>VLOOKUP($D246, Data!$A$2:$V$9750, E$16, 0)</f>
        <v>#N/A</v>
      </c>
      <c r="F246" t="e">
        <f>VLOOKUP($D246, Data!$A$2:$V$9750, F$16, 0)</f>
        <v>#N/A</v>
      </c>
      <c r="G246" t="e">
        <f>VLOOKUP($D246, Data!$A$2:$V$9750, G$16, 0)</f>
        <v>#N/A</v>
      </c>
      <c r="H246" t="e">
        <f>VLOOKUP($D246, Data!$A$2:$V$9750, H$16, 0)</f>
        <v>#N/A</v>
      </c>
      <c r="I246" t="e">
        <f>VLOOKUP($D246, Data!$A$2:$V$9750, I$16, 0)</f>
        <v>#N/A</v>
      </c>
    </row>
    <row r="247" spans="1:9" x14ac:dyDescent="0.25">
      <c r="A247" s="11">
        <v>2</v>
      </c>
      <c r="B247" s="13" t="s">
        <v>180</v>
      </c>
      <c r="C247" s="13" t="s">
        <v>30</v>
      </c>
      <c r="D247" s="14" t="str">
        <f t="shared" si="5"/>
        <v>Not Ready2Non-binaryPanic Disorder (9.1)</v>
      </c>
      <c r="E247" t="e">
        <f>VLOOKUP($D247, Data!$A$2:$V$9750, E$16, 0)</f>
        <v>#N/A</v>
      </c>
      <c r="F247" t="e">
        <f>VLOOKUP($D247, Data!$A$2:$V$9750, F$16, 0)</f>
        <v>#N/A</v>
      </c>
      <c r="G247" t="e">
        <f>VLOOKUP($D247, Data!$A$2:$V$9750, G$16, 0)</f>
        <v>#N/A</v>
      </c>
      <c r="H247" t="e">
        <f>VLOOKUP($D247, Data!$A$2:$V$9750, H$16, 0)</f>
        <v>#N/A</v>
      </c>
      <c r="I247" t="e">
        <f>VLOOKUP($D247, Data!$A$2:$V$9750, I$16, 0)</f>
        <v>#N/A</v>
      </c>
    </row>
    <row r="248" spans="1:9" x14ac:dyDescent="0.25">
      <c r="A248" s="11">
        <v>2</v>
      </c>
      <c r="B248" s="13" t="s">
        <v>180</v>
      </c>
      <c r="C248" s="13" t="s">
        <v>31</v>
      </c>
      <c r="D248" s="14" t="str">
        <f t="shared" si="5"/>
        <v>Not Ready2Non-binaryGeneralized Anxiety Disorder (6.1)</v>
      </c>
      <c r="E248" t="e">
        <f>VLOOKUP($D248, Data!$A$2:$V$9750, E$16, 0)</f>
        <v>#N/A</v>
      </c>
      <c r="F248" t="e">
        <f>VLOOKUP($D248, Data!$A$2:$V$9750, F$16, 0)</f>
        <v>#N/A</v>
      </c>
      <c r="G248" t="e">
        <f>VLOOKUP($D248, Data!$A$2:$V$9750, G$16, 0)</f>
        <v>#N/A</v>
      </c>
      <c r="H248" t="e">
        <f>VLOOKUP($D248, Data!$A$2:$V$9750, H$16, 0)</f>
        <v>#N/A</v>
      </c>
      <c r="I248" t="e">
        <f>VLOOKUP($D248, Data!$A$2:$V$9750, I$16, 0)</f>
        <v>#N/A</v>
      </c>
    </row>
    <row r="249" spans="1:9" x14ac:dyDescent="0.25">
      <c r="A249" s="11">
        <v>2</v>
      </c>
      <c r="B249" s="13" t="s">
        <v>180</v>
      </c>
      <c r="C249" s="13" t="s">
        <v>32</v>
      </c>
      <c r="D249" s="14" t="str">
        <f t="shared" si="5"/>
        <v>Not Ready2Non-binaryMajor Depressive Disorder (10.1)</v>
      </c>
      <c r="E249" t="e">
        <f>VLOOKUP($D249, Data!$A$2:$V$9750, E$16, 0)</f>
        <v>#N/A</v>
      </c>
      <c r="F249" t="e">
        <f>VLOOKUP($D249, Data!$A$2:$V$9750, F$16, 0)</f>
        <v>#N/A</v>
      </c>
      <c r="G249" t="e">
        <f>VLOOKUP($D249, Data!$A$2:$V$9750, G$16, 0)</f>
        <v>#N/A</v>
      </c>
      <c r="H249" t="e">
        <f>VLOOKUP($D249, Data!$A$2:$V$9750, H$16, 0)</f>
        <v>#N/A</v>
      </c>
      <c r="I249" t="e">
        <f>VLOOKUP($D249, Data!$A$2:$V$9750, I$16, 0)</f>
        <v>#N/A</v>
      </c>
    </row>
    <row r="250" spans="1:9" x14ac:dyDescent="0.25">
      <c r="A250" s="11">
        <v>2</v>
      </c>
      <c r="B250" s="13" t="s">
        <v>180</v>
      </c>
      <c r="C250" s="13" t="s">
        <v>33</v>
      </c>
      <c r="D250" s="14" t="str">
        <f t="shared" si="5"/>
        <v>Not Ready2Non-binarySeparation Anxiety Disorder (7.1)</v>
      </c>
      <c r="E250" t="e">
        <f>VLOOKUP($D250, Data!$A$2:$V$9750, E$16, 0)</f>
        <v>#N/A</v>
      </c>
      <c r="F250" t="e">
        <f>VLOOKUP($D250, Data!$A$2:$V$9750, F$16, 0)</f>
        <v>#N/A</v>
      </c>
      <c r="G250" t="e">
        <f>VLOOKUP($D250, Data!$A$2:$V$9750, G$16, 0)</f>
        <v>#N/A</v>
      </c>
      <c r="H250" t="e">
        <f>VLOOKUP($D250, Data!$A$2:$V$9750, H$16, 0)</f>
        <v>#N/A</v>
      </c>
      <c r="I250" t="e">
        <f>VLOOKUP($D250, Data!$A$2:$V$9750, I$16, 0)</f>
        <v>#N/A</v>
      </c>
    </row>
    <row r="251" spans="1:9" x14ac:dyDescent="0.25">
      <c r="A251" s="11">
        <v>2</v>
      </c>
      <c r="B251" s="13" t="s">
        <v>180</v>
      </c>
      <c r="C251" s="13" t="s">
        <v>34</v>
      </c>
      <c r="D251" s="14" t="str">
        <f t="shared" si="5"/>
        <v>Not Ready2Non-binaryObsessive Compulsive Disorder (6.1)</v>
      </c>
      <c r="E251" t="e">
        <f>VLOOKUP($D251, Data!$A$2:$V$9750, E$16, 0)</f>
        <v>#N/A</v>
      </c>
      <c r="F251" t="e">
        <f>VLOOKUP($D251, Data!$A$2:$V$9750, F$16, 0)</f>
        <v>#N/A</v>
      </c>
      <c r="G251" t="e">
        <f>VLOOKUP($D251, Data!$A$2:$V$9750, G$16, 0)</f>
        <v>#N/A</v>
      </c>
      <c r="H251" t="e">
        <f>VLOOKUP($D251, Data!$A$2:$V$9750, H$16, 0)</f>
        <v>#N/A</v>
      </c>
      <c r="I251" t="e">
        <f>VLOOKUP($D251, Data!$A$2:$V$9750, I$16, 0)</f>
        <v>#N/A</v>
      </c>
    </row>
    <row r="252" spans="1:9" x14ac:dyDescent="0.25">
      <c r="A252" s="11">
        <v>2</v>
      </c>
      <c r="B252" s="13" t="s">
        <v>180</v>
      </c>
      <c r="C252" s="13" t="s">
        <v>35</v>
      </c>
      <c r="D252" s="14" t="str">
        <f t="shared" si="5"/>
        <v>Not Ready2Non-binaryTotal Anxiety (37.1)</v>
      </c>
      <c r="E252" t="e">
        <f>VLOOKUP($D252, Data!$A$2:$V$9750, E$16, 0)</f>
        <v>#N/A</v>
      </c>
      <c r="F252" t="e">
        <f>VLOOKUP($D252, Data!$A$2:$V$9750, F$16, 0)</f>
        <v>#N/A</v>
      </c>
      <c r="G252" t="e">
        <f>VLOOKUP($D252, Data!$A$2:$V$9750, G$16, 0)</f>
        <v>#N/A</v>
      </c>
      <c r="H252" t="e">
        <f>VLOOKUP($D252, Data!$A$2:$V$9750, H$16, 0)</f>
        <v>#N/A</v>
      </c>
      <c r="I252" t="e">
        <f>VLOOKUP($D252, Data!$A$2:$V$9750, I$16, 0)</f>
        <v>#N/A</v>
      </c>
    </row>
    <row r="253" spans="1:9" x14ac:dyDescent="0.25">
      <c r="A253" s="11">
        <v>2</v>
      </c>
      <c r="B253" s="13" t="s">
        <v>180</v>
      </c>
      <c r="C253" s="13" t="s">
        <v>36</v>
      </c>
      <c r="D253" s="14" t="str">
        <f t="shared" si="5"/>
        <v>Not Ready2Non-binaryTotal Anxiety and Depression (47.1)</v>
      </c>
      <c r="E253" t="e">
        <f>VLOOKUP($D253, Data!$A$2:$V$9750, E$16, 0)</f>
        <v>#N/A</v>
      </c>
      <c r="F253" t="e">
        <f>VLOOKUP($D253, Data!$A$2:$V$9750, F$16, 0)</f>
        <v>#N/A</v>
      </c>
      <c r="G253" t="e">
        <f>VLOOKUP($D253, Data!$A$2:$V$9750, G$16, 0)</f>
        <v>#N/A</v>
      </c>
      <c r="H253" t="e">
        <f>VLOOKUP($D253, Data!$A$2:$V$9750, H$16, 0)</f>
        <v>#N/A</v>
      </c>
      <c r="I253" t="e">
        <f>VLOOKUP($D253, Data!$A$2:$V$9750, I$16, 0)</f>
        <v>#N/A</v>
      </c>
    </row>
    <row r="254" spans="1:9" x14ac:dyDescent="0.25">
      <c r="A254" s="11">
        <v>2</v>
      </c>
      <c r="B254" s="13" t="s">
        <v>180</v>
      </c>
      <c r="C254" s="13" t="s">
        <v>52</v>
      </c>
      <c r="D254" s="14" t="str">
        <f t="shared" si="5"/>
        <v>Not Ready2Non-binaryTotal Anxiety (15.1)</v>
      </c>
      <c r="E254" t="e">
        <f>VLOOKUP($D254, Data!$A$2:$V$9750, E$16, 0)</f>
        <v>#N/A</v>
      </c>
      <c r="F254" t="e">
        <f>VLOOKUP($D254, Data!$A$2:$V$9750, F$16, 0)</f>
        <v>#N/A</v>
      </c>
      <c r="G254" t="e">
        <f>VLOOKUP($D254, Data!$A$2:$V$9750, G$16, 0)</f>
        <v>#N/A</v>
      </c>
      <c r="H254" t="e">
        <f>VLOOKUP($D254, Data!$A$2:$V$9750, H$16, 0)</f>
        <v>#N/A</v>
      </c>
      <c r="I254" t="e">
        <f>VLOOKUP($D254, Data!$A$2:$V$9750, I$16, 0)</f>
        <v>#N/A</v>
      </c>
    </row>
    <row r="255" spans="1:9" x14ac:dyDescent="0.25">
      <c r="A255" s="11">
        <v>2</v>
      </c>
      <c r="B255" s="13" t="s">
        <v>180</v>
      </c>
      <c r="C255" s="13" t="s">
        <v>53</v>
      </c>
      <c r="D255" s="14" t="str">
        <f t="shared" si="5"/>
        <v>Not Ready2Non-binaryTotal Anxiety and Depression (25.1)</v>
      </c>
      <c r="E255" t="e">
        <f>VLOOKUP($D255, Data!$A$2:$V$9750, E$16, 0)</f>
        <v>#N/A</v>
      </c>
      <c r="F255" t="e">
        <f>VLOOKUP($D255, Data!$A$2:$V$9750, F$16, 0)</f>
        <v>#N/A</v>
      </c>
      <c r="G255" t="e">
        <f>VLOOKUP($D255, Data!$A$2:$V$9750, G$16, 0)</f>
        <v>#N/A</v>
      </c>
      <c r="H255" t="e">
        <f>VLOOKUP($D255, Data!$A$2:$V$9750, H$16, 0)</f>
        <v>#N/A</v>
      </c>
      <c r="I255" t="e">
        <f>VLOOKUP($D255, Data!$A$2:$V$9750, I$16, 0)</f>
        <v>#N/A</v>
      </c>
    </row>
    <row r="256" spans="1:9" x14ac:dyDescent="0.25">
      <c r="A256" s="11">
        <v>2</v>
      </c>
      <c r="B256" s="13" t="s">
        <v>180</v>
      </c>
      <c r="C256" s="13" t="s">
        <v>182</v>
      </c>
      <c r="D256" s="14" t="str">
        <f t="shared" si="5"/>
        <v>Not Ready2Non-binaryTotal Depression (5.1)</v>
      </c>
      <c r="E256" t="e">
        <f>VLOOKUP($D256, Data!$A$2:$V$9750, E$16, 0)</f>
        <v>#N/A</v>
      </c>
      <c r="F256" t="e">
        <f>VLOOKUP($D256, Data!$A$2:$V$9750, F$16, 0)</f>
        <v>#N/A</v>
      </c>
      <c r="G256" t="e">
        <f>VLOOKUP($D256, Data!$A$2:$V$9750, G$16, 0)</f>
        <v>#N/A</v>
      </c>
      <c r="H256" t="e">
        <f>VLOOKUP($D256, Data!$A$2:$V$9750, H$16, 0)</f>
        <v>#N/A</v>
      </c>
      <c r="I256" t="e">
        <f>VLOOKUP($D256, Data!$A$2:$V$9750, I$16, 0)</f>
        <v>#N/A</v>
      </c>
    </row>
    <row r="257" spans="1:9" x14ac:dyDescent="0.25">
      <c r="A257" s="11">
        <v>2</v>
      </c>
      <c r="B257" s="13" t="s">
        <v>180</v>
      </c>
      <c r="C257" s="13" t="s">
        <v>183</v>
      </c>
      <c r="D257" s="14" t="str">
        <f t="shared" si="5"/>
        <v>Not Ready2Non-binaryTotal Anxiety (20.1)</v>
      </c>
      <c r="E257" t="e">
        <f>VLOOKUP($D257, Data!$A$2:$V$9750, E$16, 0)</f>
        <v>#N/A</v>
      </c>
      <c r="F257" t="e">
        <f>VLOOKUP($D257, Data!$A$2:$V$9750, F$16, 0)</f>
        <v>#N/A</v>
      </c>
      <c r="G257" t="e">
        <f>VLOOKUP($D257, Data!$A$2:$V$9750, G$16, 0)</f>
        <v>#N/A</v>
      </c>
      <c r="H257" t="e">
        <f>VLOOKUP($D257, Data!$A$2:$V$9750, H$16, 0)</f>
        <v>#N/A</v>
      </c>
      <c r="I257" t="e">
        <f>VLOOKUP($D257, Data!$A$2:$V$9750, I$16, 0)</f>
        <v>#N/A</v>
      </c>
    </row>
    <row r="258" spans="1:9" x14ac:dyDescent="0.25">
      <c r="A258" s="11">
        <v>2</v>
      </c>
      <c r="B258" s="13" t="s">
        <v>181</v>
      </c>
      <c r="C258" s="13" t="s">
        <v>29</v>
      </c>
      <c r="D258" s="14" t="str">
        <f t="shared" si="5"/>
        <v>Not Ready2TransgenderSocial Phobia (9.1)</v>
      </c>
      <c r="E258" t="e">
        <f>VLOOKUP($D258, Data!$A$2:$V$9750, E$16, 0)</f>
        <v>#N/A</v>
      </c>
      <c r="F258" t="e">
        <f>VLOOKUP($D258, Data!$A$2:$V$9750, F$16, 0)</f>
        <v>#N/A</v>
      </c>
      <c r="G258" t="e">
        <f>VLOOKUP($D258, Data!$A$2:$V$9750, G$16, 0)</f>
        <v>#N/A</v>
      </c>
      <c r="H258" t="e">
        <f>VLOOKUP($D258, Data!$A$2:$V$9750, H$16, 0)</f>
        <v>#N/A</v>
      </c>
      <c r="I258" t="e">
        <f>VLOOKUP($D258, Data!$A$2:$V$9750, I$16, 0)</f>
        <v>#N/A</v>
      </c>
    </row>
    <row r="259" spans="1:9" x14ac:dyDescent="0.25">
      <c r="A259" s="11">
        <v>2</v>
      </c>
      <c r="B259" s="13" t="s">
        <v>181</v>
      </c>
      <c r="C259" s="13" t="s">
        <v>30</v>
      </c>
      <c r="D259" s="14" t="str">
        <f t="shared" si="5"/>
        <v>Not Ready2TransgenderPanic Disorder (9.1)</v>
      </c>
      <c r="E259" t="e">
        <f>VLOOKUP($D259, Data!$A$2:$V$9750, E$16, 0)</f>
        <v>#N/A</v>
      </c>
      <c r="F259" t="e">
        <f>VLOOKUP($D259, Data!$A$2:$V$9750, F$16, 0)</f>
        <v>#N/A</v>
      </c>
      <c r="G259" t="e">
        <f>VLOOKUP($D259, Data!$A$2:$V$9750, G$16, 0)</f>
        <v>#N/A</v>
      </c>
      <c r="H259" t="e">
        <f>VLOOKUP($D259, Data!$A$2:$V$9750, H$16, 0)</f>
        <v>#N/A</v>
      </c>
      <c r="I259" t="e">
        <f>VLOOKUP($D259, Data!$A$2:$V$9750, I$16, 0)</f>
        <v>#N/A</v>
      </c>
    </row>
    <row r="260" spans="1:9" x14ac:dyDescent="0.25">
      <c r="A260" s="11">
        <v>2</v>
      </c>
      <c r="B260" s="13" t="s">
        <v>181</v>
      </c>
      <c r="C260" s="13" t="s">
        <v>31</v>
      </c>
      <c r="D260" s="14" t="str">
        <f t="shared" si="5"/>
        <v>Not Ready2TransgenderGeneralized Anxiety Disorder (6.1)</v>
      </c>
      <c r="E260" t="e">
        <f>VLOOKUP($D260, Data!$A$2:$V$9750, E$16, 0)</f>
        <v>#N/A</v>
      </c>
      <c r="F260" t="e">
        <f>VLOOKUP($D260, Data!$A$2:$V$9750, F$16, 0)</f>
        <v>#N/A</v>
      </c>
      <c r="G260" t="e">
        <f>VLOOKUP($D260, Data!$A$2:$V$9750, G$16, 0)</f>
        <v>#N/A</v>
      </c>
      <c r="H260" t="e">
        <f>VLOOKUP($D260, Data!$A$2:$V$9750, H$16, 0)</f>
        <v>#N/A</v>
      </c>
      <c r="I260" t="e">
        <f>VLOOKUP($D260, Data!$A$2:$V$9750, I$16, 0)</f>
        <v>#N/A</v>
      </c>
    </row>
    <row r="261" spans="1:9" x14ac:dyDescent="0.25">
      <c r="A261" s="11">
        <v>2</v>
      </c>
      <c r="B261" s="13" t="s">
        <v>181</v>
      </c>
      <c r="C261" s="13" t="s">
        <v>32</v>
      </c>
      <c r="D261" s="14" t="str">
        <f t="shared" si="5"/>
        <v>Not Ready2TransgenderMajor Depressive Disorder (10.1)</v>
      </c>
      <c r="E261" t="e">
        <f>VLOOKUP($D261, Data!$A$2:$V$9750, E$16, 0)</f>
        <v>#N/A</v>
      </c>
      <c r="F261" t="e">
        <f>VLOOKUP($D261, Data!$A$2:$V$9750, F$16, 0)</f>
        <v>#N/A</v>
      </c>
      <c r="G261" t="e">
        <f>VLOOKUP($D261, Data!$A$2:$V$9750, G$16, 0)</f>
        <v>#N/A</v>
      </c>
      <c r="H261" t="e">
        <f>VLOOKUP($D261, Data!$A$2:$V$9750, H$16, 0)</f>
        <v>#N/A</v>
      </c>
      <c r="I261" t="e">
        <f>VLOOKUP($D261, Data!$A$2:$V$9750, I$16, 0)</f>
        <v>#N/A</v>
      </c>
    </row>
    <row r="262" spans="1:9" x14ac:dyDescent="0.25">
      <c r="A262" s="11">
        <v>2</v>
      </c>
      <c r="B262" s="13" t="s">
        <v>181</v>
      </c>
      <c r="C262" s="13" t="s">
        <v>33</v>
      </c>
      <c r="D262" s="14" t="str">
        <f t="shared" si="5"/>
        <v>Not Ready2TransgenderSeparation Anxiety Disorder (7.1)</v>
      </c>
      <c r="E262" t="e">
        <f>VLOOKUP($D262, Data!$A$2:$V$9750, E$16, 0)</f>
        <v>#N/A</v>
      </c>
      <c r="F262" t="e">
        <f>VLOOKUP($D262, Data!$A$2:$V$9750, F$16, 0)</f>
        <v>#N/A</v>
      </c>
      <c r="G262" t="e">
        <f>VLOOKUP($D262, Data!$A$2:$V$9750, G$16, 0)</f>
        <v>#N/A</v>
      </c>
      <c r="H262" t="e">
        <f>VLOOKUP($D262, Data!$A$2:$V$9750, H$16, 0)</f>
        <v>#N/A</v>
      </c>
      <c r="I262" t="e">
        <f>VLOOKUP($D262, Data!$A$2:$V$9750, I$16, 0)</f>
        <v>#N/A</v>
      </c>
    </row>
    <row r="263" spans="1:9" x14ac:dyDescent="0.25">
      <c r="A263" s="11">
        <v>2</v>
      </c>
      <c r="B263" s="13" t="s">
        <v>181</v>
      </c>
      <c r="C263" s="13" t="s">
        <v>34</v>
      </c>
      <c r="D263" s="14" t="str">
        <f t="shared" si="5"/>
        <v>Not Ready2TransgenderObsessive Compulsive Disorder (6.1)</v>
      </c>
      <c r="E263" t="e">
        <f>VLOOKUP($D263, Data!$A$2:$V$9750, E$16, 0)</f>
        <v>#N/A</v>
      </c>
      <c r="F263" t="e">
        <f>VLOOKUP($D263, Data!$A$2:$V$9750, F$16, 0)</f>
        <v>#N/A</v>
      </c>
      <c r="G263" t="e">
        <f>VLOOKUP($D263, Data!$A$2:$V$9750, G$16, 0)</f>
        <v>#N/A</v>
      </c>
      <c r="H263" t="e">
        <f>VLOOKUP($D263, Data!$A$2:$V$9750, H$16, 0)</f>
        <v>#N/A</v>
      </c>
      <c r="I263" t="e">
        <f>VLOOKUP($D263, Data!$A$2:$V$9750, I$16, 0)</f>
        <v>#N/A</v>
      </c>
    </row>
    <row r="264" spans="1:9" x14ac:dyDescent="0.25">
      <c r="A264" s="11">
        <v>2</v>
      </c>
      <c r="B264" s="13" t="s">
        <v>181</v>
      </c>
      <c r="C264" s="13" t="s">
        <v>35</v>
      </c>
      <c r="D264" s="14" t="str">
        <f t="shared" si="5"/>
        <v>Not Ready2TransgenderTotal Anxiety (37.1)</v>
      </c>
      <c r="E264" t="e">
        <f>VLOOKUP($D264, Data!$A$2:$V$9750, E$16, 0)</f>
        <v>#N/A</v>
      </c>
      <c r="F264" t="e">
        <f>VLOOKUP($D264, Data!$A$2:$V$9750, F$16, 0)</f>
        <v>#N/A</v>
      </c>
      <c r="G264" t="e">
        <f>VLOOKUP($D264, Data!$A$2:$V$9750, G$16, 0)</f>
        <v>#N/A</v>
      </c>
      <c r="H264" t="e">
        <f>VLOOKUP($D264, Data!$A$2:$V$9750, H$16, 0)</f>
        <v>#N/A</v>
      </c>
      <c r="I264" t="e">
        <f>VLOOKUP($D264, Data!$A$2:$V$9750, I$16, 0)</f>
        <v>#N/A</v>
      </c>
    </row>
    <row r="265" spans="1:9" x14ac:dyDescent="0.25">
      <c r="A265" s="11">
        <v>2</v>
      </c>
      <c r="B265" s="13" t="s">
        <v>181</v>
      </c>
      <c r="C265" s="13" t="s">
        <v>36</v>
      </c>
      <c r="D265" s="14" t="str">
        <f t="shared" si="5"/>
        <v>Not Ready2TransgenderTotal Anxiety and Depression (47.1)</v>
      </c>
      <c r="E265" t="e">
        <f>VLOOKUP($D265, Data!$A$2:$V$9750, E$16, 0)</f>
        <v>#N/A</v>
      </c>
      <c r="F265" t="e">
        <f>VLOOKUP($D265, Data!$A$2:$V$9750, F$16, 0)</f>
        <v>#N/A</v>
      </c>
      <c r="G265" t="e">
        <f>VLOOKUP($D265, Data!$A$2:$V$9750, G$16, 0)</f>
        <v>#N/A</v>
      </c>
      <c r="H265" t="e">
        <f>VLOOKUP($D265, Data!$A$2:$V$9750, H$16, 0)</f>
        <v>#N/A</v>
      </c>
      <c r="I265" t="e">
        <f>VLOOKUP($D265, Data!$A$2:$V$9750, I$16, 0)</f>
        <v>#N/A</v>
      </c>
    </row>
    <row r="266" spans="1:9" x14ac:dyDescent="0.25">
      <c r="A266" s="11">
        <v>2</v>
      </c>
      <c r="B266" s="13" t="s">
        <v>181</v>
      </c>
      <c r="C266" s="13" t="s">
        <v>52</v>
      </c>
      <c r="D266" s="14" t="str">
        <f t="shared" si="5"/>
        <v>Not Ready2TransgenderTotal Anxiety (15.1)</v>
      </c>
      <c r="E266" t="e">
        <f>VLOOKUP($D266, Data!$A$2:$V$9750, E$16, 0)</f>
        <v>#N/A</v>
      </c>
      <c r="F266" t="e">
        <f>VLOOKUP($D266, Data!$A$2:$V$9750, F$16, 0)</f>
        <v>#N/A</v>
      </c>
      <c r="G266" t="e">
        <f>VLOOKUP($D266, Data!$A$2:$V$9750, G$16, 0)</f>
        <v>#N/A</v>
      </c>
      <c r="H266" t="e">
        <f>VLOOKUP($D266, Data!$A$2:$V$9750, H$16, 0)</f>
        <v>#N/A</v>
      </c>
      <c r="I266" t="e">
        <f>VLOOKUP($D266, Data!$A$2:$V$9750, I$16, 0)</f>
        <v>#N/A</v>
      </c>
    </row>
    <row r="267" spans="1:9" x14ac:dyDescent="0.25">
      <c r="A267" s="11">
        <v>2</v>
      </c>
      <c r="B267" s="13" t="s">
        <v>181</v>
      </c>
      <c r="C267" s="13" t="s">
        <v>53</v>
      </c>
      <c r="D267" s="14" t="str">
        <f t="shared" si="5"/>
        <v>Not Ready2TransgenderTotal Anxiety and Depression (25.1)</v>
      </c>
      <c r="E267" t="e">
        <f>VLOOKUP($D267, Data!$A$2:$V$9750, E$16, 0)</f>
        <v>#N/A</v>
      </c>
      <c r="F267" t="e">
        <f>VLOOKUP($D267, Data!$A$2:$V$9750, F$16, 0)</f>
        <v>#N/A</v>
      </c>
      <c r="G267" t="e">
        <f>VLOOKUP($D267, Data!$A$2:$V$9750, G$16, 0)</f>
        <v>#N/A</v>
      </c>
      <c r="H267" t="e">
        <f>VLOOKUP($D267, Data!$A$2:$V$9750, H$16, 0)</f>
        <v>#N/A</v>
      </c>
      <c r="I267" t="e">
        <f>VLOOKUP($D267, Data!$A$2:$V$9750, I$16, 0)</f>
        <v>#N/A</v>
      </c>
    </row>
    <row r="268" spans="1:9" x14ac:dyDescent="0.25">
      <c r="A268" s="11">
        <v>2</v>
      </c>
      <c r="B268" s="13" t="s">
        <v>181</v>
      </c>
      <c r="C268" s="13" t="s">
        <v>182</v>
      </c>
      <c r="D268" s="14" t="str">
        <f t="shared" si="5"/>
        <v>Not Ready2TransgenderTotal Depression (5.1)</v>
      </c>
      <c r="E268" t="e">
        <f>VLOOKUP($D268, Data!$A$2:$V$9750, E$16, 0)</f>
        <v>#N/A</v>
      </c>
      <c r="F268" t="e">
        <f>VLOOKUP($D268, Data!$A$2:$V$9750, F$16, 0)</f>
        <v>#N/A</v>
      </c>
      <c r="G268" t="e">
        <f>VLOOKUP($D268, Data!$A$2:$V$9750, G$16, 0)</f>
        <v>#N/A</v>
      </c>
      <c r="H268" t="e">
        <f>VLOOKUP($D268, Data!$A$2:$V$9750, H$16, 0)</f>
        <v>#N/A</v>
      </c>
      <c r="I268" t="e">
        <f>VLOOKUP($D268, Data!$A$2:$V$9750, I$16, 0)</f>
        <v>#N/A</v>
      </c>
    </row>
    <row r="269" spans="1:9" x14ac:dyDescent="0.25">
      <c r="A269" s="11">
        <v>2</v>
      </c>
      <c r="B269" s="13" t="s">
        <v>181</v>
      </c>
      <c r="C269" s="13" t="s">
        <v>183</v>
      </c>
      <c r="D269" s="14" t="str">
        <f t="shared" si="5"/>
        <v>Not Ready2TransgenderTotal Anxiety (20.1)</v>
      </c>
      <c r="E269" t="e">
        <f>VLOOKUP($D269, Data!$A$2:$V$9750, E$16, 0)</f>
        <v>#N/A</v>
      </c>
      <c r="F269" t="e">
        <f>VLOOKUP($D269, Data!$A$2:$V$9750, F$16, 0)</f>
        <v>#N/A</v>
      </c>
      <c r="G269" t="e">
        <f>VLOOKUP($D269, Data!$A$2:$V$9750, G$16, 0)</f>
        <v>#N/A</v>
      </c>
      <c r="H269" t="e">
        <f>VLOOKUP($D269, Data!$A$2:$V$9750, H$16, 0)</f>
        <v>#N/A</v>
      </c>
      <c r="I269" t="e">
        <f>VLOOKUP($D269, Data!$A$2:$V$9750, I$16, 0)</f>
        <v>#N/A</v>
      </c>
    </row>
    <row r="270" spans="1:9" x14ac:dyDescent="0.25">
      <c r="A270" s="11">
        <v>3</v>
      </c>
      <c r="B270" s="13" t="s">
        <v>176</v>
      </c>
      <c r="C270" s="13" t="s">
        <v>29</v>
      </c>
      <c r="D270" s="14" t="str">
        <f t="shared" si="5"/>
        <v>Not Ready3BigenderSocial Phobia (9.1)</v>
      </c>
      <c r="E270" t="e">
        <f>VLOOKUP($D270, Data!$A$2:$V$9750, E$16, 0)</f>
        <v>#N/A</v>
      </c>
      <c r="F270" t="e">
        <f>VLOOKUP($D270, Data!$A$2:$V$9750, F$16, 0)</f>
        <v>#N/A</v>
      </c>
      <c r="G270" t="e">
        <f>VLOOKUP($D270, Data!$A$2:$V$9750, G$16, 0)</f>
        <v>#N/A</v>
      </c>
      <c r="H270" t="e">
        <f>VLOOKUP($D270, Data!$A$2:$V$9750, H$16, 0)</f>
        <v>#N/A</v>
      </c>
      <c r="I270" t="e">
        <f>VLOOKUP($D270, Data!$A$2:$V$9750, I$16, 0)</f>
        <v>#N/A</v>
      </c>
    </row>
    <row r="271" spans="1:9" x14ac:dyDescent="0.25">
      <c r="A271" s="11">
        <v>3</v>
      </c>
      <c r="B271" s="13" t="s">
        <v>176</v>
      </c>
      <c r="C271" s="13" t="s">
        <v>30</v>
      </c>
      <c r="D271" s="14" t="str">
        <f t="shared" si="5"/>
        <v>Not Ready3BigenderPanic Disorder (9.1)</v>
      </c>
      <c r="E271" t="e">
        <f>VLOOKUP($D271, Data!$A$2:$V$9750, E$16, 0)</f>
        <v>#N/A</v>
      </c>
      <c r="F271" t="e">
        <f>VLOOKUP($D271, Data!$A$2:$V$9750, F$16, 0)</f>
        <v>#N/A</v>
      </c>
      <c r="G271" t="e">
        <f>VLOOKUP($D271, Data!$A$2:$V$9750, G$16, 0)</f>
        <v>#N/A</v>
      </c>
      <c r="H271" t="e">
        <f>VLOOKUP($D271, Data!$A$2:$V$9750, H$16, 0)</f>
        <v>#N/A</v>
      </c>
      <c r="I271" t="e">
        <f>VLOOKUP($D271, Data!$A$2:$V$9750, I$16, 0)</f>
        <v>#N/A</v>
      </c>
    </row>
    <row r="272" spans="1:9" x14ac:dyDescent="0.25">
      <c r="A272" s="11">
        <v>3</v>
      </c>
      <c r="B272" s="13" t="s">
        <v>176</v>
      </c>
      <c r="C272" s="13" t="s">
        <v>31</v>
      </c>
      <c r="D272" s="14" t="str">
        <f t="shared" si="5"/>
        <v>Not Ready3BigenderGeneralized Anxiety Disorder (6.1)</v>
      </c>
      <c r="E272" t="e">
        <f>VLOOKUP($D272, Data!$A$2:$V$9750, E$16, 0)</f>
        <v>#N/A</v>
      </c>
      <c r="F272" t="e">
        <f>VLOOKUP($D272, Data!$A$2:$V$9750, F$16, 0)</f>
        <v>#N/A</v>
      </c>
      <c r="G272" t="e">
        <f>VLOOKUP($D272, Data!$A$2:$V$9750, G$16, 0)</f>
        <v>#N/A</v>
      </c>
      <c r="H272" t="e">
        <f>VLOOKUP($D272, Data!$A$2:$V$9750, H$16, 0)</f>
        <v>#N/A</v>
      </c>
      <c r="I272" t="e">
        <f>VLOOKUP($D272, Data!$A$2:$V$9750, I$16, 0)</f>
        <v>#N/A</v>
      </c>
    </row>
    <row r="273" spans="1:9" x14ac:dyDescent="0.25">
      <c r="A273" s="11">
        <v>3</v>
      </c>
      <c r="B273" s="13" t="s">
        <v>176</v>
      </c>
      <c r="C273" s="13" t="s">
        <v>32</v>
      </c>
      <c r="D273" s="14" t="str">
        <f t="shared" si="5"/>
        <v>Not Ready3BigenderMajor Depressive Disorder (10.1)</v>
      </c>
      <c r="E273" t="e">
        <f>VLOOKUP($D273, Data!$A$2:$V$9750, E$16, 0)</f>
        <v>#N/A</v>
      </c>
      <c r="F273" t="e">
        <f>VLOOKUP($D273, Data!$A$2:$V$9750, F$16, 0)</f>
        <v>#N/A</v>
      </c>
      <c r="G273" t="e">
        <f>VLOOKUP($D273, Data!$A$2:$V$9750, G$16, 0)</f>
        <v>#N/A</v>
      </c>
      <c r="H273" t="e">
        <f>VLOOKUP($D273, Data!$A$2:$V$9750, H$16, 0)</f>
        <v>#N/A</v>
      </c>
      <c r="I273" t="e">
        <f>VLOOKUP($D273, Data!$A$2:$V$9750, I$16, 0)</f>
        <v>#N/A</v>
      </c>
    </row>
    <row r="274" spans="1:9" x14ac:dyDescent="0.25">
      <c r="A274" s="11">
        <v>3</v>
      </c>
      <c r="B274" s="13" t="s">
        <v>176</v>
      </c>
      <c r="C274" s="13" t="s">
        <v>33</v>
      </c>
      <c r="D274" s="14" t="str">
        <f t="shared" ref="D274:D337" si="6">$B$7&amp;A274&amp;B274&amp;C274</f>
        <v>Not Ready3BigenderSeparation Anxiety Disorder (7.1)</v>
      </c>
      <c r="E274" t="e">
        <f>VLOOKUP($D274, Data!$A$2:$V$9750, E$16, 0)</f>
        <v>#N/A</v>
      </c>
      <c r="F274" t="e">
        <f>VLOOKUP($D274, Data!$A$2:$V$9750, F$16, 0)</f>
        <v>#N/A</v>
      </c>
      <c r="G274" t="e">
        <f>VLOOKUP($D274, Data!$A$2:$V$9750, G$16, 0)</f>
        <v>#N/A</v>
      </c>
      <c r="H274" t="e">
        <f>VLOOKUP($D274, Data!$A$2:$V$9750, H$16, 0)</f>
        <v>#N/A</v>
      </c>
      <c r="I274" t="e">
        <f>VLOOKUP($D274, Data!$A$2:$V$9750, I$16, 0)</f>
        <v>#N/A</v>
      </c>
    </row>
    <row r="275" spans="1:9" x14ac:dyDescent="0.25">
      <c r="A275" s="11">
        <v>3</v>
      </c>
      <c r="B275" s="13" t="s">
        <v>176</v>
      </c>
      <c r="C275" s="13" t="s">
        <v>34</v>
      </c>
      <c r="D275" s="14" t="str">
        <f t="shared" si="6"/>
        <v>Not Ready3BigenderObsessive Compulsive Disorder (6.1)</v>
      </c>
      <c r="E275" t="e">
        <f>VLOOKUP($D275, Data!$A$2:$V$9750, E$16, 0)</f>
        <v>#N/A</v>
      </c>
      <c r="F275" t="e">
        <f>VLOOKUP($D275, Data!$A$2:$V$9750, F$16, 0)</f>
        <v>#N/A</v>
      </c>
      <c r="G275" t="e">
        <f>VLOOKUP($D275, Data!$A$2:$V$9750, G$16, 0)</f>
        <v>#N/A</v>
      </c>
      <c r="H275" t="e">
        <f>VLOOKUP($D275, Data!$A$2:$V$9750, H$16, 0)</f>
        <v>#N/A</v>
      </c>
      <c r="I275" t="e">
        <f>VLOOKUP($D275, Data!$A$2:$V$9750, I$16, 0)</f>
        <v>#N/A</v>
      </c>
    </row>
    <row r="276" spans="1:9" x14ac:dyDescent="0.25">
      <c r="A276" s="11">
        <v>3</v>
      </c>
      <c r="B276" s="13" t="s">
        <v>176</v>
      </c>
      <c r="C276" s="13" t="s">
        <v>35</v>
      </c>
      <c r="D276" s="14" t="str">
        <f t="shared" si="6"/>
        <v>Not Ready3BigenderTotal Anxiety (37.1)</v>
      </c>
      <c r="E276" t="e">
        <f>VLOOKUP($D276, Data!$A$2:$V$9750, E$16, 0)</f>
        <v>#N/A</v>
      </c>
      <c r="F276" t="e">
        <f>VLOOKUP($D276, Data!$A$2:$V$9750, F$16, 0)</f>
        <v>#N/A</v>
      </c>
      <c r="G276" t="e">
        <f>VLOOKUP($D276, Data!$A$2:$V$9750, G$16, 0)</f>
        <v>#N/A</v>
      </c>
      <c r="H276" t="e">
        <f>VLOOKUP($D276, Data!$A$2:$V$9750, H$16, 0)</f>
        <v>#N/A</v>
      </c>
      <c r="I276" t="e">
        <f>VLOOKUP($D276, Data!$A$2:$V$9750, I$16, 0)</f>
        <v>#N/A</v>
      </c>
    </row>
    <row r="277" spans="1:9" x14ac:dyDescent="0.25">
      <c r="A277" s="11">
        <v>3</v>
      </c>
      <c r="B277" s="13" t="s">
        <v>176</v>
      </c>
      <c r="C277" s="13" t="s">
        <v>36</v>
      </c>
      <c r="D277" s="14" t="str">
        <f t="shared" si="6"/>
        <v>Not Ready3BigenderTotal Anxiety and Depression (47.1)</v>
      </c>
      <c r="E277" t="e">
        <f>VLOOKUP($D277, Data!$A$2:$V$9750, E$16, 0)</f>
        <v>#N/A</v>
      </c>
      <c r="F277" t="e">
        <f>VLOOKUP($D277, Data!$A$2:$V$9750, F$16, 0)</f>
        <v>#N/A</v>
      </c>
      <c r="G277" t="e">
        <f>VLOOKUP($D277, Data!$A$2:$V$9750, G$16, 0)</f>
        <v>#N/A</v>
      </c>
      <c r="H277" t="e">
        <f>VLOOKUP($D277, Data!$A$2:$V$9750, H$16, 0)</f>
        <v>#N/A</v>
      </c>
      <c r="I277" t="e">
        <f>VLOOKUP($D277, Data!$A$2:$V$9750, I$16, 0)</f>
        <v>#N/A</v>
      </c>
    </row>
    <row r="278" spans="1:9" x14ac:dyDescent="0.25">
      <c r="A278" s="11">
        <v>3</v>
      </c>
      <c r="B278" s="13" t="s">
        <v>176</v>
      </c>
      <c r="C278" s="13" t="s">
        <v>52</v>
      </c>
      <c r="D278" s="14" t="str">
        <f t="shared" si="6"/>
        <v>Not Ready3BigenderTotal Anxiety (15.1)</v>
      </c>
      <c r="E278" t="e">
        <f>VLOOKUP($D278, Data!$A$2:$V$9750, E$16, 0)</f>
        <v>#N/A</v>
      </c>
      <c r="F278" t="e">
        <f>VLOOKUP($D278, Data!$A$2:$V$9750, F$16, 0)</f>
        <v>#N/A</v>
      </c>
      <c r="G278" t="e">
        <f>VLOOKUP($D278, Data!$A$2:$V$9750, G$16, 0)</f>
        <v>#N/A</v>
      </c>
      <c r="H278" t="e">
        <f>VLOOKUP($D278, Data!$A$2:$V$9750, H$16, 0)</f>
        <v>#N/A</v>
      </c>
      <c r="I278" t="e">
        <f>VLOOKUP($D278, Data!$A$2:$V$9750, I$16, 0)</f>
        <v>#N/A</v>
      </c>
    </row>
    <row r="279" spans="1:9" x14ac:dyDescent="0.25">
      <c r="A279" s="11">
        <v>3</v>
      </c>
      <c r="B279" s="13" t="s">
        <v>176</v>
      </c>
      <c r="C279" s="13" t="s">
        <v>53</v>
      </c>
      <c r="D279" s="14" t="str">
        <f t="shared" si="6"/>
        <v>Not Ready3BigenderTotal Anxiety and Depression (25.1)</v>
      </c>
      <c r="E279" t="e">
        <f>VLOOKUP($D279, Data!$A$2:$V$9750, E$16, 0)</f>
        <v>#N/A</v>
      </c>
      <c r="F279" t="e">
        <f>VLOOKUP($D279, Data!$A$2:$V$9750, F$16, 0)</f>
        <v>#N/A</v>
      </c>
      <c r="G279" t="e">
        <f>VLOOKUP($D279, Data!$A$2:$V$9750, G$16, 0)</f>
        <v>#N/A</v>
      </c>
      <c r="H279" t="e">
        <f>VLOOKUP($D279, Data!$A$2:$V$9750, H$16, 0)</f>
        <v>#N/A</v>
      </c>
      <c r="I279" t="e">
        <f>VLOOKUP($D279, Data!$A$2:$V$9750, I$16, 0)</f>
        <v>#N/A</v>
      </c>
    </row>
    <row r="280" spans="1:9" x14ac:dyDescent="0.25">
      <c r="A280" s="11">
        <v>3</v>
      </c>
      <c r="B280" s="13" t="s">
        <v>176</v>
      </c>
      <c r="C280" s="13" t="s">
        <v>182</v>
      </c>
      <c r="D280" s="14" t="str">
        <f t="shared" si="6"/>
        <v>Not Ready3BigenderTotal Depression (5.1)</v>
      </c>
      <c r="E280" t="e">
        <f>VLOOKUP($D280, Data!$A$2:$V$9750, E$16, 0)</f>
        <v>#N/A</v>
      </c>
      <c r="F280" t="e">
        <f>VLOOKUP($D280, Data!$A$2:$V$9750, F$16, 0)</f>
        <v>#N/A</v>
      </c>
      <c r="G280" t="e">
        <f>VLOOKUP($D280, Data!$A$2:$V$9750, G$16, 0)</f>
        <v>#N/A</v>
      </c>
      <c r="H280" t="e">
        <f>VLOOKUP($D280, Data!$A$2:$V$9750, H$16, 0)</f>
        <v>#N/A</v>
      </c>
      <c r="I280" t="e">
        <f>VLOOKUP($D280, Data!$A$2:$V$9750, I$16, 0)</f>
        <v>#N/A</v>
      </c>
    </row>
    <row r="281" spans="1:9" x14ac:dyDescent="0.25">
      <c r="A281" s="11">
        <v>3</v>
      </c>
      <c r="B281" s="13" t="s">
        <v>176</v>
      </c>
      <c r="C281" s="13" t="s">
        <v>183</v>
      </c>
      <c r="D281" s="14" t="str">
        <f t="shared" si="6"/>
        <v>Not Ready3BigenderTotal Anxiety (20.1)</v>
      </c>
      <c r="E281" t="e">
        <f>VLOOKUP($D281, Data!$A$2:$V$9750, E$16, 0)</f>
        <v>#N/A</v>
      </c>
      <c r="F281" t="e">
        <f>VLOOKUP($D281, Data!$A$2:$V$9750, F$16, 0)</f>
        <v>#N/A</v>
      </c>
      <c r="G281" t="e">
        <f>VLOOKUP($D281, Data!$A$2:$V$9750, G$16, 0)</f>
        <v>#N/A</v>
      </c>
      <c r="H281" t="e">
        <f>VLOOKUP($D281, Data!$A$2:$V$9750, H$16, 0)</f>
        <v>#N/A</v>
      </c>
      <c r="I281" t="e">
        <f>VLOOKUP($D281, Data!$A$2:$V$9750, I$16, 0)</f>
        <v>#N/A</v>
      </c>
    </row>
    <row r="282" spans="1:9" x14ac:dyDescent="0.25">
      <c r="A282" s="11">
        <v>3</v>
      </c>
      <c r="B282" s="13" t="s">
        <v>177</v>
      </c>
      <c r="C282" s="13" t="s">
        <v>29</v>
      </c>
      <c r="D282" s="14" t="str">
        <f t="shared" si="6"/>
        <v>Not Ready3FemaleSocial Phobia (9.1)</v>
      </c>
      <c r="E282" t="e">
        <f>VLOOKUP($D282, Data!$A$2:$V$9750, E$16, 0)</f>
        <v>#N/A</v>
      </c>
      <c r="F282" t="e">
        <f>VLOOKUP($D282, Data!$A$2:$V$9750, F$16, 0)</f>
        <v>#N/A</v>
      </c>
      <c r="G282" t="e">
        <f>VLOOKUP($D282, Data!$A$2:$V$9750, G$16, 0)</f>
        <v>#N/A</v>
      </c>
      <c r="H282" t="e">
        <f>VLOOKUP($D282, Data!$A$2:$V$9750, H$16, 0)</f>
        <v>#N/A</v>
      </c>
      <c r="I282" t="e">
        <f>VLOOKUP($D282, Data!$A$2:$V$9750, I$16, 0)</f>
        <v>#N/A</v>
      </c>
    </row>
    <row r="283" spans="1:9" x14ac:dyDescent="0.25">
      <c r="A283" s="11">
        <v>3</v>
      </c>
      <c r="B283" s="13" t="s">
        <v>177</v>
      </c>
      <c r="C283" s="13" t="s">
        <v>30</v>
      </c>
      <c r="D283" s="14" t="str">
        <f t="shared" si="6"/>
        <v>Not Ready3FemalePanic Disorder (9.1)</v>
      </c>
      <c r="E283" t="e">
        <f>VLOOKUP($D283, Data!$A$2:$V$9750, E$16, 0)</f>
        <v>#N/A</v>
      </c>
      <c r="F283" t="e">
        <f>VLOOKUP($D283, Data!$A$2:$V$9750, F$16, 0)</f>
        <v>#N/A</v>
      </c>
      <c r="G283" t="e">
        <f>VLOOKUP($D283, Data!$A$2:$V$9750, G$16, 0)</f>
        <v>#N/A</v>
      </c>
      <c r="H283" t="e">
        <f>VLOOKUP($D283, Data!$A$2:$V$9750, H$16, 0)</f>
        <v>#N/A</v>
      </c>
      <c r="I283" t="e">
        <f>VLOOKUP($D283, Data!$A$2:$V$9750, I$16, 0)</f>
        <v>#N/A</v>
      </c>
    </row>
    <row r="284" spans="1:9" x14ac:dyDescent="0.25">
      <c r="A284" s="11">
        <v>3</v>
      </c>
      <c r="B284" s="13" t="s">
        <v>177</v>
      </c>
      <c r="C284" s="13" t="s">
        <v>31</v>
      </c>
      <c r="D284" s="14" t="str">
        <f t="shared" si="6"/>
        <v>Not Ready3FemaleGeneralized Anxiety Disorder (6.1)</v>
      </c>
      <c r="E284" t="e">
        <f>VLOOKUP($D284, Data!$A$2:$V$9750, E$16, 0)</f>
        <v>#N/A</v>
      </c>
      <c r="F284" t="e">
        <f>VLOOKUP($D284, Data!$A$2:$V$9750, F$16, 0)</f>
        <v>#N/A</v>
      </c>
      <c r="G284" t="e">
        <f>VLOOKUP($D284, Data!$A$2:$V$9750, G$16, 0)</f>
        <v>#N/A</v>
      </c>
      <c r="H284" t="e">
        <f>VLOOKUP($D284, Data!$A$2:$V$9750, H$16, 0)</f>
        <v>#N/A</v>
      </c>
      <c r="I284" t="e">
        <f>VLOOKUP($D284, Data!$A$2:$V$9750, I$16, 0)</f>
        <v>#N/A</v>
      </c>
    </row>
    <row r="285" spans="1:9" x14ac:dyDescent="0.25">
      <c r="A285" s="11">
        <v>3</v>
      </c>
      <c r="B285" s="13" t="s">
        <v>177</v>
      </c>
      <c r="C285" s="13" t="s">
        <v>32</v>
      </c>
      <c r="D285" s="14" t="str">
        <f t="shared" si="6"/>
        <v>Not Ready3FemaleMajor Depressive Disorder (10.1)</v>
      </c>
      <c r="E285" t="e">
        <f>VLOOKUP($D285, Data!$A$2:$V$9750, E$16, 0)</f>
        <v>#N/A</v>
      </c>
      <c r="F285" t="e">
        <f>VLOOKUP($D285, Data!$A$2:$V$9750, F$16, 0)</f>
        <v>#N/A</v>
      </c>
      <c r="G285" t="e">
        <f>VLOOKUP($D285, Data!$A$2:$V$9750, G$16, 0)</f>
        <v>#N/A</v>
      </c>
      <c r="H285" t="e">
        <f>VLOOKUP($D285, Data!$A$2:$V$9750, H$16, 0)</f>
        <v>#N/A</v>
      </c>
      <c r="I285" t="e">
        <f>VLOOKUP($D285, Data!$A$2:$V$9750, I$16, 0)</f>
        <v>#N/A</v>
      </c>
    </row>
    <row r="286" spans="1:9" x14ac:dyDescent="0.25">
      <c r="A286" s="11">
        <v>3</v>
      </c>
      <c r="B286" s="13" t="s">
        <v>177</v>
      </c>
      <c r="C286" s="13" t="s">
        <v>33</v>
      </c>
      <c r="D286" s="14" t="str">
        <f t="shared" si="6"/>
        <v>Not Ready3FemaleSeparation Anxiety Disorder (7.1)</v>
      </c>
      <c r="E286" t="e">
        <f>VLOOKUP($D286, Data!$A$2:$V$9750, E$16, 0)</f>
        <v>#N/A</v>
      </c>
      <c r="F286" t="e">
        <f>VLOOKUP($D286, Data!$A$2:$V$9750, F$16, 0)</f>
        <v>#N/A</v>
      </c>
      <c r="G286" t="e">
        <f>VLOOKUP($D286, Data!$A$2:$V$9750, G$16, 0)</f>
        <v>#N/A</v>
      </c>
      <c r="H286" t="e">
        <f>VLOOKUP($D286, Data!$A$2:$V$9750, H$16, 0)</f>
        <v>#N/A</v>
      </c>
      <c r="I286" t="e">
        <f>VLOOKUP($D286, Data!$A$2:$V$9750, I$16, 0)</f>
        <v>#N/A</v>
      </c>
    </row>
    <row r="287" spans="1:9" x14ac:dyDescent="0.25">
      <c r="A287" s="11">
        <v>3</v>
      </c>
      <c r="B287" s="13" t="s">
        <v>177</v>
      </c>
      <c r="C287" s="13" t="s">
        <v>34</v>
      </c>
      <c r="D287" s="14" t="str">
        <f t="shared" si="6"/>
        <v>Not Ready3FemaleObsessive Compulsive Disorder (6.1)</v>
      </c>
      <c r="E287" t="e">
        <f>VLOOKUP($D287, Data!$A$2:$V$9750, E$16, 0)</f>
        <v>#N/A</v>
      </c>
      <c r="F287" t="e">
        <f>VLOOKUP($D287, Data!$A$2:$V$9750, F$16, 0)</f>
        <v>#N/A</v>
      </c>
      <c r="G287" t="e">
        <f>VLOOKUP($D287, Data!$A$2:$V$9750, G$16, 0)</f>
        <v>#N/A</v>
      </c>
      <c r="H287" t="e">
        <f>VLOOKUP($D287, Data!$A$2:$V$9750, H$16, 0)</f>
        <v>#N/A</v>
      </c>
      <c r="I287" t="e">
        <f>VLOOKUP($D287, Data!$A$2:$V$9750, I$16, 0)</f>
        <v>#N/A</v>
      </c>
    </row>
    <row r="288" spans="1:9" x14ac:dyDescent="0.25">
      <c r="A288" s="11">
        <v>3</v>
      </c>
      <c r="B288" s="13" t="s">
        <v>177</v>
      </c>
      <c r="C288" s="13" t="s">
        <v>35</v>
      </c>
      <c r="D288" s="14" t="str">
        <f t="shared" si="6"/>
        <v>Not Ready3FemaleTotal Anxiety (37.1)</v>
      </c>
      <c r="E288" t="e">
        <f>VLOOKUP($D288, Data!$A$2:$V$9750, E$16, 0)</f>
        <v>#N/A</v>
      </c>
      <c r="F288" t="e">
        <f>VLOOKUP($D288, Data!$A$2:$V$9750, F$16, 0)</f>
        <v>#N/A</v>
      </c>
      <c r="G288" t="e">
        <f>VLOOKUP($D288, Data!$A$2:$V$9750, G$16, 0)</f>
        <v>#N/A</v>
      </c>
      <c r="H288" t="e">
        <f>VLOOKUP($D288, Data!$A$2:$V$9750, H$16, 0)</f>
        <v>#N/A</v>
      </c>
      <c r="I288" t="e">
        <f>VLOOKUP($D288, Data!$A$2:$V$9750, I$16, 0)</f>
        <v>#N/A</v>
      </c>
    </row>
    <row r="289" spans="1:9" x14ac:dyDescent="0.25">
      <c r="A289" s="11">
        <v>3</v>
      </c>
      <c r="B289" s="13" t="s">
        <v>177</v>
      </c>
      <c r="C289" s="13" t="s">
        <v>36</v>
      </c>
      <c r="D289" s="14" t="str">
        <f t="shared" si="6"/>
        <v>Not Ready3FemaleTotal Anxiety and Depression (47.1)</v>
      </c>
      <c r="E289" t="e">
        <f>VLOOKUP($D289, Data!$A$2:$V$9750, E$16, 0)</f>
        <v>#N/A</v>
      </c>
      <c r="F289" t="e">
        <f>VLOOKUP($D289, Data!$A$2:$V$9750, F$16, 0)</f>
        <v>#N/A</v>
      </c>
      <c r="G289" t="e">
        <f>VLOOKUP($D289, Data!$A$2:$V$9750, G$16, 0)</f>
        <v>#N/A</v>
      </c>
      <c r="H289" t="e">
        <f>VLOOKUP($D289, Data!$A$2:$V$9750, H$16, 0)</f>
        <v>#N/A</v>
      </c>
      <c r="I289" t="e">
        <f>VLOOKUP($D289, Data!$A$2:$V$9750, I$16, 0)</f>
        <v>#N/A</v>
      </c>
    </row>
    <row r="290" spans="1:9" x14ac:dyDescent="0.25">
      <c r="A290" s="11">
        <v>3</v>
      </c>
      <c r="B290" s="13" t="s">
        <v>177</v>
      </c>
      <c r="C290" s="13" t="s">
        <v>52</v>
      </c>
      <c r="D290" s="14" t="str">
        <f t="shared" si="6"/>
        <v>Not Ready3FemaleTotal Anxiety (15.1)</v>
      </c>
      <c r="E290" t="e">
        <f>VLOOKUP($D290, Data!$A$2:$V$9750, E$16, 0)</f>
        <v>#N/A</v>
      </c>
      <c r="F290" t="e">
        <f>VLOOKUP($D290, Data!$A$2:$V$9750, F$16, 0)</f>
        <v>#N/A</v>
      </c>
      <c r="G290" t="e">
        <f>VLOOKUP($D290, Data!$A$2:$V$9750, G$16, 0)</f>
        <v>#N/A</v>
      </c>
      <c r="H290" t="e">
        <f>VLOOKUP($D290, Data!$A$2:$V$9750, H$16, 0)</f>
        <v>#N/A</v>
      </c>
      <c r="I290" t="e">
        <f>VLOOKUP($D290, Data!$A$2:$V$9750, I$16, 0)</f>
        <v>#N/A</v>
      </c>
    </row>
    <row r="291" spans="1:9" x14ac:dyDescent="0.25">
      <c r="A291" s="11">
        <v>3</v>
      </c>
      <c r="B291" s="13" t="s">
        <v>177</v>
      </c>
      <c r="C291" s="13" t="s">
        <v>53</v>
      </c>
      <c r="D291" s="14" t="str">
        <f t="shared" si="6"/>
        <v>Not Ready3FemaleTotal Anxiety and Depression (25.1)</v>
      </c>
      <c r="E291" t="e">
        <f>VLOOKUP($D291, Data!$A$2:$V$9750, E$16, 0)</f>
        <v>#N/A</v>
      </c>
      <c r="F291" t="e">
        <f>VLOOKUP($D291, Data!$A$2:$V$9750, F$16, 0)</f>
        <v>#N/A</v>
      </c>
      <c r="G291" t="e">
        <f>VLOOKUP($D291, Data!$A$2:$V$9750, G$16, 0)</f>
        <v>#N/A</v>
      </c>
      <c r="H291" t="e">
        <f>VLOOKUP($D291, Data!$A$2:$V$9750, H$16, 0)</f>
        <v>#N/A</v>
      </c>
      <c r="I291" t="e">
        <f>VLOOKUP($D291, Data!$A$2:$V$9750, I$16, 0)</f>
        <v>#N/A</v>
      </c>
    </row>
    <row r="292" spans="1:9" x14ac:dyDescent="0.25">
      <c r="A292" s="11">
        <v>3</v>
      </c>
      <c r="B292" s="13" t="s">
        <v>177</v>
      </c>
      <c r="C292" s="13" t="s">
        <v>182</v>
      </c>
      <c r="D292" s="14" t="str">
        <f t="shared" si="6"/>
        <v>Not Ready3FemaleTotal Depression (5.1)</v>
      </c>
      <c r="E292" t="e">
        <f>VLOOKUP($D292, Data!$A$2:$V$9750, E$16, 0)</f>
        <v>#N/A</v>
      </c>
      <c r="F292" t="e">
        <f>VLOOKUP($D292, Data!$A$2:$V$9750, F$16, 0)</f>
        <v>#N/A</v>
      </c>
      <c r="G292" t="e">
        <f>VLOOKUP($D292, Data!$A$2:$V$9750, G$16, 0)</f>
        <v>#N/A</v>
      </c>
      <c r="H292" t="e">
        <f>VLOOKUP($D292, Data!$A$2:$V$9750, H$16, 0)</f>
        <v>#N/A</v>
      </c>
      <c r="I292" t="e">
        <f>VLOOKUP($D292, Data!$A$2:$V$9750, I$16, 0)</f>
        <v>#N/A</v>
      </c>
    </row>
    <row r="293" spans="1:9" x14ac:dyDescent="0.25">
      <c r="A293" s="11">
        <v>3</v>
      </c>
      <c r="B293" s="13" t="s">
        <v>177</v>
      </c>
      <c r="C293" s="13" t="s">
        <v>183</v>
      </c>
      <c r="D293" s="14" t="str">
        <f t="shared" si="6"/>
        <v>Not Ready3FemaleTotal Anxiety (20.1)</v>
      </c>
      <c r="E293" t="e">
        <f>VLOOKUP($D293, Data!$A$2:$V$9750, E$16, 0)</f>
        <v>#N/A</v>
      </c>
      <c r="F293" t="e">
        <f>VLOOKUP($D293, Data!$A$2:$V$9750, F$16, 0)</f>
        <v>#N/A</v>
      </c>
      <c r="G293" t="e">
        <f>VLOOKUP($D293, Data!$A$2:$V$9750, G$16, 0)</f>
        <v>#N/A</v>
      </c>
      <c r="H293" t="e">
        <f>VLOOKUP($D293, Data!$A$2:$V$9750, H$16, 0)</f>
        <v>#N/A</v>
      </c>
      <c r="I293" t="e">
        <f>VLOOKUP($D293, Data!$A$2:$V$9750, I$16, 0)</f>
        <v>#N/A</v>
      </c>
    </row>
    <row r="294" spans="1:9" x14ac:dyDescent="0.25">
      <c r="A294" s="11">
        <v>3</v>
      </c>
      <c r="B294" s="13" t="s">
        <v>178</v>
      </c>
      <c r="C294" s="13" t="s">
        <v>29</v>
      </c>
      <c r="D294" s="14" t="str">
        <f t="shared" si="6"/>
        <v>Not Ready3GenderfluidSocial Phobia (9.1)</v>
      </c>
      <c r="E294" t="e">
        <f>VLOOKUP($D294, Data!$A$2:$V$9750, E$16, 0)</f>
        <v>#N/A</v>
      </c>
      <c r="F294" t="e">
        <f>VLOOKUP($D294, Data!$A$2:$V$9750, F$16, 0)</f>
        <v>#N/A</v>
      </c>
      <c r="G294" t="e">
        <f>VLOOKUP($D294, Data!$A$2:$V$9750, G$16, 0)</f>
        <v>#N/A</v>
      </c>
      <c r="H294" t="e">
        <f>VLOOKUP($D294, Data!$A$2:$V$9750, H$16, 0)</f>
        <v>#N/A</v>
      </c>
      <c r="I294" t="e">
        <f>VLOOKUP($D294, Data!$A$2:$V$9750, I$16, 0)</f>
        <v>#N/A</v>
      </c>
    </row>
    <row r="295" spans="1:9" x14ac:dyDescent="0.25">
      <c r="A295" s="11">
        <v>3</v>
      </c>
      <c r="B295" s="13" t="s">
        <v>178</v>
      </c>
      <c r="C295" s="13" t="s">
        <v>30</v>
      </c>
      <c r="D295" s="14" t="str">
        <f t="shared" si="6"/>
        <v>Not Ready3GenderfluidPanic Disorder (9.1)</v>
      </c>
      <c r="E295" t="e">
        <f>VLOOKUP($D295, Data!$A$2:$V$9750, E$16, 0)</f>
        <v>#N/A</v>
      </c>
      <c r="F295" t="e">
        <f>VLOOKUP($D295, Data!$A$2:$V$9750, F$16, 0)</f>
        <v>#N/A</v>
      </c>
      <c r="G295" t="e">
        <f>VLOOKUP($D295, Data!$A$2:$V$9750, G$16, 0)</f>
        <v>#N/A</v>
      </c>
      <c r="H295" t="e">
        <f>VLOOKUP($D295, Data!$A$2:$V$9750, H$16, 0)</f>
        <v>#N/A</v>
      </c>
      <c r="I295" t="e">
        <f>VLOOKUP($D295, Data!$A$2:$V$9750, I$16, 0)</f>
        <v>#N/A</v>
      </c>
    </row>
    <row r="296" spans="1:9" x14ac:dyDescent="0.25">
      <c r="A296" s="11">
        <v>3</v>
      </c>
      <c r="B296" s="13" t="s">
        <v>178</v>
      </c>
      <c r="C296" s="13" t="s">
        <v>31</v>
      </c>
      <c r="D296" s="14" t="str">
        <f t="shared" si="6"/>
        <v>Not Ready3GenderfluidGeneralized Anxiety Disorder (6.1)</v>
      </c>
      <c r="E296" t="e">
        <f>VLOOKUP($D296, Data!$A$2:$V$9750, E$16, 0)</f>
        <v>#N/A</v>
      </c>
      <c r="F296" t="e">
        <f>VLOOKUP($D296, Data!$A$2:$V$9750, F$16, 0)</f>
        <v>#N/A</v>
      </c>
      <c r="G296" t="e">
        <f>VLOOKUP($D296, Data!$A$2:$V$9750, G$16, 0)</f>
        <v>#N/A</v>
      </c>
      <c r="H296" t="e">
        <f>VLOOKUP($D296, Data!$A$2:$V$9750, H$16, 0)</f>
        <v>#N/A</v>
      </c>
      <c r="I296" t="e">
        <f>VLOOKUP($D296, Data!$A$2:$V$9750, I$16, 0)</f>
        <v>#N/A</v>
      </c>
    </row>
    <row r="297" spans="1:9" x14ac:dyDescent="0.25">
      <c r="A297" s="11">
        <v>3</v>
      </c>
      <c r="B297" s="13" t="s">
        <v>178</v>
      </c>
      <c r="C297" s="13" t="s">
        <v>32</v>
      </c>
      <c r="D297" s="14" t="str">
        <f t="shared" si="6"/>
        <v>Not Ready3GenderfluidMajor Depressive Disorder (10.1)</v>
      </c>
      <c r="E297" t="e">
        <f>VLOOKUP($D297, Data!$A$2:$V$9750, E$16, 0)</f>
        <v>#N/A</v>
      </c>
      <c r="F297" t="e">
        <f>VLOOKUP($D297, Data!$A$2:$V$9750, F$16, 0)</f>
        <v>#N/A</v>
      </c>
      <c r="G297" t="e">
        <f>VLOOKUP($D297, Data!$A$2:$V$9750, G$16, 0)</f>
        <v>#N/A</v>
      </c>
      <c r="H297" t="e">
        <f>VLOOKUP($D297, Data!$A$2:$V$9750, H$16, 0)</f>
        <v>#N/A</v>
      </c>
      <c r="I297" t="e">
        <f>VLOOKUP($D297, Data!$A$2:$V$9750, I$16, 0)</f>
        <v>#N/A</v>
      </c>
    </row>
    <row r="298" spans="1:9" x14ac:dyDescent="0.25">
      <c r="A298" s="11">
        <v>3</v>
      </c>
      <c r="B298" s="13" t="s">
        <v>178</v>
      </c>
      <c r="C298" s="13" t="s">
        <v>33</v>
      </c>
      <c r="D298" s="14" t="str">
        <f t="shared" si="6"/>
        <v>Not Ready3GenderfluidSeparation Anxiety Disorder (7.1)</v>
      </c>
      <c r="E298" t="e">
        <f>VLOOKUP($D298, Data!$A$2:$V$9750, E$16, 0)</f>
        <v>#N/A</v>
      </c>
      <c r="F298" t="e">
        <f>VLOOKUP($D298, Data!$A$2:$V$9750, F$16, 0)</f>
        <v>#N/A</v>
      </c>
      <c r="G298" t="e">
        <f>VLOOKUP($D298, Data!$A$2:$V$9750, G$16, 0)</f>
        <v>#N/A</v>
      </c>
      <c r="H298" t="e">
        <f>VLOOKUP($D298, Data!$A$2:$V$9750, H$16, 0)</f>
        <v>#N/A</v>
      </c>
      <c r="I298" t="e">
        <f>VLOOKUP($D298, Data!$A$2:$V$9750, I$16, 0)</f>
        <v>#N/A</v>
      </c>
    </row>
    <row r="299" spans="1:9" x14ac:dyDescent="0.25">
      <c r="A299" s="11">
        <v>3</v>
      </c>
      <c r="B299" s="13" t="s">
        <v>178</v>
      </c>
      <c r="C299" s="13" t="s">
        <v>34</v>
      </c>
      <c r="D299" s="14" t="str">
        <f t="shared" si="6"/>
        <v>Not Ready3GenderfluidObsessive Compulsive Disorder (6.1)</v>
      </c>
      <c r="E299" t="e">
        <f>VLOOKUP($D299, Data!$A$2:$V$9750, E$16, 0)</f>
        <v>#N/A</v>
      </c>
      <c r="F299" t="e">
        <f>VLOOKUP($D299, Data!$A$2:$V$9750, F$16, 0)</f>
        <v>#N/A</v>
      </c>
      <c r="G299" t="e">
        <f>VLOOKUP($D299, Data!$A$2:$V$9750, G$16, 0)</f>
        <v>#N/A</v>
      </c>
      <c r="H299" t="e">
        <f>VLOOKUP($D299, Data!$A$2:$V$9750, H$16, 0)</f>
        <v>#N/A</v>
      </c>
      <c r="I299" t="e">
        <f>VLOOKUP($D299, Data!$A$2:$V$9750, I$16, 0)</f>
        <v>#N/A</v>
      </c>
    </row>
    <row r="300" spans="1:9" x14ac:dyDescent="0.25">
      <c r="A300" s="11">
        <v>3</v>
      </c>
      <c r="B300" s="13" t="s">
        <v>178</v>
      </c>
      <c r="C300" s="13" t="s">
        <v>35</v>
      </c>
      <c r="D300" s="14" t="str">
        <f t="shared" si="6"/>
        <v>Not Ready3GenderfluidTotal Anxiety (37.1)</v>
      </c>
      <c r="E300" t="e">
        <f>VLOOKUP($D300, Data!$A$2:$V$9750, E$16, 0)</f>
        <v>#N/A</v>
      </c>
      <c r="F300" t="e">
        <f>VLOOKUP($D300, Data!$A$2:$V$9750, F$16, 0)</f>
        <v>#N/A</v>
      </c>
      <c r="G300" t="e">
        <f>VLOOKUP($D300, Data!$A$2:$V$9750, G$16, 0)</f>
        <v>#N/A</v>
      </c>
      <c r="H300" t="e">
        <f>VLOOKUP($D300, Data!$A$2:$V$9750, H$16, 0)</f>
        <v>#N/A</v>
      </c>
      <c r="I300" t="e">
        <f>VLOOKUP($D300, Data!$A$2:$V$9750, I$16, 0)</f>
        <v>#N/A</v>
      </c>
    </row>
    <row r="301" spans="1:9" x14ac:dyDescent="0.25">
      <c r="A301" s="11">
        <v>3</v>
      </c>
      <c r="B301" s="13" t="s">
        <v>178</v>
      </c>
      <c r="C301" s="13" t="s">
        <v>36</v>
      </c>
      <c r="D301" s="14" t="str">
        <f t="shared" si="6"/>
        <v>Not Ready3GenderfluidTotal Anxiety and Depression (47.1)</v>
      </c>
      <c r="E301" t="e">
        <f>VLOOKUP($D301, Data!$A$2:$V$9750, E$16, 0)</f>
        <v>#N/A</v>
      </c>
      <c r="F301" t="e">
        <f>VLOOKUP($D301, Data!$A$2:$V$9750, F$16, 0)</f>
        <v>#N/A</v>
      </c>
      <c r="G301" t="e">
        <f>VLOOKUP($D301, Data!$A$2:$V$9750, G$16, 0)</f>
        <v>#N/A</v>
      </c>
      <c r="H301" t="e">
        <f>VLOOKUP($D301, Data!$A$2:$V$9750, H$16, 0)</f>
        <v>#N/A</v>
      </c>
      <c r="I301" t="e">
        <f>VLOOKUP($D301, Data!$A$2:$V$9750, I$16, 0)</f>
        <v>#N/A</v>
      </c>
    </row>
    <row r="302" spans="1:9" x14ac:dyDescent="0.25">
      <c r="A302" s="11">
        <v>3</v>
      </c>
      <c r="B302" s="13" t="s">
        <v>178</v>
      </c>
      <c r="C302" s="13" t="s">
        <v>52</v>
      </c>
      <c r="D302" s="14" t="str">
        <f t="shared" si="6"/>
        <v>Not Ready3GenderfluidTotal Anxiety (15.1)</v>
      </c>
      <c r="E302" t="e">
        <f>VLOOKUP($D302, Data!$A$2:$V$9750, E$16, 0)</f>
        <v>#N/A</v>
      </c>
      <c r="F302" t="e">
        <f>VLOOKUP($D302, Data!$A$2:$V$9750, F$16, 0)</f>
        <v>#N/A</v>
      </c>
      <c r="G302" t="e">
        <f>VLOOKUP($D302, Data!$A$2:$V$9750, G$16, 0)</f>
        <v>#N/A</v>
      </c>
      <c r="H302" t="e">
        <f>VLOOKUP($D302, Data!$A$2:$V$9750, H$16, 0)</f>
        <v>#N/A</v>
      </c>
      <c r="I302" t="e">
        <f>VLOOKUP($D302, Data!$A$2:$V$9750, I$16, 0)</f>
        <v>#N/A</v>
      </c>
    </row>
    <row r="303" spans="1:9" x14ac:dyDescent="0.25">
      <c r="A303" s="11">
        <v>3</v>
      </c>
      <c r="B303" s="13" t="s">
        <v>178</v>
      </c>
      <c r="C303" s="13" t="s">
        <v>53</v>
      </c>
      <c r="D303" s="14" t="str">
        <f t="shared" si="6"/>
        <v>Not Ready3GenderfluidTotal Anxiety and Depression (25.1)</v>
      </c>
      <c r="E303" t="e">
        <f>VLOOKUP($D303, Data!$A$2:$V$9750, E$16, 0)</f>
        <v>#N/A</v>
      </c>
      <c r="F303" t="e">
        <f>VLOOKUP($D303, Data!$A$2:$V$9750, F$16, 0)</f>
        <v>#N/A</v>
      </c>
      <c r="G303" t="e">
        <f>VLOOKUP($D303, Data!$A$2:$V$9750, G$16, 0)</f>
        <v>#N/A</v>
      </c>
      <c r="H303" t="e">
        <f>VLOOKUP($D303, Data!$A$2:$V$9750, H$16, 0)</f>
        <v>#N/A</v>
      </c>
      <c r="I303" t="e">
        <f>VLOOKUP($D303, Data!$A$2:$V$9750, I$16, 0)</f>
        <v>#N/A</v>
      </c>
    </row>
    <row r="304" spans="1:9" x14ac:dyDescent="0.25">
      <c r="A304" s="11">
        <v>3</v>
      </c>
      <c r="B304" s="13" t="s">
        <v>178</v>
      </c>
      <c r="C304" s="13" t="s">
        <v>182</v>
      </c>
      <c r="D304" s="14" t="str">
        <f t="shared" si="6"/>
        <v>Not Ready3GenderfluidTotal Depression (5.1)</v>
      </c>
      <c r="E304" t="e">
        <f>VLOOKUP($D304, Data!$A$2:$V$9750, E$16, 0)</f>
        <v>#N/A</v>
      </c>
      <c r="F304" t="e">
        <f>VLOOKUP($D304, Data!$A$2:$V$9750, F$16, 0)</f>
        <v>#N/A</v>
      </c>
      <c r="G304" t="e">
        <f>VLOOKUP($D304, Data!$A$2:$V$9750, G$16, 0)</f>
        <v>#N/A</v>
      </c>
      <c r="H304" t="e">
        <f>VLOOKUP($D304, Data!$A$2:$V$9750, H$16, 0)</f>
        <v>#N/A</v>
      </c>
      <c r="I304" t="e">
        <f>VLOOKUP($D304, Data!$A$2:$V$9750, I$16, 0)</f>
        <v>#N/A</v>
      </c>
    </row>
    <row r="305" spans="1:9" x14ac:dyDescent="0.25">
      <c r="A305" s="11">
        <v>3</v>
      </c>
      <c r="B305" s="13" t="s">
        <v>178</v>
      </c>
      <c r="C305" s="13" t="s">
        <v>183</v>
      </c>
      <c r="D305" s="14" t="str">
        <f t="shared" si="6"/>
        <v>Not Ready3GenderfluidTotal Anxiety (20.1)</v>
      </c>
      <c r="E305" t="e">
        <f>VLOOKUP($D305, Data!$A$2:$V$9750, E$16, 0)</f>
        <v>#N/A</v>
      </c>
      <c r="F305" t="e">
        <f>VLOOKUP($D305, Data!$A$2:$V$9750, F$16, 0)</f>
        <v>#N/A</v>
      </c>
      <c r="G305" t="e">
        <f>VLOOKUP($D305, Data!$A$2:$V$9750, G$16, 0)</f>
        <v>#N/A</v>
      </c>
      <c r="H305" t="e">
        <f>VLOOKUP($D305, Data!$A$2:$V$9750, H$16, 0)</f>
        <v>#N/A</v>
      </c>
      <c r="I305" t="e">
        <f>VLOOKUP($D305, Data!$A$2:$V$9750, I$16, 0)</f>
        <v>#N/A</v>
      </c>
    </row>
    <row r="306" spans="1:9" x14ac:dyDescent="0.25">
      <c r="A306" s="11">
        <v>3</v>
      </c>
      <c r="B306" s="13" t="s">
        <v>179</v>
      </c>
      <c r="C306" s="13" t="s">
        <v>29</v>
      </c>
      <c r="D306" s="14" t="str">
        <f t="shared" si="6"/>
        <v>Not Ready3MaleSocial Phobia (9.1)</v>
      </c>
      <c r="E306" t="e">
        <f>VLOOKUP($D306, Data!$A$2:$V$9750, E$16, 0)</f>
        <v>#N/A</v>
      </c>
      <c r="F306" t="e">
        <f>VLOOKUP($D306, Data!$A$2:$V$9750, F$16, 0)</f>
        <v>#N/A</v>
      </c>
      <c r="G306" t="e">
        <f>VLOOKUP($D306, Data!$A$2:$V$9750, G$16, 0)</f>
        <v>#N/A</v>
      </c>
      <c r="H306" t="e">
        <f>VLOOKUP($D306, Data!$A$2:$V$9750, H$16, 0)</f>
        <v>#N/A</v>
      </c>
      <c r="I306" t="e">
        <f>VLOOKUP($D306, Data!$A$2:$V$9750, I$16, 0)</f>
        <v>#N/A</v>
      </c>
    </row>
    <row r="307" spans="1:9" x14ac:dyDescent="0.25">
      <c r="A307" s="11">
        <v>3</v>
      </c>
      <c r="B307" s="13" t="s">
        <v>179</v>
      </c>
      <c r="C307" s="13" t="s">
        <v>30</v>
      </c>
      <c r="D307" s="14" t="str">
        <f t="shared" si="6"/>
        <v>Not Ready3MalePanic Disorder (9.1)</v>
      </c>
      <c r="E307" t="e">
        <f>VLOOKUP($D307, Data!$A$2:$V$9750, E$16, 0)</f>
        <v>#N/A</v>
      </c>
      <c r="F307" t="e">
        <f>VLOOKUP($D307, Data!$A$2:$V$9750, F$16, 0)</f>
        <v>#N/A</v>
      </c>
      <c r="G307" t="e">
        <f>VLOOKUP($D307, Data!$A$2:$V$9750, G$16, 0)</f>
        <v>#N/A</v>
      </c>
      <c r="H307" t="e">
        <f>VLOOKUP($D307, Data!$A$2:$V$9750, H$16, 0)</f>
        <v>#N/A</v>
      </c>
      <c r="I307" t="e">
        <f>VLOOKUP($D307, Data!$A$2:$V$9750, I$16, 0)</f>
        <v>#N/A</v>
      </c>
    </row>
    <row r="308" spans="1:9" x14ac:dyDescent="0.25">
      <c r="A308" s="11">
        <v>3</v>
      </c>
      <c r="B308" s="13" t="s">
        <v>179</v>
      </c>
      <c r="C308" s="13" t="s">
        <v>31</v>
      </c>
      <c r="D308" s="14" t="str">
        <f t="shared" si="6"/>
        <v>Not Ready3MaleGeneralized Anxiety Disorder (6.1)</v>
      </c>
      <c r="E308" t="e">
        <f>VLOOKUP($D308, Data!$A$2:$V$9750, E$16, 0)</f>
        <v>#N/A</v>
      </c>
      <c r="F308" t="e">
        <f>VLOOKUP($D308, Data!$A$2:$V$9750, F$16, 0)</f>
        <v>#N/A</v>
      </c>
      <c r="G308" t="e">
        <f>VLOOKUP($D308, Data!$A$2:$V$9750, G$16, 0)</f>
        <v>#N/A</v>
      </c>
      <c r="H308" t="e">
        <f>VLOOKUP($D308, Data!$A$2:$V$9750, H$16, 0)</f>
        <v>#N/A</v>
      </c>
      <c r="I308" t="e">
        <f>VLOOKUP($D308, Data!$A$2:$V$9750, I$16, 0)</f>
        <v>#N/A</v>
      </c>
    </row>
    <row r="309" spans="1:9" x14ac:dyDescent="0.25">
      <c r="A309" s="11">
        <v>3</v>
      </c>
      <c r="B309" s="13" t="s">
        <v>179</v>
      </c>
      <c r="C309" s="13" t="s">
        <v>32</v>
      </c>
      <c r="D309" s="14" t="str">
        <f t="shared" si="6"/>
        <v>Not Ready3MaleMajor Depressive Disorder (10.1)</v>
      </c>
      <c r="E309" t="e">
        <f>VLOOKUP($D309, Data!$A$2:$V$9750, E$16, 0)</f>
        <v>#N/A</v>
      </c>
      <c r="F309" t="e">
        <f>VLOOKUP($D309, Data!$A$2:$V$9750, F$16, 0)</f>
        <v>#N/A</v>
      </c>
      <c r="G309" t="e">
        <f>VLOOKUP($D309, Data!$A$2:$V$9750, G$16, 0)</f>
        <v>#N/A</v>
      </c>
      <c r="H309" t="e">
        <f>VLOOKUP($D309, Data!$A$2:$V$9750, H$16, 0)</f>
        <v>#N/A</v>
      </c>
      <c r="I309" t="e">
        <f>VLOOKUP($D309, Data!$A$2:$V$9750, I$16, 0)</f>
        <v>#N/A</v>
      </c>
    </row>
    <row r="310" spans="1:9" x14ac:dyDescent="0.25">
      <c r="A310" s="11">
        <v>3</v>
      </c>
      <c r="B310" s="13" t="s">
        <v>179</v>
      </c>
      <c r="C310" s="13" t="s">
        <v>33</v>
      </c>
      <c r="D310" s="14" t="str">
        <f t="shared" si="6"/>
        <v>Not Ready3MaleSeparation Anxiety Disorder (7.1)</v>
      </c>
      <c r="E310" t="e">
        <f>VLOOKUP($D310, Data!$A$2:$V$9750, E$16, 0)</f>
        <v>#N/A</v>
      </c>
      <c r="F310" t="e">
        <f>VLOOKUP($D310, Data!$A$2:$V$9750, F$16, 0)</f>
        <v>#N/A</v>
      </c>
      <c r="G310" t="e">
        <f>VLOOKUP($D310, Data!$A$2:$V$9750, G$16, 0)</f>
        <v>#N/A</v>
      </c>
      <c r="H310" t="e">
        <f>VLOOKUP($D310, Data!$A$2:$V$9750, H$16, 0)</f>
        <v>#N/A</v>
      </c>
      <c r="I310" t="e">
        <f>VLOOKUP($D310, Data!$A$2:$V$9750, I$16, 0)</f>
        <v>#N/A</v>
      </c>
    </row>
    <row r="311" spans="1:9" x14ac:dyDescent="0.25">
      <c r="A311" s="11">
        <v>3</v>
      </c>
      <c r="B311" s="13" t="s">
        <v>179</v>
      </c>
      <c r="C311" s="13" t="s">
        <v>34</v>
      </c>
      <c r="D311" s="14" t="str">
        <f t="shared" si="6"/>
        <v>Not Ready3MaleObsessive Compulsive Disorder (6.1)</v>
      </c>
      <c r="E311" t="e">
        <f>VLOOKUP($D311, Data!$A$2:$V$9750, E$16, 0)</f>
        <v>#N/A</v>
      </c>
      <c r="F311" t="e">
        <f>VLOOKUP($D311, Data!$A$2:$V$9750, F$16, 0)</f>
        <v>#N/A</v>
      </c>
      <c r="G311" t="e">
        <f>VLOOKUP($D311, Data!$A$2:$V$9750, G$16, 0)</f>
        <v>#N/A</v>
      </c>
      <c r="H311" t="e">
        <f>VLOOKUP($D311, Data!$A$2:$V$9750, H$16, 0)</f>
        <v>#N/A</v>
      </c>
      <c r="I311" t="e">
        <f>VLOOKUP($D311, Data!$A$2:$V$9750, I$16, 0)</f>
        <v>#N/A</v>
      </c>
    </row>
    <row r="312" spans="1:9" x14ac:dyDescent="0.25">
      <c r="A312" s="11">
        <v>3</v>
      </c>
      <c r="B312" s="13" t="s">
        <v>179</v>
      </c>
      <c r="C312" s="13" t="s">
        <v>35</v>
      </c>
      <c r="D312" s="14" t="str">
        <f t="shared" si="6"/>
        <v>Not Ready3MaleTotal Anxiety (37.1)</v>
      </c>
      <c r="E312" t="e">
        <f>VLOOKUP($D312, Data!$A$2:$V$9750, E$16, 0)</f>
        <v>#N/A</v>
      </c>
      <c r="F312" t="e">
        <f>VLOOKUP($D312, Data!$A$2:$V$9750, F$16, 0)</f>
        <v>#N/A</v>
      </c>
      <c r="G312" t="e">
        <f>VLOOKUP($D312, Data!$A$2:$V$9750, G$16, 0)</f>
        <v>#N/A</v>
      </c>
      <c r="H312" t="e">
        <f>VLOOKUP($D312, Data!$A$2:$V$9750, H$16, 0)</f>
        <v>#N/A</v>
      </c>
      <c r="I312" t="e">
        <f>VLOOKUP($D312, Data!$A$2:$V$9750, I$16, 0)</f>
        <v>#N/A</v>
      </c>
    </row>
    <row r="313" spans="1:9" x14ac:dyDescent="0.25">
      <c r="A313" s="11">
        <v>3</v>
      </c>
      <c r="B313" s="13" t="s">
        <v>179</v>
      </c>
      <c r="C313" s="13" t="s">
        <v>36</v>
      </c>
      <c r="D313" s="14" t="str">
        <f t="shared" si="6"/>
        <v>Not Ready3MaleTotal Anxiety and Depression (47.1)</v>
      </c>
      <c r="E313" t="e">
        <f>VLOOKUP($D313, Data!$A$2:$V$9750, E$16, 0)</f>
        <v>#N/A</v>
      </c>
      <c r="F313" t="e">
        <f>VLOOKUP($D313, Data!$A$2:$V$9750, F$16, 0)</f>
        <v>#N/A</v>
      </c>
      <c r="G313" t="e">
        <f>VLOOKUP($D313, Data!$A$2:$V$9750, G$16, 0)</f>
        <v>#N/A</v>
      </c>
      <c r="H313" t="e">
        <f>VLOOKUP($D313, Data!$A$2:$V$9750, H$16, 0)</f>
        <v>#N/A</v>
      </c>
      <c r="I313" t="e">
        <f>VLOOKUP($D313, Data!$A$2:$V$9750, I$16, 0)</f>
        <v>#N/A</v>
      </c>
    </row>
    <row r="314" spans="1:9" x14ac:dyDescent="0.25">
      <c r="A314" s="11">
        <v>3</v>
      </c>
      <c r="B314" s="13" t="s">
        <v>179</v>
      </c>
      <c r="C314" s="13" t="s">
        <v>52</v>
      </c>
      <c r="D314" s="14" t="str">
        <f t="shared" si="6"/>
        <v>Not Ready3MaleTotal Anxiety (15.1)</v>
      </c>
      <c r="E314" t="e">
        <f>VLOOKUP($D314, Data!$A$2:$V$9750, E$16, 0)</f>
        <v>#N/A</v>
      </c>
      <c r="F314" t="e">
        <f>VLOOKUP($D314, Data!$A$2:$V$9750, F$16, 0)</f>
        <v>#N/A</v>
      </c>
      <c r="G314" t="e">
        <f>VLOOKUP($D314, Data!$A$2:$V$9750, G$16, 0)</f>
        <v>#N/A</v>
      </c>
      <c r="H314" t="e">
        <f>VLOOKUP($D314, Data!$A$2:$V$9750, H$16, 0)</f>
        <v>#N/A</v>
      </c>
      <c r="I314" t="e">
        <f>VLOOKUP($D314, Data!$A$2:$V$9750, I$16, 0)</f>
        <v>#N/A</v>
      </c>
    </row>
    <row r="315" spans="1:9" x14ac:dyDescent="0.25">
      <c r="A315" s="11">
        <v>3</v>
      </c>
      <c r="B315" s="13" t="s">
        <v>179</v>
      </c>
      <c r="C315" s="13" t="s">
        <v>53</v>
      </c>
      <c r="D315" s="14" t="str">
        <f t="shared" si="6"/>
        <v>Not Ready3MaleTotal Anxiety and Depression (25.1)</v>
      </c>
      <c r="E315" t="e">
        <f>VLOOKUP($D315, Data!$A$2:$V$9750, E$16, 0)</f>
        <v>#N/A</v>
      </c>
      <c r="F315" t="e">
        <f>VLOOKUP($D315, Data!$A$2:$V$9750, F$16, 0)</f>
        <v>#N/A</v>
      </c>
      <c r="G315" t="e">
        <f>VLOOKUP($D315, Data!$A$2:$V$9750, G$16, 0)</f>
        <v>#N/A</v>
      </c>
      <c r="H315" t="e">
        <f>VLOOKUP($D315, Data!$A$2:$V$9750, H$16, 0)</f>
        <v>#N/A</v>
      </c>
      <c r="I315" t="e">
        <f>VLOOKUP($D315, Data!$A$2:$V$9750, I$16, 0)</f>
        <v>#N/A</v>
      </c>
    </row>
    <row r="316" spans="1:9" x14ac:dyDescent="0.25">
      <c r="A316" s="11">
        <v>3</v>
      </c>
      <c r="B316" s="13" t="s">
        <v>179</v>
      </c>
      <c r="C316" s="13" t="s">
        <v>182</v>
      </c>
      <c r="D316" s="14" t="str">
        <f t="shared" si="6"/>
        <v>Not Ready3MaleTotal Depression (5.1)</v>
      </c>
      <c r="E316" t="e">
        <f>VLOOKUP($D316, Data!$A$2:$V$9750, E$16, 0)</f>
        <v>#N/A</v>
      </c>
      <c r="F316" t="e">
        <f>VLOOKUP($D316, Data!$A$2:$V$9750, F$16, 0)</f>
        <v>#N/A</v>
      </c>
      <c r="G316" t="e">
        <f>VLOOKUP($D316, Data!$A$2:$V$9750, G$16, 0)</f>
        <v>#N/A</v>
      </c>
      <c r="H316" t="e">
        <f>VLOOKUP($D316, Data!$A$2:$V$9750, H$16, 0)</f>
        <v>#N/A</v>
      </c>
      <c r="I316" t="e">
        <f>VLOOKUP($D316, Data!$A$2:$V$9750, I$16, 0)</f>
        <v>#N/A</v>
      </c>
    </row>
    <row r="317" spans="1:9" x14ac:dyDescent="0.25">
      <c r="A317" s="11">
        <v>3</v>
      </c>
      <c r="B317" s="13" t="s">
        <v>179</v>
      </c>
      <c r="C317" s="13" t="s">
        <v>183</v>
      </c>
      <c r="D317" s="14" t="str">
        <f t="shared" si="6"/>
        <v>Not Ready3MaleTotal Anxiety (20.1)</v>
      </c>
      <c r="E317" t="e">
        <f>VLOOKUP($D317, Data!$A$2:$V$9750, E$16, 0)</f>
        <v>#N/A</v>
      </c>
      <c r="F317" t="e">
        <f>VLOOKUP($D317, Data!$A$2:$V$9750, F$16, 0)</f>
        <v>#N/A</v>
      </c>
      <c r="G317" t="e">
        <f>VLOOKUP($D317, Data!$A$2:$V$9750, G$16, 0)</f>
        <v>#N/A</v>
      </c>
      <c r="H317" t="e">
        <f>VLOOKUP($D317, Data!$A$2:$V$9750, H$16, 0)</f>
        <v>#N/A</v>
      </c>
      <c r="I317" t="e">
        <f>VLOOKUP($D317, Data!$A$2:$V$9750, I$16, 0)</f>
        <v>#N/A</v>
      </c>
    </row>
    <row r="318" spans="1:9" x14ac:dyDescent="0.25">
      <c r="A318" s="11">
        <v>3</v>
      </c>
      <c r="B318" s="13" t="s">
        <v>3302</v>
      </c>
      <c r="C318" s="13" t="s">
        <v>29</v>
      </c>
      <c r="D318" s="14" t="str">
        <f t="shared" si="6"/>
        <v>Not Ready3CombinedSocial Phobia (9.1)</v>
      </c>
      <c r="E318" t="e">
        <f>VLOOKUP($D318, Data!$A$2:$V$9750, E$16, 0)</f>
        <v>#N/A</v>
      </c>
      <c r="F318" t="e">
        <f>VLOOKUP($D318, Data!$A$2:$V$9750, F$16, 0)</f>
        <v>#N/A</v>
      </c>
      <c r="G318" t="e">
        <f>VLOOKUP($D318, Data!$A$2:$V$9750, G$16, 0)</f>
        <v>#N/A</v>
      </c>
      <c r="H318" t="e">
        <f>VLOOKUP($D318, Data!$A$2:$V$9750, H$16, 0)</f>
        <v>#N/A</v>
      </c>
      <c r="I318" t="e">
        <f>VLOOKUP($D318, Data!$A$2:$V$9750, I$16, 0)</f>
        <v>#N/A</v>
      </c>
    </row>
    <row r="319" spans="1:9" x14ac:dyDescent="0.25">
      <c r="A319" s="11">
        <v>3</v>
      </c>
      <c r="B319" s="13" t="s">
        <v>3302</v>
      </c>
      <c r="C319" s="13" t="s">
        <v>30</v>
      </c>
      <c r="D319" s="14" t="str">
        <f t="shared" si="6"/>
        <v>Not Ready3CombinedPanic Disorder (9.1)</v>
      </c>
      <c r="E319" t="e">
        <f>VLOOKUP($D319, Data!$A$2:$V$9750, E$16, 0)</f>
        <v>#N/A</v>
      </c>
      <c r="F319" t="e">
        <f>VLOOKUP($D319, Data!$A$2:$V$9750, F$16, 0)</f>
        <v>#N/A</v>
      </c>
      <c r="G319" t="e">
        <f>VLOOKUP($D319, Data!$A$2:$V$9750, G$16, 0)</f>
        <v>#N/A</v>
      </c>
      <c r="H319" t="e">
        <f>VLOOKUP($D319, Data!$A$2:$V$9750, H$16, 0)</f>
        <v>#N/A</v>
      </c>
      <c r="I319" t="e">
        <f>VLOOKUP($D319, Data!$A$2:$V$9750, I$16, 0)</f>
        <v>#N/A</v>
      </c>
    </row>
    <row r="320" spans="1:9" x14ac:dyDescent="0.25">
      <c r="A320" s="11">
        <v>3</v>
      </c>
      <c r="B320" s="13" t="s">
        <v>3302</v>
      </c>
      <c r="C320" s="13" t="s">
        <v>31</v>
      </c>
      <c r="D320" s="14" t="str">
        <f t="shared" si="6"/>
        <v>Not Ready3CombinedGeneralized Anxiety Disorder (6.1)</v>
      </c>
      <c r="E320" t="e">
        <f>VLOOKUP($D320, Data!$A$2:$V$9750, E$16, 0)</f>
        <v>#N/A</v>
      </c>
      <c r="F320" t="e">
        <f>VLOOKUP($D320, Data!$A$2:$V$9750, F$16, 0)</f>
        <v>#N/A</v>
      </c>
      <c r="G320" t="e">
        <f>VLOOKUP($D320, Data!$A$2:$V$9750, G$16, 0)</f>
        <v>#N/A</v>
      </c>
      <c r="H320" t="e">
        <f>VLOOKUP($D320, Data!$A$2:$V$9750, H$16, 0)</f>
        <v>#N/A</v>
      </c>
      <c r="I320" t="e">
        <f>VLOOKUP($D320, Data!$A$2:$V$9750, I$16, 0)</f>
        <v>#N/A</v>
      </c>
    </row>
    <row r="321" spans="1:9" x14ac:dyDescent="0.25">
      <c r="A321" s="11">
        <v>3</v>
      </c>
      <c r="B321" s="13" t="s">
        <v>3302</v>
      </c>
      <c r="C321" s="13" t="s">
        <v>32</v>
      </c>
      <c r="D321" s="14" t="str">
        <f t="shared" si="6"/>
        <v>Not Ready3CombinedMajor Depressive Disorder (10.1)</v>
      </c>
      <c r="E321" t="e">
        <f>VLOOKUP($D321, Data!$A$2:$V$9750, E$16, 0)</f>
        <v>#N/A</v>
      </c>
      <c r="F321" t="e">
        <f>VLOOKUP($D321, Data!$A$2:$V$9750, F$16, 0)</f>
        <v>#N/A</v>
      </c>
      <c r="G321" t="e">
        <f>VLOOKUP($D321, Data!$A$2:$V$9750, G$16, 0)</f>
        <v>#N/A</v>
      </c>
      <c r="H321" t="e">
        <f>VLOOKUP($D321, Data!$A$2:$V$9750, H$16, 0)</f>
        <v>#N/A</v>
      </c>
      <c r="I321" t="e">
        <f>VLOOKUP($D321, Data!$A$2:$V$9750, I$16, 0)</f>
        <v>#N/A</v>
      </c>
    </row>
    <row r="322" spans="1:9" x14ac:dyDescent="0.25">
      <c r="A322" s="11">
        <v>3</v>
      </c>
      <c r="B322" s="13" t="s">
        <v>3302</v>
      </c>
      <c r="C322" s="13" t="s">
        <v>33</v>
      </c>
      <c r="D322" s="14" t="str">
        <f t="shared" si="6"/>
        <v>Not Ready3CombinedSeparation Anxiety Disorder (7.1)</v>
      </c>
      <c r="E322" t="e">
        <f>VLOOKUP($D322, Data!$A$2:$V$9750, E$16, 0)</f>
        <v>#N/A</v>
      </c>
      <c r="F322" t="e">
        <f>VLOOKUP($D322, Data!$A$2:$V$9750, F$16, 0)</f>
        <v>#N/A</v>
      </c>
      <c r="G322" t="e">
        <f>VLOOKUP($D322, Data!$A$2:$V$9750, G$16, 0)</f>
        <v>#N/A</v>
      </c>
      <c r="H322" t="e">
        <f>VLOOKUP($D322, Data!$A$2:$V$9750, H$16, 0)</f>
        <v>#N/A</v>
      </c>
      <c r="I322" t="e">
        <f>VLOOKUP($D322, Data!$A$2:$V$9750, I$16, 0)</f>
        <v>#N/A</v>
      </c>
    </row>
    <row r="323" spans="1:9" x14ac:dyDescent="0.25">
      <c r="A323" s="11">
        <v>3</v>
      </c>
      <c r="B323" s="13" t="s">
        <v>3302</v>
      </c>
      <c r="C323" s="13" t="s">
        <v>34</v>
      </c>
      <c r="D323" s="14" t="str">
        <f t="shared" si="6"/>
        <v>Not Ready3CombinedObsessive Compulsive Disorder (6.1)</v>
      </c>
      <c r="E323" t="e">
        <f>VLOOKUP($D323, Data!$A$2:$V$9750, E$16, 0)</f>
        <v>#N/A</v>
      </c>
      <c r="F323" t="e">
        <f>VLOOKUP($D323, Data!$A$2:$V$9750, F$16, 0)</f>
        <v>#N/A</v>
      </c>
      <c r="G323" t="e">
        <f>VLOOKUP($D323, Data!$A$2:$V$9750, G$16, 0)</f>
        <v>#N/A</v>
      </c>
      <c r="H323" t="e">
        <f>VLOOKUP($D323, Data!$A$2:$V$9750, H$16, 0)</f>
        <v>#N/A</v>
      </c>
      <c r="I323" t="e">
        <f>VLOOKUP($D323, Data!$A$2:$V$9750, I$16, 0)</f>
        <v>#N/A</v>
      </c>
    </row>
    <row r="324" spans="1:9" x14ac:dyDescent="0.25">
      <c r="A324" s="11">
        <v>3</v>
      </c>
      <c r="B324" s="13" t="s">
        <v>3302</v>
      </c>
      <c r="C324" s="13" t="s">
        <v>35</v>
      </c>
      <c r="D324" s="14" t="str">
        <f t="shared" si="6"/>
        <v>Not Ready3CombinedTotal Anxiety (37.1)</v>
      </c>
      <c r="E324" t="e">
        <f>VLOOKUP($D324, Data!$A$2:$V$9750, E$16, 0)</f>
        <v>#N/A</v>
      </c>
      <c r="F324" t="e">
        <f>VLOOKUP($D324, Data!$A$2:$V$9750, F$16, 0)</f>
        <v>#N/A</v>
      </c>
      <c r="G324" t="e">
        <f>VLOOKUP($D324, Data!$A$2:$V$9750, G$16, 0)</f>
        <v>#N/A</v>
      </c>
      <c r="H324" t="e">
        <f>VLOOKUP($D324, Data!$A$2:$V$9750, H$16, 0)</f>
        <v>#N/A</v>
      </c>
      <c r="I324" t="e">
        <f>VLOOKUP($D324, Data!$A$2:$V$9750, I$16, 0)</f>
        <v>#N/A</v>
      </c>
    </row>
    <row r="325" spans="1:9" x14ac:dyDescent="0.25">
      <c r="A325" s="11">
        <v>3</v>
      </c>
      <c r="B325" s="13" t="s">
        <v>3302</v>
      </c>
      <c r="C325" s="13" t="s">
        <v>36</v>
      </c>
      <c r="D325" s="14" t="str">
        <f t="shared" si="6"/>
        <v>Not Ready3CombinedTotal Anxiety and Depression (47.1)</v>
      </c>
      <c r="E325" t="e">
        <f>VLOOKUP($D325, Data!$A$2:$V$9750, E$16, 0)</f>
        <v>#N/A</v>
      </c>
      <c r="F325" t="e">
        <f>VLOOKUP($D325, Data!$A$2:$V$9750, F$16, 0)</f>
        <v>#N/A</v>
      </c>
      <c r="G325" t="e">
        <f>VLOOKUP($D325, Data!$A$2:$V$9750, G$16, 0)</f>
        <v>#N/A</v>
      </c>
      <c r="H325" t="e">
        <f>VLOOKUP($D325, Data!$A$2:$V$9750, H$16, 0)</f>
        <v>#N/A</v>
      </c>
      <c r="I325" t="e">
        <f>VLOOKUP($D325, Data!$A$2:$V$9750, I$16, 0)</f>
        <v>#N/A</v>
      </c>
    </row>
    <row r="326" spans="1:9" x14ac:dyDescent="0.25">
      <c r="A326" s="11">
        <v>3</v>
      </c>
      <c r="B326" s="13" t="s">
        <v>3302</v>
      </c>
      <c r="C326" s="13" t="s">
        <v>52</v>
      </c>
      <c r="D326" s="14" t="str">
        <f t="shared" si="6"/>
        <v>Not Ready3CombinedTotal Anxiety (15.1)</v>
      </c>
      <c r="E326" t="e">
        <f>VLOOKUP($D326, Data!$A$2:$V$9750, E$16, 0)</f>
        <v>#N/A</v>
      </c>
      <c r="F326" t="e">
        <f>VLOOKUP($D326, Data!$A$2:$V$9750, F$16, 0)</f>
        <v>#N/A</v>
      </c>
      <c r="G326" t="e">
        <f>VLOOKUP($D326, Data!$A$2:$V$9750, G$16, 0)</f>
        <v>#N/A</v>
      </c>
      <c r="H326" t="e">
        <f>VLOOKUP($D326, Data!$A$2:$V$9750, H$16, 0)</f>
        <v>#N/A</v>
      </c>
      <c r="I326" t="e">
        <f>VLOOKUP($D326, Data!$A$2:$V$9750, I$16, 0)</f>
        <v>#N/A</v>
      </c>
    </row>
    <row r="327" spans="1:9" x14ac:dyDescent="0.25">
      <c r="A327" s="11">
        <v>3</v>
      </c>
      <c r="B327" s="13" t="s">
        <v>3302</v>
      </c>
      <c r="C327" s="13" t="s">
        <v>53</v>
      </c>
      <c r="D327" s="14" t="str">
        <f t="shared" si="6"/>
        <v>Not Ready3CombinedTotal Anxiety and Depression (25.1)</v>
      </c>
      <c r="E327" t="e">
        <f>VLOOKUP($D327, Data!$A$2:$V$9750, E$16, 0)</f>
        <v>#N/A</v>
      </c>
      <c r="F327" t="e">
        <f>VLOOKUP($D327, Data!$A$2:$V$9750, F$16, 0)</f>
        <v>#N/A</v>
      </c>
      <c r="G327" t="e">
        <f>VLOOKUP($D327, Data!$A$2:$V$9750, G$16, 0)</f>
        <v>#N/A</v>
      </c>
      <c r="H327" t="e">
        <f>VLOOKUP($D327, Data!$A$2:$V$9750, H$16, 0)</f>
        <v>#N/A</v>
      </c>
      <c r="I327" t="e">
        <f>VLOOKUP($D327, Data!$A$2:$V$9750, I$16, 0)</f>
        <v>#N/A</v>
      </c>
    </row>
    <row r="328" spans="1:9" x14ac:dyDescent="0.25">
      <c r="A328" s="11">
        <v>3</v>
      </c>
      <c r="B328" s="13" t="s">
        <v>3302</v>
      </c>
      <c r="C328" s="13" t="s">
        <v>182</v>
      </c>
      <c r="D328" s="14" t="str">
        <f t="shared" si="6"/>
        <v>Not Ready3CombinedTotal Depression (5.1)</v>
      </c>
      <c r="E328" t="e">
        <f>VLOOKUP($D328, Data!$A$2:$V$9750, E$16, 0)</f>
        <v>#N/A</v>
      </c>
      <c r="F328" t="e">
        <f>VLOOKUP($D328, Data!$A$2:$V$9750, F$16, 0)</f>
        <v>#N/A</v>
      </c>
      <c r="G328" t="e">
        <f>VLOOKUP($D328, Data!$A$2:$V$9750, G$16, 0)</f>
        <v>#N/A</v>
      </c>
      <c r="H328" t="e">
        <f>VLOOKUP($D328, Data!$A$2:$V$9750, H$16, 0)</f>
        <v>#N/A</v>
      </c>
      <c r="I328" t="e">
        <f>VLOOKUP($D328, Data!$A$2:$V$9750, I$16, 0)</f>
        <v>#N/A</v>
      </c>
    </row>
    <row r="329" spans="1:9" x14ac:dyDescent="0.25">
      <c r="A329" s="11">
        <v>3</v>
      </c>
      <c r="B329" s="13" t="s">
        <v>3302</v>
      </c>
      <c r="C329" s="13" t="s">
        <v>183</v>
      </c>
      <c r="D329" s="14" t="str">
        <f t="shared" si="6"/>
        <v>Not Ready3CombinedTotal Anxiety (20.1)</v>
      </c>
      <c r="E329" t="e">
        <f>VLOOKUP($D329, Data!$A$2:$V$9750, E$16, 0)</f>
        <v>#N/A</v>
      </c>
      <c r="F329" t="e">
        <f>VLOOKUP($D329, Data!$A$2:$V$9750, F$16, 0)</f>
        <v>#N/A</v>
      </c>
      <c r="G329" t="e">
        <f>VLOOKUP($D329, Data!$A$2:$V$9750, G$16, 0)</f>
        <v>#N/A</v>
      </c>
      <c r="H329" t="e">
        <f>VLOOKUP($D329, Data!$A$2:$V$9750, H$16, 0)</f>
        <v>#N/A</v>
      </c>
      <c r="I329" t="e">
        <f>VLOOKUP($D329, Data!$A$2:$V$9750, I$16, 0)</f>
        <v>#N/A</v>
      </c>
    </row>
    <row r="330" spans="1:9" x14ac:dyDescent="0.25">
      <c r="A330" s="11">
        <v>3</v>
      </c>
      <c r="B330" s="13" t="s">
        <v>180</v>
      </c>
      <c r="C330" s="13" t="s">
        <v>29</v>
      </c>
      <c r="D330" s="14" t="str">
        <f t="shared" si="6"/>
        <v>Not Ready3Non-binarySocial Phobia (9.1)</v>
      </c>
      <c r="E330" t="e">
        <f>VLOOKUP($D330, Data!$A$2:$V$9750, E$16, 0)</f>
        <v>#N/A</v>
      </c>
      <c r="F330" t="e">
        <f>VLOOKUP($D330, Data!$A$2:$V$9750, F$16, 0)</f>
        <v>#N/A</v>
      </c>
      <c r="G330" t="e">
        <f>VLOOKUP($D330, Data!$A$2:$V$9750, G$16, 0)</f>
        <v>#N/A</v>
      </c>
      <c r="H330" t="e">
        <f>VLOOKUP($D330, Data!$A$2:$V$9750, H$16, 0)</f>
        <v>#N/A</v>
      </c>
      <c r="I330" t="e">
        <f>VLOOKUP($D330, Data!$A$2:$V$9750, I$16, 0)</f>
        <v>#N/A</v>
      </c>
    </row>
    <row r="331" spans="1:9" x14ac:dyDescent="0.25">
      <c r="A331" s="11">
        <v>3</v>
      </c>
      <c r="B331" s="13" t="s">
        <v>180</v>
      </c>
      <c r="C331" s="13" t="s">
        <v>30</v>
      </c>
      <c r="D331" s="14" t="str">
        <f t="shared" si="6"/>
        <v>Not Ready3Non-binaryPanic Disorder (9.1)</v>
      </c>
      <c r="E331" t="e">
        <f>VLOOKUP($D331, Data!$A$2:$V$9750, E$16, 0)</f>
        <v>#N/A</v>
      </c>
      <c r="F331" t="e">
        <f>VLOOKUP($D331, Data!$A$2:$V$9750, F$16, 0)</f>
        <v>#N/A</v>
      </c>
      <c r="G331" t="e">
        <f>VLOOKUP($D331, Data!$A$2:$V$9750, G$16, 0)</f>
        <v>#N/A</v>
      </c>
      <c r="H331" t="e">
        <f>VLOOKUP($D331, Data!$A$2:$V$9750, H$16, 0)</f>
        <v>#N/A</v>
      </c>
      <c r="I331" t="e">
        <f>VLOOKUP($D331, Data!$A$2:$V$9750, I$16, 0)</f>
        <v>#N/A</v>
      </c>
    </row>
    <row r="332" spans="1:9" x14ac:dyDescent="0.25">
      <c r="A332" s="11">
        <v>3</v>
      </c>
      <c r="B332" s="13" t="s">
        <v>180</v>
      </c>
      <c r="C332" s="13" t="s">
        <v>31</v>
      </c>
      <c r="D332" s="14" t="str">
        <f t="shared" si="6"/>
        <v>Not Ready3Non-binaryGeneralized Anxiety Disorder (6.1)</v>
      </c>
      <c r="E332" t="e">
        <f>VLOOKUP($D332, Data!$A$2:$V$9750, E$16, 0)</f>
        <v>#N/A</v>
      </c>
      <c r="F332" t="e">
        <f>VLOOKUP($D332, Data!$A$2:$V$9750, F$16, 0)</f>
        <v>#N/A</v>
      </c>
      <c r="G332" t="e">
        <f>VLOOKUP($D332, Data!$A$2:$V$9750, G$16, 0)</f>
        <v>#N/A</v>
      </c>
      <c r="H332" t="e">
        <f>VLOOKUP($D332, Data!$A$2:$V$9750, H$16, 0)</f>
        <v>#N/A</v>
      </c>
      <c r="I332" t="e">
        <f>VLOOKUP($D332, Data!$A$2:$V$9750, I$16, 0)</f>
        <v>#N/A</v>
      </c>
    </row>
    <row r="333" spans="1:9" x14ac:dyDescent="0.25">
      <c r="A333" s="11">
        <v>3</v>
      </c>
      <c r="B333" s="13" t="s">
        <v>180</v>
      </c>
      <c r="C333" s="13" t="s">
        <v>32</v>
      </c>
      <c r="D333" s="14" t="str">
        <f t="shared" si="6"/>
        <v>Not Ready3Non-binaryMajor Depressive Disorder (10.1)</v>
      </c>
      <c r="E333" t="e">
        <f>VLOOKUP($D333, Data!$A$2:$V$9750, E$16, 0)</f>
        <v>#N/A</v>
      </c>
      <c r="F333" t="e">
        <f>VLOOKUP($D333, Data!$A$2:$V$9750, F$16, 0)</f>
        <v>#N/A</v>
      </c>
      <c r="G333" t="e">
        <f>VLOOKUP($D333, Data!$A$2:$V$9750, G$16, 0)</f>
        <v>#N/A</v>
      </c>
      <c r="H333" t="e">
        <f>VLOOKUP($D333, Data!$A$2:$V$9750, H$16, 0)</f>
        <v>#N/A</v>
      </c>
      <c r="I333" t="e">
        <f>VLOOKUP($D333, Data!$A$2:$V$9750, I$16, 0)</f>
        <v>#N/A</v>
      </c>
    </row>
    <row r="334" spans="1:9" x14ac:dyDescent="0.25">
      <c r="A334" s="11">
        <v>3</v>
      </c>
      <c r="B334" s="13" t="s">
        <v>180</v>
      </c>
      <c r="C334" s="13" t="s">
        <v>33</v>
      </c>
      <c r="D334" s="14" t="str">
        <f t="shared" si="6"/>
        <v>Not Ready3Non-binarySeparation Anxiety Disorder (7.1)</v>
      </c>
      <c r="E334" t="e">
        <f>VLOOKUP($D334, Data!$A$2:$V$9750, E$16, 0)</f>
        <v>#N/A</v>
      </c>
      <c r="F334" t="e">
        <f>VLOOKUP($D334, Data!$A$2:$V$9750, F$16, 0)</f>
        <v>#N/A</v>
      </c>
      <c r="G334" t="e">
        <f>VLOOKUP($D334, Data!$A$2:$V$9750, G$16, 0)</f>
        <v>#N/A</v>
      </c>
      <c r="H334" t="e">
        <f>VLOOKUP($D334, Data!$A$2:$V$9750, H$16, 0)</f>
        <v>#N/A</v>
      </c>
      <c r="I334" t="e">
        <f>VLOOKUP($D334, Data!$A$2:$V$9750, I$16, 0)</f>
        <v>#N/A</v>
      </c>
    </row>
    <row r="335" spans="1:9" x14ac:dyDescent="0.25">
      <c r="A335" s="11">
        <v>3</v>
      </c>
      <c r="B335" s="13" t="s">
        <v>180</v>
      </c>
      <c r="C335" s="13" t="s">
        <v>34</v>
      </c>
      <c r="D335" s="14" t="str">
        <f t="shared" si="6"/>
        <v>Not Ready3Non-binaryObsessive Compulsive Disorder (6.1)</v>
      </c>
      <c r="E335" t="e">
        <f>VLOOKUP($D335, Data!$A$2:$V$9750, E$16, 0)</f>
        <v>#N/A</v>
      </c>
      <c r="F335" t="e">
        <f>VLOOKUP($D335, Data!$A$2:$V$9750, F$16, 0)</f>
        <v>#N/A</v>
      </c>
      <c r="G335" t="e">
        <f>VLOOKUP($D335, Data!$A$2:$V$9750, G$16, 0)</f>
        <v>#N/A</v>
      </c>
      <c r="H335" t="e">
        <f>VLOOKUP($D335, Data!$A$2:$V$9750, H$16, 0)</f>
        <v>#N/A</v>
      </c>
      <c r="I335" t="e">
        <f>VLOOKUP($D335, Data!$A$2:$V$9750, I$16, 0)</f>
        <v>#N/A</v>
      </c>
    </row>
    <row r="336" spans="1:9" x14ac:dyDescent="0.25">
      <c r="A336" s="11">
        <v>3</v>
      </c>
      <c r="B336" s="13" t="s">
        <v>180</v>
      </c>
      <c r="C336" s="13" t="s">
        <v>35</v>
      </c>
      <c r="D336" s="14" t="str">
        <f t="shared" si="6"/>
        <v>Not Ready3Non-binaryTotal Anxiety (37.1)</v>
      </c>
      <c r="E336" t="e">
        <f>VLOOKUP($D336, Data!$A$2:$V$9750, E$16, 0)</f>
        <v>#N/A</v>
      </c>
      <c r="F336" t="e">
        <f>VLOOKUP($D336, Data!$A$2:$V$9750, F$16, 0)</f>
        <v>#N/A</v>
      </c>
      <c r="G336" t="e">
        <f>VLOOKUP($D336, Data!$A$2:$V$9750, G$16, 0)</f>
        <v>#N/A</v>
      </c>
      <c r="H336" t="e">
        <f>VLOOKUP($D336, Data!$A$2:$V$9750, H$16, 0)</f>
        <v>#N/A</v>
      </c>
      <c r="I336" t="e">
        <f>VLOOKUP($D336, Data!$A$2:$V$9750, I$16, 0)</f>
        <v>#N/A</v>
      </c>
    </row>
    <row r="337" spans="1:9" x14ac:dyDescent="0.25">
      <c r="A337" s="11">
        <v>3</v>
      </c>
      <c r="B337" s="13" t="s">
        <v>180</v>
      </c>
      <c r="C337" s="13" t="s">
        <v>36</v>
      </c>
      <c r="D337" s="14" t="str">
        <f t="shared" si="6"/>
        <v>Not Ready3Non-binaryTotal Anxiety and Depression (47.1)</v>
      </c>
      <c r="E337" t="e">
        <f>VLOOKUP($D337, Data!$A$2:$V$9750, E$16, 0)</f>
        <v>#N/A</v>
      </c>
      <c r="F337" t="e">
        <f>VLOOKUP($D337, Data!$A$2:$V$9750, F$16, 0)</f>
        <v>#N/A</v>
      </c>
      <c r="G337" t="e">
        <f>VLOOKUP($D337, Data!$A$2:$V$9750, G$16, 0)</f>
        <v>#N/A</v>
      </c>
      <c r="H337" t="e">
        <f>VLOOKUP($D337, Data!$A$2:$V$9750, H$16, 0)</f>
        <v>#N/A</v>
      </c>
      <c r="I337" t="e">
        <f>VLOOKUP($D337, Data!$A$2:$V$9750, I$16, 0)</f>
        <v>#N/A</v>
      </c>
    </row>
    <row r="338" spans="1:9" x14ac:dyDescent="0.25">
      <c r="A338" s="11">
        <v>3</v>
      </c>
      <c r="B338" s="13" t="s">
        <v>180</v>
      </c>
      <c r="C338" s="13" t="s">
        <v>52</v>
      </c>
      <c r="D338" s="14" t="str">
        <f t="shared" ref="D338:D401" si="7">$B$7&amp;A338&amp;B338&amp;C338</f>
        <v>Not Ready3Non-binaryTotal Anxiety (15.1)</v>
      </c>
      <c r="E338" t="e">
        <f>VLOOKUP($D338, Data!$A$2:$V$9750, E$16, 0)</f>
        <v>#N/A</v>
      </c>
      <c r="F338" t="e">
        <f>VLOOKUP($D338, Data!$A$2:$V$9750, F$16, 0)</f>
        <v>#N/A</v>
      </c>
      <c r="G338" t="e">
        <f>VLOOKUP($D338, Data!$A$2:$V$9750, G$16, 0)</f>
        <v>#N/A</v>
      </c>
      <c r="H338" t="e">
        <f>VLOOKUP($D338, Data!$A$2:$V$9750, H$16, 0)</f>
        <v>#N/A</v>
      </c>
      <c r="I338" t="e">
        <f>VLOOKUP($D338, Data!$A$2:$V$9750, I$16, 0)</f>
        <v>#N/A</v>
      </c>
    </row>
    <row r="339" spans="1:9" x14ac:dyDescent="0.25">
      <c r="A339" s="11">
        <v>3</v>
      </c>
      <c r="B339" s="13" t="s">
        <v>180</v>
      </c>
      <c r="C339" s="13" t="s">
        <v>53</v>
      </c>
      <c r="D339" s="14" t="str">
        <f t="shared" si="7"/>
        <v>Not Ready3Non-binaryTotal Anxiety and Depression (25.1)</v>
      </c>
      <c r="E339" t="e">
        <f>VLOOKUP($D339, Data!$A$2:$V$9750, E$16, 0)</f>
        <v>#N/A</v>
      </c>
      <c r="F339" t="e">
        <f>VLOOKUP($D339, Data!$A$2:$V$9750, F$16, 0)</f>
        <v>#N/A</v>
      </c>
      <c r="G339" t="e">
        <f>VLOOKUP($D339, Data!$A$2:$V$9750, G$16, 0)</f>
        <v>#N/A</v>
      </c>
      <c r="H339" t="e">
        <f>VLOOKUP($D339, Data!$A$2:$V$9750, H$16, 0)</f>
        <v>#N/A</v>
      </c>
      <c r="I339" t="e">
        <f>VLOOKUP($D339, Data!$A$2:$V$9750, I$16, 0)</f>
        <v>#N/A</v>
      </c>
    </row>
    <row r="340" spans="1:9" x14ac:dyDescent="0.25">
      <c r="A340" s="11">
        <v>3</v>
      </c>
      <c r="B340" s="13" t="s">
        <v>180</v>
      </c>
      <c r="C340" s="13" t="s">
        <v>182</v>
      </c>
      <c r="D340" s="14" t="str">
        <f t="shared" si="7"/>
        <v>Not Ready3Non-binaryTotal Depression (5.1)</v>
      </c>
      <c r="E340" t="e">
        <f>VLOOKUP($D340, Data!$A$2:$V$9750, E$16, 0)</f>
        <v>#N/A</v>
      </c>
      <c r="F340" t="e">
        <f>VLOOKUP($D340, Data!$A$2:$V$9750, F$16, 0)</f>
        <v>#N/A</v>
      </c>
      <c r="G340" t="e">
        <f>VLOOKUP($D340, Data!$A$2:$V$9750, G$16, 0)</f>
        <v>#N/A</v>
      </c>
      <c r="H340" t="e">
        <f>VLOOKUP($D340, Data!$A$2:$V$9750, H$16, 0)</f>
        <v>#N/A</v>
      </c>
      <c r="I340" t="e">
        <f>VLOOKUP($D340, Data!$A$2:$V$9750, I$16, 0)</f>
        <v>#N/A</v>
      </c>
    </row>
    <row r="341" spans="1:9" x14ac:dyDescent="0.25">
      <c r="A341" s="11">
        <v>3</v>
      </c>
      <c r="B341" s="13" t="s">
        <v>180</v>
      </c>
      <c r="C341" s="13" t="s">
        <v>183</v>
      </c>
      <c r="D341" s="14" t="str">
        <f t="shared" si="7"/>
        <v>Not Ready3Non-binaryTotal Anxiety (20.1)</v>
      </c>
      <c r="E341" t="e">
        <f>VLOOKUP($D341, Data!$A$2:$V$9750, E$16, 0)</f>
        <v>#N/A</v>
      </c>
      <c r="F341" t="e">
        <f>VLOOKUP($D341, Data!$A$2:$V$9750, F$16, 0)</f>
        <v>#N/A</v>
      </c>
      <c r="G341" t="e">
        <f>VLOOKUP($D341, Data!$A$2:$V$9750, G$16, 0)</f>
        <v>#N/A</v>
      </c>
      <c r="H341" t="e">
        <f>VLOOKUP($D341, Data!$A$2:$V$9750, H$16, 0)</f>
        <v>#N/A</v>
      </c>
      <c r="I341" t="e">
        <f>VLOOKUP($D341, Data!$A$2:$V$9750, I$16, 0)</f>
        <v>#N/A</v>
      </c>
    </row>
    <row r="342" spans="1:9" x14ac:dyDescent="0.25">
      <c r="A342" s="11">
        <v>3</v>
      </c>
      <c r="B342" s="13" t="s">
        <v>181</v>
      </c>
      <c r="C342" s="13" t="s">
        <v>29</v>
      </c>
      <c r="D342" s="14" t="str">
        <f t="shared" si="7"/>
        <v>Not Ready3TransgenderSocial Phobia (9.1)</v>
      </c>
      <c r="E342" t="e">
        <f>VLOOKUP($D342, Data!$A$2:$V$9750, E$16, 0)</f>
        <v>#N/A</v>
      </c>
      <c r="F342" t="e">
        <f>VLOOKUP($D342, Data!$A$2:$V$9750, F$16, 0)</f>
        <v>#N/A</v>
      </c>
      <c r="G342" t="e">
        <f>VLOOKUP($D342, Data!$A$2:$V$9750, G$16, 0)</f>
        <v>#N/A</v>
      </c>
      <c r="H342" t="e">
        <f>VLOOKUP($D342, Data!$A$2:$V$9750, H$16, 0)</f>
        <v>#N/A</v>
      </c>
      <c r="I342" t="e">
        <f>VLOOKUP($D342, Data!$A$2:$V$9750, I$16, 0)</f>
        <v>#N/A</v>
      </c>
    </row>
    <row r="343" spans="1:9" x14ac:dyDescent="0.25">
      <c r="A343" s="11">
        <v>3</v>
      </c>
      <c r="B343" s="13" t="s">
        <v>181</v>
      </c>
      <c r="C343" s="13" t="s">
        <v>30</v>
      </c>
      <c r="D343" s="14" t="str">
        <f t="shared" si="7"/>
        <v>Not Ready3TransgenderPanic Disorder (9.1)</v>
      </c>
      <c r="E343" t="e">
        <f>VLOOKUP($D343, Data!$A$2:$V$9750, E$16, 0)</f>
        <v>#N/A</v>
      </c>
      <c r="F343" t="e">
        <f>VLOOKUP($D343, Data!$A$2:$V$9750, F$16, 0)</f>
        <v>#N/A</v>
      </c>
      <c r="G343" t="e">
        <f>VLOOKUP($D343, Data!$A$2:$V$9750, G$16, 0)</f>
        <v>#N/A</v>
      </c>
      <c r="H343" t="e">
        <f>VLOOKUP($D343, Data!$A$2:$V$9750, H$16, 0)</f>
        <v>#N/A</v>
      </c>
      <c r="I343" t="e">
        <f>VLOOKUP($D343, Data!$A$2:$V$9750, I$16, 0)</f>
        <v>#N/A</v>
      </c>
    </row>
    <row r="344" spans="1:9" x14ac:dyDescent="0.25">
      <c r="A344" s="11">
        <v>3</v>
      </c>
      <c r="B344" s="13" t="s">
        <v>181</v>
      </c>
      <c r="C344" s="13" t="s">
        <v>31</v>
      </c>
      <c r="D344" s="14" t="str">
        <f t="shared" si="7"/>
        <v>Not Ready3TransgenderGeneralized Anxiety Disorder (6.1)</v>
      </c>
      <c r="E344" t="e">
        <f>VLOOKUP($D344, Data!$A$2:$V$9750, E$16, 0)</f>
        <v>#N/A</v>
      </c>
      <c r="F344" t="e">
        <f>VLOOKUP($D344, Data!$A$2:$V$9750, F$16, 0)</f>
        <v>#N/A</v>
      </c>
      <c r="G344" t="e">
        <f>VLOOKUP($D344, Data!$A$2:$V$9750, G$16, 0)</f>
        <v>#N/A</v>
      </c>
      <c r="H344" t="e">
        <f>VLOOKUP($D344, Data!$A$2:$V$9750, H$16, 0)</f>
        <v>#N/A</v>
      </c>
      <c r="I344" t="e">
        <f>VLOOKUP($D344, Data!$A$2:$V$9750, I$16, 0)</f>
        <v>#N/A</v>
      </c>
    </row>
    <row r="345" spans="1:9" x14ac:dyDescent="0.25">
      <c r="A345" s="11">
        <v>3</v>
      </c>
      <c r="B345" s="13" t="s">
        <v>181</v>
      </c>
      <c r="C345" s="13" t="s">
        <v>32</v>
      </c>
      <c r="D345" s="14" t="str">
        <f t="shared" si="7"/>
        <v>Not Ready3TransgenderMajor Depressive Disorder (10.1)</v>
      </c>
      <c r="E345" t="e">
        <f>VLOOKUP($D345, Data!$A$2:$V$9750, E$16, 0)</f>
        <v>#N/A</v>
      </c>
      <c r="F345" t="e">
        <f>VLOOKUP($D345, Data!$A$2:$V$9750, F$16, 0)</f>
        <v>#N/A</v>
      </c>
      <c r="G345" t="e">
        <f>VLOOKUP($D345, Data!$A$2:$V$9750, G$16, 0)</f>
        <v>#N/A</v>
      </c>
      <c r="H345" t="e">
        <f>VLOOKUP($D345, Data!$A$2:$V$9750, H$16, 0)</f>
        <v>#N/A</v>
      </c>
      <c r="I345" t="e">
        <f>VLOOKUP($D345, Data!$A$2:$V$9750, I$16, 0)</f>
        <v>#N/A</v>
      </c>
    </row>
    <row r="346" spans="1:9" x14ac:dyDescent="0.25">
      <c r="A346" s="11">
        <v>3</v>
      </c>
      <c r="B346" s="13" t="s">
        <v>181</v>
      </c>
      <c r="C346" s="13" t="s">
        <v>33</v>
      </c>
      <c r="D346" s="14" t="str">
        <f t="shared" si="7"/>
        <v>Not Ready3TransgenderSeparation Anxiety Disorder (7.1)</v>
      </c>
      <c r="E346" t="e">
        <f>VLOOKUP($D346, Data!$A$2:$V$9750, E$16, 0)</f>
        <v>#N/A</v>
      </c>
      <c r="F346" t="e">
        <f>VLOOKUP($D346, Data!$A$2:$V$9750, F$16, 0)</f>
        <v>#N/A</v>
      </c>
      <c r="G346" t="e">
        <f>VLOOKUP($D346, Data!$A$2:$V$9750, G$16, 0)</f>
        <v>#N/A</v>
      </c>
      <c r="H346" t="e">
        <f>VLOOKUP($D346, Data!$A$2:$V$9750, H$16, 0)</f>
        <v>#N/A</v>
      </c>
      <c r="I346" t="e">
        <f>VLOOKUP($D346, Data!$A$2:$V$9750, I$16, 0)</f>
        <v>#N/A</v>
      </c>
    </row>
    <row r="347" spans="1:9" x14ac:dyDescent="0.25">
      <c r="A347" s="11">
        <v>3</v>
      </c>
      <c r="B347" s="13" t="s">
        <v>181</v>
      </c>
      <c r="C347" s="13" t="s">
        <v>34</v>
      </c>
      <c r="D347" s="14" t="str">
        <f t="shared" si="7"/>
        <v>Not Ready3TransgenderObsessive Compulsive Disorder (6.1)</v>
      </c>
      <c r="E347" t="e">
        <f>VLOOKUP($D347, Data!$A$2:$V$9750, E$16, 0)</f>
        <v>#N/A</v>
      </c>
      <c r="F347" t="e">
        <f>VLOOKUP($D347, Data!$A$2:$V$9750, F$16, 0)</f>
        <v>#N/A</v>
      </c>
      <c r="G347" t="e">
        <f>VLOOKUP($D347, Data!$A$2:$V$9750, G$16, 0)</f>
        <v>#N/A</v>
      </c>
      <c r="H347" t="e">
        <f>VLOOKUP($D347, Data!$A$2:$V$9750, H$16, 0)</f>
        <v>#N/A</v>
      </c>
      <c r="I347" t="e">
        <f>VLOOKUP($D347, Data!$A$2:$V$9750, I$16, 0)</f>
        <v>#N/A</v>
      </c>
    </row>
    <row r="348" spans="1:9" x14ac:dyDescent="0.25">
      <c r="A348" s="11">
        <v>3</v>
      </c>
      <c r="B348" s="13" t="s">
        <v>181</v>
      </c>
      <c r="C348" s="13" t="s">
        <v>35</v>
      </c>
      <c r="D348" s="14" t="str">
        <f t="shared" si="7"/>
        <v>Not Ready3TransgenderTotal Anxiety (37.1)</v>
      </c>
      <c r="E348" t="e">
        <f>VLOOKUP($D348, Data!$A$2:$V$9750, E$16, 0)</f>
        <v>#N/A</v>
      </c>
      <c r="F348" t="e">
        <f>VLOOKUP($D348, Data!$A$2:$V$9750, F$16, 0)</f>
        <v>#N/A</v>
      </c>
      <c r="G348" t="e">
        <f>VLOOKUP($D348, Data!$A$2:$V$9750, G$16, 0)</f>
        <v>#N/A</v>
      </c>
      <c r="H348" t="e">
        <f>VLOOKUP($D348, Data!$A$2:$V$9750, H$16, 0)</f>
        <v>#N/A</v>
      </c>
      <c r="I348" t="e">
        <f>VLOOKUP($D348, Data!$A$2:$V$9750, I$16, 0)</f>
        <v>#N/A</v>
      </c>
    </row>
    <row r="349" spans="1:9" x14ac:dyDescent="0.25">
      <c r="A349" s="11">
        <v>3</v>
      </c>
      <c r="B349" s="13" t="s">
        <v>181</v>
      </c>
      <c r="C349" s="13" t="s">
        <v>36</v>
      </c>
      <c r="D349" s="14" t="str">
        <f t="shared" si="7"/>
        <v>Not Ready3TransgenderTotal Anxiety and Depression (47.1)</v>
      </c>
      <c r="E349" t="e">
        <f>VLOOKUP($D349, Data!$A$2:$V$9750, E$16, 0)</f>
        <v>#N/A</v>
      </c>
      <c r="F349" t="e">
        <f>VLOOKUP($D349, Data!$A$2:$V$9750, F$16, 0)</f>
        <v>#N/A</v>
      </c>
      <c r="G349" t="e">
        <f>VLOOKUP($D349, Data!$A$2:$V$9750, G$16, 0)</f>
        <v>#N/A</v>
      </c>
      <c r="H349" t="e">
        <f>VLOOKUP($D349, Data!$A$2:$V$9750, H$16, 0)</f>
        <v>#N/A</v>
      </c>
      <c r="I349" t="e">
        <f>VLOOKUP($D349, Data!$A$2:$V$9750, I$16, 0)</f>
        <v>#N/A</v>
      </c>
    </row>
    <row r="350" spans="1:9" x14ac:dyDescent="0.25">
      <c r="A350" s="11">
        <v>3</v>
      </c>
      <c r="B350" s="13" t="s">
        <v>181</v>
      </c>
      <c r="C350" s="13" t="s">
        <v>52</v>
      </c>
      <c r="D350" s="14" t="str">
        <f t="shared" si="7"/>
        <v>Not Ready3TransgenderTotal Anxiety (15.1)</v>
      </c>
      <c r="E350" t="e">
        <f>VLOOKUP($D350, Data!$A$2:$V$9750, E$16, 0)</f>
        <v>#N/A</v>
      </c>
      <c r="F350" t="e">
        <f>VLOOKUP($D350, Data!$A$2:$V$9750, F$16, 0)</f>
        <v>#N/A</v>
      </c>
      <c r="G350" t="e">
        <f>VLOOKUP($D350, Data!$A$2:$V$9750, G$16, 0)</f>
        <v>#N/A</v>
      </c>
      <c r="H350" t="e">
        <f>VLOOKUP($D350, Data!$A$2:$V$9750, H$16, 0)</f>
        <v>#N/A</v>
      </c>
      <c r="I350" t="e">
        <f>VLOOKUP($D350, Data!$A$2:$V$9750, I$16, 0)</f>
        <v>#N/A</v>
      </c>
    </row>
    <row r="351" spans="1:9" x14ac:dyDescent="0.25">
      <c r="A351" s="11">
        <v>3</v>
      </c>
      <c r="B351" s="13" t="s">
        <v>181</v>
      </c>
      <c r="C351" s="13" t="s">
        <v>53</v>
      </c>
      <c r="D351" s="14" t="str">
        <f t="shared" si="7"/>
        <v>Not Ready3TransgenderTotal Anxiety and Depression (25.1)</v>
      </c>
      <c r="E351" t="e">
        <f>VLOOKUP($D351, Data!$A$2:$V$9750, E$16, 0)</f>
        <v>#N/A</v>
      </c>
      <c r="F351" t="e">
        <f>VLOOKUP($D351, Data!$A$2:$V$9750, F$16, 0)</f>
        <v>#N/A</v>
      </c>
      <c r="G351" t="e">
        <f>VLOOKUP($D351, Data!$A$2:$V$9750, G$16, 0)</f>
        <v>#N/A</v>
      </c>
      <c r="H351" t="e">
        <f>VLOOKUP($D351, Data!$A$2:$V$9750, H$16, 0)</f>
        <v>#N/A</v>
      </c>
      <c r="I351" t="e">
        <f>VLOOKUP($D351, Data!$A$2:$V$9750, I$16, 0)</f>
        <v>#N/A</v>
      </c>
    </row>
    <row r="352" spans="1:9" x14ac:dyDescent="0.25">
      <c r="A352" s="11">
        <v>3</v>
      </c>
      <c r="B352" s="13" t="s">
        <v>181</v>
      </c>
      <c r="C352" s="13" t="s">
        <v>182</v>
      </c>
      <c r="D352" s="14" t="str">
        <f t="shared" si="7"/>
        <v>Not Ready3TransgenderTotal Depression (5.1)</v>
      </c>
      <c r="E352" t="e">
        <f>VLOOKUP($D352, Data!$A$2:$V$9750, E$16, 0)</f>
        <v>#N/A</v>
      </c>
      <c r="F352" t="e">
        <f>VLOOKUP($D352, Data!$A$2:$V$9750, F$16, 0)</f>
        <v>#N/A</v>
      </c>
      <c r="G352" t="e">
        <f>VLOOKUP($D352, Data!$A$2:$V$9750, G$16, 0)</f>
        <v>#N/A</v>
      </c>
      <c r="H352" t="e">
        <f>VLOOKUP($D352, Data!$A$2:$V$9750, H$16, 0)</f>
        <v>#N/A</v>
      </c>
      <c r="I352" t="e">
        <f>VLOOKUP($D352, Data!$A$2:$V$9750, I$16, 0)</f>
        <v>#N/A</v>
      </c>
    </row>
    <row r="353" spans="1:9" x14ac:dyDescent="0.25">
      <c r="A353" s="11">
        <v>3</v>
      </c>
      <c r="B353" s="13" t="s">
        <v>181</v>
      </c>
      <c r="C353" s="13" t="s">
        <v>183</v>
      </c>
      <c r="D353" s="14" t="str">
        <f t="shared" si="7"/>
        <v>Not Ready3TransgenderTotal Anxiety (20.1)</v>
      </c>
      <c r="E353" t="e">
        <f>VLOOKUP($D353, Data!$A$2:$V$9750, E$16, 0)</f>
        <v>#N/A</v>
      </c>
      <c r="F353" t="e">
        <f>VLOOKUP($D353, Data!$A$2:$V$9750, F$16, 0)</f>
        <v>#N/A</v>
      </c>
      <c r="G353" t="e">
        <f>VLOOKUP($D353, Data!$A$2:$V$9750, G$16, 0)</f>
        <v>#N/A</v>
      </c>
      <c r="H353" t="e">
        <f>VLOOKUP($D353, Data!$A$2:$V$9750, H$16, 0)</f>
        <v>#N/A</v>
      </c>
      <c r="I353" t="e">
        <f>VLOOKUP($D353, Data!$A$2:$V$9750, I$16, 0)</f>
        <v>#N/A</v>
      </c>
    </row>
    <row r="354" spans="1:9" x14ac:dyDescent="0.25">
      <c r="A354" s="11">
        <v>4</v>
      </c>
      <c r="B354" s="13" t="s">
        <v>176</v>
      </c>
      <c r="C354" s="13" t="s">
        <v>29</v>
      </c>
      <c r="D354" s="14" t="str">
        <f t="shared" si="7"/>
        <v>Not Ready4BigenderSocial Phobia (9.1)</v>
      </c>
      <c r="E354" t="e">
        <f>VLOOKUP($D354, Data!$A$2:$V$9750, E$16, 0)</f>
        <v>#N/A</v>
      </c>
      <c r="F354" t="e">
        <f>VLOOKUP($D354, Data!$A$2:$V$9750, F$16, 0)</f>
        <v>#N/A</v>
      </c>
      <c r="G354" t="e">
        <f>VLOOKUP($D354, Data!$A$2:$V$9750, G$16, 0)</f>
        <v>#N/A</v>
      </c>
      <c r="H354" t="e">
        <f>VLOOKUP($D354, Data!$A$2:$V$9750, H$16, 0)</f>
        <v>#N/A</v>
      </c>
      <c r="I354" t="e">
        <f>VLOOKUP($D354, Data!$A$2:$V$9750, I$16, 0)</f>
        <v>#N/A</v>
      </c>
    </row>
    <row r="355" spans="1:9" x14ac:dyDescent="0.25">
      <c r="A355" s="11">
        <v>4</v>
      </c>
      <c r="B355" s="13" t="s">
        <v>176</v>
      </c>
      <c r="C355" s="13" t="s">
        <v>30</v>
      </c>
      <c r="D355" s="14" t="str">
        <f t="shared" si="7"/>
        <v>Not Ready4BigenderPanic Disorder (9.1)</v>
      </c>
      <c r="E355" t="e">
        <f>VLOOKUP($D355, Data!$A$2:$V$9750, E$16, 0)</f>
        <v>#N/A</v>
      </c>
      <c r="F355" t="e">
        <f>VLOOKUP($D355, Data!$A$2:$V$9750, F$16, 0)</f>
        <v>#N/A</v>
      </c>
      <c r="G355" t="e">
        <f>VLOOKUP($D355, Data!$A$2:$V$9750, G$16, 0)</f>
        <v>#N/A</v>
      </c>
      <c r="H355" t="e">
        <f>VLOOKUP($D355, Data!$A$2:$V$9750, H$16, 0)</f>
        <v>#N/A</v>
      </c>
      <c r="I355" t="e">
        <f>VLOOKUP($D355, Data!$A$2:$V$9750, I$16, 0)</f>
        <v>#N/A</v>
      </c>
    </row>
    <row r="356" spans="1:9" x14ac:dyDescent="0.25">
      <c r="A356" s="11">
        <v>4</v>
      </c>
      <c r="B356" s="13" t="s">
        <v>176</v>
      </c>
      <c r="C356" s="13" t="s">
        <v>31</v>
      </c>
      <c r="D356" s="14" t="str">
        <f t="shared" si="7"/>
        <v>Not Ready4BigenderGeneralized Anxiety Disorder (6.1)</v>
      </c>
      <c r="E356" t="e">
        <f>VLOOKUP($D356, Data!$A$2:$V$9750, E$16, 0)</f>
        <v>#N/A</v>
      </c>
      <c r="F356" t="e">
        <f>VLOOKUP($D356, Data!$A$2:$V$9750, F$16, 0)</f>
        <v>#N/A</v>
      </c>
      <c r="G356" t="e">
        <f>VLOOKUP($D356, Data!$A$2:$V$9750, G$16, 0)</f>
        <v>#N/A</v>
      </c>
      <c r="H356" t="e">
        <f>VLOOKUP($D356, Data!$A$2:$V$9750, H$16, 0)</f>
        <v>#N/A</v>
      </c>
      <c r="I356" t="e">
        <f>VLOOKUP($D356, Data!$A$2:$V$9750, I$16, 0)</f>
        <v>#N/A</v>
      </c>
    </row>
    <row r="357" spans="1:9" x14ac:dyDescent="0.25">
      <c r="A357" s="11">
        <v>4</v>
      </c>
      <c r="B357" s="13" t="s">
        <v>176</v>
      </c>
      <c r="C357" s="13" t="s">
        <v>32</v>
      </c>
      <c r="D357" s="14" t="str">
        <f t="shared" si="7"/>
        <v>Not Ready4BigenderMajor Depressive Disorder (10.1)</v>
      </c>
      <c r="E357" t="e">
        <f>VLOOKUP($D357, Data!$A$2:$V$9750, E$16, 0)</f>
        <v>#N/A</v>
      </c>
      <c r="F357" t="e">
        <f>VLOOKUP($D357, Data!$A$2:$V$9750, F$16, 0)</f>
        <v>#N/A</v>
      </c>
      <c r="G357" t="e">
        <f>VLOOKUP($D357, Data!$A$2:$V$9750, G$16, 0)</f>
        <v>#N/A</v>
      </c>
      <c r="H357" t="e">
        <f>VLOOKUP($D357, Data!$A$2:$V$9750, H$16, 0)</f>
        <v>#N/A</v>
      </c>
      <c r="I357" t="e">
        <f>VLOOKUP($D357, Data!$A$2:$V$9750, I$16, 0)</f>
        <v>#N/A</v>
      </c>
    </row>
    <row r="358" spans="1:9" x14ac:dyDescent="0.25">
      <c r="A358" s="11">
        <v>4</v>
      </c>
      <c r="B358" s="13" t="s">
        <v>176</v>
      </c>
      <c r="C358" s="13" t="s">
        <v>33</v>
      </c>
      <c r="D358" s="14" t="str">
        <f t="shared" si="7"/>
        <v>Not Ready4BigenderSeparation Anxiety Disorder (7.1)</v>
      </c>
      <c r="E358" t="e">
        <f>VLOOKUP($D358, Data!$A$2:$V$9750, E$16, 0)</f>
        <v>#N/A</v>
      </c>
      <c r="F358" t="e">
        <f>VLOOKUP($D358, Data!$A$2:$V$9750, F$16, 0)</f>
        <v>#N/A</v>
      </c>
      <c r="G358" t="e">
        <f>VLOOKUP($D358, Data!$A$2:$V$9750, G$16, 0)</f>
        <v>#N/A</v>
      </c>
      <c r="H358" t="e">
        <f>VLOOKUP($D358, Data!$A$2:$V$9750, H$16, 0)</f>
        <v>#N/A</v>
      </c>
      <c r="I358" t="e">
        <f>VLOOKUP($D358, Data!$A$2:$V$9750, I$16, 0)</f>
        <v>#N/A</v>
      </c>
    </row>
    <row r="359" spans="1:9" x14ac:dyDescent="0.25">
      <c r="A359" s="11">
        <v>4</v>
      </c>
      <c r="B359" s="13" t="s">
        <v>176</v>
      </c>
      <c r="C359" s="13" t="s">
        <v>34</v>
      </c>
      <c r="D359" s="14" t="str">
        <f t="shared" si="7"/>
        <v>Not Ready4BigenderObsessive Compulsive Disorder (6.1)</v>
      </c>
      <c r="E359" t="e">
        <f>VLOOKUP($D359, Data!$A$2:$V$9750, E$16, 0)</f>
        <v>#N/A</v>
      </c>
      <c r="F359" t="e">
        <f>VLOOKUP($D359, Data!$A$2:$V$9750, F$16, 0)</f>
        <v>#N/A</v>
      </c>
      <c r="G359" t="e">
        <f>VLOOKUP($D359, Data!$A$2:$V$9750, G$16, 0)</f>
        <v>#N/A</v>
      </c>
      <c r="H359" t="e">
        <f>VLOOKUP($D359, Data!$A$2:$V$9750, H$16, 0)</f>
        <v>#N/A</v>
      </c>
      <c r="I359" t="e">
        <f>VLOOKUP($D359, Data!$A$2:$V$9750, I$16, 0)</f>
        <v>#N/A</v>
      </c>
    </row>
    <row r="360" spans="1:9" x14ac:dyDescent="0.25">
      <c r="A360" s="11">
        <v>4</v>
      </c>
      <c r="B360" s="13" t="s">
        <v>176</v>
      </c>
      <c r="C360" s="13" t="s">
        <v>35</v>
      </c>
      <c r="D360" s="14" t="str">
        <f t="shared" si="7"/>
        <v>Not Ready4BigenderTotal Anxiety (37.1)</v>
      </c>
      <c r="E360" t="e">
        <f>VLOOKUP($D360, Data!$A$2:$V$9750, E$16, 0)</f>
        <v>#N/A</v>
      </c>
      <c r="F360" t="e">
        <f>VLOOKUP($D360, Data!$A$2:$V$9750, F$16, 0)</f>
        <v>#N/A</v>
      </c>
      <c r="G360" t="e">
        <f>VLOOKUP($D360, Data!$A$2:$V$9750, G$16, 0)</f>
        <v>#N/A</v>
      </c>
      <c r="H360" t="e">
        <f>VLOOKUP($D360, Data!$A$2:$V$9750, H$16, 0)</f>
        <v>#N/A</v>
      </c>
      <c r="I360" t="e">
        <f>VLOOKUP($D360, Data!$A$2:$V$9750, I$16, 0)</f>
        <v>#N/A</v>
      </c>
    </row>
    <row r="361" spans="1:9" x14ac:dyDescent="0.25">
      <c r="A361" s="11">
        <v>4</v>
      </c>
      <c r="B361" s="13" t="s">
        <v>176</v>
      </c>
      <c r="C361" s="13" t="s">
        <v>36</v>
      </c>
      <c r="D361" s="14" t="str">
        <f t="shared" si="7"/>
        <v>Not Ready4BigenderTotal Anxiety and Depression (47.1)</v>
      </c>
      <c r="E361" t="e">
        <f>VLOOKUP($D361, Data!$A$2:$V$9750, E$16, 0)</f>
        <v>#N/A</v>
      </c>
      <c r="F361" t="e">
        <f>VLOOKUP($D361, Data!$A$2:$V$9750, F$16, 0)</f>
        <v>#N/A</v>
      </c>
      <c r="G361" t="e">
        <f>VLOOKUP($D361, Data!$A$2:$V$9750, G$16, 0)</f>
        <v>#N/A</v>
      </c>
      <c r="H361" t="e">
        <f>VLOOKUP($D361, Data!$A$2:$V$9750, H$16, 0)</f>
        <v>#N/A</v>
      </c>
      <c r="I361" t="e">
        <f>VLOOKUP($D361, Data!$A$2:$V$9750, I$16, 0)</f>
        <v>#N/A</v>
      </c>
    </row>
    <row r="362" spans="1:9" x14ac:dyDescent="0.25">
      <c r="A362" s="11">
        <v>4</v>
      </c>
      <c r="B362" s="13" t="s">
        <v>176</v>
      </c>
      <c r="C362" s="13" t="s">
        <v>52</v>
      </c>
      <c r="D362" s="14" t="str">
        <f t="shared" si="7"/>
        <v>Not Ready4BigenderTotal Anxiety (15.1)</v>
      </c>
      <c r="E362" t="e">
        <f>VLOOKUP($D362, Data!$A$2:$V$9750, E$16, 0)</f>
        <v>#N/A</v>
      </c>
      <c r="F362" t="e">
        <f>VLOOKUP($D362, Data!$A$2:$V$9750, F$16, 0)</f>
        <v>#N/A</v>
      </c>
      <c r="G362" t="e">
        <f>VLOOKUP($D362, Data!$A$2:$V$9750, G$16, 0)</f>
        <v>#N/A</v>
      </c>
      <c r="H362" t="e">
        <f>VLOOKUP($D362, Data!$A$2:$V$9750, H$16, 0)</f>
        <v>#N/A</v>
      </c>
      <c r="I362" t="e">
        <f>VLOOKUP($D362, Data!$A$2:$V$9750, I$16, 0)</f>
        <v>#N/A</v>
      </c>
    </row>
    <row r="363" spans="1:9" x14ac:dyDescent="0.25">
      <c r="A363" s="11">
        <v>4</v>
      </c>
      <c r="B363" s="13" t="s">
        <v>176</v>
      </c>
      <c r="C363" s="13" t="s">
        <v>53</v>
      </c>
      <c r="D363" s="14" t="str">
        <f t="shared" si="7"/>
        <v>Not Ready4BigenderTotal Anxiety and Depression (25.1)</v>
      </c>
      <c r="E363" t="e">
        <f>VLOOKUP($D363, Data!$A$2:$V$9750, E$16, 0)</f>
        <v>#N/A</v>
      </c>
      <c r="F363" t="e">
        <f>VLOOKUP($D363, Data!$A$2:$V$9750, F$16, 0)</f>
        <v>#N/A</v>
      </c>
      <c r="G363" t="e">
        <f>VLOOKUP($D363, Data!$A$2:$V$9750, G$16, 0)</f>
        <v>#N/A</v>
      </c>
      <c r="H363" t="e">
        <f>VLOOKUP($D363, Data!$A$2:$V$9750, H$16, 0)</f>
        <v>#N/A</v>
      </c>
      <c r="I363" t="e">
        <f>VLOOKUP($D363, Data!$A$2:$V$9750, I$16, 0)</f>
        <v>#N/A</v>
      </c>
    </row>
    <row r="364" spans="1:9" x14ac:dyDescent="0.25">
      <c r="A364" s="11">
        <v>4</v>
      </c>
      <c r="B364" s="13" t="s">
        <v>176</v>
      </c>
      <c r="C364" s="13" t="s">
        <v>182</v>
      </c>
      <c r="D364" s="14" t="str">
        <f t="shared" si="7"/>
        <v>Not Ready4BigenderTotal Depression (5.1)</v>
      </c>
      <c r="E364" t="e">
        <f>VLOOKUP($D364, Data!$A$2:$V$9750, E$16, 0)</f>
        <v>#N/A</v>
      </c>
      <c r="F364" t="e">
        <f>VLOOKUP($D364, Data!$A$2:$V$9750, F$16, 0)</f>
        <v>#N/A</v>
      </c>
      <c r="G364" t="e">
        <f>VLOOKUP($D364, Data!$A$2:$V$9750, G$16, 0)</f>
        <v>#N/A</v>
      </c>
      <c r="H364" t="e">
        <f>VLOOKUP($D364, Data!$A$2:$V$9750, H$16, 0)</f>
        <v>#N/A</v>
      </c>
      <c r="I364" t="e">
        <f>VLOOKUP($D364, Data!$A$2:$V$9750, I$16, 0)</f>
        <v>#N/A</v>
      </c>
    </row>
    <row r="365" spans="1:9" x14ac:dyDescent="0.25">
      <c r="A365" s="11">
        <v>4</v>
      </c>
      <c r="B365" s="13" t="s">
        <v>176</v>
      </c>
      <c r="C365" s="13" t="s">
        <v>183</v>
      </c>
      <c r="D365" s="14" t="str">
        <f t="shared" si="7"/>
        <v>Not Ready4BigenderTotal Anxiety (20.1)</v>
      </c>
      <c r="E365" t="e">
        <f>VLOOKUP($D365, Data!$A$2:$V$9750, E$16, 0)</f>
        <v>#N/A</v>
      </c>
      <c r="F365" t="e">
        <f>VLOOKUP($D365, Data!$A$2:$V$9750, F$16, 0)</f>
        <v>#N/A</v>
      </c>
      <c r="G365" t="e">
        <f>VLOOKUP($D365, Data!$A$2:$V$9750, G$16, 0)</f>
        <v>#N/A</v>
      </c>
      <c r="H365" t="e">
        <f>VLOOKUP($D365, Data!$A$2:$V$9750, H$16, 0)</f>
        <v>#N/A</v>
      </c>
      <c r="I365" t="e">
        <f>VLOOKUP($D365, Data!$A$2:$V$9750, I$16, 0)</f>
        <v>#N/A</v>
      </c>
    </row>
    <row r="366" spans="1:9" x14ac:dyDescent="0.25">
      <c r="A366" s="11">
        <v>4</v>
      </c>
      <c r="B366" s="13" t="s">
        <v>177</v>
      </c>
      <c r="C366" s="13" t="s">
        <v>29</v>
      </c>
      <c r="D366" s="14" t="str">
        <f t="shared" si="7"/>
        <v>Not Ready4FemaleSocial Phobia (9.1)</v>
      </c>
      <c r="E366" t="e">
        <f>VLOOKUP($D366, Data!$A$2:$V$9750, E$16, 0)</f>
        <v>#N/A</v>
      </c>
      <c r="F366" t="e">
        <f>VLOOKUP($D366, Data!$A$2:$V$9750, F$16, 0)</f>
        <v>#N/A</v>
      </c>
      <c r="G366" t="e">
        <f>VLOOKUP($D366, Data!$A$2:$V$9750, G$16, 0)</f>
        <v>#N/A</v>
      </c>
      <c r="H366" t="e">
        <f>VLOOKUP($D366, Data!$A$2:$V$9750, H$16, 0)</f>
        <v>#N/A</v>
      </c>
      <c r="I366" t="e">
        <f>VLOOKUP($D366, Data!$A$2:$V$9750, I$16, 0)</f>
        <v>#N/A</v>
      </c>
    </row>
    <row r="367" spans="1:9" x14ac:dyDescent="0.25">
      <c r="A367" s="11">
        <v>4</v>
      </c>
      <c r="B367" s="13" t="s">
        <v>177</v>
      </c>
      <c r="C367" s="13" t="s">
        <v>30</v>
      </c>
      <c r="D367" s="14" t="str">
        <f t="shared" si="7"/>
        <v>Not Ready4FemalePanic Disorder (9.1)</v>
      </c>
      <c r="E367" t="e">
        <f>VLOOKUP($D367, Data!$A$2:$V$9750, E$16, 0)</f>
        <v>#N/A</v>
      </c>
      <c r="F367" t="e">
        <f>VLOOKUP($D367, Data!$A$2:$V$9750, F$16, 0)</f>
        <v>#N/A</v>
      </c>
      <c r="G367" t="e">
        <f>VLOOKUP($D367, Data!$A$2:$V$9750, G$16, 0)</f>
        <v>#N/A</v>
      </c>
      <c r="H367" t="e">
        <f>VLOOKUP($D367, Data!$A$2:$V$9750, H$16, 0)</f>
        <v>#N/A</v>
      </c>
      <c r="I367" t="e">
        <f>VLOOKUP($D367, Data!$A$2:$V$9750, I$16, 0)</f>
        <v>#N/A</v>
      </c>
    </row>
    <row r="368" spans="1:9" x14ac:dyDescent="0.25">
      <c r="A368" s="11">
        <v>4</v>
      </c>
      <c r="B368" s="13" t="s">
        <v>177</v>
      </c>
      <c r="C368" s="13" t="s">
        <v>31</v>
      </c>
      <c r="D368" s="14" t="str">
        <f t="shared" si="7"/>
        <v>Not Ready4FemaleGeneralized Anxiety Disorder (6.1)</v>
      </c>
      <c r="E368" t="e">
        <f>VLOOKUP($D368, Data!$A$2:$V$9750, E$16, 0)</f>
        <v>#N/A</v>
      </c>
      <c r="F368" t="e">
        <f>VLOOKUP($D368, Data!$A$2:$V$9750, F$16, 0)</f>
        <v>#N/A</v>
      </c>
      <c r="G368" t="e">
        <f>VLOOKUP($D368, Data!$A$2:$V$9750, G$16, 0)</f>
        <v>#N/A</v>
      </c>
      <c r="H368" t="e">
        <f>VLOOKUP($D368, Data!$A$2:$V$9750, H$16, 0)</f>
        <v>#N/A</v>
      </c>
      <c r="I368" t="e">
        <f>VLOOKUP($D368, Data!$A$2:$V$9750, I$16, 0)</f>
        <v>#N/A</v>
      </c>
    </row>
    <row r="369" spans="1:9" x14ac:dyDescent="0.25">
      <c r="A369" s="11">
        <v>4</v>
      </c>
      <c r="B369" s="13" t="s">
        <v>177</v>
      </c>
      <c r="C369" s="13" t="s">
        <v>32</v>
      </c>
      <c r="D369" s="14" t="str">
        <f t="shared" si="7"/>
        <v>Not Ready4FemaleMajor Depressive Disorder (10.1)</v>
      </c>
      <c r="E369" t="e">
        <f>VLOOKUP($D369, Data!$A$2:$V$9750, E$16, 0)</f>
        <v>#N/A</v>
      </c>
      <c r="F369" t="e">
        <f>VLOOKUP($D369, Data!$A$2:$V$9750, F$16, 0)</f>
        <v>#N/A</v>
      </c>
      <c r="G369" t="e">
        <f>VLOOKUP($D369, Data!$A$2:$V$9750, G$16, 0)</f>
        <v>#N/A</v>
      </c>
      <c r="H369" t="e">
        <f>VLOOKUP($D369, Data!$A$2:$V$9750, H$16, 0)</f>
        <v>#N/A</v>
      </c>
      <c r="I369" t="e">
        <f>VLOOKUP($D369, Data!$A$2:$V$9750, I$16, 0)</f>
        <v>#N/A</v>
      </c>
    </row>
    <row r="370" spans="1:9" x14ac:dyDescent="0.25">
      <c r="A370" s="11">
        <v>4</v>
      </c>
      <c r="B370" s="13" t="s">
        <v>177</v>
      </c>
      <c r="C370" s="13" t="s">
        <v>33</v>
      </c>
      <c r="D370" s="14" t="str">
        <f t="shared" si="7"/>
        <v>Not Ready4FemaleSeparation Anxiety Disorder (7.1)</v>
      </c>
      <c r="E370" t="e">
        <f>VLOOKUP($D370, Data!$A$2:$V$9750, E$16, 0)</f>
        <v>#N/A</v>
      </c>
      <c r="F370" t="e">
        <f>VLOOKUP($D370, Data!$A$2:$V$9750, F$16, 0)</f>
        <v>#N/A</v>
      </c>
      <c r="G370" t="e">
        <f>VLOOKUP($D370, Data!$A$2:$V$9750, G$16, 0)</f>
        <v>#N/A</v>
      </c>
      <c r="H370" t="e">
        <f>VLOOKUP($D370, Data!$A$2:$V$9750, H$16, 0)</f>
        <v>#N/A</v>
      </c>
      <c r="I370" t="e">
        <f>VLOOKUP($D370, Data!$A$2:$V$9750, I$16, 0)</f>
        <v>#N/A</v>
      </c>
    </row>
    <row r="371" spans="1:9" x14ac:dyDescent="0.25">
      <c r="A371" s="11">
        <v>4</v>
      </c>
      <c r="B371" s="13" t="s">
        <v>177</v>
      </c>
      <c r="C371" s="13" t="s">
        <v>34</v>
      </c>
      <c r="D371" s="14" t="str">
        <f t="shared" si="7"/>
        <v>Not Ready4FemaleObsessive Compulsive Disorder (6.1)</v>
      </c>
      <c r="E371" t="e">
        <f>VLOOKUP($D371, Data!$A$2:$V$9750, E$16, 0)</f>
        <v>#N/A</v>
      </c>
      <c r="F371" t="e">
        <f>VLOOKUP($D371, Data!$A$2:$V$9750, F$16, 0)</f>
        <v>#N/A</v>
      </c>
      <c r="G371" t="e">
        <f>VLOOKUP($D371, Data!$A$2:$V$9750, G$16, 0)</f>
        <v>#N/A</v>
      </c>
      <c r="H371" t="e">
        <f>VLOOKUP($D371, Data!$A$2:$V$9750, H$16, 0)</f>
        <v>#N/A</v>
      </c>
      <c r="I371" t="e">
        <f>VLOOKUP($D371, Data!$A$2:$V$9750, I$16, 0)</f>
        <v>#N/A</v>
      </c>
    </row>
    <row r="372" spans="1:9" x14ac:dyDescent="0.25">
      <c r="A372" s="11">
        <v>4</v>
      </c>
      <c r="B372" s="13" t="s">
        <v>177</v>
      </c>
      <c r="C372" s="13" t="s">
        <v>35</v>
      </c>
      <c r="D372" s="14" t="str">
        <f t="shared" si="7"/>
        <v>Not Ready4FemaleTotal Anxiety (37.1)</v>
      </c>
      <c r="E372" t="e">
        <f>VLOOKUP($D372, Data!$A$2:$V$9750, E$16, 0)</f>
        <v>#N/A</v>
      </c>
      <c r="F372" t="e">
        <f>VLOOKUP($D372, Data!$A$2:$V$9750, F$16, 0)</f>
        <v>#N/A</v>
      </c>
      <c r="G372" t="e">
        <f>VLOOKUP($D372, Data!$A$2:$V$9750, G$16, 0)</f>
        <v>#N/A</v>
      </c>
      <c r="H372" t="e">
        <f>VLOOKUP($D372, Data!$A$2:$V$9750, H$16, 0)</f>
        <v>#N/A</v>
      </c>
      <c r="I372" t="e">
        <f>VLOOKUP($D372, Data!$A$2:$V$9750, I$16, 0)</f>
        <v>#N/A</v>
      </c>
    </row>
    <row r="373" spans="1:9" x14ac:dyDescent="0.25">
      <c r="A373" s="11">
        <v>4</v>
      </c>
      <c r="B373" s="13" t="s">
        <v>177</v>
      </c>
      <c r="C373" s="13" t="s">
        <v>36</v>
      </c>
      <c r="D373" s="14" t="str">
        <f t="shared" si="7"/>
        <v>Not Ready4FemaleTotal Anxiety and Depression (47.1)</v>
      </c>
      <c r="E373" t="e">
        <f>VLOOKUP($D373, Data!$A$2:$V$9750, E$16, 0)</f>
        <v>#N/A</v>
      </c>
      <c r="F373" t="e">
        <f>VLOOKUP($D373, Data!$A$2:$V$9750, F$16, 0)</f>
        <v>#N/A</v>
      </c>
      <c r="G373" t="e">
        <f>VLOOKUP($D373, Data!$A$2:$V$9750, G$16, 0)</f>
        <v>#N/A</v>
      </c>
      <c r="H373" t="e">
        <f>VLOOKUP($D373, Data!$A$2:$V$9750, H$16, 0)</f>
        <v>#N/A</v>
      </c>
      <c r="I373" t="e">
        <f>VLOOKUP($D373, Data!$A$2:$V$9750, I$16, 0)</f>
        <v>#N/A</v>
      </c>
    </row>
    <row r="374" spans="1:9" x14ac:dyDescent="0.25">
      <c r="A374" s="11">
        <v>4</v>
      </c>
      <c r="B374" s="13" t="s">
        <v>177</v>
      </c>
      <c r="C374" s="13" t="s">
        <v>52</v>
      </c>
      <c r="D374" s="14" t="str">
        <f t="shared" si="7"/>
        <v>Not Ready4FemaleTotal Anxiety (15.1)</v>
      </c>
      <c r="E374" t="e">
        <f>VLOOKUP($D374, Data!$A$2:$V$9750, E$16, 0)</f>
        <v>#N/A</v>
      </c>
      <c r="F374" t="e">
        <f>VLOOKUP($D374, Data!$A$2:$V$9750, F$16, 0)</f>
        <v>#N/A</v>
      </c>
      <c r="G374" t="e">
        <f>VLOOKUP($D374, Data!$A$2:$V$9750, G$16, 0)</f>
        <v>#N/A</v>
      </c>
      <c r="H374" t="e">
        <f>VLOOKUP($D374, Data!$A$2:$V$9750, H$16, 0)</f>
        <v>#N/A</v>
      </c>
      <c r="I374" t="e">
        <f>VLOOKUP($D374, Data!$A$2:$V$9750, I$16, 0)</f>
        <v>#N/A</v>
      </c>
    </row>
    <row r="375" spans="1:9" x14ac:dyDescent="0.25">
      <c r="A375" s="11">
        <v>4</v>
      </c>
      <c r="B375" s="13" t="s">
        <v>177</v>
      </c>
      <c r="C375" s="13" t="s">
        <v>53</v>
      </c>
      <c r="D375" s="14" t="str">
        <f t="shared" si="7"/>
        <v>Not Ready4FemaleTotal Anxiety and Depression (25.1)</v>
      </c>
      <c r="E375" t="e">
        <f>VLOOKUP($D375, Data!$A$2:$V$9750, E$16, 0)</f>
        <v>#N/A</v>
      </c>
      <c r="F375" t="e">
        <f>VLOOKUP($D375, Data!$A$2:$V$9750, F$16, 0)</f>
        <v>#N/A</v>
      </c>
      <c r="G375" t="e">
        <f>VLOOKUP($D375, Data!$A$2:$V$9750, G$16, 0)</f>
        <v>#N/A</v>
      </c>
      <c r="H375" t="e">
        <f>VLOOKUP($D375, Data!$A$2:$V$9750, H$16, 0)</f>
        <v>#N/A</v>
      </c>
      <c r="I375" t="e">
        <f>VLOOKUP($D375, Data!$A$2:$V$9750, I$16, 0)</f>
        <v>#N/A</v>
      </c>
    </row>
    <row r="376" spans="1:9" x14ac:dyDescent="0.25">
      <c r="A376" s="11">
        <v>4</v>
      </c>
      <c r="B376" s="13" t="s">
        <v>177</v>
      </c>
      <c r="C376" s="13" t="s">
        <v>182</v>
      </c>
      <c r="D376" s="14" t="str">
        <f t="shared" si="7"/>
        <v>Not Ready4FemaleTotal Depression (5.1)</v>
      </c>
      <c r="E376" t="e">
        <f>VLOOKUP($D376, Data!$A$2:$V$9750, E$16, 0)</f>
        <v>#N/A</v>
      </c>
      <c r="F376" t="e">
        <f>VLOOKUP($D376, Data!$A$2:$V$9750, F$16, 0)</f>
        <v>#N/A</v>
      </c>
      <c r="G376" t="e">
        <f>VLOOKUP($D376, Data!$A$2:$V$9750, G$16, 0)</f>
        <v>#N/A</v>
      </c>
      <c r="H376" t="e">
        <f>VLOOKUP($D376, Data!$A$2:$V$9750, H$16, 0)</f>
        <v>#N/A</v>
      </c>
      <c r="I376" t="e">
        <f>VLOOKUP($D376, Data!$A$2:$V$9750, I$16, 0)</f>
        <v>#N/A</v>
      </c>
    </row>
    <row r="377" spans="1:9" x14ac:dyDescent="0.25">
      <c r="A377" s="11">
        <v>4</v>
      </c>
      <c r="B377" s="13" t="s">
        <v>177</v>
      </c>
      <c r="C377" s="13" t="s">
        <v>183</v>
      </c>
      <c r="D377" s="14" t="str">
        <f t="shared" si="7"/>
        <v>Not Ready4FemaleTotal Anxiety (20.1)</v>
      </c>
      <c r="E377" t="e">
        <f>VLOOKUP($D377, Data!$A$2:$V$9750, E$16, 0)</f>
        <v>#N/A</v>
      </c>
      <c r="F377" t="e">
        <f>VLOOKUP($D377, Data!$A$2:$V$9750, F$16, 0)</f>
        <v>#N/A</v>
      </c>
      <c r="G377" t="e">
        <f>VLOOKUP($D377, Data!$A$2:$V$9750, G$16, 0)</f>
        <v>#N/A</v>
      </c>
      <c r="H377" t="e">
        <f>VLOOKUP($D377, Data!$A$2:$V$9750, H$16, 0)</f>
        <v>#N/A</v>
      </c>
      <c r="I377" t="e">
        <f>VLOOKUP($D377, Data!$A$2:$V$9750, I$16, 0)</f>
        <v>#N/A</v>
      </c>
    </row>
    <row r="378" spans="1:9" x14ac:dyDescent="0.25">
      <c r="A378" s="11">
        <v>4</v>
      </c>
      <c r="B378" s="13" t="s">
        <v>178</v>
      </c>
      <c r="C378" s="13" t="s">
        <v>29</v>
      </c>
      <c r="D378" s="14" t="str">
        <f t="shared" si="7"/>
        <v>Not Ready4GenderfluidSocial Phobia (9.1)</v>
      </c>
      <c r="E378" t="e">
        <f>VLOOKUP($D378, Data!$A$2:$V$9750, E$16, 0)</f>
        <v>#N/A</v>
      </c>
      <c r="F378" t="e">
        <f>VLOOKUP($D378, Data!$A$2:$V$9750, F$16, 0)</f>
        <v>#N/A</v>
      </c>
      <c r="G378" t="e">
        <f>VLOOKUP($D378, Data!$A$2:$V$9750, G$16, 0)</f>
        <v>#N/A</v>
      </c>
      <c r="H378" t="e">
        <f>VLOOKUP($D378, Data!$A$2:$V$9750, H$16, 0)</f>
        <v>#N/A</v>
      </c>
      <c r="I378" t="e">
        <f>VLOOKUP($D378, Data!$A$2:$V$9750, I$16, 0)</f>
        <v>#N/A</v>
      </c>
    </row>
    <row r="379" spans="1:9" x14ac:dyDescent="0.25">
      <c r="A379" s="11">
        <v>4</v>
      </c>
      <c r="B379" s="13" t="s">
        <v>178</v>
      </c>
      <c r="C379" s="13" t="s">
        <v>30</v>
      </c>
      <c r="D379" s="14" t="str">
        <f t="shared" si="7"/>
        <v>Not Ready4GenderfluidPanic Disorder (9.1)</v>
      </c>
      <c r="E379" t="e">
        <f>VLOOKUP($D379, Data!$A$2:$V$9750, E$16, 0)</f>
        <v>#N/A</v>
      </c>
      <c r="F379" t="e">
        <f>VLOOKUP($D379, Data!$A$2:$V$9750, F$16, 0)</f>
        <v>#N/A</v>
      </c>
      <c r="G379" t="e">
        <f>VLOOKUP($D379, Data!$A$2:$V$9750, G$16, 0)</f>
        <v>#N/A</v>
      </c>
      <c r="H379" t="e">
        <f>VLOOKUP($D379, Data!$A$2:$V$9750, H$16, 0)</f>
        <v>#N/A</v>
      </c>
      <c r="I379" t="e">
        <f>VLOOKUP($D379, Data!$A$2:$V$9750, I$16, 0)</f>
        <v>#N/A</v>
      </c>
    </row>
    <row r="380" spans="1:9" x14ac:dyDescent="0.25">
      <c r="A380" s="11">
        <v>4</v>
      </c>
      <c r="B380" s="13" t="s">
        <v>178</v>
      </c>
      <c r="C380" s="13" t="s">
        <v>31</v>
      </c>
      <c r="D380" s="14" t="str">
        <f t="shared" si="7"/>
        <v>Not Ready4GenderfluidGeneralized Anxiety Disorder (6.1)</v>
      </c>
      <c r="E380" t="e">
        <f>VLOOKUP($D380, Data!$A$2:$V$9750, E$16, 0)</f>
        <v>#N/A</v>
      </c>
      <c r="F380" t="e">
        <f>VLOOKUP($D380, Data!$A$2:$V$9750, F$16, 0)</f>
        <v>#N/A</v>
      </c>
      <c r="G380" t="e">
        <f>VLOOKUP($D380, Data!$A$2:$V$9750, G$16, 0)</f>
        <v>#N/A</v>
      </c>
      <c r="H380" t="e">
        <f>VLOOKUP($D380, Data!$A$2:$V$9750, H$16, 0)</f>
        <v>#N/A</v>
      </c>
      <c r="I380" t="e">
        <f>VLOOKUP($D380, Data!$A$2:$V$9750, I$16, 0)</f>
        <v>#N/A</v>
      </c>
    </row>
    <row r="381" spans="1:9" x14ac:dyDescent="0.25">
      <c r="A381" s="11">
        <v>4</v>
      </c>
      <c r="B381" s="13" t="s">
        <v>178</v>
      </c>
      <c r="C381" s="13" t="s">
        <v>32</v>
      </c>
      <c r="D381" s="14" t="str">
        <f t="shared" si="7"/>
        <v>Not Ready4GenderfluidMajor Depressive Disorder (10.1)</v>
      </c>
      <c r="E381" t="e">
        <f>VLOOKUP($D381, Data!$A$2:$V$9750, E$16, 0)</f>
        <v>#N/A</v>
      </c>
      <c r="F381" t="e">
        <f>VLOOKUP($D381, Data!$A$2:$V$9750, F$16, 0)</f>
        <v>#N/A</v>
      </c>
      <c r="G381" t="e">
        <f>VLOOKUP($D381, Data!$A$2:$V$9750, G$16, 0)</f>
        <v>#N/A</v>
      </c>
      <c r="H381" t="e">
        <f>VLOOKUP($D381, Data!$A$2:$V$9750, H$16, 0)</f>
        <v>#N/A</v>
      </c>
      <c r="I381" t="e">
        <f>VLOOKUP($D381, Data!$A$2:$V$9750, I$16, 0)</f>
        <v>#N/A</v>
      </c>
    </row>
    <row r="382" spans="1:9" x14ac:dyDescent="0.25">
      <c r="A382" s="11">
        <v>4</v>
      </c>
      <c r="B382" s="13" t="s">
        <v>178</v>
      </c>
      <c r="C382" s="13" t="s">
        <v>33</v>
      </c>
      <c r="D382" s="14" t="str">
        <f t="shared" si="7"/>
        <v>Not Ready4GenderfluidSeparation Anxiety Disorder (7.1)</v>
      </c>
      <c r="E382" t="e">
        <f>VLOOKUP($D382, Data!$A$2:$V$9750, E$16, 0)</f>
        <v>#N/A</v>
      </c>
      <c r="F382" t="e">
        <f>VLOOKUP($D382, Data!$A$2:$V$9750, F$16, 0)</f>
        <v>#N/A</v>
      </c>
      <c r="G382" t="e">
        <f>VLOOKUP($D382, Data!$A$2:$V$9750, G$16, 0)</f>
        <v>#N/A</v>
      </c>
      <c r="H382" t="e">
        <f>VLOOKUP($D382, Data!$A$2:$V$9750, H$16, 0)</f>
        <v>#N/A</v>
      </c>
      <c r="I382" t="e">
        <f>VLOOKUP($D382, Data!$A$2:$V$9750, I$16, 0)</f>
        <v>#N/A</v>
      </c>
    </row>
    <row r="383" spans="1:9" x14ac:dyDescent="0.25">
      <c r="A383" s="11">
        <v>4</v>
      </c>
      <c r="B383" s="13" t="s">
        <v>178</v>
      </c>
      <c r="C383" s="13" t="s">
        <v>34</v>
      </c>
      <c r="D383" s="14" t="str">
        <f t="shared" si="7"/>
        <v>Not Ready4GenderfluidObsessive Compulsive Disorder (6.1)</v>
      </c>
      <c r="E383" t="e">
        <f>VLOOKUP($D383, Data!$A$2:$V$9750, E$16, 0)</f>
        <v>#N/A</v>
      </c>
      <c r="F383" t="e">
        <f>VLOOKUP($D383, Data!$A$2:$V$9750, F$16, 0)</f>
        <v>#N/A</v>
      </c>
      <c r="G383" t="e">
        <f>VLOOKUP($D383, Data!$A$2:$V$9750, G$16, 0)</f>
        <v>#N/A</v>
      </c>
      <c r="H383" t="e">
        <f>VLOOKUP($D383, Data!$A$2:$V$9750, H$16, 0)</f>
        <v>#N/A</v>
      </c>
      <c r="I383" t="e">
        <f>VLOOKUP($D383, Data!$A$2:$V$9750, I$16, 0)</f>
        <v>#N/A</v>
      </c>
    </row>
    <row r="384" spans="1:9" x14ac:dyDescent="0.25">
      <c r="A384" s="11">
        <v>4</v>
      </c>
      <c r="B384" s="13" t="s">
        <v>178</v>
      </c>
      <c r="C384" s="13" t="s">
        <v>35</v>
      </c>
      <c r="D384" s="14" t="str">
        <f t="shared" si="7"/>
        <v>Not Ready4GenderfluidTotal Anxiety (37.1)</v>
      </c>
      <c r="E384" t="e">
        <f>VLOOKUP($D384, Data!$A$2:$V$9750, E$16, 0)</f>
        <v>#N/A</v>
      </c>
      <c r="F384" t="e">
        <f>VLOOKUP($D384, Data!$A$2:$V$9750, F$16, 0)</f>
        <v>#N/A</v>
      </c>
      <c r="G384" t="e">
        <f>VLOOKUP($D384, Data!$A$2:$V$9750, G$16, 0)</f>
        <v>#N/A</v>
      </c>
      <c r="H384" t="e">
        <f>VLOOKUP($D384, Data!$A$2:$V$9750, H$16, 0)</f>
        <v>#N/A</v>
      </c>
      <c r="I384" t="e">
        <f>VLOOKUP($D384, Data!$A$2:$V$9750, I$16, 0)</f>
        <v>#N/A</v>
      </c>
    </row>
    <row r="385" spans="1:9" x14ac:dyDescent="0.25">
      <c r="A385" s="11">
        <v>4</v>
      </c>
      <c r="B385" s="13" t="s">
        <v>178</v>
      </c>
      <c r="C385" s="13" t="s">
        <v>36</v>
      </c>
      <c r="D385" s="14" t="str">
        <f t="shared" si="7"/>
        <v>Not Ready4GenderfluidTotal Anxiety and Depression (47.1)</v>
      </c>
      <c r="E385" t="e">
        <f>VLOOKUP($D385, Data!$A$2:$V$9750, E$16, 0)</f>
        <v>#N/A</v>
      </c>
      <c r="F385" t="e">
        <f>VLOOKUP($D385, Data!$A$2:$V$9750, F$16, 0)</f>
        <v>#N/A</v>
      </c>
      <c r="G385" t="e">
        <f>VLOOKUP($D385, Data!$A$2:$V$9750, G$16, 0)</f>
        <v>#N/A</v>
      </c>
      <c r="H385" t="e">
        <f>VLOOKUP($D385, Data!$A$2:$V$9750, H$16, 0)</f>
        <v>#N/A</v>
      </c>
      <c r="I385" t="e">
        <f>VLOOKUP($D385, Data!$A$2:$V$9750, I$16, 0)</f>
        <v>#N/A</v>
      </c>
    </row>
    <row r="386" spans="1:9" x14ac:dyDescent="0.25">
      <c r="A386" s="11">
        <v>4</v>
      </c>
      <c r="B386" s="13" t="s">
        <v>178</v>
      </c>
      <c r="C386" s="13" t="s">
        <v>52</v>
      </c>
      <c r="D386" s="14" t="str">
        <f t="shared" si="7"/>
        <v>Not Ready4GenderfluidTotal Anxiety (15.1)</v>
      </c>
      <c r="E386" t="e">
        <f>VLOOKUP($D386, Data!$A$2:$V$9750, E$16, 0)</f>
        <v>#N/A</v>
      </c>
      <c r="F386" t="e">
        <f>VLOOKUP($D386, Data!$A$2:$V$9750, F$16, 0)</f>
        <v>#N/A</v>
      </c>
      <c r="G386" t="e">
        <f>VLOOKUP($D386, Data!$A$2:$V$9750, G$16, 0)</f>
        <v>#N/A</v>
      </c>
      <c r="H386" t="e">
        <f>VLOOKUP($D386, Data!$A$2:$V$9750, H$16, 0)</f>
        <v>#N/A</v>
      </c>
      <c r="I386" t="e">
        <f>VLOOKUP($D386, Data!$A$2:$V$9750, I$16, 0)</f>
        <v>#N/A</v>
      </c>
    </row>
    <row r="387" spans="1:9" x14ac:dyDescent="0.25">
      <c r="A387" s="11">
        <v>4</v>
      </c>
      <c r="B387" s="13" t="s">
        <v>178</v>
      </c>
      <c r="C387" s="13" t="s">
        <v>53</v>
      </c>
      <c r="D387" s="14" t="str">
        <f t="shared" si="7"/>
        <v>Not Ready4GenderfluidTotal Anxiety and Depression (25.1)</v>
      </c>
      <c r="E387" t="e">
        <f>VLOOKUP($D387, Data!$A$2:$V$9750, E$16, 0)</f>
        <v>#N/A</v>
      </c>
      <c r="F387" t="e">
        <f>VLOOKUP($D387, Data!$A$2:$V$9750, F$16, 0)</f>
        <v>#N/A</v>
      </c>
      <c r="G387" t="e">
        <f>VLOOKUP($D387, Data!$A$2:$V$9750, G$16, 0)</f>
        <v>#N/A</v>
      </c>
      <c r="H387" t="e">
        <f>VLOOKUP($D387, Data!$A$2:$V$9750, H$16, 0)</f>
        <v>#N/A</v>
      </c>
      <c r="I387" t="e">
        <f>VLOOKUP($D387, Data!$A$2:$V$9750, I$16, 0)</f>
        <v>#N/A</v>
      </c>
    </row>
    <row r="388" spans="1:9" x14ac:dyDescent="0.25">
      <c r="A388" s="11">
        <v>4</v>
      </c>
      <c r="B388" s="13" t="s">
        <v>178</v>
      </c>
      <c r="C388" s="13" t="s">
        <v>182</v>
      </c>
      <c r="D388" s="14" t="str">
        <f t="shared" si="7"/>
        <v>Not Ready4GenderfluidTotal Depression (5.1)</v>
      </c>
      <c r="E388" t="e">
        <f>VLOOKUP($D388, Data!$A$2:$V$9750, E$16, 0)</f>
        <v>#N/A</v>
      </c>
      <c r="F388" t="e">
        <f>VLOOKUP($D388, Data!$A$2:$V$9750, F$16, 0)</f>
        <v>#N/A</v>
      </c>
      <c r="G388" t="e">
        <f>VLOOKUP($D388, Data!$A$2:$V$9750, G$16, 0)</f>
        <v>#N/A</v>
      </c>
      <c r="H388" t="e">
        <f>VLOOKUP($D388, Data!$A$2:$V$9750, H$16, 0)</f>
        <v>#N/A</v>
      </c>
      <c r="I388" t="e">
        <f>VLOOKUP($D388, Data!$A$2:$V$9750, I$16, 0)</f>
        <v>#N/A</v>
      </c>
    </row>
    <row r="389" spans="1:9" x14ac:dyDescent="0.25">
      <c r="A389" s="11">
        <v>4</v>
      </c>
      <c r="B389" s="13" t="s">
        <v>178</v>
      </c>
      <c r="C389" s="13" t="s">
        <v>183</v>
      </c>
      <c r="D389" s="14" t="str">
        <f t="shared" si="7"/>
        <v>Not Ready4GenderfluidTotal Anxiety (20.1)</v>
      </c>
      <c r="E389" t="e">
        <f>VLOOKUP($D389, Data!$A$2:$V$9750, E$16, 0)</f>
        <v>#N/A</v>
      </c>
      <c r="F389" t="e">
        <f>VLOOKUP($D389, Data!$A$2:$V$9750, F$16, 0)</f>
        <v>#N/A</v>
      </c>
      <c r="G389" t="e">
        <f>VLOOKUP($D389, Data!$A$2:$V$9750, G$16, 0)</f>
        <v>#N/A</v>
      </c>
      <c r="H389" t="e">
        <f>VLOOKUP($D389, Data!$A$2:$V$9750, H$16, 0)</f>
        <v>#N/A</v>
      </c>
      <c r="I389" t="e">
        <f>VLOOKUP($D389, Data!$A$2:$V$9750, I$16, 0)</f>
        <v>#N/A</v>
      </c>
    </row>
    <row r="390" spans="1:9" x14ac:dyDescent="0.25">
      <c r="A390" s="11">
        <v>4</v>
      </c>
      <c r="B390" s="13" t="s">
        <v>179</v>
      </c>
      <c r="C390" s="13" t="s">
        <v>29</v>
      </c>
      <c r="D390" s="14" t="str">
        <f t="shared" si="7"/>
        <v>Not Ready4MaleSocial Phobia (9.1)</v>
      </c>
      <c r="E390" t="e">
        <f>VLOOKUP($D390, Data!$A$2:$V$9750, E$16, 0)</f>
        <v>#N/A</v>
      </c>
      <c r="F390" t="e">
        <f>VLOOKUP($D390, Data!$A$2:$V$9750, F$16, 0)</f>
        <v>#N/A</v>
      </c>
      <c r="G390" t="e">
        <f>VLOOKUP($D390, Data!$A$2:$V$9750, G$16, 0)</f>
        <v>#N/A</v>
      </c>
      <c r="H390" t="e">
        <f>VLOOKUP($D390, Data!$A$2:$V$9750, H$16, 0)</f>
        <v>#N/A</v>
      </c>
      <c r="I390" t="e">
        <f>VLOOKUP($D390, Data!$A$2:$V$9750, I$16, 0)</f>
        <v>#N/A</v>
      </c>
    </row>
    <row r="391" spans="1:9" x14ac:dyDescent="0.25">
      <c r="A391" s="11">
        <v>4</v>
      </c>
      <c r="B391" s="13" t="s">
        <v>179</v>
      </c>
      <c r="C391" s="13" t="s">
        <v>30</v>
      </c>
      <c r="D391" s="14" t="str">
        <f t="shared" si="7"/>
        <v>Not Ready4MalePanic Disorder (9.1)</v>
      </c>
      <c r="E391" t="e">
        <f>VLOOKUP($D391, Data!$A$2:$V$9750, E$16, 0)</f>
        <v>#N/A</v>
      </c>
      <c r="F391" t="e">
        <f>VLOOKUP($D391, Data!$A$2:$V$9750, F$16, 0)</f>
        <v>#N/A</v>
      </c>
      <c r="G391" t="e">
        <f>VLOOKUP($D391, Data!$A$2:$V$9750, G$16, 0)</f>
        <v>#N/A</v>
      </c>
      <c r="H391" t="e">
        <f>VLOOKUP($D391, Data!$A$2:$V$9750, H$16, 0)</f>
        <v>#N/A</v>
      </c>
      <c r="I391" t="e">
        <f>VLOOKUP($D391, Data!$A$2:$V$9750, I$16, 0)</f>
        <v>#N/A</v>
      </c>
    </row>
    <row r="392" spans="1:9" x14ac:dyDescent="0.25">
      <c r="A392" s="11">
        <v>4</v>
      </c>
      <c r="B392" s="13" t="s">
        <v>179</v>
      </c>
      <c r="C392" s="13" t="s">
        <v>31</v>
      </c>
      <c r="D392" s="14" t="str">
        <f t="shared" si="7"/>
        <v>Not Ready4MaleGeneralized Anxiety Disorder (6.1)</v>
      </c>
      <c r="E392" t="e">
        <f>VLOOKUP($D392, Data!$A$2:$V$9750, E$16, 0)</f>
        <v>#N/A</v>
      </c>
      <c r="F392" t="e">
        <f>VLOOKUP($D392, Data!$A$2:$V$9750, F$16, 0)</f>
        <v>#N/A</v>
      </c>
      <c r="G392" t="e">
        <f>VLOOKUP($D392, Data!$A$2:$V$9750, G$16, 0)</f>
        <v>#N/A</v>
      </c>
      <c r="H392" t="e">
        <f>VLOOKUP($D392, Data!$A$2:$V$9750, H$16, 0)</f>
        <v>#N/A</v>
      </c>
      <c r="I392" t="e">
        <f>VLOOKUP($D392, Data!$A$2:$V$9750, I$16, 0)</f>
        <v>#N/A</v>
      </c>
    </row>
    <row r="393" spans="1:9" x14ac:dyDescent="0.25">
      <c r="A393" s="11">
        <v>4</v>
      </c>
      <c r="B393" s="13" t="s">
        <v>179</v>
      </c>
      <c r="C393" s="13" t="s">
        <v>32</v>
      </c>
      <c r="D393" s="14" t="str">
        <f t="shared" si="7"/>
        <v>Not Ready4MaleMajor Depressive Disorder (10.1)</v>
      </c>
      <c r="E393" t="e">
        <f>VLOOKUP($D393, Data!$A$2:$V$9750, E$16, 0)</f>
        <v>#N/A</v>
      </c>
      <c r="F393" t="e">
        <f>VLOOKUP($D393, Data!$A$2:$V$9750, F$16, 0)</f>
        <v>#N/A</v>
      </c>
      <c r="G393" t="e">
        <f>VLOOKUP($D393, Data!$A$2:$V$9750, G$16, 0)</f>
        <v>#N/A</v>
      </c>
      <c r="H393" t="e">
        <f>VLOOKUP($D393, Data!$A$2:$V$9750, H$16, 0)</f>
        <v>#N/A</v>
      </c>
      <c r="I393" t="e">
        <f>VLOOKUP($D393, Data!$A$2:$V$9750, I$16, 0)</f>
        <v>#N/A</v>
      </c>
    </row>
    <row r="394" spans="1:9" x14ac:dyDescent="0.25">
      <c r="A394" s="11">
        <v>4</v>
      </c>
      <c r="B394" s="13" t="s">
        <v>179</v>
      </c>
      <c r="C394" s="13" t="s">
        <v>33</v>
      </c>
      <c r="D394" s="14" t="str">
        <f t="shared" si="7"/>
        <v>Not Ready4MaleSeparation Anxiety Disorder (7.1)</v>
      </c>
      <c r="E394" t="e">
        <f>VLOOKUP($D394, Data!$A$2:$V$9750, E$16, 0)</f>
        <v>#N/A</v>
      </c>
      <c r="F394" t="e">
        <f>VLOOKUP($D394, Data!$A$2:$V$9750, F$16, 0)</f>
        <v>#N/A</v>
      </c>
      <c r="G394" t="e">
        <f>VLOOKUP($D394, Data!$A$2:$V$9750, G$16, 0)</f>
        <v>#N/A</v>
      </c>
      <c r="H394" t="e">
        <f>VLOOKUP($D394, Data!$A$2:$V$9750, H$16, 0)</f>
        <v>#N/A</v>
      </c>
      <c r="I394" t="e">
        <f>VLOOKUP($D394, Data!$A$2:$V$9750, I$16, 0)</f>
        <v>#N/A</v>
      </c>
    </row>
    <row r="395" spans="1:9" x14ac:dyDescent="0.25">
      <c r="A395" s="11">
        <v>4</v>
      </c>
      <c r="B395" s="13" t="s">
        <v>179</v>
      </c>
      <c r="C395" s="13" t="s">
        <v>34</v>
      </c>
      <c r="D395" s="14" t="str">
        <f t="shared" si="7"/>
        <v>Not Ready4MaleObsessive Compulsive Disorder (6.1)</v>
      </c>
      <c r="E395" t="e">
        <f>VLOOKUP($D395, Data!$A$2:$V$9750, E$16, 0)</f>
        <v>#N/A</v>
      </c>
      <c r="F395" t="e">
        <f>VLOOKUP($D395, Data!$A$2:$V$9750, F$16, 0)</f>
        <v>#N/A</v>
      </c>
      <c r="G395" t="e">
        <f>VLOOKUP($D395, Data!$A$2:$V$9750, G$16, 0)</f>
        <v>#N/A</v>
      </c>
      <c r="H395" t="e">
        <f>VLOOKUP($D395, Data!$A$2:$V$9750, H$16, 0)</f>
        <v>#N/A</v>
      </c>
      <c r="I395" t="e">
        <f>VLOOKUP($D395, Data!$A$2:$V$9750, I$16, 0)</f>
        <v>#N/A</v>
      </c>
    </row>
    <row r="396" spans="1:9" x14ac:dyDescent="0.25">
      <c r="A396" s="11">
        <v>4</v>
      </c>
      <c r="B396" s="13" t="s">
        <v>179</v>
      </c>
      <c r="C396" s="13" t="s">
        <v>35</v>
      </c>
      <c r="D396" s="14" t="str">
        <f t="shared" si="7"/>
        <v>Not Ready4MaleTotal Anxiety (37.1)</v>
      </c>
      <c r="E396" t="e">
        <f>VLOOKUP($D396, Data!$A$2:$V$9750, E$16, 0)</f>
        <v>#N/A</v>
      </c>
      <c r="F396" t="e">
        <f>VLOOKUP($D396, Data!$A$2:$V$9750, F$16, 0)</f>
        <v>#N/A</v>
      </c>
      <c r="G396" t="e">
        <f>VLOOKUP($D396, Data!$A$2:$V$9750, G$16, 0)</f>
        <v>#N/A</v>
      </c>
      <c r="H396" t="e">
        <f>VLOOKUP($D396, Data!$A$2:$V$9750, H$16, 0)</f>
        <v>#N/A</v>
      </c>
      <c r="I396" t="e">
        <f>VLOOKUP($D396, Data!$A$2:$V$9750, I$16, 0)</f>
        <v>#N/A</v>
      </c>
    </row>
    <row r="397" spans="1:9" x14ac:dyDescent="0.25">
      <c r="A397" s="11">
        <v>4</v>
      </c>
      <c r="B397" s="13" t="s">
        <v>179</v>
      </c>
      <c r="C397" s="13" t="s">
        <v>36</v>
      </c>
      <c r="D397" s="14" t="str">
        <f t="shared" si="7"/>
        <v>Not Ready4MaleTotal Anxiety and Depression (47.1)</v>
      </c>
      <c r="E397" t="e">
        <f>VLOOKUP($D397, Data!$A$2:$V$9750, E$16, 0)</f>
        <v>#N/A</v>
      </c>
      <c r="F397" t="e">
        <f>VLOOKUP($D397, Data!$A$2:$V$9750, F$16, 0)</f>
        <v>#N/A</v>
      </c>
      <c r="G397" t="e">
        <f>VLOOKUP($D397, Data!$A$2:$V$9750, G$16, 0)</f>
        <v>#N/A</v>
      </c>
      <c r="H397" t="e">
        <f>VLOOKUP($D397, Data!$A$2:$V$9750, H$16, 0)</f>
        <v>#N/A</v>
      </c>
      <c r="I397" t="e">
        <f>VLOOKUP($D397, Data!$A$2:$V$9750, I$16, 0)</f>
        <v>#N/A</v>
      </c>
    </row>
    <row r="398" spans="1:9" x14ac:dyDescent="0.25">
      <c r="A398" s="11">
        <v>4</v>
      </c>
      <c r="B398" s="13" t="s">
        <v>179</v>
      </c>
      <c r="C398" s="13" t="s">
        <v>52</v>
      </c>
      <c r="D398" s="14" t="str">
        <f t="shared" si="7"/>
        <v>Not Ready4MaleTotal Anxiety (15.1)</v>
      </c>
      <c r="E398" t="e">
        <f>VLOOKUP($D398, Data!$A$2:$V$9750, E$16, 0)</f>
        <v>#N/A</v>
      </c>
      <c r="F398" t="e">
        <f>VLOOKUP($D398, Data!$A$2:$V$9750, F$16, 0)</f>
        <v>#N/A</v>
      </c>
      <c r="G398" t="e">
        <f>VLOOKUP($D398, Data!$A$2:$V$9750, G$16, 0)</f>
        <v>#N/A</v>
      </c>
      <c r="H398" t="e">
        <f>VLOOKUP($D398, Data!$A$2:$V$9750, H$16, 0)</f>
        <v>#N/A</v>
      </c>
      <c r="I398" t="e">
        <f>VLOOKUP($D398, Data!$A$2:$V$9750, I$16, 0)</f>
        <v>#N/A</v>
      </c>
    </row>
    <row r="399" spans="1:9" x14ac:dyDescent="0.25">
      <c r="A399" s="11">
        <v>4</v>
      </c>
      <c r="B399" s="13" t="s">
        <v>179</v>
      </c>
      <c r="C399" s="13" t="s">
        <v>53</v>
      </c>
      <c r="D399" s="14" t="str">
        <f t="shared" si="7"/>
        <v>Not Ready4MaleTotal Anxiety and Depression (25.1)</v>
      </c>
      <c r="E399" t="e">
        <f>VLOOKUP($D399, Data!$A$2:$V$9750, E$16, 0)</f>
        <v>#N/A</v>
      </c>
      <c r="F399" t="e">
        <f>VLOOKUP($D399, Data!$A$2:$V$9750, F$16, 0)</f>
        <v>#N/A</v>
      </c>
      <c r="G399" t="e">
        <f>VLOOKUP($D399, Data!$A$2:$V$9750, G$16, 0)</f>
        <v>#N/A</v>
      </c>
      <c r="H399" t="e">
        <f>VLOOKUP($D399, Data!$A$2:$V$9750, H$16, 0)</f>
        <v>#N/A</v>
      </c>
      <c r="I399" t="e">
        <f>VLOOKUP($D399, Data!$A$2:$V$9750, I$16, 0)</f>
        <v>#N/A</v>
      </c>
    </row>
    <row r="400" spans="1:9" x14ac:dyDescent="0.25">
      <c r="A400" s="11">
        <v>4</v>
      </c>
      <c r="B400" s="13" t="s">
        <v>179</v>
      </c>
      <c r="C400" s="13" t="s">
        <v>182</v>
      </c>
      <c r="D400" s="14" t="str">
        <f t="shared" si="7"/>
        <v>Not Ready4MaleTotal Depression (5.1)</v>
      </c>
      <c r="E400" t="e">
        <f>VLOOKUP($D400, Data!$A$2:$V$9750, E$16, 0)</f>
        <v>#N/A</v>
      </c>
      <c r="F400" t="e">
        <f>VLOOKUP($D400, Data!$A$2:$V$9750, F$16, 0)</f>
        <v>#N/A</v>
      </c>
      <c r="G400" t="e">
        <f>VLOOKUP($D400, Data!$A$2:$V$9750, G$16, 0)</f>
        <v>#N/A</v>
      </c>
      <c r="H400" t="e">
        <f>VLOOKUP($D400, Data!$A$2:$V$9750, H$16, 0)</f>
        <v>#N/A</v>
      </c>
      <c r="I400" t="e">
        <f>VLOOKUP($D400, Data!$A$2:$V$9750, I$16, 0)</f>
        <v>#N/A</v>
      </c>
    </row>
    <row r="401" spans="1:9" x14ac:dyDescent="0.25">
      <c r="A401" s="11">
        <v>4</v>
      </c>
      <c r="B401" s="13" t="s">
        <v>179</v>
      </c>
      <c r="C401" s="13" t="s">
        <v>183</v>
      </c>
      <c r="D401" s="14" t="str">
        <f t="shared" si="7"/>
        <v>Not Ready4MaleTotal Anxiety (20.1)</v>
      </c>
      <c r="E401" t="e">
        <f>VLOOKUP($D401, Data!$A$2:$V$9750, E$16, 0)</f>
        <v>#N/A</v>
      </c>
      <c r="F401" t="e">
        <f>VLOOKUP($D401, Data!$A$2:$V$9750, F$16, 0)</f>
        <v>#N/A</v>
      </c>
      <c r="G401" t="e">
        <f>VLOOKUP($D401, Data!$A$2:$V$9750, G$16, 0)</f>
        <v>#N/A</v>
      </c>
      <c r="H401" t="e">
        <f>VLOOKUP($D401, Data!$A$2:$V$9750, H$16, 0)</f>
        <v>#N/A</v>
      </c>
      <c r="I401" t="e">
        <f>VLOOKUP($D401, Data!$A$2:$V$9750, I$16, 0)</f>
        <v>#N/A</v>
      </c>
    </row>
    <row r="402" spans="1:9" x14ac:dyDescent="0.25">
      <c r="A402" s="11">
        <v>4</v>
      </c>
      <c r="B402" s="13" t="s">
        <v>3302</v>
      </c>
      <c r="C402" s="13" t="s">
        <v>29</v>
      </c>
      <c r="D402" s="14" t="str">
        <f t="shared" ref="D402:D465" si="8">$B$7&amp;A402&amp;B402&amp;C402</f>
        <v>Not Ready4CombinedSocial Phobia (9.1)</v>
      </c>
      <c r="E402" t="e">
        <f>VLOOKUP($D402, Data!$A$2:$V$9750, E$16, 0)</f>
        <v>#N/A</v>
      </c>
      <c r="F402" t="e">
        <f>VLOOKUP($D402, Data!$A$2:$V$9750, F$16, 0)</f>
        <v>#N/A</v>
      </c>
      <c r="G402" t="e">
        <f>VLOOKUP($D402, Data!$A$2:$V$9750, G$16, 0)</f>
        <v>#N/A</v>
      </c>
      <c r="H402" t="e">
        <f>VLOOKUP($D402, Data!$A$2:$V$9750, H$16, 0)</f>
        <v>#N/A</v>
      </c>
      <c r="I402" t="e">
        <f>VLOOKUP($D402, Data!$A$2:$V$9750, I$16, 0)</f>
        <v>#N/A</v>
      </c>
    </row>
    <row r="403" spans="1:9" x14ac:dyDescent="0.25">
      <c r="A403" s="11">
        <v>4</v>
      </c>
      <c r="B403" s="13" t="s">
        <v>3302</v>
      </c>
      <c r="C403" s="13" t="s">
        <v>30</v>
      </c>
      <c r="D403" s="14" t="str">
        <f t="shared" si="8"/>
        <v>Not Ready4CombinedPanic Disorder (9.1)</v>
      </c>
      <c r="E403" t="e">
        <f>VLOOKUP($D403, Data!$A$2:$V$9750, E$16, 0)</f>
        <v>#N/A</v>
      </c>
      <c r="F403" t="e">
        <f>VLOOKUP($D403, Data!$A$2:$V$9750, F$16, 0)</f>
        <v>#N/A</v>
      </c>
      <c r="G403" t="e">
        <f>VLOOKUP($D403, Data!$A$2:$V$9750, G$16, 0)</f>
        <v>#N/A</v>
      </c>
      <c r="H403" t="e">
        <f>VLOOKUP($D403, Data!$A$2:$V$9750, H$16, 0)</f>
        <v>#N/A</v>
      </c>
      <c r="I403" t="e">
        <f>VLOOKUP($D403, Data!$A$2:$V$9750, I$16, 0)</f>
        <v>#N/A</v>
      </c>
    </row>
    <row r="404" spans="1:9" x14ac:dyDescent="0.25">
      <c r="A404" s="11">
        <v>4</v>
      </c>
      <c r="B404" s="13" t="s">
        <v>3302</v>
      </c>
      <c r="C404" s="13" t="s">
        <v>31</v>
      </c>
      <c r="D404" s="14" t="str">
        <f t="shared" si="8"/>
        <v>Not Ready4CombinedGeneralized Anxiety Disorder (6.1)</v>
      </c>
      <c r="E404" t="e">
        <f>VLOOKUP($D404, Data!$A$2:$V$9750, E$16, 0)</f>
        <v>#N/A</v>
      </c>
      <c r="F404" t="e">
        <f>VLOOKUP($D404, Data!$A$2:$V$9750, F$16, 0)</f>
        <v>#N/A</v>
      </c>
      <c r="G404" t="e">
        <f>VLOOKUP($D404, Data!$A$2:$V$9750, G$16, 0)</f>
        <v>#N/A</v>
      </c>
      <c r="H404" t="e">
        <f>VLOOKUP($D404, Data!$A$2:$V$9750, H$16, 0)</f>
        <v>#N/A</v>
      </c>
      <c r="I404" t="e">
        <f>VLOOKUP($D404, Data!$A$2:$V$9750, I$16, 0)</f>
        <v>#N/A</v>
      </c>
    </row>
    <row r="405" spans="1:9" x14ac:dyDescent="0.25">
      <c r="A405" s="11">
        <v>4</v>
      </c>
      <c r="B405" s="13" t="s">
        <v>3302</v>
      </c>
      <c r="C405" s="13" t="s">
        <v>32</v>
      </c>
      <c r="D405" s="14" t="str">
        <f t="shared" si="8"/>
        <v>Not Ready4CombinedMajor Depressive Disorder (10.1)</v>
      </c>
      <c r="E405" t="e">
        <f>VLOOKUP($D405, Data!$A$2:$V$9750, E$16, 0)</f>
        <v>#N/A</v>
      </c>
      <c r="F405" t="e">
        <f>VLOOKUP($D405, Data!$A$2:$V$9750, F$16, 0)</f>
        <v>#N/A</v>
      </c>
      <c r="G405" t="e">
        <f>VLOOKUP($D405, Data!$A$2:$V$9750, G$16, 0)</f>
        <v>#N/A</v>
      </c>
      <c r="H405" t="e">
        <f>VLOOKUP($D405, Data!$A$2:$V$9750, H$16, 0)</f>
        <v>#N/A</v>
      </c>
      <c r="I405" t="e">
        <f>VLOOKUP($D405, Data!$A$2:$V$9750, I$16, 0)</f>
        <v>#N/A</v>
      </c>
    </row>
    <row r="406" spans="1:9" x14ac:dyDescent="0.25">
      <c r="A406" s="11">
        <v>4</v>
      </c>
      <c r="B406" s="13" t="s">
        <v>3302</v>
      </c>
      <c r="C406" s="13" t="s">
        <v>33</v>
      </c>
      <c r="D406" s="14" t="str">
        <f t="shared" si="8"/>
        <v>Not Ready4CombinedSeparation Anxiety Disorder (7.1)</v>
      </c>
      <c r="E406" t="e">
        <f>VLOOKUP($D406, Data!$A$2:$V$9750, E$16, 0)</f>
        <v>#N/A</v>
      </c>
      <c r="F406" t="e">
        <f>VLOOKUP($D406, Data!$A$2:$V$9750, F$16, 0)</f>
        <v>#N/A</v>
      </c>
      <c r="G406" t="e">
        <f>VLOOKUP($D406, Data!$A$2:$V$9750, G$16, 0)</f>
        <v>#N/A</v>
      </c>
      <c r="H406" t="e">
        <f>VLOOKUP($D406, Data!$A$2:$V$9750, H$16, 0)</f>
        <v>#N/A</v>
      </c>
      <c r="I406" t="e">
        <f>VLOOKUP($D406, Data!$A$2:$V$9750, I$16, 0)</f>
        <v>#N/A</v>
      </c>
    </row>
    <row r="407" spans="1:9" x14ac:dyDescent="0.25">
      <c r="A407" s="11">
        <v>4</v>
      </c>
      <c r="B407" s="13" t="s">
        <v>3302</v>
      </c>
      <c r="C407" s="13" t="s">
        <v>34</v>
      </c>
      <c r="D407" s="14" t="str">
        <f t="shared" si="8"/>
        <v>Not Ready4CombinedObsessive Compulsive Disorder (6.1)</v>
      </c>
      <c r="E407" t="e">
        <f>VLOOKUP($D407, Data!$A$2:$V$9750, E$16, 0)</f>
        <v>#N/A</v>
      </c>
      <c r="F407" t="e">
        <f>VLOOKUP($D407, Data!$A$2:$V$9750, F$16, 0)</f>
        <v>#N/A</v>
      </c>
      <c r="G407" t="e">
        <f>VLOOKUP($D407, Data!$A$2:$V$9750, G$16, 0)</f>
        <v>#N/A</v>
      </c>
      <c r="H407" t="e">
        <f>VLOOKUP($D407, Data!$A$2:$V$9750, H$16, 0)</f>
        <v>#N/A</v>
      </c>
      <c r="I407" t="e">
        <f>VLOOKUP($D407, Data!$A$2:$V$9750, I$16, 0)</f>
        <v>#N/A</v>
      </c>
    </row>
    <row r="408" spans="1:9" x14ac:dyDescent="0.25">
      <c r="A408" s="11">
        <v>4</v>
      </c>
      <c r="B408" s="13" t="s">
        <v>3302</v>
      </c>
      <c r="C408" s="13" t="s">
        <v>35</v>
      </c>
      <c r="D408" s="14" t="str">
        <f t="shared" si="8"/>
        <v>Not Ready4CombinedTotal Anxiety (37.1)</v>
      </c>
      <c r="E408" t="e">
        <f>VLOOKUP($D408, Data!$A$2:$V$9750, E$16, 0)</f>
        <v>#N/A</v>
      </c>
      <c r="F408" t="e">
        <f>VLOOKUP($D408, Data!$A$2:$V$9750, F$16, 0)</f>
        <v>#N/A</v>
      </c>
      <c r="G408" t="e">
        <f>VLOOKUP($D408, Data!$A$2:$V$9750, G$16, 0)</f>
        <v>#N/A</v>
      </c>
      <c r="H408" t="e">
        <f>VLOOKUP($D408, Data!$A$2:$V$9750, H$16, 0)</f>
        <v>#N/A</v>
      </c>
      <c r="I408" t="e">
        <f>VLOOKUP($D408, Data!$A$2:$V$9750, I$16, 0)</f>
        <v>#N/A</v>
      </c>
    </row>
    <row r="409" spans="1:9" x14ac:dyDescent="0.25">
      <c r="A409" s="11">
        <v>4</v>
      </c>
      <c r="B409" s="13" t="s">
        <v>3302</v>
      </c>
      <c r="C409" s="13" t="s">
        <v>36</v>
      </c>
      <c r="D409" s="14" t="str">
        <f t="shared" si="8"/>
        <v>Not Ready4CombinedTotal Anxiety and Depression (47.1)</v>
      </c>
      <c r="E409" t="e">
        <f>VLOOKUP($D409, Data!$A$2:$V$9750, E$16, 0)</f>
        <v>#N/A</v>
      </c>
      <c r="F409" t="e">
        <f>VLOOKUP($D409, Data!$A$2:$V$9750, F$16, 0)</f>
        <v>#N/A</v>
      </c>
      <c r="G409" t="e">
        <f>VLOOKUP($D409, Data!$A$2:$V$9750, G$16, 0)</f>
        <v>#N/A</v>
      </c>
      <c r="H409" t="e">
        <f>VLOOKUP($D409, Data!$A$2:$V$9750, H$16, 0)</f>
        <v>#N/A</v>
      </c>
      <c r="I409" t="e">
        <f>VLOOKUP($D409, Data!$A$2:$V$9750, I$16, 0)</f>
        <v>#N/A</v>
      </c>
    </row>
    <row r="410" spans="1:9" x14ac:dyDescent="0.25">
      <c r="A410" s="11">
        <v>4</v>
      </c>
      <c r="B410" s="13" t="s">
        <v>3302</v>
      </c>
      <c r="C410" s="13" t="s">
        <v>52</v>
      </c>
      <c r="D410" s="14" t="str">
        <f t="shared" si="8"/>
        <v>Not Ready4CombinedTotal Anxiety (15.1)</v>
      </c>
      <c r="E410" t="e">
        <f>VLOOKUP($D410, Data!$A$2:$V$9750, E$16, 0)</f>
        <v>#N/A</v>
      </c>
      <c r="F410" t="e">
        <f>VLOOKUP($D410, Data!$A$2:$V$9750, F$16, 0)</f>
        <v>#N/A</v>
      </c>
      <c r="G410" t="e">
        <f>VLOOKUP($D410, Data!$A$2:$V$9750, G$16, 0)</f>
        <v>#N/A</v>
      </c>
      <c r="H410" t="e">
        <f>VLOOKUP($D410, Data!$A$2:$V$9750, H$16, 0)</f>
        <v>#N/A</v>
      </c>
      <c r="I410" t="e">
        <f>VLOOKUP($D410, Data!$A$2:$V$9750, I$16, 0)</f>
        <v>#N/A</v>
      </c>
    </row>
    <row r="411" spans="1:9" x14ac:dyDescent="0.25">
      <c r="A411" s="11">
        <v>4</v>
      </c>
      <c r="B411" s="13" t="s">
        <v>3302</v>
      </c>
      <c r="C411" s="13" t="s">
        <v>53</v>
      </c>
      <c r="D411" s="14" t="str">
        <f t="shared" si="8"/>
        <v>Not Ready4CombinedTotal Anxiety and Depression (25.1)</v>
      </c>
      <c r="E411" t="e">
        <f>VLOOKUP($D411, Data!$A$2:$V$9750, E$16, 0)</f>
        <v>#N/A</v>
      </c>
      <c r="F411" t="e">
        <f>VLOOKUP($D411, Data!$A$2:$V$9750, F$16, 0)</f>
        <v>#N/A</v>
      </c>
      <c r="G411" t="e">
        <f>VLOOKUP($D411, Data!$A$2:$V$9750, G$16, 0)</f>
        <v>#N/A</v>
      </c>
      <c r="H411" t="e">
        <f>VLOOKUP($D411, Data!$A$2:$V$9750, H$16, 0)</f>
        <v>#N/A</v>
      </c>
      <c r="I411" t="e">
        <f>VLOOKUP($D411, Data!$A$2:$V$9750, I$16, 0)</f>
        <v>#N/A</v>
      </c>
    </row>
    <row r="412" spans="1:9" x14ac:dyDescent="0.25">
      <c r="A412" s="11">
        <v>4</v>
      </c>
      <c r="B412" s="13" t="s">
        <v>3302</v>
      </c>
      <c r="C412" s="13" t="s">
        <v>182</v>
      </c>
      <c r="D412" s="14" t="str">
        <f t="shared" si="8"/>
        <v>Not Ready4CombinedTotal Depression (5.1)</v>
      </c>
      <c r="E412" t="e">
        <f>VLOOKUP($D412, Data!$A$2:$V$9750, E$16, 0)</f>
        <v>#N/A</v>
      </c>
      <c r="F412" t="e">
        <f>VLOOKUP($D412, Data!$A$2:$V$9750, F$16, 0)</f>
        <v>#N/A</v>
      </c>
      <c r="G412" t="e">
        <f>VLOOKUP($D412, Data!$A$2:$V$9750, G$16, 0)</f>
        <v>#N/A</v>
      </c>
      <c r="H412" t="e">
        <f>VLOOKUP($D412, Data!$A$2:$V$9750, H$16, 0)</f>
        <v>#N/A</v>
      </c>
      <c r="I412" t="e">
        <f>VLOOKUP($D412, Data!$A$2:$V$9750, I$16, 0)</f>
        <v>#N/A</v>
      </c>
    </row>
    <row r="413" spans="1:9" x14ac:dyDescent="0.25">
      <c r="A413" s="11">
        <v>4</v>
      </c>
      <c r="B413" s="13" t="s">
        <v>3302</v>
      </c>
      <c r="C413" s="13" t="s">
        <v>183</v>
      </c>
      <c r="D413" s="14" t="str">
        <f t="shared" si="8"/>
        <v>Not Ready4CombinedTotal Anxiety (20.1)</v>
      </c>
      <c r="E413" t="e">
        <f>VLOOKUP($D413, Data!$A$2:$V$9750, E$16, 0)</f>
        <v>#N/A</v>
      </c>
      <c r="F413" t="e">
        <f>VLOOKUP($D413, Data!$A$2:$V$9750, F$16, 0)</f>
        <v>#N/A</v>
      </c>
      <c r="G413" t="e">
        <f>VLOOKUP($D413, Data!$A$2:$V$9750, G$16, 0)</f>
        <v>#N/A</v>
      </c>
      <c r="H413" t="e">
        <f>VLOOKUP($D413, Data!$A$2:$V$9750, H$16, 0)</f>
        <v>#N/A</v>
      </c>
      <c r="I413" t="e">
        <f>VLOOKUP($D413, Data!$A$2:$V$9750, I$16, 0)</f>
        <v>#N/A</v>
      </c>
    </row>
    <row r="414" spans="1:9" x14ac:dyDescent="0.25">
      <c r="A414" s="11">
        <v>4</v>
      </c>
      <c r="B414" s="13" t="s">
        <v>180</v>
      </c>
      <c r="C414" s="13" t="s">
        <v>29</v>
      </c>
      <c r="D414" s="14" t="str">
        <f t="shared" si="8"/>
        <v>Not Ready4Non-binarySocial Phobia (9.1)</v>
      </c>
      <c r="E414" t="e">
        <f>VLOOKUP($D414, Data!$A$2:$V$9750, E$16, 0)</f>
        <v>#N/A</v>
      </c>
      <c r="F414" t="e">
        <f>VLOOKUP($D414, Data!$A$2:$V$9750, F$16, 0)</f>
        <v>#N/A</v>
      </c>
      <c r="G414" t="e">
        <f>VLOOKUP($D414, Data!$A$2:$V$9750, G$16, 0)</f>
        <v>#N/A</v>
      </c>
      <c r="H414" t="e">
        <f>VLOOKUP($D414, Data!$A$2:$V$9750, H$16, 0)</f>
        <v>#N/A</v>
      </c>
      <c r="I414" t="e">
        <f>VLOOKUP($D414, Data!$A$2:$V$9750, I$16, 0)</f>
        <v>#N/A</v>
      </c>
    </row>
    <row r="415" spans="1:9" x14ac:dyDescent="0.25">
      <c r="A415" s="11">
        <v>4</v>
      </c>
      <c r="B415" s="13" t="s">
        <v>180</v>
      </c>
      <c r="C415" s="13" t="s">
        <v>30</v>
      </c>
      <c r="D415" s="14" t="str">
        <f t="shared" si="8"/>
        <v>Not Ready4Non-binaryPanic Disorder (9.1)</v>
      </c>
      <c r="E415" t="e">
        <f>VLOOKUP($D415, Data!$A$2:$V$9750, E$16, 0)</f>
        <v>#N/A</v>
      </c>
      <c r="F415" t="e">
        <f>VLOOKUP($D415, Data!$A$2:$V$9750, F$16, 0)</f>
        <v>#N/A</v>
      </c>
      <c r="G415" t="e">
        <f>VLOOKUP($D415, Data!$A$2:$V$9750, G$16, 0)</f>
        <v>#N/A</v>
      </c>
      <c r="H415" t="e">
        <f>VLOOKUP($D415, Data!$A$2:$V$9750, H$16, 0)</f>
        <v>#N/A</v>
      </c>
      <c r="I415" t="e">
        <f>VLOOKUP($D415, Data!$A$2:$V$9750, I$16, 0)</f>
        <v>#N/A</v>
      </c>
    </row>
    <row r="416" spans="1:9" x14ac:dyDescent="0.25">
      <c r="A416" s="11">
        <v>4</v>
      </c>
      <c r="B416" s="13" t="s">
        <v>180</v>
      </c>
      <c r="C416" s="13" t="s">
        <v>31</v>
      </c>
      <c r="D416" s="14" t="str">
        <f t="shared" si="8"/>
        <v>Not Ready4Non-binaryGeneralized Anxiety Disorder (6.1)</v>
      </c>
      <c r="E416" t="e">
        <f>VLOOKUP($D416, Data!$A$2:$V$9750, E$16, 0)</f>
        <v>#N/A</v>
      </c>
      <c r="F416" t="e">
        <f>VLOOKUP($D416, Data!$A$2:$V$9750, F$16, 0)</f>
        <v>#N/A</v>
      </c>
      <c r="G416" t="e">
        <f>VLOOKUP($D416, Data!$A$2:$V$9750, G$16, 0)</f>
        <v>#N/A</v>
      </c>
      <c r="H416" t="e">
        <f>VLOOKUP($D416, Data!$A$2:$V$9750, H$16, 0)</f>
        <v>#N/A</v>
      </c>
      <c r="I416" t="e">
        <f>VLOOKUP($D416, Data!$A$2:$V$9750, I$16, 0)</f>
        <v>#N/A</v>
      </c>
    </row>
    <row r="417" spans="1:9" x14ac:dyDescent="0.25">
      <c r="A417" s="11">
        <v>4</v>
      </c>
      <c r="B417" s="13" t="s">
        <v>180</v>
      </c>
      <c r="C417" s="13" t="s">
        <v>32</v>
      </c>
      <c r="D417" s="14" t="str">
        <f t="shared" si="8"/>
        <v>Not Ready4Non-binaryMajor Depressive Disorder (10.1)</v>
      </c>
      <c r="E417" t="e">
        <f>VLOOKUP($D417, Data!$A$2:$V$9750, E$16, 0)</f>
        <v>#N/A</v>
      </c>
      <c r="F417" t="e">
        <f>VLOOKUP($D417, Data!$A$2:$V$9750, F$16, 0)</f>
        <v>#N/A</v>
      </c>
      <c r="G417" t="e">
        <f>VLOOKUP($D417, Data!$A$2:$V$9750, G$16, 0)</f>
        <v>#N/A</v>
      </c>
      <c r="H417" t="e">
        <f>VLOOKUP($D417, Data!$A$2:$V$9750, H$16, 0)</f>
        <v>#N/A</v>
      </c>
      <c r="I417" t="e">
        <f>VLOOKUP($D417, Data!$A$2:$V$9750, I$16, 0)</f>
        <v>#N/A</v>
      </c>
    </row>
    <row r="418" spans="1:9" x14ac:dyDescent="0.25">
      <c r="A418" s="11">
        <v>4</v>
      </c>
      <c r="B418" s="13" t="s">
        <v>180</v>
      </c>
      <c r="C418" s="13" t="s">
        <v>33</v>
      </c>
      <c r="D418" s="14" t="str">
        <f t="shared" si="8"/>
        <v>Not Ready4Non-binarySeparation Anxiety Disorder (7.1)</v>
      </c>
      <c r="E418" t="e">
        <f>VLOOKUP($D418, Data!$A$2:$V$9750, E$16, 0)</f>
        <v>#N/A</v>
      </c>
      <c r="F418" t="e">
        <f>VLOOKUP($D418, Data!$A$2:$V$9750, F$16, 0)</f>
        <v>#N/A</v>
      </c>
      <c r="G418" t="e">
        <f>VLOOKUP($D418, Data!$A$2:$V$9750, G$16, 0)</f>
        <v>#N/A</v>
      </c>
      <c r="H418" t="e">
        <f>VLOOKUP($D418, Data!$A$2:$V$9750, H$16, 0)</f>
        <v>#N/A</v>
      </c>
      <c r="I418" t="e">
        <f>VLOOKUP($D418, Data!$A$2:$V$9750, I$16, 0)</f>
        <v>#N/A</v>
      </c>
    </row>
    <row r="419" spans="1:9" x14ac:dyDescent="0.25">
      <c r="A419" s="11">
        <v>4</v>
      </c>
      <c r="B419" s="13" t="s">
        <v>180</v>
      </c>
      <c r="C419" s="13" t="s">
        <v>34</v>
      </c>
      <c r="D419" s="14" t="str">
        <f t="shared" si="8"/>
        <v>Not Ready4Non-binaryObsessive Compulsive Disorder (6.1)</v>
      </c>
      <c r="E419" t="e">
        <f>VLOOKUP($D419, Data!$A$2:$V$9750, E$16, 0)</f>
        <v>#N/A</v>
      </c>
      <c r="F419" t="e">
        <f>VLOOKUP($D419, Data!$A$2:$V$9750, F$16, 0)</f>
        <v>#N/A</v>
      </c>
      <c r="G419" t="e">
        <f>VLOOKUP($D419, Data!$A$2:$V$9750, G$16, 0)</f>
        <v>#N/A</v>
      </c>
      <c r="H419" t="e">
        <f>VLOOKUP($D419, Data!$A$2:$V$9750, H$16, 0)</f>
        <v>#N/A</v>
      </c>
      <c r="I419" t="e">
        <f>VLOOKUP($D419, Data!$A$2:$V$9750, I$16, 0)</f>
        <v>#N/A</v>
      </c>
    </row>
    <row r="420" spans="1:9" x14ac:dyDescent="0.25">
      <c r="A420" s="11">
        <v>4</v>
      </c>
      <c r="B420" s="13" t="s">
        <v>180</v>
      </c>
      <c r="C420" s="13" t="s">
        <v>35</v>
      </c>
      <c r="D420" s="14" t="str">
        <f t="shared" si="8"/>
        <v>Not Ready4Non-binaryTotal Anxiety (37.1)</v>
      </c>
      <c r="E420" t="e">
        <f>VLOOKUP($D420, Data!$A$2:$V$9750, E$16, 0)</f>
        <v>#N/A</v>
      </c>
      <c r="F420" t="e">
        <f>VLOOKUP($D420, Data!$A$2:$V$9750, F$16, 0)</f>
        <v>#N/A</v>
      </c>
      <c r="G420" t="e">
        <f>VLOOKUP($D420, Data!$A$2:$V$9750, G$16, 0)</f>
        <v>#N/A</v>
      </c>
      <c r="H420" t="e">
        <f>VLOOKUP($D420, Data!$A$2:$V$9750, H$16, 0)</f>
        <v>#N/A</v>
      </c>
      <c r="I420" t="e">
        <f>VLOOKUP($D420, Data!$A$2:$V$9750, I$16, 0)</f>
        <v>#N/A</v>
      </c>
    </row>
    <row r="421" spans="1:9" x14ac:dyDescent="0.25">
      <c r="A421" s="11">
        <v>4</v>
      </c>
      <c r="B421" s="13" t="s">
        <v>180</v>
      </c>
      <c r="C421" s="13" t="s">
        <v>36</v>
      </c>
      <c r="D421" s="14" t="str">
        <f t="shared" si="8"/>
        <v>Not Ready4Non-binaryTotal Anxiety and Depression (47.1)</v>
      </c>
      <c r="E421" t="e">
        <f>VLOOKUP($D421, Data!$A$2:$V$9750, E$16, 0)</f>
        <v>#N/A</v>
      </c>
      <c r="F421" t="e">
        <f>VLOOKUP($D421, Data!$A$2:$V$9750, F$16, 0)</f>
        <v>#N/A</v>
      </c>
      <c r="G421" t="e">
        <f>VLOOKUP($D421, Data!$A$2:$V$9750, G$16, 0)</f>
        <v>#N/A</v>
      </c>
      <c r="H421" t="e">
        <f>VLOOKUP($D421, Data!$A$2:$V$9750, H$16, 0)</f>
        <v>#N/A</v>
      </c>
      <c r="I421" t="e">
        <f>VLOOKUP($D421, Data!$A$2:$V$9750, I$16, 0)</f>
        <v>#N/A</v>
      </c>
    </row>
    <row r="422" spans="1:9" x14ac:dyDescent="0.25">
      <c r="A422" s="11">
        <v>4</v>
      </c>
      <c r="B422" s="13" t="s">
        <v>180</v>
      </c>
      <c r="C422" s="13" t="s">
        <v>52</v>
      </c>
      <c r="D422" s="14" t="str">
        <f t="shared" si="8"/>
        <v>Not Ready4Non-binaryTotal Anxiety (15.1)</v>
      </c>
      <c r="E422" t="e">
        <f>VLOOKUP($D422, Data!$A$2:$V$9750, E$16, 0)</f>
        <v>#N/A</v>
      </c>
      <c r="F422" t="e">
        <f>VLOOKUP($D422, Data!$A$2:$V$9750, F$16, 0)</f>
        <v>#N/A</v>
      </c>
      <c r="G422" t="e">
        <f>VLOOKUP($D422, Data!$A$2:$V$9750, G$16, 0)</f>
        <v>#N/A</v>
      </c>
      <c r="H422" t="e">
        <f>VLOOKUP($D422, Data!$A$2:$V$9750, H$16, 0)</f>
        <v>#N/A</v>
      </c>
      <c r="I422" t="e">
        <f>VLOOKUP($D422, Data!$A$2:$V$9750, I$16, 0)</f>
        <v>#N/A</v>
      </c>
    </row>
    <row r="423" spans="1:9" x14ac:dyDescent="0.25">
      <c r="A423" s="11">
        <v>4</v>
      </c>
      <c r="B423" s="13" t="s">
        <v>180</v>
      </c>
      <c r="C423" s="13" t="s">
        <v>53</v>
      </c>
      <c r="D423" s="14" t="str">
        <f t="shared" si="8"/>
        <v>Not Ready4Non-binaryTotal Anxiety and Depression (25.1)</v>
      </c>
      <c r="E423" t="e">
        <f>VLOOKUP($D423, Data!$A$2:$V$9750, E$16, 0)</f>
        <v>#N/A</v>
      </c>
      <c r="F423" t="e">
        <f>VLOOKUP($D423, Data!$A$2:$V$9750, F$16, 0)</f>
        <v>#N/A</v>
      </c>
      <c r="G423" t="e">
        <f>VLOOKUP($D423, Data!$A$2:$V$9750, G$16, 0)</f>
        <v>#N/A</v>
      </c>
      <c r="H423" t="e">
        <f>VLOOKUP($D423, Data!$A$2:$V$9750, H$16, 0)</f>
        <v>#N/A</v>
      </c>
      <c r="I423" t="e">
        <f>VLOOKUP($D423, Data!$A$2:$V$9750, I$16, 0)</f>
        <v>#N/A</v>
      </c>
    </row>
    <row r="424" spans="1:9" x14ac:dyDescent="0.25">
      <c r="A424" s="11">
        <v>4</v>
      </c>
      <c r="B424" s="13" t="s">
        <v>180</v>
      </c>
      <c r="C424" s="13" t="s">
        <v>182</v>
      </c>
      <c r="D424" s="14" t="str">
        <f t="shared" si="8"/>
        <v>Not Ready4Non-binaryTotal Depression (5.1)</v>
      </c>
      <c r="E424" t="e">
        <f>VLOOKUP($D424, Data!$A$2:$V$9750, E$16, 0)</f>
        <v>#N/A</v>
      </c>
      <c r="F424" t="e">
        <f>VLOOKUP($D424, Data!$A$2:$V$9750, F$16, 0)</f>
        <v>#N/A</v>
      </c>
      <c r="G424" t="e">
        <f>VLOOKUP($D424, Data!$A$2:$V$9750, G$16, 0)</f>
        <v>#N/A</v>
      </c>
      <c r="H424" t="e">
        <f>VLOOKUP($D424, Data!$A$2:$V$9750, H$16, 0)</f>
        <v>#N/A</v>
      </c>
      <c r="I424" t="e">
        <f>VLOOKUP($D424, Data!$A$2:$V$9750, I$16, 0)</f>
        <v>#N/A</v>
      </c>
    </row>
    <row r="425" spans="1:9" x14ac:dyDescent="0.25">
      <c r="A425" s="11">
        <v>4</v>
      </c>
      <c r="B425" s="13" t="s">
        <v>180</v>
      </c>
      <c r="C425" s="13" t="s">
        <v>183</v>
      </c>
      <c r="D425" s="14" t="str">
        <f t="shared" si="8"/>
        <v>Not Ready4Non-binaryTotal Anxiety (20.1)</v>
      </c>
      <c r="E425" t="e">
        <f>VLOOKUP($D425, Data!$A$2:$V$9750, E$16, 0)</f>
        <v>#N/A</v>
      </c>
      <c r="F425" t="e">
        <f>VLOOKUP($D425, Data!$A$2:$V$9750, F$16, 0)</f>
        <v>#N/A</v>
      </c>
      <c r="G425" t="e">
        <f>VLOOKUP($D425, Data!$A$2:$V$9750, G$16, 0)</f>
        <v>#N/A</v>
      </c>
      <c r="H425" t="e">
        <f>VLOOKUP($D425, Data!$A$2:$V$9750, H$16, 0)</f>
        <v>#N/A</v>
      </c>
      <c r="I425" t="e">
        <f>VLOOKUP($D425, Data!$A$2:$V$9750, I$16, 0)</f>
        <v>#N/A</v>
      </c>
    </row>
    <row r="426" spans="1:9" x14ac:dyDescent="0.25">
      <c r="A426" s="11">
        <v>4</v>
      </c>
      <c r="B426" s="13" t="s">
        <v>181</v>
      </c>
      <c r="C426" s="13" t="s">
        <v>29</v>
      </c>
      <c r="D426" s="14" t="str">
        <f t="shared" si="8"/>
        <v>Not Ready4TransgenderSocial Phobia (9.1)</v>
      </c>
      <c r="E426" t="e">
        <f>VLOOKUP($D426, Data!$A$2:$V$9750, E$16, 0)</f>
        <v>#N/A</v>
      </c>
      <c r="F426" t="e">
        <f>VLOOKUP($D426, Data!$A$2:$V$9750, F$16, 0)</f>
        <v>#N/A</v>
      </c>
      <c r="G426" t="e">
        <f>VLOOKUP($D426, Data!$A$2:$V$9750, G$16, 0)</f>
        <v>#N/A</v>
      </c>
      <c r="H426" t="e">
        <f>VLOOKUP($D426, Data!$A$2:$V$9750, H$16, 0)</f>
        <v>#N/A</v>
      </c>
      <c r="I426" t="e">
        <f>VLOOKUP($D426, Data!$A$2:$V$9750, I$16, 0)</f>
        <v>#N/A</v>
      </c>
    </row>
    <row r="427" spans="1:9" x14ac:dyDescent="0.25">
      <c r="A427" s="11">
        <v>4</v>
      </c>
      <c r="B427" s="13" t="s">
        <v>181</v>
      </c>
      <c r="C427" s="13" t="s">
        <v>30</v>
      </c>
      <c r="D427" s="14" t="str">
        <f t="shared" si="8"/>
        <v>Not Ready4TransgenderPanic Disorder (9.1)</v>
      </c>
      <c r="E427" t="e">
        <f>VLOOKUP($D427, Data!$A$2:$V$9750, E$16, 0)</f>
        <v>#N/A</v>
      </c>
      <c r="F427" t="e">
        <f>VLOOKUP($D427, Data!$A$2:$V$9750, F$16, 0)</f>
        <v>#N/A</v>
      </c>
      <c r="G427" t="e">
        <f>VLOOKUP($D427, Data!$A$2:$V$9750, G$16, 0)</f>
        <v>#N/A</v>
      </c>
      <c r="H427" t="e">
        <f>VLOOKUP($D427, Data!$A$2:$V$9750, H$16, 0)</f>
        <v>#N/A</v>
      </c>
      <c r="I427" t="e">
        <f>VLOOKUP($D427, Data!$A$2:$V$9750, I$16, 0)</f>
        <v>#N/A</v>
      </c>
    </row>
    <row r="428" spans="1:9" x14ac:dyDescent="0.25">
      <c r="A428" s="11">
        <v>4</v>
      </c>
      <c r="B428" s="13" t="s">
        <v>181</v>
      </c>
      <c r="C428" s="13" t="s">
        <v>31</v>
      </c>
      <c r="D428" s="14" t="str">
        <f t="shared" si="8"/>
        <v>Not Ready4TransgenderGeneralized Anxiety Disorder (6.1)</v>
      </c>
      <c r="E428" t="e">
        <f>VLOOKUP($D428, Data!$A$2:$V$9750, E$16, 0)</f>
        <v>#N/A</v>
      </c>
      <c r="F428" t="e">
        <f>VLOOKUP($D428, Data!$A$2:$V$9750, F$16, 0)</f>
        <v>#N/A</v>
      </c>
      <c r="G428" t="e">
        <f>VLOOKUP($D428, Data!$A$2:$V$9750, G$16, 0)</f>
        <v>#N/A</v>
      </c>
      <c r="H428" t="e">
        <f>VLOOKUP($D428, Data!$A$2:$V$9750, H$16, 0)</f>
        <v>#N/A</v>
      </c>
      <c r="I428" t="e">
        <f>VLOOKUP($D428, Data!$A$2:$V$9750, I$16, 0)</f>
        <v>#N/A</v>
      </c>
    </row>
    <row r="429" spans="1:9" x14ac:dyDescent="0.25">
      <c r="A429" s="11">
        <v>4</v>
      </c>
      <c r="B429" s="13" t="s">
        <v>181</v>
      </c>
      <c r="C429" s="13" t="s">
        <v>32</v>
      </c>
      <c r="D429" s="14" t="str">
        <f t="shared" si="8"/>
        <v>Not Ready4TransgenderMajor Depressive Disorder (10.1)</v>
      </c>
      <c r="E429" t="e">
        <f>VLOOKUP($D429, Data!$A$2:$V$9750, E$16, 0)</f>
        <v>#N/A</v>
      </c>
      <c r="F429" t="e">
        <f>VLOOKUP($D429, Data!$A$2:$V$9750, F$16, 0)</f>
        <v>#N/A</v>
      </c>
      <c r="G429" t="e">
        <f>VLOOKUP($D429, Data!$A$2:$V$9750, G$16, 0)</f>
        <v>#N/A</v>
      </c>
      <c r="H429" t="e">
        <f>VLOOKUP($D429, Data!$A$2:$V$9750, H$16, 0)</f>
        <v>#N/A</v>
      </c>
      <c r="I429" t="e">
        <f>VLOOKUP($D429, Data!$A$2:$V$9750, I$16, 0)</f>
        <v>#N/A</v>
      </c>
    </row>
    <row r="430" spans="1:9" x14ac:dyDescent="0.25">
      <c r="A430" s="11">
        <v>4</v>
      </c>
      <c r="B430" s="13" t="s">
        <v>181</v>
      </c>
      <c r="C430" s="13" t="s">
        <v>33</v>
      </c>
      <c r="D430" s="14" t="str">
        <f t="shared" si="8"/>
        <v>Not Ready4TransgenderSeparation Anxiety Disorder (7.1)</v>
      </c>
      <c r="E430" t="e">
        <f>VLOOKUP($D430, Data!$A$2:$V$9750, E$16, 0)</f>
        <v>#N/A</v>
      </c>
      <c r="F430" t="e">
        <f>VLOOKUP($D430, Data!$A$2:$V$9750, F$16, 0)</f>
        <v>#N/A</v>
      </c>
      <c r="G430" t="e">
        <f>VLOOKUP($D430, Data!$A$2:$V$9750, G$16, 0)</f>
        <v>#N/A</v>
      </c>
      <c r="H430" t="e">
        <f>VLOOKUP($D430, Data!$A$2:$V$9750, H$16, 0)</f>
        <v>#N/A</v>
      </c>
      <c r="I430" t="e">
        <f>VLOOKUP($D430, Data!$A$2:$V$9750, I$16, 0)</f>
        <v>#N/A</v>
      </c>
    </row>
    <row r="431" spans="1:9" x14ac:dyDescent="0.25">
      <c r="A431" s="11">
        <v>4</v>
      </c>
      <c r="B431" s="13" t="s">
        <v>181</v>
      </c>
      <c r="C431" s="13" t="s">
        <v>34</v>
      </c>
      <c r="D431" s="14" t="str">
        <f t="shared" si="8"/>
        <v>Not Ready4TransgenderObsessive Compulsive Disorder (6.1)</v>
      </c>
      <c r="E431" t="e">
        <f>VLOOKUP($D431, Data!$A$2:$V$9750, E$16, 0)</f>
        <v>#N/A</v>
      </c>
      <c r="F431" t="e">
        <f>VLOOKUP($D431, Data!$A$2:$V$9750, F$16, 0)</f>
        <v>#N/A</v>
      </c>
      <c r="G431" t="e">
        <f>VLOOKUP($D431, Data!$A$2:$V$9750, G$16, 0)</f>
        <v>#N/A</v>
      </c>
      <c r="H431" t="e">
        <f>VLOOKUP($D431, Data!$A$2:$V$9750, H$16, 0)</f>
        <v>#N/A</v>
      </c>
      <c r="I431" t="e">
        <f>VLOOKUP($D431, Data!$A$2:$V$9750, I$16, 0)</f>
        <v>#N/A</v>
      </c>
    </row>
    <row r="432" spans="1:9" x14ac:dyDescent="0.25">
      <c r="A432" s="11">
        <v>4</v>
      </c>
      <c r="B432" s="13" t="s">
        <v>181</v>
      </c>
      <c r="C432" s="13" t="s">
        <v>35</v>
      </c>
      <c r="D432" s="14" t="str">
        <f t="shared" si="8"/>
        <v>Not Ready4TransgenderTotal Anxiety (37.1)</v>
      </c>
      <c r="E432" t="e">
        <f>VLOOKUP($D432, Data!$A$2:$V$9750, E$16, 0)</f>
        <v>#N/A</v>
      </c>
      <c r="F432" t="e">
        <f>VLOOKUP($D432, Data!$A$2:$V$9750, F$16, 0)</f>
        <v>#N/A</v>
      </c>
      <c r="G432" t="e">
        <f>VLOOKUP($D432, Data!$A$2:$V$9750, G$16, 0)</f>
        <v>#N/A</v>
      </c>
      <c r="H432" t="e">
        <f>VLOOKUP($D432, Data!$A$2:$V$9750, H$16, 0)</f>
        <v>#N/A</v>
      </c>
      <c r="I432" t="e">
        <f>VLOOKUP($D432, Data!$A$2:$V$9750, I$16, 0)</f>
        <v>#N/A</v>
      </c>
    </row>
    <row r="433" spans="1:9" x14ac:dyDescent="0.25">
      <c r="A433" s="11">
        <v>4</v>
      </c>
      <c r="B433" s="13" t="s">
        <v>181</v>
      </c>
      <c r="C433" s="13" t="s">
        <v>36</v>
      </c>
      <c r="D433" s="14" t="str">
        <f t="shared" si="8"/>
        <v>Not Ready4TransgenderTotal Anxiety and Depression (47.1)</v>
      </c>
      <c r="E433" t="e">
        <f>VLOOKUP($D433, Data!$A$2:$V$9750, E$16, 0)</f>
        <v>#N/A</v>
      </c>
      <c r="F433" t="e">
        <f>VLOOKUP($D433, Data!$A$2:$V$9750, F$16, 0)</f>
        <v>#N/A</v>
      </c>
      <c r="G433" t="e">
        <f>VLOOKUP($D433, Data!$A$2:$V$9750, G$16, 0)</f>
        <v>#N/A</v>
      </c>
      <c r="H433" t="e">
        <f>VLOOKUP($D433, Data!$A$2:$V$9750, H$16, 0)</f>
        <v>#N/A</v>
      </c>
      <c r="I433" t="e">
        <f>VLOOKUP($D433, Data!$A$2:$V$9750, I$16, 0)</f>
        <v>#N/A</v>
      </c>
    </row>
    <row r="434" spans="1:9" x14ac:dyDescent="0.25">
      <c r="A434" s="11">
        <v>4</v>
      </c>
      <c r="B434" s="13" t="s">
        <v>181</v>
      </c>
      <c r="C434" s="13" t="s">
        <v>52</v>
      </c>
      <c r="D434" s="14" t="str">
        <f t="shared" si="8"/>
        <v>Not Ready4TransgenderTotal Anxiety (15.1)</v>
      </c>
      <c r="E434" t="e">
        <f>VLOOKUP($D434, Data!$A$2:$V$9750, E$16, 0)</f>
        <v>#N/A</v>
      </c>
      <c r="F434" t="e">
        <f>VLOOKUP($D434, Data!$A$2:$V$9750, F$16, 0)</f>
        <v>#N/A</v>
      </c>
      <c r="G434" t="e">
        <f>VLOOKUP($D434, Data!$A$2:$V$9750, G$16, 0)</f>
        <v>#N/A</v>
      </c>
      <c r="H434" t="e">
        <f>VLOOKUP($D434, Data!$A$2:$V$9750, H$16, 0)</f>
        <v>#N/A</v>
      </c>
      <c r="I434" t="e">
        <f>VLOOKUP($D434, Data!$A$2:$V$9750, I$16, 0)</f>
        <v>#N/A</v>
      </c>
    </row>
    <row r="435" spans="1:9" x14ac:dyDescent="0.25">
      <c r="A435" s="11">
        <v>4</v>
      </c>
      <c r="B435" s="13" t="s">
        <v>181</v>
      </c>
      <c r="C435" s="13" t="s">
        <v>53</v>
      </c>
      <c r="D435" s="14" t="str">
        <f t="shared" si="8"/>
        <v>Not Ready4TransgenderTotal Anxiety and Depression (25.1)</v>
      </c>
      <c r="E435" t="e">
        <f>VLOOKUP($D435, Data!$A$2:$V$9750, E$16, 0)</f>
        <v>#N/A</v>
      </c>
      <c r="F435" t="e">
        <f>VLOOKUP($D435, Data!$A$2:$V$9750, F$16, 0)</f>
        <v>#N/A</v>
      </c>
      <c r="G435" t="e">
        <f>VLOOKUP($D435, Data!$A$2:$V$9750, G$16, 0)</f>
        <v>#N/A</v>
      </c>
      <c r="H435" t="e">
        <f>VLOOKUP($D435, Data!$A$2:$V$9750, H$16, 0)</f>
        <v>#N/A</v>
      </c>
      <c r="I435" t="e">
        <f>VLOOKUP($D435, Data!$A$2:$V$9750, I$16, 0)</f>
        <v>#N/A</v>
      </c>
    </row>
    <row r="436" spans="1:9" x14ac:dyDescent="0.25">
      <c r="A436" s="11">
        <v>4</v>
      </c>
      <c r="B436" s="13" t="s">
        <v>181</v>
      </c>
      <c r="C436" s="13" t="s">
        <v>182</v>
      </c>
      <c r="D436" s="14" t="str">
        <f t="shared" si="8"/>
        <v>Not Ready4TransgenderTotal Depression (5.1)</v>
      </c>
      <c r="E436" t="e">
        <f>VLOOKUP($D436, Data!$A$2:$V$9750, E$16, 0)</f>
        <v>#N/A</v>
      </c>
      <c r="F436" t="e">
        <f>VLOOKUP($D436, Data!$A$2:$V$9750, F$16, 0)</f>
        <v>#N/A</v>
      </c>
      <c r="G436" t="e">
        <f>VLOOKUP($D436, Data!$A$2:$V$9750, G$16, 0)</f>
        <v>#N/A</v>
      </c>
      <c r="H436" t="e">
        <f>VLOOKUP($D436, Data!$A$2:$V$9750, H$16, 0)</f>
        <v>#N/A</v>
      </c>
      <c r="I436" t="e">
        <f>VLOOKUP($D436, Data!$A$2:$V$9750, I$16, 0)</f>
        <v>#N/A</v>
      </c>
    </row>
    <row r="437" spans="1:9" x14ac:dyDescent="0.25">
      <c r="A437" s="11">
        <v>4</v>
      </c>
      <c r="B437" s="13" t="s">
        <v>181</v>
      </c>
      <c r="C437" s="13" t="s">
        <v>183</v>
      </c>
      <c r="D437" s="14" t="str">
        <f t="shared" si="8"/>
        <v>Not Ready4TransgenderTotal Anxiety (20.1)</v>
      </c>
      <c r="E437" t="e">
        <f>VLOOKUP($D437, Data!$A$2:$V$9750, E$16, 0)</f>
        <v>#N/A</v>
      </c>
      <c r="F437" t="e">
        <f>VLOOKUP($D437, Data!$A$2:$V$9750, F$16, 0)</f>
        <v>#N/A</v>
      </c>
      <c r="G437" t="e">
        <f>VLOOKUP($D437, Data!$A$2:$V$9750, G$16, 0)</f>
        <v>#N/A</v>
      </c>
      <c r="H437" t="e">
        <f>VLOOKUP($D437, Data!$A$2:$V$9750, H$16, 0)</f>
        <v>#N/A</v>
      </c>
      <c r="I437" t="e">
        <f>VLOOKUP($D437, Data!$A$2:$V$9750, I$16, 0)</f>
        <v>#N/A</v>
      </c>
    </row>
    <row r="438" spans="1:9" x14ac:dyDescent="0.25">
      <c r="A438" s="11">
        <v>5</v>
      </c>
      <c r="B438" s="13" t="s">
        <v>176</v>
      </c>
      <c r="C438" s="13" t="s">
        <v>29</v>
      </c>
      <c r="D438" s="14" t="str">
        <f t="shared" si="8"/>
        <v>Not Ready5BigenderSocial Phobia (9.1)</v>
      </c>
      <c r="E438" t="e">
        <f>VLOOKUP($D438, Data!$A$2:$V$9750, E$16, 0)</f>
        <v>#N/A</v>
      </c>
      <c r="F438" t="e">
        <f>VLOOKUP($D438, Data!$A$2:$V$9750, F$16, 0)</f>
        <v>#N/A</v>
      </c>
      <c r="G438" t="e">
        <f>VLOOKUP($D438, Data!$A$2:$V$9750, G$16, 0)</f>
        <v>#N/A</v>
      </c>
      <c r="H438" t="e">
        <f>VLOOKUP($D438, Data!$A$2:$V$9750, H$16, 0)</f>
        <v>#N/A</v>
      </c>
      <c r="I438" t="e">
        <f>VLOOKUP($D438, Data!$A$2:$V$9750, I$16, 0)</f>
        <v>#N/A</v>
      </c>
    </row>
    <row r="439" spans="1:9" x14ac:dyDescent="0.25">
      <c r="A439" s="11">
        <v>5</v>
      </c>
      <c r="B439" s="13" t="s">
        <v>176</v>
      </c>
      <c r="C439" s="13" t="s">
        <v>30</v>
      </c>
      <c r="D439" s="14" t="str">
        <f t="shared" si="8"/>
        <v>Not Ready5BigenderPanic Disorder (9.1)</v>
      </c>
      <c r="E439" t="e">
        <f>VLOOKUP($D439, Data!$A$2:$V$9750, E$16, 0)</f>
        <v>#N/A</v>
      </c>
      <c r="F439" t="e">
        <f>VLOOKUP($D439, Data!$A$2:$V$9750, F$16, 0)</f>
        <v>#N/A</v>
      </c>
      <c r="G439" t="e">
        <f>VLOOKUP($D439, Data!$A$2:$V$9750, G$16, 0)</f>
        <v>#N/A</v>
      </c>
      <c r="H439" t="e">
        <f>VLOOKUP($D439, Data!$A$2:$V$9750, H$16, 0)</f>
        <v>#N/A</v>
      </c>
      <c r="I439" t="e">
        <f>VLOOKUP($D439, Data!$A$2:$V$9750, I$16, 0)</f>
        <v>#N/A</v>
      </c>
    </row>
    <row r="440" spans="1:9" x14ac:dyDescent="0.25">
      <c r="A440" s="11">
        <v>5</v>
      </c>
      <c r="B440" s="13" t="s">
        <v>176</v>
      </c>
      <c r="C440" s="13" t="s">
        <v>31</v>
      </c>
      <c r="D440" s="14" t="str">
        <f t="shared" si="8"/>
        <v>Not Ready5BigenderGeneralized Anxiety Disorder (6.1)</v>
      </c>
      <c r="E440" t="e">
        <f>VLOOKUP($D440, Data!$A$2:$V$9750, E$16, 0)</f>
        <v>#N/A</v>
      </c>
      <c r="F440" t="e">
        <f>VLOOKUP($D440, Data!$A$2:$V$9750, F$16, 0)</f>
        <v>#N/A</v>
      </c>
      <c r="G440" t="e">
        <f>VLOOKUP($D440, Data!$A$2:$V$9750, G$16, 0)</f>
        <v>#N/A</v>
      </c>
      <c r="H440" t="e">
        <f>VLOOKUP($D440, Data!$A$2:$V$9750, H$16, 0)</f>
        <v>#N/A</v>
      </c>
      <c r="I440" t="e">
        <f>VLOOKUP($D440, Data!$A$2:$V$9750, I$16, 0)</f>
        <v>#N/A</v>
      </c>
    </row>
    <row r="441" spans="1:9" x14ac:dyDescent="0.25">
      <c r="A441" s="11">
        <v>5</v>
      </c>
      <c r="B441" s="13" t="s">
        <v>176</v>
      </c>
      <c r="C441" s="13" t="s">
        <v>32</v>
      </c>
      <c r="D441" s="14" t="str">
        <f t="shared" si="8"/>
        <v>Not Ready5BigenderMajor Depressive Disorder (10.1)</v>
      </c>
      <c r="E441" t="e">
        <f>VLOOKUP($D441, Data!$A$2:$V$9750, E$16, 0)</f>
        <v>#N/A</v>
      </c>
      <c r="F441" t="e">
        <f>VLOOKUP($D441, Data!$A$2:$V$9750, F$16, 0)</f>
        <v>#N/A</v>
      </c>
      <c r="G441" t="e">
        <f>VLOOKUP($D441, Data!$A$2:$V$9750, G$16, 0)</f>
        <v>#N/A</v>
      </c>
      <c r="H441" t="e">
        <f>VLOOKUP($D441, Data!$A$2:$V$9750, H$16, 0)</f>
        <v>#N/A</v>
      </c>
      <c r="I441" t="e">
        <f>VLOOKUP($D441, Data!$A$2:$V$9750, I$16, 0)</f>
        <v>#N/A</v>
      </c>
    </row>
    <row r="442" spans="1:9" x14ac:dyDescent="0.25">
      <c r="A442" s="11">
        <v>5</v>
      </c>
      <c r="B442" s="13" t="s">
        <v>176</v>
      </c>
      <c r="C442" s="13" t="s">
        <v>33</v>
      </c>
      <c r="D442" s="14" t="str">
        <f t="shared" si="8"/>
        <v>Not Ready5BigenderSeparation Anxiety Disorder (7.1)</v>
      </c>
      <c r="E442" t="e">
        <f>VLOOKUP($D442, Data!$A$2:$V$9750, E$16, 0)</f>
        <v>#N/A</v>
      </c>
      <c r="F442" t="e">
        <f>VLOOKUP($D442, Data!$A$2:$V$9750, F$16, 0)</f>
        <v>#N/A</v>
      </c>
      <c r="G442" t="e">
        <f>VLOOKUP($D442, Data!$A$2:$V$9750, G$16, 0)</f>
        <v>#N/A</v>
      </c>
      <c r="H442" t="e">
        <f>VLOOKUP($D442, Data!$A$2:$V$9750, H$16, 0)</f>
        <v>#N/A</v>
      </c>
      <c r="I442" t="e">
        <f>VLOOKUP($D442, Data!$A$2:$V$9750, I$16, 0)</f>
        <v>#N/A</v>
      </c>
    </row>
    <row r="443" spans="1:9" x14ac:dyDescent="0.25">
      <c r="A443" s="11">
        <v>5</v>
      </c>
      <c r="B443" s="13" t="s">
        <v>176</v>
      </c>
      <c r="C443" s="13" t="s">
        <v>34</v>
      </c>
      <c r="D443" s="14" t="str">
        <f t="shared" si="8"/>
        <v>Not Ready5BigenderObsessive Compulsive Disorder (6.1)</v>
      </c>
      <c r="E443" t="e">
        <f>VLOOKUP($D443, Data!$A$2:$V$9750, E$16, 0)</f>
        <v>#N/A</v>
      </c>
      <c r="F443" t="e">
        <f>VLOOKUP($D443, Data!$A$2:$V$9750, F$16, 0)</f>
        <v>#N/A</v>
      </c>
      <c r="G443" t="e">
        <f>VLOOKUP($D443, Data!$A$2:$V$9750, G$16, 0)</f>
        <v>#N/A</v>
      </c>
      <c r="H443" t="e">
        <f>VLOOKUP($D443, Data!$A$2:$V$9750, H$16, 0)</f>
        <v>#N/A</v>
      </c>
      <c r="I443" t="e">
        <f>VLOOKUP($D443, Data!$A$2:$V$9750, I$16, 0)</f>
        <v>#N/A</v>
      </c>
    </row>
    <row r="444" spans="1:9" x14ac:dyDescent="0.25">
      <c r="A444" s="11">
        <v>5</v>
      </c>
      <c r="B444" s="13" t="s">
        <v>176</v>
      </c>
      <c r="C444" s="13" t="s">
        <v>35</v>
      </c>
      <c r="D444" s="14" t="str">
        <f t="shared" si="8"/>
        <v>Not Ready5BigenderTotal Anxiety (37.1)</v>
      </c>
      <c r="E444" t="e">
        <f>VLOOKUP($D444, Data!$A$2:$V$9750, E$16, 0)</f>
        <v>#N/A</v>
      </c>
      <c r="F444" t="e">
        <f>VLOOKUP($D444, Data!$A$2:$V$9750, F$16, 0)</f>
        <v>#N/A</v>
      </c>
      <c r="G444" t="e">
        <f>VLOOKUP($D444, Data!$A$2:$V$9750, G$16, 0)</f>
        <v>#N/A</v>
      </c>
      <c r="H444" t="e">
        <f>VLOOKUP($D444, Data!$A$2:$V$9750, H$16, 0)</f>
        <v>#N/A</v>
      </c>
      <c r="I444" t="e">
        <f>VLOOKUP($D444, Data!$A$2:$V$9750, I$16, 0)</f>
        <v>#N/A</v>
      </c>
    </row>
    <row r="445" spans="1:9" x14ac:dyDescent="0.25">
      <c r="A445" s="11">
        <v>5</v>
      </c>
      <c r="B445" s="13" t="s">
        <v>176</v>
      </c>
      <c r="C445" s="13" t="s">
        <v>36</v>
      </c>
      <c r="D445" s="14" t="str">
        <f t="shared" si="8"/>
        <v>Not Ready5BigenderTotal Anxiety and Depression (47.1)</v>
      </c>
      <c r="E445" t="e">
        <f>VLOOKUP($D445, Data!$A$2:$V$9750, E$16, 0)</f>
        <v>#N/A</v>
      </c>
      <c r="F445" t="e">
        <f>VLOOKUP($D445, Data!$A$2:$V$9750, F$16, 0)</f>
        <v>#N/A</v>
      </c>
      <c r="G445" t="e">
        <f>VLOOKUP($D445, Data!$A$2:$V$9750, G$16, 0)</f>
        <v>#N/A</v>
      </c>
      <c r="H445" t="e">
        <f>VLOOKUP($D445, Data!$A$2:$V$9750, H$16, 0)</f>
        <v>#N/A</v>
      </c>
      <c r="I445" t="e">
        <f>VLOOKUP($D445, Data!$A$2:$V$9750, I$16, 0)</f>
        <v>#N/A</v>
      </c>
    </row>
    <row r="446" spans="1:9" x14ac:dyDescent="0.25">
      <c r="A446" s="11">
        <v>5</v>
      </c>
      <c r="B446" s="13" t="s">
        <v>176</v>
      </c>
      <c r="C446" s="13" t="s">
        <v>52</v>
      </c>
      <c r="D446" s="14" t="str">
        <f t="shared" si="8"/>
        <v>Not Ready5BigenderTotal Anxiety (15.1)</v>
      </c>
      <c r="E446" t="e">
        <f>VLOOKUP($D446, Data!$A$2:$V$9750, E$16, 0)</f>
        <v>#N/A</v>
      </c>
      <c r="F446" t="e">
        <f>VLOOKUP($D446, Data!$A$2:$V$9750, F$16, 0)</f>
        <v>#N/A</v>
      </c>
      <c r="G446" t="e">
        <f>VLOOKUP($D446, Data!$A$2:$V$9750, G$16, 0)</f>
        <v>#N/A</v>
      </c>
      <c r="H446" t="e">
        <f>VLOOKUP($D446, Data!$A$2:$V$9750, H$16, 0)</f>
        <v>#N/A</v>
      </c>
      <c r="I446" t="e">
        <f>VLOOKUP($D446, Data!$A$2:$V$9750, I$16, 0)</f>
        <v>#N/A</v>
      </c>
    </row>
    <row r="447" spans="1:9" x14ac:dyDescent="0.25">
      <c r="A447" s="11">
        <v>5</v>
      </c>
      <c r="B447" s="13" t="s">
        <v>176</v>
      </c>
      <c r="C447" s="13" t="s">
        <v>53</v>
      </c>
      <c r="D447" s="14" t="str">
        <f t="shared" si="8"/>
        <v>Not Ready5BigenderTotal Anxiety and Depression (25.1)</v>
      </c>
      <c r="E447" t="e">
        <f>VLOOKUP($D447, Data!$A$2:$V$9750, E$16, 0)</f>
        <v>#N/A</v>
      </c>
      <c r="F447" t="e">
        <f>VLOOKUP($D447, Data!$A$2:$V$9750, F$16, 0)</f>
        <v>#N/A</v>
      </c>
      <c r="G447" t="e">
        <f>VLOOKUP($D447, Data!$A$2:$V$9750, G$16, 0)</f>
        <v>#N/A</v>
      </c>
      <c r="H447" t="e">
        <f>VLOOKUP($D447, Data!$A$2:$V$9750, H$16, 0)</f>
        <v>#N/A</v>
      </c>
      <c r="I447" t="e">
        <f>VLOOKUP($D447, Data!$A$2:$V$9750, I$16, 0)</f>
        <v>#N/A</v>
      </c>
    </row>
    <row r="448" spans="1:9" x14ac:dyDescent="0.25">
      <c r="A448" s="11">
        <v>5</v>
      </c>
      <c r="B448" s="13" t="s">
        <v>176</v>
      </c>
      <c r="C448" s="13" t="s">
        <v>182</v>
      </c>
      <c r="D448" s="14" t="str">
        <f t="shared" si="8"/>
        <v>Not Ready5BigenderTotal Depression (5.1)</v>
      </c>
      <c r="E448" t="e">
        <f>VLOOKUP($D448, Data!$A$2:$V$9750, E$16, 0)</f>
        <v>#N/A</v>
      </c>
      <c r="F448" t="e">
        <f>VLOOKUP($D448, Data!$A$2:$V$9750, F$16, 0)</f>
        <v>#N/A</v>
      </c>
      <c r="G448" t="e">
        <f>VLOOKUP($D448, Data!$A$2:$V$9750, G$16, 0)</f>
        <v>#N/A</v>
      </c>
      <c r="H448" t="e">
        <f>VLOOKUP($D448, Data!$A$2:$V$9750, H$16, 0)</f>
        <v>#N/A</v>
      </c>
      <c r="I448" t="e">
        <f>VLOOKUP($D448, Data!$A$2:$V$9750, I$16, 0)</f>
        <v>#N/A</v>
      </c>
    </row>
    <row r="449" spans="1:9" x14ac:dyDescent="0.25">
      <c r="A449" s="11">
        <v>5</v>
      </c>
      <c r="B449" s="13" t="s">
        <v>176</v>
      </c>
      <c r="C449" s="13" t="s">
        <v>183</v>
      </c>
      <c r="D449" s="14" t="str">
        <f t="shared" si="8"/>
        <v>Not Ready5BigenderTotal Anxiety (20.1)</v>
      </c>
      <c r="E449" t="e">
        <f>VLOOKUP($D449, Data!$A$2:$V$9750, E$16, 0)</f>
        <v>#N/A</v>
      </c>
      <c r="F449" t="e">
        <f>VLOOKUP($D449, Data!$A$2:$V$9750, F$16, 0)</f>
        <v>#N/A</v>
      </c>
      <c r="G449" t="e">
        <f>VLOOKUP($D449, Data!$A$2:$V$9750, G$16, 0)</f>
        <v>#N/A</v>
      </c>
      <c r="H449" t="e">
        <f>VLOOKUP($D449, Data!$A$2:$V$9750, H$16, 0)</f>
        <v>#N/A</v>
      </c>
      <c r="I449" t="e">
        <f>VLOOKUP($D449, Data!$A$2:$V$9750, I$16, 0)</f>
        <v>#N/A</v>
      </c>
    </row>
    <row r="450" spans="1:9" x14ac:dyDescent="0.25">
      <c r="A450" s="11">
        <v>5</v>
      </c>
      <c r="B450" s="13" t="s">
        <v>177</v>
      </c>
      <c r="C450" s="13" t="s">
        <v>29</v>
      </c>
      <c r="D450" s="14" t="str">
        <f t="shared" si="8"/>
        <v>Not Ready5FemaleSocial Phobia (9.1)</v>
      </c>
      <c r="E450" t="e">
        <f>VLOOKUP($D450, Data!$A$2:$V$9750, E$16, 0)</f>
        <v>#N/A</v>
      </c>
      <c r="F450" t="e">
        <f>VLOOKUP($D450, Data!$A$2:$V$9750, F$16, 0)</f>
        <v>#N/A</v>
      </c>
      <c r="G450" t="e">
        <f>VLOOKUP($D450, Data!$A$2:$V$9750, G$16, 0)</f>
        <v>#N/A</v>
      </c>
      <c r="H450" t="e">
        <f>VLOOKUP($D450, Data!$A$2:$V$9750, H$16, 0)</f>
        <v>#N/A</v>
      </c>
      <c r="I450" t="e">
        <f>VLOOKUP($D450, Data!$A$2:$V$9750, I$16, 0)</f>
        <v>#N/A</v>
      </c>
    </row>
    <row r="451" spans="1:9" x14ac:dyDescent="0.25">
      <c r="A451" s="11">
        <v>5</v>
      </c>
      <c r="B451" s="13" t="s">
        <v>177</v>
      </c>
      <c r="C451" s="13" t="s">
        <v>30</v>
      </c>
      <c r="D451" s="14" t="str">
        <f t="shared" si="8"/>
        <v>Not Ready5FemalePanic Disorder (9.1)</v>
      </c>
      <c r="E451" t="e">
        <f>VLOOKUP($D451, Data!$A$2:$V$9750, E$16, 0)</f>
        <v>#N/A</v>
      </c>
      <c r="F451" t="e">
        <f>VLOOKUP($D451, Data!$A$2:$V$9750, F$16, 0)</f>
        <v>#N/A</v>
      </c>
      <c r="G451" t="e">
        <f>VLOOKUP($D451, Data!$A$2:$V$9750, G$16, 0)</f>
        <v>#N/A</v>
      </c>
      <c r="H451" t="e">
        <f>VLOOKUP($D451, Data!$A$2:$V$9750, H$16, 0)</f>
        <v>#N/A</v>
      </c>
      <c r="I451" t="e">
        <f>VLOOKUP($D451, Data!$A$2:$V$9750, I$16, 0)</f>
        <v>#N/A</v>
      </c>
    </row>
    <row r="452" spans="1:9" x14ac:dyDescent="0.25">
      <c r="A452" s="11">
        <v>5</v>
      </c>
      <c r="B452" s="13" t="s">
        <v>177</v>
      </c>
      <c r="C452" s="13" t="s">
        <v>31</v>
      </c>
      <c r="D452" s="14" t="str">
        <f t="shared" si="8"/>
        <v>Not Ready5FemaleGeneralized Anxiety Disorder (6.1)</v>
      </c>
      <c r="E452" t="e">
        <f>VLOOKUP($D452, Data!$A$2:$V$9750, E$16, 0)</f>
        <v>#N/A</v>
      </c>
      <c r="F452" t="e">
        <f>VLOOKUP($D452, Data!$A$2:$V$9750, F$16, 0)</f>
        <v>#N/A</v>
      </c>
      <c r="G452" t="e">
        <f>VLOOKUP($D452, Data!$A$2:$V$9750, G$16, 0)</f>
        <v>#N/A</v>
      </c>
      <c r="H452" t="e">
        <f>VLOOKUP($D452, Data!$A$2:$V$9750, H$16, 0)</f>
        <v>#N/A</v>
      </c>
      <c r="I452" t="e">
        <f>VLOOKUP($D452, Data!$A$2:$V$9750, I$16, 0)</f>
        <v>#N/A</v>
      </c>
    </row>
    <row r="453" spans="1:9" x14ac:dyDescent="0.25">
      <c r="A453" s="11">
        <v>5</v>
      </c>
      <c r="B453" s="13" t="s">
        <v>177</v>
      </c>
      <c r="C453" s="13" t="s">
        <v>32</v>
      </c>
      <c r="D453" s="14" t="str">
        <f t="shared" si="8"/>
        <v>Not Ready5FemaleMajor Depressive Disorder (10.1)</v>
      </c>
      <c r="E453" t="e">
        <f>VLOOKUP($D453, Data!$A$2:$V$9750, E$16, 0)</f>
        <v>#N/A</v>
      </c>
      <c r="F453" t="e">
        <f>VLOOKUP($D453, Data!$A$2:$V$9750, F$16, 0)</f>
        <v>#N/A</v>
      </c>
      <c r="G453" t="e">
        <f>VLOOKUP($D453, Data!$A$2:$V$9750, G$16, 0)</f>
        <v>#N/A</v>
      </c>
      <c r="H453" t="e">
        <f>VLOOKUP($D453, Data!$A$2:$V$9750, H$16, 0)</f>
        <v>#N/A</v>
      </c>
      <c r="I453" t="e">
        <f>VLOOKUP($D453, Data!$A$2:$V$9750, I$16, 0)</f>
        <v>#N/A</v>
      </c>
    </row>
    <row r="454" spans="1:9" x14ac:dyDescent="0.25">
      <c r="A454" s="11">
        <v>5</v>
      </c>
      <c r="B454" s="13" t="s">
        <v>177</v>
      </c>
      <c r="C454" s="13" t="s">
        <v>33</v>
      </c>
      <c r="D454" s="14" t="str">
        <f t="shared" si="8"/>
        <v>Not Ready5FemaleSeparation Anxiety Disorder (7.1)</v>
      </c>
      <c r="E454" t="e">
        <f>VLOOKUP($D454, Data!$A$2:$V$9750, E$16, 0)</f>
        <v>#N/A</v>
      </c>
      <c r="F454" t="e">
        <f>VLOOKUP($D454, Data!$A$2:$V$9750, F$16, 0)</f>
        <v>#N/A</v>
      </c>
      <c r="G454" t="e">
        <f>VLOOKUP($D454, Data!$A$2:$V$9750, G$16, 0)</f>
        <v>#N/A</v>
      </c>
      <c r="H454" t="e">
        <f>VLOOKUP($D454, Data!$A$2:$V$9750, H$16, 0)</f>
        <v>#N/A</v>
      </c>
      <c r="I454" t="e">
        <f>VLOOKUP($D454, Data!$A$2:$V$9750, I$16, 0)</f>
        <v>#N/A</v>
      </c>
    </row>
    <row r="455" spans="1:9" x14ac:dyDescent="0.25">
      <c r="A455" s="11">
        <v>5</v>
      </c>
      <c r="B455" s="13" t="s">
        <v>177</v>
      </c>
      <c r="C455" s="13" t="s">
        <v>34</v>
      </c>
      <c r="D455" s="14" t="str">
        <f t="shared" si="8"/>
        <v>Not Ready5FemaleObsessive Compulsive Disorder (6.1)</v>
      </c>
      <c r="E455" t="e">
        <f>VLOOKUP($D455, Data!$A$2:$V$9750, E$16, 0)</f>
        <v>#N/A</v>
      </c>
      <c r="F455" t="e">
        <f>VLOOKUP($D455, Data!$A$2:$V$9750, F$16, 0)</f>
        <v>#N/A</v>
      </c>
      <c r="G455" t="e">
        <f>VLOOKUP($D455, Data!$A$2:$V$9750, G$16, 0)</f>
        <v>#N/A</v>
      </c>
      <c r="H455" t="e">
        <f>VLOOKUP($D455, Data!$A$2:$V$9750, H$16, 0)</f>
        <v>#N/A</v>
      </c>
      <c r="I455" t="e">
        <f>VLOOKUP($D455, Data!$A$2:$V$9750, I$16, 0)</f>
        <v>#N/A</v>
      </c>
    </row>
    <row r="456" spans="1:9" x14ac:dyDescent="0.25">
      <c r="A456" s="11">
        <v>5</v>
      </c>
      <c r="B456" s="13" t="s">
        <v>177</v>
      </c>
      <c r="C456" s="13" t="s">
        <v>35</v>
      </c>
      <c r="D456" s="14" t="str">
        <f t="shared" si="8"/>
        <v>Not Ready5FemaleTotal Anxiety (37.1)</v>
      </c>
      <c r="E456" t="e">
        <f>VLOOKUP($D456, Data!$A$2:$V$9750, E$16, 0)</f>
        <v>#N/A</v>
      </c>
      <c r="F456" t="e">
        <f>VLOOKUP($D456, Data!$A$2:$V$9750, F$16, 0)</f>
        <v>#N/A</v>
      </c>
      <c r="G456" t="e">
        <f>VLOOKUP($D456, Data!$A$2:$V$9750, G$16, 0)</f>
        <v>#N/A</v>
      </c>
      <c r="H456" t="e">
        <f>VLOOKUP($D456, Data!$A$2:$V$9750, H$16, 0)</f>
        <v>#N/A</v>
      </c>
      <c r="I456" t="e">
        <f>VLOOKUP($D456, Data!$A$2:$V$9750, I$16, 0)</f>
        <v>#N/A</v>
      </c>
    </row>
    <row r="457" spans="1:9" x14ac:dyDescent="0.25">
      <c r="A457" s="11">
        <v>5</v>
      </c>
      <c r="B457" s="13" t="s">
        <v>177</v>
      </c>
      <c r="C457" s="13" t="s">
        <v>36</v>
      </c>
      <c r="D457" s="14" t="str">
        <f t="shared" si="8"/>
        <v>Not Ready5FemaleTotal Anxiety and Depression (47.1)</v>
      </c>
      <c r="E457" t="e">
        <f>VLOOKUP($D457, Data!$A$2:$V$9750, E$16, 0)</f>
        <v>#N/A</v>
      </c>
      <c r="F457" t="e">
        <f>VLOOKUP($D457, Data!$A$2:$V$9750, F$16, 0)</f>
        <v>#N/A</v>
      </c>
      <c r="G457" t="e">
        <f>VLOOKUP($D457, Data!$A$2:$V$9750, G$16, 0)</f>
        <v>#N/A</v>
      </c>
      <c r="H457" t="e">
        <f>VLOOKUP($D457, Data!$A$2:$V$9750, H$16, 0)</f>
        <v>#N/A</v>
      </c>
      <c r="I457" t="e">
        <f>VLOOKUP($D457, Data!$A$2:$V$9750, I$16, 0)</f>
        <v>#N/A</v>
      </c>
    </row>
    <row r="458" spans="1:9" x14ac:dyDescent="0.25">
      <c r="A458" s="11">
        <v>5</v>
      </c>
      <c r="B458" s="13" t="s">
        <v>177</v>
      </c>
      <c r="C458" s="13" t="s">
        <v>52</v>
      </c>
      <c r="D458" s="14" t="str">
        <f t="shared" si="8"/>
        <v>Not Ready5FemaleTotal Anxiety (15.1)</v>
      </c>
      <c r="E458" t="e">
        <f>VLOOKUP($D458, Data!$A$2:$V$9750, E$16, 0)</f>
        <v>#N/A</v>
      </c>
      <c r="F458" t="e">
        <f>VLOOKUP($D458, Data!$A$2:$V$9750, F$16, 0)</f>
        <v>#N/A</v>
      </c>
      <c r="G458" t="e">
        <f>VLOOKUP($D458, Data!$A$2:$V$9750, G$16, 0)</f>
        <v>#N/A</v>
      </c>
      <c r="H458" t="e">
        <f>VLOOKUP($D458, Data!$A$2:$V$9750, H$16, 0)</f>
        <v>#N/A</v>
      </c>
      <c r="I458" t="e">
        <f>VLOOKUP($D458, Data!$A$2:$V$9750, I$16, 0)</f>
        <v>#N/A</v>
      </c>
    </row>
    <row r="459" spans="1:9" x14ac:dyDescent="0.25">
      <c r="A459" s="11">
        <v>5</v>
      </c>
      <c r="B459" s="13" t="s">
        <v>177</v>
      </c>
      <c r="C459" s="13" t="s">
        <v>53</v>
      </c>
      <c r="D459" s="14" t="str">
        <f t="shared" si="8"/>
        <v>Not Ready5FemaleTotal Anxiety and Depression (25.1)</v>
      </c>
      <c r="E459" t="e">
        <f>VLOOKUP($D459, Data!$A$2:$V$9750, E$16, 0)</f>
        <v>#N/A</v>
      </c>
      <c r="F459" t="e">
        <f>VLOOKUP($D459, Data!$A$2:$V$9750, F$16, 0)</f>
        <v>#N/A</v>
      </c>
      <c r="G459" t="e">
        <f>VLOOKUP($D459, Data!$A$2:$V$9750, G$16, 0)</f>
        <v>#N/A</v>
      </c>
      <c r="H459" t="e">
        <f>VLOOKUP($D459, Data!$A$2:$V$9750, H$16, 0)</f>
        <v>#N/A</v>
      </c>
      <c r="I459" t="e">
        <f>VLOOKUP($D459, Data!$A$2:$V$9750, I$16, 0)</f>
        <v>#N/A</v>
      </c>
    </row>
    <row r="460" spans="1:9" x14ac:dyDescent="0.25">
      <c r="A460" s="11">
        <v>5</v>
      </c>
      <c r="B460" s="13" t="s">
        <v>177</v>
      </c>
      <c r="C460" s="13" t="s">
        <v>182</v>
      </c>
      <c r="D460" s="14" t="str">
        <f t="shared" si="8"/>
        <v>Not Ready5FemaleTotal Depression (5.1)</v>
      </c>
      <c r="E460" t="e">
        <f>VLOOKUP($D460, Data!$A$2:$V$9750, E$16, 0)</f>
        <v>#N/A</v>
      </c>
      <c r="F460" t="e">
        <f>VLOOKUP($D460, Data!$A$2:$V$9750, F$16, 0)</f>
        <v>#N/A</v>
      </c>
      <c r="G460" t="e">
        <f>VLOOKUP($D460, Data!$A$2:$V$9750, G$16, 0)</f>
        <v>#N/A</v>
      </c>
      <c r="H460" t="e">
        <f>VLOOKUP($D460, Data!$A$2:$V$9750, H$16, 0)</f>
        <v>#N/A</v>
      </c>
      <c r="I460" t="e">
        <f>VLOOKUP($D460, Data!$A$2:$V$9750, I$16, 0)</f>
        <v>#N/A</v>
      </c>
    </row>
    <row r="461" spans="1:9" x14ac:dyDescent="0.25">
      <c r="A461" s="11">
        <v>5</v>
      </c>
      <c r="B461" s="13" t="s">
        <v>177</v>
      </c>
      <c r="C461" s="13" t="s">
        <v>183</v>
      </c>
      <c r="D461" s="14" t="str">
        <f t="shared" si="8"/>
        <v>Not Ready5FemaleTotal Anxiety (20.1)</v>
      </c>
      <c r="E461" t="e">
        <f>VLOOKUP($D461, Data!$A$2:$V$9750, E$16, 0)</f>
        <v>#N/A</v>
      </c>
      <c r="F461" t="e">
        <f>VLOOKUP($D461, Data!$A$2:$V$9750, F$16, 0)</f>
        <v>#N/A</v>
      </c>
      <c r="G461" t="e">
        <f>VLOOKUP($D461, Data!$A$2:$V$9750, G$16, 0)</f>
        <v>#N/A</v>
      </c>
      <c r="H461" t="e">
        <f>VLOOKUP($D461, Data!$A$2:$V$9750, H$16, 0)</f>
        <v>#N/A</v>
      </c>
      <c r="I461" t="e">
        <f>VLOOKUP($D461, Data!$A$2:$V$9750, I$16, 0)</f>
        <v>#N/A</v>
      </c>
    </row>
    <row r="462" spans="1:9" x14ac:dyDescent="0.25">
      <c r="A462" s="11">
        <v>5</v>
      </c>
      <c r="B462" s="13" t="s">
        <v>178</v>
      </c>
      <c r="C462" s="13" t="s">
        <v>29</v>
      </c>
      <c r="D462" s="14" t="str">
        <f t="shared" si="8"/>
        <v>Not Ready5GenderfluidSocial Phobia (9.1)</v>
      </c>
      <c r="E462" t="e">
        <f>VLOOKUP($D462, Data!$A$2:$V$9750, E$16, 0)</f>
        <v>#N/A</v>
      </c>
      <c r="F462" t="e">
        <f>VLOOKUP($D462, Data!$A$2:$V$9750, F$16, 0)</f>
        <v>#N/A</v>
      </c>
      <c r="G462" t="e">
        <f>VLOOKUP($D462, Data!$A$2:$V$9750, G$16, 0)</f>
        <v>#N/A</v>
      </c>
      <c r="H462" t="e">
        <f>VLOOKUP($D462, Data!$A$2:$V$9750, H$16, 0)</f>
        <v>#N/A</v>
      </c>
      <c r="I462" t="e">
        <f>VLOOKUP($D462, Data!$A$2:$V$9750, I$16, 0)</f>
        <v>#N/A</v>
      </c>
    </row>
    <row r="463" spans="1:9" x14ac:dyDescent="0.25">
      <c r="A463" s="11">
        <v>5</v>
      </c>
      <c r="B463" s="13" t="s">
        <v>178</v>
      </c>
      <c r="C463" s="13" t="s">
        <v>30</v>
      </c>
      <c r="D463" s="14" t="str">
        <f t="shared" si="8"/>
        <v>Not Ready5GenderfluidPanic Disorder (9.1)</v>
      </c>
      <c r="E463" t="e">
        <f>VLOOKUP($D463, Data!$A$2:$V$9750, E$16, 0)</f>
        <v>#N/A</v>
      </c>
      <c r="F463" t="e">
        <f>VLOOKUP($D463, Data!$A$2:$V$9750, F$16, 0)</f>
        <v>#N/A</v>
      </c>
      <c r="G463" t="e">
        <f>VLOOKUP($D463, Data!$A$2:$V$9750, G$16, 0)</f>
        <v>#N/A</v>
      </c>
      <c r="H463" t="e">
        <f>VLOOKUP($D463, Data!$A$2:$V$9750, H$16, 0)</f>
        <v>#N/A</v>
      </c>
      <c r="I463" t="e">
        <f>VLOOKUP($D463, Data!$A$2:$V$9750, I$16, 0)</f>
        <v>#N/A</v>
      </c>
    </row>
    <row r="464" spans="1:9" x14ac:dyDescent="0.25">
      <c r="A464" s="11">
        <v>5</v>
      </c>
      <c r="B464" s="13" t="s">
        <v>178</v>
      </c>
      <c r="C464" s="13" t="s">
        <v>31</v>
      </c>
      <c r="D464" s="14" t="str">
        <f t="shared" si="8"/>
        <v>Not Ready5GenderfluidGeneralized Anxiety Disorder (6.1)</v>
      </c>
      <c r="E464" t="e">
        <f>VLOOKUP($D464, Data!$A$2:$V$9750, E$16, 0)</f>
        <v>#N/A</v>
      </c>
      <c r="F464" t="e">
        <f>VLOOKUP($D464, Data!$A$2:$V$9750, F$16, 0)</f>
        <v>#N/A</v>
      </c>
      <c r="G464" t="e">
        <f>VLOOKUP($D464, Data!$A$2:$V$9750, G$16, 0)</f>
        <v>#N/A</v>
      </c>
      <c r="H464" t="e">
        <f>VLOOKUP($D464, Data!$A$2:$V$9750, H$16, 0)</f>
        <v>#N/A</v>
      </c>
      <c r="I464" t="e">
        <f>VLOOKUP($D464, Data!$A$2:$V$9750, I$16, 0)</f>
        <v>#N/A</v>
      </c>
    </row>
    <row r="465" spans="1:9" x14ac:dyDescent="0.25">
      <c r="A465" s="11">
        <v>5</v>
      </c>
      <c r="B465" s="13" t="s">
        <v>178</v>
      </c>
      <c r="C465" s="13" t="s">
        <v>32</v>
      </c>
      <c r="D465" s="14" t="str">
        <f t="shared" si="8"/>
        <v>Not Ready5GenderfluidMajor Depressive Disorder (10.1)</v>
      </c>
      <c r="E465" t="e">
        <f>VLOOKUP($D465, Data!$A$2:$V$9750, E$16, 0)</f>
        <v>#N/A</v>
      </c>
      <c r="F465" t="e">
        <f>VLOOKUP($D465, Data!$A$2:$V$9750, F$16, 0)</f>
        <v>#N/A</v>
      </c>
      <c r="G465" t="e">
        <f>VLOOKUP($D465, Data!$A$2:$V$9750, G$16, 0)</f>
        <v>#N/A</v>
      </c>
      <c r="H465" t="e">
        <f>VLOOKUP($D465, Data!$A$2:$V$9750, H$16, 0)</f>
        <v>#N/A</v>
      </c>
      <c r="I465" t="e">
        <f>VLOOKUP($D465, Data!$A$2:$V$9750, I$16, 0)</f>
        <v>#N/A</v>
      </c>
    </row>
    <row r="466" spans="1:9" x14ac:dyDescent="0.25">
      <c r="A466" s="11">
        <v>5</v>
      </c>
      <c r="B466" s="13" t="s">
        <v>178</v>
      </c>
      <c r="C466" s="13" t="s">
        <v>33</v>
      </c>
      <c r="D466" s="14" t="str">
        <f t="shared" ref="D466:D529" si="9">$B$7&amp;A466&amp;B466&amp;C466</f>
        <v>Not Ready5GenderfluidSeparation Anxiety Disorder (7.1)</v>
      </c>
      <c r="E466" t="e">
        <f>VLOOKUP($D466, Data!$A$2:$V$9750, E$16, 0)</f>
        <v>#N/A</v>
      </c>
      <c r="F466" t="e">
        <f>VLOOKUP($D466, Data!$A$2:$V$9750, F$16, 0)</f>
        <v>#N/A</v>
      </c>
      <c r="G466" t="e">
        <f>VLOOKUP($D466, Data!$A$2:$V$9750, G$16, 0)</f>
        <v>#N/A</v>
      </c>
      <c r="H466" t="e">
        <f>VLOOKUP($D466, Data!$A$2:$V$9750, H$16, 0)</f>
        <v>#N/A</v>
      </c>
      <c r="I466" t="e">
        <f>VLOOKUP($D466, Data!$A$2:$V$9750, I$16, 0)</f>
        <v>#N/A</v>
      </c>
    </row>
    <row r="467" spans="1:9" x14ac:dyDescent="0.25">
      <c r="A467" s="11">
        <v>5</v>
      </c>
      <c r="B467" s="13" t="s">
        <v>178</v>
      </c>
      <c r="C467" s="13" t="s">
        <v>34</v>
      </c>
      <c r="D467" s="14" t="str">
        <f t="shared" si="9"/>
        <v>Not Ready5GenderfluidObsessive Compulsive Disorder (6.1)</v>
      </c>
      <c r="E467" t="e">
        <f>VLOOKUP($D467, Data!$A$2:$V$9750, E$16, 0)</f>
        <v>#N/A</v>
      </c>
      <c r="F467" t="e">
        <f>VLOOKUP($D467, Data!$A$2:$V$9750, F$16, 0)</f>
        <v>#N/A</v>
      </c>
      <c r="G467" t="e">
        <f>VLOOKUP($D467, Data!$A$2:$V$9750, G$16, 0)</f>
        <v>#N/A</v>
      </c>
      <c r="H467" t="e">
        <f>VLOOKUP($D467, Data!$A$2:$V$9750, H$16, 0)</f>
        <v>#N/A</v>
      </c>
      <c r="I467" t="e">
        <f>VLOOKUP($D467, Data!$A$2:$V$9750, I$16, 0)</f>
        <v>#N/A</v>
      </c>
    </row>
    <row r="468" spans="1:9" x14ac:dyDescent="0.25">
      <c r="A468" s="11">
        <v>5</v>
      </c>
      <c r="B468" s="13" t="s">
        <v>178</v>
      </c>
      <c r="C468" s="13" t="s">
        <v>35</v>
      </c>
      <c r="D468" s="14" t="str">
        <f t="shared" si="9"/>
        <v>Not Ready5GenderfluidTotal Anxiety (37.1)</v>
      </c>
      <c r="E468" t="e">
        <f>VLOOKUP($D468, Data!$A$2:$V$9750, E$16, 0)</f>
        <v>#N/A</v>
      </c>
      <c r="F468" t="e">
        <f>VLOOKUP($D468, Data!$A$2:$V$9750, F$16, 0)</f>
        <v>#N/A</v>
      </c>
      <c r="G468" t="e">
        <f>VLOOKUP($D468, Data!$A$2:$V$9750, G$16, 0)</f>
        <v>#N/A</v>
      </c>
      <c r="H468" t="e">
        <f>VLOOKUP($D468, Data!$A$2:$V$9750, H$16, 0)</f>
        <v>#N/A</v>
      </c>
      <c r="I468" t="e">
        <f>VLOOKUP($D468, Data!$A$2:$V$9750, I$16, 0)</f>
        <v>#N/A</v>
      </c>
    </row>
    <row r="469" spans="1:9" x14ac:dyDescent="0.25">
      <c r="A469" s="11">
        <v>5</v>
      </c>
      <c r="B469" s="13" t="s">
        <v>178</v>
      </c>
      <c r="C469" s="13" t="s">
        <v>36</v>
      </c>
      <c r="D469" s="14" t="str">
        <f t="shared" si="9"/>
        <v>Not Ready5GenderfluidTotal Anxiety and Depression (47.1)</v>
      </c>
      <c r="E469" t="e">
        <f>VLOOKUP($D469, Data!$A$2:$V$9750, E$16, 0)</f>
        <v>#N/A</v>
      </c>
      <c r="F469" t="e">
        <f>VLOOKUP($D469, Data!$A$2:$V$9750, F$16, 0)</f>
        <v>#N/A</v>
      </c>
      <c r="G469" t="e">
        <f>VLOOKUP($D469, Data!$A$2:$V$9750, G$16, 0)</f>
        <v>#N/A</v>
      </c>
      <c r="H469" t="e">
        <f>VLOOKUP($D469, Data!$A$2:$V$9750, H$16, 0)</f>
        <v>#N/A</v>
      </c>
      <c r="I469" t="e">
        <f>VLOOKUP($D469, Data!$A$2:$V$9750, I$16, 0)</f>
        <v>#N/A</v>
      </c>
    </row>
    <row r="470" spans="1:9" x14ac:dyDescent="0.25">
      <c r="A470" s="11">
        <v>5</v>
      </c>
      <c r="B470" s="13" t="s">
        <v>178</v>
      </c>
      <c r="C470" s="13" t="s">
        <v>52</v>
      </c>
      <c r="D470" s="14" t="str">
        <f t="shared" si="9"/>
        <v>Not Ready5GenderfluidTotal Anxiety (15.1)</v>
      </c>
      <c r="E470" t="e">
        <f>VLOOKUP($D470, Data!$A$2:$V$9750, E$16, 0)</f>
        <v>#N/A</v>
      </c>
      <c r="F470" t="e">
        <f>VLOOKUP($D470, Data!$A$2:$V$9750, F$16, 0)</f>
        <v>#N/A</v>
      </c>
      <c r="G470" t="e">
        <f>VLOOKUP($D470, Data!$A$2:$V$9750, G$16, 0)</f>
        <v>#N/A</v>
      </c>
      <c r="H470" t="e">
        <f>VLOOKUP($D470, Data!$A$2:$V$9750, H$16, 0)</f>
        <v>#N/A</v>
      </c>
      <c r="I470" t="e">
        <f>VLOOKUP($D470, Data!$A$2:$V$9750, I$16, 0)</f>
        <v>#N/A</v>
      </c>
    </row>
    <row r="471" spans="1:9" x14ac:dyDescent="0.25">
      <c r="A471" s="11">
        <v>5</v>
      </c>
      <c r="B471" s="13" t="s">
        <v>178</v>
      </c>
      <c r="C471" s="13" t="s">
        <v>53</v>
      </c>
      <c r="D471" s="14" t="str">
        <f t="shared" si="9"/>
        <v>Not Ready5GenderfluidTotal Anxiety and Depression (25.1)</v>
      </c>
      <c r="E471" t="e">
        <f>VLOOKUP($D471, Data!$A$2:$V$9750, E$16, 0)</f>
        <v>#N/A</v>
      </c>
      <c r="F471" t="e">
        <f>VLOOKUP($D471, Data!$A$2:$V$9750, F$16, 0)</f>
        <v>#N/A</v>
      </c>
      <c r="G471" t="e">
        <f>VLOOKUP($D471, Data!$A$2:$V$9750, G$16, 0)</f>
        <v>#N/A</v>
      </c>
      <c r="H471" t="e">
        <f>VLOOKUP($D471, Data!$A$2:$V$9750, H$16, 0)</f>
        <v>#N/A</v>
      </c>
      <c r="I471" t="e">
        <f>VLOOKUP($D471, Data!$A$2:$V$9750, I$16, 0)</f>
        <v>#N/A</v>
      </c>
    </row>
    <row r="472" spans="1:9" x14ac:dyDescent="0.25">
      <c r="A472" s="11">
        <v>5</v>
      </c>
      <c r="B472" s="13" t="s">
        <v>178</v>
      </c>
      <c r="C472" s="13" t="s">
        <v>182</v>
      </c>
      <c r="D472" s="14" t="str">
        <f t="shared" si="9"/>
        <v>Not Ready5GenderfluidTotal Depression (5.1)</v>
      </c>
      <c r="E472" t="e">
        <f>VLOOKUP($D472, Data!$A$2:$V$9750, E$16, 0)</f>
        <v>#N/A</v>
      </c>
      <c r="F472" t="e">
        <f>VLOOKUP($D472, Data!$A$2:$V$9750, F$16, 0)</f>
        <v>#N/A</v>
      </c>
      <c r="G472" t="e">
        <f>VLOOKUP($D472, Data!$A$2:$V$9750, G$16, 0)</f>
        <v>#N/A</v>
      </c>
      <c r="H472" t="e">
        <f>VLOOKUP($D472, Data!$A$2:$V$9750, H$16, 0)</f>
        <v>#N/A</v>
      </c>
      <c r="I472" t="e">
        <f>VLOOKUP($D472, Data!$A$2:$V$9750, I$16, 0)</f>
        <v>#N/A</v>
      </c>
    </row>
    <row r="473" spans="1:9" x14ac:dyDescent="0.25">
      <c r="A473" s="11">
        <v>5</v>
      </c>
      <c r="B473" s="13" t="s">
        <v>178</v>
      </c>
      <c r="C473" s="13" t="s">
        <v>183</v>
      </c>
      <c r="D473" s="14" t="str">
        <f t="shared" si="9"/>
        <v>Not Ready5GenderfluidTotal Anxiety (20.1)</v>
      </c>
      <c r="E473" t="e">
        <f>VLOOKUP($D473, Data!$A$2:$V$9750, E$16, 0)</f>
        <v>#N/A</v>
      </c>
      <c r="F473" t="e">
        <f>VLOOKUP($D473, Data!$A$2:$V$9750, F$16, 0)</f>
        <v>#N/A</v>
      </c>
      <c r="G473" t="e">
        <f>VLOOKUP($D473, Data!$A$2:$V$9750, G$16, 0)</f>
        <v>#N/A</v>
      </c>
      <c r="H473" t="e">
        <f>VLOOKUP($D473, Data!$A$2:$V$9750, H$16, 0)</f>
        <v>#N/A</v>
      </c>
      <c r="I473" t="e">
        <f>VLOOKUP($D473, Data!$A$2:$V$9750, I$16, 0)</f>
        <v>#N/A</v>
      </c>
    </row>
    <row r="474" spans="1:9" x14ac:dyDescent="0.25">
      <c r="A474" s="11">
        <v>5</v>
      </c>
      <c r="B474" s="13" t="s">
        <v>179</v>
      </c>
      <c r="C474" s="13" t="s">
        <v>29</v>
      </c>
      <c r="D474" s="14" t="str">
        <f t="shared" si="9"/>
        <v>Not Ready5MaleSocial Phobia (9.1)</v>
      </c>
      <c r="E474" t="e">
        <f>VLOOKUP($D474, Data!$A$2:$V$9750, E$16, 0)</f>
        <v>#N/A</v>
      </c>
      <c r="F474" t="e">
        <f>VLOOKUP($D474, Data!$A$2:$V$9750, F$16, 0)</f>
        <v>#N/A</v>
      </c>
      <c r="G474" t="e">
        <f>VLOOKUP($D474, Data!$A$2:$V$9750, G$16, 0)</f>
        <v>#N/A</v>
      </c>
      <c r="H474" t="e">
        <f>VLOOKUP($D474, Data!$A$2:$V$9750, H$16, 0)</f>
        <v>#N/A</v>
      </c>
      <c r="I474" t="e">
        <f>VLOOKUP($D474, Data!$A$2:$V$9750, I$16, 0)</f>
        <v>#N/A</v>
      </c>
    </row>
    <row r="475" spans="1:9" x14ac:dyDescent="0.25">
      <c r="A475" s="11">
        <v>5</v>
      </c>
      <c r="B475" s="13" t="s">
        <v>179</v>
      </c>
      <c r="C475" s="13" t="s">
        <v>30</v>
      </c>
      <c r="D475" s="14" t="str">
        <f t="shared" si="9"/>
        <v>Not Ready5MalePanic Disorder (9.1)</v>
      </c>
      <c r="E475" t="e">
        <f>VLOOKUP($D475, Data!$A$2:$V$9750, E$16, 0)</f>
        <v>#N/A</v>
      </c>
      <c r="F475" t="e">
        <f>VLOOKUP($D475, Data!$A$2:$V$9750, F$16, 0)</f>
        <v>#N/A</v>
      </c>
      <c r="G475" t="e">
        <f>VLOOKUP($D475, Data!$A$2:$V$9750, G$16, 0)</f>
        <v>#N/A</v>
      </c>
      <c r="H475" t="e">
        <f>VLOOKUP($D475, Data!$A$2:$V$9750, H$16, 0)</f>
        <v>#N/A</v>
      </c>
      <c r="I475" t="e">
        <f>VLOOKUP($D475, Data!$A$2:$V$9750, I$16, 0)</f>
        <v>#N/A</v>
      </c>
    </row>
    <row r="476" spans="1:9" x14ac:dyDescent="0.25">
      <c r="A476" s="11">
        <v>5</v>
      </c>
      <c r="B476" s="13" t="s">
        <v>179</v>
      </c>
      <c r="C476" s="13" t="s">
        <v>31</v>
      </c>
      <c r="D476" s="14" t="str">
        <f t="shared" si="9"/>
        <v>Not Ready5MaleGeneralized Anxiety Disorder (6.1)</v>
      </c>
      <c r="E476" t="e">
        <f>VLOOKUP($D476, Data!$A$2:$V$9750, E$16, 0)</f>
        <v>#N/A</v>
      </c>
      <c r="F476" t="e">
        <f>VLOOKUP($D476, Data!$A$2:$V$9750, F$16, 0)</f>
        <v>#N/A</v>
      </c>
      <c r="G476" t="e">
        <f>VLOOKUP($D476, Data!$A$2:$V$9750, G$16, 0)</f>
        <v>#N/A</v>
      </c>
      <c r="H476" t="e">
        <f>VLOOKUP($D476, Data!$A$2:$V$9750, H$16, 0)</f>
        <v>#N/A</v>
      </c>
      <c r="I476" t="e">
        <f>VLOOKUP($D476, Data!$A$2:$V$9750, I$16, 0)</f>
        <v>#N/A</v>
      </c>
    </row>
    <row r="477" spans="1:9" x14ac:dyDescent="0.25">
      <c r="A477" s="11">
        <v>5</v>
      </c>
      <c r="B477" s="13" t="s">
        <v>179</v>
      </c>
      <c r="C477" s="13" t="s">
        <v>32</v>
      </c>
      <c r="D477" s="14" t="str">
        <f t="shared" si="9"/>
        <v>Not Ready5MaleMajor Depressive Disorder (10.1)</v>
      </c>
      <c r="E477" t="e">
        <f>VLOOKUP($D477, Data!$A$2:$V$9750, E$16, 0)</f>
        <v>#N/A</v>
      </c>
      <c r="F477" t="e">
        <f>VLOOKUP($D477, Data!$A$2:$V$9750, F$16, 0)</f>
        <v>#N/A</v>
      </c>
      <c r="G477" t="e">
        <f>VLOOKUP($D477, Data!$A$2:$V$9750, G$16, 0)</f>
        <v>#N/A</v>
      </c>
      <c r="H477" t="e">
        <f>VLOOKUP($D477, Data!$A$2:$V$9750, H$16, 0)</f>
        <v>#N/A</v>
      </c>
      <c r="I477" t="e">
        <f>VLOOKUP($D477, Data!$A$2:$V$9750, I$16, 0)</f>
        <v>#N/A</v>
      </c>
    </row>
    <row r="478" spans="1:9" x14ac:dyDescent="0.25">
      <c r="A478" s="11">
        <v>5</v>
      </c>
      <c r="B478" s="13" t="s">
        <v>179</v>
      </c>
      <c r="C478" s="13" t="s">
        <v>33</v>
      </c>
      <c r="D478" s="14" t="str">
        <f t="shared" si="9"/>
        <v>Not Ready5MaleSeparation Anxiety Disorder (7.1)</v>
      </c>
      <c r="E478" t="e">
        <f>VLOOKUP($D478, Data!$A$2:$V$9750, E$16, 0)</f>
        <v>#N/A</v>
      </c>
      <c r="F478" t="e">
        <f>VLOOKUP($D478, Data!$A$2:$V$9750, F$16, 0)</f>
        <v>#N/A</v>
      </c>
      <c r="G478" t="e">
        <f>VLOOKUP($D478, Data!$A$2:$V$9750, G$16, 0)</f>
        <v>#N/A</v>
      </c>
      <c r="H478" t="e">
        <f>VLOOKUP($D478, Data!$A$2:$V$9750, H$16, 0)</f>
        <v>#N/A</v>
      </c>
      <c r="I478" t="e">
        <f>VLOOKUP($D478, Data!$A$2:$V$9750, I$16, 0)</f>
        <v>#N/A</v>
      </c>
    </row>
    <row r="479" spans="1:9" x14ac:dyDescent="0.25">
      <c r="A479" s="11">
        <v>5</v>
      </c>
      <c r="B479" s="13" t="s">
        <v>179</v>
      </c>
      <c r="C479" s="13" t="s">
        <v>34</v>
      </c>
      <c r="D479" s="14" t="str">
        <f t="shared" si="9"/>
        <v>Not Ready5MaleObsessive Compulsive Disorder (6.1)</v>
      </c>
      <c r="E479" t="e">
        <f>VLOOKUP($D479, Data!$A$2:$V$9750, E$16, 0)</f>
        <v>#N/A</v>
      </c>
      <c r="F479" t="e">
        <f>VLOOKUP($D479, Data!$A$2:$V$9750, F$16, 0)</f>
        <v>#N/A</v>
      </c>
      <c r="G479" t="e">
        <f>VLOOKUP($D479, Data!$A$2:$V$9750, G$16, 0)</f>
        <v>#N/A</v>
      </c>
      <c r="H479" t="e">
        <f>VLOOKUP($D479, Data!$A$2:$V$9750, H$16, 0)</f>
        <v>#N/A</v>
      </c>
      <c r="I479" t="e">
        <f>VLOOKUP($D479, Data!$A$2:$V$9750, I$16, 0)</f>
        <v>#N/A</v>
      </c>
    </row>
    <row r="480" spans="1:9" x14ac:dyDescent="0.25">
      <c r="A480" s="11">
        <v>5</v>
      </c>
      <c r="B480" s="13" t="s">
        <v>179</v>
      </c>
      <c r="C480" s="13" t="s">
        <v>35</v>
      </c>
      <c r="D480" s="14" t="str">
        <f t="shared" si="9"/>
        <v>Not Ready5MaleTotal Anxiety (37.1)</v>
      </c>
      <c r="E480" t="e">
        <f>VLOOKUP($D480, Data!$A$2:$V$9750, E$16, 0)</f>
        <v>#N/A</v>
      </c>
      <c r="F480" t="e">
        <f>VLOOKUP($D480, Data!$A$2:$V$9750, F$16, 0)</f>
        <v>#N/A</v>
      </c>
      <c r="G480" t="e">
        <f>VLOOKUP($D480, Data!$A$2:$V$9750, G$16, 0)</f>
        <v>#N/A</v>
      </c>
      <c r="H480" t="e">
        <f>VLOOKUP($D480, Data!$A$2:$V$9750, H$16, 0)</f>
        <v>#N/A</v>
      </c>
      <c r="I480" t="e">
        <f>VLOOKUP($D480, Data!$A$2:$V$9750, I$16, 0)</f>
        <v>#N/A</v>
      </c>
    </row>
    <row r="481" spans="1:9" x14ac:dyDescent="0.25">
      <c r="A481" s="11">
        <v>5</v>
      </c>
      <c r="B481" s="13" t="s">
        <v>179</v>
      </c>
      <c r="C481" s="13" t="s">
        <v>36</v>
      </c>
      <c r="D481" s="14" t="str">
        <f t="shared" si="9"/>
        <v>Not Ready5MaleTotal Anxiety and Depression (47.1)</v>
      </c>
      <c r="E481" t="e">
        <f>VLOOKUP($D481, Data!$A$2:$V$9750, E$16, 0)</f>
        <v>#N/A</v>
      </c>
      <c r="F481" t="e">
        <f>VLOOKUP($D481, Data!$A$2:$V$9750, F$16, 0)</f>
        <v>#N/A</v>
      </c>
      <c r="G481" t="e">
        <f>VLOOKUP($D481, Data!$A$2:$V$9750, G$16, 0)</f>
        <v>#N/A</v>
      </c>
      <c r="H481" t="e">
        <f>VLOOKUP($D481, Data!$A$2:$V$9750, H$16, 0)</f>
        <v>#N/A</v>
      </c>
      <c r="I481" t="e">
        <f>VLOOKUP($D481, Data!$A$2:$V$9750, I$16, 0)</f>
        <v>#N/A</v>
      </c>
    </row>
    <row r="482" spans="1:9" x14ac:dyDescent="0.25">
      <c r="A482" s="11">
        <v>5</v>
      </c>
      <c r="B482" s="13" t="s">
        <v>179</v>
      </c>
      <c r="C482" s="13" t="s">
        <v>52</v>
      </c>
      <c r="D482" s="14" t="str">
        <f t="shared" si="9"/>
        <v>Not Ready5MaleTotal Anxiety (15.1)</v>
      </c>
      <c r="E482" t="e">
        <f>VLOOKUP($D482, Data!$A$2:$V$9750, E$16, 0)</f>
        <v>#N/A</v>
      </c>
      <c r="F482" t="e">
        <f>VLOOKUP($D482, Data!$A$2:$V$9750, F$16, 0)</f>
        <v>#N/A</v>
      </c>
      <c r="G482" t="e">
        <f>VLOOKUP($D482, Data!$A$2:$V$9750, G$16, 0)</f>
        <v>#N/A</v>
      </c>
      <c r="H482" t="e">
        <f>VLOOKUP($D482, Data!$A$2:$V$9750, H$16, 0)</f>
        <v>#N/A</v>
      </c>
      <c r="I482" t="e">
        <f>VLOOKUP($D482, Data!$A$2:$V$9750, I$16, 0)</f>
        <v>#N/A</v>
      </c>
    </row>
    <row r="483" spans="1:9" x14ac:dyDescent="0.25">
      <c r="A483" s="11">
        <v>5</v>
      </c>
      <c r="B483" s="13" t="s">
        <v>179</v>
      </c>
      <c r="C483" s="13" t="s">
        <v>53</v>
      </c>
      <c r="D483" s="14" t="str">
        <f t="shared" si="9"/>
        <v>Not Ready5MaleTotal Anxiety and Depression (25.1)</v>
      </c>
      <c r="E483" t="e">
        <f>VLOOKUP($D483, Data!$A$2:$V$9750, E$16, 0)</f>
        <v>#N/A</v>
      </c>
      <c r="F483" t="e">
        <f>VLOOKUP($D483, Data!$A$2:$V$9750, F$16, 0)</f>
        <v>#N/A</v>
      </c>
      <c r="G483" t="e">
        <f>VLOOKUP($D483, Data!$A$2:$V$9750, G$16, 0)</f>
        <v>#N/A</v>
      </c>
      <c r="H483" t="e">
        <f>VLOOKUP($D483, Data!$A$2:$V$9750, H$16, 0)</f>
        <v>#N/A</v>
      </c>
      <c r="I483" t="e">
        <f>VLOOKUP($D483, Data!$A$2:$V$9750, I$16, 0)</f>
        <v>#N/A</v>
      </c>
    </row>
    <row r="484" spans="1:9" x14ac:dyDescent="0.25">
      <c r="A484" s="11">
        <v>5</v>
      </c>
      <c r="B484" s="13" t="s">
        <v>179</v>
      </c>
      <c r="C484" s="13" t="s">
        <v>182</v>
      </c>
      <c r="D484" s="14" t="str">
        <f t="shared" si="9"/>
        <v>Not Ready5MaleTotal Depression (5.1)</v>
      </c>
      <c r="E484" t="e">
        <f>VLOOKUP($D484, Data!$A$2:$V$9750, E$16, 0)</f>
        <v>#N/A</v>
      </c>
      <c r="F484" t="e">
        <f>VLOOKUP($D484, Data!$A$2:$V$9750, F$16, 0)</f>
        <v>#N/A</v>
      </c>
      <c r="G484" t="e">
        <f>VLOOKUP($D484, Data!$A$2:$V$9750, G$16, 0)</f>
        <v>#N/A</v>
      </c>
      <c r="H484" t="e">
        <f>VLOOKUP($D484, Data!$A$2:$V$9750, H$16, 0)</f>
        <v>#N/A</v>
      </c>
      <c r="I484" t="e">
        <f>VLOOKUP($D484, Data!$A$2:$V$9750, I$16, 0)</f>
        <v>#N/A</v>
      </c>
    </row>
    <row r="485" spans="1:9" x14ac:dyDescent="0.25">
      <c r="A485" s="11">
        <v>5</v>
      </c>
      <c r="B485" s="13" t="s">
        <v>179</v>
      </c>
      <c r="C485" s="13" t="s">
        <v>183</v>
      </c>
      <c r="D485" s="14" t="str">
        <f t="shared" si="9"/>
        <v>Not Ready5MaleTotal Anxiety (20.1)</v>
      </c>
      <c r="E485" t="e">
        <f>VLOOKUP($D485, Data!$A$2:$V$9750, E$16, 0)</f>
        <v>#N/A</v>
      </c>
      <c r="F485" t="e">
        <f>VLOOKUP($D485, Data!$A$2:$V$9750, F$16, 0)</f>
        <v>#N/A</v>
      </c>
      <c r="G485" t="e">
        <f>VLOOKUP($D485, Data!$A$2:$V$9750, G$16, 0)</f>
        <v>#N/A</v>
      </c>
      <c r="H485" t="e">
        <f>VLOOKUP($D485, Data!$A$2:$V$9750, H$16, 0)</f>
        <v>#N/A</v>
      </c>
      <c r="I485" t="e">
        <f>VLOOKUP($D485, Data!$A$2:$V$9750, I$16, 0)</f>
        <v>#N/A</v>
      </c>
    </row>
    <row r="486" spans="1:9" x14ac:dyDescent="0.25">
      <c r="A486" s="11">
        <v>5</v>
      </c>
      <c r="B486" s="13" t="s">
        <v>3302</v>
      </c>
      <c r="C486" s="13" t="s">
        <v>29</v>
      </c>
      <c r="D486" s="14" t="str">
        <f t="shared" si="9"/>
        <v>Not Ready5CombinedSocial Phobia (9.1)</v>
      </c>
      <c r="E486" t="e">
        <f>VLOOKUP($D486, Data!$A$2:$V$9750, E$16, 0)</f>
        <v>#N/A</v>
      </c>
      <c r="F486" t="e">
        <f>VLOOKUP($D486, Data!$A$2:$V$9750, F$16, 0)</f>
        <v>#N/A</v>
      </c>
      <c r="G486" t="e">
        <f>VLOOKUP($D486, Data!$A$2:$V$9750, G$16, 0)</f>
        <v>#N/A</v>
      </c>
      <c r="H486" t="e">
        <f>VLOOKUP($D486, Data!$A$2:$V$9750, H$16, 0)</f>
        <v>#N/A</v>
      </c>
      <c r="I486" t="e">
        <f>VLOOKUP($D486, Data!$A$2:$V$9750, I$16, 0)</f>
        <v>#N/A</v>
      </c>
    </row>
    <row r="487" spans="1:9" x14ac:dyDescent="0.25">
      <c r="A487" s="11">
        <v>5</v>
      </c>
      <c r="B487" s="13" t="s">
        <v>3302</v>
      </c>
      <c r="C487" s="13" t="s">
        <v>30</v>
      </c>
      <c r="D487" s="14" t="str">
        <f t="shared" si="9"/>
        <v>Not Ready5CombinedPanic Disorder (9.1)</v>
      </c>
      <c r="E487" t="e">
        <f>VLOOKUP($D487, Data!$A$2:$V$9750, E$16, 0)</f>
        <v>#N/A</v>
      </c>
      <c r="F487" t="e">
        <f>VLOOKUP($D487, Data!$A$2:$V$9750, F$16, 0)</f>
        <v>#N/A</v>
      </c>
      <c r="G487" t="e">
        <f>VLOOKUP($D487, Data!$A$2:$V$9750, G$16, 0)</f>
        <v>#N/A</v>
      </c>
      <c r="H487" t="e">
        <f>VLOOKUP($D487, Data!$A$2:$V$9750, H$16, 0)</f>
        <v>#N/A</v>
      </c>
      <c r="I487" t="e">
        <f>VLOOKUP($D487, Data!$A$2:$V$9750, I$16, 0)</f>
        <v>#N/A</v>
      </c>
    </row>
    <row r="488" spans="1:9" x14ac:dyDescent="0.25">
      <c r="A488" s="11">
        <v>5</v>
      </c>
      <c r="B488" s="13" t="s">
        <v>3302</v>
      </c>
      <c r="C488" s="13" t="s">
        <v>31</v>
      </c>
      <c r="D488" s="14" t="str">
        <f t="shared" si="9"/>
        <v>Not Ready5CombinedGeneralized Anxiety Disorder (6.1)</v>
      </c>
      <c r="E488" t="e">
        <f>VLOOKUP($D488, Data!$A$2:$V$9750, E$16, 0)</f>
        <v>#N/A</v>
      </c>
      <c r="F488" t="e">
        <f>VLOOKUP($D488, Data!$A$2:$V$9750, F$16, 0)</f>
        <v>#N/A</v>
      </c>
      <c r="G488" t="e">
        <f>VLOOKUP($D488, Data!$A$2:$V$9750, G$16, 0)</f>
        <v>#N/A</v>
      </c>
      <c r="H488" t="e">
        <f>VLOOKUP($D488, Data!$A$2:$V$9750, H$16, 0)</f>
        <v>#N/A</v>
      </c>
      <c r="I488" t="e">
        <f>VLOOKUP($D488, Data!$A$2:$V$9750, I$16, 0)</f>
        <v>#N/A</v>
      </c>
    </row>
    <row r="489" spans="1:9" x14ac:dyDescent="0.25">
      <c r="A489" s="11">
        <v>5</v>
      </c>
      <c r="B489" s="13" t="s">
        <v>3302</v>
      </c>
      <c r="C489" s="13" t="s">
        <v>32</v>
      </c>
      <c r="D489" s="14" t="str">
        <f t="shared" si="9"/>
        <v>Not Ready5CombinedMajor Depressive Disorder (10.1)</v>
      </c>
      <c r="E489" t="e">
        <f>VLOOKUP($D489, Data!$A$2:$V$9750, E$16, 0)</f>
        <v>#N/A</v>
      </c>
      <c r="F489" t="e">
        <f>VLOOKUP($D489, Data!$A$2:$V$9750, F$16, 0)</f>
        <v>#N/A</v>
      </c>
      <c r="G489" t="e">
        <f>VLOOKUP($D489, Data!$A$2:$V$9750, G$16, 0)</f>
        <v>#N/A</v>
      </c>
      <c r="H489" t="e">
        <f>VLOOKUP($D489, Data!$A$2:$V$9750, H$16, 0)</f>
        <v>#N/A</v>
      </c>
      <c r="I489" t="e">
        <f>VLOOKUP($D489, Data!$A$2:$V$9750, I$16, 0)</f>
        <v>#N/A</v>
      </c>
    </row>
    <row r="490" spans="1:9" x14ac:dyDescent="0.25">
      <c r="A490" s="11">
        <v>5</v>
      </c>
      <c r="B490" s="13" t="s">
        <v>3302</v>
      </c>
      <c r="C490" s="13" t="s">
        <v>33</v>
      </c>
      <c r="D490" s="14" t="str">
        <f t="shared" si="9"/>
        <v>Not Ready5CombinedSeparation Anxiety Disorder (7.1)</v>
      </c>
      <c r="E490" t="e">
        <f>VLOOKUP($D490, Data!$A$2:$V$9750, E$16, 0)</f>
        <v>#N/A</v>
      </c>
      <c r="F490" t="e">
        <f>VLOOKUP($D490, Data!$A$2:$V$9750, F$16, 0)</f>
        <v>#N/A</v>
      </c>
      <c r="G490" t="e">
        <f>VLOOKUP($D490, Data!$A$2:$V$9750, G$16, 0)</f>
        <v>#N/A</v>
      </c>
      <c r="H490" t="e">
        <f>VLOOKUP($D490, Data!$A$2:$V$9750, H$16, 0)</f>
        <v>#N/A</v>
      </c>
      <c r="I490" t="e">
        <f>VLOOKUP($D490, Data!$A$2:$V$9750, I$16, 0)</f>
        <v>#N/A</v>
      </c>
    </row>
    <row r="491" spans="1:9" x14ac:dyDescent="0.25">
      <c r="A491" s="11">
        <v>5</v>
      </c>
      <c r="B491" s="13" t="s">
        <v>3302</v>
      </c>
      <c r="C491" s="13" t="s">
        <v>34</v>
      </c>
      <c r="D491" s="14" t="str">
        <f t="shared" si="9"/>
        <v>Not Ready5CombinedObsessive Compulsive Disorder (6.1)</v>
      </c>
      <c r="E491" t="e">
        <f>VLOOKUP($D491, Data!$A$2:$V$9750, E$16, 0)</f>
        <v>#N/A</v>
      </c>
      <c r="F491" t="e">
        <f>VLOOKUP($D491, Data!$A$2:$V$9750, F$16, 0)</f>
        <v>#N/A</v>
      </c>
      <c r="G491" t="e">
        <f>VLOOKUP($D491, Data!$A$2:$V$9750, G$16, 0)</f>
        <v>#N/A</v>
      </c>
      <c r="H491" t="e">
        <f>VLOOKUP($D491, Data!$A$2:$V$9750, H$16, 0)</f>
        <v>#N/A</v>
      </c>
      <c r="I491" t="e">
        <f>VLOOKUP($D491, Data!$A$2:$V$9750, I$16, 0)</f>
        <v>#N/A</v>
      </c>
    </row>
    <row r="492" spans="1:9" x14ac:dyDescent="0.25">
      <c r="A492" s="11">
        <v>5</v>
      </c>
      <c r="B492" s="13" t="s">
        <v>3302</v>
      </c>
      <c r="C492" s="13" t="s">
        <v>35</v>
      </c>
      <c r="D492" s="14" t="str">
        <f t="shared" si="9"/>
        <v>Not Ready5CombinedTotal Anxiety (37.1)</v>
      </c>
      <c r="E492" t="e">
        <f>VLOOKUP($D492, Data!$A$2:$V$9750, E$16, 0)</f>
        <v>#N/A</v>
      </c>
      <c r="F492" t="e">
        <f>VLOOKUP($D492, Data!$A$2:$V$9750, F$16, 0)</f>
        <v>#N/A</v>
      </c>
      <c r="G492" t="e">
        <f>VLOOKUP($D492, Data!$A$2:$V$9750, G$16, 0)</f>
        <v>#N/A</v>
      </c>
      <c r="H492" t="e">
        <f>VLOOKUP($D492, Data!$A$2:$V$9750, H$16, 0)</f>
        <v>#N/A</v>
      </c>
      <c r="I492" t="e">
        <f>VLOOKUP($D492, Data!$A$2:$V$9750, I$16, 0)</f>
        <v>#N/A</v>
      </c>
    </row>
    <row r="493" spans="1:9" x14ac:dyDescent="0.25">
      <c r="A493" s="11">
        <v>5</v>
      </c>
      <c r="B493" s="13" t="s">
        <v>3302</v>
      </c>
      <c r="C493" s="13" t="s">
        <v>36</v>
      </c>
      <c r="D493" s="14" t="str">
        <f t="shared" si="9"/>
        <v>Not Ready5CombinedTotal Anxiety and Depression (47.1)</v>
      </c>
      <c r="E493" t="e">
        <f>VLOOKUP($D493, Data!$A$2:$V$9750, E$16, 0)</f>
        <v>#N/A</v>
      </c>
      <c r="F493" t="e">
        <f>VLOOKUP($D493, Data!$A$2:$V$9750, F$16, 0)</f>
        <v>#N/A</v>
      </c>
      <c r="G493" t="e">
        <f>VLOOKUP($D493, Data!$A$2:$V$9750, G$16, 0)</f>
        <v>#N/A</v>
      </c>
      <c r="H493" t="e">
        <f>VLOOKUP($D493, Data!$A$2:$V$9750, H$16, 0)</f>
        <v>#N/A</v>
      </c>
      <c r="I493" t="e">
        <f>VLOOKUP($D493, Data!$A$2:$V$9750, I$16, 0)</f>
        <v>#N/A</v>
      </c>
    </row>
    <row r="494" spans="1:9" x14ac:dyDescent="0.25">
      <c r="A494" s="11">
        <v>5</v>
      </c>
      <c r="B494" s="13" t="s">
        <v>3302</v>
      </c>
      <c r="C494" s="13" t="s">
        <v>52</v>
      </c>
      <c r="D494" s="14" t="str">
        <f t="shared" si="9"/>
        <v>Not Ready5CombinedTotal Anxiety (15.1)</v>
      </c>
      <c r="E494" t="e">
        <f>VLOOKUP($D494, Data!$A$2:$V$9750, E$16, 0)</f>
        <v>#N/A</v>
      </c>
      <c r="F494" t="e">
        <f>VLOOKUP($D494, Data!$A$2:$V$9750, F$16, 0)</f>
        <v>#N/A</v>
      </c>
      <c r="G494" t="e">
        <f>VLOOKUP($D494, Data!$A$2:$V$9750, G$16, 0)</f>
        <v>#N/A</v>
      </c>
      <c r="H494" t="e">
        <f>VLOOKUP($D494, Data!$A$2:$V$9750, H$16, 0)</f>
        <v>#N/A</v>
      </c>
      <c r="I494" t="e">
        <f>VLOOKUP($D494, Data!$A$2:$V$9750, I$16, 0)</f>
        <v>#N/A</v>
      </c>
    </row>
    <row r="495" spans="1:9" x14ac:dyDescent="0.25">
      <c r="A495" s="11">
        <v>5</v>
      </c>
      <c r="B495" s="13" t="s">
        <v>3302</v>
      </c>
      <c r="C495" s="13" t="s">
        <v>53</v>
      </c>
      <c r="D495" s="14" t="str">
        <f t="shared" si="9"/>
        <v>Not Ready5CombinedTotal Anxiety and Depression (25.1)</v>
      </c>
      <c r="E495" t="e">
        <f>VLOOKUP($D495, Data!$A$2:$V$9750, E$16, 0)</f>
        <v>#N/A</v>
      </c>
      <c r="F495" t="e">
        <f>VLOOKUP($D495, Data!$A$2:$V$9750, F$16, 0)</f>
        <v>#N/A</v>
      </c>
      <c r="G495" t="e">
        <f>VLOOKUP($D495, Data!$A$2:$V$9750, G$16, 0)</f>
        <v>#N/A</v>
      </c>
      <c r="H495" t="e">
        <f>VLOOKUP($D495, Data!$A$2:$V$9750, H$16, 0)</f>
        <v>#N/A</v>
      </c>
      <c r="I495" t="e">
        <f>VLOOKUP($D495, Data!$A$2:$V$9750, I$16, 0)</f>
        <v>#N/A</v>
      </c>
    </row>
    <row r="496" spans="1:9" x14ac:dyDescent="0.25">
      <c r="A496" s="11">
        <v>5</v>
      </c>
      <c r="B496" s="13" t="s">
        <v>3302</v>
      </c>
      <c r="C496" s="13" t="s">
        <v>182</v>
      </c>
      <c r="D496" s="14" t="str">
        <f t="shared" si="9"/>
        <v>Not Ready5CombinedTotal Depression (5.1)</v>
      </c>
      <c r="E496" t="e">
        <f>VLOOKUP($D496, Data!$A$2:$V$9750, E$16, 0)</f>
        <v>#N/A</v>
      </c>
      <c r="F496" t="e">
        <f>VLOOKUP($D496, Data!$A$2:$V$9750, F$16, 0)</f>
        <v>#N/A</v>
      </c>
      <c r="G496" t="e">
        <f>VLOOKUP($D496, Data!$A$2:$V$9750, G$16, 0)</f>
        <v>#N/A</v>
      </c>
      <c r="H496" t="e">
        <f>VLOOKUP($D496, Data!$A$2:$V$9750, H$16, 0)</f>
        <v>#N/A</v>
      </c>
      <c r="I496" t="e">
        <f>VLOOKUP($D496, Data!$A$2:$V$9750, I$16, 0)</f>
        <v>#N/A</v>
      </c>
    </row>
    <row r="497" spans="1:9" x14ac:dyDescent="0.25">
      <c r="A497" s="11">
        <v>5</v>
      </c>
      <c r="B497" s="13" t="s">
        <v>3302</v>
      </c>
      <c r="C497" s="13" t="s">
        <v>183</v>
      </c>
      <c r="D497" s="14" t="str">
        <f t="shared" si="9"/>
        <v>Not Ready5CombinedTotal Anxiety (20.1)</v>
      </c>
      <c r="E497" t="e">
        <f>VLOOKUP($D497, Data!$A$2:$V$9750, E$16, 0)</f>
        <v>#N/A</v>
      </c>
      <c r="F497" t="e">
        <f>VLOOKUP($D497, Data!$A$2:$V$9750, F$16, 0)</f>
        <v>#N/A</v>
      </c>
      <c r="G497" t="e">
        <f>VLOOKUP($D497, Data!$A$2:$V$9750, G$16, 0)</f>
        <v>#N/A</v>
      </c>
      <c r="H497" t="e">
        <f>VLOOKUP($D497, Data!$A$2:$V$9750, H$16, 0)</f>
        <v>#N/A</v>
      </c>
      <c r="I497" t="e">
        <f>VLOOKUP($D497, Data!$A$2:$V$9750, I$16, 0)</f>
        <v>#N/A</v>
      </c>
    </row>
    <row r="498" spans="1:9" x14ac:dyDescent="0.25">
      <c r="A498" s="11">
        <v>5</v>
      </c>
      <c r="B498" s="13" t="s">
        <v>180</v>
      </c>
      <c r="C498" s="13" t="s">
        <v>29</v>
      </c>
      <c r="D498" s="14" t="str">
        <f t="shared" si="9"/>
        <v>Not Ready5Non-binarySocial Phobia (9.1)</v>
      </c>
      <c r="E498" t="e">
        <f>VLOOKUP($D498, Data!$A$2:$V$9750, E$16, 0)</f>
        <v>#N/A</v>
      </c>
      <c r="F498" t="e">
        <f>VLOOKUP($D498, Data!$A$2:$V$9750, F$16, 0)</f>
        <v>#N/A</v>
      </c>
      <c r="G498" t="e">
        <f>VLOOKUP($D498, Data!$A$2:$V$9750, G$16, 0)</f>
        <v>#N/A</v>
      </c>
      <c r="H498" t="e">
        <f>VLOOKUP($D498, Data!$A$2:$V$9750, H$16, 0)</f>
        <v>#N/A</v>
      </c>
      <c r="I498" t="e">
        <f>VLOOKUP($D498, Data!$A$2:$V$9750, I$16, 0)</f>
        <v>#N/A</v>
      </c>
    </row>
    <row r="499" spans="1:9" x14ac:dyDescent="0.25">
      <c r="A499" s="11">
        <v>5</v>
      </c>
      <c r="B499" s="13" t="s">
        <v>180</v>
      </c>
      <c r="C499" s="13" t="s">
        <v>30</v>
      </c>
      <c r="D499" s="14" t="str">
        <f t="shared" si="9"/>
        <v>Not Ready5Non-binaryPanic Disorder (9.1)</v>
      </c>
      <c r="E499" t="e">
        <f>VLOOKUP($D499, Data!$A$2:$V$9750, E$16, 0)</f>
        <v>#N/A</v>
      </c>
      <c r="F499" t="e">
        <f>VLOOKUP($D499, Data!$A$2:$V$9750, F$16, 0)</f>
        <v>#N/A</v>
      </c>
      <c r="G499" t="e">
        <f>VLOOKUP($D499, Data!$A$2:$V$9750, G$16, 0)</f>
        <v>#N/A</v>
      </c>
      <c r="H499" t="e">
        <f>VLOOKUP($D499, Data!$A$2:$V$9750, H$16, 0)</f>
        <v>#N/A</v>
      </c>
      <c r="I499" t="e">
        <f>VLOOKUP($D499, Data!$A$2:$V$9750, I$16, 0)</f>
        <v>#N/A</v>
      </c>
    </row>
    <row r="500" spans="1:9" x14ac:dyDescent="0.25">
      <c r="A500" s="11">
        <v>5</v>
      </c>
      <c r="B500" s="13" t="s">
        <v>180</v>
      </c>
      <c r="C500" s="13" t="s">
        <v>31</v>
      </c>
      <c r="D500" s="14" t="str">
        <f t="shared" si="9"/>
        <v>Not Ready5Non-binaryGeneralized Anxiety Disorder (6.1)</v>
      </c>
      <c r="E500" t="e">
        <f>VLOOKUP($D500, Data!$A$2:$V$9750, E$16, 0)</f>
        <v>#N/A</v>
      </c>
      <c r="F500" t="e">
        <f>VLOOKUP($D500, Data!$A$2:$V$9750, F$16, 0)</f>
        <v>#N/A</v>
      </c>
      <c r="G500" t="e">
        <f>VLOOKUP($D500, Data!$A$2:$V$9750, G$16, 0)</f>
        <v>#N/A</v>
      </c>
      <c r="H500" t="e">
        <f>VLOOKUP($D500, Data!$A$2:$V$9750, H$16, 0)</f>
        <v>#N/A</v>
      </c>
      <c r="I500" t="e">
        <f>VLOOKUP($D500, Data!$A$2:$V$9750, I$16, 0)</f>
        <v>#N/A</v>
      </c>
    </row>
    <row r="501" spans="1:9" x14ac:dyDescent="0.25">
      <c r="A501" s="11">
        <v>5</v>
      </c>
      <c r="B501" s="13" t="s">
        <v>180</v>
      </c>
      <c r="C501" s="13" t="s">
        <v>32</v>
      </c>
      <c r="D501" s="14" t="str">
        <f t="shared" si="9"/>
        <v>Not Ready5Non-binaryMajor Depressive Disorder (10.1)</v>
      </c>
      <c r="E501" t="e">
        <f>VLOOKUP($D501, Data!$A$2:$V$9750, E$16, 0)</f>
        <v>#N/A</v>
      </c>
      <c r="F501" t="e">
        <f>VLOOKUP($D501, Data!$A$2:$V$9750, F$16, 0)</f>
        <v>#N/A</v>
      </c>
      <c r="G501" t="e">
        <f>VLOOKUP($D501, Data!$A$2:$V$9750, G$16, 0)</f>
        <v>#N/A</v>
      </c>
      <c r="H501" t="e">
        <f>VLOOKUP($D501, Data!$A$2:$V$9750, H$16, 0)</f>
        <v>#N/A</v>
      </c>
      <c r="I501" t="e">
        <f>VLOOKUP($D501, Data!$A$2:$V$9750, I$16, 0)</f>
        <v>#N/A</v>
      </c>
    </row>
    <row r="502" spans="1:9" x14ac:dyDescent="0.25">
      <c r="A502" s="11">
        <v>5</v>
      </c>
      <c r="B502" s="13" t="s">
        <v>180</v>
      </c>
      <c r="C502" s="13" t="s">
        <v>33</v>
      </c>
      <c r="D502" s="14" t="str">
        <f t="shared" si="9"/>
        <v>Not Ready5Non-binarySeparation Anxiety Disorder (7.1)</v>
      </c>
      <c r="E502" t="e">
        <f>VLOOKUP($D502, Data!$A$2:$V$9750, E$16, 0)</f>
        <v>#N/A</v>
      </c>
      <c r="F502" t="e">
        <f>VLOOKUP($D502, Data!$A$2:$V$9750, F$16, 0)</f>
        <v>#N/A</v>
      </c>
      <c r="G502" t="e">
        <f>VLOOKUP($D502, Data!$A$2:$V$9750, G$16, 0)</f>
        <v>#N/A</v>
      </c>
      <c r="H502" t="e">
        <f>VLOOKUP($D502, Data!$A$2:$V$9750, H$16, 0)</f>
        <v>#N/A</v>
      </c>
      <c r="I502" t="e">
        <f>VLOOKUP($D502, Data!$A$2:$V$9750, I$16, 0)</f>
        <v>#N/A</v>
      </c>
    </row>
    <row r="503" spans="1:9" x14ac:dyDescent="0.25">
      <c r="A503" s="11">
        <v>5</v>
      </c>
      <c r="B503" s="13" t="s">
        <v>180</v>
      </c>
      <c r="C503" s="13" t="s">
        <v>34</v>
      </c>
      <c r="D503" s="14" t="str">
        <f t="shared" si="9"/>
        <v>Not Ready5Non-binaryObsessive Compulsive Disorder (6.1)</v>
      </c>
      <c r="E503" t="e">
        <f>VLOOKUP($D503, Data!$A$2:$V$9750, E$16, 0)</f>
        <v>#N/A</v>
      </c>
      <c r="F503" t="e">
        <f>VLOOKUP($D503, Data!$A$2:$V$9750, F$16, 0)</f>
        <v>#N/A</v>
      </c>
      <c r="G503" t="e">
        <f>VLOOKUP($D503, Data!$A$2:$V$9750, G$16, 0)</f>
        <v>#N/A</v>
      </c>
      <c r="H503" t="e">
        <f>VLOOKUP($D503, Data!$A$2:$V$9750, H$16, 0)</f>
        <v>#N/A</v>
      </c>
      <c r="I503" t="e">
        <f>VLOOKUP($D503, Data!$A$2:$V$9750, I$16, 0)</f>
        <v>#N/A</v>
      </c>
    </row>
    <row r="504" spans="1:9" x14ac:dyDescent="0.25">
      <c r="A504" s="11">
        <v>5</v>
      </c>
      <c r="B504" s="13" t="s">
        <v>180</v>
      </c>
      <c r="C504" s="13" t="s">
        <v>35</v>
      </c>
      <c r="D504" s="14" t="str">
        <f t="shared" si="9"/>
        <v>Not Ready5Non-binaryTotal Anxiety (37.1)</v>
      </c>
      <c r="E504" t="e">
        <f>VLOOKUP($D504, Data!$A$2:$V$9750, E$16, 0)</f>
        <v>#N/A</v>
      </c>
      <c r="F504" t="e">
        <f>VLOOKUP($D504, Data!$A$2:$V$9750, F$16, 0)</f>
        <v>#N/A</v>
      </c>
      <c r="G504" t="e">
        <f>VLOOKUP($D504, Data!$A$2:$V$9750, G$16, 0)</f>
        <v>#N/A</v>
      </c>
      <c r="H504" t="e">
        <f>VLOOKUP($D504, Data!$A$2:$V$9750, H$16, 0)</f>
        <v>#N/A</v>
      </c>
      <c r="I504" t="e">
        <f>VLOOKUP($D504, Data!$A$2:$V$9750, I$16, 0)</f>
        <v>#N/A</v>
      </c>
    </row>
    <row r="505" spans="1:9" x14ac:dyDescent="0.25">
      <c r="A505" s="11">
        <v>5</v>
      </c>
      <c r="B505" s="13" t="s">
        <v>180</v>
      </c>
      <c r="C505" s="13" t="s">
        <v>36</v>
      </c>
      <c r="D505" s="14" t="str">
        <f t="shared" si="9"/>
        <v>Not Ready5Non-binaryTotal Anxiety and Depression (47.1)</v>
      </c>
      <c r="E505" t="e">
        <f>VLOOKUP($D505, Data!$A$2:$V$9750, E$16, 0)</f>
        <v>#N/A</v>
      </c>
      <c r="F505" t="e">
        <f>VLOOKUP($D505, Data!$A$2:$V$9750, F$16, 0)</f>
        <v>#N/A</v>
      </c>
      <c r="G505" t="e">
        <f>VLOOKUP($D505, Data!$A$2:$V$9750, G$16, 0)</f>
        <v>#N/A</v>
      </c>
      <c r="H505" t="e">
        <f>VLOOKUP($D505, Data!$A$2:$V$9750, H$16, 0)</f>
        <v>#N/A</v>
      </c>
      <c r="I505" t="e">
        <f>VLOOKUP($D505, Data!$A$2:$V$9750, I$16, 0)</f>
        <v>#N/A</v>
      </c>
    </row>
    <row r="506" spans="1:9" x14ac:dyDescent="0.25">
      <c r="A506" s="11">
        <v>5</v>
      </c>
      <c r="B506" s="13" t="s">
        <v>180</v>
      </c>
      <c r="C506" s="13" t="s">
        <v>52</v>
      </c>
      <c r="D506" s="14" t="str">
        <f t="shared" si="9"/>
        <v>Not Ready5Non-binaryTotal Anxiety (15.1)</v>
      </c>
      <c r="E506" t="e">
        <f>VLOOKUP($D506, Data!$A$2:$V$9750, E$16, 0)</f>
        <v>#N/A</v>
      </c>
      <c r="F506" t="e">
        <f>VLOOKUP($D506, Data!$A$2:$V$9750, F$16, 0)</f>
        <v>#N/A</v>
      </c>
      <c r="G506" t="e">
        <f>VLOOKUP($D506, Data!$A$2:$V$9750, G$16, 0)</f>
        <v>#N/A</v>
      </c>
      <c r="H506" t="e">
        <f>VLOOKUP($D506, Data!$A$2:$V$9750, H$16, 0)</f>
        <v>#N/A</v>
      </c>
      <c r="I506" t="e">
        <f>VLOOKUP($D506, Data!$A$2:$V$9750, I$16, 0)</f>
        <v>#N/A</v>
      </c>
    </row>
    <row r="507" spans="1:9" x14ac:dyDescent="0.25">
      <c r="A507" s="11">
        <v>5</v>
      </c>
      <c r="B507" s="13" t="s">
        <v>180</v>
      </c>
      <c r="C507" s="13" t="s">
        <v>53</v>
      </c>
      <c r="D507" s="14" t="str">
        <f t="shared" si="9"/>
        <v>Not Ready5Non-binaryTotal Anxiety and Depression (25.1)</v>
      </c>
      <c r="E507" t="e">
        <f>VLOOKUP($D507, Data!$A$2:$V$9750, E$16, 0)</f>
        <v>#N/A</v>
      </c>
      <c r="F507" t="e">
        <f>VLOOKUP($D507, Data!$A$2:$V$9750, F$16, 0)</f>
        <v>#N/A</v>
      </c>
      <c r="G507" t="e">
        <f>VLOOKUP($D507, Data!$A$2:$V$9750, G$16, 0)</f>
        <v>#N/A</v>
      </c>
      <c r="H507" t="e">
        <f>VLOOKUP($D507, Data!$A$2:$V$9750, H$16, 0)</f>
        <v>#N/A</v>
      </c>
      <c r="I507" t="e">
        <f>VLOOKUP($D507, Data!$A$2:$V$9750, I$16, 0)</f>
        <v>#N/A</v>
      </c>
    </row>
    <row r="508" spans="1:9" x14ac:dyDescent="0.25">
      <c r="A508" s="11">
        <v>5</v>
      </c>
      <c r="B508" s="13" t="s">
        <v>180</v>
      </c>
      <c r="C508" s="13" t="s">
        <v>182</v>
      </c>
      <c r="D508" s="14" t="str">
        <f t="shared" si="9"/>
        <v>Not Ready5Non-binaryTotal Depression (5.1)</v>
      </c>
      <c r="E508" t="e">
        <f>VLOOKUP($D508, Data!$A$2:$V$9750, E$16, 0)</f>
        <v>#N/A</v>
      </c>
      <c r="F508" t="e">
        <f>VLOOKUP($D508, Data!$A$2:$V$9750, F$16, 0)</f>
        <v>#N/A</v>
      </c>
      <c r="G508" t="e">
        <f>VLOOKUP($D508, Data!$A$2:$V$9750, G$16, 0)</f>
        <v>#N/A</v>
      </c>
      <c r="H508" t="e">
        <f>VLOOKUP($D508, Data!$A$2:$V$9750, H$16, 0)</f>
        <v>#N/A</v>
      </c>
      <c r="I508" t="e">
        <f>VLOOKUP($D508, Data!$A$2:$V$9750, I$16, 0)</f>
        <v>#N/A</v>
      </c>
    </row>
    <row r="509" spans="1:9" x14ac:dyDescent="0.25">
      <c r="A509" s="11">
        <v>5</v>
      </c>
      <c r="B509" s="13" t="s">
        <v>180</v>
      </c>
      <c r="C509" s="13" t="s">
        <v>183</v>
      </c>
      <c r="D509" s="14" t="str">
        <f t="shared" si="9"/>
        <v>Not Ready5Non-binaryTotal Anxiety (20.1)</v>
      </c>
      <c r="E509" t="e">
        <f>VLOOKUP($D509, Data!$A$2:$V$9750, E$16, 0)</f>
        <v>#N/A</v>
      </c>
      <c r="F509" t="e">
        <f>VLOOKUP($D509, Data!$A$2:$V$9750, F$16, 0)</f>
        <v>#N/A</v>
      </c>
      <c r="G509" t="e">
        <f>VLOOKUP($D509, Data!$A$2:$V$9750, G$16, 0)</f>
        <v>#N/A</v>
      </c>
      <c r="H509" t="e">
        <f>VLOOKUP($D509, Data!$A$2:$V$9750, H$16, 0)</f>
        <v>#N/A</v>
      </c>
      <c r="I509" t="e">
        <f>VLOOKUP($D509, Data!$A$2:$V$9750, I$16, 0)</f>
        <v>#N/A</v>
      </c>
    </row>
    <row r="510" spans="1:9" x14ac:dyDescent="0.25">
      <c r="A510" s="11">
        <v>5</v>
      </c>
      <c r="B510" s="13" t="s">
        <v>181</v>
      </c>
      <c r="C510" s="13" t="s">
        <v>29</v>
      </c>
      <c r="D510" s="14" t="str">
        <f t="shared" si="9"/>
        <v>Not Ready5TransgenderSocial Phobia (9.1)</v>
      </c>
      <c r="E510" t="e">
        <f>VLOOKUP($D510, Data!$A$2:$V$9750, E$16, 0)</f>
        <v>#N/A</v>
      </c>
      <c r="F510" t="e">
        <f>VLOOKUP($D510, Data!$A$2:$V$9750, F$16, 0)</f>
        <v>#N/A</v>
      </c>
      <c r="G510" t="e">
        <f>VLOOKUP($D510, Data!$A$2:$V$9750, G$16, 0)</f>
        <v>#N/A</v>
      </c>
      <c r="H510" t="e">
        <f>VLOOKUP($D510, Data!$A$2:$V$9750, H$16, 0)</f>
        <v>#N/A</v>
      </c>
      <c r="I510" t="e">
        <f>VLOOKUP($D510, Data!$A$2:$V$9750, I$16, 0)</f>
        <v>#N/A</v>
      </c>
    </row>
    <row r="511" spans="1:9" x14ac:dyDescent="0.25">
      <c r="A511" s="11">
        <v>5</v>
      </c>
      <c r="B511" s="13" t="s">
        <v>181</v>
      </c>
      <c r="C511" s="13" t="s">
        <v>30</v>
      </c>
      <c r="D511" s="14" t="str">
        <f t="shared" si="9"/>
        <v>Not Ready5TransgenderPanic Disorder (9.1)</v>
      </c>
      <c r="E511" t="e">
        <f>VLOOKUP($D511, Data!$A$2:$V$9750, E$16, 0)</f>
        <v>#N/A</v>
      </c>
      <c r="F511" t="e">
        <f>VLOOKUP($D511, Data!$A$2:$V$9750, F$16, 0)</f>
        <v>#N/A</v>
      </c>
      <c r="G511" t="e">
        <f>VLOOKUP($D511, Data!$A$2:$V$9750, G$16, 0)</f>
        <v>#N/A</v>
      </c>
      <c r="H511" t="e">
        <f>VLOOKUP($D511, Data!$A$2:$V$9750, H$16, 0)</f>
        <v>#N/A</v>
      </c>
      <c r="I511" t="e">
        <f>VLOOKUP($D511, Data!$A$2:$V$9750, I$16, 0)</f>
        <v>#N/A</v>
      </c>
    </row>
    <row r="512" spans="1:9" x14ac:dyDescent="0.25">
      <c r="A512" s="11">
        <v>5</v>
      </c>
      <c r="B512" s="13" t="s">
        <v>181</v>
      </c>
      <c r="C512" s="13" t="s">
        <v>31</v>
      </c>
      <c r="D512" s="14" t="str">
        <f t="shared" si="9"/>
        <v>Not Ready5TransgenderGeneralized Anxiety Disorder (6.1)</v>
      </c>
      <c r="E512" t="e">
        <f>VLOOKUP($D512, Data!$A$2:$V$9750, E$16, 0)</f>
        <v>#N/A</v>
      </c>
      <c r="F512" t="e">
        <f>VLOOKUP($D512, Data!$A$2:$V$9750, F$16, 0)</f>
        <v>#N/A</v>
      </c>
      <c r="G512" t="e">
        <f>VLOOKUP($D512, Data!$A$2:$V$9750, G$16, 0)</f>
        <v>#N/A</v>
      </c>
      <c r="H512" t="e">
        <f>VLOOKUP($D512, Data!$A$2:$V$9750, H$16, 0)</f>
        <v>#N/A</v>
      </c>
      <c r="I512" t="e">
        <f>VLOOKUP($D512, Data!$A$2:$V$9750, I$16, 0)</f>
        <v>#N/A</v>
      </c>
    </row>
    <row r="513" spans="1:9" x14ac:dyDescent="0.25">
      <c r="A513" s="11">
        <v>5</v>
      </c>
      <c r="B513" s="13" t="s">
        <v>181</v>
      </c>
      <c r="C513" s="13" t="s">
        <v>32</v>
      </c>
      <c r="D513" s="14" t="str">
        <f t="shared" si="9"/>
        <v>Not Ready5TransgenderMajor Depressive Disorder (10.1)</v>
      </c>
      <c r="E513" t="e">
        <f>VLOOKUP($D513, Data!$A$2:$V$9750, E$16, 0)</f>
        <v>#N/A</v>
      </c>
      <c r="F513" t="e">
        <f>VLOOKUP($D513, Data!$A$2:$V$9750, F$16, 0)</f>
        <v>#N/A</v>
      </c>
      <c r="G513" t="e">
        <f>VLOOKUP($D513, Data!$A$2:$V$9750, G$16, 0)</f>
        <v>#N/A</v>
      </c>
      <c r="H513" t="e">
        <f>VLOOKUP($D513, Data!$A$2:$V$9750, H$16, 0)</f>
        <v>#N/A</v>
      </c>
      <c r="I513" t="e">
        <f>VLOOKUP($D513, Data!$A$2:$V$9750, I$16, 0)</f>
        <v>#N/A</v>
      </c>
    </row>
    <row r="514" spans="1:9" x14ac:dyDescent="0.25">
      <c r="A514" s="11">
        <v>5</v>
      </c>
      <c r="B514" s="13" t="s">
        <v>181</v>
      </c>
      <c r="C514" s="13" t="s">
        <v>33</v>
      </c>
      <c r="D514" s="14" t="str">
        <f t="shared" si="9"/>
        <v>Not Ready5TransgenderSeparation Anxiety Disorder (7.1)</v>
      </c>
      <c r="E514" t="e">
        <f>VLOOKUP($D514, Data!$A$2:$V$9750, E$16, 0)</f>
        <v>#N/A</v>
      </c>
      <c r="F514" t="e">
        <f>VLOOKUP($D514, Data!$A$2:$V$9750, F$16, 0)</f>
        <v>#N/A</v>
      </c>
      <c r="G514" t="e">
        <f>VLOOKUP($D514, Data!$A$2:$V$9750, G$16, 0)</f>
        <v>#N/A</v>
      </c>
      <c r="H514" t="e">
        <f>VLOOKUP($D514, Data!$A$2:$V$9750, H$16, 0)</f>
        <v>#N/A</v>
      </c>
      <c r="I514" t="e">
        <f>VLOOKUP($D514, Data!$A$2:$V$9750, I$16, 0)</f>
        <v>#N/A</v>
      </c>
    </row>
    <row r="515" spans="1:9" x14ac:dyDescent="0.25">
      <c r="A515" s="11">
        <v>5</v>
      </c>
      <c r="B515" s="13" t="s">
        <v>181</v>
      </c>
      <c r="C515" s="13" t="s">
        <v>34</v>
      </c>
      <c r="D515" s="14" t="str">
        <f t="shared" si="9"/>
        <v>Not Ready5TransgenderObsessive Compulsive Disorder (6.1)</v>
      </c>
      <c r="E515" t="e">
        <f>VLOOKUP($D515, Data!$A$2:$V$9750, E$16, 0)</f>
        <v>#N/A</v>
      </c>
      <c r="F515" t="e">
        <f>VLOOKUP($D515, Data!$A$2:$V$9750, F$16, 0)</f>
        <v>#N/A</v>
      </c>
      <c r="G515" t="e">
        <f>VLOOKUP($D515, Data!$A$2:$V$9750, G$16, 0)</f>
        <v>#N/A</v>
      </c>
      <c r="H515" t="e">
        <f>VLOOKUP($D515, Data!$A$2:$V$9750, H$16, 0)</f>
        <v>#N/A</v>
      </c>
      <c r="I515" t="e">
        <f>VLOOKUP($D515, Data!$A$2:$V$9750, I$16, 0)</f>
        <v>#N/A</v>
      </c>
    </row>
    <row r="516" spans="1:9" x14ac:dyDescent="0.25">
      <c r="A516" s="11">
        <v>5</v>
      </c>
      <c r="B516" s="13" t="s">
        <v>181</v>
      </c>
      <c r="C516" s="13" t="s">
        <v>35</v>
      </c>
      <c r="D516" s="14" t="str">
        <f t="shared" si="9"/>
        <v>Not Ready5TransgenderTotal Anxiety (37.1)</v>
      </c>
      <c r="E516" t="e">
        <f>VLOOKUP($D516, Data!$A$2:$V$9750, E$16, 0)</f>
        <v>#N/A</v>
      </c>
      <c r="F516" t="e">
        <f>VLOOKUP($D516, Data!$A$2:$V$9750, F$16, 0)</f>
        <v>#N/A</v>
      </c>
      <c r="G516" t="e">
        <f>VLOOKUP($D516, Data!$A$2:$V$9750, G$16, 0)</f>
        <v>#N/A</v>
      </c>
      <c r="H516" t="e">
        <f>VLOOKUP($D516, Data!$A$2:$V$9750, H$16, 0)</f>
        <v>#N/A</v>
      </c>
      <c r="I516" t="e">
        <f>VLOOKUP($D516, Data!$A$2:$V$9750, I$16, 0)</f>
        <v>#N/A</v>
      </c>
    </row>
    <row r="517" spans="1:9" x14ac:dyDescent="0.25">
      <c r="A517" s="11">
        <v>5</v>
      </c>
      <c r="B517" s="13" t="s">
        <v>181</v>
      </c>
      <c r="C517" s="13" t="s">
        <v>36</v>
      </c>
      <c r="D517" s="14" t="str">
        <f t="shared" si="9"/>
        <v>Not Ready5TransgenderTotal Anxiety and Depression (47.1)</v>
      </c>
      <c r="E517" t="e">
        <f>VLOOKUP($D517, Data!$A$2:$V$9750, E$16, 0)</f>
        <v>#N/A</v>
      </c>
      <c r="F517" t="e">
        <f>VLOOKUP($D517, Data!$A$2:$V$9750, F$16, 0)</f>
        <v>#N/A</v>
      </c>
      <c r="G517" t="e">
        <f>VLOOKUP($D517, Data!$A$2:$V$9750, G$16, 0)</f>
        <v>#N/A</v>
      </c>
      <c r="H517" t="e">
        <f>VLOOKUP($D517, Data!$A$2:$V$9750, H$16, 0)</f>
        <v>#N/A</v>
      </c>
      <c r="I517" t="e">
        <f>VLOOKUP($D517, Data!$A$2:$V$9750, I$16, 0)</f>
        <v>#N/A</v>
      </c>
    </row>
    <row r="518" spans="1:9" x14ac:dyDescent="0.25">
      <c r="A518" s="11">
        <v>5</v>
      </c>
      <c r="B518" s="13" t="s">
        <v>181</v>
      </c>
      <c r="C518" s="13" t="s">
        <v>52</v>
      </c>
      <c r="D518" s="14" t="str">
        <f t="shared" si="9"/>
        <v>Not Ready5TransgenderTotal Anxiety (15.1)</v>
      </c>
      <c r="E518" t="e">
        <f>VLOOKUP($D518, Data!$A$2:$V$9750, E$16, 0)</f>
        <v>#N/A</v>
      </c>
      <c r="F518" t="e">
        <f>VLOOKUP($D518, Data!$A$2:$V$9750, F$16, 0)</f>
        <v>#N/A</v>
      </c>
      <c r="G518" t="e">
        <f>VLOOKUP($D518, Data!$A$2:$V$9750, G$16, 0)</f>
        <v>#N/A</v>
      </c>
      <c r="H518" t="e">
        <f>VLOOKUP($D518, Data!$A$2:$V$9750, H$16, 0)</f>
        <v>#N/A</v>
      </c>
      <c r="I518" t="e">
        <f>VLOOKUP($D518, Data!$A$2:$V$9750, I$16, 0)</f>
        <v>#N/A</v>
      </c>
    </row>
    <row r="519" spans="1:9" x14ac:dyDescent="0.25">
      <c r="A519" s="11">
        <v>5</v>
      </c>
      <c r="B519" s="13" t="s">
        <v>181</v>
      </c>
      <c r="C519" s="13" t="s">
        <v>53</v>
      </c>
      <c r="D519" s="14" t="str">
        <f t="shared" si="9"/>
        <v>Not Ready5TransgenderTotal Anxiety and Depression (25.1)</v>
      </c>
      <c r="E519" t="e">
        <f>VLOOKUP($D519, Data!$A$2:$V$9750, E$16, 0)</f>
        <v>#N/A</v>
      </c>
      <c r="F519" t="e">
        <f>VLOOKUP($D519, Data!$A$2:$V$9750, F$16, 0)</f>
        <v>#N/A</v>
      </c>
      <c r="G519" t="e">
        <f>VLOOKUP($D519, Data!$A$2:$V$9750, G$16, 0)</f>
        <v>#N/A</v>
      </c>
      <c r="H519" t="e">
        <f>VLOOKUP($D519, Data!$A$2:$V$9750, H$16, 0)</f>
        <v>#N/A</v>
      </c>
      <c r="I519" t="e">
        <f>VLOOKUP($D519, Data!$A$2:$V$9750, I$16, 0)</f>
        <v>#N/A</v>
      </c>
    </row>
    <row r="520" spans="1:9" x14ac:dyDescent="0.25">
      <c r="A520" s="11">
        <v>5</v>
      </c>
      <c r="B520" s="13" t="s">
        <v>181</v>
      </c>
      <c r="C520" s="13" t="s">
        <v>182</v>
      </c>
      <c r="D520" s="14" t="str">
        <f t="shared" si="9"/>
        <v>Not Ready5TransgenderTotal Depression (5.1)</v>
      </c>
      <c r="E520" t="e">
        <f>VLOOKUP($D520, Data!$A$2:$V$9750, E$16, 0)</f>
        <v>#N/A</v>
      </c>
      <c r="F520" t="e">
        <f>VLOOKUP($D520, Data!$A$2:$V$9750, F$16, 0)</f>
        <v>#N/A</v>
      </c>
      <c r="G520" t="e">
        <f>VLOOKUP($D520, Data!$A$2:$V$9750, G$16, 0)</f>
        <v>#N/A</v>
      </c>
      <c r="H520" t="e">
        <f>VLOOKUP($D520, Data!$A$2:$V$9750, H$16, 0)</f>
        <v>#N/A</v>
      </c>
      <c r="I520" t="e">
        <f>VLOOKUP($D520, Data!$A$2:$V$9750, I$16, 0)</f>
        <v>#N/A</v>
      </c>
    </row>
    <row r="521" spans="1:9" x14ac:dyDescent="0.25">
      <c r="A521" s="11">
        <v>5</v>
      </c>
      <c r="B521" s="13" t="s">
        <v>181</v>
      </c>
      <c r="C521" s="13" t="s">
        <v>183</v>
      </c>
      <c r="D521" s="14" t="str">
        <f t="shared" si="9"/>
        <v>Not Ready5TransgenderTotal Anxiety (20.1)</v>
      </c>
      <c r="E521" t="e">
        <f>VLOOKUP($D521, Data!$A$2:$V$9750, E$16, 0)</f>
        <v>#N/A</v>
      </c>
      <c r="F521" t="e">
        <f>VLOOKUP($D521, Data!$A$2:$V$9750, F$16, 0)</f>
        <v>#N/A</v>
      </c>
      <c r="G521" t="e">
        <f>VLOOKUP($D521, Data!$A$2:$V$9750, G$16, 0)</f>
        <v>#N/A</v>
      </c>
      <c r="H521" t="e">
        <f>VLOOKUP($D521, Data!$A$2:$V$9750, H$16, 0)</f>
        <v>#N/A</v>
      </c>
      <c r="I521" t="e">
        <f>VLOOKUP($D521, Data!$A$2:$V$9750, I$16, 0)</f>
        <v>#N/A</v>
      </c>
    </row>
    <row r="522" spans="1:9" x14ac:dyDescent="0.25">
      <c r="A522" s="11">
        <v>6</v>
      </c>
      <c r="B522" s="13" t="s">
        <v>176</v>
      </c>
      <c r="C522" s="13" t="s">
        <v>29</v>
      </c>
      <c r="D522" s="14" t="str">
        <f t="shared" si="9"/>
        <v>Not Ready6BigenderSocial Phobia (9.1)</v>
      </c>
      <c r="E522" t="e">
        <f>VLOOKUP($D522, Data!$A$2:$V$9750, E$16, 0)</f>
        <v>#N/A</v>
      </c>
      <c r="F522" t="e">
        <f>VLOOKUP($D522, Data!$A$2:$V$9750, F$16, 0)</f>
        <v>#N/A</v>
      </c>
      <c r="G522" t="e">
        <f>VLOOKUP($D522, Data!$A$2:$V$9750, G$16, 0)</f>
        <v>#N/A</v>
      </c>
      <c r="H522" t="e">
        <f>VLOOKUP($D522, Data!$A$2:$V$9750, H$16, 0)</f>
        <v>#N/A</v>
      </c>
      <c r="I522" t="e">
        <f>VLOOKUP($D522, Data!$A$2:$V$9750, I$16, 0)</f>
        <v>#N/A</v>
      </c>
    </row>
    <row r="523" spans="1:9" x14ac:dyDescent="0.25">
      <c r="A523" s="11">
        <v>6</v>
      </c>
      <c r="B523" s="13" t="s">
        <v>176</v>
      </c>
      <c r="C523" s="13" t="s">
        <v>30</v>
      </c>
      <c r="D523" s="14" t="str">
        <f t="shared" si="9"/>
        <v>Not Ready6BigenderPanic Disorder (9.1)</v>
      </c>
      <c r="E523" t="e">
        <f>VLOOKUP($D523, Data!$A$2:$V$9750, E$16, 0)</f>
        <v>#N/A</v>
      </c>
      <c r="F523" t="e">
        <f>VLOOKUP($D523, Data!$A$2:$V$9750, F$16, 0)</f>
        <v>#N/A</v>
      </c>
      <c r="G523" t="e">
        <f>VLOOKUP($D523, Data!$A$2:$V$9750, G$16, 0)</f>
        <v>#N/A</v>
      </c>
      <c r="H523" t="e">
        <f>VLOOKUP($D523, Data!$A$2:$V$9750, H$16, 0)</f>
        <v>#N/A</v>
      </c>
      <c r="I523" t="e">
        <f>VLOOKUP($D523, Data!$A$2:$V$9750, I$16, 0)</f>
        <v>#N/A</v>
      </c>
    </row>
    <row r="524" spans="1:9" x14ac:dyDescent="0.25">
      <c r="A524" s="11">
        <v>6</v>
      </c>
      <c r="B524" s="13" t="s">
        <v>176</v>
      </c>
      <c r="C524" s="13" t="s">
        <v>31</v>
      </c>
      <c r="D524" s="14" t="str">
        <f t="shared" si="9"/>
        <v>Not Ready6BigenderGeneralized Anxiety Disorder (6.1)</v>
      </c>
      <c r="E524" t="e">
        <f>VLOOKUP($D524, Data!$A$2:$V$9750, E$16, 0)</f>
        <v>#N/A</v>
      </c>
      <c r="F524" t="e">
        <f>VLOOKUP($D524, Data!$A$2:$V$9750, F$16, 0)</f>
        <v>#N/A</v>
      </c>
      <c r="G524" t="e">
        <f>VLOOKUP($D524, Data!$A$2:$V$9750, G$16, 0)</f>
        <v>#N/A</v>
      </c>
      <c r="H524" t="e">
        <f>VLOOKUP($D524, Data!$A$2:$V$9750, H$16, 0)</f>
        <v>#N/A</v>
      </c>
      <c r="I524" t="e">
        <f>VLOOKUP($D524, Data!$A$2:$V$9750, I$16, 0)</f>
        <v>#N/A</v>
      </c>
    </row>
    <row r="525" spans="1:9" x14ac:dyDescent="0.25">
      <c r="A525" s="11">
        <v>6</v>
      </c>
      <c r="B525" s="13" t="s">
        <v>176</v>
      </c>
      <c r="C525" s="13" t="s">
        <v>32</v>
      </c>
      <c r="D525" s="14" t="str">
        <f t="shared" si="9"/>
        <v>Not Ready6BigenderMajor Depressive Disorder (10.1)</v>
      </c>
      <c r="E525" t="e">
        <f>VLOOKUP($D525, Data!$A$2:$V$9750, E$16, 0)</f>
        <v>#N/A</v>
      </c>
      <c r="F525" t="e">
        <f>VLOOKUP($D525, Data!$A$2:$V$9750, F$16, 0)</f>
        <v>#N/A</v>
      </c>
      <c r="G525" t="e">
        <f>VLOOKUP($D525, Data!$A$2:$V$9750, G$16, 0)</f>
        <v>#N/A</v>
      </c>
      <c r="H525" t="e">
        <f>VLOOKUP($D525, Data!$A$2:$V$9750, H$16, 0)</f>
        <v>#N/A</v>
      </c>
      <c r="I525" t="e">
        <f>VLOOKUP($D525, Data!$A$2:$V$9750, I$16, 0)</f>
        <v>#N/A</v>
      </c>
    </row>
    <row r="526" spans="1:9" x14ac:dyDescent="0.25">
      <c r="A526" s="11">
        <v>6</v>
      </c>
      <c r="B526" s="13" t="s">
        <v>176</v>
      </c>
      <c r="C526" s="13" t="s">
        <v>33</v>
      </c>
      <c r="D526" s="14" t="str">
        <f t="shared" si="9"/>
        <v>Not Ready6BigenderSeparation Anxiety Disorder (7.1)</v>
      </c>
      <c r="E526" t="e">
        <f>VLOOKUP($D526, Data!$A$2:$V$9750, E$16, 0)</f>
        <v>#N/A</v>
      </c>
      <c r="F526" t="e">
        <f>VLOOKUP($D526, Data!$A$2:$V$9750, F$16, 0)</f>
        <v>#N/A</v>
      </c>
      <c r="G526" t="e">
        <f>VLOOKUP($D526, Data!$A$2:$V$9750, G$16, 0)</f>
        <v>#N/A</v>
      </c>
      <c r="H526" t="e">
        <f>VLOOKUP($D526, Data!$A$2:$V$9750, H$16, 0)</f>
        <v>#N/A</v>
      </c>
      <c r="I526" t="e">
        <f>VLOOKUP($D526, Data!$A$2:$V$9750, I$16, 0)</f>
        <v>#N/A</v>
      </c>
    </row>
    <row r="527" spans="1:9" x14ac:dyDescent="0.25">
      <c r="A527" s="11">
        <v>6</v>
      </c>
      <c r="B527" s="13" t="s">
        <v>176</v>
      </c>
      <c r="C527" s="13" t="s">
        <v>34</v>
      </c>
      <c r="D527" s="14" t="str">
        <f t="shared" si="9"/>
        <v>Not Ready6BigenderObsessive Compulsive Disorder (6.1)</v>
      </c>
      <c r="E527" t="e">
        <f>VLOOKUP($D527, Data!$A$2:$V$9750, E$16, 0)</f>
        <v>#N/A</v>
      </c>
      <c r="F527" t="e">
        <f>VLOOKUP($D527, Data!$A$2:$V$9750, F$16, 0)</f>
        <v>#N/A</v>
      </c>
      <c r="G527" t="e">
        <f>VLOOKUP($D527, Data!$A$2:$V$9750, G$16, 0)</f>
        <v>#N/A</v>
      </c>
      <c r="H527" t="e">
        <f>VLOOKUP($D527, Data!$A$2:$V$9750, H$16, 0)</f>
        <v>#N/A</v>
      </c>
      <c r="I527" t="e">
        <f>VLOOKUP($D527, Data!$A$2:$V$9750, I$16, 0)</f>
        <v>#N/A</v>
      </c>
    </row>
    <row r="528" spans="1:9" x14ac:dyDescent="0.25">
      <c r="A528" s="11">
        <v>6</v>
      </c>
      <c r="B528" s="13" t="s">
        <v>176</v>
      </c>
      <c r="C528" s="13" t="s">
        <v>35</v>
      </c>
      <c r="D528" s="14" t="str">
        <f t="shared" si="9"/>
        <v>Not Ready6BigenderTotal Anxiety (37.1)</v>
      </c>
      <c r="E528" t="e">
        <f>VLOOKUP($D528, Data!$A$2:$V$9750, E$16, 0)</f>
        <v>#N/A</v>
      </c>
      <c r="F528" t="e">
        <f>VLOOKUP($D528, Data!$A$2:$V$9750, F$16, 0)</f>
        <v>#N/A</v>
      </c>
      <c r="G528" t="e">
        <f>VLOOKUP($D528, Data!$A$2:$V$9750, G$16, 0)</f>
        <v>#N/A</v>
      </c>
      <c r="H528" t="e">
        <f>VLOOKUP($D528, Data!$A$2:$V$9750, H$16, 0)</f>
        <v>#N/A</v>
      </c>
      <c r="I528" t="e">
        <f>VLOOKUP($D528, Data!$A$2:$V$9750, I$16, 0)</f>
        <v>#N/A</v>
      </c>
    </row>
    <row r="529" spans="1:9" x14ac:dyDescent="0.25">
      <c r="A529" s="11">
        <v>6</v>
      </c>
      <c r="B529" s="13" t="s">
        <v>176</v>
      </c>
      <c r="C529" s="13" t="s">
        <v>36</v>
      </c>
      <c r="D529" s="14" t="str">
        <f t="shared" si="9"/>
        <v>Not Ready6BigenderTotal Anxiety and Depression (47.1)</v>
      </c>
      <c r="E529" t="e">
        <f>VLOOKUP($D529, Data!$A$2:$V$9750, E$16, 0)</f>
        <v>#N/A</v>
      </c>
      <c r="F529" t="e">
        <f>VLOOKUP($D529, Data!$A$2:$V$9750, F$16, 0)</f>
        <v>#N/A</v>
      </c>
      <c r="G529" t="e">
        <f>VLOOKUP($D529, Data!$A$2:$V$9750, G$16, 0)</f>
        <v>#N/A</v>
      </c>
      <c r="H529" t="e">
        <f>VLOOKUP($D529, Data!$A$2:$V$9750, H$16, 0)</f>
        <v>#N/A</v>
      </c>
      <c r="I529" t="e">
        <f>VLOOKUP($D529, Data!$A$2:$V$9750, I$16, 0)</f>
        <v>#N/A</v>
      </c>
    </row>
    <row r="530" spans="1:9" x14ac:dyDescent="0.25">
      <c r="A530" s="11">
        <v>6</v>
      </c>
      <c r="B530" s="13" t="s">
        <v>176</v>
      </c>
      <c r="C530" s="13" t="s">
        <v>52</v>
      </c>
      <c r="D530" s="14" t="str">
        <f t="shared" ref="D530:D593" si="10">$B$7&amp;A530&amp;B530&amp;C530</f>
        <v>Not Ready6BigenderTotal Anxiety (15.1)</v>
      </c>
      <c r="E530" t="e">
        <f>VLOOKUP($D530, Data!$A$2:$V$9750, E$16, 0)</f>
        <v>#N/A</v>
      </c>
      <c r="F530" t="e">
        <f>VLOOKUP($D530, Data!$A$2:$V$9750, F$16, 0)</f>
        <v>#N/A</v>
      </c>
      <c r="G530" t="e">
        <f>VLOOKUP($D530, Data!$A$2:$V$9750, G$16, 0)</f>
        <v>#N/A</v>
      </c>
      <c r="H530" t="e">
        <f>VLOOKUP($D530, Data!$A$2:$V$9750, H$16, 0)</f>
        <v>#N/A</v>
      </c>
      <c r="I530" t="e">
        <f>VLOOKUP($D530, Data!$A$2:$V$9750, I$16, 0)</f>
        <v>#N/A</v>
      </c>
    </row>
    <row r="531" spans="1:9" x14ac:dyDescent="0.25">
      <c r="A531" s="11">
        <v>6</v>
      </c>
      <c r="B531" s="13" t="s">
        <v>176</v>
      </c>
      <c r="C531" s="13" t="s">
        <v>53</v>
      </c>
      <c r="D531" s="14" t="str">
        <f t="shared" si="10"/>
        <v>Not Ready6BigenderTotal Anxiety and Depression (25.1)</v>
      </c>
      <c r="E531" t="e">
        <f>VLOOKUP($D531, Data!$A$2:$V$9750, E$16, 0)</f>
        <v>#N/A</v>
      </c>
      <c r="F531" t="e">
        <f>VLOOKUP($D531, Data!$A$2:$V$9750, F$16, 0)</f>
        <v>#N/A</v>
      </c>
      <c r="G531" t="e">
        <f>VLOOKUP($D531, Data!$A$2:$V$9750, G$16, 0)</f>
        <v>#N/A</v>
      </c>
      <c r="H531" t="e">
        <f>VLOOKUP($D531, Data!$A$2:$V$9750, H$16, 0)</f>
        <v>#N/A</v>
      </c>
      <c r="I531" t="e">
        <f>VLOOKUP($D531, Data!$A$2:$V$9750, I$16, 0)</f>
        <v>#N/A</v>
      </c>
    </row>
    <row r="532" spans="1:9" x14ac:dyDescent="0.25">
      <c r="A532" s="11">
        <v>6</v>
      </c>
      <c r="B532" s="13" t="s">
        <v>176</v>
      </c>
      <c r="C532" s="13" t="s">
        <v>182</v>
      </c>
      <c r="D532" s="14" t="str">
        <f t="shared" si="10"/>
        <v>Not Ready6BigenderTotal Depression (5.1)</v>
      </c>
      <c r="E532" t="e">
        <f>VLOOKUP($D532, Data!$A$2:$V$9750, E$16, 0)</f>
        <v>#N/A</v>
      </c>
      <c r="F532" t="e">
        <f>VLOOKUP($D532, Data!$A$2:$V$9750, F$16, 0)</f>
        <v>#N/A</v>
      </c>
      <c r="G532" t="e">
        <f>VLOOKUP($D532, Data!$A$2:$V$9750, G$16, 0)</f>
        <v>#N/A</v>
      </c>
      <c r="H532" t="e">
        <f>VLOOKUP($D532, Data!$A$2:$V$9750, H$16, 0)</f>
        <v>#N/A</v>
      </c>
      <c r="I532" t="e">
        <f>VLOOKUP($D532, Data!$A$2:$V$9750, I$16, 0)</f>
        <v>#N/A</v>
      </c>
    </row>
    <row r="533" spans="1:9" x14ac:dyDescent="0.25">
      <c r="A533" s="11">
        <v>6</v>
      </c>
      <c r="B533" s="13" t="s">
        <v>176</v>
      </c>
      <c r="C533" s="13" t="s">
        <v>183</v>
      </c>
      <c r="D533" s="14" t="str">
        <f t="shared" si="10"/>
        <v>Not Ready6BigenderTotal Anxiety (20.1)</v>
      </c>
      <c r="E533" t="e">
        <f>VLOOKUP($D533, Data!$A$2:$V$9750, E$16, 0)</f>
        <v>#N/A</v>
      </c>
      <c r="F533" t="e">
        <f>VLOOKUP($D533, Data!$A$2:$V$9750, F$16, 0)</f>
        <v>#N/A</v>
      </c>
      <c r="G533" t="e">
        <f>VLOOKUP($D533, Data!$A$2:$V$9750, G$16, 0)</f>
        <v>#N/A</v>
      </c>
      <c r="H533" t="e">
        <f>VLOOKUP($D533, Data!$A$2:$V$9750, H$16, 0)</f>
        <v>#N/A</v>
      </c>
      <c r="I533" t="e">
        <f>VLOOKUP($D533, Data!$A$2:$V$9750, I$16, 0)</f>
        <v>#N/A</v>
      </c>
    </row>
    <row r="534" spans="1:9" x14ac:dyDescent="0.25">
      <c r="A534" s="11">
        <v>6</v>
      </c>
      <c r="B534" s="13" t="s">
        <v>177</v>
      </c>
      <c r="C534" s="13" t="s">
        <v>29</v>
      </c>
      <c r="D534" s="14" t="str">
        <f t="shared" si="10"/>
        <v>Not Ready6FemaleSocial Phobia (9.1)</v>
      </c>
      <c r="E534" t="e">
        <f>VLOOKUP($D534, Data!$A$2:$V$9750, E$16, 0)</f>
        <v>#N/A</v>
      </c>
      <c r="F534" t="e">
        <f>VLOOKUP($D534, Data!$A$2:$V$9750, F$16, 0)</f>
        <v>#N/A</v>
      </c>
      <c r="G534" t="e">
        <f>VLOOKUP($D534, Data!$A$2:$V$9750, G$16, 0)</f>
        <v>#N/A</v>
      </c>
      <c r="H534" t="e">
        <f>VLOOKUP($D534, Data!$A$2:$V$9750, H$16, 0)</f>
        <v>#N/A</v>
      </c>
      <c r="I534" t="e">
        <f>VLOOKUP($D534, Data!$A$2:$V$9750, I$16, 0)</f>
        <v>#N/A</v>
      </c>
    </row>
    <row r="535" spans="1:9" x14ac:dyDescent="0.25">
      <c r="A535" s="11">
        <v>6</v>
      </c>
      <c r="B535" s="13" t="s">
        <v>177</v>
      </c>
      <c r="C535" s="13" t="s">
        <v>30</v>
      </c>
      <c r="D535" s="14" t="str">
        <f t="shared" si="10"/>
        <v>Not Ready6FemalePanic Disorder (9.1)</v>
      </c>
      <c r="E535" t="e">
        <f>VLOOKUP($D535, Data!$A$2:$V$9750, E$16, 0)</f>
        <v>#N/A</v>
      </c>
      <c r="F535" t="e">
        <f>VLOOKUP($D535, Data!$A$2:$V$9750, F$16, 0)</f>
        <v>#N/A</v>
      </c>
      <c r="G535" t="e">
        <f>VLOOKUP($D535, Data!$A$2:$V$9750, G$16, 0)</f>
        <v>#N/A</v>
      </c>
      <c r="H535" t="e">
        <f>VLOOKUP($D535, Data!$A$2:$V$9750, H$16, 0)</f>
        <v>#N/A</v>
      </c>
      <c r="I535" t="e">
        <f>VLOOKUP($D535, Data!$A$2:$V$9750, I$16, 0)</f>
        <v>#N/A</v>
      </c>
    </row>
    <row r="536" spans="1:9" x14ac:dyDescent="0.25">
      <c r="A536" s="11">
        <v>6</v>
      </c>
      <c r="B536" s="13" t="s">
        <v>177</v>
      </c>
      <c r="C536" s="13" t="s">
        <v>31</v>
      </c>
      <c r="D536" s="14" t="str">
        <f t="shared" si="10"/>
        <v>Not Ready6FemaleGeneralized Anxiety Disorder (6.1)</v>
      </c>
      <c r="E536" t="e">
        <f>VLOOKUP($D536, Data!$A$2:$V$9750, E$16, 0)</f>
        <v>#N/A</v>
      </c>
      <c r="F536" t="e">
        <f>VLOOKUP($D536, Data!$A$2:$V$9750, F$16, 0)</f>
        <v>#N/A</v>
      </c>
      <c r="G536" t="e">
        <f>VLOOKUP($D536, Data!$A$2:$V$9750, G$16, 0)</f>
        <v>#N/A</v>
      </c>
      <c r="H536" t="e">
        <f>VLOOKUP($D536, Data!$A$2:$V$9750, H$16, 0)</f>
        <v>#N/A</v>
      </c>
      <c r="I536" t="e">
        <f>VLOOKUP($D536, Data!$A$2:$V$9750, I$16, 0)</f>
        <v>#N/A</v>
      </c>
    </row>
    <row r="537" spans="1:9" x14ac:dyDescent="0.25">
      <c r="A537" s="11">
        <v>6</v>
      </c>
      <c r="B537" s="13" t="s">
        <v>177</v>
      </c>
      <c r="C537" s="13" t="s">
        <v>32</v>
      </c>
      <c r="D537" s="14" t="str">
        <f t="shared" si="10"/>
        <v>Not Ready6FemaleMajor Depressive Disorder (10.1)</v>
      </c>
      <c r="E537" t="e">
        <f>VLOOKUP($D537, Data!$A$2:$V$9750, E$16, 0)</f>
        <v>#N/A</v>
      </c>
      <c r="F537" t="e">
        <f>VLOOKUP($D537, Data!$A$2:$V$9750, F$16, 0)</f>
        <v>#N/A</v>
      </c>
      <c r="G537" t="e">
        <f>VLOOKUP($D537, Data!$A$2:$V$9750, G$16, 0)</f>
        <v>#N/A</v>
      </c>
      <c r="H537" t="e">
        <f>VLOOKUP($D537, Data!$A$2:$V$9750, H$16, 0)</f>
        <v>#N/A</v>
      </c>
      <c r="I537" t="e">
        <f>VLOOKUP($D537, Data!$A$2:$V$9750, I$16, 0)</f>
        <v>#N/A</v>
      </c>
    </row>
    <row r="538" spans="1:9" x14ac:dyDescent="0.25">
      <c r="A538" s="11">
        <v>6</v>
      </c>
      <c r="B538" s="13" t="s">
        <v>177</v>
      </c>
      <c r="C538" s="13" t="s">
        <v>33</v>
      </c>
      <c r="D538" s="14" t="str">
        <f t="shared" si="10"/>
        <v>Not Ready6FemaleSeparation Anxiety Disorder (7.1)</v>
      </c>
      <c r="E538" t="e">
        <f>VLOOKUP($D538, Data!$A$2:$V$9750, E$16, 0)</f>
        <v>#N/A</v>
      </c>
      <c r="F538" t="e">
        <f>VLOOKUP($D538, Data!$A$2:$V$9750, F$16, 0)</f>
        <v>#N/A</v>
      </c>
      <c r="G538" t="e">
        <f>VLOOKUP($D538, Data!$A$2:$V$9750, G$16, 0)</f>
        <v>#N/A</v>
      </c>
      <c r="H538" t="e">
        <f>VLOOKUP($D538, Data!$A$2:$V$9750, H$16, 0)</f>
        <v>#N/A</v>
      </c>
      <c r="I538" t="e">
        <f>VLOOKUP($D538, Data!$A$2:$V$9750, I$16, 0)</f>
        <v>#N/A</v>
      </c>
    </row>
    <row r="539" spans="1:9" x14ac:dyDescent="0.25">
      <c r="A539" s="11">
        <v>6</v>
      </c>
      <c r="B539" s="13" t="s">
        <v>177</v>
      </c>
      <c r="C539" s="13" t="s">
        <v>34</v>
      </c>
      <c r="D539" s="14" t="str">
        <f t="shared" si="10"/>
        <v>Not Ready6FemaleObsessive Compulsive Disorder (6.1)</v>
      </c>
      <c r="E539" t="e">
        <f>VLOOKUP($D539, Data!$A$2:$V$9750, E$16, 0)</f>
        <v>#N/A</v>
      </c>
      <c r="F539" t="e">
        <f>VLOOKUP($D539, Data!$A$2:$V$9750, F$16, 0)</f>
        <v>#N/A</v>
      </c>
      <c r="G539" t="e">
        <f>VLOOKUP($D539, Data!$A$2:$V$9750, G$16, 0)</f>
        <v>#N/A</v>
      </c>
      <c r="H539" t="e">
        <f>VLOOKUP($D539, Data!$A$2:$V$9750, H$16, 0)</f>
        <v>#N/A</v>
      </c>
      <c r="I539" t="e">
        <f>VLOOKUP($D539, Data!$A$2:$V$9750, I$16, 0)</f>
        <v>#N/A</v>
      </c>
    </row>
    <row r="540" spans="1:9" x14ac:dyDescent="0.25">
      <c r="A540" s="11">
        <v>6</v>
      </c>
      <c r="B540" s="13" t="s">
        <v>177</v>
      </c>
      <c r="C540" s="13" t="s">
        <v>35</v>
      </c>
      <c r="D540" s="14" t="str">
        <f t="shared" si="10"/>
        <v>Not Ready6FemaleTotal Anxiety (37.1)</v>
      </c>
      <c r="E540" t="e">
        <f>VLOOKUP($D540, Data!$A$2:$V$9750, E$16, 0)</f>
        <v>#N/A</v>
      </c>
      <c r="F540" t="e">
        <f>VLOOKUP($D540, Data!$A$2:$V$9750, F$16, 0)</f>
        <v>#N/A</v>
      </c>
      <c r="G540" t="e">
        <f>VLOOKUP($D540, Data!$A$2:$V$9750, G$16, 0)</f>
        <v>#N/A</v>
      </c>
      <c r="H540" t="e">
        <f>VLOOKUP($D540, Data!$A$2:$V$9750, H$16, 0)</f>
        <v>#N/A</v>
      </c>
      <c r="I540" t="e">
        <f>VLOOKUP($D540, Data!$A$2:$V$9750, I$16, 0)</f>
        <v>#N/A</v>
      </c>
    </row>
    <row r="541" spans="1:9" x14ac:dyDescent="0.25">
      <c r="A541" s="11">
        <v>6</v>
      </c>
      <c r="B541" s="13" t="s">
        <v>177</v>
      </c>
      <c r="C541" s="13" t="s">
        <v>36</v>
      </c>
      <c r="D541" s="14" t="str">
        <f t="shared" si="10"/>
        <v>Not Ready6FemaleTotal Anxiety and Depression (47.1)</v>
      </c>
      <c r="E541" t="e">
        <f>VLOOKUP($D541, Data!$A$2:$V$9750, E$16, 0)</f>
        <v>#N/A</v>
      </c>
      <c r="F541" t="e">
        <f>VLOOKUP($D541, Data!$A$2:$V$9750, F$16, 0)</f>
        <v>#N/A</v>
      </c>
      <c r="G541" t="e">
        <f>VLOOKUP($D541, Data!$A$2:$V$9750, G$16, 0)</f>
        <v>#N/A</v>
      </c>
      <c r="H541" t="e">
        <f>VLOOKUP($D541, Data!$A$2:$V$9750, H$16, 0)</f>
        <v>#N/A</v>
      </c>
      <c r="I541" t="e">
        <f>VLOOKUP($D541, Data!$A$2:$V$9750, I$16, 0)</f>
        <v>#N/A</v>
      </c>
    </row>
    <row r="542" spans="1:9" x14ac:dyDescent="0.25">
      <c r="A542" s="11">
        <v>6</v>
      </c>
      <c r="B542" s="13" t="s">
        <v>177</v>
      </c>
      <c r="C542" s="13" t="s">
        <v>52</v>
      </c>
      <c r="D542" s="14" t="str">
        <f t="shared" si="10"/>
        <v>Not Ready6FemaleTotal Anxiety (15.1)</v>
      </c>
      <c r="E542" t="e">
        <f>VLOOKUP($D542, Data!$A$2:$V$9750, E$16, 0)</f>
        <v>#N/A</v>
      </c>
      <c r="F542" t="e">
        <f>VLOOKUP($D542, Data!$A$2:$V$9750, F$16, 0)</f>
        <v>#N/A</v>
      </c>
      <c r="G542" t="e">
        <f>VLOOKUP($D542, Data!$A$2:$V$9750, G$16, 0)</f>
        <v>#N/A</v>
      </c>
      <c r="H542" t="e">
        <f>VLOOKUP($D542, Data!$A$2:$V$9750, H$16, 0)</f>
        <v>#N/A</v>
      </c>
      <c r="I542" t="e">
        <f>VLOOKUP($D542, Data!$A$2:$V$9750, I$16, 0)</f>
        <v>#N/A</v>
      </c>
    </row>
    <row r="543" spans="1:9" x14ac:dyDescent="0.25">
      <c r="A543" s="11">
        <v>6</v>
      </c>
      <c r="B543" s="13" t="s">
        <v>177</v>
      </c>
      <c r="C543" s="13" t="s">
        <v>53</v>
      </c>
      <c r="D543" s="14" t="str">
        <f t="shared" si="10"/>
        <v>Not Ready6FemaleTotal Anxiety and Depression (25.1)</v>
      </c>
      <c r="E543" t="e">
        <f>VLOOKUP($D543, Data!$A$2:$V$9750, E$16, 0)</f>
        <v>#N/A</v>
      </c>
      <c r="F543" t="e">
        <f>VLOOKUP($D543, Data!$A$2:$V$9750, F$16, 0)</f>
        <v>#N/A</v>
      </c>
      <c r="G543" t="e">
        <f>VLOOKUP($D543, Data!$A$2:$V$9750, G$16, 0)</f>
        <v>#N/A</v>
      </c>
      <c r="H543" t="e">
        <f>VLOOKUP($D543, Data!$A$2:$V$9750, H$16, 0)</f>
        <v>#N/A</v>
      </c>
      <c r="I543" t="e">
        <f>VLOOKUP($D543, Data!$A$2:$V$9750, I$16, 0)</f>
        <v>#N/A</v>
      </c>
    </row>
    <row r="544" spans="1:9" x14ac:dyDescent="0.25">
      <c r="A544" s="11">
        <v>6</v>
      </c>
      <c r="B544" s="13" t="s">
        <v>177</v>
      </c>
      <c r="C544" s="13" t="s">
        <v>182</v>
      </c>
      <c r="D544" s="14" t="str">
        <f t="shared" si="10"/>
        <v>Not Ready6FemaleTotal Depression (5.1)</v>
      </c>
      <c r="E544" t="e">
        <f>VLOOKUP($D544, Data!$A$2:$V$9750, E$16, 0)</f>
        <v>#N/A</v>
      </c>
      <c r="F544" t="e">
        <f>VLOOKUP($D544, Data!$A$2:$V$9750, F$16, 0)</f>
        <v>#N/A</v>
      </c>
      <c r="G544" t="e">
        <f>VLOOKUP($D544, Data!$A$2:$V$9750, G$16, 0)</f>
        <v>#N/A</v>
      </c>
      <c r="H544" t="e">
        <f>VLOOKUP($D544, Data!$A$2:$V$9750, H$16, 0)</f>
        <v>#N/A</v>
      </c>
      <c r="I544" t="e">
        <f>VLOOKUP($D544, Data!$A$2:$V$9750, I$16, 0)</f>
        <v>#N/A</v>
      </c>
    </row>
    <row r="545" spans="1:9" x14ac:dyDescent="0.25">
      <c r="A545" s="11">
        <v>6</v>
      </c>
      <c r="B545" s="13" t="s">
        <v>177</v>
      </c>
      <c r="C545" s="13" t="s">
        <v>183</v>
      </c>
      <c r="D545" s="14" t="str">
        <f t="shared" si="10"/>
        <v>Not Ready6FemaleTotal Anxiety (20.1)</v>
      </c>
      <c r="E545" t="e">
        <f>VLOOKUP($D545, Data!$A$2:$V$9750, E$16, 0)</f>
        <v>#N/A</v>
      </c>
      <c r="F545" t="e">
        <f>VLOOKUP($D545, Data!$A$2:$V$9750, F$16, 0)</f>
        <v>#N/A</v>
      </c>
      <c r="G545" t="e">
        <f>VLOOKUP($D545, Data!$A$2:$V$9750, G$16, 0)</f>
        <v>#N/A</v>
      </c>
      <c r="H545" t="e">
        <f>VLOOKUP($D545, Data!$A$2:$V$9750, H$16, 0)</f>
        <v>#N/A</v>
      </c>
      <c r="I545" t="e">
        <f>VLOOKUP($D545, Data!$A$2:$V$9750, I$16, 0)</f>
        <v>#N/A</v>
      </c>
    </row>
    <row r="546" spans="1:9" x14ac:dyDescent="0.25">
      <c r="A546" s="11">
        <v>6</v>
      </c>
      <c r="B546" s="13" t="s">
        <v>178</v>
      </c>
      <c r="C546" s="13" t="s">
        <v>29</v>
      </c>
      <c r="D546" s="14" t="str">
        <f t="shared" si="10"/>
        <v>Not Ready6GenderfluidSocial Phobia (9.1)</v>
      </c>
      <c r="E546" t="e">
        <f>VLOOKUP($D546, Data!$A$2:$V$9750, E$16, 0)</f>
        <v>#N/A</v>
      </c>
      <c r="F546" t="e">
        <f>VLOOKUP($D546, Data!$A$2:$V$9750, F$16, 0)</f>
        <v>#N/A</v>
      </c>
      <c r="G546" t="e">
        <f>VLOOKUP($D546, Data!$A$2:$V$9750, G$16, 0)</f>
        <v>#N/A</v>
      </c>
      <c r="H546" t="e">
        <f>VLOOKUP($D546, Data!$A$2:$V$9750, H$16, 0)</f>
        <v>#N/A</v>
      </c>
      <c r="I546" t="e">
        <f>VLOOKUP($D546, Data!$A$2:$V$9750, I$16, 0)</f>
        <v>#N/A</v>
      </c>
    </row>
    <row r="547" spans="1:9" x14ac:dyDescent="0.25">
      <c r="A547" s="11">
        <v>6</v>
      </c>
      <c r="B547" s="13" t="s">
        <v>178</v>
      </c>
      <c r="C547" s="13" t="s">
        <v>30</v>
      </c>
      <c r="D547" s="14" t="str">
        <f t="shared" si="10"/>
        <v>Not Ready6GenderfluidPanic Disorder (9.1)</v>
      </c>
      <c r="E547" t="e">
        <f>VLOOKUP($D547, Data!$A$2:$V$9750, E$16, 0)</f>
        <v>#N/A</v>
      </c>
      <c r="F547" t="e">
        <f>VLOOKUP($D547, Data!$A$2:$V$9750, F$16, 0)</f>
        <v>#N/A</v>
      </c>
      <c r="G547" t="e">
        <f>VLOOKUP($D547, Data!$A$2:$V$9750, G$16, 0)</f>
        <v>#N/A</v>
      </c>
      <c r="H547" t="e">
        <f>VLOOKUP($D547, Data!$A$2:$V$9750, H$16, 0)</f>
        <v>#N/A</v>
      </c>
      <c r="I547" t="e">
        <f>VLOOKUP($D547, Data!$A$2:$V$9750, I$16, 0)</f>
        <v>#N/A</v>
      </c>
    </row>
    <row r="548" spans="1:9" x14ac:dyDescent="0.25">
      <c r="A548" s="11">
        <v>6</v>
      </c>
      <c r="B548" s="13" t="s">
        <v>178</v>
      </c>
      <c r="C548" s="13" t="s">
        <v>31</v>
      </c>
      <c r="D548" s="14" t="str">
        <f t="shared" si="10"/>
        <v>Not Ready6GenderfluidGeneralized Anxiety Disorder (6.1)</v>
      </c>
      <c r="E548" t="e">
        <f>VLOOKUP($D548, Data!$A$2:$V$9750, E$16, 0)</f>
        <v>#N/A</v>
      </c>
      <c r="F548" t="e">
        <f>VLOOKUP($D548, Data!$A$2:$V$9750, F$16, 0)</f>
        <v>#N/A</v>
      </c>
      <c r="G548" t="e">
        <f>VLOOKUP($D548, Data!$A$2:$V$9750, G$16, 0)</f>
        <v>#N/A</v>
      </c>
      <c r="H548" t="e">
        <f>VLOOKUP($D548, Data!$A$2:$V$9750, H$16, 0)</f>
        <v>#N/A</v>
      </c>
      <c r="I548" t="e">
        <f>VLOOKUP($D548, Data!$A$2:$V$9750, I$16, 0)</f>
        <v>#N/A</v>
      </c>
    </row>
    <row r="549" spans="1:9" x14ac:dyDescent="0.25">
      <c r="A549" s="11">
        <v>6</v>
      </c>
      <c r="B549" s="13" t="s">
        <v>178</v>
      </c>
      <c r="C549" s="13" t="s">
        <v>32</v>
      </c>
      <c r="D549" s="14" t="str">
        <f t="shared" si="10"/>
        <v>Not Ready6GenderfluidMajor Depressive Disorder (10.1)</v>
      </c>
      <c r="E549" t="e">
        <f>VLOOKUP($D549, Data!$A$2:$V$9750, E$16, 0)</f>
        <v>#N/A</v>
      </c>
      <c r="F549" t="e">
        <f>VLOOKUP($D549, Data!$A$2:$V$9750, F$16, 0)</f>
        <v>#N/A</v>
      </c>
      <c r="G549" t="e">
        <f>VLOOKUP($D549, Data!$A$2:$V$9750, G$16, 0)</f>
        <v>#N/A</v>
      </c>
      <c r="H549" t="e">
        <f>VLOOKUP($D549, Data!$A$2:$V$9750, H$16, 0)</f>
        <v>#N/A</v>
      </c>
      <c r="I549" t="e">
        <f>VLOOKUP($D549, Data!$A$2:$V$9750, I$16, 0)</f>
        <v>#N/A</v>
      </c>
    </row>
    <row r="550" spans="1:9" x14ac:dyDescent="0.25">
      <c r="A550" s="11">
        <v>6</v>
      </c>
      <c r="B550" s="13" t="s">
        <v>178</v>
      </c>
      <c r="C550" s="13" t="s">
        <v>33</v>
      </c>
      <c r="D550" s="14" t="str">
        <f t="shared" si="10"/>
        <v>Not Ready6GenderfluidSeparation Anxiety Disorder (7.1)</v>
      </c>
      <c r="E550" t="e">
        <f>VLOOKUP($D550, Data!$A$2:$V$9750, E$16, 0)</f>
        <v>#N/A</v>
      </c>
      <c r="F550" t="e">
        <f>VLOOKUP($D550, Data!$A$2:$V$9750, F$16, 0)</f>
        <v>#N/A</v>
      </c>
      <c r="G550" t="e">
        <f>VLOOKUP($D550, Data!$A$2:$V$9750, G$16, 0)</f>
        <v>#N/A</v>
      </c>
      <c r="H550" t="e">
        <f>VLOOKUP($D550, Data!$A$2:$V$9750, H$16, 0)</f>
        <v>#N/A</v>
      </c>
      <c r="I550" t="e">
        <f>VLOOKUP($D550, Data!$A$2:$V$9750, I$16, 0)</f>
        <v>#N/A</v>
      </c>
    </row>
    <row r="551" spans="1:9" x14ac:dyDescent="0.25">
      <c r="A551" s="11">
        <v>6</v>
      </c>
      <c r="B551" s="13" t="s">
        <v>178</v>
      </c>
      <c r="C551" s="13" t="s">
        <v>34</v>
      </c>
      <c r="D551" s="14" t="str">
        <f t="shared" si="10"/>
        <v>Not Ready6GenderfluidObsessive Compulsive Disorder (6.1)</v>
      </c>
      <c r="E551" t="e">
        <f>VLOOKUP($D551, Data!$A$2:$V$9750, E$16, 0)</f>
        <v>#N/A</v>
      </c>
      <c r="F551" t="e">
        <f>VLOOKUP($D551, Data!$A$2:$V$9750, F$16, 0)</f>
        <v>#N/A</v>
      </c>
      <c r="G551" t="e">
        <f>VLOOKUP($D551, Data!$A$2:$V$9750, G$16, 0)</f>
        <v>#N/A</v>
      </c>
      <c r="H551" t="e">
        <f>VLOOKUP($D551, Data!$A$2:$V$9750, H$16, 0)</f>
        <v>#N/A</v>
      </c>
      <c r="I551" t="e">
        <f>VLOOKUP($D551, Data!$A$2:$V$9750, I$16, 0)</f>
        <v>#N/A</v>
      </c>
    </row>
    <row r="552" spans="1:9" x14ac:dyDescent="0.25">
      <c r="A552" s="11">
        <v>6</v>
      </c>
      <c r="B552" s="13" t="s">
        <v>178</v>
      </c>
      <c r="C552" s="13" t="s">
        <v>35</v>
      </c>
      <c r="D552" s="14" t="str">
        <f t="shared" si="10"/>
        <v>Not Ready6GenderfluidTotal Anxiety (37.1)</v>
      </c>
      <c r="E552" t="e">
        <f>VLOOKUP($D552, Data!$A$2:$V$9750, E$16, 0)</f>
        <v>#N/A</v>
      </c>
      <c r="F552" t="e">
        <f>VLOOKUP($D552, Data!$A$2:$V$9750, F$16, 0)</f>
        <v>#N/A</v>
      </c>
      <c r="G552" t="e">
        <f>VLOOKUP($D552, Data!$A$2:$V$9750, G$16, 0)</f>
        <v>#N/A</v>
      </c>
      <c r="H552" t="e">
        <f>VLOOKUP($D552, Data!$A$2:$V$9750, H$16, 0)</f>
        <v>#N/A</v>
      </c>
      <c r="I552" t="e">
        <f>VLOOKUP($D552, Data!$A$2:$V$9750, I$16, 0)</f>
        <v>#N/A</v>
      </c>
    </row>
    <row r="553" spans="1:9" x14ac:dyDescent="0.25">
      <c r="A553" s="11">
        <v>6</v>
      </c>
      <c r="B553" s="13" t="s">
        <v>178</v>
      </c>
      <c r="C553" s="13" t="s">
        <v>36</v>
      </c>
      <c r="D553" s="14" t="str">
        <f t="shared" si="10"/>
        <v>Not Ready6GenderfluidTotal Anxiety and Depression (47.1)</v>
      </c>
      <c r="E553" t="e">
        <f>VLOOKUP($D553, Data!$A$2:$V$9750, E$16, 0)</f>
        <v>#N/A</v>
      </c>
      <c r="F553" t="e">
        <f>VLOOKUP($D553, Data!$A$2:$V$9750, F$16, 0)</f>
        <v>#N/A</v>
      </c>
      <c r="G553" t="e">
        <f>VLOOKUP($D553, Data!$A$2:$V$9750, G$16, 0)</f>
        <v>#N/A</v>
      </c>
      <c r="H553" t="e">
        <f>VLOOKUP($D553, Data!$A$2:$V$9750, H$16, 0)</f>
        <v>#N/A</v>
      </c>
      <c r="I553" t="e">
        <f>VLOOKUP($D553, Data!$A$2:$V$9750, I$16, 0)</f>
        <v>#N/A</v>
      </c>
    </row>
    <row r="554" spans="1:9" x14ac:dyDescent="0.25">
      <c r="A554" s="11">
        <v>6</v>
      </c>
      <c r="B554" s="13" t="s">
        <v>178</v>
      </c>
      <c r="C554" s="13" t="s">
        <v>52</v>
      </c>
      <c r="D554" s="14" t="str">
        <f t="shared" si="10"/>
        <v>Not Ready6GenderfluidTotal Anxiety (15.1)</v>
      </c>
      <c r="E554" t="e">
        <f>VLOOKUP($D554, Data!$A$2:$V$9750, E$16, 0)</f>
        <v>#N/A</v>
      </c>
      <c r="F554" t="e">
        <f>VLOOKUP($D554, Data!$A$2:$V$9750, F$16, 0)</f>
        <v>#N/A</v>
      </c>
      <c r="G554" t="e">
        <f>VLOOKUP($D554, Data!$A$2:$V$9750, G$16, 0)</f>
        <v>#N/A</v>
      </c>
      <c r="H554" t="e">
        <f>VLOOKUP($D554, Data!$A$2:$V$9750, H$16, 0)</f>
        <v>#N/A</v>
      </c>
      <c r="I554" t="e">
        <f>VLOOKUP($D554, Data!$A$2:$V$9750, I$16, 0)</f>
        <v>#N/A</v>
      </c>
    </row>
    <row r="555" spans="1:9" x14ac:dyDescent="0.25">
      <c r="A555" s="11">
        <v>6</v>
      </c>
      <c r="B555" s="13" t="s">
        <v>178</v>
      </c>
      <c r="C555" s="13" t="s">
        <v>53</v>
      </c>
      <c r="D555" s="14" t="str">
        <f t="shared" si="10"/>
        <v>Not Ready6GenderfluidTotal Anxiety and Depression (25.1)</v>
      </c>
      <c r="E555" t="e">
        <f>VLOOKUP($D555, Data!$A$2:$V$9750, E$16, 0)</f>
        <v>#N/A</v>
      </c>
      <c r="F555" t="e">
        <f>VLOOKUP($D555, Data!$A$2:$V$9750, F$16, 0)</f>
        <v>#N/A</v>
      </c>
      <c r="G555" t="e">
        <f>VLOOKUP($D555, Data!$A$2:$V$9750, G$16, 0)</f>
        <v>#N/A</v>
      </c>
      <c r="H555" t="e">
        <f>VLOOKUP($D555, Data!$A$2:$V$9750, H$16, 0)</f>
        <v>#N/A</v>
      </c>
      <c r="I555" t="e">
        <f>VLOOKUP($D555, Data!$A$2:$V$9750, I$16, 0)</f>
        <v>#N/A</v>
      </c>
    </row>
    <row r="556" spans="1:9" x14ac:dyDescent="0.25">
      <c r="A556" s="11">
        <v>6</v>
      </c>
      <c r="B556" s="13" t="s">
        <v>178</v>
      </c>
      <c r="C556" s="13" t="s">
        <v>182</v>
      </c>
      <c r="D556" s="14" t="str">
        <f t="shared" si="10"/>
        <v>Not Ready6GenderfluidTotal Depression (5.1)</v>
      </c>
      <c r="E556" t="e">
        <f>VLOOKUP($D556, Data!$A$2:$V$9750, E$16, 0)</f>
        <v>#N/A</v>
      </c>
      <c r="F556" t="e">
        <f>VLOOKUP($D556, Data!$A$2:$V$9750, F$16, 0)</f>
        <v>#N/A</v>
      </c>
      <c r="G556" t="e">
        <f>VLOOKUP($D556, Data!$A$2:$V$9750, G$16, 0)</f>
        <v>#N/A</v>
      </c>
      <c r="H556" t="e">
        <f>VLOOKUP($D556, Data!$A$2:$V$9750, H$16, 0)</f>
        <v>#N/A</v>
      </c>
      <c r="I556" t="e">
        <f>VLOOKUP($D556, Data!$A$2:$V$9750, I$16, 0)</f>
        <v>#N/A</v>
      </c>
    </row>
    <row r="557" spans="1:9" x14ac:dyDescent="0.25">
      <c r="A557" s="11">
        <v>6</v>
      </c>
      <c r="B557" s="13" t="s">
        <v>178</v>
      </c>
      <c r="C557" s="13" t="s">
        <v>183</v>
      </c>
      <c r="D557" s="14" t="str">
        <f t="shared" si="10"/>
        <v>Not Ready6GenderfluidTotal Anxiety (20.1)</v>
      </c>
      <c r="E557" t="e">
        <f>VLOOKUP($D557, Data!$A$2:$V$9750, E$16, 0)</f>
        <v>#N/A</v>
      </c>
      <c r="F557" t="e">
        <f>VLOOKUP($D557, Data!$A$2:$V$9750, F$16, 0)</f>
        <v>#N/A</v>
      </c>
      <c r="G557" t="e">
        <f>VLOOKUP($D557, Data!$A$2:$V$9750, G$16, 0)</f>
        <v>#N/A</v>
      </c>
      <c r="H557" t="e">
        <f>VLOOKUP($D557, Data!$A$2:$V$9750, H$16, 0)</f>
        <v>#N/A</v>
      </c>
      <c r="I557" t="e">
        <f>VLOOKUP($D557, Data!$A$2:$V$9750, I$16, 0)</f>
        <v>#N/A</v>
      </c>
    </row>
    <row r="558" spans="1:9" x14ac:dyDescent="0.25">
      <c r="A558" s="11">
        <v>6</v>
      </c>
      <c r="B558" s="13" t="s">
        <v>179</v>
      </c>
      <c r="C558" s="13" t="s">
        <v>29</v>
      </c>
      <c r="D558" s="14" t="str">
        <f t="shared" si="10"/>
        <v>Not Ready6MaleSocial Phobia (9.1)</v>
      </c>
      <c r="E558" t="e">
        <f>VLOOKUP($D558, Data!$A$2:$V$9750, E$16, 0)</f>
        <v>#N/A</v>
      </c>
      <c r="F558" t="e">
        <f>VLOOKUP($D558, Data!$A$2:$V$9750, F$16, 0)</f>
        <v>#N/A</v>
      </c>
      <c r="G558" t="e">
        <f>VLOOKUP($D558, Data!$A$2:$V$9750, G$16, 0)</f>
        <v>#N/A</v>
      </c>
      <c r="H558" t="e">
        <f>VLOOKUP($D558, Data!$A$2:$V$9750, H$16, 0)</f>
        <v>#N/A</v>
      </c>
      <c r="I558" t="e">
        <f>VLOOKUP($D558, Data!$A$2:$V$9750, I$16, 0)</f>
        <v>#N/A</v>
      </c>
    </row>
    <row r="559" spans="1:9" x14ac:dyDescent="0.25">
      <c r="A559" s="11">
        <v>6</v>
      </c>
      <c r="B559" s="13" t="s">
        <v>179</v>
      </c>
      <c r="C559" s="13" t="s">
        <v>30</v>
      </c>
      <c r="D559" s="14" t="str">
        <f t="shared" si="10"/>
        <v>Not Ready6MalePanic Disorder (9.1)</v>
      </c>
      <c r="E559" t="e">
        <f>VLOOKUP($D559, Data!$A$2:$V$9750, E$16, 0)</f>
        <v>#N/A</v>
      </c>
      <c r="F559" t="e">
        <f>VLOOKUP($D559, Data!$A$2:$V$9750, F$16, 0)</f>
        <v>#N/A</v>
      </c>
      <c r="G559" t="e">
        <f>VLOOKUP($D559, Data!$A$2:$V$9750, G$16, 0)</f>
        <v>#N/A</v>
      </c>
      <c r="H559" t="e">
        <f>VLOOKUP($D559, Data!$A$2:$V$9750, H$16, 0)</f>
        <v>#N/A</v>
      </c>
      <c r="I559" t="e">
        <f>VLOOKUP($D559, Data!$A$2:$V$9750, I$16, 0)</f>
        <v>#N/A</v>
      </c>
    </row>
    <row r="560" spans="1:9" x14ac:dyDescent="0.25">
      <c r="A560" s="11">
        <v>6</v>
      </c>
      <c r="B560" s="13" t="s">
        <v>179</v>
      </c>
      <c r="C560" s="13" t="s">
        <v>31</v>
      </c>
      <c r="D560" s="14" t="str">
        <f t="shared" si="10"/>
        <v>Not Ready6MaleGeneralized Anxiety Disorder (6.1)</v>
      </c>
      <c r="E560" t="e">
        <f>VLOOKUP($D560, Data!$A$2:$V$9750, E$16, 0)</f>
        <v>#N/A</v>
      </c>
      <c r="F560" t="e">
        <f>VLOOKUP($D560, Data!$A$2:$V$9750, F$16, 0)</f>
        <v>#N/A</v>
      </c>
      <c r="G560" t="e">
        <f>VLOOKUP($D560, Data!$A$2:$V$9750, G$16, 0)</f>
        <v>#N/A</v>
      </c>
      <c r="H560" t="e">
        <f>VLOOKUP($D560, Data!$A$2:$V$9750, H$16, 0)</f>
        <v>#N/A</v>
      </c>
      <c r="I560" t="e">
        <f>VLOOKUP($D560, Data!$A$2:$V$9750, I$16, 0)</f>
        <v>#N/A</v>
      </c>
    </row>
    <row r="561" spans="1:9" x14ac:dyDescent="0.25">
      <c r="A561" s="11">
        <v>6</v>
      </c>
      <c r="B561" s="13" t="s">
        <v>179</v>
      </c>
      <c r="C561" s="13" t="s">
        <v>32</v>
      </c>
      <c r="D561" s="14" t="str">
        <f t="shared" si="10"/>
        <v>Not Ready6MaleMajor Depressive Disorder (10.1)</v>
      </c>
      <c r="E561" t="e">
        <f>VLOOKUP($D561, Data!$A$2:$V$9750, E$16, 0)</f>
        <v>#N/A</v>
      </c>
      <c r="F561" t="e">
        <f>VLOOKUP($D561, Data!$A$2:$V$9750, F$16, 0)</f>
        <v>#N/A</v>
      </c>
      <c r="G561" t="e">
        <f>VLOOKUP($D561, Data!$A$2:$V$9750, G$16, 0)</f>
        <v>#N/A</v>
      </c>
      <c r="H561" t="e">
        <f>VLOOKUP($D561, Data!$A$2:$V$9750, H$16, 0)</f>
        <v>#N/A</v>
      </c>
      <c r="I561" t="e">
        <f>VLOOKUP($D561, Data!$A$2:$V$9750, I$16, 0)</f>
        <v>#N/A</v>
      </c>
    </row>
    <row r="562" spans="1:9" x14ac:dyDescent="0.25">
      <c r="A562" s="11">
        <v>6</v>
      </c>
      <c r="B562" s="13" t="s">
        <v>179</v>
      </c>
      <c r="C562" s="13" t="s">
        <v>33</v>
      </c>
      <c r="D562" s="14" t="str">
        <f t="shared" si="10"/>
        <v>Not Ready6MaleSeparation Anxiety Disorder (7.1)</v>
      </c>
      <c r="E562" t="e">
        <f>VLOOKUP($D562, Data!$A$2:$V$9750, E$16, 0)</f>
        <v>#N/A</v>
      </c>
      <c r="F562" t="e">
        <f>VLOOKUP($D562, Data!$A$2:$V$9750, F$16, 0)</f>
        <v>#N/A</v>
      </c>
      <c r="G562" t="e">
        <f>VLOOKUP($D562, Data!$A$2:$V$9750, G$16, 0)</f>
        <v>#N/A</v>
      </c>
      <c r="H562" t="e">
        <f>VLOOKUP($D562, Data!$A$2:$V$9750, H$16, 0)</f>
        <v>#N/A</v>
      </c>
      <c r="I562" t="e">
        <f>VLOOKUP($D562, Data!$A$2:$V$9750, I$16, 0)</f>
        <v>#N/A</v>
      </c>
    </row>
    <row r="563" spans="1:9" x14ac:dyDescent="0.25">
      <c r="A563" s="11">
        <v>6</v>
      </c>
      <c r="B563" s="13" t="s">
        <v>179</v>
      </c>
      <c r="C563" s="13" t="s">
        <v>34</v>
      </c>
      <c r="D563" s="14" t="str">
        <f t="shared" si="10"/>
        <v>Not Ready6MaleObsessive Compulsive Disorder (6.1)</v>
      </c>
      <c r="E563" t="e">
        <f>VLOOKUP($D563, Data!$A$2:$V$9750, E$16, 0)</f>
        <v>#N/A</v>
      </c>
      <c r="F563" t="e">
        <f>VLOOKUP($D563, Data!$A$2:$V$9750, F$16, 0)</f>
        <v>#N/A</v>
      </c>
      <c r="G563" t="e">
        <f>VLOOKUP($D563, Data!$A$2:$V$9750, G$16, 0)</f>
        <v>#N/A</v>
      </c>
      <c r="H563" t="e">
        <f>VLOOKUP($D563, Data!$A$2:$V$9750, H$16, 0)</f>
        <v>#N/A</v>
      </c>
      <c r="I563" t="e">
        <f>VLOOKUP($D563, Data!$A$2:$V$9750, I$16, 0)</f>
        <v>#N/A</v>
      </c>
    </row>
    <row r="564" spans="1:9" x14ac:dyDescent="0.25">
      <c r="A564" s="11">
        <v>6</v>
      </c>
      <c r="B564" s="13" t="s">
        <v>179</v>
      </c>
      <c r="C564" s="13" t="s">
        <v>35</v>
      </c>
      <c r="D564" s="14" t="str">
        <f t="shared" si="10"/>
        <v>Not Ready6MaleTotal Anxiety (37.1)</v>
      </c>
      <c r="E564" t="e">
        <f>VLOOKUP($D564, Data!$A$2:$V$9750, E$16, 0)</f>
        <v>#N/A</v>
      </c>
      <c r="F564" t="e">
        <f>VLOOKUP($D564, Data!$A$2:$V$9750, F$16, 0)</f>
        <v>#N/A</v>
      </c>
      <c r="G564" t="e">
        <f>VLOOKUP($D564, Data!$A$2:$V$9750, G$16, 0)</f>
        <v>#N/A</v>
      </c>
      <c r="H564" t="e">
        <f>VLOOKUP($D564, Data!$A$2:$V$9750, H$16, 0)</f>
        <v>#N/A</v>
      </c>
      <c r="I564" t="e">
        <f>VLOOKUP($D564, Data!$A$2:$V$9750, I$16, 0)</f>
        <v>#N/A</v>
      </c>
    </row>
    <row r="565" spans="1:9" x14ac:dyDescent="0.25">
      <c r="A565" s="11">
        <v>6</v>
      </c>
      <c r="B565" s="13" t="s">
        <v>179</v>
      </c>
      <c r="C565" s="13" t="s">
        <v>36</v>
      </c>
      <c r="D565" s="14" t="str">
        <f t="shared" si="10"/>
        <v>Not Ready6MaleTotal Anxiety and Depression (47.1)</v>
      </c>
      <c r="E565" t="e">
        <f>VLOOKUP($D565, Data!$A$2:$V$9750, E$16, 0)</f>
        <v>#N/A</v>
      </c>
      <c r="F565" t="e">
        <f>VLOOKUP($D565, Data!$A$2:$V$9750, F$16, 0)</f>
        <v>#N/A</v>
      </c>
      <c r="G565" t="e">
        <f>VLOOKUP($D565, Data!$A$2:$V$9750, G$16, 0)</f>
        <v>#N/A</v>
      </c>
      <c r="H565" t="e">
        <f>VLOOKUP($D565, Data!$A$2:$V$9750, H$16, 0)</f>
        <v>#N/A</v>
      </c>
      <c r="I565" t="e">
        <f>VLOOKUP($D565, Data!$A$2:$V$9750, I$16, 0)</f>
        <v>#N/A</v>
      </c>
    </row>
    <row r="566" spans="1:9" x14ac:dyDescent="0.25">
      <c r="A566" s="11">
        <v>6</v>
      </c>
      <c r="B566" s="13" t="s">
        <v>179</v>
      </c>
      <c r="C566" s="13" t="s">
        <v>52</v>
      </c>
      <c r="D566" s="14" t="str">
        <f t="shared" si="10"/>
        <v>Not Ready6MaleTotal Anxiety (15.1)</v>
      </c>
      <c r="E566" t="e">
        <f>VLOOKUP($D566, Data!$A$2:$V$9750, E$16, 0)</f>
        <v>#N/A</v>
      </c>
      <c r="F566" t="e">
        <f>VLOOKUP($D566, Data!$A$2:$V$9750, F$16, 0)</f>
        <v>#N/A</v>
      </c>
      <c r="G566" t="e">
        <f>VLOOKUP($D566, Data!$A$2:$V$9750, G$16, 0)</f>
        <v>#N/A</v>
      </c>
      <c r="H566" t="e">
        <f>VLOOKUP($D566, Data!$A$2:$V$9750, H$16, 0)</f>
        <v>#N/A</v>
      </c>
      <c r="I566" t="e">
        <f>VLOOKUP($D566, Data!$A$2:$V$9750, I$16, 0)</f>
        <v>#N/A</v>
      </c>
    </row>
    <row r="567" spans="1:9" x14ac:dyDescent="0.25">
      <c r="A567" s="11">
        <v>6</v>
      </c>
      <c r="B567" s="13" t="s">
        <v>179</v>
      </c>
      <c r="C567" s="13" t="s">
        <v>53</v>
      </c>
      <c r="D567" s="14" t="str">
        <f t="shared" si="10"/>
        <v>Not Ready6MaleTotal Anxiety and Depression (25.1)</v>
      </c>
      <c r="E567" t="e">
        <f>VLOOKUP($D567, Data!$A$2:$V$9750, E$16, 0)</f>
        <v>#N/A</v>
      </c>
      <c r="F567" t="e">
        <f>VLOOKUP($D567, Data!$A$2:$V$9750, F$16, 0)</f>
        <v>#N/A</v>
      </c>
      <c r="G567" t="e">
        <f>VLOOKUP($D567, Data!$A$2:$V$9750, G$16, 0)</f>
        <v>#N/A</v>
      </c>
      <c r="H567" t="e">
        <f>VLOOKUP($D567, Data!$A$2:$V$9750, H$16, 0)</f>
        <v>#N/A</v>
      </c>
      <c r="I567" t="e">
        <f>VLOOKUP($D567, Data!$A$2:$V$9750, I$16, 0)</f>
        <v>#N/A</v>
      </c>
    </row>
    <row r="568" spans="1:9" x14ac:dyDescent="0.25">
      <c r="A568" s="11">
        <v>6</v>
      </c>
      <c r="B568" s="13" t="s">
        <v>179</v>
      </c>
      <c r="C568" s="13" t="s">
        <v>182</v>
      </c>
      <c r="D568" s="14" t="str">
        <f t="shared" si="10"/>
        <v>Not Ready6MaleTotal Depression (5.1)</v>
      </c>
      <c r="E568" t="e">
        <f>VLOOKUP($D568, Data!$A$2:$V$9750, E$16, 0)</f>
        <v>#N/A</v>
      </c>
      <c r="F568" t="e">
        <f>VLOOKUP($D568, Data!$A$2:$V$9750, F$16, 0)</f>
        <v>#N/A</v>
      </c>
      <c r="G568" t="e">
        <f>VLOOKUP($D568, Data!$A$2:$V$9750, G$16, 0)</f>
        <v>#N/A</v>
      </c>
      <c r="H568" t="e">
        <f>VLOOKUP($D568, Data!$A$2:$V$9750, H$16, 0)</f>
        <v>#N/A</v>
      </c>
      <c r="I568" t="e">
        <f>VLOOKUP($D568, Data!$A$2:$V$9750, I$16, 0)</f>
        <v>#N/A</v>
      </c>
    </row>
    <row r="569" spans="1:9" x14ac:dyDescent="0.25">
      <c r="A569" s="11">
        <v>6</v>
      </c>
      <c r="B569" s="13" t="s">
        <v>179</v>
      </c>
      <c r="C569" s="13" t="s">
        <v>183</v>
      </c>
      <c r="D569" s="14" t="str">
        <f t="shared" si="10"/>
        <v>Not Ready6MaleTotal Anxiety (20.1)</v>
      </c>
      <c r="E569" t="e">
        <f>VLOOKUP($D569, Data!$A$2:$V$9750, E$16, 0)</f>
        <v>#N/A</v>
      </c>
      <c r="F569" t="e">
        <f>VLOOKUP($D569, Data!$A$2:$V$9750, F$16, 0)</f>
        <v>#N/A</v>
      </c>
      <c r="G569" t="e">
        <f>VLOOKUP($D569, Data!$A$2:$V$9750, G$16, 0)</f>
        <v>#N/A</v>
      </c>
      <c r="H569" t="e">
        <f>VLOOKUP($D569, Data!$A$2:$V$9750, H$16, 0)</f>
        <v>#N/A</v>
      </c>
      <c r="I569" t="e">
        <f>VLOOKUP($D569, Data!$A$2:$V$9750, I$16, 0)</f>
        <v>#N/A</v>
      </c>
    </row>
    <row r="570" spans="1:9" x14ac:dyDescent="0.25">
      <c r="A570" s="11">
        <v>6</v>
      </c>
      <c r="B570" s="13" t="s">
        <v>3302</v>
      </c>
      <c r="C570" s="13" t="s">
        <v>29</v>
      </c>
      <c r="D570" s="14" t="str">
        <f t="shared" si="10"/>
        <v>Not Ready6CombinedSocial Phobia (9.1)</v>
      </c>
      <c r="E570" t="e">
        <f>VLOOKUP($D570, Data!$A$2:$V$9750, E$16, 0)</f>
        <v>#N/A</v>
      </c>
      <c r="F570" t="e">
        <f>VLOOKUP($D570, Data!$A$2:$V$9750, F$16, 0)</f>
        <v>#N/A</v>
      </c>
      <c r="G570" t="e">
        <f>VLOOKUP($D570, Data!$A$2:$V$9750, G$16, 0)</f>
        <v>#N/A</v>
      </c>
      <c r="H570" t="e">
        <f>VLOOKUP($D570, Data!$A$2:$V$9750, H$16, 0)</f>
        <v>#N/A</v>
      </c>
      <c r="I570" t="e">
        <f>VLOOKUP($D570, Data!$A$2:$V$9750, I$16, 0)</f>
        <v>#N/A</v>
      </c>
    </row>
    <row r="571" spans="1:9" x14ac:dyDescent="0.25">
      <c r="A571" s="11">
        <v>6</v>
      </c>
      <c r="B571" s="13" t="s">
        <v>3302</v>
      </c>
      <c r="C571" s="13" t="s">
        <v>30</v>
      </c>
      <c r="D571" s="14" t="str">
        <f t="shared" si="10"/>
        <v>Not Ready6CombinedPanic Disorder (9.1)</v>
      </c>
      <c r="E571" t="e">
        <f>VLOOKUP($D571, Data!$A$2:$V$9750, E$16, 0)</f>
        <v>#N/A</v>
      </c>
      <c r="F571" t="e">
        <f>VLOOKUP($D571, Data!$A$2:$V$9750, F$16, 0)</f>
        <v>#N/A</v>
      </c>
      <c r="G571" t="e">
        <f>VLOOKUP($D571, Data!$A$2:$V$9750, G$16, 0)</f>
        <v>#N/A</v>
      </c>
      <c r="H571" t="e">
        <f>VLOOKUP($D571, Data!$A$2:$V$9750, H$16, 0)</f>
        <v>#N/A</v>
      </c>
      <c r="I571" t="e">
        <f>VLOOKUP($D571, Data!$A$2:$V$9750, I$16, 0)</f>
        <v>#N/A</v>
      </c>
    </row>
    <row r="572" spans="1:9" x14ac:dyDescent="0.25">
      <c r="A572" s="11">
        <v>6</v>
      </c>
      <c r="B572" s="13" t="s">
        <v>3302</v>
      </c>
      <c r="C572" s="13" t="s">
        <v>31</v>
      </c>
      <c r="D572" s="14" t="str">
        <f t="shared" si="10"/>
        <v>Not Ready6CombinedGeneralized Anxiety Disorder (6.1)</v>
      </c>
      <c r="E572" t="e">
        <f>VLOOKUP($D572, Data!$A$2:$V$9750, E$16, 0)</f>
        <v>#N/A</v>
      </c>
      <c r="F572" t="e">
        <f>VLOOKUP($D572, Data!$A$2:$V$9750, F$16, 0)</f>
        <v>#N/A</v>
      </c>
      <c r="G572" t="e">
        <f>VLOOKUP($D572, Data!$A$2:$V$9750, G$16, 0)</f>
        <v>#N/A</v>
      </c>
      <c r="H572" t="e">
        <f>VLOOKUP($D572, Data!$A$2:$V$9750, H$16, 0)</f>
        <v>#N/A</v>
      </c>
      <c r="I572" t="e">
        <f>VLOOKUP($D572, Data!$A$2:$V$9750, I$16, 0)</f>
        <v>#N/A</v>
      </c>
    </row>
    <row r="573" spans="1:9" x14ac:dyDescent="0.25">
      <c r="A573" s="11">
        <v>6</v>
      </c>
      <c r="B573" s="13" t="s">
        <v>3302</v>
      </c>
      <c r="C573" s="13" t="s">
        <v>32</v>
      </c>
      <c r="D573" s="14" t="str">
        <f t="shared" si="10"/>
        <v>Not Ready6CombinedMajor Depressive Disorder (10.1)</v>
      </c>
      <c r="E573" t="e">
        <f>VLOOKUP($D573, Data!$A$2:$V$9750, E$16, 0)</f>
        <v>#N/A</v>
      </c>
      <c r="F573" t="e">
        <f>VLOOKUP($D573, Data!$A$2:$V$9750, F$16, 0)</f>
        <v>#N/A</v>
      </c>
      <c r="G573" t="e">
        <f>VLOOKUP($D573, Data!$A$2:$V$9750, G$16, 0)</f>
        <v>#N/A</v>
      </c>
      <c r="H573" t="e">
        <f>VLOOKUP($D573, Data!$A$2:$V$9750, H$16, 0)</f>
        <v>#N/A</v>
      </c>
      <c r="I573" t="e">
        <f>VLOOKUP($D573, Data!$A$2:$V$9750, I$16, 0)</f>
        <v>#N/A</v>
      </c>
    </row>
    <row r="574" spans="1:9" x14ac:dyDescent="0.25">
      <c r="A574" s="11">
        <v>6</v>
      </c>
      <c r="B574" s="13" t="s">
        <v>3302</v>
      </c>
      <c r="C574" s="13" t="s">
        <v>33</v>
      </c>
      <c r="D574" s="14" t="str">
        <f t="shared" si="10"/>
        <v>Not Ready6CombinedSeparation Anxiety Disorder (7.1)</v>
      </c>
      <c r="E574" t="e">
        <f>VLOOKUP($D574, Data!$A$2:$V$9750, E$16, 0)</f>
        <v>#N/A</v>
      </c>
      <c r="F574" t="e">
        <f>VLOOKUP($D574, Data!$A$2:$V$9750, F$16, 0)</f>
        <v>#N/A</v>
      </c>
      <c r="G574" t="e">
        <f>VLOOKUP($D574, Data!$A$2:$V$9750, G$16, 0)</f>
        <v>#N/A</v>
      </c>
      <c r="H574" t="e">
        <f>VLOOKUP($D574, Data!$A$2:$V$9750, H$16, 0)</f>
        <v>#N/A</v>
      </c>
      <c r="I574" t="e">
        <f>VLOOKUP($D574, Data!$A$2:$V$9750, I$16, 0)</f>
        <v>#N/A</v>
      </c>
    </row>
    <row r="575" spans="1:9" x14ac:dyDescent="0.25">
      <c r="A575" s="11">
        <v>6</v>
      </c>
      <c r="B575" s="13" t="s">
        <v>3302</v>
      </c>
      <c r="C575" s="13" t="s">
        <v>34</v>
      </c>
      <c r="D575" s="14" t="str">
        <f t="shared" si="10"/>
        <v>Not Ready6CombinedObsessive Compulsive Disorder (6.1)</v>
      </c>
      <c r="E575" t="e">
        <f>VLOOKUP($D575, Data!$A$2:$V$9750, E$16, 0)</f>
        <v>#N/A</v>
      </c>
      <c r="F575" t="e">
        <f>VLOOKUP($D575, Data!$A$2:$V$9750, F$16, 0)</f>
        <v>#N/A</v>
      </c>
      <c r="G575" t="e">
        <f>VLOOKUP($D575, Data!$A$2:$V$9750, G$16, 0)</f>
        <v>#N/A</v>
      </c>
      <c r="H575" t="e">
        <f>VLOOKUP($D575, Data!$A$2:$V$9750, H$16, 0)</f>
        <v>#N/A</v>
      </c>
      <c r="I575" t="e">
        <f>VLOOKUP($D575, Data!$A$2:$V$9750, I$16, 0)</f>
        <v>#N/A</v>
      </c>
    </row>
    <row r="576" spans="1:9" x14ac:dyDescent="0.25">
      <c r="A576" s="11">
        <v>6</v>
      </c>
      <c r="B576" s="13" t="s">
        <v>3302</v>
      </c>
      <c r="C576" s="13" t="s">
        <v>35</v>
      </c>
      <c r="D576" s="14" t="str">
        <f t="shared" si="10"/>
        <v>Not Ready6CombinedTotal Anxiety (37.1)</v>
      </c>
      <c r="E576" t="e">
        <f>VLOOKUP($D576, Data!$A$2:$V$9750, E$16, 0)</f>
        <v>#N/A</v>
      </c>
      <c r="F576" t="e">
        <f>VLOOKUP($D576, Data!$A$2:$V$9750, F$16, 0)</f>
        <v>#N/A</v>
      </c>
      <c r="G576" t="e">
        <f>VLOOKUP($D576, Data!$A$2:$V$9750, G$16, 0)</f>
        <v>#N/A</v>
      </c>
      <c r="H576" t="e">
        <f>VLOOKUP($D576, Data!$A$2:$V$9750, H$16, 0)</f>
        <v>#N/A</v>
      </c>
      <c r="I576" t="e">
        <f>VLOOKUP($D576, Data!$A$2:$V$9750, I$16, 0)</f>
        <v>#N/A</v>
      </c>
    </row>
    <row r="577" spans="1:9" x14ac:dyDescent="0.25">
      <c r="A577" s="11">
        <v>6</v>
      </c>
      <c r="B577" s="13" t="s">
        <v>3302</v>
      </c>
      <c r="C577" s="13" t="s">
        <v>36</v>
      </c>
      <c r="D577" s="14" t="str">
        <f t="shared" si="10"/>
        <v>Not Ready6CombinedTotal Anxiety and Depression (47.1)</v>
      </c>
      <c r="E577" t="e">
        <f>VLOOKUP($D577, Data!$A$2:$V$9750, E$16, 0)</f>
        <v>#N/A</v>
      </c>
      <c r="F577" t="e">
        <f>VLOOKUP($D577, Data!$A$2:$V$9750, F$16, 0)</f>
        <v>#N/A</v>
      </c>
      <c r="G577" t="e">
        <f>VLOOKUP($D577, Data!$A$2:$V$9750, G$16, 0)</f>
        <v>#N/A</v>
      </c>
      <c r="H577" t="e">
        <f>VLOOKUP($D577, Data!$A$2:$V$9750, H$16, 0)</f>
        <v>#N/A</v>
      </c>
      <c r="I577" t="e">
        <f>VLOOKUP($D577, Data!$A$2:$V$9750, I$16, 0)</f>
        <v>#N/A</v>
      </c>
    </row>
    <row r="578" spans="1:9" x14ac:dyDescent="0.25">
      <c r="A578" s="11">
        <v>6</v>
      </c>
      <c r="B578" s="13" t="s">
        <v>3302</v>
      </c>
      <c r="C578" s="13" t="s">
        <v>52</v>
      </c>
      <c r="D578" s="14" t="str">
        <f t="shared" si="10"/>
        <v>Not Ready6CombinedTotal Anxiety (15.1)</v>
      </c>
      <c r="E578" t="e">
        <f>VLOOKUP($D578, Data!$A$2:$V$9750, E$16, 0)</f>
        <v>#N/A</v>
      </c>
      <c r="F578" t="e">
        <f>VLOOKUP($D578, Data!$A$2:$V$9750, F$16, 0)</f>
        <v>#N/A</v>
      </c>
      <c r="G578" t="e">
        <f>VLOOKUP($D578, Data!$A$2:$V$9750, G$16, 0)</f>
        <v>#N/A</v>
      </c>
      <c r="H578" t="e">
        <f>VLOOKUP($D578, Data!$A$2:$V$9750, H$16, 0)</f>
        <v>#N/A</v>
      </c>
      <c r="I578" t="e">
        <f>VLOOKUP($D578, Data!$A$2:$V$9750, I$16, 0)</f>
        <v>#N/A</v>
      </c>
    </row>
    <row r="579" spans="1:9" x14ac:dyDescent="0.25">
      <c r="A579" s="11">
        <v>6</v>
      </c>
      <c r="B579" s="13" t="s">
        <v>3302</v>
      </c>
      <c r="C579" s="13" t="s">
        <v>53</v>
      </c>
      <c r="D579" s="14" t="str">
        <f t="shared" si="10"/>
        <v>Not Ready6CombinedTotal Anxiety and Depression (25.1)</v>
      </c>
      <c r="E579" t="e">
        <f>VLOOKUP($D579, Data!$A$2:$V$9750, E$16, 0)</f>
        <v>#N/A</v>
      </c>
      <c r="F579" t="e">
        <f>VLOOKUP($D579, Data!$A$2:$V$9750, F$16, 0)</f>
        <v>#N/A</v>
      </c>
      <c r="G579" t="e">
        <f>VLOOKUP($D579, Data!$A$2:$V$9750, G$16, 0)</f>
        <v>#N/A</v>
      </c>
      <c r="H579" t="e">
        <f>VLOOKUP($D579, Data!$A$2:$V$9750, H$16, 0)</f>
        <v>#N/A</v>
      </c>
      <c r="I579" t="e">
        <f>VLOOKUP($D579, Data!$A$2:$V$9750, I$16, 0)</f>
        <v>#N/A</v>
      </c>
    </row>
    <row r="580" spans="1:9" x14ac:dyDescent="0.25">
      <c r="A580" s="11">
        <v>6</v>
      </c>
      <c r="B580" s="13" t="s">
        <v>3302</v>
      </c>
      <c r="C580" s="13" t="s">
        <v>182</v>
      </c>
      <c r="D580" s="14" t="str">
        <f t="shared" si="10"/>
        <v>Not Ready6CombinedTotal Depression (5.1)</v>
      </c>
      <c r="E580" t="e">
        <f>VLOOKUP($D580, Data!$A$2:$V$9750, E$16, 0)</f>
        <v>#N/A</v>
      </c>
      <c r="F580" t="e">
        <f>VLOOKUP($D580, Data!$A$2:$V$9750, F$16, 0)</f>
        <v>#N/A</v>
      </c>
      <c r="G580" t="e">
        <f>VLOOKUP($D580, Data!$A$2:$V$9750, G$16, 0)</f>
        <v>#N/A</v>
      </c>
      <c r="H580" t="e">
        <f>VLOOKUP($D580, Data!$A$2:$V$9750, H$16, 0)</f>
        <v>#N/A</v>
      </c>
      <c r="I580" t="e">
        <f>VLOOKUP($D580, Data!$A$2:$V$9750, I$16, 0)</f>
        <v>#N/A</v>
      </c>
    </row>
    <row r="581" spans="1:9" x14ac:dyDescent="0.25">
      <c r="A581" s="11">
        <v>6</v>
      </c>
      <c r="B581" s="13" t="s">
        <v>3302</v>
      </c>
      <c r="C581" s="13" t="s">
        <v>183</v>
      </c>
      <c r="D581" s="14" t="str">
        <f t="shared" si="10"/>
        <v>Not Ready6CombinedTotal Anxiety (20.1)</v>
      </c>
      <c r="E581" t="e">
        <f>VLOOKUP($D581, Data!$A$2:$V$9750, E$16, 0)</f>
        <v>#N/A</v>
      </c>
      <c r="F581" t="e">
        <f>VLOOKUP($D581, Data!$A$2:$V$9750, F$16, 0)</f>
        <v>#N/A</v>
      </c>
      <c r="G581" t="e">
        <f>VLOOKUP($D581, Data!$A$2:$V$9750, G$16, 0)</f>
        <v>#N/A</v>
      </c>
      <c r="H581" t="e">
        <f>VLOOKUP($D581, Data!$A$2:$V$9750, H$16, 0)</f>
        <v>#N/A</v>
      </c>
      <c r="I581" t="e">
        <f>VLOOKUP($D581, Data!$A$2:$V$9750, I$16, 0)</f>
        <v>#N/A</v>
      </c>
    </row>
    <row r="582" spans="1:9" x14ac:dyDescent="0.25">
      <c r="A582" s="11">
        <v>6</v>
      </c>
      <c r="B582" s="13" t="s">
        <v>180</v>
      </c>
      <c r="C582" s="13" t="s">
        <v>29</v>
      </c>
      <c r="D582" s="14" t="str">
        <f t="shared" si="10"/>
        <v>Not Ready6Non-binarySocial Phobia (9.1)</v>
      </c>
      <c r="E582" t="e">
        <f>VLOOKUP($D582, Data!$A$2:$V$9750, E$16, 0)</f>
        <v>#N/A</v>
      </c>
      <c r="F582" t="e">
        <f>VLOOKUP($D582, Data!$A$2:$V$9750, F$16, 0)</f>
        <v>#N/A</v>
      </c>
      <c r="G582" t="e">
        <f>VLOOKUP($D582, Data!$A$2:$V$9750, G$16, 0)</f>
        <v>#N/A</v>
      </c>
      <c r="H582" t="e">
        <f>VLOOKUP($D582, Data!$A$2:$V$9750, H$16, 0)</f>
        <v>#N/A</v>
      </c>
      <c r="I582" t="e">
        <f>VLOOKUP($D582, Data!$A$2:$V$9750, I$16, 0)</f>
        <v>#N/A</v>
      </c>
    </row>
    <row r="583" spans="1:9" x14ac:dyDescent="0.25">
      <c r="A583" s="11">
        <v>6</v>
      </c>
      <c r="B583" s="13" t="s">
        <v>180</v>
      </c>
      <c r="C583" s="13" t="s">
        <v>30</v>
      </c>
      <c r="D583" s="14" t="str">
        <f t="shared" si="10"/>
        <v>Not Ready6Non-binaryPanic Disorder (9.1)</v>
      </c>
      <c r="E583" t="e">
        <f>VLOOKUP($D583, Data!$A$2:$V$9750, E$16, 0)</f>
        <v>#N/A</v>
      </c>
      <c r="F583" t="e">
        <f>VLOOKUP($D583, Data!$A$2:$V$9750, F$16, 0)</f>
        <v>#N/A</v>
      </c>
      <c r="G583" t="e">
        <f>VLOOKUP($D583, Data!$A$2:$V$9750, G$16, 0)</f>
        <v>#N/A</v>
      </c>
      <c r="H583" t="e">
        <f>VLOOKUP($D583, Data!$A$2:$V$9750, H$16, 0)</f>
        <v>#N/A</v>
      </c>
      <c r="I583" t="e">
        <f>VLOOKUP($D583, Data!$A$2:$V$9750, I$16, 0)</f>
        <v>#N/A</v>
      </c>
    </row>
    <row r="584" spans="1:9" x14ac:dyDescent="0.25">
      <c r="A584" s="11">
        <v>6</v>
      </c>
      <c r="B584" s="13" t="s">
        <v>180</v>
      </c>
      <c r="C584" s="13" t="s">
        <v>31</v>
      </c>
      <c r="D584" s="14" t="str">
        <f t="shared" si="10"/>
        <v>Not Ready6Non-binaryGeneralized Anxiety Disorder (6.1)</v>
      </c>
      <c r="E584" t="e">
        <f>VLOOKUP($D584, Data!$A$2:$V$9750, E$16, 0)</f>
        <v>#N/A</v>
      </c>
      <c r="F584" t="e">
        <f>VLOOKUP($D584, Data!$A$2:$V$9750, F$16, 0)</f>
        <v>#N/A</v>
      </c>
      <c r="G584" t="e">
        <f>VLOOKUP($D584, Data!$A$2:$V$9750, G$16, 0)</f>
        <v>#N/A</v>
      </c>
      <c r="H584" t="e">
        <f>VLOOKUP($D584, Data!$A$2:$V$9750, H$16, 0)</f>
        <v>#N/A</v>
      </c>
      <c r="I584" t="e">
        <f>VLOOKUP($D584, Data!$A$2:$V$9750, I$16, 0)</f>
        <v>#N/A</v>
      </c>
    </row>
    <row r="585" spans="1:9" x14ac:dyDescent="0.25">
      <c r="A585" s="11">
        <v>6</v>
      </c>
      <c r="B585" s="13" t="s">
        <v>180</v>
      </c>
      <c r="C585" s="13" t="s">
        <v>32</v>
      </c>
      <c r="D585" s="14" t="str">
        <f t="shared" si="10"/>
        <v>Not Ready6Non-binaryMajor Depressive Disorder (10.1)</v>
      </c>
      <c r="E585" t="e">
        <f>VLOOKUP($D585, Data!$A$2:$V$9750, E$16, 0)</f>
        <v>#N/A</v>
      </c>
      <c r="F585" t="e">
        <f>VLOOKUP($D585, Data!$A$2:$V$9750, F$16, 0)</f>
        <v>#N/A</v>
      </c>
      <c r="G585" t="e">
        <f>VLOOKUP($D585, Data!$A$2:$V$9750, G$16, 0)</f>
        <v>#N/A</v>
      </c>
      <c r="H585" t="e">
        <f>VLOOKUP($D585, Data!$A$2:$V$9750, H$16, 0)</f>
        <v>#N/A</v>
      </c>
      <c r="I585" t="e">
        <f>VLOOKUP($D585, Data!$A$2:$V$9750, I$16, 0)</f>
        <v>#N/A</v>
      </c>
    </row>
    <row r="586" spans="1:9" x14ac:dyDescent="0.25">
      <c r="A586" s="11">
        <v>6</v>
      </c>
      <c r="B586" s="13" t="s">
        <v>180</v>
      </c>
      <c r="C586" s="13" t="s">
        <v>33</v>
      </c>
      <c r="D586" s="14" t="str">
        <f t="shared" si="10"/>
        <v>Not Ready6Non-binarySeparation Anxiety Disorder (7.1)</v>
      </c>
      <c r="E586" t="e">
        <f>VLOOKUP($D586, Data!$A$2:$V$9750, E$16, 0)</f>
        <v>#N/A</v>
      </c>
      <c r="F586" t="e">
        <f>VLOOKUP($D586, Data!$A$2:$V$9750, F$16, 0)</f>
        <v>#N/A</v>
      </c>
      <c r="G586" t="e">
        <f>VLOOKUP($D586, Data!$A$2:$V$9750, G$16, 0)</f>
        <v>#N/A</v>
      </c>
      <c r="H586" t="e">
        <f>VLOOKUP($D586, Data!$A$2:$V$9750, H$16, 0)</f>
        <v>#N/A</v>
      </c>
      <c r="I586" t="e">
        <f>VLOOKUP($D586, Data!$A$2:$V$9750, I$16, 0)</f>
        <v>#N/A</v>
      </c>
    </row>
    <row r="587" spans="1:9" x14ac:dyDescent="0.25">
      <c r="A587" s="11">
        <v>6</v>
      </c>
      <c r="B587" s="13" t="s">
        <v>180</v>
      </c>
      <c r="C587" s="13" t="s">
        <v>34</v>
      </c>
      <c r="D587" s="14" t="str">
        <f t="shared" si="10"/>
        <v>Not Ready6Non-binaryObsessive Compulsive Disorder (6.1)</v>
      </c>
      <c r="E587" t="e">
        <f>VLOOKUP($D587, Data!$A$2:$V$9750, E$16, 0)</f>
        <v>#N/A</v>
      </c>
      <c r="F587" t="e">
        <f>VLOOKUP($D587, Data!$A$2:$V$9750, F$16, 0)</f>
        <v>#N/A</v>
      </c>
      <c r="G587" t="e">
        <f>VLOOKUP($D587, Data!$A$2:$V$9750, G$16, 0)</f>
        <v>#N/A</v>
      </c>
      <c r="H587" t="e">
        <f>VLOOKUP($D587, Data!$A$2:$V$9750, H$16, 0)</f>
        <v>#N/A</v>
      </c>
      <c r="I587" t="e">
        <f>VLOOKUP($D587, Data!$A$2:$V$9750, I$16, 0)</f>
        <v>#N/A</v>
      </c>
    </row>
    <row r="588" spans="1:9" x14ac:dyDescent="0.25">
      <c r="A588" s="11">
        <v>6</v>
      </c>
      <c r="B588" s="13" t="s">
        <v>180</v>
      </c>
      <c r="C588" s="13" t="s">
        <v>35</v>
      </c>
      <c r="D588" s="14" t="str">
        <f t="shared" si="10"/>
        <v>Not Ready6Non-binaryTotal Anxiety (37.1)</v>
      </c>
      <c r="E588" t="e">
        <f>VLOOKUP($D588, Data!$A$2:$V$9750, E$16, 0)</f>
        <v>#N/A</v>
      </c>
      <c r="F588" t="e">
        <f>VLOOKUP($D588, Data!$A$2:$V$9750, F$16, 0)</f>
        <v>#N/A</v>
      </c>
      <c r="G588" t="e">
        <f>VLOOKUP($D588, Data!$A$2:$V$9750, G$16, 0)</f>
        <v>#N/A</v>
      </c>
      <c r="H588" t="e">
        <f>VLOOKUP($D588, Data!$A$2:$V$9750, H$16, 0)</f>
        <v>#N/A</v>
      </c>
      <c r="I588" t="e">
        <f>VLOOKUP($D588, Data!$A$2:$V$9750, I$16, 0)</f>
        <v>#N/A</v>
      </c>
    </row>
    <row r="589" spans="1:9" x14ac:dyDescent="0.25">
      <c r="A589" s="11">
        <v>6</v>
      </c>
      <c r="B589" s="13" t="s">
        <v>180</v>
      </c>
      <c r="C589" s="13" t="s">
        <v>36</v>
      </c>
      <c r="D589" s="14" t="str">
        <f t="shared" si="10"/>
        <v>Not Ready6Non-binaryTotal Anxiety and Depression (47.1)</v>
      </c>
      <c r="E589" t="e">
        <f>VLOOKUP($D589, Data!$A$2:$V$9750, E$16, 0)</f>
        <v>#N/A</v>
      </c>
      <c r="F589" t="e">
        <f>VLOOKUP($D589, Data!$A$2:$V$9750, F$16, 0)</f>
        <v>#N/A</v>
      </c>
      <c r="G589" t="e">
        <f>VLOOKUP($D589, Data!$A$2:$V$9750, G$16, 0)</f>
        <v>#N/A</v>
      </c>
      <c r="H589" t="e">
        <f>VLOOKUP($D589, Data!$A$2:$V$9750, H$16, 0)</f>
        <v>#N/A</v>
      </c>
      <c r="I589" t="e">
        <f>VLOOKUP($D589, Data!$A$2:$V$9750, I$16, 0)</f>
        <v>#N/A</v>
      </c>
    </row>
    <row r="590" spans="1:9" x14ac:dyDescent="0.25">
      <c r="A590" s="11">
        <v>6</v>
      </c>
      <c r="B590" s="13" t="s">
        <v>180</v>
      </c>
      <c r="C590" s="13" t="s">
        <v>52</v>
      </c>
      <c r="D590" s="14" t="str">
        <f t="shared" si="10"/>
        <v>Not Ready6Non-binaryTotal Anxiety (15.1)</v>
      </c>
      <c r="E590" t="e">
        <f>VLOOKUP($D590, Data!$A$2:$V$9750, E$16, 0)</f>
        <v>#N/A</v>
      </c>
      <c r="F590" t="e">
        <f>VLOOKUP($D590, Data!$A$2:$V$9750, F$16, 0)</f>
        <v>#N/A</v>
      </c>
      <c r="G590" t="e">
        <f>VLOOKUP($D590, Data!$A$2:$V$9750, G$16, 0)</f>
        <v>#N/A</v>
      </c>
      <c r="H590" t="e">
        <f>VLOOKUP($D590, Data!$A$2:$V$9750, H$16, 0)</f>
        <v>#N/A</v>
      </c>
      <c r="I590" t="e">
        <f>VLOOKUP($D590, Data!$A$2:$V$9750, I$16, 0)</f>
        <v>#N/A</v>
      </c>
    </row>
    <row r="591" spans="1:9" x14ac:dyDescent="0.25">
      <c r="A591" s="11">
        <v>6</v>
      </c>
      <c r="B591" s="13" t="s">
        <v>180</v>
      </c>
      <c r="C591" s="13" t="s">
        <v>53</v>
      </c>
      <c r="D591" s="14" t="str">
        <f t="shared" si="10"/>
        <v>Not Ready6Non-binaryTotal Anxiety and Depression (25.1)</v>
      </c>
      <c r="E591" t="e">
        <f>VLOOKUP($D591, Data!$A$2:$V$9750, E$16, 0)</f>
        <v>#N/A</v>
      </c>
      <c r="F591" t="e">
        <f>VLOOKUP($D591, Data!$A$2:$V$9750, F$16, 0)</f>
        <v>#N/A</v>
      </c>
      <c r="G591" t="e">
        <f>VLOOKUP($D591, Data!$A$2:$V$9750, G$16, 0)</f>
        <v>#N/A</v>
      </c>
      <c r="H591" t="e">
        <f>VLOOKUP($D591, Data!$A$2:$V$9750, H$16, 0)</f>
        <v>#N/A</v>
      </c>
      <c r="I591" t="e">
        <f>VLOOKUP($D591, Data!$A$2:$V$9750, I$16, 0)</f>
        <v>#N/A</v>
      </c>
    </row>
    <row r="592" spans="1:9" x14ac:dyDescent="0.25">
      <c r="A592" s="11">
        <v>6</v>
      </c>
      <c r="B592" s="13" t="s">
        <v>180</v>
      </c>
      <c r="C592" s="13" t="s">
        <v>182</v>
      </c>
      <c r="D592" s="14" t="str">
        <f t="shared" si="10"/>
        <v>Not Ready6Non-binaryTotal Depression (5.1)</v>
      </c>
      <c r="E592" t="e">
        <f>VLOOKUP($D592, Data!$A$2:$V$9750, E$16, 0)</f>
        <v>#N/A</v>
      </c>
      <c r="F592" t="e">
        <f>VLOOKUP($D592, Data!$A$2:$V$9750, F$16, 0)</f>
        <v>#N/A</v>
      </c>
      <c r="G592" t="e">
        <f>VLOOKUP($D592, Data!$A$2:$V$9750, G$16, 0)</f>
        <v>#N/A</v>
      </c>
      <c r="H592" t="e">
        <f>VLOOKUP($D592, Data!$A$2:$V$9750, H$16, 0)</f>
        <v>#N/A</v>
      </c>
      <c r="I592" t="e">
        <f>VLOOKUP($D592, Data!$A$2:$V$9750, I$16, 0)</f>
        <v>#N/A</v>
      </c>
    </row>
    <row r="593" spans="1:9" x14ac:dyDescent="0.25">
      <c r="A593" s="11">
        <v>6</v>
      </c>
      <c r="B593" s="13" t="s">
        <v>180</v>
      </c>
      <c r="C593" s="13" t="s">
        <v>183</v>
      </c>
      <c r="D593" s="14" t="str">
        <f t="shared" si="10"/>
        <v>Not Ready6Non-binaryTotal Anxiety (20.1)</v>
      </c>
      <c r="E593" t="e">
        <f>VLOOKUP($D593, Data!$A$2:$V$9750, E$16, 0)</f>
        <v>#N/A</v>
      </c>
      <c r="F593" t="e">
        <f>VLOOKUP($D593, Data!$A$2:$V$9750, F$16, 0)</f>
        <v>#N/A</v>
      </c>
      <c r="G593" t="e">
        <f>VLOOKUP($D593, Data!$A$2:$V$9750, G$16, 0)</f>
        <v>#N/A</v>
      </c>
      <c r="H593" t="e">
        <f>VLOOKUP($D593, Data!$A$2:$V$9750, H$16, 0)</f>
        <v>#N/A</v>
      </c>
      <c r="I593" t="e">
        <f>VLOOKUP($D593, Data!$A$2:$V$9750, I$16, 0)</f>
        <v>#N/A</v>
      </c>
    </row>
    <row r="594" spans="1:9" x14ac:dyDescent="0.25">
      <c r="A594" s="11">
        <v>6</v>
      </c>
      <c r="B594" s="13" t="s">
        <v>181</v>
      </c>
      <c r="C594" s="13" t="s">
        <v>29</v>
      </c>
      <c r="D594" s="14" t="str">
        <f t="shared" ref="D594:D657" si="11">$B$7&amp;A594&amp;B594&amp;C594</f>
        <v>Not Ready6TransgenderSocial Phobia (9.1)</v>
      </c>
      <c r="E594" t="e">
        <f>VLOOKUP($D594, Data!$A$2:$V$9750, E$16, 0)</f>
        <v>#N/A</v>
      </c>
      <c r="F594" t="e">
        <f>VLOOKUP($D594, Data!$A$2:$V$9750, F$16, 0)</f>
        <v>#N/A</v>
      </c>
      <c r="G594" t="e">
        <f>VLOOKUP($D594, Data!$A$2:$V$9750, G$16, 0)</f>
        <v>#N/A</v>
      </c>
      <c r="H594" t="e">
        <f>VLOOKUP($D594, Data!$A$2:$V$9750, H$16, 0)</f>
        <v>#N/A</v>
      </c>
      <c r="I594" t="e">
        <f>VLOOKUP($D594, Data!$A$2:$V$9750, I$16, 0)</f>
        <v>#N/A</v>
      </c>
    </row>
    <row r="595" spans="1:9" x14ac:dyDescent="0.25">
      <c r="A595" s="11">
        <v>6</v>
      </c>
      <c r="B595" s="13" t="s">
        <v>181</v>
      </c>
      <c r="C595" s="13" t="s">
        <v>30</v>
      </c>
      <c r="D595" s="14" t="str">
        <f t="shared" si="11"/>
        <v>Not Ready6TransgenderPanic Disorder (9.1)</v>
      </c>
      <c r="E595" t="e">
        <f>VLOOKUP($D595, Data!$A$2:$V$9750, E$16, 0)</f>
        <v>#N/A</v>
      </c>
      <c r="F595" t="e">
        <f>VLOOKUP($D595, Data!$A$2:$V$9750, F$16, 0)</f>
        <v>#N/A</v>
      </c>
      <c r="G595" t="e">
        <f>VLOOKUP($D595, Data!$A$2:$V$9750, G$16, 0)</f>
        <v>#N/A</v>
      </c>
      <c r="H595" t="e">
        <f>VLOOKUP($D595, Data!$A$2:$V$9750, H$16, 0)</f>
        <v>#N/A</v>
      </c>
      <c r="I595" t="e">
        <f>VLOOKUP($D595, Data!$A$2:$V$9750, I$16, 0)</f>
        <v>#N/A</v>
      </c>
    </row>
    <row r="596" spans="1:9" x14ac:dyDescent="0.25">
      <c r="A596" s="11">
        <v>6</v>
      </c>
      <c r="B596" s="13" t="s">
        <v>181</v>
      </c>
      <c r="C596" s="13" t="s">
        <v>31</v>
      </c>
      <c r="D596" s="14" t="str">
        <f t="shared" si="11"/>
        <v>Not Ready6TransgenderGeneralized Anxiety Disorder (6.1)</v>
      </c>
      <c r="E596" t="e">
        <f>VLOOKUP($D596, Data!$A$2:$V$9750, E$16, 0)</f>
        <v>#N/A</v>
      </c>
      <c r="F596" t="e">
        <f>VLOOKUP($D596, Data!$A$2:$V$9750, F$16, 0)</f>
        <v>#N/A</v>
      </c>
      <c r="G596" t="e">
        <f>VLOOKUP($D596, Data!$A$2:$V$9750, G$16, 0)</f>
        <v>#N/A</v>
      </c>
      <c r="H596" t="e">
        <f>VLOOKUP($D596, Data!$A$2:$V$9750, H$16, 0)</f>
        <v>#N/A</v>
      </c>
      <c r="I596" t="e">
        <f>VLOOKUP($D596, Data!$A$2:$V$9750, I$16, 0)</f>
        <v>#N/A</v>
      </c>
    </row>
    <row r="597" spans="1:9" x14ac:dyDescent="0.25">
      <c r="A597" s="11">
        <v>6</v>
      </c>
      <c r="B597" s="13" t="s">
        <v>181</v>
      </c>
      <c r="C597" s="13" t="s">
        <v>32</v>
      </c>
      <c r="D597" s="14" t="str">
        <f t="shared" si="11"/>
        <v>Not Ready6TransgenderMajor Depressive Disorder (10.1)</v>
      </c>
      <c r="E597" t="e">
        <f>VLOOKUP($D597, Data!$A$2:$V$9750, E$16, 0)</f>
        <v>#N/A</v>
      </c>
      <c r="F597" t="e">
        <f>VLOOKUP($D597, Data!$A$2:$V$9750, F$16, 0)</f>
        <v>#N/A</v>
      </c>
      <c r="G597" t="e">
        <f>VLOOKUP($D597, Data!$A$2:$V$9750, G$16, 0)</f>
        <v>#N/A</v>
      </c>
      <c r="H597" t="e">
        <f>VLOOKUP($D597, Data!$A$2:$V$9750, H$16, 0)</f>
        <v>#N/A</v>
      </c>
      <c r="I597" t="e">
        <f>VLOOKUP($D597, Data!$A$2:$V$9750, I$16, 0)</f>
        <v>#N/A</v>
      </c>
    </row>
    <row r="598" spans="1:9" x14ac:dyDescent="0.25">
      <c r="A598" s="11">
        <v>6</v>
      </c>
      <c r="B598" s="13" t="s">
        <v>181</v>
      </c>
      <c r="C598" s="13" t="s">
        <v>33</v>
      </c>
      <c r="D598" s="14" t="str">
        <f t="shared" si="11"/>
        <v>Not Ready6TransgenderSeparation Anxiety Disorder (7.1)</v>
      </c>
      <c r="E598" t="e">
        <f>VLOOKUP($D598, Data!$A$2:$V$9750, E$16, 0)</f>
        <v>#N/A</v>
      </c>
      <c r="F598" t="e">
        <f>VLOOKUP($D598, Data!$A$2:$V$9750, F$16, 0)</f>
        <v>#N/A</v>
      </c>
      <c r="G598" t="e">
        <f>VLOOKUP($D598, Data!$A$2:$V$9750, G$16, 0)</f>
        <v>#N/A</v>
      </c>
      <c r="H598" t="e">
        <f>VLOOKUP($D598, Data!$A$2:$V$9750, H$16, 0)</f>
        <v>#N/A</v>
      </c>
      <c r="I598" t="e">
        <f>VLOOKUP($D598, Data!$A$2:$V$9750, I$16, 0)</f>
        <v>#N/A</v>
      </c>
    </row>
    <row r="599" spans="1:9" x14ac:dyDescent="0.25">
      <c r="A599" s="11">
        <v>6</v>
      </c>
      <c r="B599" s="13" t="s">
        <v>181</v>
      </c>
      <c r="C599" s="13" t="s">
        <v>34</v>
      </c>
      <c r="D599" s="14" t="str">
        <f t="shared" si="11"/>
        <v>Not Ready6TransgenderObsessive Compulsive Disorder (6.1)</v>
      </c>
      <c r="E599" t="e">
        <f>VLOOKUP($D599, Data!$A$2:$V$9750, E$16, 0)</f>
        <v>#N/A</v>
      </c>
      <c r="F599" t="e">
        <f>VLOOKUP($D599, Data!$A$2:$V$9750, F$16, 0)</f>
        <v>#N/A</v>
      </c>
      <c r="G599" t="e">
        <f>VLOOKUP($D599, Data!$A$2:$V$9750, G$16, 0)</f>
        <v>#N/A</v>
      </c>
      <c r="H599" t="e">
        <f>VLOOKUP($D599, Data!$A$2:$V$9750, H$16, 0)</f>
        <v>#N/A</v>
      </c>
      <c r="I599" t="e">
        <f>VLOOKUP($D599, Data!$A$2:$V$9750, I$16, 0)</f>
        <v>#N/A</v>
      </c>
    </row>
    <row r="600" spans="1:9" x14ac:dyDescent="0.25">
      <c r="A600" s="11">
        <v>6</v>
      </c>
      <c r="B600" s="13" t="s">
        <v>181</v>
      </c>
      <c r="C600" s="13" t="s">
        <v>35</v>
      </c>
      <c r="D600" s="14" t="str">
        <f t="shared" si="11"/>
        <v>Not Ready6TransgenderTotal Anxiety (37.1)</v>
      </c>
      <c r="E600" t="e">
        <f>VLOOKUP($D600, Data!$A$2:$V$9750, E$16, 0)</f>
        <v>#N/A</v>
      </c>
      <c r="F600" t="e">
        <f>VLOOKUP($D600, Data!$A$2:$V$9750, F$16, 0)</f>
        <v>#N/A</v>
      </c>
      <c r="G600" t="e">
        <f>VLOOKUP($D600, Data!$A$2:$V$9750, G$16, 0)</f>
        <v>#N/A</v>
      </c>
      <c r="H600" t="e">
        <f>VLOOKUP($D600, Data!$A$2:$V$9750, H$16, 0)</f>
        <v>#N/A</v>
      </c>
      <c r="I600" t="e">
        <f>VLOOKUP($D600, Data!$A$2:$V$9750, I$16, 0)</f>
        <v>#N/A</v>
      </c>
    </row>
    <row r="601" spans="1:9" x14ac:dyDescent="0.25">
      <c r="A601" s="11">
        <v>6</v>
      </c>
      <c r="B601" s="13" t="s">
        <v>181</v>
      </c>
      <c r="C601" s="13" t="s">
        <v>36</v>
      </c>
      <c r="D601" s="14" t="str">
        <f t="shared" si="11"/>
        <v>Not Ready6TransgenderTotal Anxiety and Depression (47.1)</v>
      </c>
      <c r="E601" t="e">
        <f>VLOOKUP($D601, Data!$A$2:$V$9750, E$16, 0)</f>
        <v>#N/A</v>
      </c>
      <c r="F601" t="e">
        <f>VLOOKUP($D601, Data!$A$2:$V$9750, F$16, 0)</f>
        <v>#N/A</v>
      </c>
      <c r="G601" t="e">
        <f>VLOOKUP($D601, Data!$A$2:$V$9750, G$16, 0)</f>
        <v>#N/A</v>
      </c>
      <c r="H601" t="e">
        <f>VLOOKUP($D601, Data!$A$2:$V$9750, H$16, 0)</f>
        <v>#N/A</v>
      </c>
      <c r="I601" t="e">
        <f>VLOOKUP($D601, Data!$A$2:$V$9750, I$16, 0)</f>
        <v>#N/A</v>
      </c>
    </row>
    <row r="602" spans="1:9" x14ac:dyDescent="0.25">
      <c r="A602" s="11">
        <v>6</v>
      </c>
      <c r="B602" s="13" t="s">
        <v>181</v>
      </c>
      <c r="C602" s="13" t="s">
        <v>52</v>
      </c>
      <c r="D602" s="14" t="str">
        <f t="shared" si="11"/>
        <v>Not Ready6TransgenderTotal Anxiety (15.1)</v>
      </c>
      <c r="E602" t="e">
        <f>VLOOKUP($D602, Data!$A$2:$V$9750, E$16, 0)</f>
        <v>#N/A</v>
      </c>
      <c r="F602" t="e">
        <f>VLOOKUP($D602, Data!$A$2:$V$9750, F$16, 0)</f>
        <v>#N/A</v>
      </c>
      <c r="G602" t="e">
        <f>VLOOKUP($D602, Data!$A$2:$V$9750, G$16, 0)</f>
        <v>#N/A</v>
      </c>
      <c r="H602" t="e">
        <f>VLOOKUP($D602, Data!$A$2:$V$9750, H$16, 0)</f>
        <v>#N/A</v>
      </c>
      <c r="I602" t="e">
        <f>VLOOKUP($D602, Data!$A$2:$V$9750, I$16, 0)</f>
        <v>#N/A</v>
      </c>
    </row>
    <row r="603" spans="1:9" x14ac:dyDescent="0.25">
      <c r="A603" s="11">
        <v>6</v>
      </c>
      <c r="B603" s="13" t="s">
        <v>181</v>
      </c>
      <c r="C603" s="13" t="s">
        <v>53</v>
      </c>
      <c r="D603" s="14" t="str">
        <f t="shared" si="11"/>
        <v>Not Ready6TransgenderTotal Anxiety and Depression (25.1)</v>
      </c>
      <c r="E603" t="e">
        <f>VLOOKUP($D603, Data!$A$2:$V$9750, E$16, 0)</f>
        <v>#N/A</v>
      </c>
      <c r="F603" t="e">
        <f>VLOOKUP($D603, Data!$A$2:$V$9750, F$16, 0)</f>
        <v>#N/A</v>
      </c>
      <c r="G603" t="e">
        <f>VLOOKUP($D603, Data!$A$2:$V$9750, G$16, 0)</f>
        <v>#N/A</v>
      </c>
      <c r="H603" t="e">
        <f>VLOOKUP($D603, Data!$A$2:$V$9750, H$16, 0)</f>
        <v>#N/A</v>
      </c>
      <c r="I603" t="e">
        <f>VLOOKUP($D603, Data!$A$2:$V$9750, I$16, 0)</f>
        <v>#N/A</v>
      </c>
    </row>
    <row r="604" spans="1:9" x14ac:dyDescent="0.25">
      <c r="A604" s="11">
        <v>6</v>
      </c>
      <c r="B604" s="13" t="s">
        <v>181</v>
      </c>
      <c r="C604" s="13" t="s">
        <v>182</v>
      </c>
      <c r="D604" s="14" t="str">
        <f t="shared" si="11"/>
        <v>Not Ready6TransgenderTotal Depression (5.1)</v>
      </c>
      <c r="E604" t="e">
        <f>VLOOKUP($D604, Data!$A$2:$V$9750, E$16, 0)</f>
        <v>#N/A</v>
      </c>
      <c r="F604" t="e">
        <f>VLOOKUP($D604, Data!$A$2:$V$9750, F$16, 0)</f>
        <v>#N/A</v>
      </c>
      <c r="G604" t="e">
        <f>VLOOKUP($D604, Data!$A$2:$V$9750, G$16, 0)</f>
        <v>#N/A</v>
      </c>
      <c r="H604" t="e">
        <f>VLOOKUP($D604, Data!$A$2:$V$9750, H$16, 0)</f>
        <v>#N/A</v>
      </c>
      <c r="I604" t="e">
        <f>VLOOKUP($D604, Data!$A$2:$V$9750, I$16, 0)</f>
        <v>#N/A</v>
      </c>
    </row>
    <row r="605" spans="1:9" x14ac:dyDescent="0.25">
      <c r="A605" s="11">
        <v>6</v>
      </c>
      <c r="B605" s="13" t="s">
        <v>181</v>
      </c>
      <c r="C605" s="13" t="s">
        <v>183</v>
      </c>
      <c r="D605" s="14" t="str">
        <f t="shared" si="11"/>
        <v>Not Ready6TransgenderTotal Anxiety (20.1)</v>
      </c>
      <c r="E605" t="e">
        <f>VLOOKUP($D605, Data!$A$2:$V$9750, E$16, 0)</f>
        <v>#N/A</v>
      </c>
      <c r="F605" t="e">
        <f>VLOOKUP($D605, Data!$A$2:$V$9750, F$16, 0)</f>
        <v>#N/A</v>
      </c>
      <c r="G605" t="e">
        <f>VLOOKUP($D605, Data!$A$2:$V$9750, G$16, 0)</f>
        <v>#N/A</v>
      </c>
      <c r="H605" t="e">
        <f>VLOOKUP($D605, Data!$A$2:$V$9750, H$16, 0)</f>
        <v>#N/A</v>
      </c>
      <c r="I605" t="e">
        <f>VLOOKUP($D605, Data!$A$2:$V$9750, I$16, 0)</f>
        <v>#N/A</v>
      </c>
    </row>
    <row r="606" spans="1:9" x14ac:dyDescent="0.25">
      <c r="A606" s="11">
        <v>7</v>
      </c>
      <c r="B606" s="13" t="s">
        <v>176</v>
      </c>
      <c r="C606" s="13" t="s">
        <v>29</v>
      </c>
      <c r="D606" s="14" t="str">
        <f t="shared" si="11"/>
        <v>Not Ready7BigenderSocial Phobia (9.1)</v>
      </c>
      <c r="E606" t="e">
        <f>VLOOKUP($D606, Data!$A$2:$V$9750, E$16, 0)</f>
        <v>#N/A</v>
      </c>
      <c r="F606" t="e">
        <f>VLOOKUP($D606, Data!$A$2:$V$9750, F$16, 0)</f>
        <v>#N/A</v>
      </c>
      <c r="G606" t="e">
        <f>VLOOKUP($D606, Data!$A$2:$V$9750, G$16, 0)</f>
        <v>#N/A</v>
      </c>
      <c r="H606" t="e">
        <f>VLOOKUP($D606, Data!$A$2:$V$9750, H$16, 0)</f>
        <v>#N/A</v>
      </c>
      <c r="I606" t="e">
        <f>VLOOKUP($D606, Data!$A$2:$V$9750, I$16, 0)</f>
        <v>#N/A</v>
      </c>
    </row>
    <row r="607" spans="1:9" x14ac:dyDescent="0.25">
      <c r="A607" s="11">
        <v>7</v>
      </c>
      <c r="B607" s="13" t="s">
        <v>176</v>
      </c>
      <c r="C607" s="13" t="s">
        <v>30</v>
      </c>
      <c r="D607" s="14" t="str">
        <f t="shared" si="11"/>
        <v>Not Ready7BigenderPanic Disorder (9.1)</v>
      </c>
      <c r="E607" t="e">
        <f>VLOOKUP($D607, Data!$A$2:$V$9750, E$16, 0)</f>
        <v>#N/A</v>
      </c>
      <c r="F607" t="e">
        <f>VLOOKUP($D607, Data!$A$2:$V$9750, F$16, 0)</f>
        <v>#N/A</v>
      </c>
      <c r="G607" t="e">
        <f>VLOOKUP($D607, Data!$A$2:$V$9750, G$16, 0)</f>
        <v>#N/A</v>
      </c>
      <c r="H607" t="e">
        <f>VLOOKUP($D607, Data!$A$2:$V$9750, H$16, 0)</f>
        <v>#N/A</v>
      </c>
      <c r="I607" t="e">
        <f>VLOOKUP($D607, Data!$A$2:$V$9750, I$16, 0)</f>
        <v>#N/A</v>
      </c>
    </row>
    <row r="608" spans="1:9" x14ac:dyDescent="0.25">
      <c r="A608" s="11">
        <v>7</v>
      </c>
      <c r="B608" s="13" t="s">
        <v>176</v>
      </c>
      <c r="C608" s="13" t="s">
        <v>31</v>
      </c>
      <c r="D608" s="14" t="str">
        <f t="shared" si="11"/>
        <v>Not Ready7BigenderGeneralized Anxiety Disorder (6.1)</v>
      </c>
      <c r="E608" t="e">
        <f>VLOOKUP($D608, Data!$A$2:$V$9750, E$16, 0)</f>
        <v>#N/A</v>
      </c>
      <c r="F608" t="e">
        <f>VLOOKUP($D608, Data!$A$2:$V$9750, F$16, 0)</f>
        <v>#N/A</v>
      </c>
      <c r="G608" t="e">
        <f>VLOOKUP($D608, Data!$A$2:$V$9750, G$16, 0)</f>
        <v>#N/A</v>
      </c>
      <c r="H608" t="e">
        <f>VLOOKUP($D608, Data!$A$2:$V$9750, H$16, 0)</f>
        <v>#N/A</v>
      </c>
      <c r="I608" t="e">
        <f>VLOOKUP($D608, Data!$A$2:$V$9750, I$16, 0)</f>
        <v>#N/A</v>
      </c>
    </row>
    <row r="609" spans="1:9" x14ac:dyDescent="0.25">
      <c r="A609" s="11">
        <v>7</v>
      </c>
      <c r="B609" s="13" t="s">
        <v>176</v>
      </c>
      <c r="C609" s="13" t="s">
        <v>32</v>
      </c>
      <c r="D609" s="14" t="str">
        <f t="shared" si="11"/>
        <v>Not Ready7BigenderMajor Depressive Disorder (10.1)</v>
      </c>
      <c r="E609" t="e">
        <f>VLOOKUP($D609, Data!$A$2:$V$9750, E$16, 0)</f>
        <v>#N/A</v>
      </c>
      <c r="F609" t="e">
        <f>VLOOKUP($D609, Data!$A$2:$V$9750, F$16, 0)</f>
        <v>#N/A</v>
      </c>
      <c r="G609" t="e">
        <f>VLOOKUP($D609, Data!$A$2:$V$9750, G$16, 0)</f>
        <v>#N/A</v>
      </c>
      <c r="H609" t="e">
        <f>VLOOKUP($D609, Data!$A$2:$V$9750, H$16, 0)</f>
        <v>#N/A</v>
      </c>
      <c r="I609" t="e">
        <f>VLOOKUP($D609, Data!$A$2:$V$9750, I$16, 0)</f>
        <v>#N/A</v>
      </c>
    </row>
    <row r="610" spans="1:9" x14ac:dyDescent="0.25">
      <c r="A610" s="11">
        <v>7</v>
      </c>
      <c r="B610" s="13" t="s">
        <v>176</v>
      </c>
      <c r="C610" s="13" t="s">
        <v>33</v>
      </c>
      <c r="D610" s="14" t="str">
        <f t="shared" si="11"/>
        <v>Not Ready7BigenderSeparation Anxiety Disorder (7.1)</v>
      </c>
      <c r="E610" t="e">
        <f>VLOOKUP($D610, Data!$A$2:$V$9750, E$16, 0)</f>
        <v>#N/A</v>
      </c>
      <c r="F610" t="e">
        <f>VLOOKUP($D610, Data!$A$2:$V$9750, F$16, 0)</f>
        <v>#N/A</v>
      </c>
      <c r="G610" t="e">
        <f>VLOOKUP($D610, Data!$A$2:$V$9750, G$16, 0)</f>
        <v>#N/A</v>
      </c>
      <c r="H610" t="e">
        <f>VLOOKUP($D610, Data!$A$2:$V$9750, H$16, 0)</f>
        <v>#N/A</v>
      </c>
      <c r="I610" t="e">
        <f>VLOOKUP($D610, Data!$A$2:$V$9750, I$16, 0)</f>
        <v>#N/A</v>
      </c>
    </row>
    <row r="611" spans="1:9" x14ac:dyDescent="0.25">
      <c r="A611" s="11">
        <v>7</v>
      </c>
      <c r="B611" s="13" t="s">
        <v>176</v>
      </c>
      <c r="C611" s="13" t="s">
        <v>34</v>
      </c>
      <c r="D611" s="14" t="str">
        <f t="shared" si="11"/>
        <v>Not Ready7BigenderObsessive Compulsive Disorder (6.1)</v>
      </c>
      <c r="E611" t="e">
        <f>VLOOKUP($D611, Data!$A$2:$V$9750, E$16, 0)</f>
        <v>#N/A</v>
      </c>
      <c r="F611" t="e">
        <f>VLOOKUP($D611, Data!$A$2:$V$9750, F$16, 0)</f>
        <v>#N/A</v>
      </c>
      <c r="G611" t="e">
        <f>VLOOKUP($D611, Data!$A$2:$V$9750, G$16, 0)</f>
        <v>#N/A</v>
      </c>
      <c r="H611" t="e">
        <f>VLOOKUP($D611, Data!$A$2:$V$9750, H$16, 0)</f>
        <v>#N/A</v>
      </c>
      <c r="I611" t="e">
        <f>VLOOKUP($D611, Data!$A$2:$V$9750, I$16, 0)</f>
        <v>#N/A</v>
      </c>
    </row>
    <row r="612" spans="1:9" x14ac:dyDescent="0.25">
      <c r="A612" s="11">
        <v>7</v>
      </c>
      <c r="B612" s="13" t="s">
        <v>176</v>
      </c>
      <c r="C612" s="13" t="s">
        <v>35</v>
      </c>
      <c r="D612" s="14" t="str">
        <f t="shared" si="11"/>
        <v>Not Ready7BigenderTotal Anxiety (37.1)</v>
      </c>
      <c r="E612" t="e">
        <f>VLOOKUP($D612, Data!$A$2:$V$9750, E$16, 0)</f>
        <v>#N/A</v>
      </c>
      <c r="F612" t="e">
        <f>VLOOKUP($D612, Data!$A$2:$V$9750, F$16, 0)</f>
        <v>#N/A</v>
      </c>
      <c r="G612" t="e">
        <f>VLOOKUP($D612, Data!$A$2:$V$9750, G$16, 0)</f>
        <v>#N/A</v>
      </c>
      <c r="H612" t="e">
        <f>VLOOKUP($D612, Data!$A$2:$V$9750, H$16, 0)</f>
        <v>#N/A</v>
      </c>
      <c r="I612" t="e">
        <f>VLOOKUP($D612, Data!$A$2:$V$9750, I$16, 0)</f>
        <v>#N/A</v>
      </c>
    </row>
    <row r="613" spans="1:9" x14ac:dyDescent="0.25">
      <c r="A613" s="11">
        <v>7</v>
      </c>
      <c r="B613" s="13" t="s">
        <v>176</v>
      </c>
      <c r="C613" s="13" t="s">
        <v>36</v>
      </c>
      <c r="D613" s="14" t="str">
        <f t="shared" si="11"/>
        <v>Not Ready7BigenderTotal Anxiety and Depression (47.1)</v>
      </c>
      <c r="E613" t="e">
        <f>VLOOKUP($D613, Data!$A$2:$V$9750, E$16, 0)</f>
        <v>#N/A</v>
      </c>
      <c r="F613" t="e">
        <f>VLOOKUP($D613, Data!$A$2:$V$9750, F$16, 0)</f>
        <v>#N/A</v>
      </c>
      <c r="G613" t="e">
        <f>VLOOKUP($D613, Data!$A$2:$V$9750, G$16, 0)</f>
        <v>#N/A</v>
      </c>
      <c r="H613" t="e">
        <f>VLOOKUP($D613, Data!$A$2:$V$9750, H$16, 0)</f>
        <v>#N/A</v>
      </c>
      <c r="I613" t="e">
        <f>VLOOKUP($D613, Data!$A$2:$V$9750, I$16, 0)</f>
        <v>#N/A</v>
      </c>
    </row>
    <row r="614" spans="1:9" x14ac:dyDescent="0.25">
      <c r="A614" s="11">
        <v>7</v>
      </c>
      <c r="B614" s="13" t="s">
        <v>176</v>
      </c>
      <c r="C614" s="13" t="s">
        <v>52</v>
      </c>
      <c r="D614" s="14" t="str">
        <f t="shared" si="11"/>
        <v>Not Ready7BigenderTotal Anxiety (15.1)</v>
      </c>
      <c r="E614" t="e">
        <f>VLOOKUP($D614, Data!$A$2:$V$9750, E$16, 0)</f>
        <v>#N/A</v>
      </c>
      <c r="F614" t="e">
        <f>VLOOKUP($D614, Data!$A$2:$V$9750, F$16, 0)</f>
        <v>#N/A</v>
      </c>
      <c r="G614" t="e">
        <f>VLOOKUP($D614, Data!$A$2:$V$9750, G$16, 0)</f>
        <v>#N/A</v>
      </c>
      <c r="H614" t="e">
        <f>VLOOKUP($D614, Data!$A$2:$V$9750, H$16, 0)</f>
        <v>#N/A</v>
      </c>
      <c r="I614" t="e">
        <f>VLOOKUP($D614, Data!$A$2:$V$9750, I$16, 0)</f>
        <v>#N/A</v>
      </c>
    </row>
    <row r="615" spans="1:9" x14ac:dyDescent="0.25">
      <c r="A615" s="11">
        <v>7</v>
      </c>
      <c r="B615" s="13" t="s">
        <v>176</v>
      </c>
      <c r="C615" s="13" t="s">
        <v>53</v>
      </c>
      <c r="D615" s="14" t="str">
        <f t="shared" si="11"/>
        <v>Not Ready7BigenderTotal Anxiety and Depression (25.1)</v>
      </c>
      <c r="E615" t="e">
        <f>VLOOKUP($D615, Data!$A$2:$V$9750, E$16, 0)</f>
        <v>#N/A</v>
      </c>
      <c r="F615" t="e">
        <f>VLOOKUP($D615, Data!$A$2:$V$9750, F$16, 0)</f>
        <v>#N/A</v>
      </c>
      <c r="G615" t="e">
        <f>VLOOKUP($D615, Data!$A$2:$V$9750, G$16, 0)</f>
        <v>#N/A</v>
      </c>
      <c r="H615" t="e">
        <f>VLOOKUP($D615, Data!$A$2:$V$9750, H$16, 0)</f>
        <v>#N/A</v>
      </c>
      <c r="I615" t="e">
        <f>VLOOKUP($D615, Data!$A$2:$V$9750, I$16, 0)</f>
        <v>#N/A</v>
      </c>
    </row>
    <row r="616" spans="1:9" x14ac:dyDescent="0.25">
      <c r="A616" s="11">
        <v>7</v>
      </c>
      <c r="B616" s="13" t="s">
        <v>176</v>
      </c>
      <c r="C616" s="13" t="s">
        <v>182</v>
      </c>
      <c r="D616" s="14" t="str">
        <f t="shared" si="11"/>
        <v>Not Ready7BigenderTotal Depression (5.1)</v>
      </c>
      <c r="E616" t="e">
        <f>VLOOKUP($D616, Data!$A$2:$V$9750, E$16, 0)</f>
        <v>#N/A</v>
      </c>
      <c r="F616" t="e">
        <f>VLOOKUP($D616, Data!$A$2:$V$9750, F$16, 0)</f>
        <v>#N/A</v>
      </c>
      <c r="G616" t="e">
        <f>VLOOKUP($D616, Data!$A$2:$V$9750, G$16, 0)</f>
        <v>#N/A</v>
      </c>
      <c r="H616" t="e">
        <f>VLOOKUP($D616, Data!$A$2:$V$9750, H$16, 0)</f>
        <v>#N/A</v>
      </c>
      <c r="I616" t="e">
        <f>VLOOKUP($D616, Data!$A$2:$V$9750, I$16, 0)</f>
        <v>#N/A</v>
      </c>
    </row>
    <row r="617" spans="1:9" x14ac:dyDescent="0.25">
      <c r="A617" s="11">
        <v>7</v>
      </c>
      <c r="B617" s="13" t="s">
        <v>176</v>
      </c>
      <c r="C617" s="13" t="s">
        <v>183</v>
      </c>
      <c r="D617" s="14" t="str">
        <f t="shared" si="11"/>
        <v>Not Ready7BigenderTotal Anxiety (20.1)</v>
      </c>
      <c r="E617" t="e">
        <f>VLOOKUP($D617, Data!$A$2:$V$9750, E$16, 0)</f>
        <v>#N/A</v>
      </c>
      <c r="F617" t="e">
        <f>VLOOKUP($D617, Data!$A$2:$V$9750, F$16, 0)</f>
        <v>#N/A</v>
      </c>
      <c r="G617" t="e">
        <f>VLOOKUP($D617, Data!$A$2:$V$9750, G$16, 0)</f>
        <v>#N/A</v>
      </c>
      <c r="H617" t="e">
        <f>VLOOKUP($D617, Data!$A$2:$V$9750, H$16, 0)</f>
        <v>#N/A</v>
      </c>
      <c r="I617" t="e">
        <f>VLOOKUP($D617, Data!$A$2:$V$9750, I$16, 0)</f>
        <v>#N/A</v>
      </c>
    </row>
    <row r="618" spans="1:9" x14ac:dyDescent="0.25">
      <c r="A618" s="11">
        <v>7</v>
      </c>
      <c r="B618" s="13" t="s">
        <v>177</v>
      </c>
      <c r="C618" s="13" t="s">
        <v>29</v>
      </c>
      <c r="D618" s="14" t="str">
        <f t="shared" si="11"/>
        <v>Not Ready7FemaleSocial Phobia (9.1)</v>
      </c>
      <c r="E618" t="e">
        <f>VLOOKUP($D618, Data!$A$2:$V$9750, E$16, 0)</f>
        <v>#N/A</v>
      </c>
      <c r="F618" t="e">
        <f>VLOOKUP($D618, Data!$A$2:$V$9750, F$16, 0)</f>
        <v>#N/A</v>
      </c>
      <c r="G618" t="e">
        <f>VLOOKUP($D618, Data!$A$2:$V$9750, G$16, 0)</f>
        <v>#N/A</v>
      </c>
      <c r="H618" t="e">
        <f>VLOOKUP($D618, Data!$A$2:$V$9750, H$16, 0)</f>
        <v>#N/A</v>
      </c>
      <c r="I618" t="e">
        <f>VLOOKUP($D618, Data!$A$2:$V$9750, I$16, 0)</f>
        <v>#N/A</v>
      </c>
    </row>
    <row r="619" spans="1:9" x14ac:dyDescent="0.25">
      <c r="A619" s="11">
        <v>7</v>
      </c>
      <c r="B619" s="13" t="s">
        <v>177</v>
      </c>
      <c r="C619" s="13" t="s">
        <v>30</v>
      </c>
      <c r="D619" s="14" t="str">
        <f t="shared" si="11"/>
        <v>Not Ready7FemalePanic Disorder (9.1)</v>
      </c>
      <c r="E619" t="e">
        <f>VLOOKUP($D619, Data!$A$2:$V$9750, E$16, 0)</f>
        <v>#N/A</v>
      </c>
      <c r="F619" t="e">
        <f>VLOOKUP($D619, Data!$A$2:$V$9750, F$16, 0)</f>
        <v>#N/A</v>
      </c>
      <c r="G619" t="e">
        <f>VLOOKUP($D619, Data!$A$2:$V$9750, G$16, 0)</f>
        <v>#N/A</v>
      </c>
      <c r="H619" t="e">
        <f>VLOOKUP($D619, Data!$A$2:$V$9750, H$16, 0)</f>
        <v>#N/A</v>
      </c>
      <c r="I619" t="e">
        <f>VLOOKUP($D619, Data!$A$2:$V$9750, I$16, 0)</f>
        <v>#N/A</v>
      </c>
    </row>
    <row r="620" spans="1:9" x14ac:dyDescent="0.25">
      <c r="A620" s="11">
        <v>7</v>
      </c>
      <c r="B620" s="13" t="s">
        <v>177</v>
      </c>
      <c r="C620" s="13" t="s">
        <v>31</v>
      </c>
      <c r="D620" s="14" t="str">
        <f t="shared" si="11"/>
        <v>Not Ready7FemaleGeneralized Anxiety Disorder (6.1)</v>
      </c>
      <c r="E620" t="e">
        <f>VLOOKUP($D620, Data!$A$2:$V$9750, E$16, 0)</f>
        <v>#N/A</v>
      </c>
      <c r="F620" t="e">
        <f>VLOOKUP($D620, Data!$A$2:$V$9750, F$16, 0)</f>
        <v>#N/A</v>
      </c>
      <c r="G620" t="e">
        <f>VLOOKUP($D620, Data!$A$2:$V$9750, G$16, 0)</f>
        <v>#N/A</v>
      </c>
      <c r="H620" t="e">
        <f>VLOOKUP($D620, Data!$A$2:$V$9750, H$16, 0)</f>
        <v>#N/A</v>
      </c>
      <c r="I620" t="e">
        <f>VLOOKUP($D620, Data!$A$2:$V$9750, I$16, 0)</f>
        <v>#N/A</v>
      </c>
    </row>
    <row r="621" spans="1:9" x14ac:dyDescent="0.25">
      <c r="A621" s="11">
        <v>7</v>
      </c>
      <c r="B621" s="13" t="s">
        <v>177</v>
      </c>
      <c r="C621" s="13" t="s">
        <v>32</v>
      </c>
      <c r="D621" s="14" t="str">
        <f t="shared" si="11"/>
        <v>Not Ready7FemaleMajor Depressive Disorder (10.1)</v>
      </c>
      <c r="E621" t="e">
        <f>VLOOKUP($D621, Data!$A$2:$V$9750, E$16, 0)</f>
        <v>#N/A</v>
      </c>
      <c r="F621" t="e">
        <f>VLOOKUP($D621, Data!$A$2:$V$9750, F$16, 0)</f>
        <v>#N/A</v>
      </c>
      <c r="G621" t="e">
        <f>VLOOKUP($D621, Data!$A$2:$V$9750, G$16, 0)</f>
        <v>#N/A</v>
      </c>
      <c r="H621" t="e">
        <f>VLOOKUP($D621, Data!$A$2:$V$9750, H$16, 0)</f>
        <v>#N/A</v>
      </c>
      <c r="I621" t="e">
        <f>VLOOKUP($D621, Data!$A$2:$V$9750, I$16, 0)</f>
        <v>#N/A</v>
      </c>
    </row>
    <row r="622" spans="1:9" x14ac:dyDescent="0.25">
      <c r="A622" s="11">
        <v>7</v>
      </c>
      <c r="B622" s="13" t="s">
        <v>177</v>
      </c>
      <c r="C622" s="13" t="s">
        <v>33</v>
      </c>
      <c r="D622" s="14" t="str">
        <f t="shared" si="11"/>
        <v>Not Ready7FemaleSeparation Anxiety Disorder (7.1)</v>
      </c>
      <c r="E622" t="e">
        <f>VLOOKUP($D622, Data!$A$2:$V$9750, E$16, 0)</f>
        <v>#N/A</v>
      </c>
      <c r="F622" t="e">
        <f>VLOOKUP($D622, Data!$A$2:$V$9750, F$16, 0)</f>
        <v>#N/A</v>
      </c>
      <c r="G622" t="e">
        <f>VLOOKUP($D622, Data!$A$2:$V$9750, G$16, 0)</f>
        <v>#N/A</v>
      </c>
      <c r="H622" t="e">
        <f>VLOOKUP($D622, Data!$A$2:$V$9750, H$16, 0)</f>
        <v>#N/A</v>
      </c>
      <c r="I622" t="e">
        <f>VLOOKUP($D622, Data!$A$2:$V$9750, I$16, 0)</f>
        <v>#N/A</v>
      </c>
    </row>
    <row r="623" spans="1:9" x14ac:dyDescent="0.25">
      <c r="A623" s="11">
        <v>7</v>
      </c>
      <c r="B623" s="13" t="s">
        <v>177</v>
      </c>
      <c r="C623" s="13" t="s">
        <v>34</v>
      </c>
      <c r="D623" s="14" t="str">
        <f t="shared" si="11"/>
        <v>Not Ready7FemaleObsessive Compulsive Disorder (6.1)</v>
      </c>
      <c r="E623" t="e">
        <f>VLOOKUP($D623, Data!$A$2:$V$9750, E$16, 0)</f>
        <v>#N/A</v>
      </c>
      <c r="F623" t="e">
        <f>VLOOKUP($D623, Data!$A$2:$V$9750, F$16, 0)</f>
        <v>#N/A</v>
      </c>
      <c r="G623" t="e">
        <f>VLOOKUP($D623, Data!$A$2:$V$9750, G$16, 0)</f>
        <v>#N/A</v>
      </c>
      <c r="H623" t="e">
        <f>VLOOKUP($D623, Data!$A$2:$V$9750, H$16, 0)</f>
        <v>#N/A</v>
      </c>
      <c r="I623" t="e">
        <f>VLOOKUP($D623, Data!$A$2:$V$9750, I$16, 0)</f>
        <v>#N/A</v>
      </c>
    </row>
    <row r="624" spans="1:9" x14ac:dyDescent="0.25">
      <c r="A624" s="11">
        <v>7</v>
      </c>
      <c r="B624" s="13" t="s">
        <v>177</v>
      </c>
      <c r="C624" s="13" t="s">
        <v>35</v>
      </c>
      <c r="D624" s="14" t="str">
        <f t="shared" si="11"/>
        <v>Not Ready7FemaleTotal Anxiety (37.1)</v>
      </c>
      <c r="E624" t="e">
        <f>VLOOKUP($D624, Data!$A$2:$V$9750, E$16, 0)</f>
        <v>#N/A</v>
      </c>
      <c r="F624" t="e">
        <f>VLOOKUP($D624, Data!$A$2:$V$9750, F$16, 0)</f>
        <v>#N/A</v>
      </c>
      <c r="G624" t="e">
        <f>VLOOKUP($D624, Data!$A$2:$V$9750, G$16, 0)</f>
        <v>#N/A</v>
      </c>
      <c r="H624" t="e">
        <f>VLOOKUP($D624, Data!$A$2:$V$9750, H$16, 0)</f>
        <v>#N/A</v>
      </c>
      <c r="I624" t="e">
        <f>VLOOKUP($D624, Data!$A$2:$V$9750, I$16, 0)</f>
        <v>#N/A</v>
      </c>
    </row>
    <row r="625" spans="1:9" x14ac:dyDescent="0.25">
      <c r="A625" s="11">
        <v>7</v>
      </c>
      <c r="B625" s="13" t="s">
        <v>177</v>
      </c>
      <c r="C625" s="13" t="s">
        <v>36</v>
      </c>
      <c r="D625" s="14" t="str">
        <f t="shared" si="11"/>
        <v>Not Ready7FemaleTotal Anxiety and Depression (47.1)</v>
      </c>
      <c r="E625" t="e">
        <f>VLOOKUP($D625, Data!$A$2:$V$9750, E$16, 0)</f>
        <v>#N/A</v>
      </c>
      <c r="F625" t="e">
        <f>VLOOKUP($D625, Data!$A$2:$V$9750, F$16, 0)</f>
        <v>#N/A</v>
      </c>
      <c r="G625" t="e">
        <f>VLOOKUP($D625, Data!$A$2:$V$9750, G$16, 0)</f>
        <v>#N/A</v>
      </c>
      <c r="H625" t="e">
        <f>VLOOKUP($D625, Data!$A$2:$V$9750, H$16, 0)</f>
        <v>#N/A</v>
      </c>
      <c r="I625" t="e">
        <f>VLOOKUP($D625, Data!$A$2:$V$9750, I$16, 0)</f>
        <v>#N/A</v>
      </c>
    </row>
    <row r="626" spans="1:9" x14ac:dyDescent="0.25">
      <c r="A626" s="11">
        <v>7</v>
      </c>
      <c r="B626" s="13" t="s">
        <v>177</v>
      </c>
      <c r="C626" s="13" t="s">
        <v>52</v>
      </c>
      <c r="D626" s="14" t="str">
        <f t="shared" si="11"/>
        <v>Not Ready7FemaleTotal Anxiety (15.1)</v>
      </c>
      <c r="E626" t="e">
        <f>VLOOKUP($D626, Data!$A$2:$V$9750, E$16, 0)</f>
        <v>#N/A</v>
      </c>
      <c r="F626" t="e">
        <f>VLOOKUP($D626, Data!$A$2:$V$9750, F$16, 0)</f>
        <v>#N/A</v>
      </c>
      <c r="G626" t="e">
        <f>VLOOKUP($D626, Data!$A$2:$V$9750, G$16, 0)</f>
        <v>#N/A</v>
      </c>
      <c r="H626" t="e">
        <f>VLOOKUP($D626, Data!$A$2:$V$9750, H$16, 0)</f>
        <v>#N/A</v>
      </c>
      <c r="I626" t="e">
        <f>VLOOKUP($D626, Data!$A$2:$V$9750, I$16, 0)</f>
        <v>#N/A</v>
      </c>
    </row>
    <row r="627" spans="1:9" x14ac:dyDescent="0.25">
      <c r="A627" s="11">
        <v>7</v>
      </c>
      <c r="B627" s="13" t="s">
        <v>177</v>
      </c>
      <c r="C627" s="13" t="s">
        <v>53</v>
      </c>
      <c r="D627" s="14" t="str">
        <f t="shared" si="11"/>
        <v>Not Ready7FemaleTotal Anxiety and Depression (25.1)</v>
      </c>
      <c r="E627" t="e">
        <f>VLOOKUP($D627, Data!$A$2:$V$9750, E$16, 0)</f>
        <v>#N/A</v>
      </c>
      <c r="F627" t="e">
        <f>VLOOKUP($D627, Data!$A$2:$V$9750, F$16, 0)</f>
        <v>#N/A</v>
      </c>
      <c r="G627" t="e">
        <f>VLOOKUP($D627, Data!$A$2:$V$9750, G$16, 0)</f>
        <v>#N/A</v>
      </c>
      <c r="H627" t="e">
        <f>VLOOKUP($D627, Data!$A$2:$V$9750, H$16, 0)</f>
        <v>#N/A</v>
      </c>
      <c r="I627" t="e">
        <f>VLOOKUP($D627, Data!$A$2:$V$9750, I$16, 0)</f>
        <v>#N/A</v>
      </c>
    </row>
    <row r="628" spans="1:9" x14ac:dyDescent="0.25">
      <c r="A628" s="11">
        <v>7</v>
      </c>
      <c r="B628" s="13" t="s">
        <v>177</v>
      </c>
      <c r="C628" s="13" t="s">
        <v>182</v>
      </c>
      <c r="D628" s="14" t="str">
        <f t="shared" si="11"/>
        <v>Not Ready7FemaleTotal Depression (5.1)</v>
      </c>
      <c r="E628" t="e">
        <f>VLOOKUP($D628, Data!$A$2:$V$9750, E$16, 0)</f>
        <v>#N/A</v>
      </c>
      <c r="F628" t="e">
        <f>VLOOKUP($D628, Data!$A$2:$V$9750, F$16, 0)</f>
        <v>#N/A</v>
      </c>
      <c r="G628" t="e">
        <f>VLOOKUP($D628, Data!$A$2:$V$9750, G$16, 0)</f>
        <v>#N/A</v>
      </c>
      <c r="H628" t="e">
        <f>VLOOKUP($D628, Data!$A$2:$V$9750, H$16, 0)</f>
        <v>#N/A</v>
      </c>
      <c r="I628" t="e">
        <f>VLOOKUP($D628, Data!$A$2:$V$9750, I$16, 0)</f>
        <v>#N/A</v>
      </c>
    </row>
    <row r="629" spans="1:9" x14ac:dyDescent="0.25">
      <c r="A629" s="11">
        <v>7</v>
      </c>
      <c r="B629" s="13" t="s">
        <v>177</v>
      </c>
      <c r="C629" s="13" t="s">
        <v>183</v>
      </c>
      <c r="D629" s="14" t="str">
        <f t="shared" si="11"/>
        <v>Not Ready7FemaleTotal Anxiety (20.1)</v>
      </c>
      <c r="E629" t="e">
        <f>VLOOKUP($D629, Data!$A$2:$V$9750, E$16, 0)</f>
        <v>#N/A</v>
      </c>
      <c r="F629" t="e">
        <f>VLOOKUP($D629, Data!$A$2:$V$9750, F$16, 0)</f>
        <v>#N/A</v>
      </c>
      <c r="G629" t="e">
        <f>VLOOKUP($D629, Data!$A$2:$V$9750, G$16, 0)</f>
        <v>#N/A</v>
      </c>
      <c r="H629" t="e">
        <f>VLOOKUP($D629, Data!$A$2:$V$9750, H$16, 0)</f>
        <v>#N/A</v>
      </c>
      <c r="I629" t="e">
        <f>VLOOKUP($D629, Data!$A$2:$V$9750, I$16, 0)</f>
        <v>#N/A</v>
      </c>
    </row>
    <row r="630" spans="1:9" x14ac:dyDescent="0.25">
      <c r="A630" s="11">
        <v>7</v>
      </c>
      <c r="B630" s="13" t="s">
        <v>178</v>
      </c>
      <c r="C630" s="13" t="s">
        <v>29</v>
      </c>
      <c r="D630" s="14" t="str">
        <f t="shared" si="11"/>
        <v>Not Ready7GenderfluidSocial Phobia (9.1)</v>
      </c>
      <c r="E630" t="e">
        <f>VLOOKUP($D630, Data!$A$2:$V$9750, E$16, 0)</f>
        <v>#N/A</v>
      </c>
      <c r="F630" t="e">
        <f>VLOOKUP($D630, Data!$A$2:$V$9750, F$16, 0)</f>
        <v>#N/A</v>
      </c>
      <c r="G630" t="e">
        <f>VLOOKUP($D630, Data!$A$2:$V$9750, G$16, 0)</f>
        <v>#N/A</v>
      </c>
      <c r="H630" t="e">
        <f>VLOOKUP($D630, Data!$A$2:$V$9750, H$16, 0)</f>
        <v>#N/A</v>
      </c>
      <c r="I630" t="e">
        <f>VLOOKUP($D630, Data!$A$2:$V$9750, I$16, 0)</f>
        <v>#N/A</v>
      </c>
    </row>
    <row r="631" spans="1:9" x14ac:dyDescent="0.25">
      <c r="A631" s="11">
        <v>7</v>
      </c>
      <c r="B631" s="13" t="s">
        <v>178</v>
      </c>
      <c r="C631" s="13" t="s">
        <v>30</v>
      </c>
      <c r="D631" s="14" t="str">
        <f t="shared" si="11"/>
        <v>Not Ready7GenderfluidPanic Disorder (9.1)</v>
      </c>
      <c r="E631" t="e">
        <f>VLOOKUP($D631, Data!$A$2:$V$9750, E$16, 0)</f>
        <v>#N/A</v>
      </c>
      <c r="F631" t="e">
        <f>VLOOKUP($D631, Data!$A$2:$V$9750, F$16, 0)</f>
        <v>#N/A</v>
      </c>
      <c r="G631" t="e">
        <f>VLOOKUP($D631, Data!$A$2:$V$9750, G$16, 0)</f>
        <v>#N/A</v>
      </c>
      <c r="H631" t="e">
        <f>VLOOKUP($D631, Data!$A$2:$V$9750, H$16, 0)</f>
        <v>#N/A</v>
      </c>
      <c r="I631" t="e">
        <f>VLOOKUP($D631, Data!$A$2:$V$9750, I$16, 0)</f>
        <v>#N/A</v>
      </c>
    </row>
    <row r="632" spans="1:9" x14ac:dyDescent="0.25">
      <c r="A632" s="11">
        <v>7</v>
      </c>
      <c r="B632" s="13" t="s">
        <v>178</v>
      </c>
      <c r="C632" s="13" t="s">
        <v>31</v>
      </c>
      <c r="D632" s="14" t="str">
        <f t="shared" si="11"/>
        <v>Not Ready7GenderfluidGeneralized Anxiety Disorder (6.1)</v>
      </c>
      <c r="E632" t="e">
        <f>VLOOKUP($D632, Data!$A$2:$V$9750, E$16, 0)</f>
        <v>#N/A</v>
      </c>
      <c r="F632" t="e">
        <f>VLOOKUP($D632, Data!$A$2:$V$9750, F$16, 0)</f>
        <v>#N/A</v>
      </c>
      <c r="G632" t="e">
        <f>VLOOKUP($D632, Data!$A$2:$V$9750, G$16, 0)</f>
        <v>#N/A</v>
      </c>
      <c r="H632" t="e">
        <f>VLOOKUP($D632, Data!$A$2:$V$9750, H$16, 0)</f>
        <v>#N/A</v>
      </c>
      <c r="I632" t="e">
        <f>VLOOKUP($D632, Data!$A$2:$V$9750, I$16, 0)</f>
        <v>#N/A</v>
      </c>
    </row>
    <row r="633" spans="1:9" x14ac:dyDescent="0.25">
      <c r="A633" s="11">
        <v>7</v>
      </c>
      <c r="B633" s="13" t="s">
        <v>178</v>
      </c>
      <c r="C633" s="13" t="s">
        <v>32</v>
      </c>
      <c r="D633" s="14" t="str">
        <f t="shared" si="11"/>
        <v>Not Ready7GenderfluidMajor Depressive Disorder (10.1)</v>
      </c>
      <c r="E633" t="e">
        <f>VLOOKUP($D633, Data!$A$2:$V$9750, E$16, 0)</f>
        <v>#N/A</v>
      </c>
      <c r="F633" t="e">
        <f>VLOOKUP($D633, Data!$A$2:$V$9750, F$16, 0)</f>
        <v>#N/A</v>
      </c>
      <c r="G633" t="e">
        <f>VLOOKUP($D633, Data!$A$2:$V$9750, G$16, 0)</f>
        <v>#N/A</v>
      </c>
      <c r="H633" t="e">
        <f>VLOOKUP($D633, Data!$A$2:$V$9750, H$16, 0)</f>
        <v>#N/A</v>
      </c>
      <c r="I633" t="e">
        <f>VLOOKUP($D633, Data!$A$2:$V$9750, I$16, 0)</f>
        <v>#N/A</v>
      </c>
    </row>
    <row r="634" spans="1:9" x14ac:dyDescent="0.25">
      <c r="A634" s="11">
        <v>7</v>
      </c>
      <c r="B634" s="13" t="s">
        <v>178</v>
      </c>
      <c r="C634" s="13" t="s">
        <v>33</v>
      </c>
      <c r="D634" s="14" t="str">
        <f t="shared" si="11"/>
        <v>Not Ready7GenderfluidSeparation Anxiety Disorder (7.1)</v>
      </c>
      <c r="E634" t="e">
        <f>VLOOKUP($D634, Data!$A$2:$V$9750, E$16, 0)</f>
        <v>#N/A</v>
      </c>
      <c r="F634" t="e">
        <f>VLOOKUP($D634, Data!$A$2:$V$9750, F$16, 0)</f>
        <v>#N/A</v>
      </c>
      <c r="G634" t="e">
        <f>VLOOKUP($D634, Data!$A$2:$V$9750, G$16, 0)</f>
        <v>#N/A</v>
      </c>
      <c r="H634" t="e">
        <f>VLOOKUP($D634, Data!$A$2:$V$9750, H$16, 0)</f>
        <v>#N/A</v>
      </c>
      <c r="I634" t="e">
        <f>VLOOKUP($D634, Data!$A$2:$V$9750, I$16, 0)</f>
        <v>#N/A</v>
      </c>
    </row>
    <row r="635" spans="1:9" x14ac:dyDescent="0.25">
      <c r="A635" s="11">
        <v>7</v>
      </c>
      <c r="B635" s="13" t="s">
        <v>178</v>
      </c>
      <c r="C635" s="13" t="s">
        <v>34</v>
      </c>
      <c r="D635" s="14" t="str">
        <f t="shared" si="11"/>
        <v>Not Ready7GenderfluidObsessive Compulsive Disorder (6.1)</v>
      </c>
      <c r="E635" t="e">
        <f>VLOOKUP($D635, Data!$A$2:$V$9750, E$16, 0)</f>
        <v>#N/A</v>
      </c>
      <c r="F635" t="e">
        <f>VLOOKUP($D635, Data!$A$2:$V$9750, F$16, 0)</f>
        <v>#N/A</v>
      </c>
      <c r="G635" t="e">
        <f>VLOOKUP($D635, Data!$A$2:$V$9750, G$16, 0)</f>
        <v>#N/A</v>
      </c>
      <c r="H635" t="e">
        <f>VLOOKUP($D635, Data!$A$2:$V$9750, H$16, 0)</f>
        <v>#N/A</v>
      </c>
      <c r="I635" t="e">
        <f>VLOOKUP($D635, Data!$A$2:$V$9750, I$16, 0)</f>
        <v>#N/A</v>
      </c>
    </row>
    <row r="636" spans="1:9" x14ac:dyDescent="0.25">
      <c r="A636" s="11">
        <v>7</v>
      </c>
      <c r="B636" s="13" t="s">
        <v>178</v>
      </c>
      <c r="C636" s="13" t="s">
        <v>35</v>
      </c>
      <c r="D636" s="14" t="str">
        <f t="shared" si="11"/>
        <v>Not Ready7GenderfluidTotal Anxiety (37.1)</v>
      </c>
      <c r="E636" t="e">
        <f>VLOOKUP($D636, Data!$A$2:$V$9750, E$16, 0)</f>
        <v>#N/A</v>
      </c>
      <c r="F636" t="e">
        <f>VLOOKUP($D636, Data!$A$2:$V$9750, F$16, 0)</f>
        <v>#N/A</v>
      </c>
      <c r="G636" t="e">
        <f>VLOOKUP($D636, Data!$A$2:$V$9750, G$16, 0)</f>
        <v>#N/A</v>
      </c>
      <c r="H636" t="e">
        <f>VLOOKUP($D636, Data!$A$2:$V$9750, H$16, 0)</f>
        <v>#N/A</v>
      </c>
      <c r="I636" t="e">
        <f>VLOOKUP($D636, Data!$A$2:$V$9750, I$16, 0)</f>
        <v>#N/A</v>
      </c>
    </row>
    <row r="637" spans="1:9" x14ac:dyDescent="0.25">
      <c r="A637" s="11">
        <v>7</v>
      </c>
      <c r="B637" s="13" t="s">
        <v>178</v>
      </c>
      <c r="C637" s="13" t="s">
        <v>36</v>
      </c>
      <c r="D637" s="14" t="str">
        <f t="shared" si="11"/>
        <v>Not Ready7GenderfluidTotal Anxiety and Depression (47.1)</v>
      </c>
      <c r="E637" t="e">
        <f>VLOOKUP($D637, Data!$A$2:$V$9750, E$16, 0)</f>
        <v>#N/A</v>
      </c>
      <c r="F637" t="e">
        <f>VLOOKUP($D637, Data!$A$2:$V$9750, F$16, 0)</f>
        <v>#N/A</v>
      </c>
      <c r="G637" t="e">
        <f>VLOOKUP($D637, Data!$A$2:$V$9750, G$16, 0)</f>
        <v>#N/A</v>
      </c>
      <c r="H637" t="e">
        <f>VLOOKUP($D637, Data!$A$2:$V$9750, H$16, 0)</f>
        <v>#N/A</v>
      </c>
      <c r="I637" t="e">
        <f>VLOOKUP($D637, Data!$A$2:$V$9750, I$16, 0)</f>
        <v>#N/A</v>
      </c>
    </row>
    <row r="638" spans="1:9" x14ac:dyDescent="0.25">
      <c r="A638" s="11">
        <v>7</v>
      </c>
      <c r="B638" s="13" t="s">
        <v>178</v>
      </c>
      <c r="C638" s="13" t="s">
        <v>52</v>
      </c>
      <c r="D638" s="14" t="str">
        <f t="shared" si="11"/>
        <v>Not Ready7GenderfluidTotal Anxiety (15.1)</v>
      </c>
      <c r="E638" t="e">
        <f>VLOOKUP($D638, Data!$A$2:$V$9750, E$16, 0)</f>
        <v>#N/A</v>
      </c>
      <c r="F638" t="e">
        <f>VLOOKUP($D638, Data!$A$2:$V$9750, F$16, 0)</f>
        <v>#N/A</v>
      </c>
      <c r="G638" t="e">
        <f>VLOOKUP($D638, Data!$A$2:$V$9750, G$16, 0)</f>
        <v>#N/A</v>
      </c>
      <c r="H638" t="e">
        <f>VLOOKUP($D638, Data!$A$2:$V$9750, H$16, 0)</f>
        <v>#N/A</v>
      </c>
      <c r="I638" t="e">
        <f>VLOOKUP($D638, Data!$A$2:$V$9750, I$16, 0)</f>
        <v>#N/A</v>
      </c>
    </row>
    <row r="639" spans="1:9" x14ac:dyDescent="0.25">
      <c r="A639" s="11">
        <v>7</v>
      </c>
      <c r="B639" s="13" t="s">
        <v>178</v>
      </c>
      <c r="C639" s="13" t="s">
        <v>53</v>
      </c>
      <c r="D639" s="14" t="str">
        <f t="shared" si="11"/>
        <v>Not Ready7GenderfluidTotal Anxiety and Depression (25.1)</v>
      </c>
      <c r="E639" t="e">
        <f>VLOOKUP($D639, Data!$A$2:$V$9750, E$16, 0)</f>
        <v>#N/A</v>
      </c>
      <c r="F639" t="e">
        <f>VLOOKUP($D639, Data!$A$2:$V$9750, F$16, 0)</f>
        <v>#N/A</v>
      </c>
      <c r="G639" t="e">
        <f>VLOOKUP($D639, Data!$A$2:$V$9750, G$16, 0)</f>
        <v>#N/A</v>
      </c>
      <c r="H639" t="e">
        <f>VLOOKUP($D639, Data!$A$2:$V$9750, H$16, 0)</f>
        <v>#N/A</v>
      </c>
      <c r="I639" t="e">
        <f>VLOOKUP($D639, Data!$A$2:$V$9750, I$16, 0)</f>
        <v>#N/A</v>
      </c>
    </row>
    <row r="640" spans="1:9" x14ac:dyDescent="0.25">
      <c r="A640" s="11">
        <v>7</v>
      </c>
      <c r="B640" s="13" t="s">
        <v>178</v>
      </c>
      <c r="C640" s="13" t="s">
        <v>182</v>
      </c>
      <c r="D640" s="14" t="str">
        <f t="shared" si="11"/>
        <v>Not Ready7GenderfluidTotal Depression (5.1)</v>
      </c>
      <c r="E640" t="e">
        <f>VLOOKUP($D640, Data!$A$2:$V$9750, E$16, 0)</f>
        <v>#N/A</v>
      </c>
      <c r="F640" t="e">
        <f>VLOOKUP($D640, Data!$A$2:$V$9750, F$16, 0)</f>
        <v>#N/A</v>
      </c>
      <c r="G640" t="e">
        <f>VLOOKUP($D640, Data!$A$2:$V$9750, G$16, 0)</f>
        <v>#N/A</v>
      </c>
      <c r="H640" t="e">
        <f>VLOOKUP($D640, Data!$A$2:$V$9750, H$16, 0)</f>
        <v>#N/A</v>
      </c>
      <c r="I640" t="e">
        <f>VLOOKUP($D640, Data!$A$2:$V$9750, I$16, 0)</f>
        <v>#N/A</v>
      </c>
    </row>
    <row r="641" spans="1:9" x14ac:dyDescent="0.25">
      <c r="A641" s="11">
        <v>7</v>
      </c>
      <c r="B641" s="13" t="s">
        <v>178</v>
      </c>
      <c r="C641" s="13" t="s">
        <v>183</v>
      </c>
      <c r="D641" s="14" t="str">
        <f t="shared" si="11"/>
        <v>Not Ready7GenderfluidTotal Anxiety (20.1)</v>
      </c>
      <c r="E641" t="e">
        <f>VLOOKUP($D641, Data!$A$2:$V$9750, E$16, 0)</f>
        <v>#N/A</v>
      </c>
      <c r="F641" t="e">
        <f>VLOOKUP($D641, Data!$A$2:$V$9750, F$16, 0)</f>
        <v>#N/A</v>
      </c>
      <c r="G641" t="e">
        <f>VLOOKUP($D641, Data!$A$2:$V$9750, G$16, 0)</f>
        <v>#N/A</v>
      </c>
      <c r="H641" t="e">
        <f>VLOOKUP($D641, Data!$A$2:$V$9750, H$16, 0)</f>
        <v>#N/A</v>
      </c>
      <c r="I641" t="e">
        <f>VLOOKUP($D641, Data!$A$2:$V$9750, I$16, 0)</f>
        <v>#N/A</v>
      </c>
    </row>
    <row r="642" spans="1:9" x14ac:dyDescent="0.25">
      <c r="A642" s="11">
        <v>7</v>
      </c>
      <c r="B642" s="13" t="s">
        <v>179</v>
      </c>
      <c r="C642" s="13" t="s">
        <v>29</v>
      </c>
      <c r="D642" s="14" t="str">
        <f t="shared" si="11"/>
        <v>Not Ready7MaleSocial Phobia (9.1)</v>
      </c>
      <c r="E642" t="e">
        <f>VLOOKUP($D642, Data!$A$2:$V$9750, E$16, 0)</f>
        <v>#N/A</v>
      </c>
      <c r="F642" t="e">
        <f>VLOOKUP($D642, Data!$A$2:$V$9750, F$16, 0)</f>
        <v>#N/A</v>
      </c>
      <c r="G642" t="e">
        <f>VLOOKUP($D642, Data!$A$2:$V$9750, G$16, 0)</f>
        <v>#N/A</v>
      </c>
      <c r="H642" t="e">
        <f>VLOOKUP($D642, Data!$A$2:$V$9750, H$16, 0)</f>
        <v>#N/A</v>
      </c>
      <c r="I642" t="e">
        <f>VLOOKUP($D642, Data!$A$2:$V$9750, I$16, 0)</f>
        <v>#N/A</v>
      </c>
    </row>
    <row r="643" spans="1:9" x14ac:dyDescent="0.25">
      <c r="A643" s="11">
        <v>7</v>
      </c>
      <c r="B643" s="13" t="s">
        <v>179</v>
      </c>
      <c r="C643" s="13" t="s">
        <v>30</v>
      </c>
      <c r="D643" s="14" t="str">
        <f t="shared" si="11"/>
        <v>Not Ready7MalePanic Disorder (9.1)</v>
      </c>
      <c r="E643" t="e">
        <f>VLOOKUP($D643, Data!$A$2:$V$9750, E$16, 0)</f>
        <v>#N/A</v>
      </c>
      <c r="F643" t="e">
        <f>VLOOKUP($D643, Data!$A$2:$V$9750, F$16, 0)</f>
        <v>#N/A</v>
      </c>
      <c r="G643" t="e">
        <f>VLOOKUP($D643, Data!$A$2:$V$9750, G$16, 0)</f>
        <v>#N/A</v>
      </c>
      <c r="H643" t="e">
        <f>VLOOKUP($D643, Data!$A$2:$V$9750, H$16, 0)</f>
        <v>#N/A</v>
      </c>
      <c r="I643" t="e">
        <f>VLOOKUP($D643, Data!$A$2:$V$9750, I$16, 0)</f>
        <v>#N/A</v>
      </c>
    </row>
    <row r="644" spans="1:9" x14ac:dyDescent="0.25">
      <c r="A644" s="11">
        <v>7</v>
      </c>
      <c r="B644" s="13" t="s">
        <v>179</v>
      </c>
      <c r="C644" s="13" t="s">
        <v>31</v>
      </c>
      <c r="D644" s="14" t="str">
        <f t="shared" si="11"/>
        <v>Not Ready7MaleGeneralized Anxiety Disorder (6.1)</v>
      </c>
      <c r="E644" t="e">
        <f>VLOOKUP($D644, Data!$A$2:$V$9750, E$16, 0)</f>
        <v>#N/A</v>
      </c>
      <c r="F644" t="e">
        <f>VLOOKUP($D644, Data!$A$2:$V$9750, F$16, 0)</f>
        <v>#N/A</v>
      </c>
      <c r="G644" t="e">
        <f>VLOOKUP($D644, Data!$A$2:$V$9750, G$16, 0)</f>
        <v>#N/A</v>
      </c>
      <c r="H644" t="e">
        <f>VLOOKUP($D644, Data!$A$2:$V$9750, H$16, 0)</f>
        <v>#N/A</v>
      </c>
      <c r="I644" t="e">
        <f>VLOOKUP($D644, Data!$A$2:$V$9750, I$16, 0)</f>
        <v>#N/A</v>
      </c>
    </row>
    <row r="645" spans="1:9" x14ac:dyDescent="0.25">
      <c r="A645" s="11">
        <v>7</v>
      </c>
      <c r="B645" s="13" t="s">
        <v>179</v>
      </c>
      <c r="C645" s="13" t="s">
        <v>32</v>
      </c>
      <c r="D645" s="14" t="str">
        <f t="shared" si="11"/>
        <v>Not Ready7MaleMajor Depressive Disorder (10.1)</v>
      </c>
      <c r="E645" t="e">
        <f>VLOOKUP($D645, Data!$A$2:$V$9750, E$16, 0)</f>
        <v>#N/A</v>
      </c>
      <c r="F645" t="e">
        <f>VLOOKUP($D645, Data!$A$2:$V$9750, F$16, 0)</f>
        <v>#N/A</v>
      </c>
      <c r="G645" t="e">
        <f>VLOOKUP($D645, Data!$A$2:$V$9750, G$16, 0)</f>
        <v>#N/A</v>
      </c>
      <c r="H645" t="e">
        <f>VLOOKUP($D645, Data!$A$2:$V$9750, H$16, 0)</f>
        <v>#N/A</v>
      </c>
      <c r="I645" t="e">
        <f>VLOOKUP($D645, Data!$A$2:$V$9750, I$16, 0)</f>
        <v>#N/A</v>
      </c>
    </row>
    <row r="646" spans="1:9" x14ac:dyDescent="0.25">
      <c r="A646" s="11">
        <v>7</v>
      </c>
      <c r="B646" s="13" t="s">
        <v>179</v>
      </c>
      <c r="C646" s="13" t="s">
        <v>33</v>
      </c>
      <c r="D646" s="14" t="str">
        <f t="shared" si="11"/>
        <v>Not Ready7MaleSeparation Anxiety Disorder (7.1)</v>
      </c>
      <c r="E646" t="e">
        <f>VLOOKUP($D646, Data!$A$2:$V$9750, E$16, 0)</f>
        <v>#N/A</v>
      </c>
      <c r="F646" t="e">
        <f>VLOOKUP($D646, Data!$A$2:$V$9750, F$16, 0)</f>
        <v>#N/A</v>
      </c>
      <c r="G646" t="e">
        <f>VLOOKUP($D646, Data!$A$2:$V$9750, G$16, 0)</f>
        <v>#N/A</v>
      </c>
      <c r="H646" t="e">
        <f>VLOOKUP($D646, Data!$A$2:$V$9750, H$16, 0)</f>
        <v>#N/A</v>
      </c>
      <c r="I646" t="e">
        <f>VLOOKUP($D646, Data!$A$2:$V$9750, I$16, 0)</f>
        <v>#N/A</v>
      </c>
    </row>
    <row r="647" spans="1:9" x14ac:dyDescent="0.25">
      <c r="A647" s="11">
        <v>7</v>
      </c>
      <c r="B647" s="13" t="s">
        <v>179</v>
      </c>
      <c r="C647" s="13" t="s">
        <v>34</v>
      </c>
      <c r="D647" s="14" t="str">
        <f t="shared" si="11"/>
        <v>Not Ready7MaleObsessive Compulsive Disorder (6.1)</v>
      </c>
      <c r="E647" t="e">
        <f>VLOOKUP($D647, Data!$A$2:$V$9750, E$16, 0)</f>
        <v>#N/A</v>
      </c>
      <c r="F647" t="e">
        <f>VLOOKUP($D647, Data!$A$2:$V$9750, F$16, 0)</f>
        <v>#N/A</v>
      </c>
      <c r="G647" t="e">
        <f>VLOOKUP($D647, Data!$A$2:$V$9750, G$16, 0)</f>
        <v>#N/A</v>
      </c>
      <c r="H647" t="e">
        <f>VLOOKUP($D647, Data!$A$2:$V$9750, H$16, 0)</f>
        <v>#N/A</v>
      </c>
      <c r="I647" t="e">
        <f>VLOOKUP($D647, Data!$A$2:$V$9750, I$16, 0)</f>
        <v>#N/A</v>
      </c>
    </row>
    <row r="648" spans="1:9" x14ac:dyDescent="0.25">
      <c r="A648" s="11">
        <v>7</v>
      </c>
      <c r="B648" s="13" t="s">
        <v>179</v>
      </c>
      <c r="C648" s="13" t="s">
        <v>35</v>
      </c>
      <c r="D648" s="14" t="str">
        <f t="shared" si="11"/>
        <v>Not Ready7MaleTotal Anxiety (37.1)</v>
      </c>
      <c r="E648" t="e">
        <f>VLOOKUP($D648, Data!$A$2:$V$9750, E$16, 0)</f>
        <v>#N/A</v>
      </c>
      <c r="F648" t="e">
        <f>VLOOKUP($D648, Data!$A$2:$V$9750, F$16, 0)</f>
        <v>#N/A</v>
      </c>
      <c r="G648" t="e">
        <f>VLOOKUP($D648, Data!$A$2:$V$9750, G$16, 0)</f>
        <v>#N/A</v>
      </c>
      <c r="H648" t="e">
        <f>VLOOKUP($D648, Data!$A$2:$V$9750, H$16, 0)</f>
        <v>#N/A</v>
      </c>
      <c r="I648" t="e">
        <f>VLOOKUP($D648, Data!$A$2:$V$9750, I$16, 0)</f>
        <v>#N/A</v>
      </c>
    </row>
    <row r="649" spans="1:9" x14ac:dyDescent="0.25">
      <c r="A649" s="11">
        <v>7</v>
      </c>
      <c r="B649" s="13" t="s">
        <v>179</v>
      </c>
      <c r="C649" s="13" t="s">
        <v>36</v>
      </c>
      <c r="D649" s="14" t="str">
        <f t="shared" si="11"/>
        <v>Not Ready7MaleTotal Anxiety and Depression (47.1)</v>
      </c>
      <c r="E649" t="e">
        <f>VLOOKUP($D649, Data!$A$2:$V$9750, E$16, 0)</f>
        <v>#N/A</v>
      </c>
      <c r="F649" t="e">
        <f>VLOOKUP($D649, Data!$A$2:$V$9750, F$16, 0)</f>
        <v>#N/A</v>
      </c>
      <c r="G649" t="e">
        <f>VLOOKUP($D649, Data!$A$2:$V$9750, G$16, 0)</f>
        <v>#N/A</v>
      </c>
      <c r="H649" t="e">
        <f>VLOOKUP($D649, Data!$A$2:$V$9750, H$16, 0)</f>
        <v>#N/A</v>
      </c>
      <c r="I649" t="e">
        <f>VLOOKUP($D649, Data!$A$2:$V$9750, I$16, 0)</f>
        <v>#N/A</v>
      </c>
    </row>
    <row r="650" spans="1:9" x14ac:dyDescent="0.25">
      <c r="A650" s="11">
        <v>7</v>
      </c>
      <c r="B650" s="13" t="s">
        <v>179</v>
      </c>
      <c r="C650" s="13" t="s">
        <v>52</v>
      </c>
      <c r="D650" s="14" t="str">
        <f t="shared" si="11"/>
        <v>Not Ready7MaleTotal Anxiety (15.1)</v>
      </c>
      <c r="E650" t="e">
        <f>VLOOKUP($D650, Data!$A$2:$V$9750, E$16, 0)</f>
        <v>#N/A</v>
      </c>
      <c r="F650" t="e">
        <f>VLOOKUP($D650, Data!$A$2:$V$9750, F$16, 0)</f>
        <v>#N/A</v>
      </c>
      <c r="G650" t="e">
        <f>VLOOKUP($D650, Data!$A$2:$V$9750, G$16, 0)</f>
        <v>#N/A</v>
      </c>
      <c r="H650" t="e">
        <f>VLOOKUP($D650, Data!$A$2:$V$9750, H$16, 0)</f>
        <v>#N/A</v>
      </c>
      <c r="I650" t="e">
        <f>VLOOKUP($D650, Data!$A$2:$V$9750, I$16, 0)</f>
        <v>#N/A</v>
      </c>
    </row>
    <row r="651" spans="1:9" x14ac:dyDescent="0.25">
      <c r="A651" s="11">
        <v>7</v>
      </c>
      <c r="B651" s="13" t="s">
        <v>179</v>
      </c>
      <c r="C651" s="13" t="s">
        <v>53</v>
      </c>
      <c r="D651" s="14" t="str">
        <f t="shared" si="11"/>
        <v>Not Ready7MaleTotal Anxiety and Depression (25.1)</v>
      </c>
      <c r="E651" t="e">
        <f>VLOOKUP($D651, Data!$A$2:$V$9750, E$16, 0)</f>
        <v>#N/A</v>
      </c>
      <c r="F651" t="e">
        <f>VLOOKUP($D651, Data!$A$2:$V$9750, F$16, 0)</f>
        <v>#N/A</v>
      </c>
      <c r="G651" t="e">
        <f>VLOOKUP($D651, Data!$A$2:$V$9750, G$16, 0)</f>
        <v>#N/A</v>
      </c>
      <c r="H651" t="e">
        <f>VLOOKUP($D651, Data!$A$2:$V$9750, H$16, 0)</f>
        <v>#N/A</v>
      </c>
      <c r="I651" t="e">
        <f>VLOOKUP($D651, Data!$A$2:$V$9750, I$16, 0)</f>
        <v>#N/A</v>
      </c>
    </row>
    <row r="652" spans="1:9" x14ac:dyDescent="0.25">
      <c r="A652" s="11">
        <v>7</v>
      </c>
      <c r="B652" s="13" t="s">
        <v>179</v>
      </c>
      <c r="C652" s="13" t="s">
        <v>182</v>
      </c>
      <c r="D652" s="14" t="str">
        <f t="shared" si="11"/>
        <v>Not Ready7MaleTotal Depression (5.1)</v>
      </c>
      <c r="E652" t="e">
        <f>VLOOKUP($D652, Data!$A$2:$V$9750, E$16, 0)</f>
        <v>#N/A</v>
      </c>
      <c r="F652" t="e">
        <f>VLOOKUP($D652, Data!$A$2:$V$9750, F$16, 0)</f>
        <v>#N/A</v>
      </c>
      <c r="G652" t="e">
        <f>VLOOKUP($D652, Data!$A$2:$V$9750, G$16, 0)</f>
        <v>#N/A</v>
      </c>
      <c r="H652" t="e">
        <f>VLOOKUP($D652, Data!$A$2:$V$9750, H$16, 0)</f>
        <v>#N/A</v>
      </c>
      <c r="I652" t="e">
        <f>VLOOKUP($D652, Data!$A$2:$V$9750, I$16, 0)</f>
        <v>#N/A</v>
      </c>
    </row>
    <row r="653" spans="1:9" x14ac:dyDescent="0.25">
      <c r="A653" s="11">
        <v>7</v>
      </c>
      <c r="B653" s="13" t="s">
        <v>179</v>
      </c>
      <c r="C653" s="13" t="s">
        <v>183</v>
      </c>
      <c r="D653" s="14" t="str">
        <f t="shared" si="11"/>
        <v>Not Ready7MaleTotal Anxiety (20.1)</v>
      </c>
      <c r="E653" t="e">
        <f>VLOOKUP($D653, Data!$A$2:$V$9750, E$16, 0)</f>
        <v>#N/A</v>
      </c>
      <c r="F653" t="e">
        <f>VLOOKUP($D653, Data!$A$2:$V$9750, F$16, 0)</f>
        <v>#N/A</v>
      </c>
      <c r="G653" t="e">
        <f>VLOOKUP($D653, Data!$A$2:$V$9750, G$16, 0)</f>
        <v>#N/A</v>
      </c>
      <c r="H653" t="e">
        <f>VLOOKUP($D653, Data!$A$2:$V$9750, H$16, 0)</f>
        <v>#N/A</v>
      </c>
      <c r="I653" t="e">
        <f>VLOOKUP($D653, Data!$A$2:$V$9750, I$16, 0)</f>
        <v>#N/A</v>
      </c>
    </row>
    <row r="654" spans="1:9" x14ac:dyDescent="0.25">
      <c r="A654" s="11">
        <v>7</v>
      </c>
      <c r="B654" s="13" t="s">
        <v>3302</v>
      </c>
      <c r="C654" s="13" t="s">
        <v>29</v>
      </c>
      <c r="D654" s="14" t="str">
        <f t="shared" si="11"/>
        <v>Not Ready7CombinedSocial Phobia (9.1)</v>
      </c>
      <c r="E654" t="e">
        <f>VLOOKUP($D654, Data!$A$2:$V$9750, E$16, 0)</f>
        <v>#N/A</v>
      </c>
      <c r="F654" t="e">
        <f>VLOOKUP($D654, Data!$A$2:$V$9750, F$16, 0)</f>
        <v>#N/A</v>
      </c>
      <c r="G654" t="e">
        <f>VLOOKUP($D654, Data!$A$2:$V$9750, G$16, 0)</f>
        <v>#N/A</v>
      </c>
      <c r="H654" t="e">
        <f>VLOOKUP($D654, Data!$A$2:$V$9750, H$16, 0)</f>
        <v>#N/A</v>
      </c>
      <c r="I654" t="e">
        <f>VLOOKUP($D654, Data!$A$2:$V$9750, I$16, 0)</f>
        <v>#N/A</v>
      </c>
    </row>
    <row r="655" spans="1:9" x14ac:dyDescent="0.25">
      <c r="A655" s="11">
        <v>7</v>
      </c>
      <c r="B655" s="13" t="s">
        <v>3302</v>
      </c>
      <c r="C655" s="13" t="s">
        <v>30</v>
      </c>
      <c r="D655" s="14" t="str">
        <f t="shared" si="11"/>
        <v>Not Ready7CombinedPanic Disorder (9.1)</v>
      </c>
      <c r="E655" t="e">
        <f>VLOOKUP($D655, Data!$A$2:$V$9750, E$16, 0)</f>
        <v>#N/A</v>
      </c>
      <c r="F655" t="e">
        <f>VLOOKUP($D655, Data!$A$2:$V$9750, F$16, 0)</f>
        <v>#N/A</v>
      </c>
      <c r="G655" t="e">
        <f>VLOOKUP($D655, Data!$A$2:$V$9750, G$16, 0)</f>
        <v>#N/A</v>
      </c>
      <c r="H655" t="e">
        <f>VLOOKUP($D655, Data!$A$2:$V$9750, H$16, 0)</f>
        <v>#N/A</v>
      </c>
      <c r="I655" t="e">
        <f>VLOOKUP($D655, Data!$A$2:$V$9750, I$16, 0)</f>
        <v>#N/A</v>
      </c>
    </row>
    <row r="656" spans="1:9" x14ac:dyDescent="0.25">
      <c r="A656" s="11">
        <v>7</v>
      </c>
      <c r="B656" s="13" t="s">
        <v>3302</v>
      </c>
      <c r="C656" s="13" t="s">
        <v>31</v>
      </c>
      <c r="D656" s="14" t="str">
        <f t="shared" si="11"/>
        <v>Not Ready7CombinedGeneralized Anxiety Disorder (6.1)</v>
      </c>
      <c r="E656" t="e">
        <f>VLOOKUP($D656, Data!$A$2:$V$9750, E$16, 0)</f>
        <v>#N/A</v>
      </c>
      <c r="F656" t="e">
        <f>VLOOKUP($D656, Data!$A$2:$V$9750, F$16, 0)</f>
        <v>#N/A</v>
      </c>
      <c r="G656" t="e">
        <f>VLOOKUP($D656, Data!$A$2:$V$9750, G$16, 0)</f>
        <v>#N/A</v>
      </c>
      <c r="H656" t="e">
        <f>VLOOKUP($D656, Data!$A$2:$V$9750, H$16, 0)</f>
        <v>#N/A</v>
      </c>
      <c r="I656" t="e">
        <f>VLOOKUP($D656, Data!$A$2:$V$9750, I$16, 0)</f>
        <v>#N/A</v>
      </c>
    </row>
    <row r="657" spans="1:9" x14ac:dyDescent="0.25">
      <c r="A657" s="11">
        <v>7</v>
      </c>
      <c r="B657" s="13" t="s">
        <v>3302</v>
      </c>
      <c r="C657" s="13" t="s">
        <v>32</v>
      </c>
      <c r="D657" s="14" t="str">
        <f t="shared" si="11"/>
        <v>Not Ready7CombinedMajor Depressive Disorder (10.1)</v>
      </c>
      <c r="E657" t="e">
        <f>VLOOKUP($D657, Data!$A$2:$V$9750, E$16, 0)</f>
        <v>#N/A</v>
      </c>
      <c r="F657" t="e">
        <f>VLOOKUP($D657, Data!$A$2:$V$9750, F$16, 0)</f>
        <v>#N/A</v>
      </c>
      <c r="G657" t="e">
        <f>VLOOKUP($D657, Data!$A$2:$V$9750, G$16, 0)</f>
        <v>#N/A</v>
      </c>
      <c r="H657" t="e">
        <f>VLOOKUP($D657, Data!$A$2:$V$9750, H$16, 0)</f>
        <v>#N/A</v>
      </c>
      <c r="I657" t="e">
        <f>VLOOKUP($D657, Data!$A$2:$V$9750, I$16, 0)</f>
        <v>#N/A</v>
      </c>
    </row>
    <row r="658" spans="1:9" x14ac:dyDescent="0.25">
      <c r="A658" s="11">
        <v>7</v>
      </c>
      <c r="B658" s="13" t="s">
        <v>3302</v>
      </c>
      <c r="C658" s="13" t="s">
        <v>33</v>
      </c>
      <c r="D658" s="14" t="str">
        <f t="shared" ref="D658:D721" si="12">$B$7&amp;A658&amp;B658&amp;C658</f>
        <v>Not Ready7CombinedSeparation Anxiety Disorder (7.1)</v>
      </c>
      <c r="E658" t="e">
        <f>VLOOKUP($D658, Data!$A$2:$V$9750, E$16, 0)</f>
        <v>#N/A</v>
      </c>
      <c r="F658" t="e">
        <f>VLOOKUP($D658, Data!$A$2:$V$9750, F$16, 0)</f>
        <v>#N/A</v>
      </c>
      <c r="G658" t="e">
        <f>VLOOKUP($D658, Data!$A$2:$V$9750, G$16, 0)</f>
        <v>#N/A</v>
      </c>
      <c r="H658" t="e">
        <f>VLOOKUP($D658, Data!$A$2:$V$9750, H$16, 0)</f>
        <v>#N/A</v>
      </c>
      <c r="I658" t="e">
        <f>VLOOKUP($D658, Data!$A$2:$V$9750, I$16, 0)</f>
        <v>#N/A</v>
      </c>
    </row>
    <row r="659" spans="1:9" x14ac:dyDescent="0.25">
      <c r="A659" s="11">
        <v>7</v>
      </c>
      <c r="B659" s="13" t="s">
        <v>3302</v>
      </c>
      <c r="C659" s="13" t="s">
        <v>34</v>
      </c>
      <c r="D659" s="14" t="str">
        <f t="shared" si="12"/>
        <v>Not Ready7CombinedObsessive Compulsive Disorder (6.1)</v>
      </c>
      <c r="E659" t="e">
        <f>VLOOKUP($D659, Data!$A$2:$V$9750, E$16, 0)</f>
        <v>#N/A</v>
      </c>
      <c r="F659" t="e">
        <f>VLOOKUP($D659, Data!$A$2:$V$9750, F$16, 0)</f>
        <v>#N/A</v>
      </c>
      <c r="G659" t="e">
        <f>VLOOKUP($D659, Data!$A$2:$V$9750, G$16, 0)</f>
        <v>#N/A</v>
      </c>
      <c r="H659" t="e">
        <f>VLOOKUP($D659, Data!$A$2:$V$9750, H$16, 0)</f>
        <v>#N/A</v>
      </c>
      <c r="I659" t="e">
        <f>VLOOKUP($D659, Data!$A$2:$V$9750, I$16, 0)</f>
        <v>#N/A</v>
      </c>
    </row>
    <row r="660" spans="1:9" x14ac:dyDescent="0.25">
      <c r="A660" s="11">
        <v>7</v>
      </c>
      <c r="B660" s="13" t="s">
        <v>3302</v>
      </c>
      <c r="C660" s="13" t="s">
        <v>35</v>
      </c>
      <c r="D660" s="14" t="str">
        <f t="shared" si="12"/>
        <v>Not Ready7CombinedTotal Anxiety (37.1)</v>
      </c>
      <c r="E660" t="e">
        <f>VLOOKUP($D660, Data!$A$2:$V$9750, E$16, 0)</f>
        <v>#N/A</v>
      </c>
      <c r="F660" t="e">
        <f>VLOOKUP($D660, Data!$A$2:$V$9750, F$16, 0)</f>
        <v>#N/A</v>
      </c>
      <c r="G660" t="e">
        <f>VLOOKUP($D660, Data!$A$2:$V$9750, G$16, 0)</f>
        <v>#N/A</v>
      </c>
      <c r="H660" t="e">
        <f>VLOOKUP($D660, Data!$A$2:$V$9750, H$16, 0)</f>
        <v>#N/A</v>
      </c>
      <c r="I660" t="e">
        <f>VLOOKUP($D660, Data!$A$2:$V$9750, I$16, 0)</f>
        <v>#N/A</v>
      </c>
    </row>
    <row r="661" spans="1:9" x14ac:dyDescent="0.25">
      <c r="A661" s="11">
        <v>7</v>
      </c>
      <c r="B661" s="13" t="s">
        <v>3302</v>
      </c>
      <c r="C661" s="13" t="s">
        <v>36</v>
      </c>
      <c r="D661" s="14" t="str">
        <f t="shared" si="12"/>
        <v>Not Ready7CombinedTotal Anxiety and Depression (47.1)</v>
      </c>
      <c r="E661" t="e">
        <f>VLOOKUP($D661, Data!$A$2:$V$9750, E$16, 0)</f>
        <v>#N/A</v>
      </c>
      <c r="F661" t="e">
        <f>VLOOKUP($D661, Data!$A$2:$V$9750, F$16, 0)</f>
        <v>#N/A</v>
      </c>
      <c r="G661" t="e">
        <f>VLOOKUP($D661, Data!$A$2:$V$9750, G$16, 0)</f>
        <v>#N/A</v>
      </c>
      <c r="H661" t="e">
        <f>VLOOKUP($D661, Data!$A$2:$V$9750, H$16, 0)</f>
        <v>#N/A</v>
      </c>
      <c r="I661" t="e">
        <f>VLOOKUP($D661, Data!$A$2:$V$9750, I$16, 0)</f>
        <v>#N/A</v>
      </c>
    </row>
    <row r="662" spans="1:9" x14ac:dyDescent="0.25">
      <c r="A662" s="11">
        <v>7</v>
      </c>
      <c r="B662" s="13" t="s">
        <v>3302</v>
      </c>
      <c r="C662" s="13" t="s">
        <v>52</v>
      </c>
      <c r="D662" s="14" t="str">
        <f t="shared" si="12"/>
        <v>Not Ready7CombinedTotal Anxiety (15.1)</v>
      </c>
      <c r="E662" t="e">
        <f>VLOOKUP($D662, Data!$A$2:$V$9750, E$16, 0)</f>
        <v>#N/A</v>
      </c>
      <c r="F662" t="e">
        <f>VLOOKUP($D662, Data!$A$2:$V$9750, F$16, 0)</f>
        <v>#N/A</v>
      </c>
      <c r="G662" t="e">
        <f>VLOOKUP($D662, Data!$A$2:$V$9750, G$16, 0)</f>
        <v>#N/A</v>
      </c>
      <c r="H662" t="e">
        <f>VLOOKUP($D662, Data!$A$2:$V$9750, H$16, 0)</f>
        <v>#N/A</v>
      </c>
      <c r="I662" t="e">
        <f>VLOOKUP($D662, Data!$A$2:$V$9750, I$16, 0)</f>
        <v>#N/A</v>
      </c>
    </row>
    <row r="663" spans="1:9" x14ac:dyDescent="0.25">
      <c r="A663" s="11">
        <v>7</v>
      </c>
      <c r="B663" s="13" t="s">
        <v>3302</v>
      </c>
      <c r="C663" s="13" t="s">
        <v>53</v>
      </c>
      <c r="D663" s="14" t="str">
        <f t="shared" si="12"/>
        <v>Not Ready7CombinedTotal Anxiety and Depression (25.1)</v>
      </c>
      <c r="E663" t="e">
        <f>VLOOKUP($D663, Data!$A$2:$V$9750, E$16, 0)</f>
        <v>#N/A</v>
      </c>
      <c r="F663" t="e">
        <f>VLOOKUP($D663, Data!$A$2:$V$9750, F$16, 0)</f>
        <v>#N/A</v>
      </c>
      <c r="G663" t="e">
        <f>VLOOKUP($D663, Data!$A$2:$V$9750, G$16, 0)</f>
        <v>#N/A</v>
      </c>
      <c r="H663" t="e">
        <f>VLOOKUP($D663, Data!$A$2:$V$9750, H$16, 0)</f>
        <v>#N/A</v>
      </c>
      <c r="I663" t="e">
        <f>VLOOKUP($D663, Data!$A$2:$V$9750, I$16, 0)</f>
        <v>#N/A</v>
      </c>
    </row>
    <row r="664" spans="1:9" x14ac:dyDescent="0.25">
      <c r="A664" s="11">
        <v>7</v>
      </c>
      <c r="B664" s="13" t="s">
        <v>3302</v>
      </c>
      <c r="C664" s="13" t="s">
        <v>182</v>
      </c>
      <c r="D664" s="14" t="str">
        <f t="shared" si="12"/>
        <v>Not Ready7CombinedTotal Depression (5.1)</v>
      </c>
      <c r="E664" t="e">
        <f>VLOOKUP($D664, Data!$A$2:$V$9750, E$16, 0)</f>
        <v>#N/A</v>
      </c>
      <c r="F664" t="e">
        <f>VLOOKUP($D664, Data!$A$2:$V$9750, F$16, 0)</f>
        <v>#N/A</v>
      </c>
      <c r="G664" t="e">
        <f>VLOOKUP($D664, Data!$A$2:$V$9750, G$16, 0)</f>
        <v>#N/A</v>
      </c>
      <c r="H664" t="e">
        <f>VLOOKUP($D664, Data!$A$2:$V$9750, H$16, 0)</f>
        <v>#N/A</v>
      </c>
      <c r="I664" t="e">
        <f>VLOOKUP($D664, Data!$A$2:$V$9750, I$16, 0)</f>
        <v>#N/A</v>
      </c>
    </row>
    <row r="665" spans="1:9" x14ac:dyDescent="0.25">
      <c r="A665" s="11">
        <v>7</v>
      </c>
      <c r="B665" s="13" t="s">
        <v>3302</v>
      </c>
      <c r="C665" s="13" t="s">
        <v>183</v>
      </c>
      <c r="D665" s="14" t="str">
        <f t="shared" si="12"/>
        <v>Not Ready7CombinedTotal Anxiety (20.1)</v>
      </c>
      <c r="E665" t="e">
        <f>VLOOKUP($D665, Data!$A$2:$V$9750, E$16, 0)</f>
        <v>#N/A</v>
      </c>
      <c r="F665" t="e">
        <f>VLOOKUP($D665, Data!$A$2:$V$9750, F$16, 0)</f>
        <v>#N/A</v>
      </c>
      <c r="G665" t="e">
        <f>VLOOKUP($D665, Data!$A$2:$V$9750, G$16, 0)</f>
        <v>#N/A</v>
      </c>
      <c r="H665" t="e">
        <f>VLOOKUP($D665, Data!$A$2:$V$9750, H$16, 0)</f>
        <v>#N/A</v>
      </c>
      <c r="I665" t="e">
        <f>VLOOKUP($D665, Data!$A$2:$V$9750, I$16, 0)</f>
        <v>#N/A</v>
      </c>
    </row>
    <row r="666" spans="1:9" x14ac:dyDescent="0.25">
      <c r="A666" s="11">
        <v>7</v>
      </c>
      <c r="B666" s="13" t="s">
        <v>180</v>
      </c>
      <c r="C666" s="13" t="s">
        <v>29</v>
      </c>
      <c r="D666" s="14" t="str">
        <f t="shared" si="12"/>
        <v>Not Ready7Non-binarySocial Phobia (9.1)</v>
      </c>
      <c r="E666" t="e">
        <f>VLOOKUP($D666, Data!$A$2:$V$9750, E$16, 0)</f>
        <v>#N/A</v>
      </c>
      <c r="F666" t="e">
        <f>VLOOKUP($D666, Data!$A$2:$V$9750, F$16, 0)</f>
        <v>#N/A</v>
      </c>
      <c r="G666" t="e">
        <f>VLOOKUP($D666, Data!$A$2:$V$9750, G$16, 0)</f>
        <v>#N/A</v>
      </c>
      <c r="H666" t="e">
        <f>VLOOKUP($D666, Data!$A$2:$V$9750, H$16, 0)</f>
        <v>#N/A</v>
      </c>
      <c r="I666" t="e">
        <f>VLOOKUP($D666, Data!$A$2:$V$9750, I$16, 0)</f>
        <v>#N/A</v>
      </c>
    </row>
    <row r="667" spans="1:9" x14ac:dyDescent="0.25">
      <c r="A667" s="11">
        <v>7</v>
      </c>
      <c r="B667" s="13" t="s">
        <v>180</v>
      </c>
      <c r="C667" s="13" t="s">
        <v>30</v>
      </c>
      <c r="D667" s="14" t="str">
        <f t="shared" si="12"/>
        <v>Not Ready7Non-binaryPanic Disorder (9.1)</v>
      </c>
      <c r="E667" t="e">
        <f>VLOOKUP($D667, Data!$A$2:$V$9750, E$16, 0)</f>
        <v>#N/A</v>
      </c>
      <c r="F667" t="e">
        <f>VLOOKUP($D667, Data!$A$2:$V$9750, F$16, 0)</f>
        <v>#N/A</v>
      </c>
      <c r="G667" t="e">
        <f>VLOOKUP($D667, Data!$A$2:$V$9750, G$16, 0)</f>
        <v>#N/A</v>
      </c>
      <c r="H667" t="e">
        <f>VLOOKUP($D667, Data!$A$2:$V$9750, H$16, 0)</f>
        <v>#N/A</v>
      </c>
      <c r="I667" t="e">
        <f>VLOOKUP($D667, Data!$A$2:$V$9750, I$16, 0)</f>
        <v>#N/A</v>
      </c>
    </row>
    <row r="668" spans="1:9" x14ac:dyDescent="0.25">
      <c r="A668" s="11">
        <v>7</v>
      </c>
      <c r="B668" s="13" t="s">
        <v>180</v>
      </c>
      <c r="C668" s="13" t="s">
        <v>31</v>
      </c>
      <c r="D668" s="14" t="str">
        <f t="shared" si="12"/>
        <v>Not Ready7Non-binaryGeneralized Anxiety Disorder (6.1)</v>
      </c>
      <c r="E668" t="e">
        <f>VLOOKUP($D668, Data!$A$2:$V$9750, E$16, 0)</f>
        <v>#N/A</v>
      </c>
      <c r="F668" t="e">
        <f>VLOOKUP($D668, Data!$A$2:$V$9750, F$16, 0)</f>
        <v>#N/A</v>
      </c>
      <c r="G668" t="e">
        <f>VLOOKUP($D668, Data!$A$2:$V$9750, G$16, 0)</f>
        <v>#N/A</v>
      </c>
      <c r="H668" t="e">
        <f>VLOOKUP($D668, Data!$A$2:$V$9750, H$16, 0)</f>
        <v>#N/A</v>
      </c>
      <c r="I668" t="e">
        <f>VLOOKUP($D668, Data!$A$2:$V$9750, I$16, 0)</f>
        <v>#N/A</v>
      </c>
    </row>
    <row r="669" spans="1:9" x14ac:dyDescent="0.25">
      <c r="A669" s="11">
        <v>7</v>
      </c>
      <c r="B669" s="13" t="s">
        <v>180</v>
      </c>
      <c r="C669" s="13" t="s">
        <v>32</v>
      </c>
      <c r="D669" s="14" t="str">
        <f t="shared" si="12"/>
        <v>Not Ready7Non-binaryMajor Depressive Disorder (10.1)</v>
      </c>
      <c r="E669" t="e">
        <f>VLOOKUP($D669, Data!$A$2:$V$9750, E$16, 0)</f>
        <v>#N/A</v>
      </c>
      <c r="F669" t="e">
        <f>VLOOKUP($D669, Data!$A$2:$V$9750, F$16, 0)</f>
        <v>#N/A</v>
      </c>
      <c r="G669" t="e">
        <f>VLOOKUP($D669, Data!$A$2:$V$9750, G$16, 0)</f>
        <v>#N/A</v>
      </c>
      <c r="H669" t="e">
        <f>VLOOKUP($D669, Data!$A$2:$V$9750, H$16, 0)</f>
        <v>#N/A</v>
      </c>
      <c r="I669" t="e">
        <f>VLOOKUP($D669, Data!$A$2:$V$9750, I$16, 0)</f>
        <v>#N/A</v>
      </c>
    </row>
    <row r="670" spans="1:9" x14ac:dyDescent="0.25">
      <c r="A670" s="11">
        <v>7</v>
      </c>
      <c r="B670" s="13" t="s">
        <v>180</v>
      </c>
      <c r="C670" s="13" t="s">
        <v>33</v>
      </c>
      <c r="D670" s="14" t="str">
        <f t="shared" si="12"/>
        <v>Not Ready7Non-binarySeparation Anxiety Disorder (7.1)</v>
      </c>
      <c r="E670" t="e">
        <f>VLOOKUP($D670, Data!$A$2:$V$9750, E$16, 0)</f>
        <v>#N/A</v>
      </c>
      <c r="F670" t="e">
        <f>VLOOKUP($D670, Data!$A$2:$V$9750, F$16, 0)</f>
        <v>#N/A</v>
      </c>
      <c r="G670" t="e">
        <f>VLOOKUP($D670, Data!$A$2:$V$9750, G$16, 0)</f>
        <v>#N/A</v>
      </c>
      <c r="H670" t="e">
        <f>VLOOKUP($D670, Data!$A$2:$V$9750, H$16, 0)</f>
        <v>#N/A</v>
      </c>
      <c r="I670" t="e">
        <f>VLOOKUP($D670, Data!$A$2:$V$9750, I$16, 0)</f>
        <v>#N/A</v>
      </c>
    </row>
    <row r="671" spans="1:9" x14ac:dyDescent="0.25">
      <c r="A671" s="11">
        <v>7</v>
      </c>
      <c r="B671" s="13" t="s">
        <v>180</v>
      </c>
      <c r="C671" s="13" t="s">
        <v>34</v>
      </c>
      <c r="D671" s="14" t="str">
        <f t="shared" si="12"/>
        <v>Not Ready7Non-binaryObsessive Compulsive Disorder (6.1)</v>
      </c>
      <c r="E671" t="e">
        <f>VLOOKUP($D671, Data!$A$2:$V$9750, E$16, 0)</f>
        <v>#N/A</v>
      </c>
      <c r="F671" t="e">
        <f>VLOOKUP($D671, Data!$A$2:$V$9750, F$16, 0)</f>
        <v>#N/A</v>
      </c>
      <c r="G671" t="e">
        <f>VLOOKUP($D671, Data!$A$2:$V$9750, G$16, 0)</f>
        <v>#N/A</v>
      </c>
      <c r="H671" t="e">
        <f>VLOOKUP($D671, Data!$A$2:$V$9750, H$16, 0)</f>
        <v>#N/A</v>
      </c>
      <c r="I671" t="e">
        <f>VLOOKUP($D671, Data!$A$2:$V$9750, I$16, 0)</f>
        <v>#N/A</v>
      </c>
    </row>
    <row r="672" spans="1:9" x14ac:dyDescent="0.25">
      <c r="A672" s="11">
        <v>7</v>
      </c>
      <c r="B672" s="13" t="s">
        <v>180</v>
      </c>
      <c r="C672" s="13" t="s">
        <v>35</v>
      </c>
      <c r="D672" s="14" t="str">
        <f t="shared" si="12"/>
        <v>Not Ready7Non-binaryTotal Anxiety (37.1)</v>
      </c>
      <c r="E672" t="e">
        <f>VLOOKUP($D672, Data!$A$2:$V$9750, E$16, 0)</f>
        <v>#N/A</v>
      </c>
      <c r="F672" t="e">
        <f>VLOOKUP($D672, Data!$A$2:$V$9750, F$16, 0)</f>
        <v>#N/A</v>
      </c>
      <c r="G672" t="e">
        <f>VLOOKUP($D672, Data!$A$2:$V$9750, G$16, 0)</f>
        <v>#N/A</v>
      </c>
      <c r="H672" t="e">
        <f>VLOOKUP($D672, Data!$A$2:$V$9750, H$16, 0)</f>
        <v>#N/A</v>
      </c>
      <c r="I672" t="e">
        <f>VLOOKUP($D672, Data!$A$2:$V$9750, I$16, 0)</f>
        <v>#N/A</v>
      </c>
    </row>
    <row r="673" spans="1:9" x14ac:dyDescent="0.25">
      <c r="A673" s="11">
        <v>7</v>
      </c>
      <c r="B673" s="13" t="s">
        <v>180</v>
      </c>
      <c r="C673" s="13" t="s">
        <v>36</v>
      </c>
      <c r="D673" s="14" t="str">
        <f t="shared" si="12"/>
        <v>Not Ready7Non-binaryTotal Anxiety and Depression (47.1)</v>
      </c>
      <c r="E673" t="e">
        <f>VLOOKUP($D673, Data!$A$2:$V$9750, E$16, 0)</f>
        <v>#N/A</v>
      </c>
      <c r="F673" t="e">
        <f>VLOOKUP($D673, Data!$A$2:$V$9750, F$16, 0)</f>
        <v>#N/A</v>
      </c>
      <c r="G673" t="e">
        <f>VLOOKUP($D673, Data!$A$2:$V$9750, G$16, 0)</f>
        <v>#N/A</v>
      </c>
      <c r="H673" t="e">
        <f>VLOOKUP($D673, Data!$A$2:$V$9750, H$16, 0)</f>
        <v>#N/A</v>
      </c>
      <c r="I673" t="e">
        <f>VLOOKUP($D673, Data!$A$2:$V$9750, I$16, 0)</f>
        <v>#N/A</v>
      </c>
    </row>
    <row r="674" spans="1:9" x14ac:dyDescent="0.25">
      <c r="A674" s="11">
        <v>7</v>
      </c>
      <c r="B674" s="13" t="s">
        <v>180</v>
      </c>
      <c r="C674" s="13" t="s">
        <v>52</v>
      </c>
      <c r="D674" s="14" t="str">
        <f t="shared" si="12"/>
        <v>Not Ready7Non-binaryTotal Anxiety (15.1)</v>
      </c>
      <c r="E674" t="e">
        <f>VLOOKUP($D674, Data!$A$2:$V$9750, E$16, 0)</f>
        <v>#N/A</v>
      </c>
      <c r="F674" t="e">
        <f>VLOOKUP($D674, Data!$A$2:$V$9750, F$16, 0)</f>
        <v>#N/A</v>
      </c>
      <c r="G674" t="e">
        <f>VLOOKUP($D674, Data!$A$2:$V$9750, G$16, 0)</f>
        <v>#N/A</v>
      </c>
      <c r="H674" t="e">
        <f>VLOOKUP($D674, Data!$A$2:$V$9750, H$16, 0)</f>
        <v>#N/A</v>
      </c>
      <c r="I674" t="e">
        <f>VLOOKUP($D674, Data!$A$2:$V$9750, I$16, 0)</f>
        <v>#N/A</v>
      </c>
    </row>
    <row r="675" spans="1:9" x14ac:dyDescent="0.25">
      <c r="A675" s="11">
        <v>7</v>
      </c>
      <c r="B675" s="13" t="s">
        <v>180</v>
      </c>
      <c r="C675" s="13" t="s">
        <v>53</v>
      </c>
      <c r="D675" s="14" t="str">
        <f t="shared" si="12"/>
        <v>Not Ready7Non-binaryTotal Anxiety and Depression (25.1)</v>
      </c>
      <c r="E675" t="e">
        <f>VLOOKUP($D675, Data!$A$2:$V$9750, E$16, 0)</f>
        <v>#N/A</v>
      </c>
      <c r="F675" t="e">
        <f>VLOOKUP($D675, Data!$A$2:$V$9750, F$16, 0)</f>
        <v>#N/A</v>
      </c>
      <c r="G675" t="e">
        <f>VLOOKUP($D675, Data!$A$2:$V$9750, G$16, 0)</f>
        <v>#N/A</v>
      </c>
      <c r="H675" t="e">
        <f>VLOOKUP($D675, Data!$A$2:$V$9750, H$16, 0)</f>
        <v>#N/A</v>
      </c>
      <c r="I675" t="e">
        <f>VLOOKUP($D675, Data!$A$2:$V$9750, I$16, 0)</f>
        <v>#N/A</v>
      </c>
    </row>
    <row r="676" spans="1:9" x14ac:dyDescent="0.25">
      <c r="A676" s="11">
        <v>7</v>
      </c>
      <c r="B676" s="13" t="s">
        <v>180</v>
      </c>
      <c r="C676" s="13" t="s">
        <v>182</v>
      </c>
      <c r="D676" s="14" t="str">
        <f t="shared" si="12"/>
        <v>Not Ready7Non-binaryTotal Depression (5.1)</v>
      </c>
      <c r="E676" t="e">
        <f>VLOOKUP($D676, Data!$A$2:$V$9750, E$16, 0)</f>
        <v>#N/A</v>
      </c>
      <c r="F676" t="e">
        <f>VLOOKUP($D676, Data!$A$2:$V$9750, F$16, 0)</f>
        <v>#N/A</v>
      </c>
      <c r="G676" t="e">
        <f>VLOOKUP($D676, Data!$A$2:$V$9750, G$16, 0)</f>
        <v>#N/A</v>
      </c>
      <c r="H676" t="e">
        <f>VLOOKUP($D676, Data!$A$2:$V$9750, H$16, 0)</f>
        <v>#N/A</v>
      </c>
      <c r="I676" t="e">
        <f>VLOOKUP($D676, Data!$A$2:$V$9750, I$16, 0)</f>
        <v>#N/A</v>
      </c>
    </row>
    <row r="677" spans="1:9" x14ac:dyDescent="0.25">
      <c r="A677" s="11">
        <v>7</v>
      </c>
      <c r="B677" s="13" t="s">
        <v>180</v>
      </c>
      <c r="C677" s="13" t="s">
        <v>183</v>
      </c>
      <c r="D677" s="14" t="str">
        <f t="shared" si="12"/>
        <v>Not Ready7Non-binaryTotal Anxiety (20.1)</v>
      </c>
      <c r="E677" t="e">
        <f>VLOOKUP($D677, Data!$A$2:$V$9750, E$16, 0)</f>
        <v>#N/A</v>
      </c>
      <c r="F677" t="e">
        <f>VLOOKUP($D677, Data!$A$2:$V$9750, F$16, 0)</f>
        <v>#N/A</v>
      </c>
      <c r="G677" t="e">
        <f>VLOOKUP($D677, Data!$A$2:$V$9750, G$16, 0)</f>
        <v>#N/A</v>
      </c>
      <c r="H677" t="e">
        <f>VLOOKUP($D677, Data!$A$2:$V$9750, H$16, 0)</f>
        <v>#N/A</v>
      </c>
      <c r="I677" t="e">
        <f>VLOOKUP($D677, Data!$A$2:$V$9750, I$16, 0)</f>
        <v>#N/A</v>
      </c>
    </row>
    <row r="678" spans="1:9" x14ac:dyDescent="0.25">
      <c r="A678" s="11">
        <v>7</v>
      </c>
      <c r="B678" s="13" t="s">
        <v>181</v>
      </c>
      <c r="C678" s="13" t="s">
        <v>29</v>
      </c>
      <c r="D678" s="14" t="str">
        <f t="shared" si="12"/>
        <v>Not Ready7TransgenderSocial Phobia (9.1)</v>
      </c>
      <c r="E678" t="e">
        <f>VLOOKUP($D678, Data!$A$2:$V$9750, E$16, 0)</f>
        <v>#N/A</v>
      </c>
      <c r="F678" t="e">
        <f>VLOOKUP($D678, Data!$A$2:$V$9750, F$16, 0)</f>
        <v>#N/A</v>
      </c>
      <c r="G678" t="e">
        <f>VLOOKUP($D678, Data!$A$2:$V$9750, G$16, 0)</f>
        <v>#N/A</v>
      </c>
      <c r="H678" t="e">
        <f>VLOOKUP($D678, Data!$A$2:$V$9750, H$16, 0)</f>
        <v>#N/A</v>
      </c>
      <c r="I678" t="e">
        <f>VLOOKUP($D678, Data!$A$2:$V$9750, I$16, 0)</f>
        <v>#N/A</v>
      </c>
    </row>
    <row r="679" spans="1:9" x14ac:dyDescent="0.25">
      <c r="A679" s="11">
        <v>7</v>
      </c>
      <c r="B679" s="13" t="s">
        <v>181</v>
      </c>
      <c r="C679" s="13" t="s">
        <v>30</v>
      </c>
      <c r="D679" s="14" t="str">
        <f t="shared" si="12"/>
        <v>Not Ready7TransgenderPanic Disorder (9.1)</v>
      </c>
      <c r="E679" t="e">
        <f>VLOOKUP($D679, Data!$A$2:$V$9750, E$16, 0)</f>
        <v>#N/A</v>
      </c>
      <c r="F679" t="e">
        <f>VLOOKUP($D679, Data!$A$2:$V$9750, F$16, 0)</f>
        <v>#N/A</v>
      </c>
      <c r="G679" t="e">
        <f>VLOOKUP($D679, Data!$A$2:$V$9750, G$16, 0)</f>
        <v>#N/A</v>
      </c>
      <c r="H679" t="e">
        <f>VLOOKUP($D679, Data!$A$2:$V$9750, H$16, 0)</f>
        <v>#N/A</v>
      </c>
      <c r="I679" t="e">
        <f>VLOOKUP($D679, Data!$A$2:$V$9750, I$16, 0)</f>
        <v>#N/A</v>
      </c>
    </row>
    <row r="680" spans="1:9" x14ac:dyDescent="0.25">
      <c r="A680" s="11">
        <v>7</v>
      </c>
      <c r="B680" s="13" t="s">
        <v>181</v>
      </c>
      <c r="C680" s="13" t="s">
        <v>31</v>
      </c>
      <c r="D680" s="14" t="str">
        <f t="shared" si="12"/>
        <v>Not Ready7TransgenderGeneralized Anxiety Disorder (6.1)</v>
      </c>
      <c r="E680" t="e">
        <f>VLOOKUP($D680, Data!$A$2:$V$9750, E$16, 0)</f>
        <v>#N/A</v>
      </c>
      <c r="F680" t="e">
        <f>VLOOKUP($D680, Data!$A$2:$V$9750, F$16, 0)</f>
        <v>#N/A</v>
      </c>
      <c r="G680" t="e">
        <f>VLOOKUP($D680, Data!$A$2:$V$9750, G$16, 0)</f>
        <v>#N/A</v>
      </c>
      <c r="H680" t="e">
        <f>VLOOKUP($D680, Data!$A$2:$V$9750, H$16, 0)</f>
        <v>#N/A</v>
      </c>
      <c r="I680" t="e">
        <f>VLOOKUP($D680, Data!$A$2:$V$9750, I$16, 0)</f>
        <v>#N/A</v>
      </c>
    </row>
    <row r="681" spans="1:9" x14ac:dyDescent="0.25">
      <c r="A681" s="11">
        <v>7</v>
      </c>
      <c r="B681" s="13" t="s">
        <v>181</v>
      </c>
      <c r="C681" s="13" t="s">
        <v>32</v>
      </c>
      <c r="D681" s="14" t="str">
        <f t="shared" si="12"/>
        <v>Not Ready7TransgenderMajor Depressive Disorder (10.1)</v>
      </c>
      <c r="E681" t="e">
        <f>VLOOKUP($D681, Data!$A$2:$V$9750, E$16, 0)</f>
        <v>#N/A</v>
      </c>
      <c r="F681" t="e">
        <f>VLOOKUP($D681, Data!$A$2:$V$9750, F$16, 0)</f>
        <v>#N/A</v>
      </c>
      <c r="G681" t="e">
        <f>VLOOKUP($D681, Data!$A$2:$V$9750, G$16, 0)</f>
        <v>#N/A</v>
      </c>
      <c r="H681" t="e">
        <f>VLOOKUP($D681, Data!$A$2:$V$9750, H$16, 0)</f>
        <v>#N/A</v>
      </c>
      <c r="I681" t="e">
        <f>VLOOKUP($D681, Data!$A$2:$V$9750, I$16, 0)</f>
        <v>#N/A</v>
      </c>
    </row>
    <row r="682" spans="1:9" x14ac:dyDescent="0.25">
      <c r="A682" s="11">
        <v>7</v>
      </c>
      <c r="B682" s="13" t="s">
        <v>181</v>
      </c>
      <c r="C682" s="13" t="s">
        <v>33</v>
      </c>
      <c r="D682" s="14" t="str">
        <f t="shared" si="12"/>
        <v>Not Ready7TransgenderSeparation Anxiety Disorder (7.1)</v>
      </c>
      <c r="E682" t="e">
        <f>VLOOKUP($D682, Data!$A$2:$V$9750, E$16, 0)</f>
        <v>#N/A</v>
      </c>
      <c r="F682" t="e">
        <f>VLOOKUP($D682, Data!$A$2:$V$9750, F$16, 0)</f>
        <v>#N/A</v>
      </c>
      <c r="G682" t="e">
        <f>VLOOKUP($D682, Data!$A$2:$V$9750, G$16, 0)</f>
        <v>#N/A</v>
      </c>
      <c r="H682" t="e">
        <f>VLOOKUP($D682, Data!$A$2:$V$9750, H$16, 0)</f>
        <v>#N/A</v>
      </c>
      <c r="I682" t="e">
        <f>VLOOKUP($D682, Data!$A$2:$V$9750, I$16, 0)</f>
        <v>#N/A</v>
      </c>
    </row>
    <row r="683" spans="1:9" x14ac:dyDescent="0.25">
      <c r="A683" s="11">
        <v>7</v>
      </c>
      <c r="B683" s="13" t="s">
        <v>181</v>
      </c>
      <c r="C683" s="13" t="s">
        <v>34</v>
      </c>
      <c r="D683" s="14" t="str">
        <f t="shared" si="12"/>
        <v>Not Ready7TransgenderObsessive Compulsive Disorder (6.1)</v>
      </c>
      <c r="E683" t="e">
        <f>VLOOKUP($D683, Data!$A$2:$V$9750, E$16, 0)</f>
        <v>#N/A</v>
      </c>
      <c r="F683" t="e">
        <f>VLOOKUP($D683, Data!$A$2:$V$9750, F$16, 0)</f>
        <v>#N/A</v>
      </c>
      <c r="G683" t="e">
        <f>VLOOKUP($D683, Data!$A$2:$V$9750, G$16, 0)</f>
        <v>#N/A</v>
      </c>
      <c r="H683" t="e">
        <f>VLOOKUP($D683, Data!$A$2:$V$9750, H$16, 0)</f>
        <v>#N/A</v>
      </c>
      <c r="I683" t="e">
        <f>VLOOKUP($D683, Data!$A$2:$V$9750, I$16, 0)</f>
        <v>#N/A</v>
      </c>
    </row>
    <row r="684" spans="1:9" x14ac:dyDescent="0.25">
      <c r="A684" s="11">
        <v>7</v>
      </c>
      <c r="B684" s="13" t="s">
        <v>181</v>
      </c>
      <c r="C684" s="13" t="s">
        <v>35</v>
      </c>
      <c r="D684" s="14" t="str">
        <f t="shared" si="12"/>
        <v>Not Ready7TransgenderTotal Anxiety (37.1)</v>
      </c>
      <c r="E684" t="e">
        <f>VLOOKUP($D684, Data!$A$2:$V$9750, E$16, 0)</f>
        <v>#N/A</v>
      </c>
      <c r="F684" t="e">
        <f>VLOOKUP($D684, Data!$A$2:$V$9750, F$16, 0)</f>
        <v>#N/A</v>
      </c>
      <c r="G684" t="e">
        <f>VLOOKUP($D684, Data!$A$2:$V$9750, G$16, 0)</f>
        <v>#N/A</v>
      </c>
      <c r="H684" t="e">
        <f>VLOOKUP($D684, Data!$A$2:$V$9750, H$16, 0)</f>
        <v>#N/A</v>
      </c>
      <c r="I684" t="e">
        <f>VLOOKUP($D684, Data!$A$2:$V$9750, I$16, 0)</f>
        <v>#N/A</v>
      </c>
    </row>
    <row r="685" spans="1:9" x14ac:dyDescent="0.25">
      <c r="A685" s="11">
        <v>7</v>
      </c>
      <c r="B685" s="13" t="s">
        <v>181</v>
      </c>
      <c r="C685" s="13" t="s">
        <v>36</v>
      </c>
      <c r="D685" s="14" t="str">
        <f t="shared" si="12"/>
        <v>Not Ready7TransgenderTotal Anxiety and Depression (47.1)</v>
      </c>
      <c r="E685" t="e">
        <f>VLOOKUP($D685, Data!$A$2:$V$9750, E$16, 0)</f>
        <v>#N/A</v>
      </c>
      <c r="F685" t="e">
        <f>VLOOKUP($D685, Data!$A$2:$V$9750, F$16, 0)</f>
        <v>#N/A</v>
      </c>
      <c r="G685" t="e">
        <f>VLOOKUP($D685, Data!$A$2:$V$9750, G$16, 0)</f>
        <v>#N/A</v>
      </c>
      <c r="H685" t="e">
        <f>VLOOKUP($D685, Data!$A$2:$V$9750, H$16, 0)</f>
        <v>#N/A</v>
      </c>
      <c r="I685" t="e">
        <f>VLOOKUP($D685, Data!$A$2:$V$9750, I$16, 0)</f>
        <v>#N/A</v>
      </c>
    </row>
    <row r="686" spans="1:9" x14ac:dyDescent="0.25">
      <c r="A686" s="11">
        <v>7</v>
      </c>
      <c r="B686" s="13" t="s">
        <v>181</v>
      </c>
      <c r="C686" s="13" t="s">
        <v>52</v>
      </c>
      <c r="D686" s="14" t="str">
        <f t="shared" si="12"/>
        <v>Not Ready7TransgenderTotal Anxiety (15.1)</v>
      </c>
      <c r="E686" t="e">
        <f>VLOOKUP($D686, Data!$A$2:$V$9750, E$16, 0)</f>
        <v>#N/A</v>
      </c>
      <c r="F686" t="e">
        <f>VLOOKUP($D686, Data!$A$2:$V$9750, F$16, 0)</f>
        <v>#N/A</v>
      </c>
      <c r="G686" t="e">
        <f>VLOOKUP($D686, Data!$A$2:$V$9750, G$16, 0)</f>
        <v>#N/A</v>
      </c>
      <c r="H686" t="e">
        <f>VLOOKUP($D686, Data!$A$2:$V$9750, H$16, 0)</f>
        <v>#N/A</v>
      </c>
      <c r="I686" t="e">
        <f>VLOOKUP($D686, Data!$A$2:$V$9750, I$16, 0)</f>
        <v>#N/A</v>
      </c>
    </row>
    <row r="687" spans="1:9" x14ac:dyDescent="0.25">
      <c r="A687" s="11">
        <v>7</v>
      </c>
      <c r="B687" s="13" t="s">
        <v>181</v>
      </c>
      <c r="C687" s="13" t="s">
        <v>53</v>
      </c>
      <c r="D687" s="14" t="str">
        <f t="shared" si="12"/>
        <v>Not Ready7TransgenderTotal Anxiety and Depression (25.1)</v>
      </c>
      <c r="E687" t="e">
        <f>VLOOKUP($D687, Data!$A$2:$V$9750, E$16, 0)</f>
        <v>#N/A</v>
      </c>
      <c r="F687" t="e">
        <f>VLOOKUP($D687, Data!$A$2:$V$9750, F$16, 0)</f>
        <v>#N/A</v>
      </c>
      <c r="G687" t="e">
        <f>VLOOKUP($D687, Data!$A$2:$V$9750, G$16, 0)</f>
        <v>#N/A</v>
      </c>
      <c r="H687" t="e">
        <f>VLOOKUP($D687, Data!$A$2:$V$9750, H$16, 0)</f>
        <v>#N/A</v>
      </c>
      <c r="I687" t="e">
        <f>VLOOKUP($D687, Data!$A$2:$V$9750, I$16, 0)</f>
        <v>#N/A</v>
      </c>
    </row>
    <row r="688" spans="1:9" x14ac:dyDescent="0.25">
      <c r="A688" s="11">
        <v>7</v>
      </c>
      <c r="B688" s="13" t="s">
        <v>181</v>
      </c>
      <c r="C688" s="13" t="s">
        <v>182</v>
      </c>
      <c r="D688" s="14" t="str">
        <f t="shared" si="12"/>
        <v>Not Ready7TransgenderTotal Depression (5.1)</v>
      </c>
      <c r="E688" t="e">
        <f>VLOOKUP($D688, Data!$A$2:$V$9750, E$16, 0)</f>
        <v>#N/A</v>
      </c>
      <c r="F688" t="e">
        <f>VLOOKUP($D688, Data!$A$2:$V$9750, F$16, 0)</f>
        <v>#N/A</v>
      </c>
      <c r="G688" t="e">
        <f>VLOOKUP($D688, Data!$A$2:$V$9750, G$16, 0)</f>
        <v>#N/A</v>
      </c>
      <c r="H688" t="e">
        <f>VLOOKUP($D688, Data!$A$2:$V$9750, H$16, 0)</f>
        <v>#N/A</v>
      </c>
      <c r="I688" t="e">
        <f>VLOOKUP($D688, Data!$A$2:$V$9750, I$16, 0)</f>
        <v>#N/A</v>
      </c>
    </row>
    <row r="689" spans="1:9" x14ac:dyDescent="0.25">
      <c r="A689" s="11">
        <v>7</v>
      </c>
      <c r="B689" s="13" t="s">
        <v>181</v>
      </c>
      <c r="C689" s="13" t="s">
        <v>183</v>
      </c>
      <c r="D689" s="14" t="str">
        <f t="shared" si="12"/>
        <v>Not Ready7TransgenderTotal Anxiety (20.1)</v>
      </c>
      <c r="E689" t="e">
        <f>VLOOKUP($D689, Data!$A$2:$V$9750, E$16, 0)</f>
        <v>#N/A</v>
      </c>
      <c r="F689" t="e">
        <f>VLOOKUP($D689, Data!$A$2:$V$9750, F$16, 0)</f>
        <v>#N/A</v>
      </c>
      <c r="G689" t="e">
        <f>VLOOKUP($D689, Data!$A$2:$V$9750, G$16, 0)</f>
        <v>#N/A</v>
      </c>
      <c r="H689" t="e">
        <f>VLOOKUP($D689, Data!$A$2:$V$9750, H$16, 0)</f>
        <v>#N/A</v>
      </c>
      <c r="I689" t="e">
        <f>VLOOKUP($D689, Data!$A$2:$V$9750, I$16, 0)</f>
        <v>#N/A</v>
      </c>
    </row>
    <row r="690" spans="1:9" x14ac:dyDescent="0.25">
      <c r="A690" s="11">
        <v>8</v>
      </c>
      <c r="B690" s="13" t="s">
        <v>176</v>
      </c>
      <c r="C690" s="13" t="s">
        <v>29</v>
      </c>
      <c r="D690" s="14" t="str">
        <f t="shared" si="12"/>
        <v>Not Ready8BigenderSocial Phobia (9.1)</v>
      </c>
      <c r="E690" t="e">
        <f>VLOOKUP($D690, Data!$A$2:$V$9750, E$16, 0)</f>
        <v>#N/A</v>
      </c>
      <c r="F690" t="e">
        <f>VLOOKUP($D690, Data!$A$2:$V$9750, F$16, 0)</f>
        <v>#N/A</v>
      </c>
      <c r="G690" t="e">
        <f>VLOOKUP($D690, Data!$A$2:$V$9750, G$16, 0)</f>
        <v>#N/A</v>
      </c>
      <c r="H690" t="e">
        <f>VLOOKUP($D690, Data!$A$2:$V$9750, H$16, 0)</f>
        <v>#N/A</v>
      </c>
      <c r="I690" t="e">
        <f>VLOOKUP($D690, Data!$A$2:$V$9750, I$16, 0)</f>
        <v>#N/A</v>
      </c>
    </row>
    <row r="691" spans="1:9" x14ac:dyDescent="0.25">
      <c r="A691" s="11">
        <v>8</v>
      </c>
      <c r="B691" s="13" t="s">
        <v>176</v>
      </c>
      <c r="C691" s="13" t="s">
        <v>30</v>
      </c>
      <c r="D691" s="14" t="str">
        <f t="shared" si="12"/>
        <v>Not Ready8BigenderPanic Disorder (9.1)</v>
      </c>
      <c r="E691" t="e">
        <f>VLOOKUP($D691, Data!$A$2:$V$9750, E$16, 0)</f>
        <v>#N/A</v>
      </c>
      <c r="F691" t="e">
        <f>VLOOKUP($D691, Data!$A$2:$V$9750, F$16, 0)</f>
        <v>#N/A</v>
      </c>
      <c r="G691" t="e">
        <f>VLOOKUP($D691, Data!$A$2:$V$9750, G$16, 0)</f>
        <v>#N/A</v>
      </c>
      <c r="H691" t="e">
        <f>VLOOKUP($D691, Data!$A$2:$V$9750, H$16, 0)</f>
        <v>#N/A</v>
      </c>
      <c r="I691" t="e">
        <f>VLOOKUP($D691, Data!$A$2:$V$9750, I$16, 0)</f>
        <v>#N/A</v>
      </c>
    </row>
    <row r="692" spans="1:9" x14ac:dyDescent="0.25">
      <c r="A692" s="11">
        <v>8</v>
      </c>
      <c r="B692" s="13" t="s">
        <v>176</v>
      </c>
      <c r="C692" s="13" t="s">
        <v>31</v>
      </c>
      <c r="D692" s="14" t="str">
        <f t="shared" si="12"/>
        <v>Not Ready8BigenderGeneralized Anxiety Disorder (6.1)</v>
      </c>
      <c r="E692" t="e">
        <f>VLOOKUP($D692, Data!$A$2:$V$9750, E$16, 0)</f>
        <v>#N/A</v>
      </c>
      <c r="F692" t="e">
        <f>VLOOKUP($D692, Data!$A$2:$V$9750, F$16, 0)</f>
        <v>#N/A</v>
      </c>
      <c r="G692" t="e">
        <f>VLOOKUP($D692, Data!$A$2:$V$9750, G$16, 0)</f>
        <v>#N/A</v>
      </c>
      <c r="H692" t="e">
        <f>VLOOKUP($D692, Data!$A$2:$V$9750, H$16, 0)</f>
        <v>#N/A</v>
      </c>
      <c r="I692" t="e">
        <f>VLOOKUP($D692, Data!$A$2:$V$9750, I$16, 0)</f>
        <v>#N/A</v>
      </c>
    </row>
    <row r="693" spans="1:9" x14ac:dyDescent="0.25">
      <c r="A693" s="11">
        <v>8</v>
      </c>
      <c r="B693" s="13" t="s">
        <v>176</v>
      </c>
      <c r="C693" s="13" t="s">
        <v>32</v>
      </c>
      <c r="D693" s="14" t="str">
        <f t="shared" si="12"/>
        <v>Not Ready8BigenderMajor Depressive Disorder (10.1)</v>
      </c>
      <c r="E693" t="e">
        <f>VLOOKUP($D693, Data!$A$2:$V$9750, E$16, 0)</f>
        <v>#N/A</v>
      </c>
      <c r="F693" t="e">
        <f>VLOOKUP($D693, Data!$A$2:$V$9750, F$16, 0)</f>
        <v>#N/A</v>
      </c>
      <c r="G693" t="e">
        <f>VLOOKUP($D693, Data!$A$2:$V$9750, G$16, 0)</f>
        <v>#N/A</v>
      </c>
      <c r="H693" t="e">
        <f>VLOOKUP($D693, Data!$A$2:$V$9750, H$16, 0)</f>
        <v>#N/A</v>
      </c>
      <c r="I693" t="e">
        <f>VLOOKUP($D693, Data!$A$2:$V$9750, I$16, 0)</f>
        <v>#N/A</v>
      </c>
    </row>
    <row r="694" spans="1:9" x14ac:dyDescent="0.25">
      <c r="A694" s="11">
        <v>8</v>
      </c>
      <c r="B694" s="13" t="s">
        <v>176</v>
      </c>
      <c r="C694" s="13" t="s">
        <v>33</v>
      </c>
      <c r="D694" s="14" t="str">
        <f t="shared" si="12"/>
        <v>Not Ready8BigenderSeparation Anxiety Disorder (7.1)</v>
      </c>
      <c r="E694" t="e">
        <f>VLOOKUP($D694, Data!$A$2:$V$9750, E$16, 0)</f>
        <v>#N/A</v>
      </c>
      <c r="F694" t="e">
        <f>VLOOKUP($D694, Data!$A$2:$V$9750, F$16, 0)</f>
        <v>#N/A</v>
      </c>
      <c r="G694" t="e">
        <f>VLOOKUP($D694, Data!$A$2:$V$9750, G$16, 0)</f>
        <v>#N/A</v>
      </c>
      <c r="H694" t="e">
        <f>VLOOKUP($D694, Data!$A$2:$V$9750, H$16, 0)</f>
        <v>#N/A</v>
      </c>
      <c r="I694" t="e">
        <f>VLOOKUP($D694, Data!$A$2:$V$9750, I$16, 0)</f>
        <v>#N/A</v>
      </c>
    </row>
    <row r="695" spans="1:9" x14ac:dyDescent="0.25">
      <c r="A695" s="11">
        <v>8</v>
      </c>
      <c r="B695" s="13" t="s">
        <v>176</v>
      </c>
      <c r="C695" s="13" t="s">
        <v>34</v>
      </c>
      <c r="D695" s="14" t="str">
        <f t="shared" si="12"/>
        <v>Not Ready8BigenderObsessive Compulsive Disorder (6.1)</v>
      </c>
      <c r="E695" t="e">
        <f>VLOOKUP($D695, Data!$A$2:$V$9750, E$16, 0)</f>
        <v>#N/A</v>
      </c>
      <c r="F695" t="e">
        <f>VLOOKUP($D695, Data!$A$2:$V$9750, F$16, 0)</f>
        <v>#N/A</v>
      </c>
      <c r="G695" t="e">
        <f>VLOOKUP($D695, Data!$A$2:$V$9750, G$16, 0)</f>
        <v>#N/A</v>
      </c>
      <c r="H695" t="e">
        <f>VLOOKUP($D695, Data!$A$2:$V$9750, H$16, 0)</f>
        <v>#N/A</v>
      </c>
      <c r="I695" t="e">
        <f>VLOOKUP($D695, Data!$A$2:$V$9750, I$16, 0)</f>
        <v>#N/A</v>
      </c>
    </row>
    <row r="696" spans="1:9" x14ac:dyDescent="0.25">
      <c r="A696" s="11">
        <v>8</v>
      </c>
      <c r="B696" s="13" t="s">
        <v>176</v>
      </c>
      <c r="C696" s="13" t="s">
        <v>35</v>
      </c>
      <c r="D696" s="14" t="str">
        <f t="shared" si="12"/>
        <v>Not Ready8BigenderTotal Anxiety (37.1)</v>
      </c>
      <c r="E696" t="e">
        <f>VLOOKUP($D696, Data!$A$2:$V$9750, E$16, 0)</f>
        <v>#N/A</v>
      </c>
      <c r="F696" t="e">
        <f>VLOOKUP($D696, Data!$A$2:$V$9750, F$16, 0)</f>
        <v>#N/A</v>
      </c>
      <c r="G696" t="e">
        <f>VLOOKUP($D696, Data!$A$2:$V$9750, G$16, 0)</f>
        <v>#N/A</v>
      </c>
      <c r="H696" t="e">
        <f>VLOOKUP($D696, Data!$A$2:$V$9750, H$16, 0)</f>
        <v>#N/A</v>
      </c>
      <c r="I696" t="e">
        <f>VLOOKUP($D696, Data!$A$2:$V$9750, I$16, 0)</f>
        <v>#N/A</v>
      </c>
    </row>
    <row r="697" spans="1:9" x14ac:dyDescent="0.25">
      <c r="A697" s="11">
        <v>8</v>
      </c>
      <c r="B697" s="13" t="s">
        <v>176</v>
      </c>
      <c r="C697" s="13" t="s">
        <v>36</v>
      </c>
      <c r="D697" s="14" t="str">
        <f t="shared" si="12"/>
        <v>Not Ready8BigenderTotal Anxiety and Depression (47.1)</v>
      </c>
      <c r="E697" t="e">
        <f>VLOOKUP($D697, Data!$A$2:$V$9750, E$16, 0)</f>
        <v>#N/A</v>
      </c>
      <c r="F697" t="e">
        <f>VLOOKUP($D697, Data!$A$2:$V$9750, F$16, 0)</f>
        <v>#N/A</v>
      </c>
      <c r="G697" t="e">
        <f>VLOOKUP($D697, Data!$A$2:$V$9750, G$16, 0)</f>
        <v>#N/A</v>
      </c>
      <c r="H697" t="e">
        <f>VLOOKUP($D697, Data!$A$2:$V$9750, H$16, 0)</f>
        <v>#N/A</v>
      </c>
      <c r="I697" t="e">
        <f>VLOOKUP($D697, Data!$A$2:$V$9750, I$16, 0)</f>
        <v>#N/A</v>
      </c>
    </row>
    <row r="698" spans="1:9" x14ac:dyDescent="0.25">
      <c r="A698" s="11">
        <v>8</v>
      </c>
      <c r="B698" s="13" t="s">
        <v>176</v>
      </c>
      <c r="C698" s="13" t="s">
        <v>52</v>
      </c>
      <c r="D698" s="14" t="str">
        <f t="shared" si="12"/>
        <v>Not Ready8BigenderTotal Anxiety (15.1)</v>
      </c>
      <c r="E698" t="e">
        <f>VLOOKUP($D698, Data!$A$2:$V$9750, E$16, 0)</f>
        <v>#N/A</v>
      </c>
      <c r="F698" t="e">
        <f>VLOOKUP($D698, Data!$A$2:$V$9750, F$16, 0)</f>
        <v>#N/A</v>
      </c>
      <c r="G698" t="e">
        <f>VLOOKUP($D698, Data!$A$2:$V$9750, G$16, 0)</f>
        <v>#N/A</v>
      </c>
      <c r="H698" t="e">
        <f>VLOOKUP($D698, Data!$A$2:$V$9750, H$16, 0)</f>
        <v>#N/A</v>
      </c>
      <c r="I698" t="e">
        <f>VLOOKUP($D698, Data!$A$2:$V$9750, I$16, 0)</f>
        <v>#N/A</v>
      </c>
    </row>
    <row r="699" spans="1:9" x14ac:dyDescent="0.25">
      <c r="A699" s="11">
        <v>8</v>
      </c>
      <c r="B699" s="13" t="s">
        <v>176</v>
      </c>
      <c r="C699" s="13" t="s">
        <v>53</v>
      </c>
      <c r="D699" s="14" t="str">
        <f t="shared" si="12"/>
        <v>Not Ready8BigenderTotal Anxiety and Depression (25.1)</v>
      </c>
      <c r="E699" t="e">
        <f>VLOOKUP($D699, Data!$A$2:$V$9750, E$16, 0)</f>
        <v>#N/A</v>
      </c>
      <c r="F699" t="e">
        <f>VLOOKUP($D699, Data!$A$2:$V$9750, F$16, 0)</f>
        <v>#N/A</v>
      </c>
      <c r="G699" t="e">
        <f>VLOOKUP($D699, Data!$A$2:$V$9750, G$16, 0)</f>
        <v>#N/A</v>
      </c>
      <c r="H699" t="e">
        <f>VLOOKUP($D699, Data!$A$2:$V$9750, H$16, 0)</f>
        <v>#N/A</v>
      </c>
      <c r="I699" t="e">
        <f>VLOOKUP($D699, Data!$A$2:$V$9750, I$16, 0)</f>
        <v>#N/A</v>
      </c>
    </row>
    <row r="700" spans="1:9" x14ac:dyDescent="0.25">
      <c r="A700" s="11">
        <v>8</v>
      </c>
      <c r="B700" s="13" t="s">
        <v>176</v>
      </c>
      <c r="C700" s="13" t="s">
        <v>182</v>
      </c>
      <c r="D700" s="14" t="str">
        <f t="shared" si="12"/>
        <v>Not Ready8BigenderTotal Depression (5.1)</v>
      </c>
      <c r="E700" t="e">
        <f>VLOOKUP($D700, Data!$A$2:$V$9750, E$16, 0)</f>
        <v>#N/A</v>
      </c>
      <c r="F700" t="e">
        <f>VLOOKUP($D700, Data!$A$2:$V$9750, F$16, 0)</f>
        <v>#N/A</v>
      </c>
      <c r="G700" t="e">
        <f>VLOOKUP($D700, Data!$A$2:$V$9750, G$16, 0)</f>
        <v>#N/A</v>
      </c>
      <c r="H700" t="e">
        <f>VLOOKUP($D700, Data!$A$2:$V$9750, H$16, 0)</f>
        <v>#N/A</v>
      </c>
      <c r="I700" t="e">
        <f>VLOOKUP($D700, Data!$A$2:$V$9750, I$16, 0)</f>
        <v>#N/A</v>
      </c>
    </row>
    <row r="701" spans="1:9" x14ac:dyDescent="0.25">
      <c r="A701" s="11">
        <v>8</v>
      </c>
      <c r="B701" s="13" t="s">
        <v>176</v>
      </c>
      <c r="C701" s="13" t="s">
        <v>183</v>
      </c>
      <c r="D701" s="14" t="str">
        <f t="shared" si="12"/>
        <v>Not Ready8BigenderTotal Anxiety (20.1)</v>
      </c>
      <c r="E701" t="e">
        <f>VLOOKUP($D701, Data!$A$2:$V$9750, E$16, 0)</f>
        <v>#N/A</v>
      </c>
      <c r="F701" t="e">
        <f>VLOOKUP($D701, Data!$A$2:$V$9750, F$16, 0)</f>
        <v>#N/A</v>
      </c>
      <c r="G701" t="e">
        <f>VLOOKUP($D701, Data!$A$2:$V$9750, G$16, 0)</f>
        <v>#N/A</v>
      </c>
      <c r="H701" t="e">
        <f>VLOOKUP($D701, Data!$A$2:$V$9750, H$16, 0)</f>
        <v>#N/A</v>
      </c>
      <c r="I701" t="e">
        <f>VLOOKUP($D701, Data!$A$2:$V$9750, I$16, 0)</f>
        <v>#N/A</v>
      </c>
    </row>
    <row r="702" spans="1:9" x14ac:dyDescent="0.25">
      <c r="A702" s="11">
        <v>8</v>
      </c>
      <c r="B702" s="13" t="s">
        <v>177</v>
      </c>
      <c r="C702" s="13" t="s">
        <v>29</v>
      </c>
      <c r="D702" s="14" t="str">
        <f t="shared" si="12"/>
        <v>Not Ready8FemaleSocial Phobia (9.1)</v>
      </c>
      <c r="E702" t="e">
        <f>VLOOKUP($D702, Data!$A$2:$V$9750, E$16, 0)</f>
        <v>#N/A</v>
      </c>
      <c r="F702" t="e">
        <f>VLOOKUP($D702, Data!$A$2:$V$9750, F$16, 0)</f>
        <v>#N/A</v>
      </c>
      <c r="G702" t="e">
        <f>VLOOKUP($D702, Data!$A$2:$V$9750, G$16, 0)</f>
        <v>#N/A</v>
      </c>
      <c r="H702" t="e">
        <f>VLOOKUP($D702, Data!$A$2:$V$9750, H$16, 0)</f>
        <v>#N/A</v>
      </c>
      <c r="I702" t="e">
        <f>VLOOKUP($D702, Data!$A$2:$V$9750, I$16, 0)</f>
        <v>#N/A</v>
      </c>
    </row>
    <row r="703" spans="1:9" x14ac:dyDescent="0.25">
      <c r="A703" s="11">
        <v>8</v>
      </c>
      <c r="B703" s="13" t="s">
        <v>177</v>
      </c>
      <c r="C703" s="13" t="s">
        <v>30</v>
      </c>
      <c r="D703" s="14" t="str">
        <f t="shared" si="12"/>
        <v>Not Ready8FemalePanic Disorder (9.1)</v>
      </c>
      <c r="E703" t="e">
        <f>VLOOKUP($D703, Data!$A$2:$V$9750, E$16, 0)</f>
        <v>#N/A</v>
      </c>
      <c r="F703" t="e">
        <f>VLOOKUP($D703, Data!$A$2:$V$9750, F$16, 0)</f>
        <v>#N/A</v>
      </c>
      <c r="G703" t="e">
        <f>VLOOKUP($D703, Data!$A$2:$V$9750, G$16, 0)</f>
        <v>#N/A</v>
      </c>
      <c r="H703" t="e">
        <f>VLOOKUP($D703, Data!$A$2:$V$9750, H$16, 0)</f>
        <v>#N/A</v>
      </c>
      <c r="I703" t="e">
        <f>VLOOKUP($D703, Data!$A$2:$V$9750, I$16, 0)</f>
        <v>#N/A</v>
      </c>
    </row>
    <row r="704" spans="1:9" x14ac:dyDescent="0.25">
      <c r="A704" s="11">
        <v>8</v>
      </c>
      <c r="B704" s="13" t="s">
        <v>177</v>
      </c>
      <c r="C704" s="13" t="s">
        <v>31</v>
      </c>
      <c r="D704" s="14" t="str">
        <f t="shared" si="12"/>
        <v>Not Ready8FemaleGeneralized Anxiety Disorder (6.1)</v>
      </c>
      <c r="E704" t="e">
        <f>VLOOKUP($D704, Data!$A$2:$V$9750, E$16, 0)</f>
        <v>#N/A</v>
      </c>
      <c r="F704" t="e">
        <f>VLOOKUP($D704, Data!$A$2:$V$9750, F$16, 0)</f>
        <v>#N/A</v>
      </c>
      <c r="G704" t="e">
        <f>VLOOKUP($D704, Data!$A$2:$V$9750, G$16, 0)</f>
        <v>#N/A</v>
      </c>
      <c r="H704" t="e">
        <f>VLOOKUP($D704, Data!$A$2:$V$9750, H$16, 0)</f>
        <v>#N/A</v>
      </c>
      <c r="I704" t="e">
        <f>VLOOKUP($D704, Data!$A$2:$V$9750, I$16, 0)</f>
        <v>#N/A</v>
      </c>
    </row>
    <row r="705" spans="1:9" x14ac:dyDescent="0.25">
      <c r="A705" s="11">
        <v>8</v>
      </c>
      <c r="B705" s="13" t="s">
        <v>177</v>
      </c>
      <c r="C705" s="13" t="s">
        <v>32</v>
      </c>
      <c r="D705" s="14" t="str">
        <f t="shared" si="12"/>
        <v>Not Ready8FemaleMajor Depressive Disorder (10.1)</v>
      </c>
      <c r="E705" t="e">
        <f>VLOOKUP($D705, Data!$A$2:$V$9750, E$16, 0)</f>
        <v>#N/A</v>
      </c>
      <c r="F705" t="e">
        <f>VLOOKUP($D705, Data!$A$2:$V$9750, F$16, 0)</f>
        <v>#N/A</v>
      </c>
      <c r="G705" t="e">
        <f>VLOOKUP($D705, Data!$A$2:$V$9750, G$16, 0)</f>
        <v>#N/A</v>
      </c>
      <c r="H705" t="e">
        <f>VLOOKUP($D705, Data!$A$2:$V$9750, H$16, 0)</f>
        <v>#N/A</v>
      </c>
      <c r="I705" t="e">
        <f>VLOOKUP($D705, Data!$A$2:$V$9750, I$16, 0)</f>
        <v>#N/A</v>
      </c>
    </row>
    <row r="706" spans="1:9" x14ac:dyDescent="0.25">
      <c r="A706" s="11">
        <v>8</v>
      </c>
      <c r="B706" s="13" t="s">
        <v>177</v>
      </c>
      <c r="C706" s="13" t="s">
        <v>33</v>
      </c>
      <c r="D706" s="14" t="str">
        <f t="shared" si="12"/>
        <v>Not Ready8FemaleSeparation Anxiety Disorder (7.1)</v>
      </c>
      <c r="E706" t="e">
        <f>VLOOKUP($D706, Data!$A$2:$V$9750, E$16, 0)</f>
        <v>#N/A</v>
      </c>
      <c r="F706" t="e">
        <f>VLOOKUP($D706, Data!$A$2:$V$9750, F$16, 0)</f>
        <v>#N/A</v>
      </c>
      <c r="G706" t="e">
        <f>VLOOKUP($D706, Data!$A$2:$V$9750, G$16, 0)</f>
        <v>#N/A</v>
      </c>
      <c r="H706" t="e">
        <f>VLOOKUP($D706, Data!$A$2:$V$9750, H$16, 0)</f>
        <v>#N/A</v>
      </c>
      <c r="I706" t="e">
        <f>VLOOKUP($D706, Data!$A$2:$V$9750, I$16, 0)</f>
        <v>#N/A</v>
      </c>
    </row>
    <row r="707" spans="1:9" x14ac:dyDescent="0.25">
      <c r="A707" s="11">
        <v>8</v>
      </c>
      <c r="B707" s="13" t="s">
        <v>177</v>
      </c>
      <c r="C707" s="13" t="s">
        <v>34</v>
      </c>
      <c r="D707" s="14" t="str">
        <f t="shared" si="12"/>
        <v>Not Ready8FemaleObsessive Compulsive Disorder (6.1)</v>
      </c>
      <c r="E707" t="e">
        <f>VLOOKUP($D707, Data!$A$2:$V$9750, E$16, 0)</f>
        <v>#N/A</v>
      </c>
      <c r="F707" t="e">
        <f>VLOOKUP($D707, Data!$A$2:$V$9750, F$16, 0)</f>
        <v>#N/A</v>
      </c>
      <c r="G707" t="e">
        <f>VLOOKUP($D707, Data!$A$2:$V$9750, G$16, 0)</f>
        <v>#N/A</v>
      </c>
      <c r="H707" t="e">
        <f>VLOOKUP($D707, Data!$A$2:$V$9750, H$16, 0)</f>
        <v>#N/A</v>
      </c>
      <c r="I707" t="e">
        <f>VLOOKUP($D707, Data!$A$2:$V$9750, I$16, 0)</f>
        <v>#N/A</v>
      </c>
    </row>
    <row r="708" spans="1:9" x14ac:dyDescent="0.25">
      <c r="A708" s="11">
        <v>8</v>
      </c>
      <c r="B708" s="13" t="s">
        <v>177</v>
      </c>
      <c r="C708" s="13" t="s">
        <v>35</v>
      </c>
      <c r="D708" s="14" t="str">
        <f t="shared" si="12"/>
        <v>Not Ready8FemaleTotal Anxiety (37.1)</v>
      </c>
      <c r="E708" t="e">
        <f>VLOOKUP($D708, Data!$A$2:$V$9750, E$16, 0)</f>
        <v>#N/A</v>
      </c>
      <c r="F708" t="e">
        <f>VLOOKUP($D708, Data!$A$2:$V$9750, F$16, 0)</f>
        <v>#N/A</v>
      </c>
      <c r="G708" t="e">
        <f>VLOOKUP($D708, Data!$A$2:$V$9750, G$16, 0)</f>
        <v>#N/A</v>
      </c>
      <c r="H708" t="e">
        <f>VLOOKUP($D708, Data!$A$2:$V$9750, H$16, 0)</f>
        <v>#N/A</v>
      </c>
      <c r="I708" t="e">
        <f>VLOOKUP($D708, Data!$A$2:$V$9750, I$16, 0)</f>
        <v>#N/A</v>
      </c>
    </row>
    <row r="709" spans="1:9" x14ac:dyDescent="0.25">
      <c r="A709" s="11">
        <v>8</v>
      </c>
      <c r="B709" s="13" t="s">
        <v>177</v>
      </c>
      <c r="C709" s="13" t="s">
        <v>36</v>
      </c>
      <c r="D709" s="14" t="str">
        <f t="shared" si="12"/>
        <v>Not Ready8FemaleTotal Anxiety and Depression (47.1)</v>
      </c>
      <c r="E709" t="e">
        <f>VLOOKUP($D709, Data!$A$2:$V$9750, E$16, 0)</f>
        <v>#N/A</v>
      </c>
      <c r="F709" t="e">
        <f>VLOOKUP($D709, Data!$A$2:$V$9750, F$16, 0)</f>
        <v>#N/A</v>
      </c>
      <c r="G709" t="e">
        <f>VLOOKUP($D709, Data!$A$2:$V$9750, G$16, 0)</f>
        <v>#N/A</v>
      </c>
      <c r="H709" t="e">
        <f>VLOOKUP($D709, Data!$A$2:$V$9750, H$16, 0)</f>
        <v>#N/A</v>
      </c>
      <c r="I709" t="e">
        <f>VLOOKUP($D709, Data!$A$2:$V$9750, I$16, 0)</f>
        <v>#N/A</v>
      </c>
    </row>
    <row r="710" spans="1:9" x14ac:dyDescent="0.25">
      <c r="A710" s="11">
        <v>8</v>
      </c>
      <c r="B710" s="13" t="s">
        <v>177</v>
      </c>
      <c r="C710" s="13" t="s">
        <v>52</v>
      </c>
      <c r="D710" s="14" t="str">
        <f t="shared" si="12"/>
        <v>Not Ready8FemaleTotal Anxiety (15.1)</v>
      </c>
      <c r="E710" t="e">
        <f>VLOOKUP($D710, Data!$A$2:$V$9750, E$16, 0)</f>
        <v>#N/A</v>
      </c>
      <c r="F710" t="e">
        <f>VLOOKUP($D710, Data!$A$2:$V$9750, F$16, 0)</f>
        <v>#N/A</v>
      </c>
      <c r="G710" t="e">
        <f>VLOOKUP($D710, Data!$A$2:$V$9750, G$16, 0)</f>
        <v>#N/A</v>
      </c>
      <c r="H710" t="e">
        <f>VLOOKUP($D710, Data!$A$2:$V$9750, H$16, 0)</f>
        <v>#N/A</v>
      </c>
      <c r="I710" t="e">
        <f>VLOOKUP($D710, Data!$A$2:$V$9750, I$16, 0)</f>
        <v>#N/A</v>
      </c>
    </row>
    <row r="711" spans="1:9" x14ac:dyDescent="0.25">
      <c r="A711" s="11">
        <v>8</v>
      </c>
      <c r="B711" s="13" t="s">
        <v>177</v>
      </c>
      <c r="C711" s="13" t="s">
        <v>53</v>
      </c>
      <c r="D711" s="14" t="str">
        <f t="shared" si="12"/>
        <v>Not Ready8FemaleTotal Anxiety and Depression (25.1)</v>
      </c>
      <c r="E711" t="e">
        <f>VLOOKUP($D711, Data!$A$2:$V$9750, E$16, 0)</f>
        <v>#N/A</v>
      </c>
      <c r="F711" t="e">
        <f>VLOOKUP($D711, Data!$A$2:$V$9750, F$16, 0)</f>
        <v>#N/A</v>
      </c>
      <c r="G711" t="e">
        <f>VLOOKUP($D711, Data!$A$2:$V$9750, G$16, 0)</f>
        <v>#N/A</v>
      </c>
      <c r="H711" t="e">
        <f>VLOOKUP($D711, Data!$A$2:$V$9750, H$16, 0)</f>
        <v>#N/A</v>
      </c>
      <c r="I711" t="e">
        <f>VLOOKUP($D711, Data!$A$2:$V$9750, I$16, 0)</f>
        <v>#N/A</v>
      </c>
    </row>
    <row r="712" spans="1:9" x14ac:dyDescent="0.25">
      <c r="A712" s="11">
        <v>8</v>
      </c>
      <c r="B712" s="13" t="s">
        <v>177</v>
      </c>
      <c r="C712" s="13" t="s">
        <v>182</v>
      </c>
      <c r="D712" s="14" t="str">
        <f t="shared" si="12"/>
        <v>Not Ready8FemaleTotal Depression (5.1)</v>
      </c>
      <c r="E712" t="e">
        <f>VLOOKUP($D712, Data!$A$2:$V$9750, E$16, 0)</f>
        <v>#N/A</v>
      </c>
      <c r="F712" t="e">
        <f>VLOOKUP($D712, Data!$A$2:$V$9750, F$16, 0)</f>
        <v>#N/A</v>
      </c>
      <c r="G712" t="e">
        <f>VLOOKUP($D712, Data!$A$2:$V$9750, G$16, 0)</f>
        <v>#N/A</v>
      </c>
      <c r="H712" t="e">
        <f>VLOOKUP($D712, Data!$A$2:$V$9750, H$16, 0)</f>
        <v>#N/A</v>
      </c>
      <c r="I712" t="e">
        <f>VLOOKUP($D712, Data!$A$2:$V$9750, I$16, 0)</f>
        <v>#N/A</v>
      </c>
    </row>
    <row r="713" spans="1:9" x14ac:dyDescent="0.25">
      <c r="A713" s="11">
        <v>8</v>
      </c>
      <c r="B713" s="13" t="s">
        <v>177</v>
      </c>
      <c r="C713" s="13" t="s">
        <v>183</v>
      </c>
      <c r="D713" s="14" t="str">
        <f t="shared" si="12"/>
        <v>Not Ready8FemaleTotal Anxiety (20.1)</v>
      </c>
      <c r="E713" t="e">
        <f>VLOOKUP($D713, Data!$A$2:$V$9750, E$16, 0)</f>
        <v>#N/A</v>
      </c>
      <c r="F713" t="e">
        <f>VLOOKUP($D713, Data!$A$2:$V$9750, F$16, 0)</f>
        <v>#N/A</v>
      </c>
      <c r="G713" t="e">
        <f>VLOOKUP($D713, Data!$A$2:$V$9750, G$16, 0)</f>
        <v>#N/A</v>
      </c>
      <c r="H713" t="e">
        <f>VLOOKUP($D713, Data!$A$2:$V$9750, H$16, 0)</f>
        <v>#N/A</v>
      </c>
      <c r="I713" t="e">
        <f>VLOOKUP($D713, Data!$A$2:$V$9750, I$16, 0)</f>
        <v>#N/A</v>
      </c>
    </row>
    <row r="714" spans="1:9" x14ac:dyDescent="0.25">
      <c r="A714" s="11">
        <v>8</v>
      </c>
      <c r="B714" s="13" t="s">
        <v>178</v>
      </c>
      <c r="C714" s="13" t="s">
        <v>29</v>
      </c>
      <c r="D714" s="14" t="str">
        <f t="shared" si="12"/>
        <v>Not Ready8GenderfluidSocial Phobia (9.1)</v>
      </c>
      <c r="E714" t="e">
        <f>VLOOKUP($D714, Data!$A$2:$V$9750, E$16, 0)</f>
        <v>#N/A</v>
      </c>
      <c r="F714" t="e">
        <f>VLOOKUP($D714, Data!$A$2:$V$9750, F$16, 0)</f>
        <v>#N/A</v>
      </c>
      <c r="G714" t="e">
        <f>VLOOKUP($D714, Data!$A$2:$V$9750, G$16, 0)</f>
        <v>#N/A</v>
      </c>
      <c r="H714" t="e">
        <f>VLOOKUP($D714, Data!$A$2:$V$9750, H$16, 0)</f>
        <v>#N/A</v>
      </c>
      <c r="I714" t="e">
        <f>VLOOKUP($D714, Data!$A$2:$V$9750, I$16, 0)</f>
        <v>#N/A</v>
      </c>
    </row>
    <row r="715" spans="1:9" x14ac:dyDescent="0.25">
      <c r="A715" s="11">
        <v>8</v>
      </c>
      <c r="B715" s="13" t="s">
        <v>178</v>
      </c>
      <c r="C715" s="13" t="s">
        <v>30</v>
      </c>
      <c r="D715" s="14" t="str">
        <f t="shared" si="12"/>
        <v>Not Ready8GenderfluidPanic Disorder (9.1)</v>
      </c>
      <c r="E715" t="e">
        <f>VLOOKUP($D715, Data!$A$2:$V$9750, E$16, 0)</f>
        <v>#N/A</v>
      </c>
      <c r="F715" t="e">
        <f>VLOOKUP($D715, Data!$A$2:$V$9750, F$16, 0)</f>
        <v>#N/A</v>
      </c>
      <c r="G715" t="e">
        <f>VLOOKUP($D715, Data!$A$2:$V$9750, G$16, 0)</f>
        <v>#N/A</v>
      </c>
      <c r="H715" t="e">
        <f>VLOOKUP($D715, Data!$A$2:$V$9750, H$16, 0)</f>
        <v>#N/A</v>
      </c>
      <c r="I715" t="e">
        <f>VLOOKUP($D715, Data!$A$2:$V$9750, I$16, 0)</f>
        <v>#N/A</v>
      </c>
    </row>
    <row r="716" spans="1:9" x14ac:dyDescent="0.25">
      <c r="A716" s="11">
        <v>8</v>
      </c>
      <c r="B716" s="13" t="s">
        <v>178</v>
      </c>
      <c r="C716" s="13" t="s">
        <v>31</v>
      </c>
      <c r="D716" s="14" t="str">
        <f t="shared" si="12"/>
        <v>Not Ready8GenderfluidGeneralized Anxiety Disorder (6.1)</v>
      </c>
      <c r="E716" t="e">
        <f>VLOOKUP($D716, Data!$A$2:$V$9750, E$16, 0)</f>
        <v>#N/A</v>
      </c>
      <c r="F716" t="e">
        <f>VLOOKUP($D716, Data!$A$2:$V$9750, F$16, 0)</f>
        <v>#N/A</v>
      </c>
      <c r="G716" t="e">
        <f>VLOOKUP($D716, Data!$A$2:$V$9750, G$16, 0)</f>
        <v>#N/A</v>
      </c>
      <c r="H716" t="e">
        <f>VLOOKUP($D716, Data!$A$2:$V$9750, H$16, 0)</f>
        <v>#N/A</v>
      </c>
      <c r="I716" t="e">
        <f>VLOOKUP($D716, Data!$A$2:$V$9750, I$16, 0)</f>
        <v>#N/A</v>
      </c>
    </row>
    <row r="717" spans="1:9" x14ac:dyDescent="0.25">
      <c r="A717" s="11">
        <v>8</v>
      </c>
      <c r="B717" s="13" t="s">
        <v>178</v>
      </c>
      <c r="C717" s="13" t="s">
        <v>32</v>
      </c>
      <c r="D717" s="14" t="str">
        <f t="shared" si="12"/>
        <v>Not Ready8GenderfluidMajor Depressive Disorder (10.1)</v>
      </c>
      <c r="E717" t="e">
        <f>VLOOKUP($D717, Data!$A$2:$V$9750, E$16, 0)</f>
        <v>#N/A</v>
      </c>
      <c r="F717" t="e">
        <f>VLOOKUP($D717, Data!$A$2:$V$9750, F$16, 0)</f>
        <v>#N/A</v>
      </c>
      <c r="G717" t="e">
        <f>VLOOKUP($D717, Data!$A$2:$V$9750, G$16, 0)</f>
        <v>#N/A</v>
      </c>
      <c r="H717" t="e">
        <f>VLOOKUP($D717, Data!$A$2:$V$9750, H$16, 0)</f>
        <v>#N/A</v>
      </c>
      <c r="I717" t="e">
        <f>VLOOKUP($D717, Data!$A$2:$V$9750, I$16, 0)</f>
        <v>#N/A</v>
      </c>
    </row>
    <row r="718" spans="1:9" x14ac:dyDescent="0.25">
      <c r="A718" s="11">
        <v>8</v>
      </c>
      <c r="B718" s="13" t="s">
        <v>178</v>
      </c>
      <c r="C718" s="13" t="s">
        <v>33</v>
      </c>
      <c r="D718" s="14" t="str">
        <f t="shared" si="12"/>
        <v>Not Ready8GenderfluidSeparation Anxiety Disorder (7.1)</v>
      </c>
      <c r="E718" t="e">
        <f>VLOOKUP($D718, Data!$A$2:$V$9750, E$16, 0)</f>
        <v>#N/A</v>
      </c>
      <c r="F718" t="e">
        <f>VLOOKUP($D718, Data!$A$2:$V$9750, F$16, 0)</f>
        <v>#N/A</v>
      </c>
      <c r="G718" t="e">
        <f>VLOOKUP($D718, Data!$A$2:$V$9750, G$16, 0)</f>
        <v>#N/A</v>
      </c>
      <c r="H718" t="e">
        <f>VLOOKUP($D718, Data!$A$2:$V$9750, H$16, 0)</f>
        <v>#N/A</v>
      </c>
      <c r="I718" t="e">
        <f>VLOOKUP($D718, Data!$A$2:$V$9750, I$16, 0)</f>
        <v>#N/A</v>
      </c>
    </row>
    <row r="719" spans="1:9" x14ac:dyDescent="0.25">
      <c r="A719" s="11">
        <v>8</v>
      </c>
      <c r="B719" s="13" t="s">
        <v>178</v>
      </c>
      <c r="C719" s="13" t="s">
        <v>34</v>
      </c>
      <c r="D719" s="14" t="str">
        <f t="shared" si="12"/>
        <v>Not Ready8GenderfluidObsessive Compulsive Disorder (6.1)</v>
      </c>
      <c r="E719" t="e">
        <f>VLOOKUP($D719, Data!$A$2:$V$9750, E$16, 0)</f>
        <v>#N/A</v>
      </c>
      <c r="F719" t="e">
        <f>VLOOKUP($D719, Data!$A$2:$V$9750, F$16, 0)</f>
        <v>#N/A</v>
      </c>
      <c r="G719" t="e">
        <f>VLOOKUP($D719, Data!$A$2:$V$9750, G$16, 0)</f>
        <v>#N/A</v>
      </c>
      <c r="H719" t="e">
        <f>VLOOKUP($D719, Data!$A$2:$V$9750, H$16, 0)</f>
        <v>#N/A</v>
      </c>
      <c r="I719" t="e">
        <f>VLOOKUP($D719, Data!$A$2:$V$9750, I$16, 0)</f>
        <v>#N/A</v>
      </c>
    </row>
    <row r="720" spans="1:9" x14ac:dyDescent="0.25">
      <c r="A720" s="11">
        <v>8</v>
      </c>
      <c r="B720" s="13" t="s">
        <v>178</v>
      </c>
      <c r="C720" s="13" t="s">
        <v>35</v>
      </c>
      <c r="D720" s="14" t="str">
        <f t="shared" si="12"/>
        <v>Not Ready8GenderfluidTotal Anxiety (37.1)</v>
      </c>
      <c r="E720" t="e">
        <f>VLOOKUP($D720, Data!$A$2:$V$9750, E$16, 0)</f>
        <v>#N/A</v>
      </c>
      <c r="F720" t="e">
        <f>VLOOKUP($D720, Data!$A$2:$V$9750, F$16, 0)</f>
        <v>#N/A</v>
      </c>
      <c r="G720" t="e">
        <f>VLOOKUP($D720, Data!$A$2:$V$9750, G$16, 0)</f>
        <v>#N/A</v>
      </c>
      <c r="H720" t="e">
        <f>VLOOKUP($D720, Data!$A$2:$V$9750, H$16, 0)</f>
        <v>#N/A</v>
      </c>
      <c r="I720" t="e">
        <f>VLOOKUP($D720, Data!$A$2:$V$9750, I$16, 0)</f>
        <v>#N/A</v>
      </c>
    </row>
    <row r="721" spans="1:9" x14ac:dyDescent="0.25">
      <c r="A721" s="11">
        <v>8</v>
      </c>
      <c r="B721" s="13" t="s">
        <v>178</v>
      </c>
      <c r="C721" s="13" t="s">
        <v>36</v>
      </c>
      <c r="D721" s="14" t="str">
        <f t="shared" si="12"/>
        <v>Not Ready8GenderfluidTotal Anxiety and Depression (47.1)</v>
      </c>
      <c r="E721" t="e">
        <f>VLOOKUP($D721, Data!$A$2:$V$9750, E$16, 0)</f>
        <v>#N/A</v>
      </c>
      <c r="F721" t="e">
        <f>VLOOKUP($D721, Data!$A$2:$V$9750, F$16, 0)</f>
        <v>#N/A</v>
      </c>
      <c r="G721" t="e">
        <f>VLOOKUP($D721, Data!$A$2:$V$9750, G$16, 0)</f>
        <v>#N/A</v>
      </c>
      <c r="H721" t="e">
        <f>VLOOKUP($D721, Data!$A$2:$V$9750, H$16, 0)</f>
        <v>#N/A</v>
      </c>
      <c r="I721" t="e">
        <f>VLOOKUP($D721, Data!$A$2:$V$9750, I$16, 0)</f>
        <v>#N/A</v>
      </c>
    </row>
    <row r="722" spans="1:9" x14ac:dyDescent="0.25">
      <c r="A722" s="11">
        <v>8</v>
      </c>
      <c r="B722" s="13" t="s">
        <v>178</v>
      </c>
      <c r="C722" s="13" t="s">
        <v>52</v>
      </c>
      <c r="D722" s="14" t="str">
        <f t="shared" ref="D722:D785" si="13">$B$7&amp;A722&amp;B722&amp;C722</f>
        <v>Not Ready8GenderfluidTotal Anxiety (15.1)</v>
      </c>
      <c r="E722" t="e">
        <f>VLOOKUP($D722, Data!$A$2:$V$9750, E$16, 0)</f>
        <v>#N/A</v>
      </c>
      <c r="F722" t="e">
        <f>VLOOKUP($D722, Data!$A$2:$V$9750, F$16, 0)</f>
        <v>#N/A</v>
      </c>
      <c r="G722" t="e">
        <f>VLOOKUP($D722, Data!$A$2:$V$9750, G$16, 0)</f>
        <v>#N/A</v>
      </c>
      <c r="H722" t="e">
        <f>VLOOKUP($D722, Data!$A$2:$V$9750, H$16, 0)</f>
        <v>#N/A</v>
      </c>
      <c r="I722" t="e">
        <f>VLOOKUP($D722, Data!$A$2:$V$9750, I$16, 0)</f>
        <v>#N/A</v>
      </c>
    </row>
    <row r="723" spans="1:9" x14ac:dyDescent="0.25">
      <c r="A723" s="11">
        <v>8</v>
      </c>
      <c r="B723" s="13" t="s">
        <v>178</v>
      </c>
      <c r="C723" s="13" t="s">
        <v>53</v>
      </c>
      <c r="D723" s="14" t="str">
        <f t="shared" si="13"/>
        <v>Not Ready8GenderfluidTotal Anxiety and Depression (25.1)</v>
      </c>
      <c r="E723" t="e">
        <f>VLOOKUP($D723, Data!$A$2:$V$9750, E$16, 0)</f>
        <v>#N/A</v>
      </c>
      <c r="F723" t="e">
        <f>VLOOKUP($D723, Data!$A$2:$V$9750, F$16, 0)</f>
        <v>#N/A</v>
      </c>
      <c r="G723" t="e">
        <f>VLOOKUP($D723, Data!$A$2:$V$9750, G$16, 0)</f>
        <v>#N/A</v>
      </c>
      <c r="H723" t="e">
        <f>VLOOKUP($D723, Data!$A$2:$V$9750, H$16, 0)</f>
        <v>#N/A</v>
      </c>
      <c r="I723" t="e">
        <f>VLOOKUP($D723, Data!$A$2:$V$9750, I$16, 0)</f>
        <v>#N/A</v>
      </c>
    </row>
    <row r="724" spans="1:9" x14ac:dyDescent="0.25">
      <c r="A724" s="11">
        <v>8</v>
      </c>
      <c r="B724" s="13" t="s">
        <v>178</v>
      </c>
      <c r="C724" s="13" t="s">
        <v>182</v>
      </c>
      <c r="D724" s="14" t="str">
        <f t="shared" si="13"/>
        <v>Not Ready8GenderfluidTotal Depression (5.1)</v>
      </c>
      <c r="E724" t="e">
        <f>VLOOKUP($D724, Data!$A$2:$V$9750, E$16, 0)</f>
        <v>#N/A</v>
      </c>
      <c r="F724" t="e">
        <f>VLOOKUP($D724, Data!$A$2:$V$9750, F$16, 0)</f>
        <v>#N/A</v>
      </c>
      <c r="G724" t="e">
        <f>VLOOKUP($D724, Data!$A$2:$V$9750, G$16, 0)</f>
        <v>#N/A</v>
      </c>
      <c r="H724" t="e">
        <f>VLOOKUP($D724, Data!$A$2:$V$9750, H$16, 0)</f>
        <v>#N/A</v>
      </c>
      <c r="I724" t="e">
        <f>VLOOKUP($D724, Data!$A$2:$V$9750, I$16, 0)</f>
        <v>#N/A</v>
      </c>
    </row>
    <row r="725" spans="1:9" x14ac:dyDescent="0.25">
      <c r="A725" s="11">
        <v>8</v>
      </c>
      <c r="B725" s="13" t="s">
        <v>178</v>
      </c>
      <c r="C725" s="13" t="s">
        <v>183</v>
      </c>
      <c r="D725" s="14" t="str">
        <f t="shared" si="13"/>
        <v>Not Ready8GenderfluidTotal Anxiety (20.1)</v>
      </c>
      <c r="E725" t="e">
        <f>VLOOKUP($D725, Data!$A$2:$V$9750, E$16, 0)</f>
        <v>#N/A</v>
      </c>
      <c r="F725" t="e">
        <f>VLOOKUP($D725, Data!$A$2:$V$9750, F$16, 0)</f>
        <v>#N/A</v>
      </c>
      <c r="G725" t="e">
        <f>VLOOKUP($D725, Data!$A$2:$V$9750, G$16, 0)</f>
        <v>#N/A</v>
      </c>
      <c r="H725" t="e">
        <f>VLOOKUP($D725, Data!$A$2:$V$9750, H$16, 0)</f>
        <v>#N/A</v>
      </c>
      <c r="I725" t="e">
        <f>VLOOKUP($D725, Data!$A$2:$V$9750, I$16, 0)</f>
        <v>#N/A</v>
      </c>
    </row>
    <row r="726" spans="1:9" x14ac:dyDescent="0.25">
      <c r="A726" s="11">
        <v>8</v>
      </c>
      <c r="B726" s="13" t="s">
        <v>179</v>
      </c>
      <c r="C726" s="13" t="s">
        <v>29</v>
      </c>
      <c r="D726" s="14" t="str">
        <f t="shared" si="13"/>
        <v>Not Ready8MaleSocial Phobia (9.1)</v>
      </c>
      <c r="E726" t="e">
        <f>VLOOKUP($D726, Data!$A$2:$V$9750, E$16, 0)</f>
        <v>#N/A</v>
      </c>
      <c r="F726" t="e">
        <f>VLOOKUP($D726, Data!$A$2:$V$9750, F$16, 0)</f>
        <v>#N/A</v>
      </c>
      <c r="G726" t="e">
        <f>VLOOKUP($D726, Data!$A$2:$V$9750, G$16, 0)</f>
        <v>#N/A</v>
      </c>
      <c r="H726" t="e">
        <f>VLOOKUP($D726, Data!$A$2:$V$9750, H$16, 0)</f>
        <v>#N/A</v>
      </c>
      <c r="I726" t="e">
        <f>VLOOKUP($D726, Data!$A$2:$V$9750, I$16, 0)</f>
        <v>#N/A</v>
      </c>
    </row>
    <row r="727" spans="1:9" x14ac:dyDescent="0.25">
      <c r="A727" s="11">
        <v>8</v>
      </c>
      <c r="B727" s="13" t="s">
        <v>179</v>
      </c>
      <c r="C727" s="13" t="s">
        <v>30</v>
      </c>
      <c r="D727" s="14" t="str">
        <f t="shared" si="13"/>
        <v>Not Ready8MalePanic Disorder (9.1)</v>
      </c>
      <c r="E727" t="e">
        <f>VLOOKUP($D727, Data!$A$2:$V$9750, E$16, 0)</f>
        <v>#N/A</v>
      </c>
      <c r="F727" t="e">
        <f>VLOOKUP($D727, Data!$A$2:$V$9750, F$16, 0)</f>
        <v>#N/A</v>
      </c>
      <c r="G727" t="e">
        <f>VLOOKUP($D727, Data!$A$2:$V$9750, G$16, 0)</f>
        <v>#N/A</v>
      </c>
      <c r="H727" t="e">
        <f>VLOOKUP($D727, Data!$A$2:$V$9750, H$16, 0)</f>
        <v>#N/A</v>
      </c>
      <c r="I727" t="e">
        <f>VLOOKUP($D727, Data!$A$2:$V$9750, I$16, 0)</f>
        <v>#N/A</v>
      </c>
    </row>
    <row r="728" spans="1:9" x14ac:dyDescent="0.25">
      <c r="A728" s="11">
        <v>8</v>
      </c>
      <c r="B728" s="13" t="s">
        <v>179</v>
      </c>
      <c r="C728" s="13" t="s">
        <v>31</v>
      </c>
      <c r="D728" s="14" t="str">
        <f t="shared" si="13"/>
        <v>Not Ready8MaleGeneralized Anxiety Disorder (6.1)</v>
      </c>
      <c r="E728" t="e">
        <f>VLOOKUP($D728, Data!$A$2:$V$9750, E$16, 0)</f>
        <v>#N/A</v>
      </c>
      <c r="F728" t="e">
        <f>VLOOKUP($D728, Data!$A$2:$V$9750, F$16, 0)</f>
        <v>#N/A</v>
      </c>
      <c r="G728" t="e">
        <f>VLOOKUP($D728, Data!$A$2:$V$9750, G$16, 0)</f>
        <v>#N/A</v>
      </c>
      <c r="H728" t="e">
        <f>VLOOKUP($D728, Data!$A$2:$V$9750, H$16, 0)</f>
        <v>#N/A</v>
      </c>
      <c r="I728" t="e">
        <f>VLOOKUP($D728, Data!$A$2:$V$9750, I$16, 0)</f>
        <v>#N/A</v>
      </c>
    </row>
    <row r="729" spans="1:9" x14ac:dyDescent="0.25">
      <c r="A729" s="11">
        <v>8</v>
      </c>
      <c r="B729" s="13" t="s">
        <v>179</v>
      </c>
      <c r="C729" s="13" t="s">
        <v>32</v>
      </c>
      <c r="D729" s="14" t="str">
        <f t="shared" si="13"/>
        <v>Not Ready8MaleMajor Depressive Disorder (10.1)</v>
      </c>
      <c r="E729" t="e">
        <f>VLOOKUP($D729, Data!$A$2:$V$9750, E$16, 0)</f>
        <v>#N/A</v>
      </c>
      <c r="F729" t="e">
        <f>VLOOKUP($D729, Data!$A$2:$V$9750, F$16, 0)</f>
        <v>#N/A</v>
      </c>
      <c r="G729" t="e">
        <f>VLOOKUP($D729, Data!$A$2:$V$9750, G$16, 0)</f>
        <v>#N/A</v>
      </c>
      <c r="H729" t="e">
        <f>VLOOKUP($D729, Data!$A$2:$V$9750, H$16, 0)</f>
        <v>#N/A</v>
      </c>
      <c r="I729" t="e">
        <f>VLOOKUP($D729, Data!$A$2:$V$9750, I$16, 0)</f>
        <v>#N/A</v>
      </c>
    </row>
    <row r="730" spans="1:9" x14ac:dyDescent="0.25">
      <c r="A730" s="11">
        <v>8</v>
      </c>
      <c r="B730" s="13" t="s">
        <v>179</v>
      </c>
      <c r="C730" s="13" t="s">
        <v>33</v>
      </c>
      <c r="D730" s="14" t="str">
        <f t="shared" si="13"/>
        <v>Not Ready8MaleSeparation Anxiety Disorder (7.1)</v>
      </c>
      <c r="E730" t="e">
        <f>VLOOKUP($D730, Data!$A$2:$V$9750, E$16, 0)</f>
        <v>#N/A</v>
      </c>
      <c r="F730" t="e">
        <f>VLOOKUP($D730, Data!$A$2:$V$9750, F$16, 0)</f>
        <v>#N/A</v>
      </c>
      <c r="G730" t="e">
        <f>VLOOKUP($D730, Data!$A$2:$V$9750, G$16, 0)</f>
        <v>#N/A</v>
      </c>
      <c r="H730" t="e">
        <f>VLOOKUP($D730, Data!$A$2:$V$9750, H$16, 0)</f>
        <v>#N/A</v>
      </c>
      <c r="I730" t="e">
        <f>VLOOKUP($D730, Data!$A$2:$V$9750, I$16, 0)</f>
        <v>#N/A</v>
      </c>
    </row>
    <row r="731" spans="1:9" x14ac:dyDescent="0.25">
      <c r="A731" s="11">
        <v>8</v>
      </c>
      <c r="B731" s="13" t="s">
        <v>179</v>
      </c>
      <c r="C731" s="13" t="s">
        <v>34</v>
      </c>
      <c r="D731" s="14" t="str">
        <f t="shared" si="13"/>
        <v>Not Ready8MaleObsessive Compulsive Disorder (6.1)</v>
      </c>
      <c r="E731" t="e">
        <f>VLOOKUP($D731, Data!$A$2:$V$9750, E$16, 0)</f>
        <v>#N/A</v>
      </c>
      <c r="F731" t="e">
        <f>VLOOKUP($D731, Data!$A$2:$V$9750, F$16, 0)</f>
        <v>#N/A</v>
      </c>
      <c r="G731" t="e">
        <f>VLOOKUP($D731, Data!$A$2:$V$9750, G$16, 0)</f>
        <v>#N/A</v>
      </c>
      <c r="H731" t="e">
        <f>VLOOKUP($D731, Data!$A$2:$V$9750, H$16, 0)</f>
        <v>#N/A</v>
      </c>
      <c r="I731" t="e">
        <f>VLOOKUP($D731, Data!$A$2:$V$9750, I$16, 0)</f>
        <v>#N/A</v>
      </c>
    </row>
    <row r="732" spans="1:9" x14ac:dyDescent="0.25">
      <c r="A732" s="11">
        <v>8</v>
      </c>
      <c r="B732" s="13" t="s">
        <v>179</v>
      </c>
      <c r="C732" s="13" t="s">
        <v>35</v>
      </c>
      <c r="D732" s="14" t="str">
        <f t="shared" si="13"/>
        <v>Not Ready8MaleTotal Anxiety (37.1)</v>
      </c>
      <c r="E732" t="e">
        <f>VLOOKUP($D732, Data!$A$2:$V$9750, E$16, 0)</f>
        <v>#N/A</v>
      </c>
      <c r="F732" t="e">
        <f>VLOOKUP($D732, Data!$A$2:$V$9750, F$16, 0)</f>
        <v>#N/A</v>
      </c>
      <c r="G732" t="e">
        <f>VLOOKUP($D732, Data!$A$2:$V$9750, G$16, 0)</f>
        <v>#N/A</v>
      </c>
      <c r="H732" t="e">
        <f>VLOOKUP($D732, Data!$A$2:$V$9750, H$16, 0)</f>
        <v>#N/A</v>
      </c>
      <c r="I732" t="e">
        <f>VLOOKUP($D732, Data!$A$2:$V$9750, I$16, 0)</f>
        <v>#N/A</v>
      </c>
    </row>
    <row r="733" spans="1:9" x14ac:dyDescent="0.25">
      <c r="A733" s="11">
        <v>8</v>
      </c>
      <c r="B733" s="13" t="s">
        <v>179</v>
      </c>
      <c r="C733" s="13" t="s">
        <v>36</v>
      </c>
      <c r="D733" s="14" t="str">
        <f t="shared" si="13"/>
        <v>Not Ready8MaleTotal Anxiety and Depression (47.1)</v>
      </c>
      <c r="E733" t="e">
        <f>VLOOKUP($D733, Data!$A$2:$V$9750, E$16, 0)</f>
        <v>#N/A</v>
      </c>
      <c r="F733" t="e">
        <f>VLOOKUP($D733, Data!$A$2:$V$9750, F$16, 0)</f>
        <v>#N/A</v>
      </c>
      <c r="G733" t="e">
        <f>VLOOKUP($D733, Data!$A$2:$V$9750, G$16, 0)</f>
        <v>#N/A</v>
      </c>
      <c r="H733" t="e">
        <f>VLOOKUP($D733, Data!$A$2:$V$9750, H$16, 0)</f>
        <v>#N/A</v>
      </c>
      <c r="I733" t="e">
        <f>VLOOKUP($D733, Data!$A$2:$V$9750, I$16, 0)</f>
        <v>#N/A</v>
      </c>
    </row>
    <row r="734" spans="1:9" x14ac:dyDescent="0.25">
      <c r="A734" s="11">
        <v>8</v>
      </c>
      <c r="B734" s="13" t="s">
        <v>179</v>
      </c>
      <c r="C734" s="13" t="s">
        <v>52</v>
      </c>
      <c r="D734" s="14" t="str">
        <f t="shared" si="13"/>
        <v>Not Ready8MaleTotal Anxiety (15.1)</v>
      </c>
      <c r="E734" t="e">
        <f>VLOOKUP($D734, Data!$A$2:$V$9750, E$16, 0)</f>
        <v>#N/A</v>
      </c>
      <c r="F734" t="e">
        <f>VLOOKUP($D734, Data!$A$2:$V$9750, F$16, 0)</f>
        <v>#N/A</v>
      </c>
      <c r="G734" t="e">
        <f>VLOOKUP($D734, Data!$A$2:$V$9750, G$16, 0)</f>
        <v>#N/A</v>
      </c>
      <c r="H734" t="e">
        <f>VLOOKUP($D734, Data!$A$2:$V$9750, H$16, 0)</f>
        <v>#N/A</v>
      </c>
      <c r="I734" t="e">
        <f>VLOOKUP($D734, Data!$A$2:$V$9750, I$16, 0)</f>
        <v>#N/A</v>
      </c>
    </row>
    <row r="735" spans="1:9" x14ac:dyDescent="0.25">
      <c r="A735" s="11">
        <v>8</v>
      </c>
      <c r="B735" s="13" t="s">
        <v>179</v>
      </c>
      <c r="C735" s="13" t="s">
        <v>53</v>
      </c>
      <c r="D735" s="14" t="str">
        <f t="shared" si="13"/>
        <v>Not Ready8MaleTotal Anxiety and Depression (25.1)</v>
      </c>
      <c r="E735" t="e">
        <f>VLOOKUP($D735, Data!$A$2:$V$9750, E$16, 0)</f>
        <v>#N/A</v>
      </c>
      <c r="F735" t="e">
        <f>VLOOKUP($D735, Data!$A$2:$V$9750, F$16, 0)</f>
        <v>#N/A</v>
      </c>
      <c r="G735" t="e">
        <f>VLOOKUP($D735, Data!$A$2:$V$9750, G$16, 0)</f>
        <v>#N/A</v>
      </c>
      <c r="H735" t="e">
        <f>VLOOKUP($D735, Data!$A$2:$V$9750, H$16, 0)</f>
        <v>#N/A</v>
      </c>
      <c r="I735" t="e">
        <f>VLOOKUP($D735, Data!$A$2:$V$9750, I$16, 0)</f>
        <v>#N/A</v>
      </c>
    </row>
    <row r="736" spans="1:9" x14ac:dyDescent="0.25">
      <c r="A736" s="11">
        <v>8</v>
      </c>
      <c r="B736" s="13" t="s">
        <v>179</v>
      </c>
      <c r="C736" s="13" t="s">
        <v>182</v>
      </c>
      <c r="D736" s="14" t="str">
        <f t="shared" si="13"/>
        <v>Not Ready8MaleTotal Depression (5.1)</v>
      </c>
      <c r="E736" t="e">
        <f>VLOOKUP($D736, Data!$A$2:$V$9750, E$16, 0)</f>
        <v>#N/A</v>
      </c>
      <c r="F736" t="e">
        <f>VLOOKUP($D736, Data!$A$2:$V$9750, F$16, 0)</f>
        <v>#N/A</v>
      </c>
      <c r="G736" t="e">
        <f>VLOOKUP($D736, Data!$A$2:$V$9750, G$16, 0)</f>
        <v>#N/A</v>
      </c>
      <c r="H736" t="e">
        <f>VLOOKUP($D736, Data!$A$2:$V$9750, H$16, 0)</f>
        <v>#N/A</v>
      </c>
      <c r="I736" t="e">
        <f>VLOOKUP($D736, Data!$A$2:$V$9750, I$16, 0)</f>
        <v>#N/A</v>
      </c>
    </row>
    <row r="737" spans="1:9" x14ac:dyDescent="0.25">
      <c r="A737" s="11">
        <v>8</v>
      </c>
      <c r="B737" s="13" t="s">
        <v>179</v>
      </c>
      <c r="C737" s="13" t="s">
        <v>183</v>
      </c>
      <c r="D737" s="14" t="str">
        <f t="shared" si="13"/>
        <v>Not Ready8MaleTotal Anxiety (20.1)</v>
      </c>
      <c r="E737" t="e">
        <f>VLOOKUP($D737, Data!$A$2:$V$9750, E$16, 0)</f>
        <v>#N/A</v>
      </c>
      <c r="F737" t="e">
        <f>VLOOKUP($D737, Data!$A$2:$V$9750, F$16, 0)</f>
        <v>#N/A</v>
      </c>
      <c r="G737" t="e">
        <f>VLOOKUP($D737, Data!$A$2:$V$9750, G$16, 0)</f>
        <v>#N/A</v>
      </c>
      <c r="H737" t="e">
        <f>VLOOKUP($D737, Data!$A$2:$V$9750, H$16, 0)</f>
        <v>#N/A</v>
      </c>
      <c r="I737" t="e">
        <f>VLOOKUP($D737, Data!$A$2:$V$9750, I$16, 0)</f>
        <v>#N/A</v>
      </c>
    </row>
    <row r="738" spans="1:9" x14ac:dyDescent="0.25">
      <c r="A738" s="11">
        <v>8</v>
      </c>
      <c r="B738" s="13" t="s">
        <v>3302</v>
      </c>
      <c r="C738" s="13" t="s">
        <v>29</v>
      </c>
      <c r="D738" s="14" t="str">
        <f t="shared" si="13"/>
        <v>Not Ready8CombinedSocial Phobia (9.1)</v>
      </c>
      <c r="E738" t="e">
        <f>VLOOKUP($D738, Data!$A$2:$V$9750, E$16, 0)</f>
        <v>#N/A</v>
      </c>
      <c r="F738" t="e">
        <f>VLOOKUP($D738, Data!$A$2:$V$9750, F$16, 0)</f>
        <v>#N/A</v>
      </c>
      <c r="G738" t="e">
        <f>VLOOKUP($D738, Data!$A$2:$V$9750, G$16, 0)</f>
        <v>#N/A</v>
      </c>
      <c r="H738" t="e">
        <f>VLOOKUP($D738, Data!$A$2:$V$9750, H$16, 0)</f>
        <v>#N/A</v>
      </c>
      <c r="I738" t="e">
        <f>VLOOKUP($D738, Data!$A$2:$V$9750, I$16, 0)</f>
        <v>#N/A</v>
      </c>
    </row>
    <row r="739" spans="1:9" x14ac:dyDescent="0.25">
      <c r="A739" s="11">
        <v>8</v>
      </c>
      <c r="B739" s="13" t="s">
        <v>3302</v>
      </c>
      <c r="C739" s="13" t="s">
        <v>30</v>
      </c>
      <c r="D739" s="14" t="str">
        <f t="shared" si="13"/>
        <v>Not Ready8CombinedPanic Disorder (9.1)</v>
      </c>
      <c r="E739" t="e">
        <f>VLOOKUP($D739, Data!$A$2:$V$9750, E$16, 0)</f>
        <v>#N/A</v>
      </c>
      <c r="F739" t="e">
        <f>VLOOKUP($D739, Data!$A$2:$V$9750, F$16, 0)</f>
        <v>#N/A</v>
      </c>
      <c r="G739" t="e">
        <f>VLOOKUP($D739, Data!$A$2:$V$9750, G$16, 0)</f>
        <v>#N/A</v>
      </c>
      <c r="H739" t="e">
        <f>VLOOKUP($D739, Data!$A$2:$V$9750, H$16, 0)</f>
        <v>#N/A</v>
      </c>
      <c r="I739" t="e">
        <f>VLOOKUP($D739, Data!$A$2:$V$9750, I$16, 0)</f>
        <v>#N/A</v>
      </c>
    </row>
    <row r="740" spans="1:9" x14ac:dyDescent="0.25">
      <c r="A740" s="11">
        <v>8</v>
      </c>
      <c r="B740" s="13" t="s">
        <v>3302</v>
      </c>
      <c r="C740" s="13" t="s">
        <v>31</v>
      </c>
      <c r="D740" s="14" t="str">
        <f t="shared" si="13"/>
        <v>Not Ready8CombinedGeneralized Anxiety Disorder (6.1)</v>
      </c>
      <c r="E740" t="e">
        <f>VLOOKUP($D740, Data!$A$2:$V$9750, E$16, 0)</f>
        <v>#N/A</v>
      </c>
      <c r="F740" t="e">
        <f>VLOOKUP($D740, Data!$A$2:$V$9750, F$16, 0)</f>
        <v>#N/A</v>
      </c>
      <c r="G740" t="e">
        <f>VLOOKUP($D740, Data!$A$2:$V$9750, G$16, 0)</f>
        <v>#N/A</v>
      </c>
      <c r="H740" t="e">
        <f>VLOOKUP($D740, Data!$A$2:$V$9750, H$16, 0)</f>
        <v>#N/A</v>
      </c>
      <c r="I740" t="e">
        <f>VLOOKUP($D740, Data!$A$2:$V$9750, I$16, 0)</f>
        <v>#N/A</v>
      </c>
    </row>
    <row r="741" spans="1:9" x14ac:dyDescent="0.25">
      <c r="A741" s="11">
        <v>8</v>
      </c>
      <c r="B741" s="13" t="s">
        <v>3302</v>
      </c>
      <c r="C741" s="13" t="s">
        <v>32</v>
      </c>
      <c r="D741" s="14" t="str">
        <f t="shared" si="13"/>
        <v>Not Ready8CombinedMajor Depressive Disorder (10.1)</v>
      </c>
      <c r="E741" t="e">
        <f>VLOOKUP($D741, Data!$A$2:$V$9750, E$16, 0)</f>
        <v>#N/A</v>
      </c>
      <c r="F741" t="e">
        <f>VLOOKUP($D741, Data!$A$2:$V$9750, F$16, 0)</f>
        <v>#N/A</v>
      </c>
      <c r="G741" t="e">
        <f>VLOOKUP($D741, Data!$A$2:$V$9750, G$16, 0)</f>
        <v>#N/A</v>
      </c>
      <c r="H741" t="e">
        <f>VLOOKUP($D741, Data!$A$2:$V$9750, H$16, 0)</f>
        <v>#N/A</v>
      </c>
      <c r="I741" t="e">
        <f>VLOOKUP($D741, Data!$A$2:$V$9750, I$16, 0)</f>
        <v>#N/A</v>
      </c>
    </row>
    <row r="742" spans="1:9" x14ac:dyDescent="0.25">
      <c r="A742" s="11">
        <v>8</v>
      </c>
      <c r="B742" s="13" t="s">
        <v>3302</v>
      </c>
      <c r="C742" s="13" t="s">
        <v>33</v>
      </c>
      <c r="D742" s="14" t="str">
        <f t="shared" si="13"/>
        <v>Not Ready8CombinedSeparation Anxiety Disorder (7.1)</v>
      </c>
      <c r="E742" t="e">
        <f>VLOOKUP($D742, Data!$A$2:$V$9750, E$16, 0)</f>
        <v>#N/A</v>
      </c>
      <c r="F742" t="e">
        <f>VLOOKUP($D742, Data!$A$2:$V$9750, F$16, 0)</f>
        <v>#N/A</v>
      </c>
      <c r="G742" t="e">
        <f>VLOOKUP($D742, Data!$A$2:$V$9750, G$16, 0)</f>
        <v>#N/A</v>
      </c>
      <c r="H742" t="e">
        <f>VLOOKUP($D742, Data!$A$2:$V$9750, H$16, 0)</f>
        <v>#N/A</v>
      </c>
      <c r="I742" t="e">
        <f>VLOOKUP($D742, Data!$A$2:$V$9750, I$16, 0)</f>
        <v>#N/A</v>
      </c>
    </row>
    <row r="743" spans="1:9" x14ac:dyDescent="0.25">
      <c r="A743" s="11">
        <v>8</v>
      </c>
      <c r="B743" s="13" t="s">
        <v>3302</v>
      </c>
      <c r="C743" s="13" t="s">
        <v>34</v>
      </c>
      <c r="D743" s="14" t="str">
        <f t="shared" si="13"/>
        <v>Not Ready8CombinedObsessive Compulsive Disorder (6.1)</v>
      </c>
      <c r="E743" t="e">
        <f>VLOOKUP($D743, Data!$A$2:$V$9750, E$16, 0)</f>
        <v>#N/A</v>
      </c>
      <c r="F743" t="e">
        <f>VLOOKUP($D743, Data!$A$2:$V$9750, F$16, 0)</f>
        <v>#N/A</v>
      </c>
      <c r="G743" t="e">
        <f>VLOOKUP($D743, Data!$A$2:$V$9750, G$16, 0)</f>
        <v>#N/A</v>
      </c>
      <c r="H743" t="e">
        <f>VLOOKUP($D743, Data!$A$2:$V$9750, H$16, 0)</f>
        <v>#N/A</v>
      </c>
      <c r="I743" t="e">
        <f>VLOOKUP($D743, Data!$A$2:$V$9750, I$16, 0)</f>
        <v>#N/A</v>
      </c>
    </row>
    <row r="744" spans="1:9" x14ac:dyDescent="0.25">
      <c r="A744" s="11">
        <v>8</v>
      </c>
      <c r="B744" s="13" t="s">
        <v>3302</v>
      </c>
      <c r="C744" s="13" t="s">
        <v>35</v>
      </c>
      <c r="D744" s="14" t="str">
        <f t="shared" si="13"/>
        <v>Not Ready8CombinedTotal Anxiety (37.1)</v>
      </c>
      <c r="E744" t="e">
        <f>VLOOKUP($D744, Data!$A$2:$V$9750, E$16, 0)</f>
        <v>#N/A</v>
      </c>
      <c r="F744" t="e">
        <f>VLOOKUP($D744, Data!$A$2:$V$9750, F$16, 0)</f>
        <v>#N/A</v>
      </c>
      <c r="G744" t="e">
        <f>VLOOKUP($D744, Data!$A$2:$V$9750, G$16, 0)</f>
        <v>#N/A</v>
      </c>
      <c r="H744" t="e">
        <f>VLOOKUP($D744, Data!$A$2:$V$9750, H$16, 0)</f>
        <v>#N/A</v>
      </c>
      <c r="I744" t="e">
        <f>VLOOKUP($D744, Data!$A$2:$V$9750, I$16, 0)</f>
        <v>#N/A</v>
      </c>
    </row>
    <row r="745" spans="1:9" x14ac:dyDescent="0.25">
      <c r="A745" s="11">
        <v>8</v>
      </c>
      <c r="B745" s="13" t="s">
        <v>3302</v>
      </c>
      <c r="C745" s="13" t="s">
        <v>36</v>
      </c>
      <c r="D745" s="14" t="str">
        <f t="shared" si="13"/>
        <v>Not Ready8CombinedTotal Anxiety and Depression (47.1)</v>
      </c>
      <c r="E745" t="e">
        <f>VLOOKUP($D745, Data!$A$2:$V$9750, E$16, 0)</f>
        <v>#N/A</v>
      </c>
      <c r="F745" t="e">
        <f>VLOOKUP($D745, Data!$A$2:$V$9750, F$16, 0)</f>
        <v>#N/A</v>
      </c>
      <c r="G745" t="e">
        <f>VLOOKUP($D745, Data!$A$2:$V$9750, G$16, 0)</f>
        <v>#N/A</v>
      </c>
      <c r="H745" t="e">
        <f>VLOOKUP($D745, Data!$A$2:$V$9750, H$16, 0)</f>
        <v>#N/A</v>
      </c>
      <c r="I745" t="e">
        <f>VLOOKUP($D745, Data!$A$2:$V$9750, I$16, 0)</f>
        <v>#N/A</v>
      </c>
    </row>
    <row r="746" spans="1:9" x14ac:dyDescent="0.25">
      <c r="A746" s="11">
        <v>8</v>
      </c>
      <c r="B746" s="13" t="s">
        <v>3302</v>
      </c>
      <c r="C746" s="13" t="s">
        <v>52</v>
      </c>
      <c r="D746" s="14" t="str">
        <f t="shared" si="13"/>
        <v>Not Ready8CombinedTotal Anxiety (15.1)</v>
      </c>
      <c r="E746" t="e">
        <f>VLOOKUP($D746, Data!$A$2:$V$9750, E$16, 0)</f>
        <v>#N/A</v>
      </c>
      <c r="F746" t="e">
        <f>VLOOKUP($D746, Data!$A$2:$V$9750, F$16, 0)</f>
        <v>#N/A</v>
      </c>
      <c r="G746" t="e">
        <f>VLOOKUP($D746, Data!$A$2:$V$9750, G$16, 0)</f>
        <v>#N/A</v>
      </c>
      <c r="H746" t="e">
        <f>VLOOKUP($D746, Data!$A$2:$V$9750, H$16, 0)</f>
        <v>#N/A</v>
      </c>
      <c r="I746" t="e">
        <f>VLOOKUP($D746, Data!$A$2:$V$9750, I$16, 0)</f>
        <v>#N/A</v>
      </c>
    </row>
    <row r="747" spans="1:9" x14ac:dyDescent="0.25">
      <c r="A747" s="11">
        <v>8</v>
      </c>
      <c r="B747" s="13" t="s">
        <v>3302</v>
      </c>
      <c r="C747" s="13" t="s">
        <v>53</v>
      </c>
      <c r="D747" s="14" t="str">
        <f t="shared" si="13"/>
        <v>Not Ready8CombinedTotal Anxiety and Depression (25.1)</v>
      </c>
      <c r="E747" t="e">
        <f>VLOOKUP($D747, Data!$A$2:$V$9750, E$16, 0)</f>
        <v>#N/A</v>
      </c>
      <c r="F747" t="e">
        <f>VLOOKUP($D747, Data!$A$2:$V$9750, F$16, 0)</f>
        <v>#N/A</v>
      </c>
      <c r="G747" t="e">
        <f>VLOOKUP($D747, Data!$A$2:$V$9750, G$16, 0)</f>
        <v>#N/A</v>
      </c>
      <c r="H747" t="e">
        <f>VLOOKUP($D747, Data!$A$2:$V$9750, H$16, 0)</f>
        <v>#N/A</v>
      </c>
      <c r="I747" t="e">
        <f>VLOOKUP($D747, Data!$A$2:$V$9750, I$16, 0)</f>
        <v>#N/A</v>
      </c>
    </row>
    <row r="748" spans="1:9" x14ac:dyDescent="0.25">
      <c r="A748" s="11">
        <v>8</v>
      </c>
      <c r="B748" s="13" t="s">
        <v>3302</v>
      </c>
      <c r="C748" s="13" t="s">
        <v>182</v>
      </c>
      <c r="D748" s="14" t="str">
        <f t="shared" si="13"/>
        <v>Not Ready8CombinedTotal Depression (5.1)</v>
      </c>
      <c r="E748" t="e">
        <f>VLOOKUP($D748, Data!$A$2:$V$9750, E$16, 0)</f>
        <v>#N/A</v>
      </c>
      <c r="F748" t="e">
        <f>VLOOKUP($D748, Data!$A$2:$V$9750, F$16, 0)</f>
        <v>#N/A</v>
      </c>
      <c r="G748" t="e">
        <f>VLOOKUP($D748, Data!$A$2:$V$9750, G$16, 0)</f>
        <v>#N/A</v>
      </c>
      <c r="H748" t="e">
        <f>VLOOKUP($D748, Data!$A$2:$V$9750, H$16, 0)</f>
        <v>#N/A</v>
      </c>
      <c r="I748" t="e">
        <f>VLOOKUP($D748, Data!$A$2:$V$9750, I$16, 0)</f>
        <v>#N/A</v>
      </c>
    </row>
    <row r="749" spans="1:9" x14ac:dyDescent="0.25">
      <c r="A749" s="11">
        <v>8</v>
      </c>
      <c r="B749" s="13" t="s">
        <v>3302</v>
      </c>
      <c r="C749" s="13" t="s">
        <v>183</v>
      </c>
      <c r="D749" s="14" t="str">
        <f t="shared" si="13"/>
        <v>Not Ready8CombinedTotal Anxiety (20.1)</v>
      </c>
      <c r="E749" t="e">
        <f>VLOOKUP($D749, Data!$A$2:$V$9750, E$16, 0)</f>
        <v>#N/A</v>
      </c>
      <c r="F749" t="e">
        <f>VLOOKUP($D749, Data!$A$2:$V$9750, F$16, 0)</f>
        <v>#N/A</v>
      </c>
      <c r="G749" t="e">
        <f>VLOOKUP($D749, Data!$A$2:$V$9750, G$16, 0)</f>
        <v>#N/A</v>
      </c>
      <c r="H749" t="e">
        <f>VLOOKUP($D749, Data!$A$2:$V$9750, H$16, 0)</f>
        <v>#N/A</v>
      </c>
      <c r="I749" t="e">
        <f>VLOOKUP($D749, Data!$A$2:$V$9750, I$16, 0)</f>
        <v>#N/A</v>
      </c>
    </row>
    <row r="750" spans="1:9" x14ac:dyDescent="0.25">
      <c r="A750" s="11">
        <v>8</v>
      </c>
      <c r="B750" s="13" t="s">
        <v>180</v>
      </c>
      <c r="C750" s="13" t="s">
        <v>29</v>
      </c>
      <c r="D750" s="14" t="str">
        <f t="shared" si="13"/>
        <v>Not Ready8Non-binarySocial Phobia (9.1)</v>
      </c>
      <c r="E750" t="e">
        <f>VLOOKUP($D750, Data!$A$2:$V$9750, E$16, 0)</f>
        <v>#N/A</v>
      </c>
      <c r="F750" t="e">
        <f>VLOOKUP($D750, Data!$A$2:$V$9750, F$16, 0)</f>
        <v>#N/A</v>
      </c>
      <c r="G750" t="e">
        <f>VLOOKUP($D750, Data!$A$2:$V$9750, G$16, 0)</f>
        <v>#N/A</v>
      </c>
      <c r="H750" t="e">
        <f>VLOOKUP($D750, Data!$A$2:$V$9750, H$16, 0)</f>
        <v>#N/A</v>
      </c>
      <c r="I750" t="e">
        <f>VLOOKUP($D750, Data!$A$2:$V$9750, I$16, 0)</f>
        <v>#N/A</v>
      </c>
    </row>
    <row r="751" spans="1:9" x14ac:dyDescent="0.25">
      <c r="A751" s="11">
        <v>8</v>
      </c>
      <c r="B751" s="13" t="s">
        <v>180</v>
      </c>
      <c r="C751" s="13" t="s">
        <v>30</v>
      </c>
      <c r="D751" s="14" t="str">
        <f t="shared" si="13"/>
        <v>Not Ready8Non-binaryPanic Disorder (9.1)</v>
      </c>
      <c r="E751" t="e">
        <f>VLOOKUP($D751, Data!$A$2:$V$9750, E$16, 0)</f>
        <v>#N/A</v>
      </c>
      <c r="F751" t="e">
        <f>VLOOKUP($D751, Data!$A$2:$V$9750, F$16, 0)</f>
        <v>#N/A</v>
      </c>
      <c r="G751" t="e">
        <f>VLOOKUP($D751, Data!$A$2:$V$9750, G$16, 0)</f>
        <v>#N/A</v>
      </c>
      <c r="H751" t="e">
        <f>VLOOKUP($D751, Data!$A$2:$V$9750, H$16, 0)</f>
        <v>#N/A</v>
      </c>
      <c r="I751" t="e">
        <f>VLOOKUP($D751, Data!$A$2:$V$9750, I$16, 0)</f>
        <v>#N/A</v>
      </c>
    </row>
    <row r="752" spans="1:9" x14ac:dyDescent="0.25">
      <c r="A752" s="11">
        <v>8</v>
      </c>
      <c r="B752" s="13" t="s">
        <v>180</v>
      </c>
      <c r="C752" s="13" t="s">
        <v>31</v>
      </c>
      <c r="D752" s="14" t="str">
        <f t="shared" si="13"/>
        <v>Not Ready8Non-binaryGeneralized Anxiety Disorder (6.1)</v>
      </c>
      <c r="E752" t="e">
        <f>VLOOKUP($D752, Data!$A$2:$V$9750, E$16, 0)</f>
        <v>#N/A</v>
      </c>
      <c r="F752" t="e">
        <f>VLOOKUP($D752, Data!$A$2:$V$9750, F$16, 0)</f>
        <v>#N/A</v>
      </c>
      <c r="G752" t="e">
        <f>VLOOKUP($D752, Data!$A$2:$V$9750, G$16, 0)</f>
        <v>#N/A</v>
      </c>
      <c r="H752" t="e">
        <f>VLOOKUP($D752, Data!$A$2:$V$9750, H$16, 0)</f>
        <v>#N/A</v>
      </c>
      <c r="I752" t="e">
        <f>VLOOKUP($D752, Data!$A$2:$V$9750, I$16, 0)</f>
        <v>#N/A</v>
      </c>
    </row>
    <row r="753" spans="1:9" x14ac:dyDescent="0.25">
      <c r="A753" s="11">
        <v>8</v>
      </c>
      <c r="B753" s="13" t="s">
        <v>180</v>
      </c>
      <c r="C753" s="13" t="s">
        <v>32</v>
      </c>
      <c r="D753" s="14" t="str">
        <f t="shared" si="13"/>
        <v>Not Ready8Non-binaryMajor Depressive Disorder (10.1)</v>
      </c>
      <c r="E753" t="e">
        <f>VLOOKUP($D753, Data!$A$2:$V$9750, E$16, 0)</f>
        <v>#N/A</v>
      </c>
      <c r="F753" t="e">
        <f>VLOOKUP($D753, Data!$A$2:$V$9750, F$16, 0)</f>
        <v>#N/A</v>
      </c>
      <c r="G753" t="e">
        <f>VLOOKUP($D753, Data!$A$2:$V$9750, G$16, 0)</f>
        <v>#N/A</v>
      </c>
      <c r="H753" t="e">
        <f>VLOOKUP($D753, Data!$A$2:$V$9750, H$16, 0)</f>
        <v>#N/A</v>
      </c>
      <c r="I753" t="e">
        <f>VLOOKUP($D753, Data!$A$2:$V$9750, I$16, 0)</f>
        <v>#N/A</v>
      </c>
    </row>
    <row r="754" spans="1:9" x14ac:dyDescent="0.25">
      <c r="A754" s="11">
        <v>8</v>
      </c>
      <c r="B754" s="13" t="s">
        <v>180</v>
      </c>
      <c r="C754" s="13" t="s">
        <v>33</v>
      </c>
      <c r="D754" s="14" t="str">
        <f t="shared" si="13"/>
        <v>Not Ready8Non-binarySeparation Anxiety Disorder (7.1)</v>
      </c>
      <c r="E754" t="e">
        <f>VLOOKUP($D754, Data!$A$2:$V$9750, E$16, 0)</f>
        <v>#N/A</v>
      </c>
      <c r="F754" t="e">
        <f>VLOOKUP($D754, Data!$A$2:$V$9750, F$16, 0)</f>
        <v>#N/A</v>
      </c>
      <c r="G754" t="e">
        <f>VLOOKUP($D754, Data!$A$2:$V$9750, G$16, 0)</f>
        <v>#N/A</v>
      </c>
      <c r="H754" t="e">
        <f>VLOOKUP($D754, Data!$A$2:$V$9750, H$16, 0)</f>
        <v>#N/A</v>
      </c>
      <c r="I754" t="e">
        <f>VLOOKUP($D754, Data!$A$2:$V$9750, I$16, 0)</f>
        <v>#N/A</v>
      </c>
    </row>
    <row r="755" spans="1:9" x14ac:dyDescent="0.25">
      <c r="A755" s="11">
        <v>8</v>
      </c>
      <c r="B755" s="13" t="s">
        <v>180</v>
      </c>
      <c r="C755" s="13" t="s">
        <v>34</v>
      </c>
      <c r="D755" s="14" t="str">
        <f t="shared" si="13"/>
        <v>Not Ready8Non-binaryObsessive Compulsive Disorder (6.1)</v>
      </c>
      <c r="E755" t="e">
        <f>VLOOKUP($D755, Data!$A$2:$V$9750, E$16, 0)</f>
        <v>#N/A</v>
      </c>
      <c r="F755" t="e">
        <f>VLOOKUP($D755, Data!$A$2:$V$9750, F$16, 0)</f>
        <v>#N/A</v>
      </c>
      <c r="G755" t="e">
        <f>VLOOKUP($D755, Data!$A$2:$V$9750, G$16, 0)</f>
        <v>#N/A</v>
      </c>
      <c r="H755" t="e">
        <f>VLOOKUP($D755, Data!$A$2:$V$9750, H$16, 0)</f>
        <v>#N/A</v>
      </c>
      <c r="I755" t="e">
        <f>VLOOKUP($D755, Data!$A$2:$V$9750, I$16, 0)</f>
        <v>#N/A</v>
      </c>
    </row>
    <row r="756" spans="1:9" x14ac:dyDescent="0.25">
      <c r="A756" s="11">
        <v>8</v>
      </c>
      <c r="B756" s="13" t="s">
        <v>180</v>
      </c>
      <c r="C756" s="13" t="s">
        <v>35</v>
      </c>
      <c r="D756" s="14" t="str">
        <f t="shared" si="13"/>
        <v>Not Ready8Non-binaryTotal Anxiety (37.1)</v>
      </c>
      <c r="E756" t="e">
        <f>VLOOKUP($D756, Data!$A$2:$V$9750, E$16, 0)</f>
        <v>#N/A</v>
      </c>
      <c r="F756" t="e">
        <f>VLOOKUP($D756, Data!$A$2:$V$9750, F$16, 0)</f>
        <v>#N/A</v>
      </c>
      <c r="G756" t="e">
        <f>VLOOKUP($D756, Data!$A$2:$V$9750, G$16, 0)</f>
        <v>#N/A</v>
      </c>
      <c r="H756" t="e">
        <f>VLOOKUP($D756, Data!$A$2:$V$9750, H$16, 0)</f>
        <v>#N/A</v>
      </c>
      <c r="I756" t="e">
        <f>VLOOKUP($D756, Data!$A$2:$V$9750, I$16, 0)</f>
        <v>#N/A</v>
      </c>
    </row>
    <row r="757" spans="1:9" x14ac:dyDescent="0.25">
      <c r="A757" s="11">
        <v>8</v>
      </c>
      <c r="B757" s="13" t="s">
        <v>180</v>
      </c>
      <c r="C757" s="13" t="s">
        <v>36</v>
      </c>
      <c r="D757" s="14" t="str">
        <f t="shared" si="13"/>
        <v>Not Ready8Non-binaryTotal Anxiety and Depression (47.1)</v>
      </c>
      <c r="E757" t="e">
        <f>VLOOKUP($D757, Data!$A$2:$V$9750, E$16, 0)</f>
        <v>#N/A</v>
      </c>
      <c r="F757" t="e">
        <f>VLOOKUP($D757, Data!$A$2:$V$9750, F$16, 0)</f>
        <v>#N/A</v>
      </c>
      <c r="G757" t="e">
        <f>VLOOKUP($D757, Data!$A$2:$V$9750, G$16, 0)</f>
        <v>#N/A</v>
      </c>
      <c r="H757" t="e">
        <f>VLOOKUP($D757, Data!$A$2:$V$9750, H$16, 0)</f>
        <v>#N/A</v>
      </c>
      <c r="I757" t="e">
        <f>VLOOKUP($D757, Data!$A$2:$V$9750, I$16, 0)</f>
        <v>#N/A</v>
      </c>
    </row>
    <row r="758" spans="1:9" x14ac:dyDescent="0.25">
      <c r="A758" s="11">
        <v>8</v>
      </c>
      <c r="B758" s="13" t="s">
        <v>180</v>
      </c>
      <c r="C758" s="13" t="s">
        <v>52</v>
      </c>
      <c r="D758" s="14" t="str">
        <f t="shared" si="13"/>
        <v>Not Ready8Non-binaryTotal Anxiety (15.1)</v>
      </c>
      <c r="E758" t="e">
        <f>VLOOKUP($D758, Data!$A$2:$V$9750, E$16, 0)</f>
        <v>#N/A</v>
      </c>
      <c r="F758" t="e">
        <f>VLOOKUP($D758, Data!$A$2:$V$9750, F$16, 0)</f>
        <v>#N/A</v>
      </c>
      <c r="G758" t="e">
        <f>VLOOKUP($D758, Data!$A$2:$V$9750, G$16, 0)</f>
        <v>#N/A</v>
      </c>
      <c r="H758" t="e">
        <f>VLOOKUP($D758, Data!$A$2:$V$9750, H$16, 0)</f>
        <v>#N/A</v>
      </c>
      <c r="I758" t="e">
        <f>VLOOKUP($D758, Data!$A$2:$V$9750, I$16, 0)</f>
        <v>#N/A</v>
      </c>
    </row>
    <row r="759" spans="1:9" x14ac:dyDescent="0.25">
      <c r="A759" s="11">
        <v>8</v>
      </c>
      <c r="B759" s="13" t="s">
        <v>180</v>
      </c>
      <c r="C759" s="13" t="s">
        <v>53</v>
      </c>
      <c r="D759" s="14" t="str">
        <f t="shared" si="13"/>
        <v>Not Ready8Non-binaryTotal Anxiety and Depression (25.1)</v>
      </c>
      <c r="E759" t="e">
        <f>VLOOKUP($D759, Data!$A$2:$V$9750, E$16, 0)</f>
        <v>#N/A</v>
      </c>
      <c r="F759" t="e">
        <f>VLOOKUP($D759, Data!$A$2:$V$9750, F$16, 0)</f>
        <v>#N/A</v>
      </c>
      <c r="G759" t="e">
        <f>VLOOKUP($D759, Data!$A$2:$V$9750, G$16, 0)</f>
        <v>#N/A</v>
      </c>
      <c r="H759" t="e">
        <f>VLOOKUP($D759, Data!$A$2:$V$9750, H$16, 0)</f>
        <v>#N/A</v>
      </c>
      <c r="I759" t="e">
        <f>VLOOKUP($D759, Data!$A$2:$V$9750, I$16, 0)</f>
        <v>#N/A</v>
      </c>
    </row>
    <row r="760" spans="1:9" x14ac:dyDescent="0.25">
      <c r="A760" s="11">
        <v>8</v>
      </c>
      <c r="B760" s="13" t="s">
        <v>180</v>
      </c>
      <c r="C760" s="13" t="s">
        <v>182</v>
      </c>
      <c r="D760" s="14" t="str">
        <f t="shared" si="13"/>
        <v>Not Ready8Non-binaryTotal Depression (5.1)</v>
      </c>
      <c r="E760" t="e">
        <f>VLOOKUP($D760, Data!$A$2:$V$9750, E$16, 0)</f>
        <v>#N/A</v>
      </c>
      <c r="F760" t="e">
        <f>VLOOKUP($D760, Data!$A$2:$V$9750, F$16, 0)</f>
        <v>#N/A</v>
      </c>
      <c r="G760" t="e">
        <f>VLOOKUP($D760, Data!$A$2:$V$9750, G$16, 0)</f>
        <v>#N/A</v>
      </c>
      <c r="H760" t="e">
        <f>VLOOKUP($D760, Data!$A$2:$V$9750, H$16, 0)</f>
        <v>#N/A</v>
      </c>
      <c r="I760" t="e">
        <f>VLOOKUP($D760, Data!$A$2:$V$9750, I$16, 0)</f>
        <v>#N/A</v>
      </c>
    </row>
    <row r="761" spans="1:9" x14ac:dyDescent="0.25">
      <c r="A761" s="11">
        <v>8</v>
      </c>
      <c r="B761" s="13" t="s">
        <v>180</v>
      </c>
      <c r="C761" s="13" t="s">
        <v>183</v>
      </c>
      <c r="D761" s="14" t="str">
        <f t="shared" si="13"/>
        <v>Not Ready8Non-binaryTotal Anxiety (20.1)</v>
      </c>
      <c r="E761" t="e">
        <f>VLOOKUP($D761, Data!$A$2:$V$9750, E$16, 0)</f>
        <v>#N/A</v>
      </c>
      <c r="F761" t="e">
        <f>VLOOKUP($D761, Data!$A$2:$V$9750, F$16, 0)</f>
        <v>#N/A</v>
      </c>
      <c r="G761" t="e">
        <f>VLOOKUP($D761, Data!$A$2:$V$9750, G$16, 0)</f>
        <v>#N/A</v>
      </c>
      <c r="H761" t="e">
        <f>VLOOKUP($D761, Data!$A$2:$V$9750, H$16, 0)</f>
        <v>#N/A</v>
      </c>
      <c r="I761" t="e">
        <f>VLOOKUP($D761, Data!$A$2:$V$9750, I$16, 0)</f>
        <v>#N/A</v>
      </c>
    </row>
    <row r="762" spans="1:9" x14ac:dyDescent="0.25">
      <c r="A762" s="11">
        <v>8</v>
      </c>
      <c r="B762" s="13" t="s">
        <v>181</v>
      </c>
      <c r="C762" s="13" t="s">
        <v>29</v>
      </c>
      <c r="D762" s="14" t="str">
        <f t="shared" si="13"/>
        <v>Not Ready8TransgenderSocial Phobia (9.1)</v>
      </c>
      <c r="E762" t="e">
        <f>VLOOKUP($D762, Data!$A$2:$V$9750, E$16, 0)</f>
        <v>#N/A</v>
      </c>
      <c r="F762" t="e">
        <f>VLOOKUP($D762, Data!$A$2:$V$9750, F$16, 0)</f>
        <v>#N/A</v>
      </c>
      <c r="G762" t="e">
        <f>VLOOKUP($D762, Data!$A$2:$V$9750, G$16, 0)</f>
        <v>#N/A</v>
      </c>
      <c r="H762" t="e">
        <f>VLOOKUP($D762, Data!$A$2:$V$9750, H$16, 0)</f>
        <v>#N/A</v>
      </c>
      <c r="I762" t="e">
        <f>VLOOKUP($D762, Data!$A$2:$V$9750, I$16, 0)</f>
        <v>#N/A</v>
      </c>
    </row>
    <row r="763" spans="1:9" x14ac:dyDescent="0.25">
      <c r="A763" s="11">
        <v>8</v>
      </c>
      <c r="B763" s="13" t="s">
        <v>181</v>
      </c>
      <c r="C763" s="13" t="s">
        <v>30</v>
      </c>
      <c r="D763" s="14" t="str">
        <f t="shared" si="13"/>
        <v>Not Ready8TransgenderPanic Disorder (9.1)</v>
      </c>
      <c r="E763" t="e">
        <f>VLOOKUP($D763, Data!$A$2:$V$9750, E$16, 0)</f>
        <v>#N/A</v>
      </c>
      <c r="F763" t="e">
        <f>VLOOKUP($D763, Data!$A$2:$V$9750, F$16, 0)</f>
        <v>#N/A</v>
      </c>
      <c r="G763" t="e">
        <f>VLOOKUP($D763, Data!$A$2:$V$9750, G$16, 0)</f>
        <v>#N/A</v>
      </c>
      <c r="H763" t="e">
        <f>VLOOKUP($D763, Data!$A$2:$V$9750, H$16, 0)</f>
        <v>#N/A</v>
      </c>
      <c r="I763" t="e">
        <f>VLOOKUP($D763, Data!$A$2:$V$9750, I$16, 0)</f>
        <v>#N/A</v>
      </c>
    </row>
    <row r="764" spans="1:9" x14ac:dyDescent="0.25">
      <c r="A764" s="11">
        <v>8</v>
      </c>
      <c r="B764" s="13" t="s">
        <v>181</v>
      </c>
      <c r="C764" s="13" t="s">
        <v>31</v>
      </c>
      <c r="D764" s="14" t="str">
        <f t="shared" si="13"/>
        <v>Not Ready8TransgenderGeneralized Anxiety Disorder (6.1)</v>
      </c>
      <c r="E764" t="e">
        <f>VLOOKUP($D764, Data!$A$2:$V$9750, E$16, 0)</f>
        <v>#N/A</v>
      </c>
      <c r="F764" t="e">
        <f>VLOOKUP($D764, Data!$A$2:$V$9750, F$16, 0)</f>
        <v>#N/A</v>
      </c>
      <c r="G764" t="e">
        <f>VLOOKUP($D764, Data!$A$2:$V$9750, G$16, 0)</f>
        <v>#N/A</v>
      </c>
      <c r="H764" t="e">
        <f>VLOOKUP($D764, Data!$A$2:$V$9750, H$16, 0)</f>
        <v>#N/A</v>
      </c>
      <c r="I764" t="e">
        <f>VLOOKUP($D764, Data!$A$2:$V$9750, I$16, 0)</f>
        <v>#N/A</v>
      </c>
    </row>
    <row r="765" spans="1:9" x14ac:dyDescent="0.25">
      <c r="A765" s="11">
        <v>8</v>
      </c>
      <c r="B765" s="13" t="s">
        <v>181</v>
      </c>
      <c r="C765" s="13" t="s">
        <v>32</v>
      </c>
      <c r="D765" s="14" t="str">
        <f t="shared" si="13"/>
        <v>Not Ready8TransgenderMajor Depressive Disorder (10.1)</v>
      </c>
      <c r="E765" t="e">
        <f>VLOOKUP($D765, Data!$A$2:$V$9750, E$16, 0)</f>
        <v>#N/A</v>
      </c>
      <c r="F765" t="e">
        <f>VLOOKUP($D765, Data!$A$2:$V$9750, F$16, 0)</f>
        <v>#N/A</v>
      </c>
      <c r="G765" t="e">
        <f>VLOOKUP($D765, Data!$A$2:$V$9750, G$16, 0)</f>
        <v>#N/A</v>
      </c>
      <c r="H765" t="e">
        <f>VLOOKUP($D765, Data!$A$2:$V$9750, H$16, 0)</f>
        <v>#N/A</v>
      </c>
      <c r="I765" t="e">
        <f>VLOOKUP($D765, Data!$A$2:$V$9750, I$16, 0)</f>
        <v>#N/A</v>
      </c>
    </row>
    <row r="766" spans="1:9" x14ac:dyDescent="0.25">
      <c r="A766" s="11">
        <v>8</v>
      </c>
      <c r="B766" s="13" t="s">
        <v>181</v>
      </c>
      <c r="C766" s="13" t="s">
        <v>33</v>
      </c>
      <c r="D766" s="14" t="str">
        <f t="shared" si="13"/>
        <v>Not Ready8TransgenderSeparation Anxiety Disorder (7.1)</v>
      </c>
      <c r="E766" t="e">
        <f>VLOOKUP($D766, Data!$A$2:$V$9750, E$16, 0)</f>
        <v>#N/A</v>
      </c>
      <c r="F766" t="e">
        <f>VLOOKUP($D766, Data!$A$2:$V$9750, F$16, 0)</f>
        <v>#N/A</v>
      </c>
      <c r="G766" t="e">
        <f>VLOOKUP($D766, Data!$A$2:$V$9750, G$16, 0)</f>
        <v>#N/A</v>
      </c>
      <c r="H766" t="e">
        <f>VLOOKUP($D766, Data!$A$2:$V$9750, H$16, 0)</f>
        <v>#N/A</v>
      </c>
      <c r="I766" t="e">
        <f>VLOOKUP($D766, Data!$A$2:$V$9750, I$16, 0)</f>
        <v>#N/A</v>
      </c>
    </row>
    <row r="767" spans="1:9" x14ac:dyDescent="0.25">
      <c r="A767" s="11">
        <v>8</v>
      </c>
      <c r="B767" s="13" t="s">
        <v>181</v>
      </c>
      <c r="C767" s="13" t="s">
        <v>34</v>
      </c>
      <c r="D767" s="14" t="str">
        <f t="shared" si="13"/>
        <v>Not Ready8TransgenderObsessive Compulsive Disorder (6.1)</v>
      </c>
      <c r="E767" t="e">
        <f>VLOOKUP($D767, Data!$A$2:$V$9750, E$16, 0)</f>
        <v>#N/A</v>
      </c>
      <c r="F767" t="e">
        <f>VLOOKUP($D767, Data!$A$2:$V$9750, F$16, 0)</f>
        <v>#N/A</v>
      </c>
      <c r="G767" t="e">
        <f>VLOOKUP($D767, Data!$A$2:$V$9750, G$16, 0)</f>
        <v>#N/A</v>
      </c>
      <c r="H767" t="e">
        <f>VLOOKUP($D767, Data!$A$2:$V$9750, H$16, 0)</f>
        <v>#N/A</v>
      </c>
      <c r="I767" t="e">
        <f>VLOOKUP($D767, Data!$A$2:$V$9750, I$16, 0)</f>
        <v>#N/A</v>
      </c>
    </row>
    <row r="768" spans="1:9" x14ac:dyDescent="0.25">
      <c r="A768" s="11">
        <v>8</v>
      </c>
      <c r="B768" s="13" t="s">
        <v>181</v>
      </c>
      <c r="C768" s="13" t="s">
        <v>35</v>
      </c>
      <c r="D768" s="14" t="str">
        <f t="shared" si="13"/>
        <v>Not Ready8TransgenderTotal Anxiety (37.1)</v>
      </c>
      <c r="E768" t="e">
        <f>VLOOKUP($D768, Data!$A$2:$V$9750, E$16, 0)</f>
        <v>#N/A</v>
      </c>
      <c r="F768" t="e">
        <f>VLOOKUP($D768, Data!$A$2:$V$9750, F$16, 0)</f>
        <v>#N/A</v>
      </c>
      <c r="G768" t="e">
        <f>VLOOKUP($D768, Data!$A$2:$V$9750, G$16, 0)</f>
        <v>#N/A</v>
      </c>
      <c r="H768" t="e">
        <f>VLOOKUP($D768, Data!$A$2:$V$9750, H$16, 0)</f>
        <v>#N/A</v>
      </c>
      <c r="I768" t="e">
        <f>VLOOKUP($D768, Data!$A$2:$V$9750, I$16, 0)</f>
        <v>#N/A</v>
      </c>
    </row>
    <row r="769" spans="1:9" x14ac:dyDescent="0.25">
      <c r="A769" s="11">
        <v>8</v>
      </c>
      <c r="B769" s="13" t="s">
        <v>181</v>
      </c>
      <c r="C769" s="13" t="s">
        <v>36</v>
      </c>
      <c r="D769" s="14" t="str">
        <f t="shared" si="13"/>
        <v>Not Ready8TransgenderTotal Anxiety and Depression (47.1)</v>
      </c>
      <c r="E769" t="e">
        <f>VLOOKUP($D769, Data!$A$2:$V$9750, E$16, 0)</f>
        <v>#N/A</v>
      </c>
      <c r="F769" t="e">
        <f>VLOOKUP($D769, Data!$A$2:$V$9750, F$16, 0)</f>
        <v>#N/A</v>
      </c>
      <c r="G769" t="e">
        <f>VLOOKUP($D769, Data!$A$2:$V$9750, G$16, 0)</f>
        <v>#N/A</v>
      </c>
      <c r="H769" t="e">
        <f>VLOOKUP($D769, Data!$A$2:$V$9750, H$16, 0)</f>
        <v>#N/A</v>
      </c>
      <c r="I769" t="e">
        <f>VLOOKUP($D769, Data!$A$2:$V$9750, I$16, 0)</f>
        <v>#N/A</v>
      </c>
    </row>
    <row r="770" spans="1:9" x14ac:dyDescent="0.25">
      <c r="A770" s="11">
        <v>8</v>
      </c>
      <c r="B770" s="13" t="s">
        <v>181</v>
      </c>
      <c r="C770" s="13" t="s">
        <v>52</v>
      </c>
      <c r="D770" s="14" t="str">
        <f t="shared" si="13"/>
        <v>Not Ready8TransgenderTotal Anxiety (15.1)</v>
      </c>
      <c r="E770" t="e">
        <f>VLOOKUP($D770, Data!$A$2:$V$9750, E$16, 0)</f>
        <v>#N/A</v>
      </c>
      <c r="F770" t="e">
        <f>VLOOKUP($D770, Data!$A$2:$V$9750, F$16, 0)</f>
        <v>#N/A</v>
      </c>
      <c r="G770" t="e">
        <f>VLOOKUP($D770, Data!$A$2:$V$9750, G$16, 0)</f>
        <v>#N/A</v>
      </c>
      <c r="H770" t="e">
        <f>VLOOKUP($D770, Data!$A$2:$V$9750, H$16, 0)</f>
        <v>#N/A</v>
      </c>
      <c r="I770" t="e">
        <f>VLOOKUP($D770, Data!$A$2:$V$9750, I$16, 0)</f>
        <v>#N/A</v>
      </c>
    </row>
    <row r="771" spans="1:9" x14ac:dyDescent="0.25">
      <c r="A771" s="11">
        <v>8</v>
      </c>
      <c r="B771" s="13" t="s">
        <v>181</v>
      </c>
      <c r="C771" s="13" t="s">
        <v>53</v>
      </c>
      <c r="D771" s="14" t="str">
        <f t="shared" si="13"/>
        <v>Not Ready8TransgenderTotal Anxiety and Depression (25.1)</v>
      </c>
      <c r="E771" t="e">
        <f>VLOOKUP($D771, Data!$A$2:$V$9750, E$16, 0)</f>
        <v>#N/A</v>
      </c>
      <c r="F771" t="e">
        <f>VLOOKUP($D771, Data!$A$2:$V$9750, F$16, 0)</f>
        <v>#N/A</v>
      </c>
      <c r="G771" t="e">
        <f>VLOOKUP($D771, Data!$A$2:$V$9750, G$16, 0)</f>
        <v>#N/A</v>
      </c>
      <c r="H771" t="e">
        <f>VLOOKUP($D771, Data!$A$2:$V$9750, H$16, 0)</f>
        <v>#N/A</v>
      </c>
      <c r="I771" t="e">
        <f>VLOOKUP($D771, Data!$A$2:$V$9750, I$16, 0)</f>
        <v>#N/A</v>
      </c>
    </row>
    <row r="772" spans="1:9" x14ac:dyDescent="0.25">
      <c r="A772" s="11">
        <v>8</v>
      </c>
      <c r="B772" s="13" t="s">
        <v>181</v>
      </c>
      <c r="C772" s="13" t="s">
        <v>182</v>
      </c>
      <c r="D772" s="14" t="str">
        <f t="shared" si="13"/>
        <v>Not Ready8TransgenderTotal Depression (5.1)</v>
      </c>
      <c r="E772" t="e">
        <f>VLOOKUP($D772, Data!$A$2:$V$9750, E$16, 0)</f>
        <v>#N/A</v>
      </c>
      <c r="F772" t="e">
        <f>VLOOKUP($D772, Data!$A$2:$V$9750, F$16, 0)</f>
        <v>#N/A</v>
      </c>
      <c r="G772" t="e">
        <f>VLOOKUP($D772, Data!$A$2:$V$9750, G$16, 0)</f>
        <v>#N/A</v>
      </c>
      <c r="H772" t="e">
        <f>VLOOKUP($D772, Data!$A$2:$V$9750, H$16, 0)</f>
        <v>#N/A</v>
      </c>
      <c r="I772" t="e">
        <f>VLOOKUP($D772, Data!$A$2:$V$9750, I$16, 0)</f>
        <v>#N/A</v>
      </c>
    </row>
    <row r="773" spans="1:9" x14ac:dyDescent="0.25">
      <c r="A773" s="11">
        <v>8</v>
      </c>
      <c r="B773" s="13" t="s">
        <v>181</v>
      </c>
      <c r="C773" s="13" t="s">
        <v>183</v>
      </c>
      <c r="D773" s="14" t="str">
        <f t="shared" si="13"/>
        <v>Not Ready8TransgenderTotal Anxiety (20.1)</v>
      </c>
      <c r="E773" t="e">
        <f>VLOOKUP($D773, Data!$A$2:$V$9750, E$16, 0)</f>
        <v>#N/A</v>
      </c>
      <c r="F773" t="e">
        <f>VLOOKUP($D773, Data!$A$2:$V$9750, F$16, 0)</f>
        <v>#N/A</v>
      </c>
      <c r="G773" t="e">
        <f>VLOOKUP($D773, Data!$A$2:$V$9750, G$16, 0)</f>
        <v>#N/A</v>
      </c>
      <c r="H773" t="e">
        <f>VLOOKUP($D773, Data!$A$2:$V$9750, H$16, 0)</f>
        <v>#N/A</v>
      </c>
      <c r="I773" t="e">
        <f>VLOOKUP($D773, Data!$A$2:$V$9750, I$16, 0)</f>
        <v>#N/A</v>
      </c>
    </row>
    <row r="774" spans="1:9" x14ac:dyDescent="0.25">
      <c r="A774" s="11">
        <v>9</v>
      </c>
      <c r="B774" s="13" t="s">
        <v>176</v>
      </c>
      <c r="C774" s="13" t="s">
        <v>29</v>
      </c>
      <c r="D774" s="14" t="str">
        <f t="shared" si="13"/>
        <v>Not Ready9BigenderSocial Phobia (9.1)</v>
      </c>
      <c r="E774" t="e">
        <f>VLOOKUP($D774, Data!$A$2:$V$9750, E$16, 0)</f>
        <v>#N/A</v>
      </c>
      <c r="F774" t="e">
        <f>VLOOKUP($D774, Data!$A$2:$V$9750, F$16, 0)</f>
        <v>#N/A</v>
      </c>
      <c r="G774" t="e">
        <f>VLOOKUP($D774, Data!$A$2:$V$9750, G$16, 0)</f>
        <v>#N/A</v>
      </c>
      <c r="H774" t="e">
        <f>VLOOKUP($D774, Data!$A$2:$V$9750, H$16, 0)</f>
        <v>#N/A</v>
      </c>
      <c r="I774" t="e">
        <f>VLOOKUP($D774, Data!$A$2:$V$9750, I$16, 0)</f>
        <v>#N/A</v>
      </c>
    </row>
    <row r="775" spans="1:9" x14ac:dyDescent="0.25">
      <c r="A775" s="11">
        <v>9</v>
      </c>
      <c r="B775" s="13" t="s">
        <v>176</v>
      </c>
      <c r="C775" s="13" t="s">
        <v>30</v>
      </c>
      <c r="D775" s="14" t="str">
        <f t="shared" si="13"/>
        <v>Not Ready9BigenderPanic Disorder (9.1)</v>
      </c>
      <c r="E775" t="e">
        <f>VLOOKUP($D775, Data!$A$2:$V$9750, E$16, 0)</f>
        <v>#N/A</v>
      </c>
      <c r="F775" t="e">
        <f>VLOOKUP($D775, Data!$A$2:$V$9750, F$16, 0)</f>
        <v>#N/A</v>
      </c>
      <c r="G775" t="e">
        <f>VLOOKUP($D775, Data!$A$2:$V$9750, G$16, 0)</f>
        <v>#N/A</v>
      </c>
      <c r="H775" t="e">
        <f>VLOOKUP($D775, Data!$A$2:$V$9750, H$16, 0)</f>
        <v>#N/A</v>
      </c>
      <c r="I775" t="e">
        <f>VLOOKUP($D775, Data!$A$2:$V$9750, I$16, 0)</f>
        <v>#N/A</v>
      </c>
    </row>
    <row r="776" spans="1:9" x14ac:dyDescent="0.25">
      <c r="A776" s="11">
        <v>9</v>
      </c>
      <c r="B776" s="13" t="s">
        <v>176</v>
      </c>
      <c r="C776" s="13" t="s">
        <v>31</v>
      </c>
      <c r="D776" s="14" t="str">
        <f t="shared" si="13"/>
        <v>Not Ready9BigenderGeneralized Anxiety Disorder (6.1)</v>
      </c>
      <c r="E776" t="e">
        <f>VLOOKUP($D776, Data!$A$2:$V$9750, E$16, 0)</f>
        <v>#N/A</v>
      </c>
      <c r="F776" t="e">
        <f>VLOOKUP($D776, Data!$A$2:$V$9750, F$16, 0)</f>
        <v>#N/A</v>
      </c>
      <c r="G776" t="e">
        <f>VLOOKUP($D776, Data!$A$2:$V$9750, G$16, 0)</f>
        <v>#N/A</v>
      </c>
      <c r="H776" t="e">
        <f>VLOOKUP($D776, Data!$A$2:$V$9750, H$16, 0)</f>
        <v>#N/A</v>
      </c>
      <c r="I776" t="e">
        <f>VLOOKUP($D776, Data!$A$2:$V$9750, I$16, 0)</f>
        <v>#N/A</v>
      </c>
    </row>
    <row r="777" spans="1:9" x14ac:dyDescent="0.25">
      <c r="A777" s="11">
        <v>9</v>
      </c>
      <c r="B777" s="13" t="s">
        <v>176</v>
      </c>
      <c r="C777" s="13" t="s">
        <v>32</v>
      </c>
      <c r="D777" s="14" t="str">
        <f t="shared" si="13"/>
        <v>Not Ready9BigenderMajor Depressive Disorder (10.1)</v>
      </c>
      <c r="E777" t="e">
        <f>VLOOKUP($D777, Data!$A$2:$V$9750, E$16, 0)</f>
        <v>#N/A</v>
      </c>
      <c r="F777" t="e">
        <f>VLOOKUP($D777, Data!$A$2:$V$9750, F$16, 0)</f>
        <v>#N/A</v>
      </c>
      <c r="G777" t="e">
        <f>VLOOKUP($D777, Data!$A$2:$V$9750, G$16, 0)</f>
        <v>#N/A</v>
      </c>
      <c r="H777" t="e">
        <f>VLOOKUP($D777, Data!$A$2:$V$9750, H$16, 0)</f>
        <v>#N/A</v>
      </c>
      <c r="I777" t="e">
        <f>VLOOKUP($D777, Data!$A$2:$V$9750, I$16, 0)</f>
        <v>#N/A</v>
      </c>
    </row>
    <row r="778" spans="1:9" x14ac:dyDescent="0.25">
      <c r="A778" s="11">
        <v>9</v>
      </c>
      <c r="B778" s="13" t="s">
        <v>176</v>
      </c>
      <c r="C778" s="13" t="s">
        <v>33</v>
      </c>
      <c r="D778" s="14" t="str">
        <f t="shared" si="13"/>
        <v>Not Ready9BigenderSeparation Anxiety Disorder (7.1)</v>
      </c>
      <c r="E778" t="e">
        <f>VLOOKUP($D778, Data!$A$2:$V$9750, E$16, 0)</f>
        <v>#N/A</v>
      </c>
      <c r="F778" t="e">
        <f>VLOOKUP($D778, Data!$A$2:$V$9750, F$16, 0)</f>
        <v>#N/A</v>
      </c>
      <c r="G778" t="e">
        <f>VLOOKUP($D778, Data!$A$2:$V$9750, G$16, 0)</f>
        <v>#N/A</v>
      </c>
      <c r="H778" t="e">
        <f>VLOOKUP($D778, Data!$A$2:$V$9750, H$16, 0)</f>
        <v>#N/A</v>
      </c>
      <c r="I778" t="e">
        <f>VLOOKUP($D778, Data!$A$2:$V$9750, I$16, 0)</f>
        <v>#N/A</v>
      </c>
    </row>
    <row r="779" spans="1:9" x14ac:dyDescent="0.25">
      <c r="A779" s="11">
        <v>9</v>
      </c>
      <c r="B779" s="13" t="s">
        <v>176</v>
      </c>
      <c r="C779" s="13" t="s">
        <v>34</v>
      </c>
      <c r="D779" s="14" t="str">
        <f t="shared" si="13"/>
        <v>Not Ready9BigenderObsessive Compulsive Disorder (6.1)</v>
      </c>
      <c r="E779" t="e">
        <f>VLOOKUP($D779, Data!$A$2:$V$9750, E$16, 0)</f>
        <v>#N/A</v>
      </c>
      <c r="F779" t="e">
        <f>VLOOKUP($D779, Data!$A$2:$V$9750, F$16, 0)</f>
        <v>#N/A</v>
      </c>
      <c r="G779" t="e">
        <f>VLOOKUP($D779, Data!$A$2:$V$9750, G$16, 0)</f>
        <v>#N/A</v>
      </c>
      <c r="H779" t="e">
        <f>VLOOKUP($D779, Data!$A$2:$V$9750, H$16, 0)</f>
        <v>#N/A</v>
      </c>
      <c r="I779" t="e">
        <f>VLOOKUP($D779, Data!$A$2:$V$9750, I$16, 0)</f>
        <v>#N/A</v>
      </c>
    </row>
    <row r="780" spans="1:9" x14ac:dyDescent="0.25">
      <c r="A780" s="11">
        <v>9</v>
      </c>
      <c r="B780" s="13" t="s">
        <v>176</v>
      </c>
      <c r="C780" s="13" t="s">
        <v>35</v>
      </c>
      <c r="D780" s="14" t="str">
        <f t="shared" si="13"/>
        <v>Not Ready9BigenderTotal Anxiety (37.1)</v>
      </c>
      <c r="E780" t="e">
        <f>VLOOKUP($D780, Data!$A$2:$V$9750, E$16, 0)</f>
        <v>#N/A</v>
      </c>
      <c r="F780" t="e">
        <f>VLOOKUP($D780, Data!$A$2:$V$9750, F$16, 0)</f>
        <v>#N/A</v>
      </c>
      <c r="G780" t="e">
        <f>VLOOKUP($D780, Data!$A$2:$V$9750, G$16, 0)</f>
        <v>#N/A</v>
      </c>
      <c r="H780" t="e">
        <f>VLOOKUP($D780, Data!$A$2:$V$9750, H$16, 0)</f>
        <v>#N/A</v>
      </c>
      <c r="I780" t="e">
        <f>VLOOKUP($D780, Data!$A$2:$V$9750, I$16, 0)</f>
        <v>#N/A</v>
      </c>
    </row>
    <row r="781" spans="1:9" x14ac:dyDescent="0.25">
      <c r="A781" s="11">
        <v>9</v>
      </c>
      <c r="B781" s="13" t="s">
        <v>176</v>
      </c>
      <c r="C781" s="13" t="s">
        <v>36</v>
      </c>
      <c r="D781" s="14" t="str">
        <f t="shared" si="13"/>
        <v>Not Ready9BigenderTotal Anxiety and Depression (47.1)</v>
      </c>
      <c r="E781" t="e">
        <f>VLOOKUP($D781, Data!$A$2:$V$9750, E$16, 0)</f>
        <v>#N/A</v>
      </c>
      <c r="F781" t="e">
        <f>VLOOKUP($D781, Data!$A$2:$V$9750, F$16, 0)</f>
        <v>#N/A</v>
      </c>
      <c r="G781" t="e">
        <f>VLOOKUP($D781, Data!$A$2:$V$9750, G$16, 0)</f>
        <v>#N/A</v>
      </c>
      <c r="H781" t="e">
        <f>VLOOKUP($D781, Data!$A$2:$V$9750, H$16, 0)</f>
        <v>#N/A</v>
      </c>
      <c r="I781" t="e">
        <f>VLOOKUP($D781, Data!$A$2:$V$9750, I$16, 0)</f>
        <v>#N/A</v>
      </c>
    </row>
    <row r="782" spans="1:9" x14ac:dyDescent="0.25">
      <c r="A782" s="11">
        <v>9</v>
      </c>
      <c r="B782" s="13" t="s">
        <v>176</v>
      </c>
      <c r="C782" s="13" t="s">
        <v>52</v>
      </c>
      <c r="D782" s="14" t="str">
        <f t="shared" si="13"/>
        <v>Not Ready9BigenderTotal Anxiety (15.1)</v>
      </c>
      <c r="E782" t="e">
        <f>VLOOKUP($D782, Data!$A$2:$V$9750, E$16, 0)</f>
        <v>#N/A</v>
      </c>
      <c r="F782" t="e">
        <f>VLOOKUP($D782, Data!$A$2:$V$9750, F$16, 0)</f>
        <v>#N/A</v>
      </c>
      <c r="G782" t="e">
        <f>VLOOKUP($D782, Data!$A$2:$V$9750, G$16, 0)</f>
        <v>#N/A</v>
      </c>
      <c r="H782" t="e">
        <f>VLOOKUP($D782, Data!$A$2:$V$9750, H$16, 0)</f>
        <v>#N/A</v>
      </c>
      <c r="I782" t="e">
        <f>VLOOKUP($D782, Data!$A$2:$V$9750, I$16, 0)</f>
        <v>#N/A</v>
      </c>
    </row>
    <row r="783" spans="1:9" x14ac:dyDescent="0.25">
      <c r="A783" s="11">
        <v>9</v>
      </c>
      <c r="B783" s="13" t="s">
        <v>176</v>
      </c>
      <c r="C783" s="13" t="s">
        <v>53</v>
      </c>
      <c r="D783" s="14" t="str">
        <f t="shared" si="13"/>
        <v>Not Ready9BigenderTotal Anxiety and Depression (25.1)</v>
      </c>
      <c r="E783" t="e">
        <f>VLOOKUP($D783, Data!$A$2:$V$9750, E$16, 0)</f>
        <v>#N/A</v>
      </c>
      <c r="F783" t="e">
        <f>VLOOKUP($D783, Data!$A$2:$V$9750, F$16, 0)</f>
        <v>#N/A</v>
      </c>
      <c r="G783" t="e">
        <f>VLOOKUP($D783, Data!$A$2:$V$9750, G$16, 0)</f>
        <v>#N/A</v>
      </c>
      <c r="H783" t="e">
        <f>VLOOKUP($D783, Data!$A$2:$V$9750, H$16, 0)</f>
        <v>#N/A</v>
      </c>
      <c r="I783" t="e">
        <f>VLOOKUP($D783, Data!$A$2:$V$9750, I$16, 0)</f>
        <v>#N/A</v>
      </c>
    </row>
    <row r="784" spans="1:9" x14ac:dyDescent="0.25">
      <c r="A784" s="11">
        <v>9</v>
      </c>
      <c r="B784" s="13" t="s">
        <v>176</v>
      </c>
      <c r="C784" s="13" t="s">
        <v>182</v>
      </c>
      <c r="D784" s="14" t="str">
        <f t="shared" si="13"/>
        <v>Not Ready9BigenderTotal Depression (5.1)</v>
      </c>
      <c r="E784" t="e">
        <f>VLOOKUP($D784, Data!$A$2:$V$9750, E$16, 0)</f>
        <v>#N/A</v>
      </c>
      <c r="F784" t="e">
        <f>VLOOKUP($D784, Data!$A$2:$V$9750, F$16, 0)</f>
        <v>#N/A</v>
      </c>
      <c r="G784" t="e">
        <f>VLOOKUP($D784, Data!$A$2:$V$9750, G$16, 0)</f>
        <v>#N/A</v>
      </c>
      <c r="H784" t="e">
        <f>VLOOKUP($D784, Data!$A$2:$V$9750, H$16, 0)</f>
        <v>#N/A</v>
      </c>
      <c r="I784" t="e">
        <f>VLOOKUP($D784, Data!$A$2:$V$9750, I$16, 0)</f>
        <v>#N/A</v>
      </c>
    </row>
    <row r="785" spans="1:9" x14ac:dyDescent="0.25">
      <c r="A785" s="11">
        <v>9</v>
      </c>
      <c r="B785" s="13" t="s">
        <v>176</v>
      </c>
      <c r="C785" s="13" t="s">
        <v>183</v>
      </c>
      <c r="D785" s="14" t="str">
        <f t="shared" si="13"/>
        <v>Not Ready9BigenderTotal Anxiety (20.1)</v>
      </c>
      <c r="E785" t="e">
        <f>VLOOKUP($D785, Data!$A$2:$V$9750, E$16, 0)</f>
        <v>#N/A</v>
      </c>
      <c r="F785" t="e">
        <f>VLOOKUP($D785, Data!$A$2:$V$9750, F$16, 0)</f>
        <v>#N/A</v>
      </c>
      <c r="G785" t="e">
        <f>VLOOKUP($D785, Data!$A$2:$V$9750, G$16, 0)</f>
        <v>#N/A</v>
      </c>
      <c r="H785" t="e">
        <f>VLOOKUP($D785, Data!$A$2:$V$9750, H$16, 0)</f>
        <v>#N/A</v>
      </c>
      <c r="I785" t="e">
        <f>VLOOKUP($D785, Data!$A$2:$V$9750, I$16, 0)</f>
        <v>#N/A</v>
      </c>
    </row>
    <row r="786" spans="1:9" x14ac:dyDescent="0.25">
      <c r="A786" s="11">
        <v>9</v>
      </c>
      <c r="B786" s="13" t="s">
        <v>177</v>
      </c>
      <c r="C786" s="13" t="s">
        <v>29</v>
      </c>
      <c r="D786" s="14" t="str">
        <f t="shared" ref="D786:D849" si="14">$B$7&amp;A786&amp;B786&amp;C786</f>
        <v>Not Ready9FemaleSocial Phobia (9.1)</v>
      </c>
      <c r="E786" t="e">
        <f>VLOOKUP($D786, Data!$A$2:$V$9750, E$16, 0)</f>
        <v>#N/A</v>
      </c>
      <c r="F786" t="e">
        <f>VLOOKUP($D786, Data!$A$2:$V$9750, F$16, 0)</f>
        <v>#N/A</v>
      </c>
      <c r="G786" t="e">
        <f>VLOOKUP($D786, Data!$A$2:$V$9750, G$16, 0)</f>
        <v>#N/A</v>
      </c>
      <c r="H786" t="e">
        <f>VLOOKUP($D786, Data!$A$2:$V$9750, H$16, 0)</f>
        <v>#N/A</v>
      </c>
      <c r="I786" t="e">
        <f>VLOOKUP($D786, Data!$A$2:$V$9750, I$16, 0)</f>
        <v>#N/A</v>
      </c>
    </row>
    <row r="787" spans="1:9" x14ac:dyDescent="0.25">
      <c r="A787" s="11">
        <v>9</v>
      </c>
      <c r="B787" s="13" t="s">
        <v>177</v>
      </c>
      <c r="C787" s="13" t="s">
        <v>30</v>
      </c>
      <c r="D787" s="14" t="str">
        <f t="shared" si="14"/>
        <v>Not Ready9FemalePanic Disorder (9.1)</v>
      </c>
      <c r="E787" t="e">
        <f>VLOOKUP($D787, Data!$A$2:$V$9750, E$16, 0)</f>
        <v>#N/A</v>
      </c>
      <c r="F787" t="e">
        <f>VLOOKUP($D787, Data!$A$2:$V$9750, F$16, 0)</f>
        <v>#N/A</v>
      </c>
      <c r="G787" t="e">
        <f>VLOOKUP($D787, Data!$A$2:$V$9750, G$16, 0)</f>
        <v>#N/A</v>
      </c>
      <c r="H787" t="e">
        <f>VLOOKUP($D787, Data!$A$2:$V$9750, H$16, 0)</f>
        <v>#N/A</v>
      </c>
      <c r="I787" t="e">
        <f>VLOOKUP($D787, Data!$A$2:$V$9750, I$16, 0)</f>
        <v>#N/A</v>
      </c>
    </row>
    <row r="788" spans="1:9" x14ac:dyDescent="0.25">
      <c r="A788" s="11">
        <v>9</v>
      </c>
      <c r="B788" s="13" t="s">
        <v>177</v>
      </c>
      <c r="C788" s="13" t="s">
        <v>31</v>
      </c>
      <c r="D788" s="14" t="str">
        <f t="shared" si="14"/>
        <v>Not Ready9FemaleGeneralized Anxiety Disorder (6.1)</v>
      </c>
      <c r="E788" t="e">
        <f>VLOOKUP($D788, Data!$A$2:$V$9750, E$16, 0)</f>
        <v>#N/A</v>
      </c>
      <c r="F788" t="e">
        <f>VLOOKUP($D788, Data!$A$2:$V$9750, F$16, 0)</f>
        <v>#N/A</v>
      </c>
      <c r="G788" t="e">
        <f>VLOOKUP($D788, Data!$A$2:$V$9750, G$16, 0)</f>
        <v>#N/A</v>
      </c>
      <c r="H788" t="e">
        <f>VLOOKUP($D788, Data!$A$2:$V$9750, H$16, 0)</f>
        <v>#N/A</v>
      </c>
      <c r="I788" t="e">
        <f>VLOOKUP($D788, Data!$A$2:$V$9750, I$16, 0)</f>
        <v>#N/A</v>
      </c>
    </row>
    <row r="789" spans="1:9" x14ac:dyDescent="0.25">
      <c r="A789" s="11">
        <v>9</v>
      </c>
      <c r="B789" s="13" t="s">
        <v>177</v>
      </c>
      <c r="C789" s="13" t="s">
        <v>32</v>
      </c>
      <c r="D789" s="14" t="str">
        <f t="shared" si="14"/>
        <v>Not Ready9FemaleMajor Depressive Disorder (10.1)</v>
      </c>
      <c r="E789" t="e">
        <f>VLOOKUP($D789, Data!$A$2:$V$9750, E$16, 0)</f>
        <v>#N/A</v>
      </c>
      <c r="F789" t="e">
        <f>VLOOKUP($D789, Data!$A$2:$V$9750, F$16, 0)</f>
        <v>#N/A</v>
      </c>
      <c r="G789" t="e">
        <f>VLOOKUP($D789, Data!$A$2:$V$9750, G$16, 0)</f>
        <v>#N/A</v>
      </c>
      <c r="H789" t="e">
        <f>VLOOKUP($D789, Data!$A$2:$V$9750, H$16, 0)</f>
        <v>#N/A</v>
      </c>
      <c r="I789" t="e">
        <f>VLOOKUP($D789, Data!$A$2:$V$9750, I$16, 0)</f>
        <v>#N/A</v>
      </c>
    </row>
    <row r="790" spans="1:9" x14ac:dyDescent="0.25">
      <c r="A790" s="11">
        <v>9</v>
      </c>
      <c r="B790" s="13" t="s">
        <v>177</v>
      </c>
      <c r="C790" s="13" t="s">
        <v>33</v>
      </c>
      <c r="D790" s="14" t="str">
        <f t="shared" si="14"/>
        <v>Not Ready9FemaleSeparation Anxiety Disorder (7.1)</v>
      </c>
      <c r="E790" t="e">
        <f>VLOOKUP($D790, Data!$A$2:$V$9750, E$16, 0)</f>
        <v>#N/A</v>
      </c>
      <c r="F790" t="e">
        <f>VLOOKUP($D790, Data!$A$2:$V$9750, F$16, 0)</f>
        <v>#N/A</v>
      </c>
      <c r="G790" t="e">
        <f>VLOOKUP($D790, Data!$A$2:$V$9750, G$16, 0)</f>
        <v>#N/A</v>
      </c>
      <c r="H790" t="e">
        <f>VLOOKUP($D790, Data!$A$2:$V$9750, H$16, 0)</f>
        <v>#N/A</v>
      </c>
      <c r="I790" t="e">
        <f>VLOOKUP($D790, Data!$A$2:$V$9750, I$16, 0)</f>
        <v>#N/A</v>
      </c>
    </row>
    <row r="791" spans="1:9" x14ac:dyDescent="0.25">
      <c r="A791" s="11">
        <v>9</v>
      </c>
      <c r="B791" s="13" t="s">
        <v>177</v>
      </c>
      <c r="C791" s="13" t="s">
        <v>34</v>
      </c>
      <c r="D791" s="14" t="str">
        <f t="shared" si="14"/>
        <v>Not Ready9FemaleObsessive Compulsive Disorder (6.1)</v>
      </c>
      <c r="E791" t="e">
        <f>VLOOKUP($D791, Data!$A$2:$V$9750, E$16, 0)</f>
        <v>#N/A</v>
      </c>
      <c r="F791" t="e">
        <f>VLOOKUP($D791, Data!$A$2:$V$9750, F$16, 0)</f>
        <v>#N/A</v>
      </c>
      <c r="G791" t="e">
        <f>VLOOKUP($D791, Data!$A$2:$V$9750, G$16, 0)</f>
        <v>#N/A</v>
      </c>
      <c r="H791" t="e">
        <f>VLOOKUP($D791, Data!$A$2:$V$9750, H$16, 0)</f>
        <v>#N/A</v>
      </c>
      <c r="I791" t="e">
        <f>VLOOKUP($D791, Data!$A$2:$V$9750, I$16, 0)</f>
        <v>#N/A</v>
      </c>
    </row>
    <row r="792" spans="1:9" x14ac:dyDescent="0.25">
      <c r="A792" s="11">
        <v>9</v>
      </c>
      <c r="B792" s="13" t="s">
        <v>177</v>
      </c>
      <c r="C792" s="13" t="s">
        <v>35</v>
      </c>
      <c r="D792" s="14" t="str">
        <f t="shared" si="14"/>
        <v>Not Ready9FemaleTotal Anxiety (37.1)</v>
      </c>
      <c r="E792" t="e">
        <f>VLOOKUP($D792, Data!$A$2:$V$9750, E$16, 0)</f>
        <v>#N/A</v>
      </c>
      <c r="F792" t="e">
        <f>VLOOKUP($D792, Data!$A$2:$V$9750, F$16, 0)</f>
        <v>#N/A</v>
      </c>
      <c r="G792" t="e">
        <f>VLOOKUP($D792, Data!$A$2:$V$9750, G$16, 0)</f>
        <v>#N/A</v>
      </c>
      <c r="H792" t="e">
        <f>VLOOKUP($D792, Data!$A$2:$V$9750, H$16, 0)</f>
        <v>#N/A</v>
      </c>
      <c r="I792" t="e">
        <f>VLOOKUP($D792, Data!$A$2:$V$9750, I$16, 0)</f>
        <v>#N/A</v>
      </c>
    </row>
    <row r="793" spans="1:9" x14ac:dyDescent="0.25">
      <c r="A793" s="11">
        <v>9</v>
      </c>
      <c r="B793" s="13" t="s">
        <v>177</v>
      </c>
      <c r="C793" s="13" t="s">
        <v>36</v>
      </c>
      <c r="D793" s="14" t="str">
        <f t="shared" si="14"/>
        <v>Not Ready9FemaleTotal Anxiety and Depression (47.1)</v>
      </c>
      <c r="E793" t="e">
        <f>VLOOKUP($D793, Data!$A$2:$V$9750, E$16, 0)</f>
        <v>#N/A</v>
      </c>
      <c r="F793" t="e">
        <f>VLOOKUP($D793, Data!$A$2:$V$9750, F$16, 0)</f>
        <v>#N/A</v>
      </c>
      <c r="G793" t="e">
        <f>VLOOKUP($D793, Data!$A$2:$V$9750, G$16, 0)</f>
        <v>#N/A</v>
      </c>
      <c r="H793" t="e">
        <f>VLOOKUP($D793, Data!$A$2:$V$9750, H$16, 0)</f>
        <v>#N/A</v>
      </c>
      <c r="I793" t="e">
        <f>VLOOKUP($D793, Data!$A$2:$V$9750, I$16, 0)</f>
        <v>#N/A</v>
      </c>
    </row>
    <row r="794" spans="1:9" x14ac:dyDescent="0.25">
      <c r="A794" s="11">
        <v>9</v>
      </c>
      <c r="B794" s="13" t="s">
        <v>177</v>
      </c>
      <c r="C794" s="13" t="s">
        <v>52</v>
      </c>
      <c r="D794" s="14" t="str">
        <f t="shared" si="14"/>
        <v>Not Ready9FemaleTotal Anxiety (15.1)</v>
      </c>
      <c r="E794" t="e">
        <f>VLOOKUP($D794, Data!$A$2:$V$9750, E$16, 0)</f>
        <v>#N/A</v>
      </c>
      <c r="F794" t="e">
        <f>VLOOKUP($D794, Data!$A$2:$V$9750, F$16, 0)</f>
        <v>#N/A</v>
      </c>
      <c r="G794" t="e">
        <f>VLOOKUP($D794, Data!$A$2:$V$9750, G$16, 0)</f>
        <v>#N/A</v>
      </c>
      <c r="H794" t="e">
        <f>VLOOKUP($D794, Data!$A$2:$V$9750, H$16, 0)</f>
        <v>#N/A</v>
      </c>
      <c r="I794" t="e">
        <f>VLOOKUP($D794, Data!$A$2:$V$9750, I$16, 0)</f>
        <v>#N/A</v>
      </c>
    </row>
    <row r="795" spans="1:9" x14ac:dyDescent="0.25">
      <c r="A795" s="11">
        <v>9</v>
      </c>
      <c r="B795" s="13" t="s">
        <v>177</v>
      </c>
      <c r="C795" s="13" t="s">
        <v>53</v>
      </c>
      <c r="D795" s="14" t="str">
        <f t="shared" si="14"/>
        <v>Not Ready9FemaleTotal Anxiety and Depression (25.1)</v>
      </c>
      <c r="E795" t="e">
        <f>VLOOKUP($D795, Data!$A$2:$V$9750, E$16, 0)</f>
        <v>#N/A</v>
      </c>
      <c r="F795" t="e">
        <f>VLOOKUP($D795, Data!$A$2:$V$9750, F$16, 0)</f>
        <v>#N/A</v>
      </c>
      <c r="G795" t="e">
        <f>VLOOKUP($D795, Data!$A$2:$V$9750, G$16, 0)</f>
        <v>#N/A</v>
      </c>
      <c r="H795" t="e">
        <f>VLOOKUP($D795, Data!$A$2:$V$9750, H$16, 0)</f>
        <v>#N/A</v>
      </c>
      <c r="I795" t="e">
        <f>VLOOKUP($D795, Data!$A$2:$V$9750, I$16, 0)</f>
        <v>#N/A</v>
      </c>
    </row>
    <row r="796" spans="1:9" x14ac:dyDescent="0.25">
      <c r="A796" s="11">
        <v>9</v>
      </c>
      <c r="B796" s="13" t="s">
        <v>177</v>
      </c>
      <c r="C796" s="13" t="s">
        <v>182</v>
      </c>
      <c r="D796" s="14" t="str">
        <f t="shared" si="14"/>
        <v>Not Ready9FemaleTotal Depression (5.1)</v>
      </c>
      <c r="E796" t="e">
        <f>VLOOKUP($D796, Data!$A$2:$V$9750, E$16, 0)</f>
        <v>#N/A</v>
      </c>
      <c r="F796" t="e">
        <f>VLOOKUP($D796, Data!$A$2:$V$9750, F$16, 0)</f>
        <v>#N/A</v>
      </c>
      <c r="G796" t="e">
        <f>VLOOKUP($D796, Data!$A$2:$V$9750, G$16, 0)</f>
        <v>#N/A</v>
      </c>
      <c r="H796" t="e">
        <f>VLOOKUP($D796, Data!$A$2:$V$9750, H$16, 0)</f>
        <v>#N/A</v>
      </c>
      <c r="I796" t="e">
        <f>VLOOKUP($D796, Data!$A$2:$V$9750, I$16, 0)</f>
        <v>#N/A</v>
      </c>
    </row>
    <row r="797" spans="1:9" x14ac:dyDescent="0.25">
      <c r="A797" s="11">
        <v>9</v>
      </c>
      <c r="B797" s="13" t="s">
        <v>177</v>
      </c>
      <c r="C797" s="13" t="s">
        <v>183</v>
      </c>
      <c r="D797" s="14" t="str">
        <f t="shared" si="14"/>
        <v>Not Ready9FemaleTotal Anxiety (20.1)</v>
      </c>
      <c r="E797" t="e">
        <f>VLOOKUP($D797, Data!$A$2:$V$9750, E$16, 0)</f>
        <v>#N/A</v>
      </c>
      <c r="F797" t="e">
        <f>VLOOKUP($D797, Data!$A$2:$V$9750, F$16, 0)</f>
        <v>#N/A</v>
      </c>
      <c r="G797" t="e">
        <f>VLOOKUP($D797, Data!$A$2:$V$9750, G$16, 0)</f>
        <v>#N/A</v>
      </c>
      <c r="H797" t="e">
        <f>VLOOKUP($D797, Data!$A$2:$V$9750, H$16, 0)</f>
        <v>#N/A</v>
      </c>
      <c r="I797" t="e">
        <f>VLOOKUP($D797, Data!$A$2:$V$9750, I$16, 0)</f>
        <v>#N/A</v>
      </c>
    </row>
    <row r="798" spans="1:9" x14ac:dyDescent="0.25">
      <c r="A798" s="11">
        <v>9</v>
      </c>
      <c r="B798" s="13" t="s">
        <v>178</v>
      </c>
      <c r="C798" s="13" t="s">
        <v>29</v>
      </c>
      <c r="D798" s="14" t="str">
        <f t="shared" si="14"/>
        <v>Not Ready9GenderfluidSocial Phobia (9.1)</v>
      </c>
      <c r="E798" t="e">
        <f>VLOOKUP($D798, Data!$A$2:$V$9750, E$16, 0)</f>
        <v>#N/A</v>
      </c>
      <c r="F798" t="e">
        <f>VLOOKUP($D798, Data!$A$2:$V$9750, F$16, 0)</f>
        <v>#N/A</v>
      </c>
      <c r="G798" t="e">
        <f>VLOOKUP($D798, Data!$A$2:$V$9750, G$16, 0)</f>
        <v>#N/A</v>
      </c>
      <c r="H798" t="e">
        <f>VLOOKUP($D798, Data!$A$2:$V$9750, H$16, 0)</f>
        <v>#N/A</v>
      </c>
      <c r="I798" t="e">
        <f>VLOOKUP($D798, Data!$A$2:$V$9750, I$16, 0)</f>
        <v>#N/A</v>
      </c>
    </row>
    <row r="799" spans="1:9" x14ac:dyDescent="0.25">
      <c r="A799" s="11">
        <v>9</v>
      </c>
      <c r="B799" s="13" t="s">
        <v>178</v>
      </c>
      <c r="C799" s="13" t="s">
        <v>30</v>
      </c>
      <c r="D799" s="14" t="str">
        <f t="shared" si="14"/>
        <v>Not Ready9GenderfluidPanic Disorder (9.1)</v>
      </c>
      <c r="E799" t="e">
        <f>VLOOKUP($D799, Data!$A$2:$V$9750, E$16, 0)</f>
        <v>#N/A</v>
      </c>
      <c r="F799" t="e">
        <f>VLOOKUP($D799, Data!$A$2:$V$9750, F$16, 0)</f>
        <v>#N/A</v>
      </c>
      <c r="G799" t="e">
        <f>VLOOKUP($D799, Data!$A$2:$V$9750, G$16, 0)</f>
        <v>#N/A</v>
      </c>
      <c r="H799" t="e">
        <f>VLOOKUP($D799, Data!$A$2:$V$9750, H$16, 0)</f>
        <v>#N/A</v>
      </c>
      <c r="I799" t="e">
        <f>VLOOKUP($D799, Data!$A$2:$V$9750, I$16, 0)</f>
        <v>#N/A</v>
      </c>
    </row>
    <row r="800" spans="1:9" x14ac:dyDescent="0.25">
      <c r="A800" s="11">
        <v>9</v>
      </c>
      <c r="B800" s="13" t="s">
        <v>178</v>
      </c>
      <c r="C800" s="13" t="s">
        <v>31</v>
      </c>
      <c r="D800" s="14" t="str">
        <f t="shared" si="14"/>
        <v>Not Ready9GenderfluidGeneralized Anxiety Disorder (6.1)</v>
      </c>
      <c r="E800" t="e">
        <f>VLOOKUP($D800, Data!$A$2:$V$9750, E$16, 0)</f>
        <v>#N/A</v>
      </c>
      <c r="F800" t="e">
        <f>VLOOKUP($D800, Data!$A$2:$V$9750, F$16, 0)</f>
        <v>#N/A</v>
      </c>
      <c r="G800" t="e">
        <f>VLOOKUP($D800, Data!$A$2:$V$9750, G$16, 0)</f>
        <v>#N/A</v>
      </c>
      <c r="H800" t="e">
        <f>VLOOKUP($D800, Data!$A$2:$V$9750, H$16, 0)</f>
        <v>#N/A</v>
      </c>
      <c r="I800" t="e">
        <f>VLOOKUP($D800, Data!$A$2:$V$9750, I$16, 0)</f>
        <v>#N/A</v>
      </c>
    </row>
    <row r="801" spans="1:9" x14ac:dyDescent="0.25">
      <c r="A801" s="11">
        <v>9</v>
      </c>
      <c r="B801" s="13" t="s">
        <v>178</v>
      </c>
      <c r="C801" s="13" t="s">
        <v>32</v>
      </c>
      <c r="D801" s="14" t="str">
        <f t="shared" si="14"/>
        <v>Not Ready9GenderfluidMajor Depressive Disorder (10.1)</v>
      </c>
      <c r="E801" t="e">
        <f>VLOOKUP($D801, Data!$A$2:$V$9750, E$16, 0)</f>
        <v>#N/A</v>
      </c>
      <c r="F801" t="e">
        <f>VLOOKUP($D801, Data!$A$2:$V$9750, F$16, 0)</f>
        <v>#N/A</v>
      </c>
      <c r="G801" t="e">
        <f>VLOOKUP($D801, Data!$A$2:$V$9750, G$16, 0)</f>
        <v>#N/A</v>
      </c>
      <c r="H801" t="e">
        <f>VLOOKUP($D801, Data!$A$2:$V$9750, H$16, 0)</f>
        <v>#N/A</v>
      </c>
      <c r="I801" t="e">
        <f>VLOOKUP($D801, Data!$A$2:$V$9750, I$16, 0)</f>
        <v>#N/A</v>
      </c>
    </row>
    <row r="802" spans="1:9" x14ac:dyDescent="0.25">
      <c r="A802" s="11">
        <v>9</v>
      </c>
      <c r="B802" s="13" t="s">
        <v>178</v>
      </c>
      <c r="C802" s="13" t="s">
        <v>33</v>
      </c>
      <c r="D802" s="14" t="str">
        <f t="shared" si="14"/>
        <v>Not Ready9GenderfluidSeparation Anxiety Disorder (7.1)</v>
      </c>
      <c r="E802" t="e">
        <f>VLOOKUP($D802, Data!$A$2:$V$9750, E$16, 0)</f>
        <v>#N/A</v>
      </c>
      <c r="F802" t="e">
        <f>VLOOKUP($D802, Data!$A$2:$V$9750, F$16, 0)</f>
        <v>#N/A</v>
      </c>
      <c r="G802" t="e">
        <f>VLOOKUP($D802, Data!$A$2:$V$9750, G$16, 0)</f>
        <v>#N/A</v>
      </c>
      <c r="H802" t="e">
        <f>VLOOKUP($D802, Data!$A$2:$V$9750, H$16, 0)</f>
        <v>#N/A</v>
      </c>
      <c r="I802" t="e">
        <f>VLOOKUP($D802, Data!$A$2:$V$9750, I$16, 0)</f>
        <v>#N/A</v>
      </c>
    </row>
    <row r="803" spans="1:9" x14ac:dyDescent="0.25">
      <c r="A803" s="11">
        <v>9</v>
      </c>
      <c r="B803" s="13" t="s">
        <v>178</v>
      </c>
      <c r="C803" s="13" t="s">
        <v>34</v>
      </c>
      <c r="D803" s="14" t="str">
        <f t="shared" si="14"/>
        <v>Not Ready9GenderfluidObsessive Compulsive Disorder (6.1)</v>
      </c>
      <c r="E803" t="e">
        <f>VLOOKUP($D803, Data!$A$2:$V$9750, E$16, 0)</f>
        <v>#N/A</v>
      </c>
      <c r="F803" t="e">
        <f>VLOOKUP($D803, Data!$A$2:$V$9750, F$16, 0)</f>
        <v>#N/A</v>
      </c>
      <c r="G803" t="e">
        <f>VLOOKUP($D803, Data!$A$2:$V$9750, G$16, 0)</f>
        <v>#N/A</v>
      </c>
      <c r="H803" t="e">
        <f>VLOOKUP($D803, Data!$A$2:$V$9750, H$16, 0)</f>
        <v>#N/A</v>
      </c>
      <c r="I803" t="e">
        <f>VLOOKUP($D803, Data!$A$2:$V$9750, I$16, 0)</f>
        <v>#N/A</v>
      </c>
    </row>
    <row r="804" spans="1:9" x14ac:dyDescent="0.25">
      <c r="A804" s="11">
        <v>9</v>
      </c>
      <c r="B804" s="13" t="s">
        <v>178</v>
      </c>
      <c r="C804" s="13" t="s">
        <v>35</v>
      </c>
      <c r="D804" s="14" t="str">
        <f t="shared" si="14"/>
        <v>Not Ready9GenderfluidTotal Anxiety (37.1)</v>
      </c>
      <c r="E804" t="e">
        <f>VLOOKUP($D804, Data!$A$2:$V$9750, E$16, 0)</f>
        <v>#N/A</v>
      </c>
      <c r="F804" t="e">
        <f>VLOOKUP($D804, Data!$A$2:$V$9750, F$16, 0)</f>
        <v>#N/A</v>
      </c>
      <c r="G804" t="e">
        <f>VLOOKUP($D804, Data!$A$2:$V$9750, G$16, 0)</f>
        <v>#N/A</v>
      </c>
      <c r="H804" t="e">
        <f>VLOOKUP($D804, Data!$A$2:$V$9750, H$16, 0)</f>
        <v>#N/A</v>
      </c>
      <c r="I804" t="e">
        <f>VLOOKUP($D804, Data!$A$2:$V$9750, I$16, 0)</f>
        <v>#N/A</v>
      </c>
    </row>
    <row r="805" spans="1:9" x14ac:dyDescent="0.25">
      <c r="A805" s="11">
        <v>9</v>
      </c>
      <c r="B805" s="13" t="s">
        <v>178</v>
      </c>
      <c r="C805" s="13" t="s">
        <v>36</v>
      </c>
      <c r="D805" s="14" t="str">
        <f t="shared" si="14"/>
        <v>Not Ready9GenderfluidTotal Anxiety and Depression (47.1)</v>
      </c>
      <c r="E805" t="e">
        <f>VLOOKUP($D805, Data!$A$2:$V$9750, E$16, 0)</f>
        <v>#N/A</v>
      </c>
      <c r="F805" t="e">
        <f>VLOOKUP($D805, Data!$A$2:$V$9750, F$16, 0)</f>
        <v>#N/A</v>
      </c>
      <c r="G805" t="e">
        <f>VLOOKUP($D805, Data!$A$2:$V$9750, G$16, 0)</f>
        <v>#N/A</v>
      </c>
      <c r="H805" t="e">
        <f>VLOOKUP($D805, Data!$A$2:$V$9750, H$16, 0)</f>
        <v>#N/A</v>
      </c>
      <c r="I805" t="e">
        <f>VLOOKUP($D805, Data!$A$2:$V$9750, I$16, 0)</f>
        <v>#N/A</v>
      </c>
    </row>
    <row r="806" spans="1:9" x14ac:dyDescent="0.25">
      <c r="A806" s="11">
        <v>9</v>
      </c>
      <c r="B806" s="13" t="s">
        <v>178</v>
      </c>
      <c r="C806" s="13" t="s">
        <v>52</v>
      </c>
      <c r="D806" s="14" t="str">
        <f t="shared" si="14"/>
        <v>Not Ready9GenderfluidTotal Anxiety (15.1)</v>
      </c>
      <c r="E806" t="e">
        <f>VLOOKUP($D806, Data!$A$2:$V$9750, E$16, 0)</f>
        <v>#N/A</v>
      </c>
      <c r="F806" t="e">
        <f>VLOOKUP($D806, Data!$A$2:$V$9750, F$16, 0)</f>
        <v>#N/A</v>
      </c>
      <c r="G806" t="e">
        <f>VLOOKUP($D806, Data!$A$2:$V$9750, G$16, 0)</f>
        <v>#N/A</v>
      </c>
      <c r="H806" t="e">
        <f>VLOOKUP($D806, Data!$A$2:$V$9750, H$16, 0)</f>
        <v>#N/A</v>
      </c>
      <c r="I806" t="e">
        <f>VLOOKUP($D806, Data!$A$2:$V$9750, I$16, 0)</f>
        <v>#N/A</v>
      </c>
    </row>
    <row r="807" spans="1:9" x14ac:dyDescent="0.25">
      <c r="A807" s="11">
        <v>9</v>
      </c>
      <c r="B807" s="13" t="s">
        <v>178</v>
      </c>
      <c r="C807" s="13" t="s">
        <v>53</v>
      </c>
      <c r="D807" s="14" t="str">
        <f t="shared" si="14"/>
        <v>Not Ready9GenderfluidTotal Anxiety and Depression (25.1)</v>
      </c>
      <c r="E807" t="e">
        <f>VLOOKUP($D807, Data!$A$2:$V$9750, E$16, 0)</f>
        <v>#N/A</v>
      </c>
      <c r="F807" t="e">
        <f>VLOOKUP($D807, Data!$A$2:$V$9750, F$16, 0)</f>
        <v>#N/A</v>
      </c>
      <c r="G807" t="e">
        <f>VLOOKUP($D807, Data!$A$2:$V$9750, G$16, 0)</f>
        <v>#N/A</v>
      </c>
      <c r="H807" t="e">
        <f>VLOOKUP($D807, Data!$A$2:$V$9750, H$16, 0)</f>
        <v>#N/A</v>
      </c>
      <c r="I807" t="e">
        <f>VLOOKUP($D807, Data!$A$2:$V$9750, I$16, 0)</f>
        <v>#N/A</v>
      </c>
    </row>
    <row r="808" spans="1:9" x14ac:dyDescent="0.25">
      <c r="A808" s="11">
        <v>9</v>
      </c>
      <c r="B808" s="13" t="s">
        <v>178</v>
      </c>
      <c r="C808" s="13" t="s">
        <v>182</v>
      </c>
      <c r="D808" s="14" t="str">
        <f t="shared" si="14"/>
        <v>Not Ready9GenderfluidTotal Depression (5.1)</v>
      </c>
      <c r="E808" t="e">
        <f>VLOOKUP($D808, Data!$A$2:$V$9750, E$16, 0)</f>
        <v>#N/A</v>
      </c>
      <c r="F808" t="e">
        <f>VLOOKUP($D808, Data!$A$2:$V$9750, F$16, 0)</f>
        <v>#N/A</v>
      </c>
      <c r="G808" t="e">
        <f>VLOOKUP($D808, Data!$A$2:$V$9750, G$16, 0)</f>
        <v>#N/A</v>
      </c>
      <c r="H808" t="e">
        <f>VLOOKUP($D808, Data!$A$2:$V$9750, H$16, 0)</f>
        <v>#N/A</v>
      </c>
      <c r="I808" t="e">
        <f>VLOOKUP($D808, Data!$A$2:$V$9750, I$16, 0)</f>
        <v>#N/A</v>
      </c>
    </row>
    <row r="809" spans="1:9" x14ac:dyDescent="0.25">
      <c r="A809" s="11">
        <v>9</v>
      </c>
      <c r="B809" s="13" t="s">
        <v>178</v>
      </c>
      <c r="C809" s="13" t="s">
        <v>183</v>
      </c>
      <c r="D809" s="14" t="str">
        <f t="shared" si="14"/>
        <v>Not Ready9GenderfluidTotal Anxiety (20.1)</v>
      </c>
      <c r="E809" t="e">
        <f>VLOOKUP($D809, Data!$A$2:$V$9750, E$16, 0)</f>
        <v>#N/A</v>
      </c>
      <c r="F809" t="e">
        <f>VLOOKUP($D809, Data!$A$2:$V$9750, F$16, 0)</f>
        <v>#N/A</v>
      </c>
      <c r="G809" t="e">
        <f>VLOOKUP($D809, Data!$A$2:$V$9750, G$16, 0)</f>
        <v>#N/A</v>
      </c>
      <c r="H809" t="e">
        <f>VLOOKUP($D809, Data!$A$2:$V$9750, H$16, 0)</f>
        <v>#N/A</v>
      </c>
      <c r="I809" t="e">
        <f>VLOOKUP($D809, Data!$A$2:$V$9750, I$16, 0)</f>
        <v>#N/A</v>
      </c>
    </row>
    <row r="810" spans="1:9" x14ac:dyDescent="0.25">
      <c r="A810" s="11">
        <v>9</v>
      </c>
      <c r="B810" s="13" t="s">
        <v>179</v>
      </c>
      <c r="C810" s="13" t="s">
        <v>29</v>
      </c>
      <c r="D810" s="14" t="str">
        <f t="shared" si="14"/>
        <v>Not Ready9MaleSocial Phobia (9.1)</v>
      </c>
      <c r="E810" t="e">
        <f>VLOOKUP($D810, Data!$A$2:$V$9750, E$16, 0)</f>
        <v>#N/A</v>
      </c>
      <c r="F810" t="e">
        <f>VLOOKUP($D810, Data!$A$2:$V$9750, F$16, 0)</f>
        <v>#N/A</v>
      </c>
      <c r="G810" t="e">
        <f>VLOOKUP($D810, Data!$A$2:$V$9750, G$16, 0)</f>
        <v>#N/A</v>
      </c>
      <c r="H810" t="e">
        <f>VLOOKUP($D810, Data!$A$2:$V$9750, H$16, 0)</f>
        <v>#N/A</v>
      </c>
      <c r="I810" t="e">
        <f>VLOOKUP($D810, Data!$A$2:$V$9750, I$16, 0)</f>
        <v>#N/A</v>
      </c>
    </row>
    <row r="811" spans="1:9" x14ac:dyDescent="0.25">
      <c r="A811" s="11">
        <v>9</v>
      </c>
      <c r="B811" s="13" t="s">
        <v>179</v>
      </c>
      <c r="C811" s="13" t="s">
        <v>30</v>
      </c>
      <c r="D811" s="14" t="str">
        <f t="shared" si="14"/>
        <v>Not Ready9MalePanic Disorder (9.1)</v>
      </c>
      <c r="E811" t="e">
        <f>VLOOKUP($D811, Data!$A$2:$V$9750, E$16, 0)</f>
        <v>#N/A</v>
      </c>
      <c r="F811" t="e">
        <f>VLOOKUP($D811, Data!$A$2:$V$9750, F$16, 0)</f>
        <v>#N/A</v>
      </c>
      <c r="G811" t="e">
        <f>VLOOKUP($D811, Data!$A$2:$V$9750, G$16, 0)</f>
        <v>#N/A</v>
      </c>
      <c r="H811" t="e">
        <f>VLOOKUP($D811, Data!$A$2:$V$9750, H$16, 0)</f>
        <v>#N/A</v>
      </c>
      <c r="I811" t="e">
        <f>VLOOKUP($D811, Data!$A$2:$V$9750, I$16, 0)</f>
        <v>#N/A</v>
      </c>
    </row>
    <row r="812" spans="1:9" x14ac:dyDescent="0.25">
      <c r="A812" s="11">
        <v>9</v>
      </c>
      <c r="B812" s="13" t="s">
        <v>179</v>
      </c>
      <c r="C812" s="13" t="s">
        <v>31</v>
      </c>
      <c r="D812" s="14" t="str">
        <f t="shared" si="14"/>
        <v>Not Ready9MaleGeneralized Anxiety Disorder (6.1)</v>
      </c>
      <c r="E812" t="e">
        <f>VLOOKUP($D812, Data!$A$2:$V$9750, E$16, 0)</f>
        <v>#N/A</v>
      </c>
      <c r="F812" t="e">
        <f>VLOOKUP($D812, Data!$A$2:$V$9750, F$16, 0)</f>
        <v>#N/A</v>
      </c>
      <c r="G812" t="e">
        <f>VLOOKUP($D812, Data!$A$2:$V$9750, G$16, 0)</f>
        <v>#N/A</v>
      </c>
      <c r="H812" t="e">
        <f>VLOOKUP($D812, Data!$A$2:$V$9750, H$16, 0)</f>
        <v>#N/A</v>
      </c>
      <c r="I812" t="e">
        <f>VLOOKUP($D812, Data!$A$2:$V$9750, I$16, 0)</f>
        <v>#N/A</v>
      </c>
    </row>
    <row r="813" spans="1:9" x14ac:dyDescent="0.25">
      <c r="A813" s="11">
        <v>9</v>
      </c>
      <c r="B813" s="13" t="s">
        <v>179</v>
      </c>
      <c r="C813" s="13" t="s">
        <v>32</v>
      </c>
      <c r="D813" s="14" t="str">
        <f t="shared" si="14"/>
        <v>Not Ready9MaleMajor Depressive Disorder (10.1)</v>
      </c>
      <c r="E813" t="e">
        <f>VLOOKUP($D813, Data!$A$2:$V$9750, E$16, 0)</f>
        <v>#N/A</v>
      </c>
      <c r="F813" t="e">
        <f>VLOOKUP($D813, Data!$A$2:$V$9750, F$16, 0)</f>
        <v>#N/A</v>
      </c>
      <c r="G813" t="e">
        <f>VLOOKUP($D813, Data!$A$2:$V$9750, G$16, 0)</f>
        <v>#N/A</v>
      </c>
      <c r="H813" t="e">
        <f>VLOOKUP($D813, Data!$A$2:$V$9750, H$16, 0)</f>
        <v>#N/A</v>
      </c>
      <c r="I813" t="e">
        <f>VLOOKUP($D813, Data!$A$2:$V$9750, I$16, 0)</f>
        <v>#N/A</v>
      </c>
    </row>
    <row r="814" spans="1:9" x14ac:dyDescent="0.25">
      <c r="A814" s="11">
        <v>9</v>
      </c>
      <c r="B814" s="13" t="s">
        <v>179</v>
      </c>
      <c r="C814" s="13" t="s">
        <v>33</v>
      </c>
      <c r="D814" s="14" t="str">
        <f t="shared" si="14"/>
        <v>Not Ready9MaleSeparation Anxiety Disorder (7.1)</v>
      </c>
      <c r="E814" t="e">
        <f>VLOOKUP($D814, Data!$A$2:$V$9750, E$16, 0)</f>
        <v>#N/A</v>
      </c>
      <c r="F814" t="e">
        <f>VLOOKUP($D814, Data!$A$2:$V$9750, F$16, 0)</f>
        <v>#N/A</v>
      </c>
      <c r="G814" t="e">
        <f>VLOOKUP($D814, Data!$A$2:$V$9750, G$16, 0)</f>
        <v>#N/A</v>
      </c>
      <c r="H814" t="e">
        <f>VLOOKUP($D814, Data!$A$2:$V$9750, H$16, 0)</f>
        <v>#N/A</v>
      </c>
      <c r="I814" t="e">
        <f>VLOOKUP($D814, Data!$A$2:$V$9750, I$16, 0)</f>
        <v>#N/A</v>
      </c>
    </row>
    <row r="815" spans="1:9" x14ac:dyDescent="0.25">
      <c r="A815" s="11">
        <v>9</v>
      </c>
      <c r="B815" s="13" t="s">
        <v>179</v>
      </c>
      <c r="C815" s="13" t="s">
        <v>34</v>
      </c>
      <c r="D815" s="14" t="str">
        <f t="shared" si="14"/>
        <v>Not Ready9MaleObsessive Compulsive Disorder (6.1)</v>
      </c>
      <c r="E815" t="e">
        <f>VLOOKUP($D815, Data!$A$2:$V$9750, E$16, 0)</f>
        <v>#N/A</v>
      </c>
      <c r="F815" t="e">
        <f>VLOOKUP($D815, Data!$A$2:$V$9750, F$16, 0)</f>
        <v>#N/A</v>
      </c>
      <c r="G815" t="e">
        <f>VLOOKUP($D815, Data!$A$2:$V$9750, G$16, 0)</f>
        <v>#N/A</v>
      </c>
      <c r="H815" t="e">
        <f>VLOOKUP($D815, Data!$A$2:$V$9750, H$16, 0)</f>
        <v>#N/A</v>
      </c>
      <c r="I815" t="e">
        <f>VLOOKUP($D815, Data!$A$2:$V$9750, I$16, 0)</f>
        <v>#N/A</v>
      </c>
    </row>
    <row r="816" spans="1:9" x14ac:dyDescent="0.25">
      <c r="A816" s="11">
        <v>9</v>
      </c>
      <c r="B816" s="13" t="s">
        <v>179</v>
      </c>
      <c r="C816" s="13" t="s">
        <v>35</v>
      </c>
      <c r="D816" s="14" t="str">
        <f t="shared" si="14"/>
        <v>Not Ready9MaleTotal Anxiety (37.1)</v>
      </c>
      <c r="E816" t="e">
        <f>VLOOKUP($D816, Data!$A$2:$V$9750, E$16, 0)</f>
        <v>#N/A</v>
      </c>
      <c r="F816" t="e">
        <f>VLOOKUP($D816, Data!$A$2:$V$9750, F$16, 0)</f>
        <v>#N/A</v>
      </c>
      <c r="G816" t="e">
        <f>VLOOKUP($D816, Data!$A$2:$V$9750, G$16, 0)</f>
        <v>#N/A</v>
      </c>
      <c r="H816" t="e">
        <f>VLOOKUP($D816, Data!$A$2:$V$9750, H$16, 0)</f>
        <v>#N/A</v>
      </c>
      <c r="I816" t="e">
        <f>VLOOKUP($D816, Data!$A$2:$V$9750, I$16, 0)</f>
        <v>#N/A</v>
      </c>
    </row>
    <row r="817" spans="1:9" x14ac:dyDescent="0.25">
      <c r="A817" s="11">
        <v>9</v>
      </c>
      <c r="B817" s="13" t="s">
        <v>179</v>
      </c>
      <c r="C817" s="13" t="s">
        <v>36</v>
      </c>
      <c r="D817" s="14" t="str">
        <f t="shared" si="14"/>
        <v>Not Ready9MaleTotal Anxiety and Depression (47.1)</v>
      </c>
      <c r="E817" t="e">
        <f>VLOOKUP($D817, Data!$A$2:$V$9750, E$16, 0)</f>
        <v>#N/A</v>
      </c>
      <c r="F817" t="e">
        <f>VLOOKUP($D817, Data!$A$2:$V$9750, F$16, 0)</f>
        <v>#N/A</v>
      </c>
      <c r="G817" t="e">
        <f>VLOOKUP($D817, Data!$A$2:$V$9750, G$16, 0)</f>
        <v>#N/A</v>
      </c>
      <c r="H817" t="e">
        <f>VLOOKUP($D817, Data!$A$2:$V$9750, H$16, 0)</f>
        <v>#N/A</v>
      </c>
      <c r="I817" t="e">
        <f>VLOOKUP($D817, Data!$A$2:$V$9750, I$16, 0)</f>
        <v>#N/A</v>
      </c>
    </row>
    <row r="818" spans="1:9" x14ac:dyDescent="0.25">
      <c r="A818" s="11">
        <v>9</v>
      </c>
      <c r="B818" s="13" t="s">
        <v>179</v>
      </c>
      <c r="C818" s="13" t="s">
        <v>52</v>
      </c>
      <c r="D818" s="14" t="str">
        <f t="shared" si="14"/>
        <v>Not Ready9MaleTotal Anxiety (15.1)</v>
      </c>
      <c r="E818" t="e">
        <f>VLOOKUP($D818, Data!$A$2:$V$9750, E$16, 0)</f>
        <v>#N/A</v>
      </c>
      <c r="F818" t="e">
        <f>VLOOKUP($D818, Data!$A$2:$V$9750, F$16, 0)</f>
        <v>#N/A</v>
      </c>
      <c r="G818" t="e">
        <f>VLOOKUP($D818, Data!$A$2:$V$9750, G$16, 0)</f>
        <v>#N/A</v>
      </c>
      <c r="H818" t="e">
        <f>VLOOKUP($D818, Data!$A$2:$V$9750, H$16, 0)</f>
        <v>#N/A</v>
      </c>
      <c r="I818" t="e">
        <f>VLOOKUP($D818, Data!$A$2:$V$9750, I$16, 0)</f>
        <v>#N/A</v>
      </c>
    </row>
    <row r="819" spans="1:9" x14ac:dyDescent="0.25">
      <c r="A819" s="11">
        <v>9</v>
      </c>
      <c r="B819" s="13" t="s">
        <v>179</v>
      </c>
      <c r="C819" s="13" t="s">
        <v>53</v>
      </c>
      <c r="D819" s="14" t="str">
        <f t="shared" si="14"/>
        <v>Not Ready9MaleTotal Anxiety and Depression (25.1)</v>
      </c>
      <c r="E819" t="e">
        <f>VLOOKUP($D819, Data!$A$2:$V$9750, E$16, 0)</f>
        <v>#N/A</v>
      </c>
      <c r="F819" t="e">
        <f>VLOOKUP($D819, Data!$A$2:$V$9750, F$16, 0)</f>
        <v>#N/A</v>
      </c>
      <c r="G819" t="e">
        <f>VLOOKUP($D819, Data!$A$2:$V$9750, G$16, 0)</f>
        <v>#N/A</v>
      </c>
      <c r="H819" t="e">
        <f>VLOOKUP($D819, Data!$A$2:$V$9750, H$16, 0)</f>
        <v>#N/A</v>
      </c>
      <c r="I819" t="e">
        <f>VLOOKUP($D819, Data!$A$2:$V$9750, I$16, 0)</f>
        <v>#N/A</v>
      </c>
    </row>
    <row r="820" spans="1:9" x14ac:dyDescent="0.25">
      <c r="A820" s="11">
        <v>9</v>
      </c>
      <c r="B820" s="13" t="s">
        <v>179</v>
      </c>
      <c r="C820" s="13" t="s">
        <v>182</v>
      </c>
      <c r="D820" s="14" t="str">
        <f t="shared" si="14"/>
        <v>Not Ready9MaleTotal Depression (5.1)</v>
      </c>
      <c r="E820" t="e">
        <f>VLOOKUP($D820, Data!$A$2:$V$9750, E$16, 0)</f>
        <v>#N/A</v>
      </c>
      <c r="F820" t="e">
        <f>VLOOKUP($D820, Data!$A$2:$V$9750, F$16, 0)</f>
        <v>#N/A</v>
      </c>
      <c r="G820" t="e">
        <f>VLOOKUP($D820, Data!$A$2:$V$9750, G$16, 0)</f>
        <v>#N/A</v>
      </c>
      <c r="H820" t="e">
        <f>VLOOKUP($D820, Data!$A$2:$V$9750, H$16, 0)</f>
        <v>#N/A</v>
      </c>
      <c r="I820" t="e">
        <f>VLOOKUP($D820, Data!$A$2:$V$9750, I$16, 0)</f>
        <v>#N/A</v>
      </c>
    </row>
    <row r="821" spans="1:9" x14ac:dyDescent="0.25">
      <c r="A821" s="11">
        <v>9</v>
      </c>
      <c r="B821" s="13" t="s">
        <v>179</v>
      </c>
      <c r="C821" s="13" t="s">
        <v>183</v>
      </c>
      <c r="D821" s="14" t="str">
        <f t="shared" si="14"/>
        <v>Not Ready9MaleTotal Anxiety (20.1)</v>
      </c>
      <c r="E821" t="e">
        <f>VLOOKUP($D821, Data!$A$2:$V$9750, E$16, 0)</f>
        <v>#N/A</v>
      </c>
      <c r="F821" t="e">
        <f>VLOOKUP($D821, Data!$A$2:$V$9750, F$16, 0)</f>
        <v>#N/A</v>
      </c>
      <c r="G821" t="e">
        <f>VLOOKUP($D821, Data!$A$2:$V$9750, G$16, 0)</f>
        <v>#N/A</v>
      </c>
      <c r="H821" t="e">
        <f>VLOOKUP($D821, Data!$A$2:$V$9750, H$16, 0)</f>
        <v>#N/A</v>
      </c>
      <c r="I821" t="e">
        <f>VLOOKUP($D821, Data!$A$2:$V$9750, I$16, 0)</f>
        <v>#N/A</v>
      </c>
    </row>
    <row r="822" spans="1:9" x14ac:dyDescent="0.25">
      <c r="A822" s="11">
        <v>9</v>
      </c>
      <c r="B822" s="13" t="s">
        <v>3302</v>
      </c>
      <c r="C822" s="13" t="s">
        <v>29</v>
      </c>
      <c r="D822" s="14" t="str">
        <f t="shared" si="14"/>
        <v>Not Ready9CombinedSocial Phobia (9.1)</v>
      </c>
      <c r="E822" t="e">
        <f>VLOOKUP($D822, Data!$A$2:$V$9750, E$16, 0)</f>
        <v>#N/A</v>
      </c>
      <c r="F822" t="e">
        <f>VLOOKUP($D822, Data!$A$2:$V$9750, F$16, 0)</f>
        <v>#N/A</v>
      </c>
      <c r="G822" t="e">
        <f>VLOOKUP($D822, Data!$A$2:$V$9750, G$16, 0)</f>
        <v>#N/A</v>
      </c>
      <c r="H822" t="e">
        <f>VLOOKUP($D822, Data!$A$2:$V$9750, H$16, 0)</f>
        <v>#N/A</v>
      </c>
      <c r="I822" t="e">
        <f>VLOOKUP($D822, Data!$A$2:$V$9750, I$16, 0)</f>
        <v>#N/A</v>
      </c>
    </row>
    <row r="823" spans="1:9" x14ac:dyDescent="0.25">
      <c r="A823" s="11">
        <v>9</v>
      </c>
      <c r="B823" s="13" t="s">
        <v>3302</v>
      </c>
      <c r="C823" s="13" t="s">
        <v>30</v>
      </c>
      <c r="D823" s="14" t="str">
        <f t="shared" si="14"/>
        <v>Not Ready9CombinedPanic Disorder (9.1)</v>
      </c>
      <c r="E823" t="e">
        <f>VLOOKUP($D823, Data!$A$2:$V$9750, E$16, 0)</f>
        <v>#N/A</v>
      </c>
      <c r="F823" t="e">
        <f>VLOOKUP($D823, Data!$A$2:$V$9750, F$16, 0)</f>
        <v>#N/A</v>
      </c>
      <c r="G823" t="e">
        <f>VLOOKUP($D823, Data!$A$2:$V$9750, G$16, 0)</f>
        <v>#N/A</v>
      </c>
      <c r="H823" t="e">
        <f>VLOOKUP($D823, Data!$A$2:$V$9750, H$16, 0)</f>
        <v>#N/A</v>
      </c>
      <c r="I823" t="e">
        <f>VLOOKUP($D823, Data!$A$2:$V$9750, I$16, 0)</f>
        <v>#N/A</v>
      </c>
    </row>
    <row r="824" spans="1:9" x14ac:dyDescent="0.25">
      <c r="A824" s="11">
        <v>9</v>
      </c>
      <c r="B824" s="13" t="s">
        <v>3302</v>
      </c>
      <c r="C824" s="13" t="s">
        <v>31</v>
      </c>
      <c r="D824" s="14" t="str">
        <f t="shared" si="14"/>
        <v>Not Ready9CombinedGeneralized Anxiety Disorder (6.1)</v>
      </c>
      <c r="E824" t="e">
        <f>VLOOKUP($D824, Data!$A$2:$V$9750, E$16, 0)</f>
        <v>#N/A</v>
      </c>
      <c r="F824" t="e">
        <f>VLOOKUP($D824, Data!$A$2:$V$9750, F$16, 0)</f>
        <v>#N/A</v>
      </c>
      <c r="G824" t="e">
        <f>VLOOKUP($D824, Data!$A$2:$V$9750, G$16, 0)</f>
        <v>#N/A</v>
      </c>
      <c r="H824" t="e">
        <f>VLOOKUP($D824, Data!$A$2:$V$9750, H$16, 0)</f>
        <v>#N/A</v>
      </c>
      <c r="I824" t="e">
        <f>VLOOKUP($D824, Data!$A$2:$V$9750, I$16, 0)</f>
        <v>#N/A</v>
      </c>
    </row>
    <row r="825" spans="1:9" x14ac:dyDescent="0.25">
      <c r="A825" s="11">
        <v>9</v>
      </c>
      <c r="B825" s="13" t="s">
        <v>3302</v>
      </c>
      <c r="C825" s="13" t="s">
        <v>32</v>
      </c>
      <c r="D825" s="14" t="str">
        <f t="shared" si="14"/>
        <v>Not Ready9CombinedMajor Depressive Disorder (10.1)</v>
      </c>
      <c r="E825" t="e">
        <f>VLOOKUP($D825, Data!$A$2:$V$9750, E$16, 0)</f>
        <v>#N/A</v>
      </c>
      <c r="F825" t="e">
        <f>VLOOKUP($D825, Data!$A$2:$V$9750, F$16, 0)</f>
        <v>#N/A</v>
      </c>
      <c r="G825" t="e">
        <f>VLOOKUP($D825, Data!$A$2:$V$9750, G$16, 0)</f>
        <v>#N/A</v>
      </c>
      <c r="H825" t="e">
        <f>VLOOKUP($D825, Data!$A$2:$V$9750, H$16, 0)</f>
        <v>#N/A</v>
      </c>
      <c r="I825" t="e">
        <f>VLOOKUP($D825, Data!$A$2:$V$9750, I$16, 0)</f>
        <v>#N/A</v>
      </c>
    </row>
    <row r="826" spans="1:9" x14ac:dyDescent="0.25">
      <c r="A826" s="11">
        <v>9</v>
      </c>
      <c r="B826" s="13" t="s">
        <v>3302</v>
      </c>
      <c r="C826" s="13" t="s">
        <v>33</v>
      </c>
      <c r="D826" s="14" t="str">
        <f t="shared" si="14"/>
        <v>Not Ready9CombinedSeparation Anxiety Disorder (7.1)</v>
      </c>
      <c r="E826" t="e">
        <f>VLOOKUP($D826, Data!$A$2:$V$9750, E$16, 0)</f>
        <v>#N/A</v>
      </c>
      <c r="F826" t="e">
        <f>VLOOKUP($D826, Data!$A$2:$V$9750, F$16, 0)</f>
        <v>#N/A</v>
      </c>
      <c r="G826" t="e">
        <f>VLOOKUP($D826, Data!$A$2:$V$9750, G$16, 0)</f>
        <v>#N/A</v>
      </c>
      <c r="H826" t="e">
        <f>VLOOKUP($D826, Data!$A$2:$V$9750, H$16, 0)</f>
        <v>#N/A</v>
      </c>
      <c r="I826" t="e">
        <f>VLOOKUP($D826, Data!$A$2:$V$9750, I$16, 0)</f>
        <v>#N/A</v>
      </c>
    </row>
    <row r="827" spans="1:9" x14ac:dyDescent="0.25">
      <c r="A827" s="11">
        <v>9</v>
      </c>
      <c r="B827" s="13" t="s">
        <v>3302</v>
      </c>
      <c r="C827" s="13" t="s">
        <v>34</v>
      </c>
      <c r="D827" s="14" t="str">
        <f t="shared" si="14"/>
        <v>Not Ready9CombinedObsessive Compulsive Disorder (6.1)</v>
      </c>
      <c r="E827" t="e">
        <f>VLOOKUP($D827, Data!$A$2:$V$9750, E$16, 0)</f>
        <v>#N/A</v>
      </c>
      <c r="F827" t="e">
        <f>VLOOKUP($D827, Data!$A$2:$V$9750, F$16, 0)</f>
        <v>#N/A</v>
      </c>
      <c r="G827" t="e">
        <f>VLOOKUP($D827, Data!$A$2:$V$9750, G$16, 0)</f>
        <v>#N/A</v>
      </c>
      <c r="H827" t="e">
        <f>VLOOKUP($D827, Data!$A$2:$V$9750, H$16, 0)</f>
        <v>#N/A</v>
      </c>
      <c r="I827" t="e">
        <f>VLOOKUP($D827, Data!$A$2:$V$9750, I$16, 0)</f>
        <v>#N/A</v>
      </c>
    </row>
    <row r="828" spans="1:9" x14ac:dyDescent="0.25">
      <c r="A828" s="11">
        <v>9</v>
      </c>
      <c r="B828" s="13" t="s">
        <v>3302</v>
      </c>
      <c r="C828" s="13" t="s">
        <v>35</v>
      </c>
      <c r="D828" s="14" t="str">
        <f t="shared" si="14"/>
        <v>Not Ready9CombinedTotal Anxiety (37.1)</v>
      </c>
      <c r="E828" t="e">
        <f>VLOOKUP($D828, Data!$A$2:$V$9750, E$16, 0)</f>
        <v>#N/A</v>
      </c>
      <c r="F828" t="e">
        <f>VLOOKUP($D828, Data!$A$2:$V$9750, F$16, 0)</f>
        <v>#N/A</v>
      </c>
      <c r="G828" t="e">
        <f>VLOOKUP($D828, Data!$A$2:$V$9750, G$16, 0)</f>
        <v>#N/A</v>
      </c>
      <c r="H828" t="e">
        <f>VLOOKUP($D828, Data!$A$2:$V$9750, H$16, 0)</f>
        <v>#N/A</v>
      </c>
      <c r="I828" t="e">
        <f>VLOOKUP($D828, Data!$A$2:$V$9750, I$16, 0)</f>
        <v>#N/A</v>
      </c>
    </row>
    <row r="829" spans="1:9" x14ac:dyDescent="0.25">
      <c r="A829" s="11">
        <v>9</v>
      </c>
      <c r="B829" s="13" t="s">
        <v>3302</v>
      </c>
      <c r="C829" s="13" t="s">
        <v>36</v>
      </c>
      <c r="D829" s="14" t="str">
        <f t="shared" si="14"/>
        <v>Not Ready9CombinedTotal Anxiety and Depression (47.1)</v>
      </c>
      <c r="E829" t="e">
        <f>VLOOKUP($D829, Data!$A$2:$V$9750, E$16, 0)</f>
        <v>#N/A</v>
      </c>
      <c r="F829" t="e">
        <f>VLOOKUP($D829, Data!$A$2:$V$9750, F$16, 0)</f>
        <v>#N/A</v>
      </c>
      <c r="G829" t="e">
        <f>VLOOKUP($D829, Data!$A$2:$V$9750, G$16, 0)</f>
        <v>#N/A</v>
      </c>
      <c r="H829" t="e">
        <f>VLOOKUP($D829, Data!$A$2:$V$9750, H$16, 0)</f>
        <v>#N/A</v>
      </c>
      <c r="I829" t="e">
        <f>VLOOKUP($D829, Data!$A$2:$V$9750, I$16, 0)</f>
        <v>#N/A</v>
      </c>
    </row>
    <row r="830" spans="1:9" x14ac:dyDescent="0.25">
      <c r="A830" s="11">
        <v>9</v>
      </c>
      <c r="B830" s="13" t="s">
        <v>3302</v>
      </c>
      <c r="C830" s="13" t="s">
        <v>52</v>
      </c>
      <c r="D830" s="14" t="str">
        <f t="shared" si="14"/>
        <v>Not Ready9CombinedTotal Anxiety (15.1)</v>
      </c>
      <c r="E830" t="e">
        <f>VLOOKUP($D830, Data!$A$2:$V$9750, E$16, 0)</f>
        <v>#N/A</v>
      </c>
      <c r="F830" t="e">
        <f>VLOOKUP($D830, Data!$A$2:$V$9750, F$16, 0)</f>
        <v>#N/A</v>
      </c>
      <c r="G830" t="e">
        <f>VLOOKUP($D830, Data!$A$2:$V$9750, G$16, 0)</f>
        <v>#N/A</v>
      </c>
      <c r="H830" t="e">
        <f>VLOOKUP($D830, Data!$A$2:$V$9750, H$16, 0)</f>
        <v>#N/A</v>
      </c>
      <c r="I830" t="e">
        <f>VLOOKUP($D830, Data!$A$2:$V$9750, I$16, 0)</f>
        <v>#N/A</v>
      </c>
    </row>
    <row r="831" spans="1:9" x14ac:dyDescent="0.25">
      <c r="A831" s="11">
        <v>9</v>
      </c>
      <c r="B831" s="13" t="s">
        <v>3302</v>
      </c>
      <c r="C831" s="13" t="s">
        <v>53</v>
      </c>
      <c r="D831" s="14" t="str">
        <f t="shared" si="14"/>
        <v>Not Ready9CombinedTotal Anxiety and Depression (25.1)</v>
      </c>
      <c r="E831" t="e">
        <f>VLOOKUP($D831, Data!$A$2:$V$9750, E$16, 0)</f>
        <v>#N/A</v>
      </c>
      <c r="F831" t="e">
        <f>VLOOKUP($D831, Data!$A$2:$V$9750, F$16, 0)</f>
        <v>#N/A</v>
      </c>
      <c r="G831" t="e">
        <f>VLOOKUP($D831, Data!$A$2:$V$9750, G$16, 0)</f>
        <v>#N/A</v>
      </c>
      <c r="H831" t="e">
        <f>VLOOKUP($D831, Data!$A$2:$V$9750, H$16, 0)</f>
        <v>#N/A</v>
      </c>
      <c r="I831" t="e">
        <f>VLOOKUP($D831, Data!$A$2:$V$9750, I$16, 0)</f>
        <v>#N/A</v>
      </c>
    </row>
    <row r="832" spans="1:9" x14ac:dyDescent="0.25">
      <c r="A832" s="11">
        <v>9</v>
      </c>
      <c r="B832" s="13" t="s">
        <v>3302</v>
      </c>
      <c r="C832" s="13" t="s">
        <v>182</v>
      </c>
      <c r="D832" s="14" t="str">
        <f t="shared" si="14"/>
        <v>Not Ready9CombinedTotal Depression (5.1)</v>
      </c>
      <c r="E832" t="e">
        <f>VLOOKUP($D832, Data!$A$2:$V$9750, E$16, 0)</f>
        <v>#N/A</v>
      </c>
      <c r="F832" t="e">
        <f>VLOOKUP($D832, Data!$A$2:$V$9750, F$16, 0)</f>
        <v>#N/A</v>
      </c>
      <c r="G832" t="e">
        <f>VLOOKUP($D832, Data!$A$2:$V$9750, G$16, 0)</f>
        <v>#N/A</v>
      </c>
      <c r="H832" t="e">
        <f>VLOOKUP($D832, Data!$A$2:$V$9750, H$16, 0)</f>
        <v>#N/A</v>
      </c>
      <c r="I832" t="e">
        <f>VLOOKUP($D832, Data!$A$2:$V$9750, I$16, 0)</f>
        <v>#N/A</v>
      </c>
    </row>
    <row r="833" spans="1:9" x14ac:dyDescent="0.25">
      <c r="A833" s="11">
        <v>9</v>
      </c>
      <c r="B833" s="13" t="s">
        <v>3302</v>
      </c>
      <c r="C833" s="13" t="s">
        <v>183</v>
      </c>
      <c r="D833" s="14" t="str">
        <f t="shared" si="14"/>
        <v>Not Ready9CombinedTotal Anxiety (20.1)</v>
      </c>
      <c r="E833" t="e">
        <f>VLOOKUP($D833, Data!$A$2:$V$9750, E$16, 0)</f>
        <v>#N/A</v>
      </c>
      <c r="F833" t="e">
        <f>VLOOKUP($D833, Data!$A$2:$V$9750, F$16, 0)</f>
        <v>#N/A</v>
      </c>
      <c r="G833" t="e">
        <f>VLOOKUP($D833, Data!$A$2:$V$9750, G$16, 0)</f>
        <v>#N/A</v>
      </c>
      <c r="H833" t="e">
        <f>VLOOKUP($D833, Data!$A$2:$V$9750, H$16, 0)</f>
        <v>#N/A</v>
      </c>
      <c r="I833" t="e">
        <f>VLOOKUP($D833, Data!$A$2:$V$9750, I$16, 0)</f>
        <v>#N/A</v>
      </c>
    </row>
    <row r="834" spans="1:9" x14ac:dyDescent="0.25">
      <c r="A834" s="11">
        <v>9</v>
      </c>
      <c r="B834" s="13" t="s">
        <v>180</v>
      </c>
      <c r="C834" s="13" t="s">
        <v>29</v>
      </c>
      <c r="D834" s="14" t="str">
        <f t="shared" si="14"/>
        <v>Not Ready9Non-binarySocial Phobia (9.1)</v>
      </c>
      <c r="E834" t="e">
        <f>VLOOKUP($D834, Data!$A$2:$V$9750, E$16, 0)</f>
        <v>#N/A</v>
      </c>
      <c r="F834" t="e">
        <f>VLOOKUP($D834, Data!$A$2:$V$9750, F$16, 0)</f>
        <v>#N/A</v>
      </c>
      <c r="G834" t="e">
        <f>VLOOKUP($D834, Data!$A$2:$V$9750, G$16, 0)</f>
        <v>#N/A</v>
      </c>
      <c r="H834" t="e">
        <f>VLOOKUP($D834, Data!$A$2:$V$9750, H$16, 0)</f>
        <v>#N/A</v>
      </c>
      <c r="I834" t="e">
        <f>VLOOKUP($D834, Data!$A$2:$V$9750, I$16, 0)</f>
        <v>#N/A</v>
      </c>
    </row>
    <row r="835" spans="1:9" x14ac:dyDescent="0.25">
      <c r="A835" s="11">
        <v>9</v>
      </c>
      <c r="B835" s="13" t="s">
        <v>180</v>
      </c>
      <c r="C835" s="13" t="s">
        <v>30</v>
      </c>
      <c r="D835" s="14" t="str">
        <f t="shared" si="14"/>
        <v>Not Ready9Non-binaryPanic Disorder (9.1)</v>
      </c>
      <c r="E835" t="e">
        <f>VLOOKUP($D835, Data!$A$2:$V$9750, E$16, 0)</f>
        <v>#N/A</v>
      </c>
      <c r="F835" t="e">
        <f>VLOOKUP($D835, Data!$A$2:$V$9750, F$16, 0)</f>
        <v>#N/A</v>
      </c>
      <c r="G835" t="e">
        <f>VLOOKUP($D835, Data!$A$2:$V$9750, G$16, 0)</f>
        <v>#N/A</v>
      </c>
      <c r="H835" t="e">
        <f>VLOOKUP($D835, Data!$A$2:$V$9750, H$16, 0)</f>
        <v>#N/A</v>
      </c>
      <c r="I835" t="e">
        <f>VLOOKUP($D835, Data!$A$2:$V$9750, I$16, 0)</f>
        <v>#N/A</v>
      </c>
    </row>
    <row r="836" spans="1:9" x14ac:dyDescent="0.25">
      <c r="A836" s="11">
        <v>9</v>
      </c>
      <c r="B836" s="13" t="s">
        <v>180</v>
      </c>
      <c r="C836" s="13" t="s">
        <v>31</v>
      </c>
      <c r="D836" s="14" t="str">
        <f t="shared" si="14"/>
        <v>Not Ready9Non-binaryGeneralized Anxiety Disorder (6.1)</v>
      </c>
      <c r="E836" t="e">
        <f>VLOOKUP($D836, Data!$A$2:$V$9750, E$16, 0)</f>
        <v>#N/A</v>
      </c>
      <c r="F836" t="e">
        <f>VLOOKUP($D836, Data!$A$2:$V$9750, F$16, 0)</f>
        <v>#N/A</v>
      </c>
      <c r="G836" t="e">
        <f>VLOOKUP($D836, Data!$A$2:$V$9750, G$16, 0)</f>
        <v>#N/A</v>
      </c>
      <c r="H836" t="e">
        <f>VLOOKUP($D836, Data!$A$2:$V$9750, H$16, 0)</f>
        <v>#N/A</v>
      </c>
      <c r="I836" t="e">
        <f>VLOOKUP($D836, Data!$A$2:$V$9750, I$16, 0)</f>
        <v>#N/A</v>
      </c>
    </row>
    <row r="837" spans="1:9" x14ac:dyDescent="0.25">
      <c r="A837" s="11">
        <v>9</v>
      </c>
      <c r="B837" s="13" t="s">
        <v>180</v>
      </c>
      <c r="C837" s="13" t="s">
        <v>32</v>
      </c>
      <c r="D837" s="14" t="str">
        <f t="shared" si="14"/>
        <v>Not Ready9Non-binaryMajor Depressive Disorder (10.1)</v>
      </c>
      <c r="E837" t="e">
        <f>VLOOKUP($D837, Data!$A$2:$V$9750, E$16, 0)</f>
        <v>#N/A</v>
      </c>
      <c r="F837" t="e">
        <f>VLOOKUP($D837, Data!$A$2:$V$9750, F$16, 0)</f>
        <v>#N/A</v>
      </c>
      <c r="G837" t="e">
        <f>VLOOKUP($D837, Data!$A$2:$V$9750, G$16, 0)</f>
        <v>#N/A</v>
      </c>
      <c r="H837" t="e">
        <f>VLOOKUP($D837, Data!$A$2:$V$9750, H$16, 0)</f>
        <v>#N/A</v>
      </c>
      <c r="I837" t="e">
        <f>VLOOKUP($D837, Data!$A$2:$V$9750, I$16, 0)</f>
        <v>#N/A</v>
      </c>
    </row>
    <row r="838" spans="1:9" x14ac:dyDescent="0.25">
      <c r="A838" s="11">
        <v>9</v>
      </c>
      <c r="B838" s="13" t="s">
        <v>180</v>
      </c>
      <c r="C838" s="13" t="s">
        <v>33</v>
      </c>
      <c r="D838" s="14" t="str">
        <f t="shared" si="14"/>
        <v>Not Ready9Non-binarySeparation Anxiety Disorder (7.1)</v>
      </c>
      <c r="E838" t="e">
        <f>VLOOKUP($D838, Data!$A$2:$V$9750, E$16, 0)</f>
        <v>#N/A</v>
      </c>
      <c r="F838" t="e">
        <f>VLOOKUP($D838, Data!$A$2:$V$9750, F$16, 0)</f>
        <v>#N/A</v>
      </c>
      <c r="G838" t="e">
        <f>VLOOKUP($D838, Data!$A$2:$V$9750, G$16, 0)</f>
        <v>#N/A</v>
      </c>
      <c r="H838" t="e">
        <f>VLOOKUP($D838, Data!$A$2:$V$9750, H$16, 0)</f>
        <v>#N/A</v>
      </c>
      <c r="I838" t="e">
        <f>VLOOKUP($D838, Data!$A$2:$V$9750, I$16, 0)</f>
        <v>#N/A</v>
      </c>
    </row>
    <row r="839" spans="1:9" x14ac:dyDescent="0.25">
      <c r="A839" s="11">
        <v>9</v>
      </c>
      <c r="B839" s="13" t="s">
        <v>180</v>
      </c>
      <c r="C839" s="13" t="s">
        <v>34</v>
      </c>
      <c r="D839" s="14" t="str">
        <f t="shared" si="14"/>
        <v>Not Ready9Non-binaryObsessive Compulsive Disorder (6.1)</v>
      </c>
      <c r="E839" t="e">
        <f>VLOOKUP($D839, Data!$A$2:$V$9750, E$16, 0)</f>
        <v>#N/A</v>
      </c>
      <c r="F839" t="e">
        <f>VLOOKUP($D839, Data!$A$2:$V$9750, F$16, 0)</f>
        <v>#N/A</v>
      </c>
      <c r="G839" t="e">
        <f>VLOOKUP($D839, Data!$A$2:$V$9750, G$16, 0)</f>
        <v>#N/A</v>
      </c>
      <c r="H839" t="e">
        <f>VLOOKUP($D839, Data!$A$2:$V$9750, H$16, 0)</f>
        <v>#N/A</v>
      </c>
      <c r="I839" t="e">
        <f>VLOOKUP($D839, Data!$A$2:$V$9750, I$16, 0)</f>
        <v>#N/A</v>
      </c>
    </row>
    <row r="840" spans="1:9" x14ac:dyDescent="0.25">
      <c r="A840" s="11">
        <v>9</v>
      </c>
      <c r="B840" s="13" t="s">
        <v>180</v>
      </c>
      <c r="C840" s="13" t="s">
        <v>35</v>
      </c>
      <c r="D840" s="14" t="str">
        <f t="shared" si="14"/>
        <v>Not Ready9Non-binaryTotal Anxiety (37.1)</v>
      </c>
      <c r="E840" t="e">
        <f>VLOOKUP($D840, Data!$A$2:$V$9750, E$16, 0)</f>
        <v>#N/A</v>
      </c>
      <c r="F840" t="e">
        <f>VLOOKUP($D840, Data!$A$2:$V$9750, F$16, 0)</f>
        <v>#N/A</v>
      </c>
      <c r="G840" t="e">
        <f>VLOOKUP($D840, Data!$A$2:$V$9750, G$16, 0)</f>
        <v>#N/A</v>
      </c>
      <c r="H840" t="e">
        <f>VLOOKUP($D840, Data!$A$2:$V$9750, H$16, 0)</f>
        <v>#N/A</v>
      </c>
      <c r="I840" t="e">
        <f>VLOOKUP($D840, Data!$A$2:$V$9750, I$16, 0)</f>
        <v>#N/A</v>
      </c>
    </row>
    <row r="841" spans="1:9" x14ac:dyDescent="0.25">
      <c r="A841" s="11">
        <v>9</v>
      </c>
      <c r="B841" s="13" t="s">
        <v>180</v>
      </c>
      <c r="C841" s="13" t="s">
        <v>36</v>
      </c>
      <c r="D841" s="14" t="str">
        <f t="shared" si="14"/>
        <v>Not Ready9Non-binaryTotal Anxiety and Depression (47.1)</v>
      </c>
      <c r="E841" t="e">
        <f>VLOOKUP($D841, Data!$A$2:$V$9750, E$16, 0)</f>
        <v>#N/A</v>
      </c>
      <c r="F841" t="e">
        <f>VLOOKUP($D841, Data!$A$2:$V$9750, F$16, 0)</f>
        <v>#N/A</v>
      </c>
      <c r="G841" t="e">
        <f>VLOOKUP($D841, Data!$A$2:$V$9750, G$16, 0)</f>
        <v>#N/A</v>
      </c>
      <c r="H841" t="e">
        <f>VLOOKUP($D841, Data!$A$2:$V$9750, H$16, 0)</f>
        <v>#N/A</v>
      </c>
      <c r="I841" t="e">
        <f>VLOOKUP($D841, Data!$A$2:$V$9750, I$16, 0)</f>
        <v>#N/A</v>
      </c>
    </row>
    <row r="842" spans="1:9" x14ac:dyDescent="0.25">
      <c r="A842" s="11">
        <v>9</v>
      </c>
      <c r="B842" s="13" t="s">
        <v>180</v>
      </c>
      <c r="C842" s="13" t="s">
        <v>52</v>
      </c>
      <c r="D842" s="14" t="str">
        <f t="shared" si="14"/>
        <v>Not Ready9Non-binaryTotal Anxiety (15.1)</v>
      </c>
      <c r="E842" t="e">
        <f>VLOOKUP($D842, Data!$A$2:$V$9750, E$16, 0)</f>
        <v>#N/A</v>
      </c>
      <c r="F842" t="e">
        <f>VLOOKUP($D842, Data!$A$2:$V$9750, F$16, 0)</f>
        <v>#N/A</v>
      </c>
      <c r="G842" t="e">
        <f>VLOOKUP($D842, Data!$A$2:$V$9750, G$16, 0)</f>
        <v>#N/A</v>
      </c>
      <c r="H842" t="e">
        <f>VLOOKUP($D842, Data!$A$2:$V$9750, H$16, 0)</f>
        <v>#N/A</v>
      </c>
      <c r="I842" t="e">
        <f>VLOOKUP($D842, Data!$A$2:$V$9750, I$16, 0)</f>
        <v>#N/A</v>
      </c>
    </row>
    <row r="843" spans="1:9" x14ac:dyDescent="0.25">
      <c r="A843" s="11">
        <v>9</v>
      </c>
      <c r="B843" s="13" t="s">
        <v>180</v>
      </c>
      <c r="C843" s="13" t="s">
        <v>53</v>
      </c>
      <c r="D843" s="14" t="str">
        <f t="shared" si="14"/>
        <v>Not Ready9Non-binaryTotal Anxiety and Depression (25.1)</v>
      </c>
      <c r="E843" t="e">
        <f>VLOOKUP($D843, Data!$A$2:$V$9750, E$16, 0)</f>
        <v>#N/A</v>
      </c>
      <c r="F843" t="e">
        <f>VLOOKUP($D843, Data!$A$2:$V$9750, F$16, 0)</f>
        <v>#N/A</v>
      </c>
      <c r="G843" t="e">
        <f>VLOOKUP($D843, Data!$A$2:$V$9750, G$16, 0)</f>
        <v>#N/A</v>
      </c>
      <c r="H843" t="e">
        <f>VLOOKUP($D843, Data!$A$2:$V$9750, H$16, 0)</f>
        <v>#N/A</v>
      </c>
      <c r="I843" t="e">
        <f>VLOOKUP($D843, Data!$A$2:$V$9750, I$16, 0)</f>
        <v>#N/A</v>
      </c>
    </row>
    <row r="844" spans="1:9" x14ac:dyDescent="0.25">
      <c r="A844" s="11">
        <v>9</v>
      </c>
      <c r="B844" s="13" t="s">
        <v>180</v>
      </c>
      <c r="C844" s="13" t="s">
        <v>182</v>
      </c>
      <c r="D844" s="14" t="str">
        <f t="shared" si="14"/>
        <v>Not Ready9Non-binaryTotal Depression (5.1)</v>
      </c>
      <c r="E844" t="e">
        <f>VLOOKUP($D844, Data!$A$2:$V$9750, E$16, 0)</f>
        <v>#N/A</v>
      </c>
      <c r="F844" t="e">
        <f>VLOOKUP($D844, Data!$A$2:$V$9750, F$16, 0)</f>
        <v>#N/A</v>
      </c>
      <c r="G844" t="e">
        <f>VLOOKUP($D844, Data!$A$2:$V$9750, G$16, 0)</f>
        <v>#N/A</v>
      </c>
      <c r="H844" t="e">
        <f>VLOOKUP($D844, Data!$A$2:$V$9750, H$16, 0)</f>
        <v>#N/A</v>
      </c>
      <c r="I844" t="e">
        <f>VLOOKUP($D844, Data!$A$2:$V$9750, I$16, 0)</f>
        <v>#N/A</v>
      </c>
    </row>
    <row r="845" spans="1:9" x14ac:dyDescent="0.25">
      <c r="A845" s="11">
        <v>9</v>
      </c>
      <c r="B845" s="13" t="s">
        <v>180</v>
      </c>
      <c r="C845" s="13" t="s">
        <v>183</v>
      </c>
      <c r="D845" s="14" t="str">
        <f t="shared" si="14"/>
        <v>Not Ready9Non-binaryTotal Anxiety (20.1)</v>
      </c>
      <c r="E845" t="e">
        <f>VLOOKUP($D845, Data!$A$2:$V$9750, E$16, 0)</f>
        <v>#N/A</v>
      </c>
      <c r="F845" t="e">
        <f>VLOOKUP($D845, Data!$A$2:$V$9750, F$16, 0)</f>
        <v>#N/A</v>
      </c>
      <c r="G845" t="e">
        <f>VLOOKUP($D845, Data!$A$2:$V$9750, G$16, 0)</f>
        <v>#N/A</v>
      </c>
      <c r="H845" t="e">
        <f>VLOOKUP($D845, Data!$A$2:$V$9750, H$16, 0)</f>
        <v>#N/A</v>
      </c>
      <c r="I845" t="e">
        <f>VLOOKUP($D845, Data!$A$2:$V$9750, I$16, 0)</f>
        <v>#N/A</v>
      </c>
    </row>
    <row r="846" spans="1:9" x14ac:dyDescent="0.25">
      <c r="A846" s="11">
        <v>9</v>
      </c>
      <c r="B846" s="13" t="s">
        <v>181</v>
      </c>
      <c r="C846" s="13" t="s">
        <v>29</v>
      </c>
      <c r="D846" s="14" t="str">
        <f t="shared" si="14"/>
        <v>Not Ready9TransgenderSocial Phobia (9.1)</v>
      </c>
      <c r="E846" t="e">
        <f>VLOOKUP($D846, Data!$A$2:$V$9750, E$16, 0)</f>
        <v>#N/A</v>
      </c>
      <c r="F846" t="e">
        <f>VLOOKUP($D846, Data!$A$2:$V$9750, F$16, 0)</f>
        <v>#N/A</v>
      </c>
      <c r="G846" t="e">
        <f>VLOOKUP($D846, Data!$A$2:$V$9750, G$16, 0)</f>
        <v>#N/A</v>
      </c>
      <c r="H846" t="e">
        <f>VLOOKUP($D846, Data!$A$2:$V$9750, H$16, 0)</f>
        <v>#N/A</v>
      </c>
      <c r="I846" t="e">
        <f>VLOOKUP($D846, Data!$A$2:$V$9750, I$16, 0)</f>
        <v>#N/A</v>
      </c>
    </row>
    <row r="847" spans="1:9" x14ac:dyDescent="0.25">
      <c r="A847" s="11">
        <v>9</v>
      </c>
      <c r="B847" s="13" t="s">
        <v>181</v>
      </c>
      <c r="C847" s="13" t="s">
        <v>30</v>
      </c>
      <c r="D847" s="14" t="str">
        <f t="shared" si="14"/>
        <v>Not Ready9TransgenderPanic Disorder (9.1)</v>
      </c>
      <c r="E847" t="e">
        <f>VLOOKUP($D847, Data!$A$2:$V$9750, E$16, 0)</f>
        <v>#N/A</v>
      </c>
      <c r="F847" t="e">
        <f>VLOOKUP($D847, Data!$A$2:$V$9750, F$16, 0)</f>
        <v>#N/A</v>
      </c>
      <c r="G847" t="e">
        <f>VLOOKUP($D847, Data!$A$2:$V$9750, G$16, 0)</f>
        <v>#N/A</v>
      </c>
      <c r="H847" t="e">
        <f>VLOOKUP($D847, Data!$A$2:$V$9750, H$16, 0)</f>
        <v>#N/A</v>
      </c>
      <c r="I847" t="e">
        <f>VLOOKUP($D847, Data!$A$2:$V$9750, I$16, 0)</f>
        <v>#N/A</v>
      </c>
    </row>
    <row r="848" spans="1:9" x14ac:dyDescent="0.25">
      <c r="A848" s="11">
        <v>9</v>
      </c>
      <c r="B848" s="13" t="s">
        <v>181</v>
      </c>
      <c r="C848" s="13" t="s">
        <v>31</v>
      </c>
      <c r="D848" s="14" t="str">
        <f t="shared" si="14"/>
        <v>Not Ready9TransgenderGeneralized Anxiety Disorder (6.1)</v>
      </c>
      <c r="E848" t="e">
        <f>VLOOKUP($D848, Data!$A$2:$V$9750, E$16, 0)</f>
        <v>#N/A</v>
      </c>
      <c r="F848" t="e">
        <f>VLOOKUP($D848, Data!$A$2:$V$9750, F$16, 0)</f>
        <v>#N/A</v>
      </c>
      <c r="G848" t="e">
        <f>VLOOKUP($D848, Data!$A$2:$V$9750, G$16, 0)</f>
        <v>#N/A</v>
      </c>
      <c r="H848" t="e">
        <f>VLOOKUP($D848, Data!$A$2:$V$9750, H$16, 0)</f>
        <v>#N/A</v>
      </c>
      <c r="I848" t="e">
        <f>VLOOKUP($D848, Data!$A$2:$V$9750, I$16, 0)</f>
        <v>#N/A</v>
      </c>
    </row>
    <row r="849" spans="1:9" x14ac:dyDescent="0.25">
      <c r="A849" s="11">
        <v>9</v>
      </c>
      <c r="B849" s="13" t="s">
        <v>181</v>
      </c>
      <c r="C849" s="13" t="s">
        <v>32</v>
      </c>
      <c r="D849" s="14" t="str">
        <f t="shared" si="14"/>
        <v>Not Ready9TransgenderMajor Depressive Disorder (10.1)</v>
      </c>
      <c r="E849" t="e">
        <f>VLOOKUP($D849, Data!$A$2:$V$9750, E$16, 0)</f>
        <v>#N/A</v>
      </c>
      <c r="F849" t="e">
        <f>VLOOKUP($D849, Data!$A$2:$V$9750, F$16, 0)</f>
        <v>#N/A</v>
      </c>
      <c r="G849" t="e">
        <f>VLOOKUP($D849, Data!$A$2:$V$9750, G$16, 0)</f>
        <v>#N/A</v>
      </c>
      <c r="H849" t="e">
        <f>VLOOKUP($D849, Data!$A$2:$V$9750, H$16, 0)</f>
        <v>#N/A</v>
      </c>
      <c r="I849" t="e">
        <f>VLOOKUP($D849, Data!$A$2:$V$9750, I$16, 0)</f>
        <v>#N/A</v>
      </c>
    </row>
    <row r="850" spans="1:9" x14ac:dyDescent="0.25">
      <c r="A850" s="11">
        <v>9</v>
      </c>
      <c r="B850" s="13" t="s">
        <v>181</v>
      </c>
      <c r="C850" s="13" t="s">
        <v>33</v>
      </c>
      <c r="D850" s="14" t="str">
        <f t="shared" ref="D850:D913" si="15">$B$7&amp;A850&amp;B850&amp;C850</f>
        <v>Not Ready9TransgenderSeparation Anxiety Disorder (7.1)</v>
      </c>
      <c r="E850" t="e">
        <f>VLOOKUP($D850, Data!$A$2:$V$9750, E$16, 0)</f>
        <v>#N/A</v>
      </c>
      <c r="F850" t="e">
        <f>VLOOKUP($D850, Data!$A$2:$V$9750, F$16, 0)</f>
        <v>#N/A</v>
      </c>
      <c r="G850" t="e">
        <f>VLOOKUP($D850, Data!$A$2:$V$9750, G$16, 0)</f>
        <v>#N/A</v>
      </c>
      <c r="H850" t="e">
        <f>VLOOKUP($D850, Data!$A$2:$V$9750, H$16, 0)</f>
        <v>#N/A</v>
      </c>
      <c r="I850" t="e">
        <f>VLOOKUP($D850, Data!$A$2:$V$9750, I$16, 0)</f>
        <v>#N/A</v>
      </c>
    </row>
    <row r="851" spans="1:9" x14ac:dyDescent="0.25">
      <c r="A851" s="11">
        <v>9</v>
      </c>
      <c r="B851" s="13" t="s">
        <v>181</v>
      </c>
      <c r="C851" s="13" t="s">
        <v>34</v>
      </c>
      <c r="D851" s="14" t="str">
        <f t="shared" si="15"/>
        <v>Not Ready9TransgenderObsessive Compulsive Disorder (6.1)</v>
      </c>
      <c r="E851" t="e">
        <f>VLOOKUP($D851, Data!$A$2:$V$9750, E$16, 0)</f>
        <v>#N/A</v>
      </c>
      <c r="F851" t="e">
        <f>VLOOKUP($D851, Data!$A$2:$V$9750, F$16, 0)</f>
        <v>#N/A</v>
      </c>
      <c r="G851" t="e">
        <f>VLOOKUP($D851, Data!$A$2:$V$9750, G$16, 0)</f>
        <v>#N/A</v>
      </c>
      <c r="H851" t="e">
        <f>VLOOKUP($D851, Data!$A$2:$V$9750, H$16, 0)</f>
        <v>#N/A</v>
      </c>
      <c r="I851" t="e">
        <f>VLOOKUP($D851, Data!$A$2:$V$9750, I$16, 0)</f>
        <v>#N/A</v>
      </c>
    </row>
    <row r="852" spans="1:9" x14ac:dyDescent="0.25">
      <c r="A852" s="11">
        <v>9</v>
      </c>
      <c r="B852" s="13" t="s">
        <v>181</v>
      </c>
      <c r="C852" s="13" t="s">
        <v>35</v>
      </c>
      <c r="D852" s="14" t="str">
        <f t="shared" si="15"/>
        <v>Not Ready9TransgenderTotal Anxiety (37.1)</v>
      </c>
      <c r="E852" t="e">
        <f>VLOOKUP($D852, Data!$A$2:$V$9750, E$16, 0)</f>
        <v>#N/A</v>
      </c>
      <c r="F852" t="e">
        <f>VLOOKUP($D852, Data!$A$2:$V$9750, F$16, 0)</f>
        <v>#N/A</v>
      </c>
      <c r="G852" t="e">
        <f>VLOOKUP($D852, Data!$A$2:$V$9750, G$16, 0)</f>
        <v>#N/A</v>
      </c>
      <c r="H852" t="e">
        <f>VLOOKUP($D852, Data!$A$2:$V$9750, H$16, 0)</f>
        <v>#N/A</v>
      </c>
      <c r="I852" t="e">
        <f>VLOOKUP($D852, Data!$A$2:$V$9750, I$16, 0)</f>
        <v>#N/A</v>
      </c>
    </row>
    <row r="853" spans="1:9" x14ac:dyDescent="0.25">
      <c r="A853" s="11">
        <v>9</v>
      </c>
      <c r="B853" s="13" t="s">
        <v>181</v>
      </c>
      <c r="C853" s="13" t="s">
        <v>36</v>
      </c>
      <c r="D853" s="14" t="str">
        <f t="shared" si="15"/>
        <v>Not Ready9TransgenderTotal Anxiety and Depression (47.1)</v>
      </c>
      <c r="E853" t="e">
        <f>VLOOKUP($D853, Data!$A$2:$V$9750, E$16, 0)</f>
        <v>#N/A</v>
      </c>
      <c r="F853" t="e">
        <f>VLOOKUP($D853, Data!$A$2:$V$9750, F$16, 0)</f>
        <v>#N/A</v>
      </c>
      <c r="G853" t="e">
        <f>VLOOKUP($D853, Data!$A$2:$V$9750, G$16, 0)</f>
        <v>#N/A</v>
      </c>
      <c r="H853" t="e">
        <f>VLOOKUP($D853, Data!$A$2:$V$9750, H$16, 0)</f>
        <v>#N/A</v>
      </c>
      <c r="I853" t="e">
        <f>VLOOKUP($D853, Data!$A$2:$V$9750, I$16, 0)</f>
        <v>#N/A</v>
      </c>
    </row>
    <row r="854" spans="1:9" x14ac:dyDescent="0.25">
      <c r="A854" s="11">
        <v>9</v>
      </c>
      <c r="B854" s="13" t="s">
        <v>181</v>
      </c>
      <c r="C854" s="13" t="s">
        <v>52</v>
      </c>
      <c r="D854" s="14" t="str">
        <f t="shared" si="15"/>
        <v>Not Ready9TransgenderTotal Anxiety (15.1)</v>
      </c>
      <c r="E854" t="e">
        <f>VLOOKUP($D854, Data!$A$2:$V$9750, E$16, 0)</f>
        <v>#N/A</v>
      </c>
      <c r="F854" t="e">
        <f>VLOOKUP($D854, Data!$A$2:$V$9750, F$16, 0)</f>
        <v>#N/A</v>
      </c>
      <c r="G854" t="e">
        <f>VLOOKUP($D854, Data!$A$2:$V$9750, G$16, 0)</f>
        <v>#N/A</v>
      </c>
      <c r="H854" t="e">
        <f>VLOOKUP($D854, Data!$A$2:$V$9750, H$16, 0)</f>
        <v>#N/A</v>
      </c>
      <c r="I854" t="e">
        <f>VLOOKUP($D854, Data!$A$2:$V$9750, I$16, 0)</f>
        <v>#N/A</v>
      </c>
    </row>
    <row r="855" spans="1:9" x14ac:dyDescent="0.25">
      <c r="A855" s="11">
        <v>9</v>
      </c>
      <c r="B855" s="13" t="s">
        <v>181</v>
      </c>
      <c r="C855" s="13" t="s">
        <v>53</v>
      </c>
      <c r="D855" s="14" t="str">
        <f t="shared" si="15"/>
        <v>Not Ready9TransgenderTotal Anxiety and Depression (25.1)</v>
      </c>
      <c r="E855" t="e">
        <f>VLOOKUP($D855, Data!$A$2:$V$9750, E$16, 0)</f>
        <v>#N/A</v>
      </c>
      <c r="F855" t="e">
        <f>VLOOKUP($D855, Data!$A$2:$V$9750, F$16, 0)</f>
        <v>#N/A</v>
      </c>
      <c r="G855" t="e">
        <f>VLOOKUP($D855, Data!$A$2:$V$9750, G$16, 0)</f>
        <v>#N/A</v>
      </c>
      <c r="H855" t="e">
        <f>VLOOKUP($D855, Data!$A$2:$V$9750, H$16, 0)</f>
        <v>#N/A</v>
      </c>
      <c r="I855" t="e">
        <f>VLOOKUP($D855, Data!$A$2:$V$9750, I$16, 0)</f>
        <v>#N/A</v>
      </c>
    </row>
    <row r="856" spans="1:9" x14ac:dyDescent="0.25">
      <c r="A856" s="11">
        <v>9</v>
      </c>
      <c r="B856" s="13" t="s">
        <v>181</v>
      </c>
      <c r="C856" s="13" t="s">
        <v>182</v>
      </c>
      <c r="D856" s="14" t="str">
        <f t="shared" si="15"/>
        <v>Not Ready9TransgenderTotal Depression (5.1)</v>
      </c>
      <c r="E856" t="e">
        <f>VLOOKUP($D856, Data!$A$2:$V$9750, E$16, 0)</f>
        <v>#N/A</v>
      </c>
      <c r="F856" t="e">
        <f>VLOOKUP($D856, Data!$A$2:$V$9750, F$16, 0)</f>
        <v>#N/A</v>
      </c>
      <c r="G856" t="e">
        <f>VLOOKUP($D856, Data!$A$2:$V$9750, G$16, 0)</f>
        <v>#N/A</v>
      </c>
      <c r="H856" t="e">
        <f>VLOOKUP($D856, Data!$A$2:$V$9750, H$16, 0)</f>
        <v>#N/A</v>
      </c>
      <c r="I856" t="e">
        <f>VLOOKUP($D856, Data!$A$2:$V$9750, I$16, 0)</f>
        <v>#N/A</v>
      </c>
    </row>
    <row r="857" spans="1:9" x14ac:dyDescent="0.25">
      <c r="A857" s="11">
        <v>9</v>
      </c>
      <c r="B857" s="13" t="s">
        <v>181</v>
      </c>
      <c r="C857" s="13" t="s">
        <v>183</v>
      </c>
      <c r="D857" s="14" t="str">
        <f t="shared" si="15"/>
        <v>Not Ready9TransgenderTotal Anxiety (20.1)</v>
      </c>
      <c r="E857" t="e">
        <f>VLOOKUP($D857, Data!$A$2:$V$9750, E$16, 0)</f>
        <v>#N/A</v>
      </c>
      <c r="F857" t="e">
        <f>VLOOKUP($D857, Data!$A$2:$V$9750, F$16, 0)</f>
        <v>#N/A</v>
      </c>
      <c r="G857" t="e">
        <f>VLOOKUP($D857, Data!$A$2:$V$9750, G$16, 0)</f>
        <v>#N/A</v>
      </c>
      <c r="H857" t="e">
        <f>VLOOKUP($D857, Data!$A$2:$V$9750, H$16, 0)</f>
        <v>#N/A</v>
      </c>
      <c r="I857" t="e">
        <f>VLOOKUP($D857, Data!$A$2:$V$9750, I$16, 0)</f>
        <v>#N/A</v>
      </c>
    </row>
    <row r="858" spans="1:9" x14ac:dyDescent="0.25">
      <c r="A858" s="11">
        <v>10</v>
      </c>
      <c r="B858" s="13" t="s">
        <v>176</v>
      </c>
      <c r="C858" s="13" t="s">
        <v>29</v>
      </c>
      <c r="D858" s="14" t="str">
        <f t="shared" si="15"/>
        <v>Not Ready10BigenderSocial Phobia (9.1)</v>
      </c>
      <c r="E858" t="e">
        <f>VLOOKUP($D858, Data!$A$2:$V$9750, E$16, 0)</f>
        <v>#N/A</v>
      </c>
      <c r="F858" t="e">
        <f>VLOOKUP($D858, Data!$A$2:$V$9750, F$16, 0)</f>
        <v>#N/A</v>
      </c>
      <c r="G858" t="e">
        <f>VLOOKUP($D858, Data!$A$2:$V$9750, G$16, 0)</f>
        <v>#N/A</v>
      </c>
      <c r="H858" t="e">
        <f>VLOOKUP($D858, Data!$A$2:$V$9750, H$16, 0)</f>
        <v>#N/A</v>
      </c>
      <c r="I858" t="e">
        <f>VLOOKUP($D858, Data!$A$2:$V$9750, I$16, 0)</f>
        <v>#N/A</v>
      </c>
    </row>
    <row r="859" spans="1:9" x14ac:dyDescent="0.25">
      <c r="A859" s="11">
        <v>10</v>
      </c>
      <c r="B859" s="13" t="s">
        <v>176</v>
      </c>
      <c r="C859" s="13" t="s">
        <v>30</v>
      </c>
      <c r="D859" s="14" t="str">
        <f t="shared" si="15"/>
        <v>Not Ready10BigenderPanic Disorder (9.1)</v>
      </c>
      <c r="E859" t="e">
        <f>VLOOKUP($D859, Data!$A$2:$V$9750, E$16, 0)</f>
        <v>#N/A</v>
      </c>
      <c r="F859" t="e">
        <f>VLOOKUP($D859, Data!$A$2:$V$9750, F$16, 0)</f>
        <v>#N/A</v>
      </c>
      <c r="G859" t="e">
        <f>VLOOKUP($D859, Data!$A$2:$V$9750, G$16, 0)</f>
        <v>#N/A</v>
      </c>
      <c r="H859" t="e">
        <f>VLOOKUP($D859, Data!$A$2:$V$9750, H$16, 0)</f>
        <v>#N/A</v>
      </c>
      <c r="I859" t="e">
        <f>VLOOKUP($D859, Data!$A$2:$V$9750, I$16, 0)</f>
        <v>#N/A</v>
      </c>
    </row>
    <row r="860" spans="1:9" x14ac:dyDescent="0.25">
      <c r="A860" s="11">
        <v>10</v>
      </c>
      <c r="B860" s="13" t="s">
        <v>176</v>
      </c>
      <c r="C860" s="13" t="s">
        <v>31</v>
      </c>
      <c r="D860" s="14" t="str">
        <f t="shared" si="15"/>
        <v>Not Ready10BigenderGeneralized Anxiety Disorder (6.1)</v>
      </c>
      <c r="E860" t="e">
        <f>VLOOKUP($D860, Data!$A$2:$V$9750, E$16, 0)</f>
        <v>#N/A</v>
      </c>
      <c r="F860" t="e">
        <f>VLOOKUP($D860, Data!$A$2:$V$9750, F$16, 0)</f>
        <v>#N/A</v>
      </c>
      <c r="G860" t="e">
        <f>VLOOKUP($D860, Data!$A$2:$V$9750, G$16, 0)</f>
        <v>#N/A</v>
      </c>
      <c r="H860" t="e">
        <f>VLOOKUP($D860, Data!$A$2:$V$9750, H$16, 0)</f>
        <v>#N/A</v>
      </c>
      <c r="I860" t="e">
        <f>VLOOKUP($D860, Data!$A$2:$V$9750, I$16, 0)</f>
        <v>#N/A</v>
      </c>
    </row>
    <row r="861" spans="1:9" x14ac:dyDescent="0.25">
      <c r="A861" s="11">
        <v>10</v>
      </c>
      <c r="B861" s="13" t="s">
        <v>176</v>
      </c>
      <c r="C861" s="13" t="s">
        <v>32</v>
      </c>
      <c r="D861" s="14" t="str">
        <f t="shared" si="15"/>
        <v>Not Ready10BigenderMajor Depressive Disorder (10.1)</v>
      </c>
      <c r="E861" t="e">
        <f>VLOOKUP($D861, Data!$A$2:$V$9750, E$16, 0)</f>
        <v>#N/A</v>
      </c>
      <c r="F861" t="e">
        <f>VLOOKUP($D861, Data!$A$2:$V$9750, F$16, 0)</f>
        <v>#N/A</v>
      </c>
      <c r="G861" t="e">
        <f>VLOOKUP($D861, Data!$A$2:$V$9750, G$16, 0)</f>
        <v>#N/A</v>
      </c>
      <c r="H861" t="e">
        <f>VLOOKUP($D861, Data!$A$2:$V$9750, H$16, 0)</f>
        <v>#N/A</v>
      </c>
      <c r="I861" t="e">
        <f>VLOOKUP($D861, Data!$A$2:$V$9750, I$16, 0)</f>
        <v>#N/A</v>
      </c>
    </row>
    <row r="862" spans="1:9" x14ac:dyDescent="0.25">
      <c r="A862" s="11">
        <v>10</v>
      </c>
      <c r="B862" s="13" t="s">
        <v>176</v>
      </c>
      <c r="C862" s="13" t="s">
        <v>33</v>
      </c>
      <c r="D862" s="14" t="str">
        <f t="shared" si="15"/>
        <v>Not Ready10BigenderSeparation Anxiety Disorder (7.1)</v>
      </c>
      <c r="E862" t="e">
        <f>VLOOKUP($D862, Data!$A$2:$V$9750, E$16, 0)</f>
        <v>#N/A</v>
      </c>
      <c r="F862" t="e">
        <f>VLOOKUP($D862, Data!$A$2:$V$9750, F$16, 0)</f>
        <v>#N/A</v>
      </c>
      <c r="G862" t="e">
        <f>VLOOKUP($D862, Data!$A$2:$V$9750, G$16, 0)</f>
        <v>#N/A</v>
      </c>
      <c r="H862" t="e">
        <f>VLOOKUP($D862, Data!$A$2:$V$9750, H$16, 0)</f>
        <v>#N/A</v>
      </c>
      <c r="I862" t="e">
        <f>VLOOKUP($D862, Data!$A$2:$V$9750, I$16, 0)</f>
        <v>#N/A</v>
      </c>
    </row>
    <row r="863" spans="1:9" x14ac:dyDescent="0.25">
      <c r="A863" s="11">
        <v>10</v>
      </c>
      <c r="B863" s="13" t="s">
        <v>176</v>
      </c>
      <c r="C863" s="13" t="s">
        <v>34</v>
      </c>
      <c r="D863" s="14" t="str">
        <f t="shared" si="15"/>
        <v>Not Ready10BigenderObsessive Compulsive Disorder (6.1)</v>
      </c>
      <c r="E863" t="e">
        <f>VLOOKUP($D863, Data!$A$2:$V$9750, E$16, 0)</f>
        <v>#N/A</v>
      </c>
      <c r="F863" t="e">
        <f>VLOOKUP($D863, Data!$A$2:$V$9750, F$16, 0)</f>
        <v>#N/A</v>
      </c>
      <c r="G863" t="e">
        <f>VLOOKUP($D863, Data!$A$2:$V$9750, G$16, 0)</f>
        <v>#N/A</v>
      </c>
      <c r="H863" t="e">
        <f>VLOOKUP($D863, Data!$A$2:$V$9750, H$16, 0)</f>
        <v>#N/A</v>
      </c>
      <c r="I863" t="e">
        <f>VLOOKUP($D863, Data!$A$2:$V$9750, I$16, 0)</f>
        <v>#N/A</v>
      </c>
    </row>
    <row r="864" spans="1:9" x14ac:dyDescent="0.25">
      <c r="A864" s="11">
        <v>10</v>
      </c>
      <c r="B864" s="13" t="s">
        <v>176</v>
      </c>
      <c r="C864" s="13" t="s">
        <v>35</v>
      </c>
      <c r="D864" s="14" t="str">
        <f t="shared" si="15"/>
        <v>Not Ready10BigenderTotal Anxiety (37.1)</v>
      </c>
      <c r="E864" t="e">
        <f>VLOOKUP($D864, Data!$A$2:$V$9750, E$16, 0)</f>
        <v>#N/A</v>
      </c>
      <c r="F864" t="e">
        <f>VLOOKUP($D864, Data!$A$2:$V$9750, F$16, 0)</f>
        <v>#N/A</v>
      </c>
      <c r="G864" t="e">
        <f>VLOOKUP($D864, Data!$A$2:$V$9750, G$16, 0)</f>
        <v>#N/A</v>
      </c>
      <c r="H864" t="e">
        <f>VLOOKUP($D864, Data!$A$2:$V$9750, H$16, 0)</f>
        <v>#N/A</v>
      </c>
      <c r="I864" t="e">
        <f>VLOOKUP($D864, Data!$A$2:$V$9750, I$16, 0)</f>
        <v>#N/A</v>
      </c>
    </row>
    <row r="865" spans="1:9" x14ac:dyDescent="0.25">
      <c r="A865" s="11">
        <v>10</v>
      </c>
      <c r="B865" s="13" t="s">
        <v>176</v>
      </c>
      <c r="C865" s="13" t="s">
        <v>36</v>
      </c>
      <c r="D865" s="14" t="str">
        <f t="shared" si="15"/>
        <v>Not Ready10BigenderTotal Anxiety and Depression (47.1)</v>
      </c>
      <c r="E865" t="e">
        <f>VLOOKUP($D865, Data!$A$2:$V$9750, E$16, 0)</f>
        <v>#N/A</v>
      </c>
      <c r="F865" t="e">
        <f>VLOOKUP($D865, Data!$A$2:$V$9750, F$16, 0)</f>
        <v>#N/A</v>
      </c>
      <c r="G865" t="e">
        <f>VLOOKUP($D865, Data!$A$2:$V$9750, G$16, 0)</f>
        <v>#N/A</v>
      </c>
      <c r="H865" t="e">
        <f>VLOOKUP($D865, Data!$A$2:$V$9750, H$16, 0)</f>
        <v>#N/A</v>
      </c>
      <c r="I865" t="e">
        <f>VLOOKUP($D865, Data!$A$2:$V$9750, I$16, 0)</f>
        <v>#N/A</v>
      </c>
    </row>
    <row r="866" spans="1:9" x14ac:dyDescent="0.25">
      <c r="A866" s="11">
        <v>10</v>
      </c>
      <c r="B866" s="13" t="s">
        <v>176</v>
      </c>
      <c r="C866" s="13" t="s">
        <v>52</v>
      </c>
      <c r="D866" s="14" t="str">
        <f t="shared" si="15"/>
        <v>Not Ready10BigenderTotal Anxiety (15.1)</v>
      </c>
      <c r="E866" t="e">
        <f>VLOOKUP($D866, Data!$A$2:$V$9750, E$16, 0)</f>
        <v>#N/A</v>
      </c>
      <c r="F866" t="e">
        <f>VLOOKUP($D866, Data!$A$2:$V$9750, F$16, 0)</f>
        <v>#N/A</v>
      </c>
      <c r="G866" t="e">
        <f>VLOOKUP($D866, Data!$A$2:$V$9750, G$16, 0)</f>
        <v>#N/A</v>
      </c>
      <c r="H866" t="e">
        <f>VLOOKUP($D866, Data!$A$2:$V$9750, H$16, 0)</f>
        <v>#N/A</v>
      </c>
      <c r="I866" t="e">
        <f>VLOOKUP($D866, Data!$A$2:$V$9750, I$16, 0)</f>
        <v>#N/A</v>
      </c>
    </row>
    <row r="867" spans="1:9" x14ac:dyDescent="0.25">
      <c r="A867" s="11">
        <v>10</v>
      </c>
      <c r="B867" s="13" t="s">
        <v>176</v>
      </c>
      <c r="C867" s="13" t="s">
        <v>53</v>
      </c>
      <c r="D867" s="14" t="str">
        <f t="shared" si="15"/>
        <v>Not Ready10BigenderTotal Anxiety and Depression (25.1)</v>
      </c>
      <c r="E867" t="e">
        <f>VLOOKUP($D867, Data!$A$2:$V$9750, E$16, 0)</f>
        <v>#N/A</v>
      </c>
      <c r="F867" t="e">
        <f>VLOOKUP($D867, Data!$A$2:$V$9750, F$16, 0)</f>
        <v>#N/A</v>
      </c>
      <c r="G867" t="e">
        <f>VLOOKUP($D867, Data!$A$2:$V$9750, G$16, 0)</f>
        <v>#N/A</v>
      </c>
      <c r="H867" t="e">
        <f>VLOOKUP($D867, Data!$A$2:$V$9750, H$16, 0)</f>
        <v>#N/A</v>
      </c>
      <c r="I867" t="e">
        <f>VLOOKUP($D867, Data!$A$2:$V$9750, I$16, 0)</f>
        <v>#N/A</v>
      </c>
    </row>
    <row r="868" spans="1:9" x14ac:dyDescent="0.25">
      <c r="A868" s="11">
        <v>10</v>
      </c>
      <c r="B868" s="13" t="s">
        <v>176</v>
      </c>
      <c r="C868" s="13" t="s">
        <v>182</v>
      </c>
      <c r="D868" s="14" t="str">
        <f t="shared" si="15"/>
        <v>Not Ready10BigenderTotal Depression (5.1)</v>
      </c>
      <c r="E868" t="e">
        <f>VLOOKUP($D868, Data!$A$2:$V$9750, E$16, 0)</f>
        <v>#N/A</v>
      </c>
      <c r="F868" t="e">
        <f>VLOOKUP($D868, Data!$A$2:$V$9750, F$16, 0)</f>
        <v>#N/A</v>
      </c>
      <c r="G868" t="e">
        <f>VLOOKUP($D868, Data!$A$2:$V$9750, G$16, 0)</f>
        <v>#N/A</v>
      </c>
      <c r="H868" t="e">
        <f>VLOOKUP($D868, Data!$A$2:$V$9750, H$16, 0)</f>
        <v>#N/A</v>
      </c>
      <c r="I868" t="e">
        <f>VLOOKUP($D868, Data!$A$2:$V$9750, I$16, 0)</f>
        <v>#N/A</v>
      </c>
    </row>
    <row r="869" spans="1:9" x14ac:dyDescent="0.25">
      <c r="A869" s="11">
        <v>10</v>
      </c>
      <c r="B869" s="13" t="s">
        <v>176</v>
      </c>
      <c r="C869" s="13" t="s">
        <v>183</v>
      </c>
      <c r="D869" s="14" t="str">
        <f t="shared" si="15"/>
        <v>Not Ready10BigenderTotal Anxiety (20.1)</v>
      </c>
      <c r="E869" t="e">
        <f>VLOOKUP($D869, Data!$A$2:$V$9750, E$16, 0)</f>
        <v>#N/A</v>
      </c>
      <c r="F869" t="e">
        <f>VLOOKUP($D869, Data!$A$2:$V$9750, F$16, 0)</f>
        <v>#N/A</v>
      </c>
      <c r="G869" t="e">
        <f>VLOOKUP($D869, Data!$A$2:$V$9750, G$16, 0)</f>
        <v>#N/A</v>
      </c>
      <c r="H869" t="e">
        <f>VLOOKUP($D869, Data!$A$2:$V$9750, H$16, 0)</f>
        <v>#N/A</v>
      </c>
      <c r="I869" t="e">
        <f>VLOOKUP($D869, Data!$A$2:$V$9750, I$16, 0)</f>
        <v>#N/A</v>
      </c>
    </row>
    <row r="870" spans="1:9" x14ac:dyDescent="0.25">
      <c r="A870" s="11">
        <v>10</v>
      </c>
      <c r="B870" s="13" t="s">
        <v>177</v>
      </c>
      <c r="C870" s="13" t="s">
        <v>29</v>
      </c>
      <c r="D870" s="14" t="str">
        <f t="shared" si="15"/>
        <v>Not Ready10FemaleSocial Phobia (9.1)</v>
      </c>
      <c r="E870" t="e">
        <f>VLOOKUP($D870, Data!$A$2:$V$9750, E$16, 0)</f>
        <v>#N/A</v>
      </c>
      <c r="F870" t="e">
        <f>VLOOKUP($D870, Data!$A$2:$V$9750, F$16, 0)</f>
        <v>#N/A</v>
      </c>
      <c r="G870" t="e">
        <f>VLOOKUP($D870, Data!$A$2:$V$9750, G$16, 0)</f>
        <v>#N/A</v>
      </c>
      <c r="H870" t="e">
        <f>VLOOKUP($D870, Data!$A$2:$V$9750, H$16, 0)</f>
        <v>#N/A</v>
      </c>
      <c r="I870" t="e">
        <f>VLOOKUP($D870, Data!$A$2:$V$9750, I$16, 0)</f>
        <v>#N/A</v>
      </c>
    </row>
    <row r="871" spans="1:9" x14ac:dyDescent="0.25">
      <c r="A871" s="11">
        <v>10</v>
      </c>
      <c r="B871" s="13" t="s">
        <v>177</v>
      </c>
      <c r="C871" s="13" t="s">
        <v>30</v>
      </c>
      <c r="D871" s="14" t="str">
        <f t="shared" si="15"/>
        <v>Not Ready10FemalePanic Disorder (9.1)</v>
      </c>
      <c r="E871" t="e">
        <f>VLOOKUP($D871, Data!$A$2:$V$9750, E$16, 0)</f>
        <v>#N/A</v>
      </c>
      <c r="F871" t="e">
        <f>VLOOKUP($D871, Data!$A$2:$V$9750, F$16, 0)</f>
        <v>#N/A</v>
      </c>
      <c r="G871" t="e">
        <f>VLOOKUP($D871, Data!$A$2:$V$9750, G$16, 0)</f>
        <v>#N/A</v>
      </c>
      <c r="H871" t="e">
        <f>VLOOKUP($D871, Data!$A$2:$V$9750, H$16, 0)</f>
        <v>#N/A</v>
      </c>
      <c r="I871" t="e">
        <f>VLOOKUP($D871, Data!$A$2:$V$9750, I$16, 0)</f>
        <v>#N/A</v>
      </c>
    </row>
    <row r="872" spans="1:9" x14ac:dyDescent="0.25">
      <c r="A872" s="11">
        <v>10</v>
      </c>
      <c r="B872" s="13" t="s">
        <v>177</v>
      </c>
      <c r="C872" s="13" t="s">
        <v>31</v>
      </c>
      <c r="D872" s="14" t="str">
        <f t="shared" si="15"/>
        <v>Not Ready10FemaleGeneralized Anxiety Disorder (6.1)</v>
      </c>
      <c r="E872" t="e">
        <f>VLOOKUP($D872, Data!$A$2:$V$9750, E$16, 0)</f>
        <v>#N/A</v>
      </c>
      <c r="F872" t="e">
        <f>VLOOKUP($D872, Data!$A$2:$V$9750, F$16, 0)</f>
        <v>#N/A</v>
      </c>
      <c r="G872" t="e">
        <f>VLOOKUP($D872, Data!$A$2:$V$9750, G$16, 0)</f>
        <v>#N/A</v>
      </c>
      <c r="H872" t="e">
        <f>VLOOKUP($D872, Data!$A$2:$V$9750, H$16, 0)</f>
        <v>#N/A</v>
      </c>
      <c r="I872" t="e">
        <f>VLOOKUP($D872, Data!$A$2:$V$9750, I$16, 0)</f>
        <v>#N/A</v>
      </c>
    </row>
    <row r="873" spans="1:9" x14ac:dyDescent="0.25">
      <c r="A873" s="11">
        <v>10</v>
      </c>
      <c r="B873" s="13" t="s">
        <v>177</v>
      </c>
      <c r="C873" s="13" t="s">
        <v>32</v>
      </c>
      <c r="D873" s="14" t="str">
        <f t="shared" si="15"/>
        <v>Not Ready10FemaleMajor Depressive Disorder (10.1)</v>
      </c>
      <c r="E873" t="e">
        <f>VLOOKUP($D873, Data!$A$2:$V$9750, E$16, 0)</f>
        <v>#N/A</v>
      </c>
      <c r="F873" t="e">
        <f>VLOOKUP($D873, Data!$A$2:$V$9750, F$16, 0)</f>
        <v>#N/A</v>
      </c>
      <c r="G873" t="e">
        <f>VLOOKUP($D873, Data!$A$2:$V$9750, G$16, 0)</f>
        <v>#N/A</v>
      </c>
      <c r="H873" t="e">
        <f>VLOOKUP($D873, Data!$A$2:$V$9750, H$16, 0)</f>
        <v>#N/A</v>
      </c>
      <c r="I873" t="e">
        <f>VLOOKUP($D873, Data!$A$2:$V$9750, I$16, 0)</f>
        <v>#N/A</v>
      </c>
    </row>
    <row r="874" spans="1:9" x14ac:dyDescent="0.25">
      <c r="A874" s="11">
        <v>10</v>
      </c>
      <c r="B874" s="13" t="s">
        <v>177</v>
      </c>
      <c r="C874" s="13" t="s">
        <v>33</v>
      </c>
      <c r="D874" s="14" t="str">
        <f t="shared" si="15"/>
        <v>Not Ready10FemaleSeparation Anxiety Disorder (7.1)</v>
      </c>
      <c r="E874" t="e">
        <f>VLOOKUP($D874, Data!$A$2:$V$9750, E$16, 0)</f>
        <v>#N/A</v>
      </c>
      <c r="F874" t="e">
        <f>VLOOKUP($D874, Data!$A$2:$V$9750, F$16, 0)</f>
        <v>#N/A</v>
      </c>
      <c r="G874" t="e">
        <f>VLOOKUP($D874, Data!$A$2:$V$9750, G$16, 0)</f>
        <v>#N/A</v>
      </c>
      <c r="H874" t="e">
        <f>VLOOKUP($D874, Data!$A$2:$V$9750, H$16, 0)</f>
        <v>#N/A</v>
      </c>
      <c r="I874" t="e">
        <f>VLOOKUP($D874, Data!$A$2:$V$9750, I$16, 0)</f>
        <v>#N/A</v>
      </c>
    </row>
    <row r="875" spans="1:9" x14ac:dyDescent="0.25">
      <c r="A875" s="11">
        <v>10</v>
      </c>
      <c r="B875" s="13" t="s">
        <v>177</v>
      </c>
      <c r="C875" s="13" t="s">
        <v>34</v>
      </c>
      <c r="D875" s="14" t="str">
        <f t="shared" si="15"/>
        <v>Not Ready10FemaleObsessive Compulsive Disorder (6.1)</v>
      </c>
      <c r="E875" t="e">
        <f>VLOOKUP($D875, Data!$A$2:$V$9750, E$16, 0)</f>
        <v>#N/A</v>
      </c>
      <c r="F875" t="e">
        <f>VLOOKUP($D875, Data!$A$2:$V$9750, F$16, 0)</f>
        <v>#N/A</v>
      </c>
      <c r="G875" t="e">
        <f>VLOOKUP($D875, Data!$A$2:$V$9750, G$16, 0)</f>
        <v>#N/A</v>
      </c>
      <c r="H875" t="e">
        <f>VLOOKUP($D875, Data!$A$2:$V$9750, H$16, 0)</f>
        <v>#N/A</v>
      </c>
      <c r="I875" t="e">
        <f>VLOOKUP($D875, Data!$A$2:$V$9750, I$16, 0)</f>
        <v>#N/A</v>
      </c>
    </row>
    <row r="876" spans="1:9" x14ac:dyDescent="0.25">
      <c r="A876" s="11">
        <v>10</v>
      </c>
      <c r="B876" s="13" t="s">
        <v>177</v>
      </c>
      <c r="C876" s="13" t="s">
        <v>35</v>
      </c>
      <c r="D876" s="14" t="str">
        <f t="shared" si="15"/>
        <v>Not Ready10FemaleTotal Anxiety (37.1)</v>
      </c>
      <c r="E876" t="e">
        <f>VLOOKUP($D876, Data!$A$2:$V$9750, E$16, 0)</f>
        <v>#N/A</v>
      </c>
      <c r="F876" t="e">
        <f>VLOOKUP($D876, Data!$A$2:$V$9750, F$16, 0)</f>
        <v>#N/A</v>
      </c>
      <c r="G876" t="e">
        <f>VLOOKUP($D876, Data!$A$2:$V$9750, G$16, 0)</f>
        <v>#N/A</v>
      </c>
      <c r="H876" t="e">
        <f>VLOOKUP($D876, Data!$A$2:$V$9750, H$16, 0)</f>
        <v>#N/A</v>
      </c>
      <c r="I876" t="e">
        <f>VLOOKUP($D876, Data!$A$2:$V$9750, I$16, 0)</f>
        <v>#N/A</v>
      </c>
    </row>
    <row r="877" spans="1:9" x14ac:dyDescent="0.25">
      <c r="A877" s="11">
        <v>10</v>
      </c>
      <c r="B877" s="13" t="s">
        <v>177</v>
      </c>
      <c r="C877" s="13" t="s">
        <v>36</v>
      </c>
      <c r="D877" s="14" t="str">
        <f t="shared" si="15"/>
        <v>Not Ready10FemaleTotal Anxiety and Depression (47.1)</v>
      </c>
      <c r="E877" t="e">
        <f>VLOOKUP($D877, Data!$A$2:$V$9750, E$16, 0)</f>
        <v>#N/A</v>
      </c>
      <c r="F877" t="e">
        <f>VLOOKUP($D877, Data!$A$2:$V$9750, F$16, 0)</f>
        <v>#N/A</v>
      </c>
      <c r="G877" t="e">
        <f>VLOOKUP($D877, Data!$A$2:$V$9750, G$16, 0)</f>
        <v>#N/A</v>
      </c>
      <c r="H877" t="e">
        <f>VLOOKUP($D877, Data!$A$2:$V$9750, H$16, 0)</f>
        <v>#N/A</v>
      </c>
      <c r="I877" t="e">
        <f>VLOOKUP($D877, Data!$A$2:$V$9750, I$16, 0)</f>
        <v>#N/A</v>
      </c>
    </row>
    <row r="878" spans="1:9" x14ac:dyDescent="0.25">
      <c r="A878" s="11">
        <v>10</v>
      </c>
      <c r="B878" s="13" t="s">
        <v>177</v>
      </c>
      <c r="C878" s="13" t="s">
        <v>52</v>
      </c>
      <c r="D878" s="14" t="str">
        <f t="shared" si="15"/>
        <v>Not Ready10FemaleTotal Anxiety (15.1)</v>
      </c>
      <c r="E878" t="e">
        <f>VLOOKUP($D878, Data!$A$2:$V$9750, E$16, 0)</f>
        <v>#N/A</v>
      </c>
      <c r="F878" t="e">
        <f>VLOOKUP($D878, Data!$A$2:$V$9750, F$16, 0)</f>
        <v>#N/A</v>
      </c>
      <c r="G878" t="e">
        <f>VLOOKUP($D878, Data!$A$2:$V$9750, G$16, 0)</f>
        <v>#N/A</v>
      </c>
      <c r="H878" t="e">
        <f>VLOOKUP($D878, Data!$A$2:$V$9750, H$16, 0)</f>
        <v>#N/A</v>
      </c>
      <c r="I878" t="e">
        <f>VLOOKUP($D878, Data!$A$2:$V$9750, I$16, 0)</f>
        <v>#N/A</v>
      </c>
    </row>
    <row r="879" spans="1:9" x14ac:dyDescent="0.25">
      <c r="A879" s="11">
        <v>10</v>
      </c>
      <c r="B879" s="13" t="s">
        <v>177</v>
      </c>
      <c r="C879" s="13" t="s">
        <v>53</v>
      </c>
      <c r="D879" s="14" t="str">
        <f t="shared" si="15"/>
        <v>Not Ready10FemaleTotal Anxiety and Depression (25.1)</v>
      </c>
      <c r="E879" t="e">
        <f>VLOOKUP($D879, Data!$A$2:$V$9750, E$16, 0)</f>
        <v>#N/A</v>
      </c>
      <c r="F879" t="e">
        <f>VLOOKUP($D879, Data!$A$2:$V$9750, F$16, 0)</f>
        <v>#N/A</v>
      </c>
      <c r="G879" t="e">
        <f>VLOOKUP($D879, Data!$A$2:$V$9750, G$16, 0)</f>
        <v>#N/A</v>
      </c>
      <c r="H879" t="e">
        <f>VLOOKUP($D879, Data!$A$2:$V$9750, H$16, 0)</f>
        <v>#N/A</v>
      </c>
      <c r="I879" t="e">
        <f>VLOOKUP($D879, Data!$A$2:$V$9750, I$16, 0)</f>
        <v>#N/A</v>
      </c>
    </row>
    <row r="880" spans="1:9" x14ac:dyDescent="0.25">
      <c r="A880" s="11">
        <v>10</v>
      </c>
      <c r="B880" s="13" t="s">
        <v>177</v>
      </c>
      <c r="C880" s="13" t="s">
        <v>182</v>
      </c>
      <c r="D880" s="14" t="str">
        <f t="shared" si="15"/>
        <v>Not Ready10FemaleTotal Depression (5.1)</v>
      </c>
      <c r="E880" t="e">
        <f>VLOOKUP($D880, Data!$A$2:$V$9750, E$16, 0)</f>
        <v>#N/A</v>
      </c>
      <c r="F880" t="e">
        <f>VLOOKUP($D880, Data!$A$2:$V$9750, F$16, 0)</f>
        <v>#N/A</v>
      </c>
      <c r="G880" t="e">
        <f>VLOOKUP($D880, Data!$A$2:$V$9750, G$16, 0)</f>
        <v>#N/A</v>
      </c>
      <c r="H880" t="e">
        <f>VLOOKUP($D880, Data!$A$2:$V$9750, H$16, 0)</f>
        <v>#N/A</v>
      </c>
      <c r="I880" t="e">
        <f>VLOOKUP($D880, Data!$A$2:$V$9750, I$16, 0)</f>
        <v>#N/A</v>
      </c>
    </row>
    <row r="881" spans="1:9" x14ac:dyDescent="0.25">
      <c r="A881" s="11">
        <v>10</v>
      </c>
      <c r="B881" s="13" t="s">
        <v>177</v>
      </c>
      <c r="C881" s="13" t="s">
        <v>183</v>
      </c>
      <c r="D881" s="14" t="str">
        <f t="shared" si="15"/>
        <v>Not Ready10FemaleTotal Anxiety (20.1)</v>
      </c>
      <c r="E881" t="e">
        <f>VLOOKUP($D881, Data!$A$2:$V$9750, E$16, 0)</f>
        <v>#N/A</v>
      </c>
      <c r="F881" t="e">
        <f>VLOOKUP($D881, Data!$A$2:$V$9750, F$16, 0)</f>
        <v>#N/A</v>
      </c>
      <c r="G881" t="e">
        <f>VLOOKUP($D881, Data!$A$2:$V$9750, G$16, 0)</f>
        <v>#N/A</v>
      </c>
      <c r="H881" t="e">
        <f>VLOOKUP($D881, Data!$A$2:$V$9750, H$16, 0)</f>
        <v>#N/A</v>
      </c>
      <c r="I881" t="e">
        <f>VLOOKUP($D881, Data!$A$2:$V$9750, I$16, 0)</f>
        <v>#N/A</v>
      </c>
    </row>
    <row r="882" spans="1:9" x14ac:dyDescent="0.25">
      <c r="A882" s="11">
        <v>10</v>
      </c>
      <c r="B882" s="13" t="s">
        <v>178</v>
      </c>
      <c r="C882" s="13" t="s">
        <v>29</v>
      </c>
      <c r="D882" s="14" t="str">
        <f t="shared" si="15"/>
        <v>Not Ready10GenderfluidSocial Phobia (9.1)</v>
      </c>
      <c r="E882" t="e">
        <f>VLOOKUP($D882, Data!$A$2:$V$9750, E$16, 0)</f>
        <v>#N/A</v>
      </c>
      <c r="F882" t="e">
        <f>VLOOKUP($D882, Data!$A$2:$V$9750, F$16, 0)</f>
        <v>#N/A</v>
      </c>
      <c r="G882" t="e">
        <f>VLOOKUP($D882, Data!$A$2:$V$9750, G$16, 0)</f>
        <v>#N/A</v>
      </c>
      <c r="H882" t="e">
        <f>VLOOKUP($D882, Data!$A$2:$V$9750, H$16, 0)</f>
        <v>#N/A</v>
      </c>
      <c r="I882" t="e">
        <f>VLOOKUP($D882, Data!$A$2:$V$9750, I$16, 0)</f>
        <v>#N/A</v>
      </c>
    </row>
    <row r="883" spans="1:9" x14ac:dyDescent="0.25">
      <c r="A883" s="11">
        <v>10</v>
      </c>
      <c r="B883" s="13" t="s">
        <v>178</v>
      </c>
      <c r="C883" s="13" t="s">
        <v>30</v>
      </c>
      <c r="D883" s="14" t="str">
        <f t="shared" si="15"/>
        <v>Not Ready10GenderfluidPanic Disorder (9.1)</v>
      </c>
      <c r="E883" t="e">
        <f>VLOOKUP($D883, Data!$A$2:$V$9750, E$16, 0)</f>
        <v>#N/A</v>
      </c>
      <c r="F883" t="e">
        <f>VLOOKUP($D883, Data!$A$2:$V$9750, F$16, 0)</f>
        <v>#N/A</v>
      </c>
      <c r="G883" t="e">
        <f>VLOOKUP($D883, Data!$A$2:$V$9750, G$16, 0)</f>
        <v>#N/A</v>
      </c>
      <c r="H883" t="e">
        <f>VLOOKUP($D883, Data!$A$2:$V$9750, H$16, 0)</f>
        <v>#N/A</v>
      </c>
      <c r="I883" t="e">
        <f>VLOOKUP($D883, Data!$A$2:$V$9750, I$16, 0)</f>
        <v>#N/A</v>
      </c>
    </row>
    <row r="884" spans="1:9" x14ac:dyDescent="0.25">
      <c r="A884" s="11">
        <v>10</v>
      </c>
      <c r="B884" s="13" t="s">
        <v>178</v>
      </c>
      <c r="C884" s="13" t="s">
        <v>31</v>
      </c>
      <c r="D884" s="14" t="str">
        <f t="shared" si="15"/>
        <v>Not Ready10GenderfluidGeneralized Anxiety Disorder (6.1)</v>
      </c>
      <c r="E884" t="e">
        <f>VLOOKUP($D884, Data!$A$2:$V$9750, E$16, 0)</f>
        <v>#N/A</v>
      </c>
      <c r="F884" t="e">
        <f>VLOOKUP($D884, Data!$A$2:$V$9750, F$16, 0)</f>
        <v>#N/A</v>
      </c>
      <c r="G884" t="e">
        <f>VLOOKUP($D884, Data!$A$2:$V$9750, G$16, 0)</f>
        <v>#N/A</v>
      </c>
      <c r="H884" t="e">
        <f>VLOOKUP($D884, Data!$A$2:$V$9750, H$16, 0)</f>
        <v>#N/A</v>
      </c>
      <c r="I884" t="e">
        <f>VLOOKUP($D884, Data!$A$2:$V$9750, I$16, 0)</f>
        <v>#N/A</v>
      </c>
    </row>
    <row r="885" spans="1:9" x14ac:dyDescent="0.25">
      <c r="A885" s="11">
        <v>10</v>
      </c>
      <c r="B885" s="13" t="s">
        <v>178</v>
      </c>
      <c r="C885" s="13" t="s">
        <v>32</v>
      </c>
      <c r="D885" s="14" t="str">
        <f t="shared" si="15"/>
        <v>Not Ready10GenderfluidMajor Depressive Disorder (10.1)</v>
      </c>
      <c r="E885" t="e">
        <f>VLOOKUP($D885, Data!$A$2:$V$9750, E$16, 0)</f>
        <v>#N/A</v>
      </c>
      <c r="F885" t="e">
        <f>VLOOKUP($D885, Data!$A$2:$V$9750, F$16, 0)</f>
        <v>#N/A</v>
      </c>
      <c r="G885" t="e">
        <f>VLOOKUP($D885, Data!$A$2:$V$9750, G$16, 0)</f>
        <v>#N/A</v>
      </c>
      <c r="H885" t="e">
        <f>VLOOKUP($D885, Data!$A$2:$V$9750, H$16, 0)</f>
        <v>#N/A</v>
      </c>
      <c r="I885" t="e">
        <f>VLOOKUP($D885, Data!$A$2:$V$9750, I$16, 0)</f>
        <v>#N/A</v>
      </c>
    </row>
    <row r="886" spans="1:9" x14ac:dyDescent="0.25">
      <c r="A886" s="11">
        <v>10</v>
      </c>
      <c r="B886" s="13" t="s">
        <v>178</v>
      </c>
      <c r="C886" s="13" t="s">
        <v>33</v>
      </c>
      <c r="D886" s="14" t="str">
        <f t="shared" si="15"/>
        <v>Not Ready10GenderfluidSeparation Anxiety Disorder (7.1)</v>
      </c>
      <c r="E886" t="e">
        <f>VLOOKUP($D886, Data!$A$2:$V$9750, E$16, 0)</f>
        <v>#N/A</v>
      </c>
      <c r="F886" t="e">
        <f>VLOOKUP($D886, Data!$A$2:$V$9750, F$16, 0)</f>
        <v>#N/A</v>
      </c>
      <c r="G886" t="e">
        <f>VLOOKUP($D886, Data!$A$2:$V$9750, G$16, 0)</f>
        <v>#N/A</v>
      </c>
      <c r="H886" t="e">
        <f>VLOOKUP($D886, Data!$A$2:$V$9750, H$16, 0)</f>
        <v>#N/A</v>
      </c>
      <c r="I886" t="e">
        <f>VLOOKUP($D886, Data!$A$2:$V$9750, I$16, 0)</f>
        <v>#N/A</v>
      </c>
    </row>
    <row r="887" spans="1:9" x14ac:dyDescent="0.25">
      <c r="A887" s="11">
        <v>10</v>
      </c>
      <c r="B887" s="13" t="s">
        <v>178</v>
      </c>
      <c r="C887" s="13" t="s">
        <v>34</v>
      </c>
      <c r="D887" s="14" t="str">
        <f t="shared" si="15"/>
        <v>Not Ready10GenderfluidObsessive Compulsive Disorder (6.1)</v>
      </c>
      <c r="E887" t="e">
        <f>VLOOKUP($D887, Data!$A$2:$V$9750, E$16, 0)</f>
        <v>#N/A</v>
      </c>
      <c r="F887" t="e">
        <f>VLOOKUP($D887, Data!$A$2:$V$9750, F$16, 0)</f>
        <v>#N/A</v>
      </c>
      <c r="G887" t="e">
        <f>VLOOKUP($D887, Data!$A$2:$V$9750, G$16, 0)</f>
        <v>#N/A</v>
      </c>
      <c r="H887" t="e">
        <f>VLOOKUP($D887, Data!$A$2:$V$9750, H$16, 0)</f>
        <v>#N/A</v>
      </c>
      <c r="I887" t="e">
        <f>VLOOKUP($D887, Data!$A$2:$V$9750, I$16, 0)</f>
        <v>#N/A</v>
      </c>
    </row>
    <row r="888" spans="1:9" x14ac:dyDescent="0.25">
      <c r="A888" s="11">
        <v>10</v>
      </c>
      <c r="B888" s="13" t="s">
        <v>178</v>
      </c>
      <c r="C888" s="13" t="s">
        <v>35</v>
      </c>
      <c r="D888" s="14" t="str">
        <f t="shared" si="15"/>
        <v>Not Ready10GenderfluidTotal Anxiety (37.1)</v>
      </c>
      <c r="E888" t="e">
        <f>VLOOKUP($D888, Data!$A$2:$V$9750, E$16, 0)</f>
        <v>#N/A</v>
      </c>
      <c r="F888" t="e">
        <f>VLOOKUP($D888, Data!$A$2:$V$9750, F$16, 0)</f>
        <v>#N/A</v>
      </c>
      <c r="G888" t="e">
        <f>VLOOKUP($D888, Data!$A$2:$V$9750, G$16, 0)</f>
        <v>#N/A</v>
      </c>
      <c r="H888" t="e">
        <f>VLOOKUP($D888, Data!$A$2:$V$9750, H$16, 0)</f>
        <v>#N/A</v>
      </c>
      <c r="I888" t="e">
        <f>VLOOKUP($D888, Data!$A$2:$V$9750, I$16, 0)</f>
        <v>#N/A</v>
      </c>
    </row>
    <row r="889" spans="1:9" x14ac:dyDescent="0.25">
      <c r="A889" s="11">
        <v>10</v>
      </c>
      <c r="B889" s="13" t="s">
        <v>178</v>
      </c>
      <c r="C889" s="13" t="s">
        <v>36</v>
      </c>
      <c r="D889" s="14" t="str">
        <f t="shared" si="15"/>
        <v>Not Ready10GenderfluidTotal Anxiety and Depression (47.1)</v>
      </c>
      <c r="E889" t="e">
        <f>VLOOKUP($D889, Data!$A$2:$V$9750, E$16, 0)</f>
        <v>#N/A</v>
      </c>
      <c r="F889" t="e">
        <f>VLOOKUP($D889, Data!$A$2:$V$9750, F$16, 0)</f>
        <v>#N/A</v>
      </c>
      <c r="G889" t="e">
        <f>VLOOKUP($D889, Data!$A$2:$V$9750, G$16, 0)</f>
        <v>#N/A</v>
      </c>
      <c r="H889" t="e">
        <f>VLOOKUP($D889, Data!$A$2:$V$9750, H$16, 0)</f>
        <v>#N/A</v>
      </c>
      <c r="I889" t="e">
        <f>VLOOKUP($D889, Data!$A$2:$V$9750, I$16, 0)</f>
        <v>#N/A</v>
      </c>
    </row>
    <row r="890" spans="1:9" x14ac:dyDescent="0.25">
      <c r="A890" s="11">
        <v>10</v>
      </c>
      <c r="B890" s="13" t="s">
        <v>178</v>
      </c>
      <c r="C890" s="13" t="s">
        <v>52</v>
      </c>
      <c r="D890" s="14" t="str">
        <f t="shared" si="15"/>
        <v>Not Ready10GenderfluidTotal Anxiety (15.1)</v>
      </c>
      <c r="E890" t="e">
        <f>VLOOKUP($D890, Data!$A$2:$V$9750, E$16, 0)</f>
        <v>#N/A</v>
      </c>
      <c r="F890" t="e">
        <f>VLOOKUP($D890, Data!$A$2:$V$9750, F$16, 0)</f>
        <v>#N/A</v>
      </c>
      <c r="G890" t="e">
        <f>VLOOKUP($D890, Data!$A$2:$V$9750, G$16, 0)</f>
        <v>#N/A</v>
      </c>
      <c r="H890" t="e">
        <f>VLOOKUP($D890, Data!$A$2:$V$9750, H$16, 0)</f>
        <v>#N/A</v>
      </c>
      <c r="I890" t="e">
        <f>VLOOKUP($D890, Data!$A$2:$V$9750, I$16, 0)</f>
        <v>#N/A</v>
      </c>
    </row>
    <row r="891" spans="1:9" x14ac:dyDescent="0.25">
      <c r="A891" s="11">
        <v>10</v>
      </c>
      <c r="B891" s="13" t="s">
        <v>178</v>
      </c>
      <c r="C891" s="13" t="s">
        <v>53</v>
      </c>
      <c r="D891" s="14" t="str">
        <f t="shared" si="15"/>
        <v>Not Ready10GenderfluidTotal Anxiety and Depression (25.1)</v>
      </c>
      <c r="E891" t="e">
        <f>VLOOKUP($D891, Data!$A$2:$V$9750, E$16, 0)</f>
        <v>#N/A</v>
      </c>
      <c r="F891" t="e">
        <f>VLOOKUP($D891, Data!$A$2:$V$9750, F$16, 0)</f>
        <v>#N/A</v>
      </c>
      <c r="G891" t="e">
        <f>VLOOKUP($D891, Data!$A$2:$V$9750, G$16, 0)</f>
        <v>#N/A</v>
      </c>
      <c r="H891" t="e">
        <f>VLOOKUP($D891, Data!$A$2:$V$9750, H$16, 0)</f>
        <v>#N/A</v>
      </c>
      <c r="I891" t="e">
        <f>VLOOKUP($D891, Data!$A$2:$V$9750, I$16, 0)</f>
        <v>#N/A</v>
      </c>
    </row>
    <row r="892" spans="1:9" x14ac:dyDescent="0.25">
      <c r="A892" s="11">
        <v>10</v>
      </c>
      <c r="B892" s="13" t="s">
        <v>178</v>
      </c>
      <c r="C892" s="13" t="s">
        <v>182</v>
      </c>
      <c r="D892" s="14" t="str">
        <f t="shared" si="15"/>
        <v>Not Ready10GenderfluidTotal Depression (5.1)</v>
      </c>
      <c r="E892" t="e">
        <f>VLOOKUP($D892, Data!$A$2:$V$9750, E$16, 0)</f>
        <v>#N/A</v>
      </c>
      <c r="F892" t="e">
        <f>VLOOKUP($D892, Data!$A$2:$V$9750, F$16, 0)</f>
        <v>#N/A</v>
      </c>
      <c r="G892" t="e">
        <f>VLOOKUP($D892, Data!$A$2:$V$9750, G$16, 0)</f>
        <v>#N/A</v>
      </c>
      <c r="H892" t="e">
        <f>VLOOKUP($D892, Data!$A$2:$V$9750, H$16, 0)</f>
        <v>#N/A</v>
      </c>
      <c r="I892" t="e">
        <f>VLOOKUP($D892, Data!$A$2:$V$9750, I$16, 0)</f>
        <v>#N/A</v>
      </c>
    </row>
    <row r="893" spans="1:9" x14ac:dyDescent="0.25">
      <c r="A893" s="11">
        <v>10</v>
      </c>
      <c r="B893" s="13" t="s">
        <v>178</v>
      </c>
      <c r="C893" s="13" t="s">
        <v>183</v>
      </c>
      <c r="D893" s="14" t="str">
        <f t="shared" si="15"/>
        <v>Not Ready10GenderfluidTotal Anxiety (20.1)</v>
      </c>
      <c r="E893" t="e">
        <f>VLOOKUP($D893, Data!$A$2:$V$9750, E$16, 0)</f>
        <v>#N/A</v>
      </c>
      <c r="F893" t="e">
        <f>VLOOKUP($D893, Data!$A$2:$V$9750, F$16, 0)</f>
        <v>#N/A</v>
      </c>
      <c r="G893" t="e">
        <f>VLOOKUP($D893, Data!$A$2:$V$9750, G$16, 0)</f>
        <v>#N/A</v>
      </c>
      <c r="H893" t="e">
        <f>VLOOKUP($D893, Data!$A$2:$V$9750, H$16, 0)</f>
        <v>#N/A</v>
      </c>
      <c r="I893" t="e">
        <f>VLOOKUP($D893, Data!$A$2:$V$9750, I$16, 0)</f>
        <v>#N/A</v>
      </c>
    </row>
    <row r="894" spans="1:9" x14ac:dyDescent="0.25">
      <c r="A894" s="11">
        <v>10</v>
      </c>
      <c r="B894" s="13" t="s">
        <v>179</v>
      </c>
      <c r="C894" s="13" t="s">
        <v>29</v>
      </c>
      <c r="D894" s="14" t="str">
        <f t="shared" si="15"/>
        <v>Not Ready10MaleSocial Phobia (9.1)</v>
      </c>
      <c r="E894" t="e">
        <f>VLOOKUP($D894, Data!$A$2:$V$9750, E$16, 0)</f>
        <v>#N/A</v>
      </c>
      <c r="F894" t="e">
        <f>VLOOKUP($D894, Data!$A$2:$V$9750, F$16, 0)</f>
        <v>#N/A</v>
      </c>
      <c r="G894" t="e">
        <f>VLOOKUP($D894, Data!$A$2:$V$9750, G$16, 0)</f>
        <v>#N/A</v>
      </c>
      <c r="H894" t="e">
        <f>VLOOKUP($D894, Data!$A$2:$V$9750, H$16, 0)</f>
        <v>#N/A</v>
      </c>
      <c r="I894" t="e">
        <f>VLOOKUP($D894, Data!$A$2:$V$9750, I$16, 0)</f>
        <v>#N/A</v>
      </c>
    </row>
    <row r="895" spans="1:9" x14ac:dyDescent="0.25">
      <c r="A895" s="11">
        <v>10</v>
      </c>
      <c r="B895" s="13" t="s">
        <v>179</v>
      </c>
      <c r="C895" s="13" t="s">
        <v>30</v>
      </c>
      <c r="D895" s="14" t="str">
        <f t="shared" si="15"/>
        <v>Not Ready10MalePanic Disorder (9.1)</v>
      </c>
      <c r="E895" t="e">
        <f>VLOOKUP($D895, Data!$A$2:$V$9750, E$16, 0)</f>
        <v>#N/A</v>
      </c>
      <c r="F895" t="e">
        <f>VLOOKUP($D895, Data!$A$2:$V$9750, F$16, 0)</f>
        <v>#N/A</v>
      </c>
      <c r="G895" t="e">
        <f>VLOOKUP($D895, Data!$A$2:$V$9750, G$16, 0)</f>
        <v>#N/A</v>
      </c>
      <c r="H895" t="e">
        <f>VLOOKUP($D895, Data!$A$2:$V$9750, H$16, 0)</f>
        <v>#N/A</v>
      </c>
      <c r="I895" t="e">
        <f>VLOOKUP($D895, Data!$A$2:$V$9750, I$16, 0)</f>
        <v>#N/A</v>
      </c>
    </row>
    <row r="896" spans="1:9" x14ac:dyDescent="0.25">
      <c r="A896" s="11">
        <v>10</v>
      </c>
      <c r="B896" s="13" t="s">
        <v>179</v>
      </c>
      <c r="C896" s="13" t="s">
        <v>31</v>
      </c>
      <c r="D896" s="14" t="str">
        <f t="shared" si="15"/>
        <v>Not Ready10MaleGeneralized Anxiety Disorder (6.1)</v>
      </c>
      <c r="E896" t="e">
        <f>VLOOKUP($D896, Data!$A$2:$V$9750, E$16, 0)</f>
        <v>#N/A</v>
      </c>
      <c r="F896" t="e">
        <f>VLOOKUP($D896, Data!$A$2:$V$9750, F$16, 0)</f>
        <v>#N/A</v>
      </c>
      <c r="G896" t="e">
        <f>VLOOKUP($D896, Data!$A$2:$V$9750, G$16, 0)</f>
        <v>#N/A</v>
      </c>
      <c r="H896" t="e">
        <f>VLOOKUP($D896, Data!$A$2:$V$9750, H$16, 0)</f>
        <v>#N/A</v>
      </c>
      <c r="I896" t="e">
        <f>VLOOKUP($D896, Data!$A$2:$V$9750, I$16, 0)</f>
        <v>#N/A</v>
      </c>
    </row>
    <row r="897" spans="1:9" x14ac:dyDescent="0.25">
      <c r="A897" s="11">
        <v>10</v>
      </c>
      <c r="B897" s="13" t="s">
        <v>179</v>
      </c>
      <c r="C897" s="13" t="s">
        <v>32</v>
      </c>
      <c r="D897" s="14" t="str">
        <f t="shared" si="15"/>
        <v>Not Ready10MaleMajor Depressive Disorder (10.1)</v>
      </c>
      <c r="E897" t="e">
        <f>VLOOKUP($D897, Data!$A$2:$V$9750, E$16, 0)</f>
        <v>#N/A</v>
      </c>
      <c r="F897" t="e">
        <f>VLOOKUP($D897, Data!$A$2:$V$9750, F$16, 0)</f>
        <v>#N/A</v>
      </c>
      <c r="G897" t="e">
        <f>VLOOKUP($D897, Data!$A$2:$V$9750, G$16, 0)</f>
        <v>#N/A</v>
      </c>
      <c r="H897" t="e">
        <f>VLOOKUP($D897, Data!$A$2:$V$9750, H$16, 0)</f>
        <v>#N/A</v>
      </c>
      <c r="I897" t="e">
        <f>VLOOKUP($D897, Data!$A$2:$V$9750, I$16, 0)</f>
        <v>#N/A</v>
      </c>
    </row>
    <row r="898" spans="1:9" x14ac:dyDescent="0.25">
      <c r="A898" s="11">
        <v>10</v>
      </c>
      <c r="B898" s="13" t="s">
        <v>179</v>
      </c>
      <c r="C898" s="13" t="s">
        <v>33</v>
      </c>
      <c r="D898" s="14" t="str">
        <f t="shared" si="15"/>
        <v>Not Ready10MaleSeparation Anxiety Disorder (7.1)</v>
      </c>
      <c r="E898" t="e">
        <f>VLOOKUP($D898, Data!$A$2:$V$9750, E$16, 0)</f>
        <v>#N/A</v>
      </c>
      <c r="F898" t="e">
        <f>VLOOKUP($D898, Data!$A$2:$V$9750, F$16, 0)</f>
        <v>#N/A</v>
      </c>
      <c r="G898" t="e">
        <f>VLOOKUP($D898, Data!$A$2:$V$9750, G$16, 0)</f>
        <v>#N/A</v>
      </c>
      <c r="H898" t="e">
        <f>VLOOKUP($D898, Data!$A$2:$V$9750, H$16, 0)</f>
        <v>#N/A</v>
      </c>
      <c r="I898" t="e">
        <f>VLOOKUP($D898, Data!$A$2:$V$9750, I$16, 0)</f>
        <v>#N/A</v>
      </c>
    </row>
    <row r="899" spans="1:9" x14ac:dyDescent="0.25">
      <c r="A899" s="11">
        <v>10</v>
      </c>
      <c r="B899" s="13" t="s">
        <v>179</v>
      </c>
      <c r="C899" s="13" t="s">
        <v>34</v>
      </c>
      <c r="D899" s="14" t="str">
        <f t="shared" si="15"/>
        <v>Not Ready10MaleObsessive Compulsive Disorder (6.1)</v>
      </c>
      <c r="E899" t="e">
        <f>VLOOKUP($D899, Data!$A$2:$V$9750, E$16, 0)</f>
        <v>#N/A</v>
      </c>
      <c r="F899" t="e">
        <f>VLOOKUP($D899, Data!$A$2:$V$9750, F$16, 0)</f>
        <v>#N/A</v>
      </c>
      <c r="G899" t="e">
        <f>VLOOKUP($D899, Data!$A$2:$V$9750, G$16, 0)</f>
        <v>#N/A</v>
      </c>
      <c r="H899" t="e">
        <f>VLOOKUP($D899, Data!$A$2:$V$9750, H$16, 0)</f>
        <v>#N/A</v>
      </c>
      <c r="I899" t="e">
        <f>VLOOKUP($D899, Data!$A$2:$V$9750, I$16, 0)</f>
        <v>#N/A</v>
      </c>
    </row>
    <row r="900" spans="1:9" x14ac:dyDescent="0.25">
      <c r="A900" s="11">
        <v>10</v>
      </c>
      <c r="B900" s="13" t="s">
        <v>179</v>
      </c>
      <c r="C900" s="13" t="s">
        <v>35</v>
      </c>
      <c r="D900" s="14" t="str">
        <f t="shared" si="15"/>
        <v>Not Ready10MaleTotal Anxiety (37.1)</v>
      </c>
      <c r="E900" t="e">
        <f>VLOOKUP($D900, Data!$A$2:$V$9750, E$16, 0)</f>
        <v>#N/A</v>
      </c>
      <c r="F900" t="e">
        <f>VLOOKUP($D900, Data!$A$2:$V$9750, F$16, 0)</f>
        <v>#N/A</v>
      </c>
      <c r="G900" t="e">
        <f>VLOOKUP($D900, Data!$A$2:$V$9750, G$16, 0)</f>
        <v>#N/A</v>
      </c>
      <c r="H900" t="e">
        <f>VLOOKUP($D900, Data!$A$2:$V$9750, H$16, 0)</f>
        <v>#N/A</v>
      </c>
      <c r="I900" t="e">
        <f>VLOOKUP($D900, Data!$A$2:$V$9750, I$16, 0)</f>
        <v>#N/A</v>
      </c>
    </row>
    <row r="901" spans="1:9" x14ac:dyDescent="0.25">
      <c r="A901" s="11">
        <v>10</v>
      </c>
      <c r="B901" s="13" t="s">
        <v>179</v>
      </c>
      <c r="C901" s="13" t="s">
        <v>36</v>
      </c>
      <c r="D901" s="14" t="str">
        <f t="shared" si="15"/>
        <v>Not Ready10MaleTotal Anxiety and Depression (47.1)</v>
      </c>
      <c r="E901" t="e">
        <f>VLOOKUP($D901, Data!$A$2:$V$9750, E$16, 0)</f>
        <v>#N/A</v>
      </c>
      <c r="F901" t="e">
        <f>VLOOKUP($D901, Data!$A$2:$V$9750, F$16, 0)</f>
        <v>#N/A</v>
      </c>
      <c r="G901" t="e">
        <f>VLOOKUP($D901, Data!$A$2:$V$9750, G$16, 0)</f>
        <v>#N/A</v>
      </c>
      <c r="H901" t="e">
        <f>VLOOKUP($D901, Data!$A$2:$V$9750, H$16, 0)</f>
        <v>#N/A</v>
      </c>
      <c r="I901" t="e">
        <f>VLOOKUP($D901, Data!$A$2:$V$9750, I$16, 0)</f>
        <v>#N/A</v>
      </c>
    </row>
    <row r="902" spans="1:9" x14ac:dyDescent="0.25">
      <c r="A902" s="11">
        <v>10</v>
      </c>
      <c r="B902" s="13" t="s">
        <v>179</v>
      </c>
      <c r="C902" s="13" t="s">
        <v>52</v>
      </c>
      <c r="D902" s="14" t="str">
        <f t="shared" si="15"/>
        <v>Not Ready10MaleTotal Anxiety (15.1)</v>
      </c>
      <c r="E902" t="e">
        <f>VLOOKUP($D902, Data!$A$2:$V$9750, E$16, 0)</f>
        <v>#N/A</v>
      </c>
      <c r="F902" t="e">
        <f>VLOOKUP($D902, Data!$A$2:$V$9750, F$16, 0)</f>
        <v>#N/A</v>
      </c>
      <c r="G902" t="e">
        <f>VLOOKUP($D902, Data!$A$2:$V$9750, G$16, 0)</f>
        <v>#N/A</v>
      </c>
      <c r="H902" t="e">
        <f>VLOOKUP($D902, Data!$A$2:$V$9750, H$16, 0)</f>
        <v>#N/A</v>
      </c>
      <c r="I902" t="e">
        <f>VLOOKUP($D902, Data!$A$2:$V$9750, I$16, 0)</f>
        <v>#N/A</v>
      </c>
    </row>
    <row r="903" spans="1:9" x14ac:dyDescent="0.25">
      <c r="A903" s="11">
        <v>10</v>
      </c>
      <c r="B903" s="13" t="s">
        <v>179</v>
      </c>
      <c r="C903" s="13" t="s">
        <v>53</v>
      </c>
      <c r="D903" s="14" t="str">
        <f t="shared" si="15"/>
        <v>Not Ready10MaleTotal Anxiety and Depression (25.1)</v>
      </c>
      <c r="E903" t="e">
        <f>VLOOKUP($D903, Data!$A$2:$V$9750, E$16, 0)</f>
        <v>#N/A</v>
      </c>
      <c r="F903" t="e">
        <f>VLOOKUP($D903, Data!$A$2:$V$9750, F$16, 0)</f>
        <v>#N/A</v>
      </c>
      <c r="G903" t="e">
        <f>VLOOKUP($D903, Data!$A$2:$V$9750, G$16, 0)</f>
        <v>#N/A</v>
      </c>
      <c r="H903" t="e">
        <f>VLOOKUP($D903, Data!$A$2:$V$9750, H$16, 0)</f>
        <v>#N/A</v>
      </c>
      <c r="I903" t="e">
        <f>VLOOKUP($D903, Data!$A$2:$V$9750, I$16, 0)</f>
        <v>#N/A</v>
      </c>
    </row>
    <row r="904" spans="1:9" x14ac:dyDescent="0.25">
      <c r="A904" s="11">
        <v>10</v>
      </c>
      <c r="B904" s="13" t="s">
        <v>179</v>
      </c>
      <c r="C904" s="13" t="s">
        <v>182</v>
      </c>
      <c r="D904" s="14" t="str">
        <f t="shared" si="15"/>
        <v>Not Ready10MaleTotal Depression (5.1)</v>
      </c>
      <c r="E904" t="e">
        <f>VLOOKUP($D904, Data!$A$2:$V$9750, E$16, 0)</f>
        <v>#N/A</v>
      </c>
      <c r="F904" t="e">
        <f>VLOOKUP($D904, Data!$A$2:$V$9750, F$16, 0)</f>
        <v>#N/A</v>
      </c>
      <c r="G904" t="e">
        <f>VLOOKUP($D904, Data!$A$2:$V$9750, G$16, 0)</f>
        <v>#N/A</v>
      </c>
      <c r="H904" t="e">
        <f>VLOOKUP($D904, Data!$A$2:$V$9750, H$16, 0)</f>
        <v>#N/A</v>
      </c>
      <c r="I904" t="e">
        <f>VLOOKUP($D904, Data!$A$2:$V$9750, I$16, 0)</f>
        <v>#N/A</v>
      </c>
    </row>
    <row r="905" spans="1:9" x14ac:dyDescent="0.25">
      <c r="A905" s="11">
        <v>10</v>
      </c>
      <c r="B905" s="13" t="s">
        <v>179</v>
      </c>
      <c r="C905" s="13" t="s">
        <v>183</v>
      </c>
      <c r="D905" s="14" t="str">
        <f t="shared" si="15"/>
        <v>Not Ready10MaleTotal Anxiety (20.1)</v>
      </c>
      <c r="E905" t="e">
        <f>VLOOKUP($D905, Data!$A$2:$V$9750, E$16, 0)</f>
        <v>#N/A</v>
      </c>
      <c r="F905" t="e">
        <f>VLOOKUP($D905, Data!$A$2:$V$9750, F$16, 0)</f>
        <v>#N/A</v>
      </c>
      <c r="G905" t="e">
        <f>VLOOKUP($D905, Data!$A$2:$V$9750, G$16, 0)</f>
        <v>#N/A</v>
      </c>
      <c r="H905" t="e">
        <f>VLOOKUP($D905, Data!$A$2:$V$9750, H$16, 0)</f>
        <v>#N/A</v>
      </c>
      <c r="I905" t="e">
        <f>VLOOKUP($D905, Data!$A$2:$V$9750, I$16, 0)</f>
        <v>#N/A</v>
      </c>
    </row>
    <row r="906" spans="1:9" x14ac:dyDescent="0.25">
      <c r="A906" s="11">
        <v>10</v>
      </c>
      <c r="B906" s="13" t="s">
        <v>3302</v>
      </c>
      <c r="C906" s="13" t="s">
        <v>29</v>
      </c>
      <c r="D906" s="14" t="str">
        <f t="shared" si="15"/>
        <v>Not Ready10CombinedSocial Phobia (9.1)</v>
      </c>
      <c r="E906" t="e">
        <f>VLOOKUP($D906, Data!$A$2:$V$9750, E$16, 0)</f>
        <v>#N/A</v>
      </c>
      <c r="F906" t="e">
        <f>VLOOKUP($D906, Data!$A$2:$V$9750, F$16, 0)</f>
        <v>#N/A</v>
      </c>
      <c r="G906" t="e">
        <f>VLOOKUP($D906, Data!$A$2:$V$9750, G$16, 0)</f>
        <v>#N/A</v>
      </c>
      <c r="H906" t="e">
        <f>VLOOKUP($D906, Data!$A$2:$V$9750, H$16, 0)</f>
        <v>#N/A</v>
      </c>
      <c r="I906" t="e">
        <f>VLOOKUP($D906, Data!$A$2:$V$9750, I$16, 0)</f>
        <v>#N/A</v>
      </c>
    </row>
    <row r="907" spans="1:9" x14ac:dyDescent="0.25">
      <c r="A907" s="11">
        <v>10</v>
      </c>
      <c r="B907" s="13" t="s">
        <v>3302</v>
      </c>
      <c r="C907" s="13" t="s">
        <v>30</v>
      </c>
      <c r="D907" s="14" t="str">
        <f t="shared" si="15"/>
        <v>Not Ready10CombinedPanic Disorder (9.1)</v>
      </c>
      <c r="E907" t="e">
        <f>VLOOKUP($D907, Data!$A$2:$V$9750, E$16, 0)</f>
        <v>#N/A</v>
      </c>
      <c r="F907" t="e">
        <f>VLOOKUP($D907, Data!$A$2:$V$9750, F$16, 0)</f>
        <v>#N/A</v>
      </c>
      <c r="G907" t="e">
        <f>VLOOKUP($D907, Data!$A$2:$V$9750, G$16, 0)</f>
        <v>#N/A</v>
      </c>
      <c r="H907" t="e">
        <f>VLOOKUP($D907, Data!$A$2:$V$9750, H$16, 0)</f>
        <v>#N/A</v>
      </c>
      <c r="I907" t="e">
        <f>VLOOKUP($D907, Data!$A$2:$V$9750, I$16, 0)</f>
        <v>#N/A</v>
      </c>
    </row>
    <row r="908" spans="1:9" x14ac:dyDescent="0.25">
      <c r="A908" s="11">
        <v>10</v>
      </c>
      <c r="B908" s="13" t="s">
        <v>3302</v>
      </c>
      <c r="C908" s="13" t="s">
        <v>31</v>
      </c>
      <c r="D908" s="14" t="str">
        <f t="shared" si="15"/>
        <v>Not Ready10CombinedGeneralized Anxiety Disorder (6.1)</v>
      </c>
      <c r="E908" t="e">
        <f>VLOOKUP($D908, Data!$A$2:$V$9750, E$16, 0)</f>
        <v>#N/A</v>
      </c>
      <c r="F908" t="e">
        <f>VLOOKUP($D908, Data!$A$2:$V$9750, F$16, 0)</f>
        <v>#N/A</v>
      </c>
      <c r="G908" t="e">
        <f>VLOOKUP($D908, Data!$A$2:$V$9750, G$16, 0)</f>
        <v>#N/A</v>
      </c>
      <c r="H908" t="e">
        <f>VLOOKUP($D908, Data!$A$2:$V$9750, H$16, 0)</f>
        <v>#N/A</v>
      </c>
      <c r="I908" t="e">
        <f>VLOOKUP($D908, Data!$A$2:$V$9750, I$16, 0)</f>
        <v>#N/A</v>
      </c>
    </row>
    <row r="909" spans="1:9" x14ac:dyDescent="0.25">
      <c r="A909" s="11">
        <v>10</v>
      </c>
      <c r="B909" s="13" t="s">
        <v>3302</v>
      </c>
      <c r="C909" s="13" t="s">
        <v>32</v>
      </c>
      <c r="D909" s="14" t="str">
        <f t="shared" si="15"/>
        <v>Not Ready10CombinedMajor Depressive Disorder (10.1)</v>
      </c>
      <c r="E909" t="e">
        <f>VLOOKUP($D909, Data!$A$2:$V$9750, E$16, 0)</f>
        <v>#N/A</v>
      </c>
      <c r="F909" t="e">
        <f>VLOOKUP($D909, Data!$A$2:$V$9750, F$16, 0)</f>
        <v>#N/A</v>
      </c>
      <c r="G909" t="e">
        <f>VLOOKUP($D909, Data!$A$2:$V$9750, G$16, 0)</f>
        <v>#N/A</v>
      </c>
      <c r="H909" t="e">
        <f>VLOOKUP($D909, Data!$A$2:$V$9750, H$16, 0)</f>
        <v>#N/A</v>
      </c>
      <c r="I909" t="e">
        <f>VLOOKUP($D909, Data!$A$2:$V$9750, I$16, 0)</f>
        <v>#N/A</v>
      </c>
    </row>
    <row r="910" spans="1:9" x14ac:dyDescent="0.25">
      <c r="A910" s="11">
        <v>10</v>
      </c>
      <c r="B910" s="13" t="s">
        <v>3302</v>
      </c>
      <c r="C910" s="13" t="s">
        <v>33</v>
      </c>
      <c r="D910" s="14" t="str">
        <f t="shared" si="15"/>
        <v>Not Ready10CombinedSeparation Anxiety Disorder (7.1)</v>
      </c>
      <c r="E910" t="e">
        <f>VLOOKUP($D910, Data!$A$2:$V$9750, E$16, 0)</f>
        <v>#N/A</v>
      </c>
      <c r="F910" t="e">
        <f>VLOOKUP($D910, Data!$A$2:$V$9750, F$16, 0)</f>
        <v>#N/A</v>
      </c>
      <c r="G910" t="e">
        <f>VLOOKUP($D910, Data!$A$2:$V$9750, G$16, 0)</f>
        <v>#N/A</v>
      </c>
      <c r="H910" t="e">
        <f>VLOOKUP($D910, Data!$A$2:$V$9750, H$16, 0)</f>
        <v>#N/A</v>
      </c>
      <c r="I910" t="e">
        <f>VLOOKUP($D910, Data!$A$2:$V$9750, I$16, 0)</f>
        <v>#N/A</v>
      </c>
    </row>
    <row r="911" spans="1:9" x14ac:dyDescent="0.25">
      <c r="A911" s="11">
        <v>10</v>
      </c>
      <c r="B911" s="13" t="s">
        <v>3302</v>
      </c>
      <c r="C911" s="13" t="s">
        <v>34</v>
      </c>
      <c r="D911" s="14" t="str">
        <f t="shared" si="15"/>
        <v>Not Ready10CombinedObsessive Compulsive Disorder (6.1)</v>
      </c>
      <c r="E911" t="e">
        <f>VLOOKUP($D911, Data!$A$2:$V$9750, E$16, 0)</f>
        <v>#N/A</v>
      </c>
      <c r="F911" t="e">
        <f>VLOOKUP($D911, Data!$A$2:$V$9750, F$16, 0)</f>
        <v>#N/A</v>
      </c>
      <c r="G911" t="e">
        <f>VLOOKUP($D911, Data!$A$2:$V$9750, G$16, 0)</f>
        <v>#N/A</v>
      </c>
      <c r="H911" t="e">
        <f>VLOOKUP($D911, Data!$A$2:$V$9750, H$16, 0)</f>
        <v>#N/A</v>
      </c>
      <c r="I911" t="e">
        <f>VLOOKUP($D911, Data!$A$2:$V$9750, I$16, 0)</f>
        <v>#N/A</v>
      </c>
    </row>
    <row r="912" spans="1:9" x14ac:dyDescent="0.25">
      <c r="A912" s="11">
        <v>10</v>
      </c>
      <c r="B912" s="13" t="s">
        <v>3302</v>
      </c>
      <c r="C912" s="13" t="s">
        <v>35</v>
      </c>
      <c r="D912" s="14" t="str">
        <f t="shared" si="15"/>
        <v>Not Ready10CombinedTotal Anxiety (37.1)</v>
      </c>
      <c r="E912" t="e">
        <f>VLOOKUP($D912, Data!$A$2:$V$9750, E$16, 0)</f>
        <v>#N/A</v>
      </c>
      <c r="F912" t="e">
        <f>VLOOKUP($D912, Data!$A$2:$V$9750, F$16, 0)</f>
        <v>#N/A</v>
      </c>
      <c r="G912" t="e">
        <f>VLOOKUP($D912, Data!$A$2:$V$9750, G$16, 0)</f>
        <v>#N/A</v>
      </c>
      <c r="H912" t="e">
        <f>VLOOKUP($D912, Data!$A$2:$V$9750, H$16, 0)</f>
        <v>#N/A</v>
      </c>
      <c r="I912" t="e">
        <f>VLOOKUP($D912, Data!$A$2:$V$9750, I$16, 0)</f>
        <v>#N/A</v>
      </c>
    </row>
    <row r="913" spans="1:9" x14ac:dyDescent="0.25">
      <c r="A913" s="11">
        <v>10</v>
      </c>
      <c r="B913" s="13" t="s">
        <v>3302</v>
      </c>
      <c r="C913" s="13" t="s">
        <v>36</v>
      </c>
      <c r="D913" s="14" t="str">
        <f t="shared" si="15"/>
        <v>Not Ready10CombinedTotal Anxiety and Depression (47.1)</v>
      </c>
      <c r="E913" t="e">
        <f>VLOOKUP($D913, Data!$A$2:$V$9750, E$16, 0)</f>
        <v>#N/A</v>
      </c>
      <c r="F913" t="e">
        <f>VLOOKUP($D913, Data!$A$2:$V$9750, F$16, 0)</f>
        <v>#N/A</v>
      </c>
      <c r="G913" t="e">
        <f>VLOOKUP($D913, Data!$A$2:$V$9750, G$16, 0)</f>
        <v>#N/A</v>
      </c>
      <c r="H913" t="e">
        <f>VLOOKUP($D913, Data!$A$2:$V$9750, H$16, 0)</f>
        <v>#N/A</v>
      </c>
      <c r="I913" t="e">
        <f>VLOOKUP($D913, Data!$A$2:$V$9750, I$16, 0)</f>
        <v>#N/A</v>
      </c>
    </row>
    <row r="914" spans="1:9" x14ac:dyDescent="0.25">
      <c r="A914" s="11">
        <v>10</v>
      </c>
      <c r="B914" s="13" t="s">
        <v>3302</v>
      </c>
      <c r="C914" s="13" t="s">
        <v>52</v>
      </c>
      <c r="D914" s="14" t="str">
        <f t="shared" ref="D914:D977" si="16">$B$7&amp;A914&amp;B914&amp;C914</f>
        <v>Not Ready10CombinedTotal Anxiety (15.1)</v>
      </c>
      <c r="E914" t="e">
        <f>VLOOKUP($D914, Data!$A$2:$V$9750, E$16, 0)</f>
        <v>#N/A</v>
      </c>
      <c r="F914" t="e">
        <f>VLOOKUP($D914, Data!$A$2:$V$9750, F$16, 0)</f>
        <v>#N/A</v>
      </c>
      <c r="G914" t="e">
        <f>VLOOKUP($D914, Data!$A$2:$V$9750, G$16, 0)</f>
        <v>#N/A</v>
      </c>
      <c r="H914" t="e">
        <f>VLOOKUP($D914, Data!$A$2:$V$9750, H$16, 0)</f>
        <v>#N/A</v>
      </c>
      <c r="I914" t="e">
        <f>VLOOKUP($D914, Data!$A$2:$V$9750, I$16, 0)</f>
        <v>#N/A</v>
      </c>
    </row>
    <row r="915" spans="1:9" x14ac:dyDescent="0.25">
      <c r="A915" s="11">
        <v>10</v>
      </c>
      <c r="B915" s="13" t="s">
        <v>3302</v>
      </c>
      <c r="C915" s="13" t="s">
        <v>53</v>
      </c>
      <c r="D915" s="14" t="str">
        <f t="shared" si="16"/>
        <v>Not Ready10CombinedTotal Anxiety and Depression (25.1)</v>
      </c>
      <c r="E915" t="e">
        <f>VLOOKUP($D915, Data!$A$2:$V$9750, E$16, 0)</f>
        <v>#N/A</v>
      </c>
      <c r="F915" t="e">
        <f>VLOOKUP($D915, Data!$A$2:$V$9750, F$16, 0)</f>
        <v>#N/A</v>
      </c>
      <c r="G915" t="e">
        <f>VLOOKUP($D915, Data!$A$2:$V$9750, G$16, 0)</f>
        <v>#N/A</v>
      </c>
      <c r="H915" t="e">
        <f>VLOOKUP($D915, Data!$A$2:$V$9750, H$16, 0)</f>
        <v>#N/A</v>
      </c>
      <c r="I915" t="e">
        <f>VLOOKUP($D915, Data!$A$2:$V$9750, I$16, 0)</f>
        <v>#N/A</v>
      </c>
    </row>
    <row r="916" spans="1:9" x14ac:dyDescent="0.25">
      <c r="A916" s="11">
        <v>10</v>
      </c>
      <c r="B916" s="13" t="s">
        <v>3302</v>
      </c>
      <c r="C916" s="13" t="s">
        <v>182</v>
      </c>
      <c r="D916" s="14" t="str">
        <f t="shared" si="16"/>
        <v>Not Ready10CombinedTotal Depression (5.1)</v>
      </c>
      <c r="E916" t="e">
        <f>VLOOKUP($D916, Data!$A$2:$V$9750, E$16, 0)</f>
        <v>#N/A</v>
      </c>
      <c r="F916" t="e">
        <f>VLOOKUP($D916, Data!$A$2:$V$9750, F$16, 0)</f>
        <v>#N/A</v>
      </c>
      <c r="G916" t="e">
        <f>VLOOKUP($D916, Data!$A$2:$V$9750, G$16, 0)</f>
        <v>#N/A</v>
      </c>
      <c r="H916" t="e">
        <f>VLOOKUP($D916, Data!$A$2:$V$9750, H$16, 0)</f>
        <v>#N/A</v>
      </c>
      <c r="I916" t="e">
        <f>VLOOKUP($D916, Data!$A$2:$V$9750, I$16, 0)</f>
        <v>#N/A</v>
      </c>
    </row>
    <row r="917" spans="1:9" x14ac:dyDescent="0.25">
      <c r="A917" s="11">
        <v>10</v>
      </c>
      <c r="B917" s="13" t="s">
        <v>3302</v>
      </c>
      <c r="C917" s="13" t="s">
        <v>183</v>
      </c>
      <c r="D917" s="14" t="str">
        <f t="shared" si="16"/>
        <v>Not Ready10CombinedTotal Anxiety (20.1)</v>
      </c>
      <c r="E917" t="e">
        <f>VLOOKUP($D917, Data!$A$2:$V$9750, E$16, 0)</f>
        <v>#N/A</v>
      </c>
      <c r="F917" t="e">
        <f>VLOOKUP($D917, Data!$A$2:$V$9750, F$16, 0)</f>
        <v>#N/A</v>
      </c>
      <c r="G917" t="e">
        <f>VLOOKUP($D917, Data!$A$2:$V$9750, G$16, 0)</f>
        <v>#N/A</v>
      </c>
      <c r="H917" t="e">
        <f>VLOOKUP($D917, Data!$A$2:$V$9750, H$16, 0)</f>
        <v>#N/A</v>
      </c>
      <c r="I917" t="e">
        <f>VLOOKUP($D917, Data!$A$2:$V$9750, I$16, 0)</f>
        <v>#N/A</v>
      </c>
    </row>
    <row r="918" spans="1:9" x14ac:dyDescent="0.25">
      <c r="A918" s="11">
        <v>10</v>
      </c>
      <c r="B918" s="13" t="s">
        <v>180</v>
      </c>
      <c r="C918" s="13" t="s">
        <v>29</v>
      </c>
      <c r="D918" s="14" t="str">
        <f t="shared" si="16"/>
        <v>Not Ready10Non-binarySocial Phobia (9.1)</v>
      </c>
      <c r="E918" t="e">
        <f>VLOOKUP($D918, Data!$A$2:$V$9750, E$16, 0)</f>
        <v>#N/A</v>
      </c>
      <c r="F918" t="e">
        <f>VLOOKUP($D918, Data!$A$2:$V$9750, F$16, 0)</f>
        <v>#N/A</v>
      </c>
      <c r="G918" t="e">
        <f>VLOOKUP($D918, Data!$A$2:$V$9750, G$16, 0)</f>
        <v>#N/A</v>
      </c>
      <c r="H918" t="e">
        <f>VLOOKUP($D918, Data!$A$2:$V$9750, H$16, 0)</f>
        <v>#N/A</v>
      </c>
      <c r="I918" t="e">
        <f>VLOOKUP($D918, Data!$A$2:$V$9750, I$16, 0)</f>
        <v>#N/A</v>
      </c>
    </row>
    <row r="919" spans="1:9" x14ac:dyDescent="0.25">
      <c r="A919" s="11">
        <v>10</v>
      </c>
      <c r="B919" s="13" t="s">
        <v>180</v>
      </c>
      <c r="C919" s="13" t="s">
        <v>30</v>
      </c>
      <c r="D919" s="14" t="str">
        <f t="shared" si="16"/>
        <v>Not Ready10Non-binaryPanic Disorder (9.1)</v>
      </c>
      <c r="E919" t="e">
        <f>VLOOKUP($D919, Data!$A$2:$V$9750, E$16, 0)</f>
        <v>#N/A</v>
      </c>
      <c r="F919" t="e">
        <f>VLOOKUP($D919, Data!$A$2:$V$9750, F$16, 0)</f>
        <v>#N/A</v>
      </c>
      <c r="G919" t="e">
        <f>VLOOKUP($D919, Data!$A$2:$V$9750, G$16, 0)</f>
        <v>#N/A</v>
      </c>
      <c r="H919" t="e">
        <f>VLOOKUP($D919, Data!$A$2:$V$9750, H$16, 0)</f>
        <v>#N/A</v>
      </c>
      <c r="I919" t="e">
        <f>VLOOKUP($D919, Data!$A$2:$V$9750, I$16, 0)</f>
        <v>#N/A</v>
      </c>
    </row>
    <row r="920" spans="1:9" x14ac:dyDescent="0.25">
      <c r="A920" s="11">
        <v>10</v>
      </c>
      <c r="B920" s="13" t="s">
        <v>180</v>
      </c>
      <c r="C920" s="13" t="s">
        <v>31</v>
      </c>
      <c r="D920" s="14" t="str">
        <f t="shared" si="16"/>
        <v>Not Ready10Non-binaryGeneralized Anxiety Disorder (6.1)</v>
      </c>
      <c r="E920" t="e">
        <f>VLOOKUP($D920, Data!$A$2:$V$9750, E$16, 0)</f>
        <v>#N/A</v>
      </c>
      <c r="F920" t="e">
        <f>VLOOKUP($D920, Data!$A$2:$V$9750, F$16, 0)</f>
        <v>#N/A</v>
      </c>
      <c r="G920" t="e">
        <f>VLOOKUP($D920, Data!$A$2:$V$9750, G$16, 0)</f>
        <v>#N/A</v>
      </c>
      <c r="H920" t="e">
        <f>VLOOKUP($D920, Data!$A$2:$V$9750, H$16, 0)</f>
        <v>#N/A</v>
      </c>
      <c r="I920" t="e">
        <f>VLOOKUP($D920, Data!$A$2:$V$9750, I$16, 0)</f>
        <v>#N/A</v>
      </c>
    </row>
    <row r="921" spans="1:9" x14ac:dyDescent="0.25">
      <c r="A921" s="11">
        <v>10</v>
      </c>
      <c r="B921" s="13" t="s">
        <v>180</v>
      </c>
      <c r="C921" s="13" t="s">
        <v>32</v>
      </c>
      <c r="D921" s="14" t="str">
        <f t="shared" si="16"/>
        <v>Not Ready10Non-binaryMajor Depressive Disorder (10.1)</v>
      </c>
      <c r="E921" t="e">
        <f>VLOOKUP($D921, Data!$A$2:$V$9750, E$16, 0)</f>
        <v>#N/A</v>
      </c>
      <c r="F921" t="e">
        <f>VLOOKUP($D921, Data!$A$2:$V$9750, F$16, 0)</f>
        <v>#N/A</v>
      </c>
      <c r="G921" t="e">
        <f>VLOOKUP($D921, Data!$A$2:$V$9750, G$16, 0)</f>
        <v>#N/A</v>
      </c>
      <c r="H921" t="e">
        <f>VLOOKUP($D921, Data!$A$2:$V$9750, H$16, 0)</f>
        <v>#N/A</v>
      </c>
      <c r="I921" t="e">
        <f>VLOOKUP($D921, Data!$A$2:$V$9750, I$16, 0)</f>
        <v>#N/A</v>
      </c>
    </row>
    <row r="922" spans="1:9" x14ac:dyDescent="0.25">
      <c r="A922" s="11">
        <v>10</v>
      </c>
      <c r="B922" s="13" t="s">
        <v>180</v>
      </c>
      <c r="C922" s="13" t="s">
        <v>33</v>
      </c>
      <c r="D922" s="14" t="str">
        <f t="shared" si="16"/>
        <v>Not Ready10Non-binarySeparation Anxiety Disorder (7.1)</v>
      </c>
      <c r="E922" t="e">
        <f>VLOOKUP($D922, Data!$A$2:$V$9750, E$16, 0)</f>
        <v>#N/A</v>
      </c>
      <c r="F922" t="e">
        <f>VLOOKUP($D922, Data!$A$2:$V$9750, F$16, 0)</f>
        <v>#N/A</v>
      </c>
      <c r="G922" t="e">
        <f>VLOOKUP($D922, Data!$A$2:$V$9750, G$16, 0)</f>
        <v>#N/A</v>
      </c>
      <c r="H922" t="e">
        <f>VLOOKUP($D922, Data!$A$2:$V$9750, H$16, 0)</f>
        <v>#N/A</v>
      </c>
      <c r="I922" t="e">
        <f>VLOOKUP($D922, Data!$A$2:$V$9750, I$16, 0)</f>
        <v>#N/A</v>
      </c>
    </row>
    <row r="923" spans="1:9" x14ac:dyDescent="0.25">
      <c r="A923" s="11">
        <v>10</v>
      </c>
      <c r="B923" s="13" t="s">
        <v>180</v>
      </c>
      <c r="C923" s="13" t="s">
        <v>34</v>
      </c>
      <c r="D923" s="14" t="str">
        <f t="shared" si="16"/>
        <v>Not Ready10Non-binaryObsessive Compulsive Disorder (6.1)</v>
      </c>
      <c r="E923" t="e">
        <f>VLOOKUP($D923, Data!$A$2:$V$9750, E$16, 0)</f>
        <v>#N/A</v>
      </c>
      <c r="F923" t="e">
        <f>VLOOKUP($D923, Data!$A$2:$V$9750, F$16, 0)</f>
        <v>#N/A</v>
      </c>
      <c r="G923" t="e">
        <f>VLOOKUP($D923, Data!$A$2:$V$9750, G$16, 0)</f>
        <v>#N/A</v>
      </c>
      <c r="H923" t="e">
        <f>VLOOKUP($D923, Data!$A$2:$V$9750, H$16, 0)</f>
        <v>#N/A</v>
      </c>
      <c r="I923" t="e">
        <f>VLOOKUP($D923, Data!$A$2:$V$9750, I$16, 0)</f>
        <v>#N/A</v>
      </c>
    </row>
    <row r="924" spans="1:9" x14ac:dyDescent="0.25">
      <c r="A924" s="11">
        <v>10</v>
      </c>
      <c r="B924" s="13" t="s">
        <v>180</v>
      </c>
      <c r="C924" s="13" t="s">
        <v>35</v>
      </c>
      <c r="D924" s="14" t="str">
        <f t="shared" si="16"/>
        <v>Not Ready10Non-binaryTotal Anxiety (37.1)</v>
      </c>
      <c r="E924" t="e">
        <f>VLOOKUP($D924, Data!$A$2:$V$9750, E$16, 0)</f>
        <v>#N/A</v>
      </c>
      <c r="F924" t="e">
        <f>VLOOKUP($D924, Data!$A$2:$V$9750, F$16, 0)</f>
        <v>#N/A</v>
      </c>
      <c r="G924" t="e">
        <f>VLOOKUP($D924, Data!$A$2:$V$9750, G$16, 0)</f>
        <v>#N/A</v>
      </c>
      <c r="H924" t="e">
        <f>VLOOKUP($D924, Data!$A$2:$V$9750, H$16, 0)</f>
        <v>#N/A</v>
      </c>
      <c r="I924" t="e">
        <f>VLOOKUP($D924, Data!$A$2:$V$9750, I$16, 0)</f>
        <v>#N/A</v>
      </c>
    </row>
    <row r="925" spans="1:9" x14ac:dyDescent="0.25">
      <c r="A925" s="11">
        <v>10</v>
      </c>
      <c r="B925" s="13" t="s">
        <v>180</v>
      </c>
      <c r="C925" s="13" t="s">
        <v>36</v>
      </c>
      <c r="D925" s="14" t="str">
        <f t="shared" si="16"/>
        <v>Not Ready10Non-binaryTotal Anxiety and Depression (47.1)</v>
      </c>
      <c r="E925" t="e">
        <f>VLOOKUP($D925, Data!$A$2:$V$9750, E$16, 0)</f>
        <v>#N/A</v>
      </c>
      <c r="F925" t="e">
        <f>VLOOKUP($D925, Data!$A$2:$V$9750, F$16, 0)</f>
        <v>#N/A</v>
      </c>
      <c r="G925" t="e">
        <f>VLOOKUP($D925, Data!$A$2:$V$9750, G$16, 0)</f>
        <v>#N/A</v>
      </c>
      <c r="H925" t="e">
        <f>VLOOKUP($D925, Data!$A$2:$V$9750, H$16, 0)</f>
        <v>#N/A</v>
      </c>
      <c r="I925" t="e">
        <f>VLOOKUP($D925, Data!$A$2:$V$9750, I$16, 0)</f>
        <v>#N/A</v>
      </c>
    </row>
    <row r="926" spans="1:9" x14ac:dyDescent="0.25">
      <c r="A926" s="11">
        <v>10</v>
      </c>
      <c r="B926" s="13" t="s">
        <v>180</v>
      </c>
      <c r="C926" s="13" t="s">
        <v>52</v>
      </c>
      <c r="D926" s="14" t="str">
        <f t="shared" si="16"/>
        <v>Not Ready10Non-binaryTotal Anxiety (15.1)</v>
      </c>
      <c r="E926" t="e">
        <f>VLOOKUP($D926, Data!$A$2:$V$9750, E$16, 0)</f>
        <v>#N/A</v>
      </c>
      <c r="F926" t="e">
        <f>VLOOKUP($D926, Data!$A$2:$V$9750, F$16, 0)</f>
        <v>#N/A</v>
      </c>
      <c r="G926" t="e">
        <f>VLOOKUP($D926, Data!$A$2:$V$9750, G$16, 0)</f>
        <v>#N/A</v>
      </c>
      <c r="H926" t="e">
        <f>VLOOKUP($D926, Data!$A$2:$V$9750, H$16, 0)</f>
        <v>#N/A</v>
      </c>
      <c r="I926" t="e">
        <f>VLOOKUP($D926, Data!$A$2:$V$9750, I$16, 0)</f>
        <v>#N/A</v>
      </c>
    </row>
    <row r="927" spans="1:9" x14ac:dyDescent="0.25">
      <c r="A927" s="11">
        <v>10</v>
      </c>
      <c r="B927" s="13" t="s">
        <v>180</v>
      </c>
      <c r="C927" s="13" t="s">
        <v>53</v>
      </c>
      <c r="D927" s="14" t="str">
        <f t="shared" si="16"/>
        <v>Not Ready10Non-binaryTotal Anxiety and Depression (25.1)</v>
      </c>
      <c r="E927" t="e">
        <f>VLOOKUP($D927, Data!$A$2:$V$9750, E$16, 0)</f>
        <v>#N/A</v>
      </c>
      <c r="F927" t="e">
        <f>VLOOKUP($D927, Data!$A$2:$V$9750, F$16, 0)</f>
        <v>#N/A</v>
      </c>
      <c r="G927" t="e">
        <f>VLOOKUP($D927, Data!$A$2:$V$9750, G$16, 0)</f>
        <v>#N/A</v>
      </c>
      <c r="H927" t="e">
        <f>VLOOKUP($D927, Data!$A$2:$V$9750, H$16, 0)</f>
        <v>#N/A</v>
      </c>
      <c r="I927" t="e">
        <f>VLOOKUP($D927, Data!$A$2:$V$9750, I$16, 0)</f>
        <v>#N/A</v>
      </c>
    </row>
    <row r="928" spans="1:9" x14ac:dyDescent="0.25">
      <c r="A928" s="11">
        <v>10</v>
      </c>
      <c r="B928" s="13" t="s">
        <v>180</v>
      </c>
      <c r="C928" s="13" t="s">
        <v>182</v>
      </c>
      <c r="D928" s="14" t="str">
        <f t="shared" si="16"/>
        <v>Not Ready10Non-binaryTotal Depression (5.1)</v>
      </c>
      <c r="E928" t="e">
        <f>VLOOKUP($D928, Data!$A$2:$V$9750, E$16, 0)</f>
        <v>#N/A</v>
      </c>
      <c r="F928" t="e">
        <f>VLOOKUP($D928, Data!$A$2:$V$9750, F$16, 0)</f>
        <v>#N/A</v>
      </c>
      <c r="G928" t="e">
        <f>VLOOKUP($D928, Data!$A$2:$V$9750, G$16, 0)</f>
        <v>#N/A</v>
      </c>
      <c r="H928" t="e">
        <f>VLOOKUP($D928, Data!$A$2:$V$9750, H$16, 0)</f>
        <v>#N/A</v>
      </c>
      <c r="I928" t="e">
        <f>VLOOKUP($D928, Data!$A$2:$V$9750, I$16, 0)</f>
        <v>#N/A</v>
      </c>
    </row>
    <row r="929" spans="1:9" x14ac:dyDescent="0.25">
      <c r="A929" s="11">
        <v>10</v>
      </c>
      <c r="B929" s="13" t="s">
        <v>180</v>
      </c>
      <c r="C929" s="13" t="s">
        <v>183</v>
      </c>
      <c r="D929" s="14" t="str">
        <f t="shared" si="16"/>
        <v>Not Ready10Non-binaryTotal Anxiety (20.1)</v>
      </c>
      <c r="E929" t="e">
        <f>VLOOKUP($D929, Data!$A$2:$V$9750, E$16, 0)</f>
        <v>#N/A</v>
      </c>
      <c r="F929" t="e">
        <f>VLOOKUP($D929, Data!$A$2:$V$9750, F$16, 0)</f>
        <v>#N/A</v>
      </c>
      <c r="G929" t="e">
        <f>VLOOKUP($D929, Data!$A$2:$V$9750, G$16, 0)</f>
        <v>#N/A</v>
      </c>
      <c r="H929" t="e">
        <f>VLOOKUP($D929, Data!$A$2:$V$9750, H$16, 0)</f>
        <v>#N/A</v>
      </c>
      <c r="I929" t="e">
        <f>VLOOKUP($D929, Data!$A$2:$V$9750, I$16, 0)</f>
        <v>#N/A</v>
      </c>
    </row>
    <row r="930" spans="1:9" x14ac:dyDescent="0.25">
      <c r="A930" s="11">
        <v>10</v>
      </c>
      <c r="B930" s="13" t="s">
        <v>181</v>
      </c>
      <c r="C930" s="13" t="s">
        <v>29</v>
      </c>
      <c r="D930" s="14" t="str">
        <f t="shared" si="16"/>
        <v>Not Ready10TransgenderSocial Phobia (9.1)</v>
      </c>
      <c r="E930" t="e">
        <f>VLOOKUP($D930, Data!$A$2:$V$9750, E$16, 0)</f>
        <v>#N/A</v>
      </c>
      <c r="F930" t="e">
        <f>VLOOKUP($D930, Data!$A$2:$V$9750, F$16, 0)</f>
        <v>#N/A</v>
      </c>
      <c r="G930" t="e">
        <f>VLOOKUP($D930, Data!$A$2:$V$9750, G$16, 0)</f>
        <v>#N/A</v>
      </c>
      <c r="H930" t="e">
        <f>VLOOKUP($D930, Data!$A$2:$V$9750, H$16, 0)</f>
        <v>#N/A</v>
      </c>
      <c r="I930" t="e">
        <f>VLOOKUP($D930, Data!$A$2:$V$9750, I$16, 0)</f>
        <v>#N/A</v>
      </c>
    </row>
    <row r="931" spans="1:9" x14ac:dyDescent="0.25">
      <c r="A931" s="11">
        <v>10</v>
      </c>
      <c r="B931" s="13" t="s">
        <v>181</v>
      </c>
      <c r="C931" s="13" t="s">
        <v>30</v>
      </c>
      <c r="D931" s="14" t="str">
        <f t="shared" si="16"/>
        <v>Not Ready10TransgenderPanic Disorder (9.1)</v>
      </c>
      <c r="E931" t="e">
        <f>VLOOKUP($D931, Data!$A$2:$V$9750, E$16, 0)</f>
        <v>#N/A</v>
      </c>
      <c r="F931" t="e">
        <f>VLOOKUP($D931, Data!$A$2:$V$9750, F$16, 0)</f>
        <v>#N/A</v>
      </c>
      <c r="G931" t="e">
        <f>VLOOKUP($D931, Data!$A$2:$V$9750, G$16, 0)</f>
        <v>#N/A</v>
      </c>
      <c r="H931" t="e">
        <f>VLOOKUP($D931, Data!$A$2:$V$9750, H$16, 0)</f>
        <v>#N/A</v>
      </c>
      <c r="I931" t="e">
        <f>VLOOKUP($D931, Data!$A$2:$V$9750, I$16, 0)</f>
        <v>#N/A</v>
      </c>
    </row>
    <row r="932" spans="1:9" x14ac:dyDescent="0.25">
      <c r="A932" s="11">
        <v>10</v>
      </c>
      <c r="B932" s="13" t="s">
        <v>181</v>
      </c>
      <c r="C932" s="13" t="s">
        <v>31</v>
      </c>
      <c r="D932" s="14" t="str">
        <f t="shared" si="16"/>
        <v>Not Ready10TransgenderGeneralized Anxiety Disorder (6.1)</v>
      </c>
      <c r="E932" t="e">
        <f>VLOOKUP($D932, Data!$A$2:$V$9750, E$16, 0)</f>
        <v>#N/A</v>
      </c>
      <c r="F932" t="e">
        <f>VLOOKUP($D932, Data!$A$2:$V$9750, F$16, 0)</f>
        <v>#N/A</v>
      </c>
      <c r="G932" t="e">
        <f>VLOOKUP($D932, Data!$A$2:$V$9750, G$16, 0)</f>
        <v>#N/A</v>
      </c>
      <c r="H932" t="e">
        <f>VLOOKUP($D932, Data!$A$2:$V$9750, H$16, 0)</f>
        <v>#N/A</v>
      </c>
      <c r="I932" t="e">
        <f>VLOOKUP($D932, Data!$A$2:$V$9750, I$16, 0)</f>
        <v>#N/A</v>
      </c>
    </row>
    <row r="933" spans="1:9" x14ac:dyDescent="0.25">
      <c r="A933" s="11">
        <v>10</v>
      </c>
      <c r="B933" s="13" t="s">
        <v>181</v>
      </c>
      <c r="C933" s="13" t="s">
        <v>32</v>
      </c>
      <c r="D933" s="14" t="str">
        <f t="shared" si="16"/>
        <v>Not Ready10TransgenderMajor Depressive Disorder (10.1)</v>
      </c>
      <c r="E933" t="e">
        <f>VLOOKUP($D933, Data!$A$2:$V$9750, E$16, 0)</f>
        <v>#N/A</v>
      </c>
      <c r="F933" t="e">
        <f>VLOOKUP($D933, Data!$A$2:$V$9750, F$16, 0)</f>
        <v>#N/A</v>
      </c>
      <c r="G933" t="e">
        <f>VLOOKUP($D933, Data!$A$2:$V$9750, G$16, 0)</f>
        <v>#N/A</v>
      </c>
      <c r="H933" t="e">
        <f>VLOOKUP($D933, Data!$A$2:$V$9750, H$16, 0)</f>
        <v>#N/A</v>
      </c>
      <c r="I933" t="e">
        <f>VLOOKUP($D933, Data!$A$2:$V$9750, I$16, 0)</f>
        <v>#N/A</v>
      </c>
    </row>
    <row r="934" spans="1:9" x14ac:dyDescent="0.25">
      <c r="A934" s="11">
        <v>10</v>
      </c>
      <c r="B934" s="13" t="s">
        <v>181</v>
      </c>
      <c r="C934" s="13" t="s">
        <v>33</v>
      </c>
      <c r="D934" s="14" t="str">
        <f t="shared" si="16"/>
        <v>Not Ready10TransgenderSeparation Anxiety Disorder (7.1)</v>
      </c>
      <c r="E934" t="e">
        <f>VLOOKUP($D934, Data!$A$2:$V$9750, E$16, 0)</f>
        <v>#N/A</v>
      </c>
      <c r="F934" t="e">
        <f>VLOOKUP($D934, Data!$A$2:$V$9750, F$16, 0)</f>
        <v>#N/A</v>
      </c>
      <c r="G934" t="e">
        <f>VLOOKUP($D934, Data!$A$2:$V$9750, G$16, 0)</f>
        <v>#N/A</v>
      </c>
      <c r="H934" t="e">
        <f>VLOOKUP($D934, Data!$A$2:$V$9750, H$16, 0)</f>
        <v>#N/A</v>
      </c>
      <c r="I934" t="e">
        <f>VLOOKUP($D934, Data!$A$2:$V$9750, I$16, 0)</f>
        <v>#N/A</v>
      </c>
    </row>
    <row r="935" spans="1:9" x14ac:dyDescent="0.25">
      <c r="A935" s="11">
        <v>10</v>
      </c>
      <c r="B935" s="13" t="s">
        <v>181</v>
      </c>
      <c r="C935" s="13" t="s">
        <v>34</v>
      </c>
      <c r="D935" s="14" t="str">
        <f t="shared" si="16"/>
        <v>Not Ready10TransgenderObsessive Compulsive Disorder (6.1)</v>
      </c>
      <c r="E935" t="e">
        <f>VLOOKUP($D935, Data!$A$2:$V$9750, E$16, 0)</f>
        <v>#N/A</v>
      </c>
      <c r="F935" t="e">
        <f>VLOOKUP($D935, Data!$A$2:$V$9750, F$16, 0)</f>
        <v>#N/A</v>
      </c>
      <c r="G935" t="e">
        <f>VLOOKUP($D935, Data!$A$2:$V$9750, G$16, 0)</f>
        <v>#N/A</v>
      </c>
      <c r="H935" t="e">
        <f>VLOOKUP($D935, Data!$A$2:$V$9750, H$16, 0)</f>
        <v>#N/A</v>
      </c>
      <c r="I935" t="e">
        <f>VLOOKUP($D935, Data!$A$2:$V$9750, I$16, 0)</f>
        <v>#N/A</v>
      </c>
    </row>
    <row r="936" spans="1:9" x14ac:dyDescent="0.25">
      <c r="A936" s="11">
        <v>10</v>
      </c>
      <c r="B936" s="13" t="s">
        <v>181</v>
      </c>
      <c r="C936" s="13" t="s">
        <v>35</v>
      </c>
      <c r="D936" s="14" t="str">
        <f t="shared" si="16"/>
        <v>Not Ready10TransgenderTotal Anxiety (37.1)</v>
      </c>
      <c r="E936" t="e">
        <f>VLOOKUP($D936, Data!$A$2:$V$9750, E$16, 0)</f>
        <v>#N/A</v>
      </c>
      <c r="F936" t="e">
        <f>VLOOKUP($D936, Data!$A$2:$V$9750, F$16, 0)</f>
        <v>#N/A</v>
      </c>
      <c r="G936" t="e">
        <f>VLOOKUP($D936, Data!$A$2:$V$9750, G$16, 0)</f>
        <v>#N/A</v>
      </c>
      <c r="H936" t="e">
        <f>VLOOKUP($D936, Data!$A$2:$V$9750, H$16, 0)</f>
        <v>#N/A</v>
      </c>
      <c r="I936" t="e">
        <f>VLOOKUP($D936, Data!$A$2:$V$9750, I$16, 0)</f>
        <v>#N/A</v>
      </c>
    </row>
    <row r="937" spans="1:9" x14ac:dyDescent="0.25">
      <c r="A937" s="11">
        <v>10</v>
      </c>
      <c r="B937" s="13" t="s">
        <v>181</v>
      </c>
      <c r="C937" s="13" t="s">
        <v>36</v>
      </c>
      <c r="D937" s="14" t="str">
        <f t="shared" si="16"/>
        <v>Not Ready10TransgenderTotal Anxiety and Depression (47.1)</v>
      </c>
      <c r="E937" t="e">
        <f>VLOOKUP($D937, Data!$A$2:$V$9750, E$16, 0)</f>
        <v>#N/A</v>
      </c>
      <c r="F937" t="e">
        <f>VLOOKUP($D937, Data!$A$2:$V$9750, F$16, 0)</f>
        <v>#N/A</v>
      </c>
      <c r="G937" t="e">
        <f>VLOOKUP($D937, Data!$A$2:$V$9750, G$16, 0)</f>
        <v>#N/A</v>
      </c>
      <c r="H937" t="e">
        <f>VLOOKUP($D937, Data!$A$2:$V$9750, H$16, 0)</f>
        <v>#N/A</v>
      </c>
      <c r="I937" t="e">
        <f>VLOOKUP($D937, Data!$A$2:$V$9750, I$16, 0)</f>
        <v>#N/A</v>
      </c>
    </row>
    <row r="938" spans="1:9" x14ac:dyDescent="0.25">
      <c r="A938" s="11">
        <v>10</v>
      </c>
      <c r="B938" s="13" t="s">
        <v>181</v>
      </c>
      <c r="C938" s="13" t="s">
        <v>52</v>
      </c>
      <c r="D938" s="14" t="str">
        <f t="shared" si="16"/>
        <v>Not Ready10TransgenderTotal Anxiety (15.1)</v>
      </c>
      <c r="E938" t="e">
        <f>VLOOKUP($D938, Data!$A$2:$V$9750, E$16, 0)</f>
        <v>#N/A</v>
      </c>
      <c r="F938" t="e">
        <f>VLOOKUP($D938, Data!$A$2:$V$9750, F$16, 0)</f>
        <v>#N/A</v>
      </c>
      <c r="G938" t="e">
        <f>VLOOKUP($D938, Data!$A$2:$V$9750, G$16, 0)</f>
        <v>#N/A</v>
      </c>
      <c r="H938" t="e">
        <f>VLOOKUP($D938, Data!$A$2:$V$9750, H$16, 0)</f>
        <v>#N/A</v>
      </c>
      <c r="I938" t="e">
        <f>VLOOKUP($D938, Data!$A$2:$V$9750, I$16, 0)</f>
        <v>#N/A</v>
      </c>
    </row>
    <row r="939" spans="1:9" x14ac:dyDescent="0.25">
      <c r="A939" s="11">
        <v>10</v>
      </c>
      <c r="B939" s="13" t="s">
        <v>181</v>
      </c>
      <c r="C939" s="13" t="s">
        <v>53</v>
      </c>
      <c r="D939" s="14" t="str">
        <f t="shared" si="16"/>
        <v>Not Ready10TransgenderTotal Anxiety and Depression (25.1)</v>
      </c>
      <c r="E939" t="e">
        <f>VLOOKUP($D939, Data!$A$2:$V$9750, E$16, 0)</f>
        <v>#N/A</v>
      </c>
      <c r="F939" t="e">
        <f>VLOOKUP($D939, Data!$A$2:$V$9750, F$16, 0)</f>
        <v>#N/A</v>
      </c>
      <c r="G939" t="e">
        <f>VLOOKUP($D939, Data!$A$2:$V$9750, G$16, 0)</f>
        <v>#N/A</v>
      </c>
      <c r="H939" t="e">
        <f>VLOOKUP($D939, Data!$A$2:$V$9750, H$16, 0)</f>
        <v>#N/A</v>
      </c>
      <c r="I939" t="e">
        <f>VLOOKUP($D939, Data!$A$2:$V$9750, I$16, 0)</f>
        <v>#N/A</v>
      </c>
    </row>
    <row r="940" spans="1:9" x14ac:dyDescent="0.25">
      <c r="A940" s="11">
        <v>10</v>
      </c>
      <c r="B940" s="13" t="s">
        <v>181</v>
      </c>
      <c r="C940" s="13" t="s">
        <v>182</v>
      </c>
      <c r="D940" s="14" t="str">
        <f t="shared" si="16"/>
        <v>Not Ready10TransgenderTotal Depression (5.1)</v>
      </c>
      <c r="E940" t="e">
        <f>VLOOKUP($D940, Data!$A$2:$V$9750, E$16, 0)</f>
        <v>#N/A</v>
      </c>
      <c r="F940" t="e">
        <f>VLOOKUP($D940, Data!$A$2:$V$9750, F$16, 0)</f>
        <v>#N/A</v>
      </c>
      <c r="G940" t="e">
        <f>VLOOKUP($D940, Data!$A$2:$V$9750, G$16, 0)</f>
        <v>#N/A</v>
      </c>
      <c r="H940" t="e">
        <f>VLOOKUP($D940, Data!$A$2:$V$9750, H$16, 0)</f>
        <v>#N/A</v>
      </c>
      <c r="I940" t="e">
        <f>VLOOKUP($D940, Data!$A$2:$V$9750, I$16, 0)</f>
        <v>#N/A</v>
      </c>
    </row>
    <row r="941" spans="1:9" x14ac:dyDescent="0.25">
      <c r="A941" s="11">
        <v>10</v>
      </c>
      <c r="B941" s="13" t="s">
        <v>181</v>
      </c>
      <c r="C941" s="13" t="s">
        <v>183</v>
      </c>
      <c r="D941" s="14" t="str">
        <f t="shared" si="16"/>
        <v>Not Ready10TransgenderTotal Anxiety (20.1)</v>
      </c>
      <c r="E941" t="e">
        <f>VLOOKUP($D941, Data!$A$2:$V$9750, E$16, 0)</f>
        <v>#N/A</v>
      </c>
      <c r="F941" t="e">
        <f>VLOOKUP($D941, Data!$A$2:$V$9750, F$16, 0)</f>
        <v>#N/A</v>
      </c>
      <c r="G941" t="e">
        <f>VLOOKUP($D941, Data!$A$2:$V$9750, G$16, 0)</f>
        <v>#N/A</v>
      </c>
      <c r="H941" t="e">
        <f>VLOOKUP($D941, Data!$A$2:$V$9750, H$16, 0)</f>
        <v>#N/A</v>
      </c>
      <c r="I941" t="e">
        <f>VLOOKUP($D941, Data!$A$2:$V$9750, I$16, 0)</f>
        <v>#N/A</v>
      </c>
    </row>
    <row r="942" spans="1:9" x14ac:dyDescent="0.25">
      <c r="A942" s="11">
        <v>11</v>
      </c>
      <c r="B942" s="13" t="s">
        <v>176</v>
      </c>
      <c r="C942" s="13" t="s">
        <v>29</v>
      </c>
      <c r="D942" s="14" t="str">
        <f t="shared" si="16"/>
        <v>Not Ready11BigenderSocial Phobia (9.1)</v>
      </c>
      <c r="E942" t="e">
        <f>VLOOKUP($D942, Data!$A$2:$V$9750, E$16, 0)</f>
        <v>#N/A</v>
      </c>
      <c r="F942" t="e">
        <f>VLOOKUP($D942, Data!$A$2:$V$9750, F$16, 0)</f>
        <v>#N/A</v>
      </c>
      <c r="G942" t="e">
        <f>VLOOKUP($D942, Data!$A$2:$V$9750, G$16, 0)</f>
        <v>#N/A</v>
      </c>
      <c r="H942" t="e">
        <f>VLOOKUP($D942, Data!$A$2:$V$9750, H$16, 0)</f>
        <v>#N/A</v>
      </c>
      <c r="I942" t="e">
        <f>VLOOKUP($D942, Data!$A$2:$V$9750, I$16, 0)</f>
        <v>#N/A</v>
      </c>
    </row>
    <row r="943" spans="1:9" x14ac:dyDescent="0.25">
      <c r="A943" s="11">
        <v>11</v>
      </c>
      <c r="B943" s="13" t="s">
        <v>176</v>
      </c>
      <c r="C943" s="13" t="s">
        <v>30</v>
      </c>
      <c r="D943" s="14" t="str">
        <f t="shared" si="16"/>
        <v>Not Ready11BigenderPanic Disorder (9.1)</v>
      </c>
      <c r="E943" t="e">
        <f>VLOOKUP($D943, Data!$A$2:$V$9750, E$16, 0)</f>
        <v>#N/A</v>
      </c>
      <c r="F943" t="e">
        <f>VLOOKUP($D943, Data!$A$2:$V$9750, F$16, 0)</f>
        <v>#N/A</v>
      </c>
      <c r="G943" t="e">
        <f>VLOOKUP($D943, Data!$A$2:$V$9750, G$16, 0)</f>
        <v>#N/A</v>
      </c>
      <c r="H943" t="e">
        <f>VLOOKUP($D943, Data!$A$2:$V$9750, H$16, 0)</f>
        <v>#N/A</v>
      </c>
      <c r="I943" t="e">
        <f>VLOOKUP($D943, Data!$A$2:$V$9750, I$16, 0)</f>
        <v>#N/A</v>
      </c>
    </row>
    <row r="944" spans="1:9" x14ac:dyDescent="0.25">
      <c r="A944" s="11">
        <v>11</v>
      </c>
      <c r="B944" s="13" t="s">
        <v>176</v>
      </c>
      <c r="C944" s="13" t="s">
        <v>31</v>
      </c>
      <c r="D944" s="14" t="str">
        <f t="shared" si="16"/>
        <v>Not Ready11BigenderGeneralized Anxiety Disorder (6.1)</v>
      </c>
      <c r="E944" t="e">
        <f>VLOOKUP($D944, Data!$A$2:$V$9750, E$16, 0)</f>
        <v>#N/A</v>
      </c>
      <c r="F944" t="e">
        <f>VLOOKUP($D944, Data!$A$2:$V$9750, F$16, 0)</f>
        <v>#N/A</v>
      </c>
      <c r="G944" t="e">
        <f>VLOOKUP($D944, Data!$A$2:$V$9750, G$16, 0)</f>
        <v>#N/A</v>
      </c>
      <c r="H944" t="e">
        <f>VLOOKUP($D944, Data!$A$2:$V$9750, H$16, 0)</f>
        <v>#N/A</v>
      </c>
      <c r="I944" t="e">
        <f>VLOOKUP($D944, Data!$A$2:$V$9750, I$16, 0)</f>
        <v>#N/A</v>
      </c>
    </row>
    <row r="945" spans="1:9" x14ac:dyDescent="0.25">
      <c r="A945" s="11">
        <v>11</v>
      </c>
      <c r="B945" s="13" t="s">
        <v>176</v>
      </c>
      <c r="C945" s="13" t="s">
        <v>32</v>
      </c>
      <c r="D945" s="14" t="str">
        <f t="shared" si="16"/>
        <v>Not Ready11BigenderMajor Depressive Disorder (10.1)</v>
      </c>
      <c r="E945" t="e">
        <f>VLOOKUP($D945, Data!$A$2:$V$9750, E$16, 0)</f>
        <v>#N/A</v>
      </c>
      <c r="F945" t="e">
        <f>VLOOKUP($D945, Data!$A$2:$V$9750, F$16, 0)</f>
        <v>#N/A</v>
      </c>
      <c r="G945" t="e">
        <f>VLOOKUP($D945, Data!$A$2:$V$9750, G$16, 0)</f>
        <v>#N/A</v>
      </c>
      <c r="H945" t="e">
        <f>VLOOKUP($D945, Data!$A$2:$V$9750, H$16, 0)</f>
        <v>#N/A</v>
      </c>
      <c r="I945" t="e">
        <f>VLOOKUP($D945, Data!$A$2:$V$9750, I$16, 0)</f>
        <v>#N/A</v>
      </c>
    </row>
    <row r="946" spans="1:9" x14ac:dyDescent="0.25">
      <c r="A946" s="11">
        <v>11</v>
      </c>
      <c r="B946" s="13" t="s">
        <v>176</v>
      </c>
      <c r="C946" s="13" t="s">
        <v>33</v>
      </c>
      <c r="D946" s="14" t="str">
        <f t="shared" si="16"/>
        <v>Not Ready11BigenderSeparation Anxiety Disorder (7.1)</v>
      </c>
      <c r="E946" t="e">
        <f>VLOOKUP($D946, Data!$A$2:$V$9750, E$16, 0)</f>
        <v>#N/A</v>
      </c>
      <c r="F946" t="e">
        <f>VLOOKUP($D946, Data!$A$2:$V$9750, F$16, 0)</f>
        <v>#N/A</v>
      </c>
      <c r="G946" t="e">
        <f>VLOOKUP($D946, Data!$A$2:$V$9750, G$16, 0)</f>
        <v>#N/A</v>
      </c>
      <c r="H946" t="e">
        <f>VLOOKUP($D946, Data!$A$2:$V$9750, H$16, 0)</f>
        <v>#N/A</v>
      </c>
      <c r="I946" t="e">
        <f>VLOOKUP($D946, Data!$A$2:$V$9750, I$16, 0)</f>
        <v>#N/A</v>
      </c>
    </row>
    <row r="947" spans="1:9" x14ac:dyDescent="0.25">
      <c r="A947" s="11">
        <v>11</v>
      </c>
      <c r="B947" s="13" t="s">
        <v>176</v>
      </c>
      <c r="C947" s="13" t="s">
        <v>34</v>
      </c>
      <c r="D947" s="14" t="str">
        <f t="shared" si="16"/>
        <v>Not Ready11BigenderObsessive Compulsive Disorder (6.1)</v>
      </c>
      <c r="E947" t="e">
        <f>VLOOKUP($D947, Data!$A$2:$V$9750, E$16, 0)</f>
        <v>#N/A</v>
      </c>
      <c r="F947" t="e">
        <f>VLOOKUP($D947, Data!$A$2:$V$9750, F$16, 0)</f>
        <v>#N/A</v>
      </c>
      <c r="G947" t="e">
        <f>VLOOKUP($D947, Data!$A$2:$V$9750, G$16, 0)</f>
        <v>#N/A</v>
      </c>
      <c r="H947" t="e">
        <f>VLOOKUP($D947, Data!$A$2:$V$9750, H$16, 0)</f>
        <v>#N/A</v>
      </c>
      <c r="I947" t="e">
        <f>VLOOKUP($D947, Data!$A$2:$V$9750, I$16, 0)</f>
        <v>#N/A</v>
      </c>
    </row>
    <row r="948" spans="1:9" x14ac:dyDescent="0.25">
      <c r="A948" s="11">
        <v>11</v>
      </c>
      <c r="B948" s="13" t="s">
        <v>176</v>
      </c>
      <c r="C948" s="13" t="s">
        <v>35</v>
      </c>
      <c r="D948" s="14" t="str">
        <f t="shared" si="16"/>
        <v>Not Ready11BigenderTotal Anxiety (37.1)</v>
      </c>
      <c r="E948" t="e">
        <f>VLOOKUP($D948, Data!$A$2:$V$9750, E$16, 0)</f>
        <v>#N/A</v>
      </c>
      <c r="F948" t="e">
        <f>VLOOKUP($D948, Data!$A$2:$V$9750, F$16, 0)</f>
        <v>#N/A</v>
      </c>
      <c r="G948" t="e">
        <f>VLOOKUP($D948, Data!$A$2:$V$9750, G$16, 0)</f>
        <v>#N/A</v>
      </c>
      <c r="H948" t="e">
        <f>VLOOKUP($D948, Data!$A$2:$V$9750, H$16, 0)</f>
        <v>#N/A</v>
      </c>
      <c r="I948" t="e">
        <f>VLOOKUP($D948, Data!$A$2:$V$9750, I$16, 0)</f>
        <v>#N/A</v>
      </c>
    </row>
    <row r="949" spans="1:9" x14ac:dyDescent="0.25">
      <c r="A949" s="11">
        <v>11</v>
      </c>
      <c r="B949" s="13" t="s">
        <v>176</v>
      </c>
      <c r="C949" s="13" t="s">
        <v>36</v>
      </c>
      <c r="D949" s="14" t="str">
        <f t="shared" si="16"/>
        <v>Not Ready11BigenderTotal Anxiety and Depression (47.1)</v>
      </c>
      <c r="E949" t="e">
        <f>VLOOKUP($D949, Data!$A$2:$V$9750, E$16, 0)</f>
        <v>#N/A</v>
      </c>
      <c r="F949" t="e">
        <f>VLOOKUP($D949, Data!$A$2:$V$9750, F$16, 0)</f>
        <v>#N/A</v>
      </c>
      <c r="G949" t="e">
        <f>VLOOKUP($D949, Data!$A$2:$V$9750, G$16, 0)</f>
        <v>#N/A</v>
      </c>
      <c r="H949" t="e">
        <f>VLOOKUP($D949, Data!$A$2:$V$9750, H$16, 0)</f>
        <v>#N/A</v>
      </c>
      <c r="I949" t="e">
        <f>VLOOKUP($D949, Data!$A$2:$V$9750, I$16, 0)</f>
        <v>#N/A</v>
      </c>
    </row>
    <row r="950" spans="1:9" x14ac:dyDescent="0.25">
      <c r="A950" s="11">
        <v>11</v>
      </c>
      <c r="B950" s="13" t="s">
        <v>176</v>
      </c>
      <c r="C950" s="13" t="s">
        <v>52</v>
      </c>
      <c r="D950" s="14" t="str">
        <f t="shared" si="16"/>
        <v>Not Ready11BigenderTotal Anxiety (15.1)</v>
      </c>
      <c r="E950" t="e">
        <f>VLOOKUP($D950, Data!$A$2:$V$9750, E$16, 0)</f>
        <v>#N/A</v>
      </c>
      <c r="F950" t="e">
        <f>VLOOKUP($D950, Data!$A$2:$V$9750, F$16, 0)</f>
        <v>#N/A</v>
      </c>
      <c r="G950" t="e">
        <f>VLOOKUP($D950, Data!$A$2:$V$9750, G$16, 0)</f>
        <v>#N/A</v>
      </c>
      <c r="H950" t="e">
        <f>VLOOKUP($D950, Data!$A$2:$V$9750, H$16, 0)</f>
        <v>#N/A</v>
      </c>
      <c r="I950" t="e">
        <f>VLOOKUP($D950, Data!$A$2:$V$9750, I$16, 0)</f>
        <v>#N/A</v>
      </c>
    </row>
    <row r="951" spans="1:9" x14ac:dyDescent="0.25">
      <c r="A951" s="11">
        <v>11</v>
      </c>
      <c r="B951" s="13" t="s">
        <v>176</v>
      </c>
      <c r="C951" s="13" t="s">
        <v>53</v>
      </c>
      <c r="D951" s="14" t="str">
        <f t="shared" si="16"/>
        <v>Not Ready11BigenderTotal Anxiety and Depression (25.1)</v>
      </c>
      <c r="E951" t="e">
        <f>VLOOKUP($D951, Data!$A$2:$V$9750, E$16, 0)</f>
        <v>#N/A</v>
      </c>
      <c r="F951" t="e">
        <f>VLOOKUP($D951, Data!$A$2:$V$9750, F$16, 0)</f>
        <v>#N/A</v>
      </c>
      <c r="G951" t="e">
        <f>VLOOKUP($D951, Data!$A$2:$V$9750, G$16, 0)</f>
        <v>#N/A</v>
      </c>
      <c r="H951" t="e">
        <f>VLOOKUP($D951, Data!$A$2:$V$9750, H$16, 0)</f>
        <v>#N/A</v>
      </c>
      <c r="I951" t="e">
        <f>VLOOKUP($D951, Data!$A$2:$V$9750, I$16, 0)</f>
        <v>#N/A</v>
      </c>
    </row>
    <row r="952" spans="1:9" x14ac:dyDescent="0.25">
      <c r="A952" s="11">
        <v>11</v>
      </c>
      <c r="B952" s="13" t="s">
        <v>176</v>
      </c>
      <c r="C952" s="13" t="s">
        <v>182</v>
      </c>
      <c r="D952" s="14" t="str">
        <f t="shared" si="16"/>
        <v>Not Ready11BigenderTotal Depression (5.1)</v>
      </c>
      <c r="E952" t="e">
        <f>VLOOKUP($D952, Data!$A$2:$V$9750, E$16, 0)</f>
        <v>#N/A</v>
      </c>
      <c r="F952" t="e">
        <f>VLOOKUP($D952, Data!$A$2:$V$9750, F$16, 0)</f>
        <v>#N/A</v>
      </c>
      <c r="G952" t="e">
        <f>VLOOKUP($D952, Data!$A$2:$V$9750, G$16, 0)</f>
        <v>#N/A</v>
      </c>
      <c r="H952" t="e">
        <f>VLOOKUP($D952, Data!$A$2:$V$9750, H$16, 0)</f>
        <v>#N/A</v>
      </c>
      <c r="I952" t="e">
        <f>VLOOKUP($D952, Data!$A$2:$V$9750, I$16, 0)</f>
        <v>#N/A</v>
      </c>
    </row>
    <row r="953" spans="1:9" x14ac:dyDescent="0.25">
      <c r="A953" s="11">
        <v>11</v>
      </c>
      <c r="B953" s="13" t="s">
        <v>176</v>
      </c>
      <c r="C953" s="13" t="s">
        <v>183</v>
      </c>
      <c r="D953" s="14" t="str">
        <f t="shared" si="16"/>
        <v>Not Ready11BigenderTotal Anxiety (20.1)</v>
      </c>
      <c r="E953" t="e">
        <f>VLOOKUP($D953, Data!$A$2:$V$9750, E$16, 0)</f>
        <v>#N/A</v>
      </c>
      <c r="F953" t="e">
        <f>VLOOKUP($D953, Data!$A$2:$V$9750, F$16, 0)</f>
        <v>#N/A</v>
      </c>
      <c r="G953" t="e">
        <f>VLOOKUP($D953, Data!$A$2:$V$9750, G$16, 0)</f>
        <v>#N/A</v>
      </c>
      <c r="H953" t="e">
        <f>VLOOKUP($D953, Data!$A$2:$V$9750, H$16, 0)</f>
        <v>#N/A</v>
      </c>
      <c r="I953" t="e">
        <f>VLOOKUP($D953, Data!$A$2:$V$9750, I$16, 0)</f>
        <v>#N/A</v>
      </c>
    </row>
    <row r="954" spans="1:9" x14ac:dyDescent="0.25">
      <c r="A954" s="11">
        <v>11</v>
      </c>
      <c r="B954" s="13" t="s">
        <v>177</v>
      </c>
      <c r="C954" s="13" t="s">
        <v>29</v>
      </c>
      <c r="D954" s="14" t="str">
        <f t="shared" si="16"/>
        <v>Not Ready11FemaleSocial Phobia (9.1)</v>
      </c>
      <c r="E954" t="e">
        <f>VLOOKUP($D954, Data!$A$2:$V$9750, E$16, 0)</f>
        <v>#N/A</v>
      </c>
      <c r="F954" t="e">
        <f>VLOOKUP($D954, Data!$A$2:$V$9750, F$16, 0)</f>
        <v>#N/A</v>
      </c>
      <c r="G954" t="e">
        <f>VLOOKUP($D954, Data!$A$2:$V$9750, G$16, 0)</f>
        <v>#N/A</v>
      </c>
      <c r="H954" t="e">
        <f>VLOOKUP($D954, Data!$A$2:$V$9750, H$16, 0)</f>
        <v>#N/A</v>
      </c>
      <c r="I954" t="e">
        <f>VLOOKUP($D954, Data!$A$2:$V$9750, I$16, 0)</f>
        <v>#N/A</v>
      </c>
    </row>
    <row r="955" spans="1:9" x14ac:dyDescent="0.25">
      <c r="A955" s="11">
        <v>11</v>
      </c>
      <c r="B955" s="13" t="s">
        <v>177</v>
      </c>
      <c r="C955" s="13" t="s">
        <v>30</v>
      </c>
      <c r="D955" s="14" t="str">
        <f t="shared" si="16"/>
        <v>Not Ready11FemalePanic Disorder (9.1)</v>
      </c>
      <c r="E955" t="e">
        <f>VLOOKUP($D955, Data!$A$2:$V$9750, E$16, 0)</f>
        <v>#N/A</v>
      </c>
      <c r="F955" t="e">
        <f>VLOOKUP($D955, Data!$A$2:$V$9750, F$16, 0)</f>
        <v>#N/A</v>
      </c>
      <c r="G955" t="e">
        <f>VLOOKUP($D955, Data!$A$2:$V$9750, G$16, 0)</f>
        <v>#N/A</v>
      </c>
      <c r="H955" t="e">
        <f>VLOOKUP($D955, Data!$A$2:$V$9750, H$16, 0)</f>
        <v>#N/A</v>
      </c>
      <c r="I955" t="e">
        <f>VLOOKUP($D955, Data!$A$2:$V$9750, I$16, 0)</f>
        <v>#N/A</v>
      </c>
    </row>
    <row r="956" spans="1:9" x14ac:dyDescent="0.25">
      <c r="A956" s="11">
        <v>11</v>
      </c>
      <c r="B956" s="13" t="s">
        <v>177</v>
      </c>
      <c r="C956" s="13" t="s">
        <v>31</v>
      </c>
      <c r="D956" s="14" t="str">
        <f t="shared" si="16"/>
        <v>Not Ready11FemaleGeneralized Anxiety Disorder (6.1)</v>
      </c>
      <c r="E956" t="e">
        <f>VLOOKUP($D956, Data!$A$2:$V$9750, E$16, 0)</f>
        <v>#N/A</v>
      </c>
      <c r="F956" t="e">
        <f>VLOOKUP($D956, Data!$A$2:$V$9750, F$16, 0)</f>
        <v>#N/A</v>
      </c>
      <c r="G956" t="e">
        <f>VLOOKUP($D956, Data!$A$2:$V$9750, G$16, 0)</f>
        <v>#N/A</v>
      </c>
      <c r="H956" t="e">
        <f>VLOOKUP($D956, Data!$A$2:$V$9750, H$16, 0)</f>
        <v>#N/A</v>
      </c>
      <c r="I956" t="e">
        <f>VLOOKUP($D956, Data!$A$2:$V$9750, I$16, 0)</f>
        <v>#N/A</v>
      </c>
    </row>
    <row r="957" spans="1:9" x14ac:dyDescent="0.25">
      <c r="A957" s="11">
        <v>11</v>
      </c>
      <c r="B957" s="13" t="s">
        <v>177</v>
      </c>
      <c r="C957" s="13" t="s">
        <v>32</v>
      </c>
      <c r="D957" s="14" t="str">
        <f t="shared" si="16"/>
        <v>Not Ready11FemaleMajor Depressive Disorder (10.1)</v>
      </c>
      <c r="E957" t="e">
        <f>VLOOKUP($D957, Data!$A$2:$V$9750, E$16, 0)</f>
        <v>#N/A</v>
      </c>
      <c r="F957" t="e">
        <f>VLOOKUP($D957, Data!$A$2:$V$9750, F$16, 0)</f>
        <v>#N/A</v>
      </c>
      <c r="G957" t="e">
        <f>VLOOKUP($D957, Data!$A$2:$V$9750, G$16, 0)</f>
        <v>#N/A</v>
      </c>
      <c r="H957" t="e">
        <f>VLOOKUP($D957, Data!$A$2:$V$9750, H$16, 0)</f>
        <v>#N/A</v>
      </c>
      <c r="I957" t="e">
        <f>VLOOKUP($D957, Data!$A$2:$V$9750, I$16, 0)</f>
        <v>#N/A</v>
      </c>
    </row>
    <row r="958" spans="1:9" x14ac:dyDescent="0.25">
      <c r="A958" s="11">
        <v>11</v>
      </c>
      <c r="B958" s="13" t="s">
        <v>177</v>
      </c>
      <c r="C958" s="13" t="s">
        <v>33</v>
      </c>
      <c r="D958" s="14" t="str">
        <f t="shared" si="16"/>
        <v>Not Ready11FemaleSeparation Anxiety Disorder (7.1)</v>
      </c>
      <c r="E958" t="e">
        <f>VLOOKUP($D958, Data!$A$2:$V$9750, E$16, 0)</f>
        <v>#N/A</v>
      </c>
      <c r="F958" t="e">
        <f>VLOOKUP($D958, Data!$A$2:$V$9750, F$16, 0)</f>
        <v>#N/A</v>
      </c>
      <c r="G958" t="e">
        <f>VLOOKUP($D958, Data!$A$2:$V$9750, G$16, 0)</f>
        <v>#N/A</v>
      </c>
      <c r="H958" t="e">
        <f>VLOOKUP($D958, Data!$A$2:$V$9750, H$16, 0)</f>
        <v>#N/A</v>
      </c>
      <c r="I958" t="e">
        <f>VLOOKUP($D958, Data!$A$2:$V$9750, I$16, 0)</f>
        <v>#N/A</v>
      </c>
    </row>
    <row r="959" spans="1:9" x14ac:dyDescent="0.25">
      <c r="A959" s="11">
        <v>11</v>
      </c>
      <c r="B959" s="13" t="s">
        <v>177</v>
      </c>
      <c r="C959" s="13" t="s">
        <v>34</v>
      </c>
      <c r="D959" s="14" t="str">
        <f t="shared" si="16"/>
        <v>Not Ready11FemaleObsessive Compulsive Disorder (6.1)</v>
      </c>
      <c r="E959" t="e">
        <f>VLOOKUP($D959, Data!$A$2:$V$9750, E$16, 0)</f>
        <v>#N/A</v>
      </c>
      <c r="F959" t="e">
        <f>VLOOKUP($D959, Data!$A$2:$V$9750, F$16, 0)</f>
        <v>#N/A</v>
      </c>
      <c r="G959" t="e">
        <f>VLOOKUP($D959, Data!$A$2:$V$9750, G$16, 0)</f>
        <v>#N/A</v>
      </c>
      <c r="H959" t="e">
        <f>VLOOKUP($D959, Data!$A$2:$V$9750, H$16, 0)</f>
        <v>#N/A</v>
      </c>
      <c r="I959" t="e">
        <f>VLOOKUP($D959, Data!$A$2:$V$9750, I$16, 0)</f>
        <v>#N/A</v>
      </c>
    </row>
    <row r="960" spans="1:9" x14ac:dyDescent="0.25">
      <c r="A960" s="11">
        <v>11</v>
      </c>
      <c r="B960" s="13" t="s">
        <v>177</v>
      </c>
      <c r="C960" s="13" t="s">
        <v>35</v>
      </c>
      <c r="D960" s="14" t="str">
        <f t="shared" si="16"/>
        <v>Not Ready11FemaleTotal Anxiety (37.1)</v>
      </c>
      <c r="E960" t="e">
        <f>VLOOKUP($D960, Data!$A$2:$V$9750, E$16, 0)</f>
        <v>#N/A</v>
      </c>
      <c r="F960" t="e">
        <f>VLOOKUP($D960, Data!$A$2:$V$9750, F$16, 0)</f>
        <v>#N/A</v>
      </c>
      <c r="G960" t="e">
        <f>VLOOKUP($D960, Data!$A$2:$V$9750, G$16, 0)</f>
        <v>#N/A</v>
      </c>
      <c r="H960" t="e">
        <f>VLOOKUP($D960, Data!$A$2:$V$9750, H$16, 0)</f>
        <v>#N/A</v>
      </c>
      <c r="I960" t="e">
        <f>VLOOKUP($D960, Data!$A$2:$V$9750, I$16, 0)</f>
        <v>#N/A</v>
      </c>
    </row>
    <row r="961" spans="1:9" x14ac:dyDescent="0.25">
      <c r="A961" s="11">
        <v>11</v>
      </c>
      <c r="B961" s="13" t="s">
        <v>177</v>
      </c>
      <c r="C961" s="13" t="s">
        <v>36</v>
      </c>
      <c r="D961" s="14" t="str">
        <f t="shared" si="16"/>
        <v>Not Ready11FemaleTotal Anxiety and Depression (47.1)</v>
      </c>
      <c r="E961" t="e">
        <f>VLOOKUP($D961, Data!$A$2:$V$9750, E$16, 0)</f>
        <v>#N/A</v>
      </c>
      <c r="F961" t="e">
        <f>VLOOKUP($D961, Data!$A$2:$V$9750, F$16, 0)</f>
        <v>#N/A</v>
      </c>
      <c r="G961" t="e">
        <f>VLOOKUP($D961, Data!$A$2:$V$9750, G$16, 0)</f>
        <v>#N/A</v>
      </c>
      <c r="H961" t="e">
        <f>VLOOKUP($D961, Data!$A$2:$V$9750, H$16, 0)</f>
        <v>#N/A</v>
      </c>
      <c r="I961" t="e">
        <f>VLOOKUP($D961, Data!$A$2:$V$9750, I$16, 0)</f>
        <v>#N/A</v>
      </c>
    </row>
    <row r="962" spans="1:9" x14ac:dyDescent="0.25">
      <c r="A962" s="11">
        <v>11</v>
      </c>
      <c r="B962" s="13" t="s">
        <v>177</v>
      </c>
      <c r="C962" s="13" t="s">
        <v>52</v>
      </c>
      <c r="D962" s="14" t="str">
        <f t="shared" si="16"/>
        <v>Not Ready11FemaleTotal Anxiety (15.1)</v>
      </c>
      <c r="E962" t="e">
        <f>VLOOKUP($D962, Data!$A$2:$V$9750, E$16, 0)</f>
        <v>#N/A</v>
      </c>
      <c r="F962" t="e">
        <f>VLOOKUP($D962, Data!$A$2:$V$9750, F$16, 0)</f>
        <v>#N/A</v>
      </c>
      <c r="G962" t="e">
        <f>VLOOKUP($D962, Data!$A$2:$V$9750, G$16, 0)</f>
        <v>#N/A</v>
      </c>
      <c r="H962" t="e">
        <f>VLOOKUP($D962, Data!$A$2:$V$9750, H$16, 0)</f>
        <v>#N/A</v>
      </c>
      <c r="I962" t="e">
        <f>VLOOKUP($D962, Data!$A$2:$V$9750, I$16, 0)</f>
        <v>#N/A</v>
      </c>
    </row>
    <row r="963" spans="1:9" x14ac:dyDescent="0.25">
      <c r="A963" s="11">
        <v>11</v>
      </c>
      <c r="B963" s="13" t="s">
        <v>177</v>
      </c>
      <c r="C963" s="13" t="s">
        <v>53</v>
      </c>
      <c r="D963" s="14" t="str">
        <f t="shared" si="16"/>
        <v>Not Ready11FemaleTotal Anxiety and Depression (25.1)</v>
      </c>
      <c r="E963" t="e">
        <f>VLOOKUP($D963, Data!$A$2:$V$9750, E$16, 0)</f>
        <v>#N/A</v>
      </c>
      <c r="F963" t="e">
        <f>VLOOKUP($D963, Data!$A$2:$V$9750, F$16, 0)</f>
        <v>#N/A</v>
      </c>
      <c r="G963" t="e">
        <f>VLOOKUP($D963, Data!$A$2:$V$9750, G$16, 0)</f>
        <v>#N/A</v>
      </c>
      <c r="H963" t="e">
        <f>VLOOKUP($D963, Data!$A$2:$V$9750, H$16, 0)</f>
        <v>#N/A</v>
      </c>
      <c r="I963" t="e">
        <f>VLOOKUP($D963, Data!$A$2:$V$9750, I$16, 0)</f>
        <v>#N/A</v>
      </c>
    </row>
    <row r="964" spans="1:9" x14ac:dyDescent="0.25">
      <c r="A964" s="11">
        <v>11</v>
      </c>
      <c r="B964" s="13" t="s">
        <v>177</v>
      </c>
      <c r="C964" s="13" t="s">
        <v>182</v>
      </c>
      <c r="D964" s="14" t="str">
        <f t="shared" si="16"/>
        <v>Not Ready11FemaleTotal Depression (5.1)</v>
      </c>
      <c r="E964" t="e">
        <f>VLOOKUP($D964, Data!$A$2:$V$9750, E$16, 0)</f>
        <v>#N/A</v>
      </c>
      <c r="F964" t="e">
        <f>VLOOKUP($D964, Data!$A$2:$V$9750, F$16, 0)</f>
        <v>#N/A</v>
      </c>
      <c r="G964" t="e">
        <f>VLOOKUP($D964, Data!$A$2:$V$9750, G$16, 0)</f>
        <v>#N/A</v>
      </c>
      <c r="H964" t="e">
        <f>VLOOKUP($D964, Data!$A$2:$V$9750, H$16, 0)</f>
        <v>#N/A</v>
      </c>
      <c r="I964" t="e">
        <f>VLOOKUP($D964, Data!$A$2:$V$9750, I$16, 0)</f>
        <v>#N/A</v>
      </c>
    </row>
    <row r="965" spans="1:9" x14ac:dyDescent="0.25">
      <c r="A965" s="11">
        <v>11</v>
      </c>
      <c r="B965" s="13" t="s">
        <v>177</v>
      </c>
      <c r="C965" s="13" t="s">
        <v>183</v>
      </c>
      <c r="D965" s="14" t="str">
        <f t="shared" si="16"/>
        <v>Not Ready11FemaleTotal Anxiety (20.1)</v>
      </c>
      <c r="E965" t="e">
        <f>VLOOKUP($D965, Data!$A$2:$V$9750, E$16, 0)</f>
        <v>#N/A</v>
      </c>
      <c r="F965" t="e">
        <f>VLOOKUP($D965, Data!$A$2:$V$9750, F$16, 0)</f>
        <v>#N/A</v>
      </c>
      <c r="G965" t="e">
        <f>VLOOKUP($D965, Data!$A$2:$V$9750, G$16, 0)</f>
        <v>#N/A</v>
      </c>
      <c r="H965" t="e">
        <f>VLOOKUP($D965, Data!$A$2:$V$9750, H$16, 0)</f>
        <v>#N/A</v>
      </c>
      <c r="I965" t="e">
        <f>VLOOKUP($D965, Data!$A$2:$V$9750, I$16, 0)</f>
        <v>#N/A</v>
      </c>
    </row>
    <row r="966" spans="1:9" x14ac:dyDescent="0.25">
      <c r="A966" s="11">
        <v>11</v>
      </c>
      <c r="B966" s="13" t="s">
        <v>178</v>
      </c>
      <c r="C966" s="13" t="s">
        <v>29</v>
      </c>
      <c r="D966" s="14" t="str">
        <f t="shared" si="16"/>
        <v>Not Ready11GenderfluidSocial Phobia (9.1)</v>
      </c>
      <c r="E966" t="e">
        <f>VLOOKUP($D966, Data!$A$2:$V$9750, E$16, 0)</f>
        <v>#N/A</v>
      </c>
      <c r="F966" t="e">
        <f>VLOOKUP($D966, Data!$A$2:$V$9750, F$16, 0)</f>
        <v>#N/A</v>
      </c>
      <c r="G966" t="e">
        <f>VLOOKUP($D966, Data!$A$2:$V$9750, G$16, 0)</f>
        <v>#N/A</v>
      </c>
      <c r="H966" t="e">
        <f>VLOOKUP($D966, Data!$A$2:$V$9750, H$16, 0)</f>
        <v>#N/A</v>
      </c>
      <c r="I966" t="e">
        <f>VLOOKUP($D966, Data!$A$2:$V$9750, I$16, 0)</f>
        <v>#N/A</v>
      </c>
    </row>
    <row r="967" spans="1:9" x14ac:dyDescent="0.25">
      <c r="A967" s="11">
        <v>11</v>
      </c>
      <c r="B967" s="13" t="s">
        <v>178</v>
      </c>
      <c r="C967" s="13" t="s">
        <v>30</v>
      </c>
      <c r="D967" s="14" t="str">
        <f t="shared" si="16"/>
        <v>Not Ready11GenderfluidPanic Disorder (9.1)</v>
      </c>
      <c r="E967" t="e">
        <f>VLOOKUP($D967, Data!$A$2:$V$9750, E$16, 0)</f>
        <v>#N/A</v>
      </c>
      <c r="F967" t="e">
        <f>VLOOKUP($D967, Data!$A$2:$V$9750, F$16, 0)</f>
        <v>#N/A</v>
      </c>
      <c r="G967" t="e">
        <f>VLOOKUP($D967, Data!$A$2:$V$9750, G$16, 0)</f>
        <v>#N/A</v>
      </c>
      <c r="H967" t="e">
        <f>VLOOKUP($D967, Data!$A$2:$V$9750, H$16, 0)</f>
        <v>#N/A</v>
      </c>
      <c r="I967" t="e">
        <f>VLOOKUP($D967, Data!$A$2:$V$9750, I$16, 0)</f>
        <v>#N/A</v>
      </c>
    </row>
    <row r="968" spans="1:9" x14ac:dyDescent="0.25">
      <c r="A968" s="11">
        <v>11</v>
      </c>
      <c r="B968" s="13" t="s">
        <v>178</v>
      </c>
      <c r="C968" s="13" t="s">
        <v>31</v>
      </c>
      <c r="D968" s="14" t="str">
        <f t="shared" si="16"/>
        <v>Not Ready11GenderfluidGeneralized Anxiety Disorder (6.1)</v>
      </c>
      <c r="E968" t="e">
        <f>VLOOKUP($D968, Data!$A$2:$V$9750, E$16, 0)</f>
        <v>#N/A</v>
      </c>
      <c r="F968" t="e">
        <f>VLOOKUP($D968, Data!$A$2:$V$9750, F$16, 0)</f>
        <v>#N/A</v>
      </c>
      <c r="G968" t="e">
        <f>VLOOKUP($D968, Data!$A$2:$V$9750, G$16, 0)</f>
        <v>#N/A</v>
      </c>
      <c r="H968" t="e">
        <f>VLOOKUP($D968, Data!$A$2:$V$9750, H$16, 0)</f>
        <v>#N/A</v>
      </c>
      <c r="I968" t="e">
        <f>VLOOKUP($D968, Data!$A$2:$V$9750, I$16, 0)</f>
        <v>#N/A</v>
      </c>
    </row>
    <row r="969" spans="1:9" x14ac:dyDescent="0.25">
      <c r="A969" s="11">
        <v>11</v>
      </c>
      <c r="B969" s="13" t="s">
        <v>178</v>
      </c>
      <c r="C969" s="13" t="s">
        <v>32</v>
      </c>
      <c r="D969" s="14" t="str">
        <f t="shared" si="16"/>
        <v>Not Ready11GenderfluidMajor Depressive Disorder (10.1)</v>
      </c>
      <c r="E969" t="e">
        <f>VLOOKUP($D969, Data!$A$2:$V$9750, E$16, 0)</f>
        <v>#N/A</v>
      </c>
      <c r="F969" t="e">
        <f>VLOOKUP($D969, Data!$A$2:$V$9750, F$16, 0)</f>
        <v>#N/A</v>
      </c>
      <c r="G969" t="e">
        <f>VLOOKUP($D969, Data!$A$2:$V$9750, G$16, 0)</f>
        <v>#N/A</v>
      </c>
      <c r="H969" t="e">
        <f>VLOOKUP($D969, Data!$A$2:$V$9750, H$16, 0)</f>
        <v>#N/A</v>
      </c>
      <c r="I969" t="e">
        <f>VLOOKUP($D969, Data!$A$2:$V$9750, I$16, 0)</f>
        <v>#N/A</v>
      </c>
    </row>
    <row r="970" spans="1:9" x14ac:dyDescent="0.25">
      <c r="A970" s="11">
        <v>11</v>
      </c>
      <c r="B970" s="13" t="s">
        <v>178</v>
      </c>
      <c r="C970" s="13" t="s">
        <v>33</v>
      </c>
      <c r="D970" s="14" t="str">
        <f t="shared" si="16"/>
        <v>Not Ready11GenderfluidSeparation Anxiety Disorder (7.1)</v>
      </c>
      <c r="E970" t="e">
        <f>VLOOKUP($D970, Data!$A$2:$V$9750, E$16, 0)</f>
        <v>#N/A</v>
      </c>
      <c r="F970" t="e">
        <f>VLOOKUP($D970, Data!$A$2:$V$9750, F$16, 0)</f>
        <v>#N/A</v>
      </c>
      <c r="G970" t="e">
        <f>VLOOKUP($D970, Data!$A$2:$V$9750, G$16, 0)</f>
        <v>#N/A</v>
      </c>
      <c r="H970" t="e">
        <f>VLOOKUP($D970, Data!$A$2:$V$9750, H$16, 0)</f>
        <v>#N/A</v>
      </c>
      <c r="I970" t="e">
        <f>VLOOKUP($D970, Data!$A$2:$V$9750, I$16, 0)</f>
        <v>#N/A</v>
      </c>
    </row>
    <row r="971" spans="1:9" x14ac:dyDescent="0.25">
      <c r="A971" s="11">
        <v>11</v>
      </c>
      <c r="B971" s="13" t="s">
        <v>178</v>
      </c>
      <c r="C971" s="13" t="s">
        <v>34</v>
      </c>
      <c r="D971" s="14" t="str">
        <f t="shared" si="16"/>
        <v>Not Ready11GenderfluidObsessive Compulsive Disorder (6.1)</v>
      </c>
      <c r="E971" t="e">
        <f>VLOOKUP($D971, Data!$A$2:$V$9750, E$16, 0)</f>
        <v>#N/A</v>
      </c>
      <c r="F971" t="e">
        <f>VLOOKUP($D971, Data!$A$2:$V$9750, F$16, 0)</f>
        <v>#N/A</v>
      </c>
      <c r="G971" t="e">
        <f>VLOOKUP($D971, Data!$A$2:$V$9750, G$16, 0)</f>
        <v>#N/A</v>
      </c>
      <c r="H971" t="e">
        <f>VLOOKUP($D971, Data!$A$2:$V$9750, H$16, 0)</f>
        <v>#N/A</v>
      </c>
      <c r="I971" t="e">
        <f>VLOOKUP($D971, Data!$A$2:$V$9750, I$16, 0)</f>
        <v>#N/A</v>
      </c>
    </row>
    <row r="972" spans="1:9" x14ac:dyDescent="0.25">
      <c r="A972" s="11">
        <v>11</v>
      </c>
      <c r="B972" s="13" t="s">
        <v>178</v>
      </c>
      <c r="C972" s="13" t="s">
        <v>35</v>
      </c>
      <c r="D972" s="14" t="str">
        <f t="shared" si="16"/>
        <v>Not Ready11GenderfluidTotal Anxiety (37.1)</v>
      </c>
      <c r="E972" t="e">
        <f>VLOOKUP($D972, Data!$A$2:$V$9750, E$16, 0)</f>
        <v>#N/A</v>
      </c>
      <c r="F972" t="e">
        <f>VLOOKUP($D972, Data!$A$2:$V$9750, F$16, 0)</f>
        <v>#N/A</v>
      </c>
      <c r="G972" t="e">
        <f>VLOOKUP($D972, Data!$A$2:$V$9750, G$16, 0)</f>
        <v>#N/A</v>
      </c>
      <c r="H972" t="e">
        <f>VLOOKUP($D972, Data!$A$2:$V$9750, H$16, 0)</f>
        <v>#N/A</v>
      </c>
      <c r="I972" t="e">
        <f>VLOOKUP($D972, Data!$A$2:$V$9750, I$16, 0)</f>
        <v>#N/A</v>
      </c>
    </row>
    <row r="973" spans="1:9" x14ac:dyDescent="0.25">
      <c r="A973" s="11">
        <v>11</v>
      </c>
      <c r="B973" s="13" t="s">
        <v>178</v>
      </c>
      <c r="C973" s="13" t="s">
        <v>36</v>
      </c>
      <c r="D973" s="14" t="str">
        <f t="shared" si="16"/>
        <v>Not Ready11GenderfluidTotal Anxiety and Depression (47.1)</v>
      </c>
      <c r="E973" t="e">
        <f>VLOOKUP($D973, Data!$A$2:$V$9750, E$16, 0)</f>
        <v>#N/A</v>
      </c>
      <c r="F973" t="e">
        <f>VLOOKUP($D973, Data!$A$2:$V$9750, F$16, 0)</f>
        <v>#N/A</v>
      </c>
      <c r="G973" t="e">
        <f>VLOOKUP($D973, Data!$A$2:$V$9750, G$16, 0)</f>
        <v>#N/A</v>
      </c>
      <c r="H973" t="e">
        <f>VLOOKUP($D973, Data!$A$2:$V$9750, H$16, 0)</f>
        <v>#N/A</v>
      </c>
      <c r="I973" t="e">
        <f>VLOOKUP($D973, Data!$A$2:$V$9750, I$16, 0)</f>
        <v>#N/A</v>
      </c>
    </row>
    <row r="974" spans="1:9" x14ac:dyDescent="0.25">
      <c r="A974" s="11">
        <v>11</v>
      </c>
      <c r="B974" s="13" t="s">
        <v>178</v>
      </c>
      <c r="C974" s="13" t="s">
        <v>52</v>
      </c>
      <c r="D974" s="14" t="str">
        <f t="shared" si="16"/>
        <v>Not Ready11GenderfluidTotal Anxiety (15.1)</v>
      </c>
      <c r="E974" t="e">
        <f>VLOOKUP($D974, Data!$A$2:$V$9750, E$16, 0)</f>
        <v>#N/A</v>
      </c>
      <c r="F974" t="e">
        <f>VLOOKUP($D974, Data!$A$2:$V$9750, F$16, 0)</f>
        <v>#N/A</v>
      </c>
      <c r="G974" t="e">
        <f>VLOOKUP($D974, Data!$A$2:$V$9750, G$16, 0)</f>
        <v>#N/A</v>
      </c>
      <c r="H974" t="e">
        <f>VLOOKUP($D974, Data!$A$2:$V$9750, H$16, 0)</f>
        <v>#N/A</v>
      </c>
      <c r="I974" t="e">
        <f>VLOOKUP($D974, Data!$A$2:$V$9750, I$16, 0)</f>
        <v>#N/A</v>
      </c>
    </row>
    <row r="975" spans="1:9" x14ac:dyDescent="0.25">
      <c r="A975" s="11">
        <v>11</v>
      </c>
      <c r="B975" s="13" t="s">
        <v>178</v>
      </c>
      <c r="C975" s="13" t="s">
        <v>53</v>
      </c>
      <c r="D975" s="14" t="str">
        <f t="shared" si="16"/>
        <v>Not Ready11GenderfluidTotal Anxiety and Depression (25.1)</v>
      </c>
      <c r="E975" t="e">
        <f>VLOOKUP($D975, Data!$A$2:$V$9750, E$16, 0)</f>
        <v>#N/A</v>
      </c>
      <c r="F975" t="e">
        <f>VLOOKUP($D975, Data!$A$2:$V$9750, F$16, 0)</f>
        <v>#N/A</v>
      </c>
      <c r="G975" t="e">
        <f>VLOOKUP($D975, Data!$A$2:$V$9750, G$16, 0)</f>
        <v>#N/A</v>
      </c>
      <c r="H975" t="e">
        <f>VLOOKUP($D975, Data!$A$2:$V$9750, H$16, 0)</f>
        <v>#N/A</v>
      </c>
      <c r="I975" t="e">
        <f>VLOOKUP($D975, Data!$A$2:$V$9750, I$16, 0)</f>
        <v>#N/A</v>
      </c>
    </row>
    <row r="976" spans="1:9" x14ac:dyDescent="0.25">
      <c r="A976" s="11">
        <v>11</v>
      </c>
      <c r="B976" s="13" t="s">
        <v>178</v>
      </c>
      <c r="C976" s="13" t="s">
        <v>182</v>
      </c>
      <c r="D976" s="14" t="str">
        <f t="shared" si="16"/>
        <v>Not Ready11GenderfluidTotal Depression (5.1)</v>
      </c>
      <c r="E976" t="e">
        <f>VLOOKUP($D976, Data!$A$2:$V$9750, E$16, 0)</f>
        <v>#N/A</v>
      </c>
      <c r="F976" t="e">
        <f>VLOOKUP($D976, Data!$A$2:$V$9750, F$16, 0)</f>
        <v>#N/A</v>
      </c>
      <c r="G976" t="e">
        <f>VLOOKUP($D976, Data!$A$2:$V$9750, G$16, 0)</f>
        <v>#N/A</v>
      </c>
      <c r="H976" t="e">
        <f>VLOOKUP($D976, Data!$A$2:$V$9750, H$16, 0)</f>
        <v>#N/A</v>
      </c>
      <c r="I976" t="e">
        <f>VLOOKUP($D976, Data!$A$2:$V$9750, I$16, 0)</f>
        <v>#N/A</v>
      </c>
    </row>
    <row r="977" spans="1:9" x14ac:dyDescent="0.25">
      <c r="A977" s="11">
        <v>11</v>
      </c>
      <c r="B977" s="13" t="s">
        <v>178</v>
      </c>
      <c r="C977" s="13" t="s">
        <v>183</v>
      </c>
      <c r="D977" s="14" t="str">
        <f t="shared" si="16"/>
        <v>Not Ready11GenderfluidTotal Anxiety (20.1)</v>
      </c>
      <c r="E977" t="e">
        <f>VLOOKUP($D977, Data!$A$2:$V$9750, E$16, 0)</f>
        <v>#N/A</v>
      </c>
      <c r="F977" t="e">
        <f>VLOOKUP($D977, Data!$A$2:$V$9750, F$16, 0)</f>
        <v>#N/A</v>
      </c>
      <c r="G977" t="e">
        <f>VLOOKUP($D977, Data!$A$2:$V$9750, G$16, 0)</f>
        <v>#N/A</v>
      </c>
      <c r="H977" t="e">
        <f>VLOOKUP($D977, Data!$A$2:$V$9750, H$16, 0)</f>
        <v>#N/A</v>
      </c>
      <c r="I977" t="e">
        <f>VLOOKUP($D977, Data!$A$2:$V$9750, I$16, 0)</f>
        <v>#N/A</v>
      </c>
    </row>
    <row r="978" spans="1:9" x14ac:dyDescent="0.25">
      <c r="A978" s="11">
        <v>11</v>
      </c>
      <c r="B978" s="13" t="s">
        <v>179</v>
      </c>
      <c r="C978" s="13" t="s">
        <v>29</v>
      </c>
      <c r="D978" s="14" t="str">
        <f t="shared" ref="D978:D1041" si="17">$B$7&amp;A978&amp;B978&amp;C978</f>
        <v>Not Ready11MaleSocial Phobia (9.1)</v>
      </c>
      <c r="E978" t="e">
        <f>VLOOKUP($D978, Data!$A$2:$V$9750, E$16, 0)</f>
        <v>#N/A</v>
      </c>
      <c r="F978" t="e">
        <f>VLOOKUP($D978, Data!$A$2:$V$9750, F$16, 0)</f>
        <v>#N/A</v>
      </c>
      <c r="G978" t="e">
        <f>VLOOKUP($D978, Data!$A$2:$V$9750, G$16, 0)</f>
        <v>#N/A</v>
      </c>
      <c r="H978" t="e">
        <f>VLOOKUP($D978, Data!$A$2:$V$9750, H$16, 0)</f>
        <v>#N/A</v>
      </c>
      <c r="I978" t="e">
        <f>VLOOKUP($D978, Data!$A$2:$V$9750, I$16, 0)</f>
        <v>#N/A</v>
      </c>
    </row>
    <row r="979" spans="1:9" x14ac:dyDescent="0.25">
      <c r="A979" s="11">
        <v>11</v>
      </c>
      <c r="B979" s="13" t="s">
        <v>179</v>
      </c>
      <c r="C979" s="13" t="s">
        <v>30</v>
      </c>
      <c r="D979" s="14" t="str">
        <f t="shared" si="17"/>
        <v>Not Ready11MalePanic Disorder (9.1)</v>
      </c>
      <c r="E979" t="e">
        <f>VLOOKUP($D979, Data!$A$2:$V$9750, E$16, 0)</f>
        <v>#N/A</v>
      </c>
      <c r="F979" t="e">
        <f>VLOOKUP($D979, Data!$A$2:$V$9750, F$16, 0)</f>
        <v>#N/A</v>
      </c>
      <c r="G979" t="e">
        <f>VLOOKUP($D979, Data!$A$2:$V$9750, G$16, 0)</f>
        <v>#N/A</v>
      </c>
      <c r="H979" t="e">
        <f>VLOOKUP($D979, Data!$A$2:$V$9750, H$16, 0)</f>
        <v>#N/A</v>
      </c>
      <c r="I979" t="e">
        <f>VLOOKUP($D979, Data!$A$2:$V$9750, I$16, 0)</f>
        <v>#N/A</v>
      </c>
    </row>
    <row r="980" spans="1:9" x14ac:dyDescent="0.25">
      <c r="A980" s="11">
        <v>11</v>
      </c>
      <c r="B980" s="13" t="s">
        <v>179</v>
      </c>
      <c r="C980" s="13" t="s">
        <v>31</v>
      </c>
      <c r="D980" s="14" t="str">
        <f t="shared" si="17"/>
        <v>Not Ready11MaleGeneralized Anxiety Disorder (6.1)</v>
      </c>
      <c r="E980" t="e">
        <f>VLOOKUP($D980, Data!$A$2:$V$9750, E$16, 0)</f>
        <v>#N/A</v>
      </c>
      <c r="F980" t="e">
        <f>VLOOKUP($D980, Data!$A$2:$V$9750, F$16, 0)</f>
        <v>#N/A</v>
      </c>
      <c r="G980" t="e">
        <f>VLOOKUP($D980, Data!$A$2:$V$9750, G$16, 0)</f>
        <v>#N/A</v>
      </c>
      <c r="H980" t="e">
        <f>VLOOKUP($D980, Data!$A$2:$V$9750, H$16, 0)</f>
        <v>#N/A</v>
      </c>
      <c r="I980" t="e">
        <f>VLOOKUP($D980, Data!$A$2:$V$9750, I$16, 0)</f>
        <v>#N/A</v>
      </c>
    </row>
    <row r="981" spans="1:9" x14ac:dyDescent="0.25">
      <c r="A981" s="11">
        <v>11</v>
      </c>
      <c r="B981" s="13" t="s">
        <v>179</v>
      </c>
      <c r="C981" s="13" t="s">
        <v>32</v>
      </c>
      <c r="D981" s="14" t="str">
        <f t="shared" si="17"/>
        <v>Not Ready11MaleMajor Depressive Disorder (10.1)</v>
      </c>
      <c r="E981" t="e">
        <f>VLOOKUP($D981, Data!$A$2:$V$9750, E$16, 0)</f>
        <v>#N/A</v>
      </c>
      <c r="F981" t="e">
        <f>VLOOKUP($D981, Data!$A$2:$V$9750, F$16, 0)</f>
        <v>#N/A</v>
      </c>
      <c r="G981" t="e">
        <f>VLOOKUP($D981, Data!$A$2:$V$9750, G$16, 0)</f>
        <v>#N/A</v>
      </c>
      <c r="H981" t="e">
        <f>VLOOKUP($D981, Data!$A$2:$V$9750, H$16, 0)</f>
        <v>#N/A</v>
      </c>
      <c r="I981" t="e">
        <f>VLOOKUP($D981, Data!$A$2:$V$9750, I$16, 0)</f>
        <v>#N/A</v>
      </c>
    </row>
    <row r="982" spans="1:9" x14ac:dyDescent="0.25">
      <c r="A982" s="11">
        <v>11</v>
      </c>
      <c r="B982" s="13" t="s">
        <v>179</v>
      </c>
      <c r="C982" s="13" t="s">
        <v>33</v>
      </c>
      <c r="D982" s="14" t="str">
        <f t="shared" si="17"/>
        <v>Not Ready11MaleSeparation Anxiety Disorder (7.1)</v>
      </c>
      <c r="E982" t="e">
        <f>VLOOKUP($D982, Data!$A$2:$V$9750, E$16, 0)</f>
        <v>#N/A</v>
      </c>
      <c r="F982" t="e">
        <f>VLOOKUP($D982, Data!$A$2:$V$9750, F$16, 0)</f>
        <v>#N/A</v>
      </c>
      <c r="G982" t="e">
        <f>VLOOKUP($D982, Data!$A$2:$V$9750, G$16, 0)</f>
        <v>#N/A</v>
      </c>
      <c r="H982" t="e">
        <f>VLOOKUP($D982, Data!$A$2:$V$9750, H$16, 0)</f>
        <v>#N/A</v>
      </c>
      <c r="I982" t="e">
        <f>VLOOKUP($D982, Data!$A$2:$V$9750, I$16, 0)</f>
        <v>#N/A</v>
      </c>
    </row>
    <row r="983" spans="1:9" x14ac:dyDescent="0.25">
      <c r="A983" s="11">
        <v>11</v>
      </c>
      <c r="B983" s="13" t="s">
        <v>179</v>
      </c>
      <c r="C983" s="13" t="s">
        <v>34</v>
      </c>
      <c r="D983" s="14" t="str">
        <f t="shared" si="17"/>
        <v>Not Ready11MaleObsessive Compulsive Disorder (6.1)</v>
      </c>
      <c r="E983" t="e">
        <f>VLOOKUP($D983, Data!$A$2:$V$9750, E$16, 0)</f>
        <v>#N/A</v>
      </c>
      <c r="F983" t="e">
        <f>VLOOKUP($D983, Data!$A$2:$V$9750, F$16, 0)</f>
        <v>#N/A</v>
      </c>
      <c r="G983" t="e">
        <f>VLOOKUP($D983, Data!$A$2:$V$9750, G$16, 0)</f>
        <v>#N/A</v>
      </c>
      <c r="H983" t="e">
        <f>VLOOKUP($D983, Data!$A$2:$V$9750, H$16, 0)</f>
        <v>#N/A</v>
      </c>
      <c r="I983" t="e">
        <f>VLOOKUP($D983, Data!$A$2:$V$9750, I$16, 0)</f>
        <v>#N/A</v>
      </c>
    </row>
    <row r="984" spans="1:9" x14ac:dyDescent="0.25">
      <c r="A984" s="11">
        <v>11</v>
      </c>
      <c r="B984" s="13" t="s">
        <v>179</v>
      </c>
      <c r="C984" s="13" t="s">
        <v>35</v>
      </c>
      <c r="D984" s="14" t="str">
        <f t="shared" si="17"/>
        <v>Not Ready11MaleTotal Anxiety (37.1)</v>
      </c>
      <c r="E984" t="e">
        <f>VLOOKUP($D984, Data!$A$2:$V$9750, E$16, 0)</f>
        <v>#N/A</v>
      </c>
      <c r="F984" t="e">
        <f>VLOOKUP($D984, Data!$A$2:$V$9750, F$16, 0)</f>
        <v>#N/A</v>
      </c>
      <c r="G984" t="e">
        <f>VLOOKUP($D984, Data!$A$2:$V$9750, G$16, 0)</f>
        <v>#N/A</v>
      </c>
      <c r="H984" t="e">
        <f>VLOOKUP($D984, Data!$A$2:$V$9750, H$16, 0)</f>
        <v>#N/A</v>
      </c>
      <c r="I984" t="e">
        <f>VLOOKUP($D984, Data!$A$2:$V$9750, I$16, 0)</f>
        <v>#N/A</v>
      </c>
    </row>
    <row r="985" spans="1:9" x14ac:dyDescent="0.25">
      <c r="A985" s="11">
        <v>11</v>
      </c>
      <c r="B985" s="13" t="s">
        <v>179</v>
      </c>
      <c r="C985" s="13" t="s">
        <v>36</v>
      </c>
      <c r="D985" s="14" t="str">
        <f t="shared" si="17"/>
        <v>Not Ready11MaleTotal Anxiety and Depression (47.1)</v>
      </c>
      <c r="E985" t="e">
        <f>VLOOKUP($D985, Data!$A$2:$V$9750, E$16, 0)</f>
        <v>#N/A</v>
      </c>
      <c r="F985" t="e">
        <f>VLOOKUP($D985, Data!$A$2:$V$9750, F$16, 0)</f>
        <v>#N/A</v>
      </c>
      <c r="G985" t="e">
        <f>VLOOKUP($D985, Data!$A$2:$V$9750, G$16, 0)</f>
        <v>#N/A</v>
      </c>
      <c r="H985" t="e">
        <f>VLOOKUP($D985, Data!$A$2:$V$9750, H$16, 0)</f>
        <v>#N/A</v>
      </c>
      <c r="I985" t="e">
        <f>VLOOKUP($D985, Data!$A$2:$V$9750, I$16, 0)</f>
        <v>#N/A</v>
      </c>
    </row>
    <row r="986" spans="1:9" x14ac:dyDescent="0.25">
      <c r="A986" s="11">
        <v>11</v>
      </c>
      <c r="B986" s="13" t="s">
        <v>179</v>
      </c>
      <c r="C986" s="13" t="s">
        <v>52</v>
      </c>
      <c r="D986" s="14" t="str">
        <f t="shared" si="17"/>
        <v>Not Ready11MaleTotal Anxiety (15.1)</v>
      </c>
      <c r="E986" t="e">
        <f>VLOOKUP($D986, Data!$A$2:$V$9750, E$16, 0)</f>
        <v>#N/A</v>
      </c>
      <c r="F986" t="e">
        <f>VLOOKUP($D986, Data!$A$2:$V$9750, F$16, 0)</f>
        <v>#N/A</v>
      </c>
      <c r="G986" t="e">
        <f>VLOOKUP($D986, Data!$A$2:$V$9750, G$16, 0)</f>
        <v>#N/A</v>
      </c>
      <c r="H986" t="e">
        <f>VLOOKUP($D986, Data!$A$2:$V$9750, H$16, 0)</f>
        <v>#N/A</v>
      </c>
      <c r="I986" t="e">
        <f>VLOOKUP($D986, Data!$A$2:$V$9750, I$16, 0)</f>
        <v>#N/A</v>
      </c>
    </row>
    <row r="987" spans="1:9" x14ac:dyDescent="0.25">
      <c r="A987" s="11">
        <v>11</v>
      </c>
      <c r="B987" s="13" t="s">
        <v>179</v>
      </c>
      <c r="C987" s="13" t="s">
        <v>53</v>
      </c>
      <c r="D987" s="14" t="str">
        <f t="shared" si="17"/>
        <v>Not Ready11MaleTotal Anxiety and Depression (25.1)</v>
      </c>
      <c r="E987" t="e">
        <f>VLOOKUP($D987, Data!$A$2:$V$9750, E$16, 0)</f>
        <v>#N/A</v>
      </c>
      <c r="F987" t="e">
        <f>VLOOKUP($D987, Data!$A$2:$V$9750, F$16, 0)</f>
        <v>#N/A</v>
      </c>
      <c r="G987" t="e">
        <f>VLOOKUP($D987, Data!$A$2:$V$9750, G$16, 0)</f>
        <v>#N/A</v>
      </c>
      <c r="H987" t="e">
        <f>VLOOKUP($D987, Data!$A$2:$V$9750, H$16, 0)</f>
        <v>#N/A</v>
      </c>
      <c r="I987" t="e">
        <f>VLOOKUP($D987, Data!$A$2:$V$9750, I$16, 0)</f>
        <v>#N/A</v>
      </c>
    </row>
    <row r="988" spans="1:9" x14ac:dyDescent="0.25">
      <c r="A988" s="11">
        <v>11</v>
      </c>
      <c r="B988" s="13" t="s">
        <v>179</v>
      </c>
      <c r="C988" s="13" t="s">
        <v>182</v>
      </c>
      <c r="D988" s="14" t="str">
        <f t="shared" si="17"/>
        <v>Not Ready11MaleTotal Depression (5.1)</v>
      </c>
      <c r="E988" t="e">
        <f>VLOOKUP($D988, Data!$A$2:$V$9750, E$16, 0)</f>
        <v>#N/A</v>
      </c>
      <c r="F988" t="e">
        <f>VLOOKUP($D988, Data!$A$2:$V$9750, F$16, 0)</f>
        <v>#N/A</v>
      </c>
      <c r="G988" t="e">
        <f>VLOOKUP($D988, Data!$A$2:$V$9750, G$16, 0)</f>
        <v>#N/A</v>
      </c>
      <c r="H988" t="e">
        <f>VLOOKUP($D988, Data!$A$2:$V$9750, H$16, 0)</f>
        <v>#N/A</v>
      </c>
      <c r="I988" t="e">
        <f>VLOOKUP($D988, Data!$A$2:$V$9750, I$16, 0)</f>
        <v>#N/A</v>
      </c>
    </row>
    <row r="989" spans="1:9" x14ac:dyDescent="0.25">
      <c r="A989" s="11">
        <v>11</v>
      </c>
      <c r="B989" s="13" t="s">
        <v>179</v>
      </c>
      <c r="C989" s="13" t="s">
        <v>183</v>
      </c>
      <c r="D989" s="14" t="str">
        <f t="shared" si="17"/>
        <v>Not Ready11MaleTotal Anxiety (20.1)</v>
      </c>
      <c r="E989" t="e">
        <f>VLOOKUP($D989, Data!$A$2:$V$9750, E$16, 0)</f>
        <v>#N/A</v>
      </c>
      <c r="F989" t="e">
        <f>VLOOKUP($D989, Data!$A$2:$V$9750, F$16, 0)</f>
        <v>#N/A</v>
      </c>
      <c r="G989" t="e">
        <f>VLOOKUP($D989, Data!$A$2:$V$9750, G$16, 0)</f>
        <v>#N/A</v>
      </c>
      <c r="H989" t="e">
        <f>VLOOKUP($D989, Data!$A$2:$V$9750, H$16, 0)</f>
        <v>#N/A</v>
      </c>
      <c r="I989" t="e">
        <f>VLOOKUP($D989, Data!$A$2:$V$9750, I$16, 0)</f>
        <v>#N/A</v>
      </c>
    </row>
    <row r="990" spans="1:9" x14ac:dyDescent="0.25">
      <c r="A990" s="11">
        <v>11</v>
      </c>
      <c r="B990" s="13" t="s">
        <v>3302</v>
      </c>
      <c r="C990" s="13" t="s">
        <v>29</v>
      </c>
      <c r="D990" s="14" t="str">
        <f t="shared" si="17"/>
        <v>Not Ready11CombinedSocial Phobia (9.1)</v>
      </c>
      <c r="E990" t="e">
        <f>VLOOKUP($D990, Data!$A$2:$V$9750, E$16, 0)</f>
        <v>#N/A</v>
      </c>
      <c r="F990" t="e">
        <f>VLOOKUP($D990, Data!$A$2:$V$9750, F$16, 0)</f>
        <v>#N/A</v>
      </c>
      <c r="G990" t="e">
        <f>VLOOKUP($D990, Data!$A$2:$V$9750, G$16, 0)</f>
        <v>#N/A</v>
      </c>
      <c r="H990" t="e">
        <f>VLOOKUP($D990, Data!$A$2:$V$9750, H$16, 0)</f>
        <v>#N/A</v>
      </c>
      <c r="I990" t="e">
        <f>VLOOKUP($D990, Data!$A$2:$V$9750, I$16, 0)</f>
        <v>#N/A</v>
      </c>
    </row>
    <row r="991" spans="1:9" x14ac:dyDescent="0.25">
      <c r="A991" s="11">
        <v>11</v>
      </c>
      <c r="B991" s="13" t="s">
        <v>3302</v>
      </c>
      <c r="C991" s="13" t="s">
        <v>30</v>
      </c>
      <c r="D991" s="14" t="str">
        <f t="shared" si="17"/>
        <v>Not Ready11CombinedPanic Disorder (9.1)</v>
      </c>
      <c r="E991" t="e">
        <f>VLOOKUP($D991, Data!$A$2:$V$9750, E$16, 0)</f>
        <v>#N/A</v>
      </c>
      <c r="F991" t="e">
        <f>VLOOKUP($D991, Data!$A$2:$V$9750, F$16, 0)</f>
        <v>#N/A</v>
      </c>
      <c r="G991" t="e">
        <f>VLOOKUP($D991, Data!$A$2:$V$9750, G$16, 0)</f>
        <v>#N/A</v>
      </c>
      <c r="H991" t="e">
        <f>VLOOKUP($D991, Data!$A$2:$V$9750, H$16, 0)</f>
        <v>#N/A</v>
      </c>
      <c r="I991" t="e">
        <f>VLOOKUP($D991, Data!$A$2:$V$9750, I$16, 0)</f>
        <v>#N/A</v>
      </c>
    </row>
    <row r="992" spans="1:9" x14ac:dyDescent="0.25">
      <c r="A992" s="11">
        <v>11</v>
      </c>
      <c r="B992" s="13" t="s">
        <v>3302</v>
      </c>
      <c r="C992" s="13" t="s">
        <v>31</v>
      </c>
      <c r="D992" s="14" t="str">
        <f t="shared" si="17"/>
        <v>Not Ready11CombinedGeneralized Anxiety Disorder (6.1)</v>
      </c>
      <c r="E992" t="e">
        <f>VLOOKUP($D992, Data!$A$2:$V$9750, E$16, 0)</f>
        <v>#N/A</v>
      </c>
      <c r="F992" t="e">
        <f>VLOOKUP($D992, Data!$A$2:$V$9750, F$16, 0)</f>
        <v>#N/A</v>
      </c>
      <c r="G992" t="e">
        <f>VLOOKUP($D992, Data!$A$2:$V$9750, G$16, 0)</f>
        <v>#N/A</v>
      </c>
      <c r="H992" t="e">
        <f>VLOOKUP($D992, Data!$A$2:$V$9750, H$16, 0)</f>
        <v>#N/A</v>
      </c>
      <c r="I992" t="e">
        <f>VLOOKUP($D992, Data!$A$2:$V$9750, I$16, 0)</f>
        <v>#N/A</v>
      </c>
    </row>
    <row r="993" spans="1:9" x14ac:dyDescent="0.25">
      <c r="A993" s="11">
        <v>11</v>
      </c>
      <c r="B993" s="13" t="s">
        <v>3302</v>
      </c>
      <c r="C993" s="13" t="s">
        <v>32</v>
      </c>
      <c r="D993" s="14" t="str">
        <f t="shared" si="17"/>
        <v>Not Ready11CombinedMajor Depressive Disorder (10.1)</v>
      </c>
      <c r="E993" t="e">
        <f>VLOOKUP($D993, Data!$A$2:$V$9750, E$16, 0)</f>
        <v>#N/A</v>
      </c>
      <c r="F993" t="e">
        <f>VLOOKUP($D993, Data!$A$2:$V$9750, F$16, 0)</f>
        <v>#N/A</v>
      </c>
      <c r="G993" t="e">
        <f>VLOOKUP($D993, Data!$A$2:$V$9750, G$16, 0)</f>
        <v>#N/A</v>
      </c>
      <c r="H993" t="e">
        <f>VLOOKUP($D993, Data!$A$2:$V$9750, H$16, 0)</f>
        <v>#N/A</v>
      </c>
      <c r="I993" t="e">
        <f>VLOOKUP($D993, Data!$A$2:$V$9750, I$16, 0)</f>
        <v>#N/A</v>
      </c>
    </row>
    <row r="994" spans="1:9" x14ac:dyDescent="0.25">
      <c r="A994" s="11">
        <v>11</v>
      </c>
      <c r="B994" s="13" t="s">
        <v>3302</v>
      </c>
      <c r="C994" s="13" t="s">
        <v>33</v>
      </c>
      <c r="D994" s="14" t="str">
        <f t="shared" si="17"/>
        <v>Not Ready11CombinedSeparation Anxiety Disorder (7.1)</v>
      </c>
      <c r="E994" t="e">
        <f>VLOOKUP($D994, Data!$A$2:$V$9750, E$16, 0)</f>
        <v>#N/A</v>
      </c>
      <c r="F994" t="e">
        <f>VLOOKUP($D994, Data!$A$2:$V$9750, F$16, 0)</f>
        <v>#N/A</v>
      </c>
      <c r="G994" t="e">
        <f>VLOOKUP($D994, Data!$A$2:$V$9750, G$16, 0)</f>
        <v>#N/A</v>
      </c>
      <c r="H994" t="e">
        <f>VLOOKUP($D994, Data!$A$2:$V$9750, H$16, 0)</f>
        <v>#N/A</v>
      </c>
      <c r="I994" t="e">
        <f>VLOOKUP($D994, Data!$A$2:$V$9750, I$16, 0)</f>
        <v>#N/A</v>
      </c>
    </row>
    <row r="995" spans="1:9" x14ac:dyDescent="0.25">
      <c r="A995" s="11">
        <v>11</v>
      </c>
      <c r="B995" s="13" t="s">
        <v>3302</v>
      </c>
      <c r="C995" s="13" t="s">
        <v>34</v>
      </c>
      <c r="D995" s="14" t="str">
        <f t="shared" si="17"/>
        <v>Not Ready11CombinedObsessive Compulsive Disorder (6.1)</v>
      </c>
      <c r="E995" t="e">
        <f>VLOOKUP($D995, Data!$A$2:$V$9750, E$16, 0)</f>
        <v>#N/A</v>
      </c>
      <c r="F995" t="e">
        <f>VLOOKUP($D995, Data!$A$2:$V$9750, F$16, 0)</f>
        <v>#N/A</v>
      </c>
      <c r="G995" t="e">
        <f>VLOOKUP($D995, Data!$A$2:$V$9750, G$16, 0)</f>
        <v>#N/A</v>
      </c>
      <c r="H995" t="e">
        <f>VLOOKUP($D995, Data!$A$2:$V$9750, H$16, 0)</f>
        <v>#N/A</v>
      </c>
      <c r="I995" t="e">
        <f>VLOOKUP($D995, Data!$A$2:$V$9750, I$16, 0)</f>
        <v>#N/A</v>
      </c>
    </row>
    <row r="996" spans="1:9" x14ac:dyDescent="0.25">
      <c r="A996" s="11">
        <v>11</v>
      </c>
      <c r="B996" s="13" t="s">
        <v>3302</v>
      </c>
      <c r="C996" s="13" t="s">
        <v>35</v>
      </c>
      <c r="D996" s="14" t="str">
        <f t="shared" si="17"/>
        <v>Not Ready11CombinedTotal Anxiety (37.1)</v>
      </c>
      <c r="E996" t="e">
        <f>VLOOKUP($D996, Data!$A$2:$V$9750, E$16, 0)</f>
        <v>#N/A</v>
      </c>
      <c r="F996" t="e">
        <f>VLOOKUP($D996, Data!$A$2:$V$9750, F$16, 0)</f>
        <v>#N/A</v>
      </c>
      <c r="G996" t="e">
        <f>VLOOKUP($D996, Data!$A$2:$V$9750, G$16, 0)</f>
        <v>#N/A</v>
      </c>
      <c r="H996" t="e">
        <f>VLOOKUP($D996, Data!$A$2:$V$9750, H$16, 0)</f>
        <v>#N/A</v>
      </c>
      <c r="I996" t="e">
        <f>VLOOKUP($D996, Data!$A$2:$V$9750, I$16, 0)</f>
        <v>#N/A</v>
      </c>
    </row>
    <row r="997" spans="1:9" x14ac:dyDescent="0.25">
      <c r="A997" s="11">
        <v>11</v>
      </c>
      <c r="B997" s="13" t="s">
        <v>3302</v>
      </c>
      <c r="C997" s="13" t="s">
        <v>36</v>
      </c>
      <c r="D997" s="14" t="str">
        <f t="shared" si="17"/>
        <v>Not Ready11CombinedTotal Anxiety and Depression (47.1)</v>
      </c>
      <c r="E997" t="e">
        <f>VLOOKUP($D997, Data!$A$2:$V$9750, E$16, 0)</f>
        <v>#N/A</v>
      </c>
      <c r="F997" t="e">
        <f>VLOOKUP($D997, Data!$A$2:$V$9750, F$16, 0)</f>
        <v>#N/A</v>
      </c>
      <c r="G997" t="e">
        <f>VLOOKUP($D997, Data!$A$2:$V$9750, G$16, 0)</f>
        <v>#N/A</v>
      </c>
      <c r="H997" t="e">
        <f>VLOOKUP($D997, Data!$A$2:$V$9750, H$16, 0)</f>
        <v>#N/A</v>
      </c>
      <c r="I997" t="e">
        <f>VLOOKUP($D997, Data!$A$2:$V$9750, I$16, 0)</f>
        <v>#N/A</v>
      </c>
    </row>
    <row r="998" spans="1:9" x14ac:dyDescent="0.25">
      <c r="A998" s="11">
        <v>11</v>
      </c>
      <c r="B998" s="13" t="s">
        <v>3302</v>
      </c>
      <c r="C998" s="13" t="s">
        <v>52</v>
      </c>
      <c r="D998" s="14" t="str">
        <f t="shared" si="17"/>
        <v>Not Ready11CombinedTotal Anxiety (15.1)</v>
      </c>
      <c r="E998" t="e">
        <f>VLOOKUP($D998, Data!$A$2:$V$9750, E$16, 0)</f>
        <v>#N/A</v>
      </c>
      <c r="F998" t="e">
        <f>VLOOKUP($D998, Data!$A$2:$V$9750, F$16, 0)</f>
        <v>#N/A</v>
      </c>
      <c r="G998" t="e">
        <f>VLOOKUP($D998, Data!$A$2:$V$9750, G$16, 0)</f>
        <v>#N/A</v>
      </c>
      <c r="H998" t="e">
        <f>VLOOKUP($D998, Data!$A$2:$V$9750, H$16, 0)</f>
        <v>#N/A</v>
      </c>
      <c r="I998" t="e">
        <f>VLOOKUP($D998, Data!$A$2:$V$9750, I$16, 0)</f>
        <v>#N/A</v>
      </c>
    </row>
    <row r="999" spans="1:9" x14ac:dyDescent="0.25">
      <c r="A999" s="11">
        <v>11</v>
      </c>
      <c r="B999" s="13" t="s">
        <v>3302</v>
      </c>
      <c r="C999" s="13" t="s">
        <v>53</v>
      </c>
      <c r="D999" s="14" t="str">
        <f t="shared" si="17"/>
        <v>Not Ready11CombinedTotal Anxiety and Depression (25.1)</v>
      </c>
      <c r="E999" t="e">
        <f>VLOOKUP($D999, Data!$A$2:$V$9750, E$16, 0)</f>
        <v>#N/A</v>
      </c>
      <c r="F999" t="e">
        <f>VLOOKUP($D999, Data!$A$2:$V$9750, F$16, 0)</f>
        <v>#N/A</v>
      </c>
      <c r="G999" t="e">
        <f>VLOOKUP($D999, Data!$A$2:$V$9750, G$16, 0)</f>
        <v>#N/A</v>
      </c>
      <c r="H999" t="e">
        <f>VLOOKUP($D999, Data!$A$2:$V$9750, H$16, 0)</f>
        <v>#N/A</v>
      </c>
      <c r="I999" t="e">
        <f>VLOOKUP($D999, Data!$A$2:$V$9750, I$16, 0)</f>
        <v>#N/A</v>
      </c>
    </row>
    <row r="1000" spans="1:9" x14ac:dyDescent="0.25">
      <c r="A1000" s="11">
        <v>11</v>
      </c>
      <c r="B1000" s="13" t="s">
        <v>3302</v>
      </c>
      <c r="C1000" s="13" t="s">
        <v>182</v>
      </c>
      <c r="D1000" s="14" t="str">
        <f t="shared" si="17"/>
        <v>Not Ready11CombinedTotal Depression (5.1)</v>
      </c>
      <c r="E1000" t="e">
        <f>VLOOKUP($D1000, Data!$A$2:$V$9750, E$16, 0)</f>
        <v>#N/A</v>
      </c>
      <c r="F1000" t="e">
        <f>VLOOKUP($D1000, Data!$A$2:$V$9750, F$16, 0)</f>
        <v>#N/A</v>
      </c>
      <c r="G1000" t="e">
        <f>VLOOKUP($D1000, Data!$A$2:$V$9750, G$16, 0)</f>
        <v>#N/A</v>
      </c>
      <c r="H1000" t="e">
        <f>VLOOKUP($D1000, Data!$A$2:$V$9750, H$16, 0)</f>
        <v>#N/A</v>
      </c>
      <c r="I1000" t="e">
        <f>VLOOKUP($D1000, Data!$A$2:$V$9750, I$16, 0)</f>
        <v>#N/A</v>
      </c>
    </row>
    <row r="1001" spans="1:9" x14ac:dyDescent="0.25">
      <c r="A1001" s="11">
        <v>11</v>
      </c>
      <c r="B1001" s="13" t="s">
        <v>3302</v>
      </c>
      <c r="C1001" s="13" t="s">
        <v>183</v>
      </c>
      <c r="D1001" s="14" t="str">
        <f t="shared" si="17"/>
        <v>Not Ready11CombinedTotal Anxiety (20.1)</v>
      </c>
      <c r="E1001" t="e">
        <f>VLOOKUP($D1001, Data!$A$2:$V$9750, E$16, 0)</f>
        <v>#N/A</v>
      </c>
      <c r="F1001" t="e">
        <f>VLOOKUP($D1001, Data!$A$2:$V$9750, F$16, 0)</f>
        <v>#N/A</v>
      </c>
      <c r="G1001" t="e">
        <f>VLOOKUP($D1001, Data!$A$2:$V$9750, G$16, 0)</f>
        <v>#N/A</v>
      </c>
      <c r="H1001" t="e">
        <f>VLOOKUP($D1001, Data!$A$2:$V$9750, H$16, 0)</f>
        <v>#N/A</v>
      </c>
      <c r="I1001" t="e">
        <f>VLOOKUP($D1001, Data!$A$2:$V$9750, I$16, 0)</f>
        <v>#N/A</v>
      </c>
    </row>
    <row r="1002" spans="1:9" x14ac:dyDescent="0.25">
      <c r="A1002" s="11">
        <v>11</v>
      </c>
      <c r="B1002" s="13" t="s">
        <v>180</v>
      </c>
      <c r="C1002" s="13" t="s">
        <v>29</v>
      </c>
      <c r="D1002" s="14" t="str">
        <f t="shared" si="17"/>
        <v>Not Ready11Non-binarySocial Phobia (9.1)</v>
      </c>
      <c r="E1002" t="e">
        <f>VLOOKUP($D1002, Data!$A$2:$V$9750, E$16, 0)</f>
        <v>#N/A</v>
      </c>
      <c r="F1002" t="e">
        <f>VLOOKUP($D1002, Data!$A$2:$V$9750, F$16, 0)</f>
        <v>#N/A</v>
      </c>
      <c r="G1002" t="e">
        <f>VLOOKUP($D1002, Data!$A$2:$V$9750, G$16, 0)</f>
        <v>#N/A</v>
      </c>
      <c r="H1002" t="e">
        <f>VLOOKUP($D1002, Data!$A$2:$V$9750, H$16, 0)</f>
        <v>#N/A</v>
      </c>
      <c r="I1002" t="e">
        <f>VLOOKUP($D1002, Data!$A$2:$V$9750, I$16, 0)</f>
        <v>#N/A</v>
      </c>
    </row>
    <row r="1003" spans="1:9" x14ac:dyDescent="0.25">
      <c r="A1003" s="11">
        <v>11</v>
      </c>
      <c r="B1003" s="13" t="s">
        <v>180</v>
      </c>
      <c r="C1003" s="13" t="s">
        <v>30</v>
      </c>
      <c r="D1003" s="14" t="str">
        <f t="shared" si="17"/>
        <v>Not Ready11Non-binaryPanic Disorder (9.1)</v>
      </c>
      <c r="E1003" t="e">
        <f>VLOOKUP($D1003, Data!$A$2:$V$9750, E$16, 0)</f>
        <v>#N/A</v>
      </c>
      <c r="F1003" t="e">
        <f>VLOOKUP($D1003, Data!$A$2:$V$9750, F$16, 0)</f>
        <v>#N/A</v>
      </c>
      <c r="G1003" t="e">
        <f>VLOOKUP($D1003, Data!$A$2:$V$9750, G$16, 0)</f>
        <v>#N/A</v>
      </c>
      <c r="H1003" t="e">
        <f>VLOOKUP($D1003, Data!$A$2:$V$9750, H$16, 0)</f>
        <v>#N/A</v>
      </c>
      <c r="I1003" t="e">
        <f>VLOOKUP($D1003, Data!$A$2:$V$9750, I$16, 0)</f>
        <v>#N/A</v>
      </c>
    </row>
    <row r="1004" spans="1:9" x14ac:dyDescent="0.25">
      <c r="A1004" s="11">
        <v>11</v>
      </c>
      <c r="B1004" s="13" t="s">
        <v>180</v>
      </c>
      <c r="C1004" s="13" t="s">
        <v>31</v>
      </c>
      <c r="D1004" s="14" t="str">
        <f t="shared" si="17"/>
        <v>Not Ready11Non-binaryGeneralized Anxiety Disorder (6.1)</v>
      </c>
      <c r="E1004" t="e">
        <f>VLOOKUP($D1004, Data!$A$2:$V$9750, E$16, 0)</f>
        <v>#N/A</v>
      </c>
      <c r="F1004" t="e">
        <f>VLOOKUP($D1004, Data!$A$2:$V$9750, F$16, 0)</f>
        <v>#N/A</v>
      </c>
      <c r="G1004" t="e">
        <f>VLOOKUP($D1004, Data!$A$2:$V$9750, G$16, 0)</f>
        <v>#N/A</v>
      </c>
      <c r="H1004" t="e">
        <f>VLOOKUP($D1004, Data!$A$2:$V$9750, H$16, 0)</f>
        <v>#N/A</v>
      </c>
      <c r="I1004" t="e">
        <f>VLOOKUP($D1004, Data!$A$2:$V$9750, I$16, 0)</f>
        <v>#N/A</v>
      </c>
    </row>
    <row r="1005" spans="1:9" x14ac:dyDescent="0.25">
      <c r="A1005" s="11">
        <v>11</v>
      </c>
      <c r="B1005" s="13" t="s">
        <v>180</v>
      </c>
      <c r="C1005" s="13" t="s">
        <v>32</v>
      </c>
      <c r="D1005" s="14" t="str">
        <f t="shared" si="17"/>
        <v>Not Ready11Non-binaryMajor Depressive Disorder (10.1)</v>
      </c>
      <c r="E1005" t="e">
        <f>VLOOKUP($D1005, Data!$A$2:$V$9750, E$16, 0)</f>
        <v>#N/A</v>
      </c>
      <c r="F1005" t="e">
        <f>VLOOKUP($D1005, Data!$A$2:$V$9750, F$16, 0)</f>
        <v>#N/A</v>
      </c>
      <c r="G1005" t="e">
        <f>VLOOKUP($D1005, Data!$A$2:$V$9750, G$16, 0)</f>
        <v>#N/A</v>
      </c>
      <c r="H1005" t="e">
        <f>VLOOKUP($D1005, Data!$A$2:$V$9750, H$16, 0)</f>
        <v>#N/A</v>
      </c>
      <c r="I1005" t="e">
        <f>VLOOKUP($D1005, Data!$A$2:$V$9750, I$16, 0)</f>
        <v>#N/A</v>
      </c>
    </row>
    <row r="1006" spans="1:9" x14ac:dyDescent="0.25">
      <c r="A1006" s="11">
        <v>11</v>
      </c>
      <c r="B1006" s="13" t="s">
        <v>180</v>
      </c>
      <c r="C1006" s="13" t="s">
        <v>33</v>
      </c>
      <c r="D1006" s="14" t="str">
        <f t="shared" si="17"/>
        <v>Not Ready11Non-binarySeparation Anxiety Disorder (7.1)</v>
      </c>
      <c r="E1006" t="e">
        <f>VLOOKUP($D1006, Data!$A$2:$V$9750, E$16, 0)</f>
        <v>#N/A</v>
      </c>
      <c r="F1006" t="e">
        <f>VLOOKUP($D1006, Data!$A$2:$V$9750, F$16, 0)</f>
        <v>#N/A</v>
      </c>
      <c r="G1006" t="e">
        <f>VLOOKUP($D1006, Data!$A$2:$V$9750, G$16, 0)</f>
        <v>#N/A</v>
      </c>
      <c r="H1006" t="e">
        <f>VLOOKUP($D1006, Data!$A$2:$V$9750, H$16, 0)</f>
        <v>#N/A</v>
      </c>
      <c r="I1006" t="e">
        <f>VLOOKUP($D1006, Data!$A$2:$V$9750, I$16, 0)</f>
        <v>#N/A</v>
      </c>
    </row>
    <row r="1007" spans="1:9" x14ac:dyDescent="0.25">
      <c r="A1007" s="11">
        <v>11</v>
      </c>
      <c r="B1007" s="13" t="s">
        <v>180</v>
      </c>
      <c r="C1007" s="13" t="s">
        <v>34</v>
      </c>
      <c r="D1007" s="14" t="str">
        <f t="shared" si="17"/>
        <v>Not Ready11Non-binaryObsessive Compulsive Disorder (6.1)</v>
      </c>
      <c r="E1007" t="e">
        <f>VLOOKUP($D1007, Data!$A$2:$V$9750, E$16, 0)</f>
        <v>#N/A</v>
      </c>
      <c r="F1007" t="e">
        <f>VLOOKUP($D1007, Data!$A$2:$V$9750, F$16, 0)</f>
        <v>#N/A</v>
      </c>
      <c r="G1007" t="e">
        <f>VLOOKUP($D1007, Data!$A$2:$V$9750, G$16, 0)</f>
        <v>#N/A</v>
      </c>
      <c r="H1007" t="e">
        <f>VLOOKUP($D1007, Data!$A$2:$V$9750, H$16, 0)</f>
        <v>#N/A</v>
      </c>
      <c r="I1007" t="e">
        <f>VLOOKUP($D1007, Data!$A$2:$V$9750, I$16, 0)</f>
        <v>#N/A</v>
      </c>
    </row>
    <row r="1008" spans="1:9" x14ac:dyDescent="0.25">
      <c r="A1008" s="11">
        <v>11</v>
      </c>
      <c r="B1008" s="13" t="s">
        <v>180</v>
      </c>
      <c r="C1008" s="13" t="s">
        <v>35</v>
      </c>
      <c r="D1008" s="14" t="str">
        <f t="shared" si="17"/>
        <v>Not Ready11Non-binaryTotal Anxiety (37.1)</v>
      </c>
      <c r="E1008" t="e">
        <f>VLOOKUP($D1008, Data!$A$2:$V$9750, E$16, 0)</f>
        <v>#N/A</v>
      </c>
      <c r="F1008" t="e">
        <f>VLOOKUP($D1008, Data!$A$2:$V$9750, F$16, 0)</f>
        <v>#N/A</v>
      </c>
      <c r="G1008" t="e">
        <f>VLOOKUP($D1008, Data!$A$2:$V$9750, G$16, 0)</f>
        <v>#N/A</v>
      </c>
      <c r="H1008" t="e">
        <f>VLOOKUP($D1008, Data!$A$2:$V$9750, H$16, 0)</f>
        <v>#N/A</v>
      </c>
      <c r="I1008" t="e">
        <f>VLOOKUP($D1008, Data!$A$2:$V$9750, I$16, 0)</f>
        <v>#N/A</v>
      </c>
    </row>
    <row r="1009" spans="1:9" x14ac:dyDescent="0.25">
      <c r="A1009" s="11">
        <v>11</v>
      </c>
      <c r="B1009" s="13" t="s">
        <v>180</v>
      </c>
      <c r="C1009" s="13" t="s">
        <v>36</v>
      </c>
      <c r="D1009" s="14" t="str">
        <f t="shared" si="17"/>
        <v>Not Ready11Non-binaryTotal Anxiety and Depression (47.1)</v>
      </c>
      <c r="E1009" t="e">
        <f>VLOOKUP($D1009, Data!$A$2:$V$9750, E$16, 0)</f>
        <v>#N/A</v>
      </c>
      <c r="F1009" t="e">
        <f>VLOOKUP($D1009, Data!$A$2:$V$9750, F$16, 0)</f>
        <v>#N/A</v>
      </c>
      <c r="G1009" t="e">
        <f>VLOOKUP($D1009, Data!$A$2:$V$9750, G$16, 0)</f>
        <v>#N/A</v>
      </c>
      <c r="H1009" t="e">
        <f>VLOOKUP($D1009, Data!$A$2:$V$9750, H$16, 0)</f>
        <v>#N/A</v>
      </c>
      <c r="I1009" t="e">
        <f>VLOOKUP($D1009, Data!$A$2:$V$9750, I$16, 0)</f>
        <v>#N/A</v>
      </c>
    </row>
    <row r="1010" spans="1:9" x14ac:dyDescent="0.25">
      <c r="A1010" s="11">
        <v>11</v>
      </c>
      <c r="B1010" s="13" t="s">
        <v>180</v>
      </c>
      <c r="C1010" s="13" t="s">
        <v>52</v>
      </c>
      <c r="D1010" s="14" t="str">
        <f t="shared" si="17"/>
        <v>Not Ready11Non-binaryTotal Anxiety (15.1)</v>
      </c>
      <c r="E1010" t="e">
        <f>VLOOKUP($D1010, Data!$A$2:$V$9750, E$16, 0)</f>
        <v>#N/A</v>
      </c>
      <c r="F1010" t="e">
        <f>VLOOKUP($D1010, Data!$A$2:$V$9750, F$16, 0)</f>
        <v>#N/A</v>
      </c>
      <c r="G1010" t="e">
        <f>VLOOKUP($D1010, Data!$A$2:$V$9750, G$16, 0)</f>
        <v>#N/A</v>
      </c>
      <c r="H1010" t="e">
        <f>VLOOKUP($D1010, Data!$A$2:$V$9750, H$16, 0)</f>
        <v>#N/A</v>
      </c>
      <c r="I1010" t="e">
        <f>VLOOKUP($D1010, Data!$A$2:$V$9750, I$16, 0)</f>
        <v>#N/A</v>
      </c>
    </row>
    <row r="1011" spans="1:9" x14ac:dyDescent="0.25">
      <c r="A1011" s="11">
        <v>11</v>
      </c>
      <c r="B1011" s="13" t="s">
        <v>180</v>
      </c>
      <c r="C1011" s="13" t="s">
        <v>53</v>
      </c>
      <c r="D1011" s="14" t="str">
        <f t="shared" si="17"/>
        <v>Not Ready11Non-binaryTotal Anxiety and Depression (25.1)</v>
      </c>
      <c r="E1011" t="e">
        <f>VLOOKUP($D1011, Data!$A$2:$V$9750, E$16, 0)</f>
        <v>#N/A</v>
      </c>
      <c r="F1011" t="e">
        <f>VLOOKUP($D1011, Data!$A$2:$V$9750, F$16, 0)</f>
        <v>#N/A</v>
      </c>
      <c r="G1011" t="e">
        <f>VLOOKUP($D1011, Data!$A$2:$V$9750, G$16, 0)</f>
        <v>#N/A</v>
      </c>
      <c r="H1011" t="e">
        <f>VLOOKUP($D1011, Data!$A$2:$V$9750, H$16, 0)</f>
        <v>#N/A</v>
      </c>
      <c r="I1011" t="e">
        <f>VLOOKUP($D1011, Data!$A$2:$V$9750, I$16, 0)</f>
        <v>#N/A</v>
      </c>
    </row>
    <row r="1012" spans="1:9" x14ac:dyDescent="0.25">
      <c r="A1012" s="11">
        <v>11</v>
      </c>
      <c r="B1012" s="13" t="s">
        <v>180</v>
      </c>
      <c r="C1012" s="13" t="s">
        <v>182</v>
      </c>
      <c r="D1012" s="14" t="str">
        <f t="shared" si="17"/>
        <v>Not Ready11Non-binaryTotal Depression (5.1)</v>
      </c>
      <c r="E1012" t="e">
        <f>VLOOKUP($D1012, Data!$A$2:$V$9750, E$16, 0)</f>
        <v>#N/A</v>
      </c>
      <c r="F1012" t="e">
        <f>VLOOKUP($D1012, Data!$A$2:$V$9750, F$16, 0)</f>
        <v>#N/A</v>
      </c>
      <c r="G1012" t="e">
        <f>VLOOKUP($D1012, Data!$A$2:$V$9750, G$16, 0)</f>
        <v>#N/A</v>
      </c>
      <c r="H1012" t="e">
        <f>VLOOKUP($D1012, Data!$A$2:$V$9750, H$16, 0)</f>
        <v>#N/A</v>
      </c>
      <c r="I1012" t="e">
        <f>VLOOKUP($D1012, Data!$A$2:$V$9750, I$16, 0)</f>
        <v>#N/A</v>
      </c>
    </row>
    <row r="1013" spans="1:9" x14ac:dyDescent="0.25">
      <c r="A1013" s="11">
        <v>11</v>
      </c>
      <c r="B1013" s="13" t="s">
        <v>180</v>
      </c>
      <c r="C1013" s="13" t="s">
        <v>183</v>
      </c>
      <c r="D1013" s="14" t="str">
        <f t="shared" si="17"/>
        <v>Not Ready11Non-binaryTotal Anxiety (20.1)</v>
      </c>
      <c r="E1013" t="e">
        <f>VLOOKUP($D1013, Data!$A$2:$V$9750, E$16, 0)</f>
        <v>#N/A</v>
      </c>
      <c r="F1013" t="e">
        <f>VLOOKUP($D1013, Data!$A$2:$V$9750, F$16, 0)</f>
        <v>#N/A</v>
      </c>
      <c r="G1013" t="e">
        <f>VLOOKUP($D1013, Data!$A$2:$V$9750, G$16, 0)</f>
        <v>#N/A</v>
      </c>
      <c r="H1013" t="e">
        <f>VLOOKUP($D1013, Data!$A$2:$V$9750, H$16, 0)</f>
        <v>#N/A</v>
      </c>
      <c r="I1013" t="e">
        <f>VLOOKUP($D1013, Data!$A$2:$V$9750, I$16, 0)</f>
        <v>#N/A</v>
      </c>
    </row>
    <row r="1014" spans="1:9" x14ac:dyDescent="0.25">
      <c r="A1014" s="11">
        <v>11</v>
      </c>
      <c r="B1014" s="13" t="s">
        <v>181</v>
      </c>
      <c r="C1014" s="13" t="s">
        <v>29</v>
      </c>
      <c r="D1014" s="14" t="str">
        <f t="shared" si="17"/>
        <v>Not Ready11TransgenderSocial Phobia (9.1)</v>
      </c>
      <c r="E1014" t="e">
        <f>VLOOKUP($D1014, Data!$A$2:$V$9750, E$16, 0)</f>
        <v>#N/A</v>
      </c>
      <c r="F1014" t="e">
        <f>VLOOKUP($D1014, Data!$A$2:$V$9750, F$16, 0)</f>
        <v>#N/A</v>
      </c>
      <c r="G1014" t="e">
        <f>VLOOKUP($D1014, Data!$A$2:$V$9750, G$16, 0)</f>
        <v>#N/A</v>
      </c>
      <c r="H1014" t="e">
        <f>VLOOKUP($D1014, Data!$A$2:$V$9750, H$16, 0)</f>
        <v>#N/A</v>
      </c>
      <c r="I1014" t="e">
        <f>VLOOKUP($D1014, Data!$A$2:$V$9750, I$16, 0)</f>
        <v>#N/A</v>
      </c>
    </row>
    <row r="1015" spans="1:9" x14ac:dyDescent="0.25">
      <c r="A1015" s="11">
        <v>11</v>
      </c>
      <c r="B1015" s="13" t="s">
        <v>181</v>
      </c>
      <c r="C1015" s="13" t="s">
        <v>30</v>
      </c>
      <c r="D1015" s="14" t="str">
        <f t="shared" si="17"/>
        <v>Not Ready11TransgenderPanic Disorder (9.1)</v>
      </c>
      <c r="E1015" t="e">
        <f>VLOOKUP($D1015, Data!$A$2:$V$9750, E$16, 0)</f>
        <v>#N/A</v>
      </c>
      <c r="F1015" t="e">
        <f>VLOOKUP($D1015, Data!$A$2:$V$9750, F$16, 0)</f>
        <v>#N/A</v>
      </c>
      <c r="G1015" t="e">
        <f>VLOOKUP($D1015, Data!$A$2:$V$9750, G$16, 0)</f>
        <v>#N/A</v>
      </c>
      <c r="H1015" t="e">
        <f>VLOOKUP($D1015, Data!$A$2:$V$9750, H$16, 0)</f>
        <v>#N/A</v>
      </c>
      <c r="I1015" t="e">
        <f>VLOOKUP($D1015, Data!$A$2:$V$9750, I$16, 0)</f>
        <v>#N/A</v>
      </c>
    </row>
    <row r="1016" spans="1:9" x14ac:dyDescent="0.25">
      <c r="A1016" s="11">
        <v>11</v>
      </c>
      <c r="B1016" s="13" t="s">
        <v>181</v>
      </c>
      <c r="C1016" s="13" t="s">
        <v>31</v>
      </c>
      <c r="D1016" s="14" t="str">
        <f t="shared" si="17"/>
        <v>Not Ready11TransgenderGeneralized Anxiety Disorder (6.1)</v>
      </c>
      <c r="E1016" t="e">
        <f>VLOOKUP($D1016, Data!$A$2:$V$9750, E$16, 0)</f>
        <v>#N/A</v>
      </c>
      <c r="F1016" t="e">
        <f>VLOOKUP($D1016, Data!$A$2:$V$9750, F$16, 0)</f>
        <v>#N/A</v>
      </c>
      <c r="G1016" t="e">
        <f>VLOOKUP($D1016, Data!$A$2:$V$9750, G$16, 0)</f>
        <v>#N/A</v>
      </c>
      <c r="H1016" t="e">
        <f>VLOOKUP($D1016, Data!$A$2:$V$9750, H$16, 0)</f>
        <v>#N/A</v>
      </c>
      <c r="I1016" t="e">
        <f>VLOOKUP($D1016, Data!$A$2:$V$9750, I$16, 0)</f>
        <v>#N/A</v>
      </c>
    </row>
    <row r="1017" spans="1:9" x14ac:dyDescent="0.25">
      <c r="A1017" s="11">
        <v>11</v>
      </c>
      <c r="B1017" s="13" t="s">
        <v>181</v>
      </c>
      <c r="C1017" s="13" t="s">
        <v>32</v>
      </c>
      <c r="D1017" s="14" t="str">
        <f t="shared" si="17"/>
        <v>Not Ready11TransgenderMajor Depressive Disorder (10.1)</v>
      </c>
      <c r="E1017" t="e">
        <f>VLOOKUP($D1017, Data!$A$2:$V$9750, E$16, 0)</f>
        <v>#N/A</v>
      </c>
      <c r="F1017" t="e">
        <f>VLOOKUP($D1017, Data!$A$2:$V$9750, F$16, 0)</f>
        <v>#N/A</v>
      </c>
      <c r="G1017" t="e">
        <f>VLOOKUP($D1017, Data!$A$2:$V$9750, G$16, 0)</f>
        <v>#N/A</v>
      </c>
      <c r="H1017" t="e">
        <f>VLOOKUP($D1017, Data!$A$2:$V$9750, H$16, 0)</f>
        <v>#N/A</v>
      </c>
      <c r="I1017" t="e">
        <f>VLOOKUP($D1017, Data!$A$2:$V$9750, I$16, 0)</f>
        <v>#N/A</v>
      </c>
    </row>
    <row r="1018" spans="1:9" x14ac:dyDescent="0.25">
      <c r="A1018" s="11">
        <v>11</v>
      </c>
      <c r="B1018" s="13" t="s">
        <v>181</v>
      </c>
      <c r="C1018" s="13" t="s">
        <v>33</v>
      </c>
      <c r="D1018" s="14" t="str">
        <f t="shared" si="17"/>
        <v>Not Ready11TransgenderSeparation Anxiety Disorder (7.1)</v>
      </c>
      <c r="E1018" t="e">
        <f>VLOOKUP($D1018, Data!$A$2:$V$9750, E$16, 0)</f>
        <v>#N/A</v>
      </c>
      <c r="F1018" t="e">
        <f>VLOOKUP($D1018, Data!$A$2:$V$9750, F$16, 0)</f>
        <v>#N/A</v>
      </c>
      <c r="G1018" t="e">
        <f>VLOOKUP($D1018, Data!$A$2:$V$9750, G$16, 0)</f>
        <v>#N/A</v>
      </c>
      <c r="H1018" t="e">
        <f>VLOOKUP($D1018, Data!$A$2:$V$9750, H$16, 0)</f>
        <v>#N/A</v>
      </c>
      <c r="I1018" t="e">
        <f>VLOOKUP($D1018, Data!$A$2:$V$9750, I$16, 0)</f>
        <v>#N/A</v>
      </c>
    </row>
    <row r="1019" spans="1:9" x14ac:dyDescent="0.25">
      <c r="A1019" s="11">
        <v>11</v>
      </c>
      <c r="B1019" s="13" t="s">
        <v>181</v>
      </c>
      <c r="C1019" s="13" t="s">
        <v>34</v>
      </c>
      <c r="D1019" s="14" t="str">
        <f t="shared" si="17"/>
        <v>Not Ready11TransgenderObsessive Compulsive Disorder (6.1)</v>
      </c>
      <c r="E1019" t="e">
        <f>VLOOKUP($D1019, Data!$A$2:$V$9750, E$16, 0)</f>
        <v>#N/A</v>
      </c>
      <c r="F1019" t="e">
        <f>VLOOKUP($D1019, Data!$A$2:$V$9750, F$16, 0)</f>
        <v>#N/A</v>
      </c>
      <c r="G1019" t="e">
        <f>VLOOKUP($D1019, Data!$A$2:$V$9750, G$16, 0)</f>
        <v>#N/A</v>
      </c>
      <c r="H1019" t="e">
        <f>VLOOKUP($D1019, Data!$A$2:$V$9750, H$16, 0)</f>
        <v>#N/A</v>
      </c>
      <c r="I1019" t="e">
        <f>VLOOKUP($D1019, Data!$A$2:$V$9750, I$16, 0)</f>
        <v>#N/A</v>
      </c>
    </row>
    <row r="1020" spans="1:9" x14ac:dyDescent="0.25">
      <c r="A1020" s="11">
        <v>11</v>
      </c>
      <c r="B1020" s="13" t="s">
        <v>181</v>
      </c>
      <c r="C1020" s="13" t="s">
        <v>35</v>
      </c>
      <c r="D1020" s="14" t="str">
        <f t="shared" si="17"/>
        <v>Not Ready11TransgenderTotal Anxiety (37.1)</v>
      </c>
      <c r="E1020" t="e">
        <f>VLOOKUP($D1020, Data!$A$2:$V$9750, E$16, 0)</f>
        <v>#N/A</v>
      </c>
      <c r="F1020" t="e">
        <f>VLOOKUP($D1020, Data!$A$2:$V$9750, F$16, 0)</f>
        <v>#N/A</v>
      </c>
      <c r="G1020" t="e">
        <f>VLOOKUP($D1020, Data!$A$2:$V$9750, G$16, 0)</f>
        <v>#N/A</v>
      </c>
      <c r="H1020" t="e">
        <f>VLOOKUP($D1020, Data!$A$2:$V$9750, H$16, 0)</f>
        <v>#N/A</v>
      </c>
      <c r="I1020" t="e">
        <f>VLOOKUP($D1020, Data!$A$2:$V$9750, I$16, 0)</f>
        <v>#N/A</v>
      </c>
    </row>
    <row r="1021" spans="1:9" x14ac:dyDescent="0.25">
      <c r="A1021" s="11">
        <v>11</v>
      </c>
      <c r="B1021" s="13" t="s">
        <v>181</v>
      </c>
      <c r="C1021" s="13" t="s">
        <v>36</v>
      </c>
      <c r="D1021" s="14" t="str">
        <f t="shared" si="17"/>
        <v>Not Ready11TransgenderTotal Anxiety and Depression (47.1)</v>
      </c>
      <c r="E1021" t="e">
        <f>VLOOKUP($D1021, Data!$A$2:$V$9750, E$16, 0)</f>
        <v>#N/A</v>
      </c>
      <c r="F1021" t="e">
        <f>VLOOKUP($D1021, Data!$A$2:$V$9750, F$16, 0)</f>
        <v>#N/A</v>
      </c>
      <c r="G1021" t="e">
        <f>VLOOKUP($D1021, Data!$A$2:$V$9750, G$16, 0)</f>
        <v>#N/A</v>
      </c>
      <c r="H1021" t="e">
        <f>VLOOKUP($D1021, Data!$A$2:$V$9750, H$16, 0)</f>
        <v>#N/A</v>
      </c>
      <c r="I1021" t="e">
        <f>VLOOKUP($D1021, Data!$A$2:$V$9750, I$16, 0)</f>
        <v>#N/A</v>
      </c>
    </row>
    <row r="1022" spans="1:9" x14ac:dyDescent="0.25">
      <c r="A1022" s="11">
        <v>11</v>
      </c>
      <c r="B1022" s="13" t="s">
        <v>181</v>
      </c>
      <c r="C1022" s="13" t="s">
        <v>52</v>
      </c>
      <c r="D1022" s="14" t="str">
        <f t="shared" si="17"/>
        <v>Not Ready11TransgenderTotal Anxiety (15.1)</v>
      </c>
      <c r="E1022" t="e">
        <f>VLOOKUP($D1022, Data!$A$2:$V$9750, E$16, 0)</f>
        <v>#N/A</v>
      </c>
      <c r="F1022" t="e">
        <f>VLOOKUP($D1022, Data!$A$2:$V$9750, F$16, 0)</f>
        <v>#N/A</v>
      </c>
      <c r="G1022" t="e">
        <f>VLOOKUP($D1022, Data!$A$2:$V$9750, G$16, 0)</f>
        <v>#N/A</v>
      </c>
      <c r="H1022" t="e">
        <f>VLOOKUP($D1022, Data!$A$2:$V$9750, H$16, 0)</f>
        <v>#N/A</v>
      </c>
      <c r="I1022" t="e">
        <f>VLOOKUP($D1022, Data!$A$2:$V$9750, I$16, 0)</f>
        <v>#N/A</v>
      </c>
    </row>
    <row r="1023" spans="1:9" x14ac:dyDescent="0.25">
      <c r="A1023" s="11">
        <v>11</v>
      </c>
      <c r="B1023" s="13" t="s">
        <v>181</v>
      </c>
      <c r="C1023" s="13" t="s">
        <v>53</v>
      </c>
      <c r="D1023" s="14" t="str">
        <f t="shared" si="17"/>
        <v>Not Ready11TransgenderTotal Anxiety and Depression (25.1)</v>
      </c>
      <c r="E1023" t="e">
        <f>VLOOKUP($D1023, Data!$A$2:$V$9750, E$16, 0)</f>
        <v>#N/A</v>
      </c>
      <c r="F1023" t="e">
        <f>VLOOKUP($D1023, Data!$A$2:$V$9750, F$16, 0)</f>
        <v>#N/A</v>
      </c>
      <c r="G1023" t="e">
        <f>VLOOKUP($D1023, Data!$A$2:$V$9750, G$16, 0)</f>
        <v>#N/A</v>
      </c>
      <c r="H1023" t="e">
        <f>VLOOKUP($D1023, Data!$A$2:$V$9750, H$16, 0)</f>
        <v>#N/A</v>
      </c>
      <c r="I1023" t="e">
        <f>VLOOKUP($D1023, Data!$A$2:$V$9750, I$16, 0)</f>
        <v>#N/A</v>
      </c>
    </row>
    <row r="1024" spans="1:9" x14ac:dyDescent="0.25">
      <c r="A1024" s="11">
        <v>11</v>
      </c>
      <c r="B1024" s="13" t="s">
        <v>181</v>
      </c>
      <c r="C1024" s="13" t="s">
        <v>182</v>
      </c>
      <c r="D1024" s="14" t="str">
        <f t="shared" si="17"/>
        <v>Not Ready11TransgenderTotal Depression (5.1)</v>
      </c>
      <c r="E1024" t="e">
        <f>VLOOKUP($D1024, Data!$A$2:$V$9750, E$16, 0)</f>
        <v>#N/A</v>
      </c>
      <c r="F1024" t="e">
        <f>VLOOKUP($D1024, Data!$A$2:$V$9750, F$16, 0)</f>
        <v>#N/A</v>
      </c>
      <c r="G1024" t="e">
        <f>VLOOKUP($D1024, Data!$A$2:$V$9750, G$16, 0)</f>
        <v>#N/A</v>
      </c>
      <c r="H1024" t="e">
        <f>VLOOKUP($D1024, Data!$A$2:$V$9750, H$16, 0)</f>
        <v>#N/A</v>
      </c>
      <c r="I1024" t="e">
        <f>VLOOKUP($D1024, Data!$A$2:$V$9750, I$16, 0)</f>
        <v>#N/A</v>
      </c>
    </row>
    <row r="1025" spans="1:9" x14ac:dyDescent="0.25">
      <c r="A1025" s="11">
        <v>11</v>
      </c>
      <c r="B1025" s="13" t="s">
        <v>181</v>
      </c>
      <c r="C1025" s="13" t="s">
        <v>183</v>
      </c>
      <c r="D1025" s="14" t="str">
        <f t="shared" si="17"/>
        <v>Not Ready11TransgenderTotal Anxiety (20.1)</v>
      </c>
      <c r="E1025" t="e">
        <f>VLOOKUP($D1025, Data!$A$2:$V$9750, E$16, 0)</f>
        <v>#N/A</v>
      </c>
      <c r="F1025" t="e">
        <f>VLOOKUP($D1025, Data!$A$2:$V$9750, F$16, 0)</f>
        <v>#N/A</v>
      </c>
      <c r="G1025" t="e">
        <f>VLOOKUP($D1025, Data!$A$2:$V$9750, G$16, 0)</f>
        <v>#N/A</v>
      </c>
      <c r="H1025" t="e">
        <f>VLOOKUP($D1025, Data!$A$2:$V$9750, H$16, 0)</f>
        <v>#N/A</v>
      </c>
      <c r="I1025" t="e">
        <f>VLOOKUP($D1025, Data!$A$2:$V$9750, I$16, 0)</f>
        <v>#N/A</v>
      </c>
    </row>
    <row r="1026" spans="1:9" x14ac:dyDescent="0.25">
      <c r="A1026" s="11">
        <v>12</v>
      </c>
      <c r="B1026" s="13" t="s">
        <v>176</v>
      </c>
      <c r="C1026" s="13" t="s">
        <v>29</v>
      </c>
      <c r="D1026" s="14" t="str">
        <f t="shared" si="17"/>
        <v>Not Ready12BigenderSocial Phobia (9.1)</v>
      </c>
      <c r="E1026" t="e">
        <f>VLOOKUP($D1026, Data!$A$2:$V$9750, E$16, 0)</f>
        <v>#N/A</v>
      </c>
      <c r="F1026" t="e">
        <f>VLOOKUP($D1026, Data!$A$2:$V$9750, F$16, 0)</f>
        <v>#N/A</v>
      </c>
      <c r="G1026" t="e">
        <f>VLOOKUP($D1026, Data!$A$2:$V$9750, G$16, 0)</f>
        <v>#N/A</v>
      </c>
      <c r="H1026" t="e">
        <f>VLOOKUP($D1026, Data!$A$2:$V$9750, H$16, 0)</f>
        <v>#N/A</v>
      </c>
      <c r="I1026" t="e">
        <f>VLOOKUP($D1026, Data!$A$2:$V$9750, I$16, 0)</f>
        <v>#N/A</v>
      </c>
    </row>
    <row r="1027" spans="1:9" x14ac:dyDescent="0.25">
      <c r="A1027" s="11">
        <v>12</v>
      </c>
      <c r="B1027" s="13" t="s">
        <v>176</v>
      </c>
      <c r="C1027" s="13" t="s">
        <v>30</v>
      </c>
      <c r="D1027" s="14" t="str">
        <f t="shared" si="17"/>
        <v>Not Ready12BigenderPanic Disorder (9.1)</v>
      </c>
      <c r="E1027" t="e">
        <f>VLOOKUP($D1027, Data!$A$2:$V$9750, E$16, 0)</f>
        <v>#N/A</v>
      </c>
      <c r="F1027" t="e">
        <f>VLOOKUP($D1027, Data!$A$2:$V$9750, F$16, 0)</f>
        <v>#N/A</v>
      </c>
      <c r="G1027" t="e">
        <f>VLOOKUP($D1027, Data!$A$2:$V$9750, G$16, 0)</f>
        <v>#N/A</v>
      </c>
      <c r="H1027" t="e">
        <f>VLOOKUP($D1027, Data!$A$2:$V$9750, H$16, 0)</f>
        <v>#N/A</v>
      </c>
      <c r="I1027" t="e">
        <f>VLOOKUP($D1027, Data!$A$2:$V$9750, I$16, 0)</f>
        <v>#N/A</v>
      </c>
    </row>
    <row r="1028" spans="1:9" x14ac:dyDescent="0.25">
      <c r="A1028" s="11">
        <v>12</v>
      </c>
      <c r="B1028" s="13" t="s">
        <v>176</v>
      </c>
      <c r="C1028" s="13" t="s">
        <v>31</v>
      </c>
      <c r="D1028" s="14" t="str">
        <f t="shared" si="17"/>
        <v>Not Ready12BigenderGeneralized Anxiety Disorder (6.1)</v>
      </c>
      <c r="E1028" t="e">
        <f>VLOOKUP($D1028, Data!$A$2:$V$9750, E$16, 0)</f>
        <v>#N/A</v>
      </c>
      <c r="F1028" t="e">
        <f>VLOOKUP($D1028, Data!$A$2:$V$9750, F$16, 0)</f>
        <v>#N/A</v>
      </c>
      <c r="G1028" t="e">
        <f>VLOOKUP($D1028, Data!$A$2:$V$9750, G$16, 0)</f>
        <v>#N/A</v>
      </c>
      <c r="H1028" t="e">
        <f>VLOOKUP($D1028, Data!$A$2:$V$9750, H$16, 0)</f>
        <v>#N/A</v>
      </c>
      <c r="I1028" t="e">
        <f>VLOOKUP($D1028, Data!$A$2:$V$9750, I$16, 0)</f>
        <v>#N/A</v>
      </c>
    </row>
    <row r="1029" spans="1:9" x14ac:dyDescent="0.25">
      <c r="A1029" s="11">
        <v>12</v>
      </c>
      <c r="B1029" s="13" t="s">
        <v>176</v>
      </c>
      <c r="C1029" s="13" t="s">
        <v>32</v>
      </c>
      <c r="D1029" s="14" t="str">
        <f t="shared" si="17"/>
        <v>Not Ready12BigenderMajor Depressive Disorder (10.1)</v>
      </c>
      <c r="E1029" t="e">
        <f>VLOOKUP($D1029, Data!$A$2:$V$9750, E$16, 0)</f>
        <v>#N/A</v>
      </c>
      <c r="F1029" t="e">
        <f>VLOOKUP($D1029, Data!$A$2:$V$9750, F$16, 0)</f>
        <v>#N/A</v>
      </c>
      <c r="G1029" t="e">
        <f>VLOOKUP($D1029, Data!$A$2:$V$9750, G$16, 0)</f>
        <v>#N/A</v>
      </c>
      <c r="H1029" t="e">
        <f>VLOOKUP($D1029, Data!$A$2:$V$9750, H$16, 0)</f>
        <v>#N/A</v>
      </c>
      <c r="I1029" t="e">
        <f>VLOOKUP($D1029, Data!$A$2:$V$9750, I$16, 0)</f>
        <v>#N/A</v>
      </c>
    </row>
    <row r="1030" spans="1:9" x14ac:dyDescent="0.25">
      <c r="A1030" s="11">
        <v>12</v>
      </c>
      <c r="B1030" s="13" t="s">
        <v>176</v>
      </c>
      <c r="C1030" s="13" t="s">
        <v>33</v>
      </c>
      <c r="D1030" s="14" t="str">
        <f t="shared" si="17"/>
        <v>Not Ready12BigenderSeparation Anxiety Disorder (7.1)</v>
      </c>
      <c r="E1030" t="e">
        <f>VLOOKUP($D1030, Data!$A$2:$V$9750, E$16, 0)</f>
        <v>#N/A</v>
      </c>
      <c r="F1030" t="e">
        <f>VLOOKUP($D1030, Data!$A$2:$V$9750, F$16, 0)</f>
        <v>#N/A</v>
      </c>
      <c r="G1030" t="e">
        <f>VLOOKUP($D1030, Data!$A$2:$V$9750, G$16, 0)</f>
        <v>#N/A</v>
      </c>
      <c r="H1030" t="e">
        <f>VLOOKUP($D1030, Data!$A$2:$V$9750, H$16, 0)</f>
        <v>#N/A</v>
      </c>
      <c r="I1030" t="e">
        <f>VLOOKUP($D1030, Data!$A$2:$V$9750, I$16, 0)</f>
        <v>#N/A</v>
      </c>
    </row>
    <row r="1031" spans="1:9" x14ac:dyDescent="0.25">
      <c r="A1031" s="11">
        <v>12</v>
      </c>
      <c r="B1031" s="13" t="s">
        <v>176</v>
      </c>
      <c r="C1031" s="13" t="s">
        <v>34</v>
      </c>
      <c r="D1031" s="14" t="str">
        <f t="shared" si="17"/>
        <v>Not Ready12BigenderObsessive Compulsive Disorder (6.1)</v>
      </c>
      <c r="E1031" t="e">
        <f>VLOOKUP($D1031, Data!$A$2:$V$9750, E$16, 0)</f>
        <v>#N/A</v>
      </c>
      <c r="F1031" t="e">
        <f>VLOOKUP($D1031, Data!$A$2:$V$9750, F$16, 0)</f>
        <v>#N/A</v>
      </c>
      <c r="G1031" t="e">
        <f>VLOOKUP($D1031, Data!$A$2:$V$9750, G$16, 0)</f>
        <v>#N/A</v>
      </c>
      <c r="H1031" t="e">
        <f>VLOOKUP($D1031, Data!$A$2:$V$9750, H$16, 0)</f>
        <v>#N/A</v>
      </c>
      <c r="I1031" t="e">
        <f>VLOOKUP($D1031, Data!$A$2:$V$9750, I$16, 0)</f>
        <v>#N/A</v>
      </c>
    </row>
    <row r="1032" spans="1:9" x14ac:dyDescent="0.25">
      <c r="A1032" s="11">
        <v>12</v>
      </c>
      <c r="B1032" s="13" t="s">
        <v>176</v>
      </c>
      <c r="C1032" s="13" t="s">
        <v>35</v>
      </c>
      <c r="D1032" s="14" t="str">
        <f t="shared" si="17"/>
        <v>Not Ready12BigenderTotal Anxiety (37.1)</v>
      </c>
      <c r="E1032" t="e">
        <f>VLOOKUP($D1032, Data!$A$2:$V$9750, E$16, 0)</f>
        <v>#N/A</v>
      </c>
      <c r="F1032" t="e">
        <f>VLOOKUP($D1032, Data!$A$2:$V$9750, F$16, 0)</f>
        <v>#N/A</v>
      </c>
      <c r="G1032" t="e">
        <f>VLOOKUP($D1032, Data!$A$2:$V$9750, G$16, 0)</f>
        <v>#N/A</v>
      </c>
      <c r="H1032" t="e">
        <f>VLOOKUP($D1032, Data!$A$2:$V$9750, H$16, 0)</f>
        <v>#N/A</v>
      </c>
      <c r="I1032" t="e">
        <f>VLOOKUP($D1032, Data!$A$2:$V$9750, I$16, 0)</f>
        <v>#N/A</v>
      </c>
    </row>
    <row r="1033" spans="1:9" x14ac:dyDescent="0.25">
      <c r="A1033" s="11">
        <v>12</v>
      </c>
      <c r="B1033" s="13" t="s">
        <v>176</v>
      </c>
      <c r="C1033" s="13" t="s">
        <v>36</v>
      </c>
      <c r="D1033" s="14" t="str">
        <f t="shared" si="17"/>
        <v>Not Ready12BigenderTotal Anxiety and Depression (47.1)</v>
      </c>
      <c r="E1033" t="e">
        <f>VLOOKUP($D1033, Data!$A$2:$V$9750, E$16, 0)</f>
        <v>#N/A</v>
      </c>
      <c r="F1033" t="e">
        <f>VLOOKUP($D1033, Data!$A$2:$V$9750, F$16, 0)</f>
        <v>#N/A</v>
      </c>
      <c r="G1033" t="e">
        <f>VLOOKUP($D1033, Data!$A$2:$V$9750, G$16, 0)</f>
        <v>#N/A</v>
      </c>
      <c r="H1033" t="e">
        <f>VLOOKUP($D1033, Data!$A$2:$V$9750, H$16, 0)</f>
        <v>#N/A</v>
      </c>
      <c r="I1033" t="e">
        <f>VLOOKUP($D1033, Data!$A$2:$V$9750, I$16, 0)</f>
        <v>#N/A</v>
      </c>
    </row>
    <row r="1034" spans="1:9" x14ac:dyDescent="0.25">
      <c r="A1034" s="11">
        <v>12</v>
      </c>
      <c r="B1034" s="13" t="s">
        <v>176</v>
      </c>
      <c r="C1034" s="13" t="s">
        <v>52</v>
      </c>
      <c r="D1034" s="14" t="str">
        <f t="shared" si="17"/>
        <v>Not Ready12BigenderTotal Anxiety (15.1)</v>
      </c>
      <c r="E1034" t="e">
        <f>VLOOKUP($D1034, Data!$A$2:$V$9750, E$16, 0)</f>
        <v>#N/A</v>
      </c>
      <c r="F1034" t="e">
        <f>VLOOKUP($D1034, Data!$A$2:$V$9750, F$16, 0)</f>
        <v>#N/A</v>
      </c>
      <c r="G1034" t="e">
        <f>VLOOKUP($D1034, Data!$A$2:$V$9750, G$16, 0)</f>
        <v>#N/A</v>
      </c>
      <c r="H1034" t="e">
        <f>VLOOKUP($D1034, Data!$A$2:$V$9750, H$16, 0)</f>
        <v>#N/A</v>
      </c>
      <c r="I1034" t="e">
        <f>VLOOKUP($D1034, Data!$A$2:$V$9750, I$16, 0)</f>
        <v>#N/A</v>
      </c>
    </row>
    <row r="1035" spans="1:9" x14ac:dyDescent="0.25">
      <c r="A1035" s="11">
        <v>12</v>
      </c>
      <c r="B1035" s="13" t="s">
        <v>176</v>
      </c>
      <c r="C1035" s="13" t="s">
        <v>53</v>
      </c>
      <c r="D1035" s="14" t="str">
        <f t="shared" si="17"/>
        <v>Not Ready12BigenderTotal Anxiety and Depression (25.1)</v>
      </c>
      <c r="E1035" t="e">
        <f>VLOOKUP($D1035, Data!$A$2:$V$9750, E$16, 0)</f>
        <v>#N/A</v>
      </c>
      <c r="F1035" t="e">
        <f>VLOOKUP($D1035, Data!$A$2:$V$9750, F$16, 0)</f>
        <v>#N/A</v>
      </c>
      <c r="G1035" t="e">
        <f>VLOOKUP($D1035, Data!$A$2:$V$9750, G$16, 0)</f>
        <v>#N/A</v>
      </c>
      <c r="H1035" t="e">
        <f>VLOOKUP($D1035, Data!$A$2:$V$9750, H$16, 0)</f>
        <v>#N/A</v>
      </c>
      <c r="I1035" t="e">
        <f>VLOOKUP($D1035, Data!$A$2:$V$9750, I$16, 0)</f>
        <v>#N/A</v>
      </c>
    </row>
    <row r="1036" spans="1:9" x14ac:dyDescent="0.25">
      <c r="A1036" s="11">
        <v>12</v>
      </c>
      <c r="B1036" s="13" t="s">
        <v>176</v>
      </c>
      <c r="C1036" s="13" t="s">
        <v>182</v>
      </c>
      <c r="D1036" s="14" t="str">
        <f t="shared" si="17"/>
        <v>Not Ready12BigenderTotal Depression (5.1)</v>
      </c>
      <c r="E1036" t="e">
        <f>VLOOKUP($D1036, Data!$A$2:$V$9750, E$16, 0)</f>
        <v>#N/A</v>
      </c>
      <c r="F1036" t="e">
        <f>VLOOKUP($D1036, Data!$A$2:$V$9750, F$16, 0)</f>
        <v>#N/A</v>
      </c>
      <c r="G1036" t="e">
        <f>VLOOKUP($D1036, Data!$A$2:$V$9750, G$16, 0)</f>
        <v>#N/A</v>
      </c>
      <c r="H1036" t="e">
        <f>VLOOKUP($D1036, Data!$A$2:$V$9750, H$16, 0)</f>
        <v>#N/A</v>
      </c>
      <c r="I1036" t="e">
        <f>VLOOKUP($D1036, Data!$A$2:$V$9750, I$16, 0)</f>
        <v>#N/A</v>
      </c>
    </row>
    <row r="1037" spans="1:9" x14ac:dyDescent="0.25">
      <c r="A1037" s="11">
        <v>12</v>
      </c>
      <c r="B1037" s="13" t="s">
        <v>176</v>
      </c>
      <c r="C1037" s="13" t="s">
        <v>183</v>
      </c>
      <c r="D1037" s="14" t="str">
        <f t="shared" si="17"/>
        <v>Not Ready12BigenderTotal Anxiety (20.1)</v>
      </c>
      <c r="E1037" t="e">
        <f>VLOOKUP($D1037, Data!$A$2:$V$9750, E$16, 0)</f>
        <v>#N/A</v>
      </c>
      <c r="F1037" t="e">
        <f>VLOOKUP($D1037, Data!$A$2:$V$9750, F$16, 0)</f>
        <v>#N/A</v>
      </c>
      <c r="G1037" t="e">
        <f>VLOOKUP($D1037, Data!$A$2:$V$9750, G$16, 0)</f>
        <v>#N/A</v>
      </c>
      <c r="H1037" t="e">
        <f>VLOOKUP($D1037, Data!$A$2:$V$9750, H$16, 0)</f>
        <v>#N/A</v>
      </c>
      <c r="I1037" t="e">
        <f>VLOOKUP($D1037, Data!$A$2:$V$9750, I$16, 0)</f>
        <v>#N/A</v>
      </c>
    </row>
    <row r="1038" spans="1:9" x14ac:dyDescent="0.25">
      <c r="A1038" s="11">
        <v>12</v>
      </c>
      <c r="B1038" s="13" t="s">
        <v>177</v>
      </c>
      <c r="C1038" s="13" t="s">
        <v>29</v>
      </c>
      <c r="D1038" s="14" t="str">
        <f t="shared" si="17"/>
        <v>Not Ready12FemaleSocial Phobia (9.1)</v>
      </c>
      <c r="E1038" t="e">
        <f>VLOOKUP($D1038, Data!$A$2:$V$9750, E$16, 0)</f>
        <v>#N/A</v>
      </c>
      <c r="F1038" t="e">
        <f>VLOOKUP($D1038, Data!$A$2:$V$9750, F$16, 0)</f>
        <v>#N/A</v>
      </c>
      <c r="G1038" t="e">
        <f>VLOOKUP($D1038, Data!$A$2:$V$9750, G$16, 0)</f>
        <v>#N/A</v>
      </c>
      <c r="H1038" t="e">
        <f>VLOOKUP($D1038, Data!$A$2:$V$9750, H$16, 0)</f>
        <v>#N/A</v>
      </c>
      <c r="I1038" t="e">
        <f>VLOOKUP($D1038, Data!$A$2:$V$9750, I$16, 0)</f>
        <v>#N/A</v>
      </c>
    </row>
    <row r="1039" spans="1:9" x14ac:dyDescent="0.25">
      <c r="A1039" s="11">
        <v>12</v>
      </c>
      <c r="B1039" s="13" t="s">
        <v>177</v>
      </c>
      <c r="C1039" s="13" t="s">
        <v>30</v>
      </c>
      <c r="D1039" s="14" t="str">
        <f t="shared" si="17"/>
        <v>Not Ready12FemalePanic Disorder (9.1)</v>
      </c>
      <c r="E1039" t="e">
        <f>VLOOKUP($D1039, Data!$A$2:$V$9750, E$16, 0)</f>
        <v>#N/A</v>
      </c>
      <c r="F1039" t="e">
        <f>VLOOKUP($D1039, Data!$A$2:$V$9750, F$16, 0)</f>
        <v>#N/A</v>
      </c>
      <c r="G1039" t="e">
        <f>VLOOKUP($D1039, Data!$A$2:$V$9750, G$16, 0)</f>
        <v>#N/A</v>
      </c>
      <c r="H1039" t="e">
        <f>VLOOKUP($D1039, Data!$A$2:$V$9750, H$16, 0)</f>
        <v>#N/A</v>
      </c>
      <c r="I1039" t="e">
        <f>VLOOKUP($D1039, Data!$A$2:$V$9750, I$16, 0)</f>
        <v>#N/A</v>
      </c>
    </row>
    <row r="1040" spans="1:9" x14ac:dyDescent="0.25">
      <c r="A1040" s="11">
        <v>12</v>
      </c>
      <c r="B1040" s="13" t="s">
        <v>177</v>
      </c>
      <c r="C1040" s="13" t="s">
        <v>31</v>
      </c>
      <c r="D1040" s="14" t="str">
        <f t="shared" si="17"/>
        <v>Not Ready12FemaleGeneralized Anxiety Disorder (6.1)</v>
      </c>
      <c r="E1040" t="e">
        <f>VLOOKUP($D1040, Data!$A$2:$V$9750, E$16, 0)</f>
        <v>#N/A</v>
      </c>
      <c r="F1040" t="e">
        <f>VLOOKUP($D1040, Data!$A$2:$V$9750, F$16, 0)</f>
        <v>#N/A</v>
      </c>
      <c r="G1040" t="e">
        <f>VLOOKUP($D1040, Data!$A$2:$V$9750, G$16, 0)</f>
        <v>#N/A</v>
      </c>
      <c r="H1040" t="e">
        <f>VLOOKUP($D1040, Data!$A$2:$V$9750, H$16, 0)</f>
        <v>#N/A</v>
      </c>
      <c r="I1040" t="e">
        <f>VLOOKUP($D1040, Data!$A$2:$V$9750, I$16, 0)</f>
        <v>#N/A</v>
      </c>
    </row>
    <row r="1041" spans="1:9" x14ac:dyDescent="0.25">
      <c r="A1041" s="11">
        <v>12</v>
      </c>
      <c r="B1041" s="13" t="s">
        <v>177</v>
      </c>
      <c r="C1041" s="13" t="s">
        <v>32</v>
      </c>
      <c r="D1041" s="14" t="str">
        <f t="shared" si="17"/>
        <v>Not Ready12FemaleMajor Depressive Disorder (10.1)</v>
      </c>
      <c r="E1041" t="e">
        <f>VLOOKUP($D1041, Data!$A$2:$V$9750, E$16, 0)</f>
        <v>#N/A</v>
      </c>
      <c r="F1041" t="e">
        <f>VLOOKUP($D1041, Data!$A$2:$V$9750, F$16, 0)</f>
        <v>#N/A</v>
      </c>
      <c r="G1041" t="e">
        <f>VLOOKUP($D1041, Data!$A$2:$V$9750, G$16, 0)</f>
        <v>#N/A</v>
      </c>
      <c r="H1041" t="e">
        <f>VLOOKUP($D1041, Data!$A$2:$V$9750, H$16, 0)</f>
        <v>#N/A</v>
      </c>
      <c r="I1041" t="e">
        <f>VLOOKUP($D1041, Data!$A$2:$V$9750, I$16, 0)</f>
        <v>#N/A</v>
      </c>
    </row>
    <row r="1042" spans="1:9" x14ac:dyDescent="0.25">
      <c r="A1042" s="11">
        <v>12</v>
      </c>
      <c r="B1042" s="13" t="s">
        <v>177</v>
      </c>
      <c r="C1042" s="13" t="s">
        <v>33</v>
      </c>
      <c r="D1042" s="14" t="str">
        <f t="shared" ref="D1042:D1105" si="18">$B$7&amp;A1042&amp;B1042&amp;C1042</f>
        <v>Not Ready12FemaleSeparation Anxiety Disorder (7.1)</v>
      </c>
      <c r="E1042" t="e">
        <f>VLOOKUP($D1042, Data!$A$2:$V$9750, E$16, 0)</f>
        <v>#N/A</v>
      </c>
      <c r="F1042" t="e">
        <f>VLOOKUP($D1042, Data!$A$2:$V$9750, F$16, 0)</f>
        <v>#N/A</v>
      </c>
      <c r="G1042" t="e">
        <f>VLOOKUP($D1042, Data!$A$2:$V$9750, G$16, 0)</f>
        <v>#N/A</v>
      </c>
      <c r="H1042" t="e">
        <f>VLOOKUP($D1042, Data!$A$2:$V$9750, H$16, 0)</f>
        <v>#N/A</v>
      </c>
      <c r="I1042" t="e">
        <f>VLOOKUP($D1042, Data!$A$2:$V$9750, I$16, 0)</f>
        <v>#N/A</v>
      </c>
    </row>
    <row r="1043" spans="1:9" x14ac:dyDescent="0.25">
      <c r="A1043" s="11">
        <v>12</v>
      </c>
      <c r="B1043" s="13" t="s">
        <v>177</v>
      </c>
      <c r="C1043" s="13" t="s">
        <v>34</v>
      </c>
      <c r="D1043" s="14" t="str">
        <f t="shared" si="18"/>
        <v>Not Ready12FemaleObsessive Compulsive Disorder (6.1)</v>
      </c>
      <c r="E1043" t="e">
        <f>VLOOKUP($D1043, Data!$A$2:$V$9750, E$16, 0)</f>
        <v>#N/A</v>
      </c>
      <c r="F1043" t="e">
        <f>VLOOKUP($D1043, Data!$A$2:$V$9750, F$16, 0)</f>
        <v>#N/A</v>
      </c>
      <c r="G1043" t="e">
        <f>VLOOKUP($D1043, Data!$A$2:$V$9750, G$16, 0)</f>
        <v>#N/A</v>
      </c>
      <c r="H1043" t="e">
        <f>VLOOKUP($D1043, Data!$A$2:$V$9750, H$16, 0)</f>
        <v>#N/A</v>
      </c>
      <c r="I1043" t="e">
        <f>VLOOKUP($D1043, Data!$A$2:$V$9750, I$16, 0)</f>
        <v>#N/A</v>
      </c>
    </row>
    <row r="1044" spans="1:9" x14ac:dyDescent="0.25">
      <c r="A1044" s="11">
        <v>12</v>
      </c>
      <c r="B1044" s="13" t="s">
        <v>177</v>
      </c>
      <c r="C1044" s="13" t="s">
        <v>35</v>
      </c>
      <c r="D1044" s="14" t="str">
        <f t="shared" si="18"/>
        <v>Not Ready12FemaleTotal Anxiety (37.1)</v>
      </c>
      <c r="E1044" t="e">
        <f>VLOOKUP($D1044, Data!$A$2:$V$9750, E$16, 0)</f>
        <v>#N/A</v>
      </c>
      <c r="F1044" t="e">
        <f>VLOOKUP($D1044, Data!$A$2:$V$9750, F$16, 0)</f>
        <v>#N/A</v>
      </c>
      <c r="G1044" t="e">
        <f>VLOOKUP($D1044, Data!$A$2:$V$9750, G$16, 0)</f>
        <v>#N/A</v>
      </c>
      <c r="H1044" t="e">
        <f>VLOOKUP($D1044, Data!$A$2:$V$9750, H$16, 0)</f>
        <v>#N/A</v>
      </c>
      <c r="I1044" t="e">
        <f>VLOOKUP($D1044, Data!$A$2:$V$9750, I$16, 0)</f>
        <v>#N/A</v>
      </c>
    </row>
    <row r="1045" spans="1:9" x14ac:dyDescent="0.25">
      <c r="A1045" s="11">
        <v>12</v>
      </c>
      <c r="B1045" s="13" t="s">
        <v>177</v>
      </c>
      <c r="C1045" s="13" t="s">
        <v>36</v>
      </c>
      <c r="D1045" s="14" t="str">
        <f t="shared" si="18"/>
        <v>Not Ready12FemaleTotal Anxiety and Depression (47.1)</v>
      </c>
      <c r="E1045" t="e">
        <f>VLOOKUP($D1045, Data!$A$2:$V$9750, E$16, 0)</f>
        <v>#N/A</v>
      </c>
      <c r="F1045" t="e">
        <f>VLOOKUP($D1045, Data!$A$2:$V$9750, F$16, 0)</f>
        <v>#N/A</v>
      </c>
      <c r="G1045" t="e">
        <f>VLOOKUP($D1045, Data!$A$2:$V$9750, G$16, 0)</f>
        <v>#N/A</v>
      </c>
      <c r="H1045" t="e">
        <f>VLOOKUP($D1045, Data!$A$2:$V$9750, H$16, 0)</f>
        <v>#N/A</v>
      </c>
      <c r="I1045" t="e">
        <f>VLOOKUP($D1045, Data!$A$2:$V$9750, I$16, 0)</f>
        <v>#N/A</v>
      </c>
    </row>
    <row r="1046" spans="1:9" x14ac:dyDescent="0.25">
      <c r="A1046" s="11">
        <v>12</v>
      </c>
      <c r="B1046" s="13" t="s">
        <v>177</v>
      </c>
      <c r="C1046" s="13" t="s">
        <v>52</v>
      </c>
      <c r="D1046" s="14" t="str">
        <f t="shared" si="18"/>
        <v>Not Ready12FemaleTotal Anxiety (15.1)</v>
      </c>
      <c r="E1046" t="e">
        <f>VLOOKUP($D1046, Data!$A$2:$V$9750, E$16, 0)</f>
        <v>#N/A</v>
      </c>
      <c r="F1046" t="e">
        <f>VLOOKUP($D1046, Data!$A$2:$V$9750, F$16, 0)</f>
        <v>#N/A</v>
      </c>
      <c r="G1046" t="e">
        <f>VLOOKUP($D1046, Data!$A$2:$V$9750, G$16, 0)</f>
        <v>#N/A</v>
      </c>
      <c r="H1046" t="e">
        <f>VLOOKUP($D1046, Data!$A$2:$V$9750, H$16, 0)</f>
        <v>#N/A</v>
      </c>
      <c r="I1046" t="e">
        <f>VLOOKUP($D1046, Data!$A$2:$V$9750, I$16, 0)</f>
        <v>#N/A</v>
      </c>
    </row>
    <row r="1047" spans="1:9" x14ac:dyDescent="0.25">
      <c r="A1047" s="11">
        <v>12</v>
      </c>
      <c r="B1047" s="13" t="s">
        <v>177</v>
      </c>
      <c r="C1047" s="13" t="s">
        <v>53</v>
      </c>
      <c r="D1047" s="14" t="str">
        <f t="shared" si="18"/>
        <v>Not Ready12FemaleTotal Anxiety and Depression (25.1)</v>
      </c>
      <c r="E1047" t="e">
        <f>VLOOKUP($D1047, Data!$A$2:$V$9750, E$16, 0)</f>
        <v>#N/A</v>
      </c>
      <c r="F1047" t="e">
        <f>VLOOKUP($D1047, Data!$A$2:$V$9750, F$16, 0)</f>
        <v>#N/A</v>
      </c>
      <c r="G1047" t="e">
        <f>VLOOKUP($D1047, Data!$A$2:$V$9750, G$16, 0)</f>
        <v>#N/A</v>
      </c>
      <c r="H1047" t="e">
        <f>VLOOKUP($D1047, Data!$A$2:$V$9750, H$16, 0)</f>
        <v>#N/A</v>
      </c>
      <c r="I1047" t="e">
        <f>VLOOKUP($D1047, Data!$A$2:$V$9750, I$16, 0)</f>
        <v>#N/A</v>
      </c>
    </row>
    <row r="1048" spans="1:9" x14ac:dyDescent="0.25">
      <c r="A1048" s="11">
        <v>12</v>
      </c>
      <c r="B1048" s="13" t="s">
        <v>177</v>
      </c>
      <c r="C1048" s="13" t="s">
        <v>182</v>
      </c>
      <c r="D1048" s="14" t="str">
        <f t="shared" si="18"/>
        <v>Not Ready12FemaleTotal Depression (5.1)</v>
      </c>
      <c r="E1048" t="e">
        <f>VLOOKUP($D1048, Data!$A$2:$V$9750, E$16, 0)</f>
        <v>#N/A</v>
      </c>
      <c r="F1048" t="e">
        <f>VLOOKUP($D1048, Data!$A$2:$V$9750, F$16, 0)</f>
        <v>#N/A</v>
      </c>
      <c r="G1048" t="e">
        <f>VLOOKUP($D1048, Data!$A$2:$V$9750, G$16, 0)</f>
        <v>#N/A</v>
      </c>
      <c r="H1048" t="e">
        <f>VLOOKUP($D1048, Data!$A$2:$V$9750, H$16, 0)</f>
        <v>#N/A</v>
      </c>
      <c r="I1048" t="e">
        <f>VLOOKUP($D1048, Data!$A$2:$V$9750, I$16, 0)</f>
        <v>#N/A</v>
      </c>
    </row>
    <row r="1049" spans="1:9" x14ac:dyDescent="0.25">
      <c r="A1049" s="11">
        <v>12</v>
      </c>
      <c r="B1049" s="13" t="s">
        <v>177</v>
      </c>
      <c r="C1049" s="13" t="s">
        <v>183</v>
      </c>
      <c r="D1049" s="14" t="str">
        <f t="shared" si="18"/>
        <v>Not Ready12FemaleTotal Anxiety (20.1)</v>
      </c>
      <c r="E1049" t="e">
        <f>VLOOKUP($D1049, Data!$A$2:$V$9750, E$16, 0)</f>
        <v>#N/A</v>
      </c>
      <c r="F1049" t="e">
        <f>VLOOKUP($D1049, Data!$A$2:$V$9750, F$16, 0)</f>
        <v>#N/A</v>
      </c>
      <c r="G1049" t="e">
        <f>VLOOKUP($D1049, Data!$A$2:$V$9750, G$16, 0)</f>
        <v>#N/A</v>
      </c>
      <c r="H1049" t="e">
        <f>VLOOKUP($D1049, Data!$A$2:$V$9750, H$16, 0)</f>
        <v>#N/A</v>
      </c>
      <c r="I1049" t="e">
        <f>VLOOKUP($D1049, Data!$A$2:$V$9750, I$16, 0)</f>
        <v>#N/A</v>
      </c>
    </row>
    <row r="1050" spans="1:9" x14ac:dyDescent="0.25">
      <c r="A1050" s="11">
        <v>12</v>
      </c>
      <c r="B1050" s="13" t="s">
        <v>178</v>
      </c>
      <c r="C1050" s="13" t="s">
        <v>29</v>
      </c>
      <c r="D1050" s="14" t="str">
        <f t="shared" si="18"/>
        <v>Not Ready12GenderfluidSocial Phobia (9.1)</v>
      </c>
      <c r="E1050" t="e">
        <f>VLOOKUP($D1050, Data!$A$2:$V$9750, E$16, 0)</f>
        <v>#N/A</v>
      </c>
      <c r="F1050" t="e">
        <f>VLOOKUP($D1050, Data!$A$2:$V$9750, F$16, 0)</f>
        <v>#N/A</v>
      </c>
      <c r="G1050" t="e">
        <f>VLOOKUP($D1050, Data!$A$2:$V$9750, G$16, 0)</f>
        <v>#N/A</v>
      </c>
      <c r="H1050" t="e">
        <f>VLOOKUP($D1050, Data!$A$2:$V$9750, H$16, 0)</f>
        <v>#N/A</v>
      </c>
      <c r="I1050" t="e">
        <f>VLOOKUP($D1050, Data!$A$2:$V$9750, I$16, 0)</f>
        <v>#N/A</v>
      </c>
    </row>
    <row r="1051" spans="1:9" x14ac:dyDescent="0.25">
      <c r="A1051" s="11">
        <v>12</v>
      </c>
      <c r="B1051" s="13" t="s">
        <v>178</v>
      </c>
      <c r="C1051" s="13" t="s">
        <v>30</v>
      </c>
      <c r="D1051" s="14" t="str">
        <f t="shared" si="18"/>
        <v>Not Ready12GenderfluidPanic Disorder (9.1)</v>
      </c>
      <c r="E1051" t="e">
        <f>VLOOKUP($D1051, Data!$A$2:$V$9750, E$16, 0)</f>
        <v>#N/A</v>
      </c>
      <c r="F1051" t="e">
        <f>VLOOKUP($D1051, Data!$A$2:$V$9750, F$16, 0)</f>
        <v>#N/A</v>
      </c>
      <c r="G1051" t="e">
        <f>VLOOKUP($D1051, Data!$A$2:$V$9750, G$16, 0)</f>
        <v>#N/A</v>
      </c>
      <c r="H1051" t="e">
        <f>VLOOKUP($D1051, Data!$A$2:$V$9750, H$16, 0)</f>
        <v>#N/A</v>
      </c>
      <c r="I1051" t="e">
        <f>VLOOKUP($D1051, Data!$A$2:$V$9750, I$16, 0)</f>
        <v>#N/A</v>
      </c>
    </row>
    <row r="1052" spans="1:9" x14ac:dyDescent="0.25">
      <c r="A1052" s="11">
        <v>12</v>
      </c>
      <c r="B1052" s="13" t="s">
        <v>178</v>
      </c>
      <c r="C1052" s="13" t="s">
        <v>31</v>
      </c>
      <c r="D1052" s="14" t="str">
        <f t="shared" si="18"/>
        <v>Not Ready12GenderfluidGeneralized Anxiety Disorder (6.1)</v>
      </c>
      <c r="E1052" t="e">
        <f>VLOOKUP($D1052, Data!$A$2:$V$9750, E$16, 0)</f>
        <v>#N/A</v>
      </c>
      <c r="F1052" t="e">
        <f>VLOOKUP($D1052, Data!$A$2:$V$9750, F$16, 0)</f>
        <v>#N/A</v>
      </c>
      <c r="G1052" t="e">
        <f>VLOOKUP($D1052, Data!$A$2:$V$9750, G$16, 0)</f>
        <v>#N/A</v>
      </c>
      <c r="H1052" t="e">
        <f>VLOOKUP($D1052, Data!$A$2:$V$9750, H$16, 0)</f>
        <v>#N/A</v>
      </c>
      <c r="I1052" t="e">
        <f>VLOOKUP($D1052, Data!$A$2:$V$9750, I$16, 0)</f>
        <v>#N/A</v>
      </c>
    </row>
    <row r="1053" spans="1:9" x14ac:dyDescent="0.25">
      <c r="A1053" s="11">
        <v>12</v>
      </c>
      <c r="B1053" s="13" t="s">
        <v>178</v>
      </c>
      <c r="C1053" s="13" t="s">
        <v>32</v>
      </c>
      <c r="D1053" s="14" t="str">
        <f t="shared" si="18"/>
        <v>Not Ready12GenderfluidMajor Depressive Disorder (10.1)</v>
      </c>
      <c r="E1053" t="e">
        <f>VLOOKUP($D1053, Data!$A$2:$V$9750, E$16, 0)</f>
        <v>#N/A</v>
      </c>
      <c r="F1053" t="e">
        <f>VLOOKUP($D1053, Data!$A$2:$V$9750, F$16, 0)</f>
        <v>#N/A</v>
      </c>
      <c r="G1053" t="e">
        <f>VLOOKUP($D1053, Data!$A$2:$V$9750, G$16, 0)</f>
        <v>#N/A</v>
      </c>
      <c r="H1053" t="e">
        <f>VLOOKUP($D1053, Data!$A$2:$V$9750, H$16, 0)</f>
        <v>#N/A</v>
      </c>
      <c r="I1053" t="e">
        <f>VLOOKUP($D1053, Data!$A$2:$V$9750, I$16, 0)</f>
        <v>#N/A</v>
      </c>
    </row>
    <row r="1054" spans="1:9" x14ac:dyDescent="0.25">
      <c r="A1054" s="11">
        <v>12</v>
      </c>
      <c r="B1054" s="13" t="s">
        <v>178</v>
      </c>
      <c r="C1054" s="13" t="s">
        <v>33</v>
      </c>
      <c r="D1054" s="14" t="str">
        <f t="shared" si="18"/>
        <v>Not Ready12GenderfluidSeparation Anxiety Disorder (7.1)</v>
      </c>
      <c r="E1054" t="e">
        <f>VLOOKUP($D1054, Data!$A$2:$V$9750, E$16, 0)</f>
        <v>#N/A</v>
      </c>
      <c r="F1054" t="e">
        <f>VLOOKUP($D1054, Data!$A$2:$V$9750, F$16, 0)</f>
        <v>#N/A</v>
      </c>
      <c r="G1054" t="e">
        <f>VLOOKUP($D1054, Data!$A$2:$V$9750, G$16, 0)</f>
        <v>#N/A</v>
      </c>
      <c r="H1054" t="e">
        <f>VLOOKUP($D1054, Data!$A$2:$V$9750, H$16, 0)</f>
        <v>#N/A</v>
      </c>
      <c r="I1054" t="e">
        <f>VLOOKUP($D1054, Data!$A$2:$V$9750, I$16, 0)</f>
        <v>#N/A</v>
      </c>
    </row>
    <row r="1055" spans="1:9" x14ac:dyDescent="0.25">
      <c r="A1055" s="11">
        <v>12</v>
      </c>
      <c r="B1055" s="13" t="s">
        <v>178</v>
      </c>
      <c r="C1055" s="13" t="s">
        <v>34</v>
      </c>
      <c r="D1055" s="14" t="str">
        <f t="shared" si="18"/>
        <v>Not Ready12GenderfluidObsessive Compulsive Disorder (6.1)</v>
      </c>
      <c r="E1055" t="e">
        <f>VLOOKUP($D1055, Data!$A$2:$V$9750, E$16, 0)</f>
        <v>#N/A</v>
      </c>
      <c r="F1055" t="e">
        <f>VLOOKUP($D1055, Data!$A$2:$V$9750, F$16, 0)</f>
        <v>#N/A</v>
      </c>
      <c r="G1055" t="e">
        <f>VLOOKUP($D1055, Data!$A$2:$V$9750, G$16, 0)</f>
        <v>#N/A</v>
      </c>
      <c r="H1055" t="e">
        <f>VLOOKUP($D1055, Data!$A$2:$V$9750, H$16, 0)</f>
        <v>#N/A</v>
      </c>
      <c r="I1055" t="e">
        <f>VLOOKUP($D1055, Data!$A$2:$V$9750, I$16, 0)</f>
        <v>#N/A</v>
      </c>
    </row>
    <row r="1056" spans="1:9" x14ac:dyDescent="0.25">
      <c r="A1056" s="11">
        <v>12</v>
      </c>
      <c r="B1056" s="13" t="s">
        <v>178</v>
      </c>
      <c r="C1056" s="13" t="s">
        <v>35</v>
      </c>
      <c r="D1056" s="14" t="str">
        <f t="shared" si="18"/>
        <v>Not Ready12GenderfluidTotal Anxiety (37.1)</v>
      </c>
      <c r="E1056" t="e">
        <f>VLOOKUP($D1056, Data!$A$2:$V$9750, E$16, 0)</f>
        <v>#N/A</v>
      </c>
      <c r="F1056" t="e">
        <f>VLOOKUP($D1056, Data!$A$2:$V$9750, F$16, 0)</f>
        <v>#N/A</v>
      </c>
      <c r="G1056" t="e">
        <f>VLOOKUP($D1056, Data!$A$2:$V$9750, G$16, 0)</f>
        <v>#N/A</v>
      </c>
      <c r="H1056" t="e">
        <f>VLOOKUP($D1056, Data!$A$2:$V$9750, H$16, 0)</f>
        <v>#N/A</v>
      </c>
      <c r="I1056" t="e">
        <f>VLOOKUP($D1056, Data!$A$2:$V$9750, I$16, 0)</f>
        <v>#N/A</v>
      </c>
    </row>
    <row r="1057" spans="1:9" x14ac:dyDescent="0.25">
      <c r="A1057" s="11">
        <v>12</v>
      </c>
      <c r="B1057" s="13" t="s">
        <v>178</v>
      </c>
      <c r="C1057" s="13" t="s">
        <v>36</v>
      </c>
      <c r="D1057" s="14" t="str">
        <f t="shared" si="18"/>
        <v>Not Ready12GenderfluidTotal Anxiety and Depression (47.1)</v>
      </c>
      <c r="E1057" t="e">
        <f>VLOOKUP($D1057, Data!$A$2:$V$9750, E$16, 0)</f>
        <v>#N/A</v>
      </c>
      <c r="F1057" t="e">
        <f>VLOOKUP($D1057, Data!$A$2:$V$9750, F$16, 0)</f>
        <v>#N/A</v>
      </c>
      <c r="G1057" t="e">
        <f>VLOOKUP($D1057, Data!$A$2:$V$9750, G$16, 0)</f>
        <v>#N/A</v>
      </c>
      <c r="H1057" t="e">
        <f>VLOOKUP($D1057, Data!$A$2:$V$9750, H$16, 0)</f>
        <v>#N/A</v>
      </c>
      <c r="I1057" t="e">
        <f>VLOOKUP($D1057, Data!$A$2:$V$9750, I$16, 0)</f>
        <v>#N/A</v>
      </c>
    </row>
    <row r="1058" spans="1:9" x14ac:dyDescent="0.25">
      <c r="A1058" s="11">
        <v>12</v>
      </c>
      <c r="B1058" s="13" t="s">
        <v>178</v>
      </c>
      <c r="C1058" s="13" t="s">
        <v>52</v>
      </c>
      <c r="D1058" s="14" t="str">
        <f t="shared" si="18"/>
        <v>Not Ready12GenderfluidTotal Anxiety (15.1)</v>
      </c>
      <c r="E1058" t="e">
        <f>VLOOKUP($D1058, Data!$A$2:$V$9750, E$16, 0)</f>
        <v>#N/A</v>
      </c>
      <c r="F1058" t="e">
        <f>VLOOKUP($D1058, Data!$A$2:$V$9750, F$16, 0)</f>
        <v>#N/A</v>
      </c>
      <c r="G1058" t="e">
        <f>VLOOKUP($D1058, Data!$A$2:$V$9750, G$16, 0)</f>
        <v>#N/A</v>
      </c>
      <c r="H1058" t="e">
        <f>VLOOKUP($D1058, Data!$A$2:$V$9750, H$16, 0)</f>
        <v>#N/A</v>
      </c>
      <c r="I1058" t="e">
        <f>VLOOKUP($D1058, Data!$A$2:$V$9750, I$16, 0)</f>
        <v>#N/A</v>
      </c>
    </row>
    <row r="1059" spans="1:9" x14ac:dyDescent="0.25">
      <c r="A1059" s="11">
        <v>12</v>
      </c>
      <c r="B1059" s="13" t="s">
        <v>178</v>
      </c>
      <c r="C1059" s="13" t="s">
        <v>53</v>
      </c>
      <c r="D1059" s="14" t="str">
        <f t="shared" si="18"/>
        <v>Not Ready12GenderfluidTotal Anxiety and Depression (25.1)</v>
      </c>
      <c r="E1059" t="e">
        <f>VLOOKUP($D1059, Data!$A$2:$V$9750, E$16, 0)</f>
        <v>#N/A</v>
      </c>
      <c r="F1059" t="e">
        <f>VLOOKUP($D1059, Data!$A$2:$V$9750, F$16, 0)</f>
        <v>#N/A</v>
      </c>
      <c r="G1059" t="e">
        <f>VLOOKUP($D1059, Data!$A$2:$V$9750, G$16, 0)</f>
        <v>#N/A</v>
      </c>
      <c r="H1059" t="e">
        <f>VLOOKUP($D1059, Data!$A$2:$V$9750, H$16, 0)</f>
        <v>#N/A</v>
      </c>
      <c r="I1059" t="e">
        <f>VLOOKUP($D1059, Data!$A$2:$V$9750, I$16, 0)</f>
        <v>#N/A</v>
      </c>
    </row>
    <row r="1060" spans="1:9" x14ac:dyDescent="0.25">
      <c r="A1060" s="11">
        <v>12</v>
      </c>
      <c r="B1060" s="13" t="s">
        <v>178</v>
      </c>
      <c r="C1060" s="13" t="s">
        <v>182</v>
      </c>
      <c r="D1060" s="14" t="str">
        <f t="shared" si="18"/>
        <v>Not Ready12GenderfluidTotal Depression (5.1)</v>
      </c>
      <c r="E1060" t="e">
        <f>VLOOKUP($D1060, Data!$A$2:$V$9750, E$16, 0)</f>
        <v>#N/A</v>
      </c>
      <c r="F1060" t="e">
        <f>VLOOKUP($D1060, Data!$A$2:$V$9750, F$16, 0)</f>
        <v>#N/A</v>
      </c>
      <c r="G1060" t="e">
        <f>VLOOKUP($D1060, Data!$A$2:$V$9750, G$16, 0)</f>
        <v>#N/A</v>
      </c>
      <c r="H1060" t="e">
        <f>VLOOKUP($D1060, Data!$A$2:$V$9750, H$16, 0)</f>
        <v>#N/A</v>
      </c>
      <c r="I1060" t="e">
        <f>VLOOKUP($D1060, Data!$A$2:$V$9750, I$16, 0)</f>
        <v>#N/A</v>
      </c>
    </row>
    <row r="1061" spans="1:9" x14ac:dyDescent="0.25">
      <c r="A1061" s="11">
        <v>12</v>
      </c>
      <c r="B1061" s="13" t="s">
        <v>178</v>
      </c>
      <c r="C1061" s="13" t="s">
        <v>183</v>
      </c>
      <c r="D1061" s="14" t="str">
        <f t="shared" si="18"/>
        <v>Not Ready12GenderfluidTotal Anxiety (20.1)</v>
      </c>
      <c r="E1061" t="e">
        <f>VLOOKUP($D1061, Data!$A$2:$V$9750, E$16, 0)</f>
        <v>#N/A</v>
      </c>
      <c r="F1061" t="e">
        <f>VLOOKUP($D1061, Data!$A$2:$V$9750, F$16, 0)</f>
        <v>#N/A</v>
      </c>
      <c r="G1061" t="e">
        <f>VLOOKUP($D1061, Data!$A$2:$V$9750, G$16, 0)</f>
        <v>#N/A</v>
      </c>
      <c r="H1061" t="e">
        <f>VLOOKUP($D1061, Data!$A$2:$V$9750, H$16, 0)</f>
        <v>#N/A</v>
      </c>
      <c r="I1061" t="e">
        <f>VLOOKUP($D1061, Data!$A$2:$V$9750, I$16, 0)</f>
        <v>#N/A</v>
      </c>
    </row>
    <row r="1062" spans="1:9" x14ac:dyDescent="0.25">
      <c r="A1062" s="11">
        <v>12</v>
      </c>
      <c r="B1062" s="13" t="s">
        <v>179</v>
      </c>
      <c r="C1062" s="13" t="s">
        <v>29</v>
      </c>
      <c r="D1062" s="14" t="str">
        <f t="shared" si="18"/>
        <v>Not Ready12MaleSocial Phobia (9.1)</v>
      </c>
      <c r="E1062" t="e">
        <f>VLOOKUP($D1062, Data!$A$2:$V$9750, E$16, 0)</f>
        <v>#N/A</v>
      </c>
      <c r="F1062" t="e">
        <f>VLOOKUP($D1062, Data!$A$2:$V$9750, F$16, 0)</f>
        <v>#N/A</v>
      </c>
      <c r="G1062" t="e">
        <f>VLOOKUP($D1062, Data!$A$2:$V$9750, G$16, 0)</f>
        <v>#N/A</v>
      </c>
      <c r="H1062" t="e">
        <f>VLOOKUP($D1062, Data!$A$2:$V$9750, H$16, 0)</f>
        <v>#N/A</v>
      </c>
      <c r="I1062" t="e">
        <f>VLOOKUP($D1062, Data!$A$2:$V$9750, I$16, 0)</f>
        <v>#N/A</v>
      </c>
    </row>
    <row r="1063" spans="1:9" x14ac:dyDescent="0.25">
      <c r="A1063" s="11">
        <v>12</v>
      </c>
      <c r="B1063" s="13" t="s">
        <v>179</v>
      </c>
      <c r="C1063" s="13" t="s">
        <v>30</v>
      </c>
      <c r="D1063" s="14" t="str">
        <f t="shared" si="18"/>
        <v>Not Ready12MalePanic Disorder (9.1)</v>
      </c>
      <c r="E1063" t="e">
        <f>VLOOKUP($D1063, Data!$A$2:$V$9750, E$16, 0)</f>
        <v>#N/A</v>
      </c>
      <c r="F1063" t="e">
        <f>VLOOKUP($D1063, Data!$A$2:$V$9750, F$16, 0)</f>
        <v>#N/A</v>
      </c>
      <c r="G1063" t="e">
        <f>VLOOKUP($D1063, Data!$A$2:$V$9750, G$16, 0)</f>
        <v>#N/A</v>
      </c>
      <c r="H1063" t="e">
        <f>VLOOKUP($D1063, Data!$A$2:$V$9750, H$16, 0)</f>
        <v>#N/A</v>
      </c>
      <c r="I1063" t="e">
        <f>VLOOKUP($D1063, Data!$A$2:$V$9750, I$16, 0)</f>
        <v>#N/A</v>
      </c>
    </row>
    <row r="1064" spans="1:9" x14ac:dyDescent="0.25">
      <c r="A1064" s="11">
        <v>12</v>
      </c>
      <c r="B1064" s="13" t="s">
        <v>179</v>
      </c>
      <c r="C1064" s="13" t="s">
        <v>31</v>
      </c>
      <c r="D1064" s="14" t="str">
        <f t="shared" si="18"/>
        <v>Not Ready12MaleGeneralized Anxiety Disorder (6.1)</v>
      </c>
      <c r="E1064" t="e">
        <f>VLOOKUP($D1064, Data!$A$2:$V$9750, E$16, 0)</f>
        <v>#N/A</v>
      </c>
      <c r="F1064" t="e">
        <f>VLOOKUP($D1064, Data!$A$2:$V$9750, F$16, 0)</f>
        <v>#N/A</v>
      </c>
      <c r="G1064" t="e">
        <f>VLOOKUP($D1064, Data!$A$2:$V$9750, G$16, 0)</f>
        <v>#N/A</v>
      </c>
      <c r="H1064" t="e">
        <f>VLOOKUP($D1064, Data!$A$2:$V$9750, H$16, 0)</f>
        <v>#N/A</v>
      </c>
      <c r="I1064" t="e">
        <f>VLOOKUP($D1064, Data!$A$2:$V$9750, I$16, 0)</f>
        <v>#N/A</v>
      </c>
    </row>
    <row r="1065" spans="1:9" x14ac:dyDescent="0.25">
      <c r="A1065" s="11">
        <v>12</v>
      </c>
      <c r="B1065" s="13" t="s">
        <v>179</v>
      </c>
      <c r="C1065" s="13" t="s">
        <v>32</v>
      </c>
      <c r="D1065" s="14" t="str">
        <f t="shared" si="18"/>
        <v>Not Ready12MaleMajor Depressive Disorder (10.1)</v>
      </c>
      <c r="E1065" t="e">
        <f>VLOOKUP($D1065, Data!$A$2:$V$9750, E$16, 0)</f>
        <v>#N/A</v>
      </c>
      <c r="F1065" t="e">
        <f>VLOOKUP($D1065, Data!$A$2:$V$9750, F$16, 0)</f>
        <v>#N/A</v>
      </c>
      <c r="G1065" t="e">
        <f>VLOOKUP($D1065, Data!$A$2:$V$9750, G$16, 0)</f>
        <v>#N/A</v>
      </c>
      <c r="H1065" t="e">
        <f>VLOOKUP($D1065, Data!$A$2:$V$9750, H$16, 0)</f>
        <v>#N/A</v>
      </c>
      <c r="I1065" t="e">
        <f>VLOOKUP($D1065, Data!$A$2:$V$9750, I$16, 0)</f>
        <v>#N/A</v>
      </c>
    </row>
    <row r="1066" spans="1:9" x14ac:dyDescent="0.25">
      <c r="A1066" s="11">
        <v>12</v>
      </c>
      <c r="B1066" s="13" t="s">
        <v>179</v>
      </c>
      <c r="C1066" s="13" t="s">
        <v>33</v>
      </c>
      <c r="D1066" s="14" t="str">
        <f t="shared" si="18"/>
        <v>Not Ready12MaleSeparation Anxiety Disorder (7.1)</v>
      </c>
      <c r="E1066" t="e">
        <f>VLOOKUP($D1066, Data!$A$2:$V$9750, E$16, 0)</f>
        <v>#N/A</v>
      </c>
      <c r="F1066" t="e">
        <f>VLOOKUP($D1066, Data!$A$2:$V$9750, F$16, 0)</f>
        <v>#N/A</v>
      </c>
      <c r="G1066" t="e">
        <f>VLOOKUP($D1066, Data!$A$2:$V$9750, G$16, 0)</f>
        <v>#N/A</v>
      </c>
      <c r="H1066" t="e">
        <f>VLOOKUP($D1066, Data!$A$2:$V$9750, H$16, 0)</f>
        <v>#N/A</v>
      </c>
      <c r="I1066" t="e">
        <f>VLOOKUP($D1066, Data!$A$2:$V$9750, I$16, 0)</f>
        <v>#N/A</v>
      </c>
    </row>
    <row r="1067" spans="1:9" x14ac:dyDescent="0.25">
      <c r="A1067" s="11">
        <v>12</v>
      </c>
      <c r="B1067" s="13" t="s">
        <v>179</v>
      </c>
      <c r="C1067" s="13" t="s">
        <v>34</v>
      </c>
      <c r="D1067" s="14" t="str">
        <f t="shared" si="18"/>
        <v>Not Ready12MaleObsessive Compulsive Disorder (6.1)</v>
      </c>
      <c r="E1067" t="e">
        <f>VLOOKUP($D1067, Data!$A$2:$V$9750, E$16, 0)</f>
        <v>#N/A</v>
      </c>
      <c r="F1067" t="e">
        <f>VLOOKUP($D1067, Data!$A$2:$V$9750, F$16, 0)</f>
        <v>#N/A</v>
      </c>
      <c r="G1067" t="e">
        <f>VLOOKUP($D1067, Data!$A$2:$V$9750, G$16, 0)</f>
        <v>#N/A</v>
      </c>
      <c r="H1067" t="e">
        <f>VLOOKUP($D1067, Data!$A$2:$V$9750, H$16, 0)</f>
        <v>#N/A</v>
      </c>
      <c r="I1067" t="e">
        <f>VLOOKUP($D1067, Data!$A$2:$V$9750, I$16, 0)</f>
        <v>#N/A</v>
      </c>
    </row>
    <row r="1068" spans="1:9" x14ac:dyDescent="0.25">
      <c r="A1068" s="11">
        <v>12</v>
      </c>
      <c r="B1068" s="13" t="s">
        <v>179</v>
      </c>
      <c r="C1068" s="13" t="s">
        <v>35</v>
      </c>
      <c r="D1068" s="14" t="str">
        <f t="shared" si="18"/>
        <v>Not Ready12MaleTotal Anxiety (37.1)</v>
      </c>
      <c r="E1068" t="e">
        <f>VLOOKUP($D1068, Data!$A$2:$V$9750, E$16, 0)</f>
        <v>#N/A</v>
      </c>
      <c r="F1068" t="e">
        <f>VLOOKUP($D1068, Data!$A$2:$V$9750, F$16, 0)</f>
        <v>#N/A</v>
      </c>
      <c r="G1068" t="e">
        <f>VLOOKUP($D1068, Data!$A$2:$V$9750, G$16, 0)</f>
        <v>#N/A</v>
      </c>
      <c r="H1068" t="e">
        <f>VLOOKUP($D1068, Data!$A$2:$V$9750, H$16, 0)</f>
        <v>#N/A</v>
      </c>
      <c r="I1068" t="e">
        <f>VLOOKUP($D1068, Data!$A$2:$V$9750, I$16, 0)</f>
        <v>#N/A</v>
      </c>
    </row>
    <row r="1069" spans="1:9" x14ac:dyDescent="0.25">
      <c r="A1069" s="11">
        <v>12</v>
      </c>
      <c r="B1069" s="13" t="s">
        <v>179</v>
      </c>
      <c r="C1069" s="13" t="s">
        <v>36</v>
      </c>
      <c r="D1069" s="14" t="str">
        <f t="shared" si="18"/>
        <v>Not Ready12MaleTotal Anxiety and Depression (47.1)</v>
      </c>
      <c r="E1069" t="e">
        <f>VLOOKUP($D1069, Data!$A$2:$V$9750, E$16, 0)</f>
        <v>#N/A</v>
      </c>
      <c r="F1069" t="e">
        <f>VLOOKUP($D1069, Data!$A$2:$V$9750, F$16, 0)</f>
        <v>#N/A</v>
      </c>
      <c r="G1069" t="e">
        <f>VLOOKUP($D1069, Data!$A$2:$V$9750, G$16, 0)</f>
        <v>#N/A</v>
      </c>
      <c r="H1069" t="e">
        <f>VLOOKUP($D1069, Data!$A$2:$V$9750, H$16, 0)</f>
        <v>#N/A</v>
      </c>
      <c r="I1069" t="e">
        <f>VLOOKUP($D1069, Data!$A$2:$V$9750, I$16, 0)</f>
        <v>#N/A</v>
      </c>
    </row>
    <row r="1070" spans="1:9" x14ac:dyDescent="0.25">
      <c r="A1070" s="11">
        <v>12</v>
      </c>
      <c r="B1070" s="13" t="s">
        <v>179</v>
      </c>
      <c r="C1070" s="13" t="s">
        <v>52</v>
      </c>
      <c r="D1070" s="14" t="str">
        <f t="shared" si="18"/>
        <v>Not Ready12MaleTotal Anxiety (15.1)</v>
      </c>
      <c r="E1070" t="e">
        <f>VLOOKUP($D1070, Data!$A$2:$V$9750, E$16, 0)</f>
        <v>#N/A</v>
      </c>
      <c r="F1070" t="e">
        <f>VLOOKUP($D1070, Data!$A$2:$V$9750, F$16, 0)</f>
        <v>#N/A</v>
      </c>
      <c r="G1070" t="e">
        <f>VLOOKUP($D1070, Data!$A$2:$V$9750, G$16, 0)</f>
        <v>#N/A</v>
      </c>
      <c r="H1070" t="e">
        <f>VLOOKUP($D1070, Data!$A$2:$V$9750, H$16, 0)</f>
        <v>#N/A</v>
      </c>
      <c r="I1070" t="e">
        <f>VLOOKUP($D1070, Data!$A$2:$V$9750, I$16, 0)</f>
        <v>#N/A</v>
      </c>
    </row>
    <row r="1071" spans="1:9" x14ac:dyDescent="0.25">
      <c r="A1071" s="11">
        <v>12</v>
      </c>
      <c r="B1071" s="13" t="s">
        <v>179</v>
      </c>
      <c r="C1071" s="13" t="s">
        <v>53</v>
      </c>
      <c r="D1071" s="14" t="str">
        <f t="shared" si="18"/>
        <v>Not Ready12MaleTotal Anxiety and Depression (25.1)</v>
      </c>
      <c r="E1071" t="e">
        <f>VLOOKUP($D1071, Data!$A$2:$V$9750, E$16, 0)</f>
        <v>#N/A</v>
      </c>
      <c r="F1071" t="e">
        <f>VLOOKUP($D1071, Data!$A$2:$V$9750, F$16, 0)</f>
        <v>#N/A</v>
      </c>
      <c r="G1071" t="e">
        <f>VLOOKUP($D1071, Data!$A$2:$V$9750, G$16, 0)</f>
        <v>#N/A</v>
      </c>
      <c r="H1071" t="e">
        <f>VLOOKUP($D1071, Data!$A$2:$V$9750, H$16, 0)</f>
        <v>#N/A</v>
      </c>
      <c r="I1071" t="e">
        <f>VLOOKUP($D1071, Data!$A$2:$V$9750, I$16, 0)</f>
        <v>#N/A</v>
      </c>
    </row>
    <row r="1072" spans="1:9" x14ac:dyDescent="0.25">
      <c r="A1072" s="11">
        <v>12</v>
      </c>
      <c r="B1072" s="13" t="s">
        <v>179</v>
      </c>
      <c r="C1072" s="13" t="s">
        <v>182</v>
      </c>
      <c r="D1072" s="14" t="str">
        <f t="shared" si="18"/>
        <v>Not Ready12MaleTotal Depression (5.1)</v>
      </c>
      <c r="E1072" t="e">
        <f>VLOOKUP($D1072, Data!$A$2:$V$9750, E$16, 0)</f>
        <v>#N/A</v>
      </c>
      <c r="F1072" t="e">
        <f>VLOOKUP($D1072, Data!$A$2:$V$9750, F$16, 0)</f>
        <v>#N/A</v>
      </c>
      <c r="G1072" t="e">
        <f>VLOOKUP($D1072, Data!$A$2:$V$9750, G$16, 0)</f>
        <v>#N/A</v>
      </c>
      <c r="H1072" t="e">
        <f>VLOOKUP($D1072, Data!$A$2:$V$9750, H$16, 0)</f>
        <v>#N/A</v>
      </c>
      <c r="I1072" t="e">
        <f>VLOOKUP($D1072, Data!$A$2:$V$9750, I$16, 0)</f>
        <v>#N/A</v>
      </c>
    </row>
    <row r="1073" spans="1:9" x14ac:dyDescent="0.25">
      <c r="A1073" s="11">
        <v>12</v>
      </c>
      <c r="B1073" s="13" t="s">
        <v>179</v>
      </c>
      <c r="C1073" s="13" t="s">
        <v>183</v>
      </c>
      <c r="D1073" s="14" t="str">
        <f t="shared" si="18"/>
        <v>Not Ready12MaleTotal Anxiety (20.1)</v>
      </c>
      <c r="E1073" t="e">
        <f>VLOOKUP($D1073, Data!$A$2:$V$9750, E$16, 0)</f>
        <v>#N/A</v>
      </c>
      <c r="F1073" t="e">
        <f>VLOOKUP($D1073, Data!$A$2:$V$9750, F$16, 0)</f>
        <v>#N/A</v>
      </c>
      <c r="G1073" t="e">
        <f>VLOOKUP($D1073, Data!$A$2:$V$9750, G$16, 0)</f>
        <v>#N/A</v>
      </c>
      <c r="H1073" t="e">
        <f>VLOOKUP($D1073, Data!$A$2:$V$9750, H$16, 0)</f>
        <v>#N/A</v>
      </c>
      <c r="I1073" t="e">
        <f>VLOOKUP($D1073, Data!$A$2:$V$9750, I$16, 0)</f>
        <v>#N/A</v>
      </c>
    </row>
    <row r="1074" spans="1:9" x14ac:dyDescent="0.25">
      <c r="A1074" s="11">
        <v>12</v>
      </c>
      <c r="B1074" s="13" t="s">
        <v>3302</v>
      </c>
      <c r="C1074" s="13" t="s">
        <v>29</v>
      </c>
      <c r="D1074" s="14" t="str">
        <f t="shared" si="18"/>
        <v>Not Ready12CombinedSocial Phobia (9.1)</v>
      </c>
      <c r="E1074" t="e">
        <f>VLOOKUP($D1074, Data!$A$2:$V$9750, E$16, 0)</f>
        <v>#N/A</v>
      </c>
      <c r="F1074" t="e">
        <f>VLOOKUP($D1074, Data!$A$2:$V$9750, F$16, 0)</f>
        <v>#N/A</v>
      </c>
      <c r="G1074" t="e">
        <f>VLOOKUP($D1074, Data!$A$2:$V$9750, G$16, 0)</f>
        <v>#N/A</v>
      </c>
      <c r="H1074" t="e">
        <f>VLOOKUP($D1074, Data!$A$2:$V$9750, H$16, 0)</f>
        <v>#N/A</v>
      </c>
      <c r="I1074" t="e">
        <f>VLOOKUP($D1074, Data!$A$2:$V$9750, I$16, 0)</f>
        <v>#N/A</v>
      </c>
    </row>
    <row r="1075" spans="1:9" x14ac:dyDescent="0.25">
      <c r="A1075" s="11">
        <v>12</v>
      </c>
      <c r="B1075" s="13" t="s">
        <v>3302</v>
      </c>
      <c r="C1075" s="13" t="s">
        <v>30</v>
      </c>
      <c r="D1075" s="14" t="str">
        <f t="shared" si="18"/>
        <v>Not Ready12CombinedPanic Disorder (9.1)</v>
      </c>
      <c r="E1075" t="e">
        <f>VLOOKUP($D1075, Data!$A$2:$V$9750, E$16, 0)</f>
        <v>#N/A</v>
      </c>
      <c r="F1075" t="e">
        <f>VLOOKUP($D1075, Data!$A$2:$V$9750, F$16, 0)</f>
        <v>#N/A</v>
      </c>
      <c r="G1075" t="e">
        <f>VLOOKUP($D1075, Data!$A$2:$V$9750, G$16, 0)</f>
        <v>#N/A</v>
      </c>
      <c r="H1075" t="e">
        <f>VLOOKUP($D1075, Data!$A$2:$V$9750, H$16, 0)</f>
        <v>#N/A</v>
      </c>
      <c r="I1075" t="e">
        <f>VLOOKUP($D1075, Data!$A$2:$V$9750, I$16, 0)</f>
        <v>#N/A</v>
      </c>
    </row>
    <row r="1076" spans="1:9" x14ac:dyDescent="0.25">
      <c r="A1076" s="11">
        <v>12</v>
      </c>
      <c r="B1076" s="13" t="s">
        <v>3302</v>
      </c>
      <c r="C1076" s="13" t="s">
        <v>31</v>
      </c>
      <c r="D1076" s="14" t="str">
        <f t="shared" si="18"/>
        <v>Not Ready12CombinedGeneralized Anxiety Disorder (6.1)</v>
      </c>
      <c r="E1076" t="e">
        <f>VLOOKUP($D1076, Data!$A$2:$V$9750, E$16, 0)</f>
        <v>#N/A</v>
      </c>
      <c r="F1076" t="e">
        <f>VLOOKUP($D1076, Data!$A$2:$V$9750, F$16, 0)</f>
        <v>#N/A</v>
      </c>
      <c r="G1076" t="e">
        <f>VLOOKUP($D1076, Data!$A$2:$V$9750, G$16, 0)</f>
        <v>#N/A</v>
      </c>
      <c r="H1076" t="e">
        <f>VLOOKUP($D1076, Data!$A$2:$V$9750, H$16, 0)</f>
        <v>#N/A</v>
      </c>
      <c r="I1076" t="e">
        <f>VLOOKUP($D1076, Data!$A$2:$V$9750, I$16, 0)</f>
        <v>#N/A</v>
      </c>
    </row>
    <row r="1077" spans="1:9" x14ac:dyDescent="0.25">
      <c r="A1077" s="11">
        <v>12</v>
      </c>
      <c r="B1077" s="13" t="s">
        <v>3302</v>
      </c>
      <c r="C1077" s="13" t="s">
        <v>32</v>
      </c>
      <c r="D1077" s="14" t="str">
        <f t="shared" si="18"/>
        <v>Not Ready12CombinedMajor Depressive Disorder (10.1)</v>
      </c>
      <c r="E1077" t="e">
        <f>VLOOKUP($D1077, Data!$A$2:$V$9750, E$16, 0)</f>
        <v>#N/A</v>
      </c>
      <c r="F1077" t="e">
        <f>VLOOKUP($D1077, Data!$A$2:$V$9750, F$16, 0)</f>
        <v>#N/A</v>
      </c>
      <c r="G1077" t="e">
        <f>VLOOKUP($D1077, Data!$A$2:$V$9750, G$16, 0)</f>
        <v>#N/A</v>
      </c>
      <c r="H1077" t="e">
        <f>VLOOKUP($D1077, Data!$A$2:$V$9750, H$16, 0)</f>
        <v>#N/A</v>
      </c>
      <c r="I1077" t="e">
        <f>VLOOKUP($D1077, Data!$A$2:$V$9750, I$16, 0)</f>
        <v>#N/A</v>
      </c>
    </row>
    <row r="1078" spans="1:9" x14ac:dyDescent="0.25">
      <c r="A1078" s="11">
        <v>12</v>
      </c>
      <c r="B1078" s="13" t="s">
        <v>3302</v>
      </c>
      <c r="C1078" s="13" t="s">
        <v>33</v>
      </c>
      <c r="D1078" s="14" t="str">
        <f t="shared" si="18"/>
        <v>Not Ready12CombinedSeparation Anxiety Disorder (7.1)</v>
      </c>
      <c r="E1078" t="e">
        <f>VLOOKUP($D1078, Data!$A$2:$V$9750, E$16, 0)</f>
        <v>#N/A</v>
      </c>
      <c r="F1078" t="e">
        <f>VLOOKUP($D1078, Data!$A$2:$V$9750, F$16, 0)</f>
        <v>#N/A</v>
      </c>
      <c r="G1078" t="e">
        <f>VLOOKUP($D1078, Data!$A$2:$V$9750, G$16, 0)</f>
        <v>#N/A</v>
      </c>
      <c r="H1078" t="e">
        <f>VLOOKUP($D1078, Data!$A$2:$V$9750, H$16, 0)</f>
        <v>#N/A</v>
      </c>
      <c r="I1078" t="e">
        <f>VLOOKUP($D1078, Data!$A$2:$V$9750, I$16, 0)</f>
        <v>#N/A</v>
      </c>
    </row>
    <row r="1079" spans="1:9" x14ac:dyDescent="0.25">
      <c r="A1079" s="11">
        <v>12</v>
      </c>
      <c r="B1079" s="13" t="s">
        <v>3302</v>
      </c>
      <c r="C1079" s="13" t="s">
        <v>34</v>
      </c>
      <c r="D1079" s="14" t="str">
        <f t="shared" si="18"/>
        <v>Not Ready12CombinedObsessive Compulsive Disorder (6.1)</v>
      </c>
      <c r="E1079" t="e">
        <f>VLOOKUP($D1079, Data!$A$2:$V$9750, E$16, 0)</f>
        <v>#N/A</v>
      </c>
      <c r="F1079" t="e">
        <f>VLOOKUP($D1079, Data!$A$2:$V$9750, F$16, 0)</f>
        <v>#N/A</v>
      </c>
      <c r="G1079" t="e">
        <f>VLOOKUP($D1079, Data!$A$2:$V$9750, G$16, 0)</f>
        <v>#N/A</v>
      </c>
      <c r="H1079" t="e">
        <f>VLOOKUP($D1079, Data!$A$2:$V$9750, H$16, 0)</f>
        <v>#N/A</v>
      </c>
      <c r="I1079" t="e">
        <f>VLOOKUP($D1079, Data!$A$2:$V$9750, I$16, 0)</f>
        <v>#N/A</v>
      </c>
    </row>
    <row r="1080" spans="1:9" x14ac:dyDescent="0.25">
      <c r="A1080" s="11">
        <v>12</v>
      </c>
      <c r="B1080" s="13" t="s">
        <v>3302</v>
      </c>
      <c r="C1080" s="13" t="s">
        <v>35</v>
      </c>
      <c r="D1080" s="14" t="str">
        <f t="shared" si="18"/>
        <v>Not Ready12CombinedTotal Anxiety (37.1)</v>
      </c>
      <c r="E1080" t="e">
        <f>VLOOKUP($D1080, Data!$A$2:$V$9750, E$16, 0)</f>
        <v>#N/A</v>
      </c>
      <c r="F1080" t="e">
        <f>VLOOKUP($D1080, Data!$A$2:$V$9750, F$16, 0)</f>
        <v>#N/A</v>
      </c>
      <c r="G1080" t="e">
        <f>VLOOKUP($D1080, Data!$A$2:$V$9750, G$16, 0)</f>
        <v>#N/A</v>
      </c>
      <c r="H1080" t="e">
        <f>VLOOKUP($D1080, Data!$A$2:$V$9750, H$16, 0)</f>
        <v>#N/A</v>
      </c>
      <c r="I1080" t="e">
        <f>VLOOKUP($D1080, Data!$A$2:$V$9750, I$16, 0)</f>
        <v>#N/A</v>
      </c>
    </row>
    <row r="1081" spans="1:9" x14ac:dyDescent="0.25">
      <c r="A1081" s="11">
        <v>12</v>
      </c>
      <c r="B1081" s="13" t="s">
        <v>3302</v>
      </c>
      <c r="C1081" s="13" t="s">
        <v>36</v>
      </c>
      <c r="D1081" s="14" t="str">
        <f t="shared" si="18"/>
        <v>Not Ready12CombinedTotal Anxiety and Depression (47.1)</v>
      </c>
      <c r="E1081" t="e">
        <f>VLOOKUP($D1081, Data!$A$2:$V$9750, E$16, 0)</f>
        <v>#N/A</v>
      </c>
      <c r="F1081" t="e">
        <f>VLOOKUP($D1081, Data!$A$2:$V$9750, F$16, 0)</f>
        <v>#N/A</v>
      </c>
      <c r="G1081" t="e">
        <f>VLOOKUP($D1081, Data!$A$2:$V$9750, G$16, 0)</f>
        <v>#N/A</v>
      </c>
      <c r="H1081" t="e">
        <f>VLOOKUP($D1081, Data!$A$2:$V$9750, H$16, 0)</f>
        <v>#N/A</v>
      </c>
      <c r="I1081" t="e">
        <f>VLOOKUP($D1081, Data!$A$2:$V$9750, I$16, 0)</f>
        <v>#N/A</v>
      </c>
    </row>
    <row r="1082" spans="1:9" x14ac:dyDescent="0.25">
      <c r="A1082" s="11">
        <v>12</v>
      </c>
      <c r="B1082" s="13" t="s">
        <v>3302</v>
      </c>
      <c r="C1082" s="13" t="s">
        <v>52</v>
      </c>
      <c r="D1082" s="14" t="str">
        <f t="shared" si="18"/>
        <v>Not Ready12CombinedTotal Anxiety (15.1)</v>
      </c>
      <c r="E1082" t="e">
        <f>VLOOKUP($D1082, Data!$A$2:$V$9750, E$16, 0)</f>
        <v>#N/A</v>
      </c>
      <c r="F1082" t="e">
        <f>VLOOKUP($D1082, Data!$A$2:$V$9750, F$16, 0)</f>
        <v>#N/A</v>
      </c>
      <c r="G1082" t="e">
        <f>VLOOKUP($D1082, Data!$A$2:$V$9750, G$16, 0)</f>
        <v>#N/A</v>
      </c>
      <c r="H1082" t="e">
        <f>VLOOKUP($D1082, Data!$A$2:$V$9750, H$16, 0)</f>
        <v>#N/A</v>
      </c>
      <c r="I1082" t="e">
        <f>VLOOKUP($D1082, Data!$A$2:$V$9750, I$16, 0)</f>
        <v>#N/A</v>
      </c>
    </row>
    <row r="1083" spans="1:9" x14ac:dyDescent="0.25">
      <c r="A1083" s="11">
        <v>12</v>
      </c>
      <c r="B1083" s="13" t="s">
        <v>3302</v>
      </c>
      <c r="C1083" s="13" t="s">
        <v>53</v>
      </c>
      <c r="D1083" s="14" t="str">
        <f t="shared" si="18"/>
        <v>Not Ready12CombinedTotal Anxiety and Depression (25.1)</v>
      </c>
      <c r="E1083" t="e">
        <f>VLOOKUP($D1083, Data!$A$2:$V$9750, E$16, 0)</f>
        <v>#N/A</v>
      </c>
      <c r="F1083" t="e">
        <f>VLOOKUP($D1083, Data!$A$2:$V$9750, F$16, 0)</f>
        <v>#N/A</v>
      </c>
      <c r="G1083" t="e">
        <f>VLOOKUP($D1083, Data!$A$2:$V$9750, G$16, 0)</f>
        <v>#N/A</v>
      </c>
      <c r="H1083" t="e">
        <f>VLOOKUP($D1083, Data!$A$2:$V$9750, H$16, 0)</f>
        <v>#N/A</v>
      </c>
      <c r="I1083" t="e">
        <f>VLOOKUP($D1083, Data!$A$2:$V$9750, I$16, 0)</f>
        <v>#N/A</v>
      </c>
    </row>
    <row r="1084" spans="1:9" x14ac:dyDescent="0.25">
      <c r="A1084" s="11">
        <v>12</v>
      </c>
      <c r="B1084" s="13" t="s">
        <v>3302</v>
      </c>
      <c r="C1084" s="13" t="s">
        <v>182</v>
      </c>
      <c r="D1084" s="14" t="str">
        <f t="shared" si="18"/>
        <v>Not Ready12CombinedTotal Depression (5.1)</v>
      </c>
      <c r="E1084" t="e">
        <f>VLOOKUP($D1084, Data!$A$2:$V$9750, E$16, 0)</f>
        <v>#N/A</v>
      </c>
      <c r="F1084" t="e">
        <f>VLOOKUP($D1084, Data!$A$2:$V$9750, F$16, 0)</f>
        <v>#N/A</v>
      </c>
      <c r="G1084" t="e">
        <f>VLOOKUP($D1084, Data!$A$2:$V$9750, G$16, 0)</f>
        <v>#N/A</v>
      </c>
      <c r="H1084" t="e">
        <f>VLOOKUP($D1084, Data!$A$2:$V$9750, H$16, 0)</f>
        <v>#N/A</v>
      </c>
      <c r="I1084" t="e">
        <f>VLOOKUP($D1084, Data!$A$2:$V$9750, I$16, 0)</f>
        <v>#N/A</v>
      </c>
    </row>
    <row r="1085" spans="1:9" x14ac:dyDescent="0.25">
      <c r="A1085" s="11">
        <v>12</v>
      </c>
      <c r="B1085" s="13" t="s">
        <v>3302</v>
      </c>
      <c r="C1085" s="13" t="s">
        <v>183</v>
      </c>
      <c r="D1085" s="14" t="str">
        <f t="shared" si="18"/>
        <v>Not Ready12CombinedTotal Anxiety (20.1)</v>
      </c>
      <c r="E1085" t="e">
        <f>VLOOKUP($D1085, Data!$A$2:$V$9750, E$16, 0)</f>
        <v>#N/A</v>
      </c>
      <c r="F1085" t="e">
        <f>VLOOKUP($D1085, Data!$A$2:$V$9750, F$16, 0)</f>
        <v>#N/A</v>
      </c>
      <c r="G1085" t="e">
        <f>VLOOKUP($D1085, Data!$A$2:$V$9750, G$16, 0)</f>
        <v>#N/A</v>
      </c>
      <c r="H1085" t="e">
        <f>VLOOKUP($D1085, Data!$A$2:$V$9750, H$16, 0)</f>
        <v>#N/A</v>
      </c>
      <c r="I1085" t="e">
        <f>VLOOKUP($D1085, Data!$A$2:$V$9750, I$16, 0)</f>
        <v>#N/A</v>
      </c>
    </row>
    <row r="1086" spans="1:9" x14ac:dyDescent="0.25">
      <c r="A1086" s="11">
        <v>12</v>
      </c>
      <c r="B1086" s="13" t="s">
        <v>180</v>
      </c>
      <c r="C1086" s="13" t="s">
        <v>29</v>
      </c>
      <c r="D1086" s="14" t="str">
        <f t="shared" si="18"/>
        <v>Not Ready12Non-binarySocial Phobia (9.1)</v>
      </c>
      <c r="E1086" t="e">
        <f>VLOOKUP($D1086, Data!$A$2:$V$9750, E$16, 0)</f>
        <v>#N/A</v>
      </c>
      <c r="F1086" t="e">
        <f>VLOOKUP($D1086, Data!$A$2:$V$9750, F$16, 0)</f>
        <v>#N/A</v>
      </c>
      <c r="G1086" t="e">
        <f>VLOOKUP($D1086, Data!$A$2:$V$9750, G$16, 0)</f>
        <v>#N/A</v>
      </c>
      <c r="H1086" t="e">
        <f>VLOOKUP($D1086, Data!$A$2:$V$9750, H$16, 0)</f>
        <v>#N/A</v>
      </c>
      <c r="I1086" t="e">
        <f>VLOOKUP($D1086, Data!$A$2:$V$9750, I$16, 0)</f>
        <v>#N/A</v>
      </c>
    </row>
    <row r="1087" spans="1:9" x14ac:dyDescent="0.25">
      <c r="A1087" s="11">
        <v>12</v>
      </c>
      <c r="B1087" s="13" t="s">
        <v>180</v>
      </c>
      <c r="C1087" s="13" t="s">
        <v>30</v>
      </c>
      <c r="D1087" s="14" t="str">
        <f t="shared" si="18"/>
        <v>Not Ready12Non-binaryPanic Disorder (9.1)</v>
      </c>
      <c r="E1087" t="e">
        <f>VLOOKUP($D1087, Data!$A$2:$V$9750, E$16, 0)</f>
        <v>#N/A</v>
      </c>
      <c r="F1087" t="e">
        <f>VLOOKUP($D1087, Data!$A$2:$V$9750, F$16, 0)</f>
        <v>#N/A</v>
      </c>
      <c r="G1087" t="e">
        <f>VLOOKUP($D1087, Data!$A$2:$V$9750, G$16, 0)</f>
        <v>#N/A</v>
      </c>
      <c r="H1087" t="e">
        <f>VLOOKUP($D1087, Data!$A$2:$V$9750, H$16, 0)</f>
        <v>#N/A</v>
      </c>
      <c r="I1087" t="e">
        <f>VLOOKUP($D1087, Data!$A$2:$V$9750, I$16, 0)</f>
        <v>#N/A</v>
      </c>
    </row>
    <row r="1088" spans="1:9" x14ac:dyDescent="0.25">
      <c r="A1088" s="11">
        <v>12</v>
      </c>
      <c r="B1088" s="13" t="s">
        <v>180</v>
      </c>
      <c r="C1088" s="13" t="s">
        <v>31</v>
      </c>
      <c r="D1088" s="14" t="str">
        <f t="shared" si="18"/>
        <v>Not Ready12Non-binaryGeneralized Anxiety Disorder (6.1)</v>
      </c>
      <c r="E1088" t="e">
        <f>VLOOKUP($D1088, Data!$A$2:$V$9750, E$16, 0)</f>
        <v>#N/A</v>
      </c>
      <c r="F1088" t="e">
        <f>VLOOKUP($D1088, Data!$A$2:$V$9750, F$16, 0)</f>
        <v>#N/A</v>
      </c>
      <c r="G1088" t="e">
        <f>VLOOKUP($D1088, Data!$A$2:$V$9750, G$16, 0)</f>
        <v>#N/A</v>
      </c>
      <c r="H1088" t="e">
        <f>VLOOKUP($D1088, Data!$A$2:$V$9750, H$16, 0)</f>
        <v>#N/A</v>
      </c>
      <c r="I1088" t="e">
        <f>VLOOKUP($D1088, Data!$A$2:$V$9750, I$16, 0)</f>
        <v>#N/A</v>
      </c>
    </row>
    <row r="1089" spans="1:9" x14ac:dyDescent="0.25">
      <c r="A1089" s="11">
        <v>12</v>
      </c>
      <c r="B1089" s="13" t="s">
        <v>180</v>
      </c>
      <c r="C1089" s="13" t="s">
        <v>32</v>
      </c>
      <c r="D1089" s="14" t="str">
        <f t="shared" si="18"/>
        <v>Not Ready12Non-binaryMajor Depressive Disorder (10.1)</v>
      </c>
      <c r="E1089" t="e">
        <f>VLOOKUP($D1089, Data!$A$2:$V$9750, E$16, 0)</f>
        <v>#N/A</v>
      </c>
      <c r="F1089" t="e">
        <f>VLOOKUP($D1089, Data!$A$2:$V$9750, F$16, 0)</f>
        <v>#N/A</v>
      </c>
      <c r="G1089" t="e">
        <f>VLOOKUP($D1089, Data!$A$2:$V$9750, G$16, 0)</f>
        <v>#N/A</v>
      </c>
      <c r="H1089" t="e">
        <f>VLOOKUP($D1089, Data!$A$2:$V$9750, H$16, 0)</f>
        <v>#N/A</v>
      </c>
      <c r="I1089" t="e">
        <f>VLOOKUP($D1089, Data!$A$2:$V$9750, I$16, 0)</f>
        <v>#N/A</v>
      </c>
    </row>
    <row r="1090" spans="1:9" x14ac:dyDescent="0.25">
      <c r="A1090" s="11">
        <v>12</v>
      </c>
      <c r="B1090" s="13" t="s">
        <v>180</v>
      </c>
      <c r="C1090" s="13" t="s">
        <v>33</v>
      </c>
      <c r="D1090" s="14" t="str">
        <f t="shared" si="18"/>
        <v>Not Ready12Non-binarySeparation Anxiety Disorder (7.1)</v>
      </c>
      <c r="E1090" t="e">
        <f>VLOOKUP($D1090, Data!$A$2:$V$9750, E$16, 0)</f>
        <v>#N/A</v>
      </c>
      <c r="F1090" t="e">
        <f>VLOOKUP($D1090, Data!$A$2:$V$9750, F$16, 0)</f>
        <v>#N/A</v>
      </c>
      <c r="G1090" t="e">
        <f>VLOOKUP($D1090, Data!$A$2:$V$9750, G$16, 0)</f>
        <v>#N/A</v>
      </c>
      <c r="H1090" t="e">
        <f>VLOOKUP($D1090, Data!$A$2:$V$9750, H$16, 0)</f>
        <v>#N/A</v>
      </c>
      <c r="I1090" t="e">
        <f>VLOOKUP($D1090, Data!$A$2:$V$9750, I$16, 0)</f>
        <v>#N/A</v>
      </c>
    </row>
    <row r="1091" spans="1:9" x14ac:dyDescent="0.25">
      <c r="A1091" s="11">
        <v>12</v>
      </c>
      <c r="B1091" s="13" t="s">
        <v>180</v>
      </c>
      <c r="C1091" s="13" t="s">
        <v>34</v>
      </c>
      <c r="D1091" s="14" t="str">
        <f t="shared" si="18"/>
        <v>Not Ready12Non-binaryObsessive Compulsive Disorder (6.1)</v>
      </c>
      <c r="E1091" t="e">
        <f>VLOOKUP($D1091, Data!$A$2:$V$9750, E$16, 0)</f>
        <v>#N/A</v>
      </c>
      <c r="F1091" t="e">
        <f>VLOOKUP($D1091, Data!$A$2:$V$9750, F$16, 0)</f>
        <v>#N/A</v>
      </c>
      <c r="G1091" t="e">
        <f>VLOOKUP($D1091, Data!$A$2:$V$9750, G$16, 0)</f>
        <v>#N/A</v>
      </c>
      <c r="H1091" t="e">
        <f>VLOOKUP($D1091, Data!$A$2:$V$9750, H$16, 0)</f>
        <v>#N/A</v>
      </c>
      <c r="I1091" t="e">
        <f>VLOOKUP($D1091, Data!$A$2:$V$9750, I$16, 0)</f>
        <v>#N/A</v>
      </c>
    </row>
    <row r="1092" spans="1:9" x14ac:dyDescent="0.25">
      <c r="A1092" s="11">
        <v>12</v>
      </c>
      <c r="B1092" s="13" t="s">
        <v>180</v>
      </c>
      <c r="C1092" s="13" t="s">
        <v>35</v>
      </c>
      <c r="D1092" s="14" t="str">
        <f t="shared" si="18"/>
        <v>Not Ready12Non-binaryTotal Anxiety (37.1)</v>
      </c>
      <c r="E1092" t="e">
        <f>VLOOKUP($D1092, Data!$A$2:$V$9750, E$16, 0)</f>
        <v>#N/A</v>
      </c>
      <c r="F1092" t="e">
        <f>VLOOKUP($D1092, Data!$A$2:$V$9750, F$16, 0)</f>
        <v>#N/A</v>
      </c>
      <c r="G1092" t="e">
        <f>VLOOKUP($D1092, Data!$A$2:$V$9750, G$16, 0)</f>
        <v>#N/A</v>
      </c>
      <c r="H1092" t="e">
        <f>VLOOKUP($D1092, Data!$A$2:$V$9750, H$16, 0)</f>
        <v>#N/A</v>
      </c>
      <c r="I1092" t="e">
        <f>VLOOKUP($D1092, Data!$A$2:$V$9750, I$16, 0)</f>
        <v>#N/A</v>
      </c>
    </row>
    <row r="1093" spans="1:9" x14ac:dyDescent="0.25">
      <c r="A1093" s="11">
        <v>12</v>
      </c>
      <c r="B1093" s="13" t="s">
        <v>180</v>
      </c>
      <c r="C1093" s="13" t="s">
        <v>36</v>
      </c>
      <c r="D1093" s="14" t="str">
        <f t="shared" si="18"/>
        <v>Not Ready12Non-binaryTotal Anxiety and Depression (47.1)</v>
      </c>
      <c r="E1093" t="e">
        <f>VLOOKUP($D1093, Data!$A$2:$V$9750, E$16, 0)</f>
        <v>#N/A</v>
      </c>
      <c r="F1093" t="e">
        <f>VLOOKUP($D1093, Data!$A$2:$V$9750, F$16, 0)</f>
        <v>#N/A</v>
      </c>
      <c r="G1093" t="e">
        <f>VLOOKUP($D1093, Data!$A$2:$V$9750, G$16, 0)</f>
        <v>#N/A</v>
      </c>
      <c r="H1093" t="e">
        <f>VLOOKUP($D1093, Data!$A$2:$V$9750, H$16, 0)</f>
        <v>#N/A</v>
      </c>
      <c r="I1093" t="e">
        <f>VLOOKUP($D1093, Data!$A$2:$V$9750, I$16, 0)</f>
        <v>#N/A</v>
      </c>
    </row>
    <row r="1094" spans="1:9" x14ac:dyDescent="0.25">
      <c r="A1094" s="11">
        <v>12</v>
      </c>
      <c r="B1094" s="13" t="s">
        <v>180</v>
      </c>
      <c r="C1094" s="13" t="s">
        <v>52</v>
      </c>
      <c r="D1094" s="14" t="str">
        <f t="shared" si="18"/>
        <v>Not Ready12Non-binaryTotal Anxiety (15.1)</v>
      </c>
      <c r="E1094" t="e">
        <f>VLOOKUP($D1094, Data!$A$2:$V$9750, E$16, 0)</f>
        <v>#N/A</v>
      </c>
      <c r="F1094" t="e">
        <f>VLOOKUP($D1094, Data!$A$2:$V$9750, F$16, 0)</f>
        <v>#N/A</v>
      </c>
      <c r="G1094" t="e">
        <f>VLOOKUP($D1094, Data!$A$2:$V$9750, G$16, 0)</f>
        <v>#N/A</v>
      </c>
      <c r="H1094" t="e">
        <f>VLOOKUP($D1094, Data!$A$2:$V$9750, H$16, 0)</f>
        <v>#N/A</v>
      </c>
      <c r="I1094" t="e">
        <f>VLOOKUP($D1094, Data!$A$2:$V$9750, I$16, 0)</f>
        <v>#N/A</v>
      </c>
    </row>
    <row r="1095" spans="1:9" x14ac:dyDescent="0.25">
      <c r="A1095" s="11">
        <v>12</v>
      </c>
      <c r="B1095" s="13" t="s">
        <v>180</v>
      </c>
      <c r="C1095" s="13" t="s">
        <v>53</v>
      </c>
      <c r="D1095" s="14" t="str">
        <f t="shared" si="18"/>
        <v>Not Ready12Non-binaryTotal Anxiety and Depression (25.1)</v>
      </c>
      <c r="E1095" t="e">
        <f>VLOOKUP($D1095, Data!$A$2:$V$9750, E$16, 0)</f>
        <v>#N/A</v>
      </c>
      <c r="F1095" t="e">
        <f>VLOOKUP($D1095, Data!$A$2:$V$9750, F$16, 0)</f>
        <v>#N/A</v>
      </c>
      <c r="G1095" t="e">
        <f>VLOOKUP($D1095, Data!$A$2:$V$9750, G$16, 0)</f>
        <v>#N/A</v>
      </c>
      <c r="H1095" t="e">
        <f>VLOOKUP($D1095, Data!$A$2:$V$9750, H$16, 0)</f>
        <v>#N/A</v>
      </c>
      <c r="I1095" t="e">
        <f>VLOOKUP($D1095, Data!$A$2:$V$9750, I$16, 0)</f>
        <v>#N/A</v>
      </c>
    </row>
    <row r="1096" spans="1:9" x14ac:dyDescent="0.25">
      <c r="A1096" s="11">
        <v>12</v>
      </c>
      <c r="B1096" s="13" t="s">
        <v>180</v>
      </c>
      <c r="C1096" s="13" t="s">
        <v>182</v>
      </c>
      <c r="D1096" s="14" t="str">
        <f t="shared" si="18"/>
        <v>Not Ready12Non-binaryTotal Depression (5.1)</v>
      </c>
      <c r="E1096" t="e">
        <f>VLOOKUP($D1096, Data!$A$2:$V$9750, E$16, 0)</f>
        <v>#N/A</v>
      </c>
      <c r="F1096" t="e">
        <f>VLOOKUP($D1096, Data!$A$2:$V$9750, F$16, 0)</f>
        <v>#N/A</v>
      </c>
      <c r="G1096" t="e">
        <f>VLOOKUP($D1096, Data!$A$2:$V$9750, G$16, 0)</f>
        <v>#N/A</v>
      </c>
      <c r="H1096" t="e">
        <f>VLOOKUP($D1096, Data!$A$2:$V$9750, H$16, 0)</f>
        <v>#N/A</v>
      </c>
      <c r="I1096" t="e">
        <f>VLOOKUP($D1096, Data!$A$2:$V$9750, I$16, 0)</f>
        <v>#N/A</v>
      </c>
    </row>
    <row r="1097" spans="1:9" x14ac:dyDescent="0.25">
      <c r="A1097" s="11">
        <v>12</v>
      </c>
      <c r="B1097" s="13" t="s">
        <v>180</v>
      </c>
      <c r="C1097" s="13" t="s">
        <v>183</v>
      </c>
      <c r="D1097" s="14" t="str">
        <f t="shared" si="18"/>
        <v>Not Ready12Non-binaryTotal Anxiety (20.1)</v>
      </c>
      <c r="E1097" t="e">
        <f>VLOOKUP($D1097, Data!$A$2:$V$9750, E$16, 0)</f>
        <v>#N/A</v>
      </c>
      <c r="F1097" t="e">
        <f>VLOOKUP($D1097, Data!$A$2:$V$9750, F$16, 0)</f>
        <v>#N/A</v>
      </c>
      <c r="G1097" t="e">
        <f>VLOOKUP($D1097, Data!$A$2:$V$9750, G$16, 0)</f>
        <v>#N/A</v>
      </c>
      <c r="H1097" t="e">
        <f>VLOOKUP($D1097, Data!$A$2:$V$9750, H$16, 0)</f>
        <v>#N/A</v>
      </c>
      <c r="I1097" t="e">
        <f>VLOOKUP($D1097, Data!$A$2:$V$9750, I$16, 0)</f>
        <v>#N/A</v>
      </c>
    </row>
    <row r="1098" spans="1:9" x14ac:dyDescent="0.25">
      <c r="A1098" s="11">
        <v>12</v>
      </c>
      <c r="B1098" s="13" t="s">
        <v>181</v>
      </c>
      <c r="C1098" s="13" t="s">
        <v>29</v>
      </c>
      <c r="D1098" s="14" t="str">
        <f t="shared" si="18"/>
        <v>Not Ready12TransgenderSocial Phobia (9.1)</v>
      </c>
      <c r="E1098" t="e">
        <f>VLOOKUP($D1098, Data!$A$2:$V$9750, E$16, 0)</f>
        <v>#N/A</v>
      </c>
      <c r="F1098" t="e">
        <f>VLOOKUP($D1098, Data!$A$2:$V$9750, F$16, 0)</f>
        <v>#N/A</v>
      </c>
      <c r="G1098" t="e">
        <f>VLOOKUP($D1098, Data!$A$2:$V$9750, G$16, 0)</f>
        <v>#N/A</v>
      </c>
      <c r="H1098" t="e">
        <f>VLOOKUP($D1098, Data!$A$2:$V$9750, H$16, 0)</f>
        <v>#N/A</v>
      </c>
      <c r="I1098" t="e">
        <f>VLOOKUP($D1098, Data!$A$2:$V$9750, I$16, 0)</f>
        <v>#N/A</v>
      </c>
    </row>
    <row r="1099" spans="1:9" x14ac:dyDescent="0.25">
      <c r="A1099" s="11">
        <v>12</v>
      </c>
      <c r="B1099" s="13" t="s">
        <v>181</v>
      </c>
      <c r="C1099" s="13" t="s">
        <v>30</v>
      </c>
      <c r="D1099" s="14" t="str">
        <f t="shared" si="18"/>
        <v>Not Ready12TransgenderPanic Disorder (9.1)</v>
      </c>
      <c r="E1099" t="e">
        <f>VLOOKUP($D1099, Data!$A$2:$V$9750, E$16, 0)</f>
        <v>#N/A</v>
      </c>
      <c r="F1099" t="e">
        <f>VLOOKUP($D1099, Data!$A$2:$V$9750, F$16, 0)</f>
        <v>#N/A</v>
      </c>
      <c r="G1099" t="e">
        <f>VLOOKUP($D1099, Data!$A$2:$V$9750, G$16, 0)</f>
        <v>#N/A</v>
      </c>
      <c r="H1099" t="e">
        <f>VLOOKUP($D1099, Data!$A$2:$V$9750, H$16, 0)</f>
        <v>#N/A</v>
      </c>
      <c r="I1099" t="e">
        <f>VLOOKUP($D1099, Data!$A$2:$V$9750, I$16, 0)</f>
        <v>#N/A</v>
      </c>
    </row>
    <row r="1100" spans="1:9" x14ac:dyDescent="0.25">
      <c r="A1100" s="11">
        <v>12</v>
      </c>
      <c r="B1100" s="13" t="s">
        <v>181</v>
      </c>
      <c r="C1100" s="13" t="s">
        <v>31</v>
      </c>
      <c r="D1100" s="14" t="str">
        <f t="shared" si="18"/>
        <v>Not Ready12TransgenderGeneralized Anxiety Disorder (6.1)</v>
      </c>
      <c r="E1100" t="e">
        <f>VLOOKUP($D1100, Data!$A$2:$V$9750, E$16, 0)</f>
        <v>#N/A</v>
      </c>
      <c r="F1100" t="e">
        <f>VLOOKUP($D1100, Data!$A$2:$V$9750, F$16, 0)</f>
        <v>#N/A</v>
      </c>
      <c r="G1100" t="e">
        <f>VLOOKUP($D1100, Data!$A$2:$V$9750, G$16, 0)</f>
        <v>#N/A</v>
      </c>
      <c r="H1100" t="e">
        <f>VLOOKUP($D1100, Data!$A$2:$V$9750, H$16, 0)</f>
        <v>#N/A</v>
      </c>
      <c r="I1100" t="e">
        <f>VLOOKUP($D1100, Data!$A$2:$V$9750, I$16, 0)</f>
        <v>#N/A</v>
      </c>
    </row>
    <row r="1101" spans="1:9" x14ac:dyDescent="0.25">
      <c r="A1101" s="11">
        <v>12</v>
      </c>
      <c r="B1101" s="13" t="s">
        <v>181</v>
      </c>
      <c r="C1101" s="13" t="s">
        <v>32</v>
      </c>
      <c r="D1101" s="14" t="str">
        <f t="shared" si="18"/>
        <v>Not Ready12TransgenderMajor Depressive Disorder (10.1)</v>
      </c>
      <c r="E1101" t="e">
        <f>VLOOKUP($D1101, Data!$A$2:$V$9750, E$16, 0)</f>
        <v>#N/A</v>
      </c>
      <c r="F1101" t="e">
        <f>VLOOKUP($D1101, Data!$A$2:$V$9750, F$16, 0)</f>
        <v>#N/A</v>
      </c>
      <c r="G1101" t="e">
        <f>VLOOKUP($D1101, Data!$A$2:$V$9750, G$16, 0)</f>
        <v>#N/A</v>
      </c>
      <c r="H1101" t="e">
        <f>VLOOKUP($D1101, Data!$A$2:$V$9750, H$16, 0)</f>
        <v>#N/A</v>
      </c>
      <c r="I1101" t="e">
        <f>VLOOKUP($D1101, Data!$A$2:$V$9750, I$16, 0)</f>
        <v>#N/A</v>
      </c>
    </row>
    <row r="1102" spans="1:9" x14ac:dyDescent="0.25">
      <c r="A1102" s="11">
        <v>12</v>
      </c>
      <c r="B1102" s="13" t="s">
        <v>181</v>
      </c>
      <c r="C1102" s="13" t="s">
        <v>33</v>
      </c>
      <c r="D1102" s="14" t="str">
        <f t="shared" si="18"/>
        <v>Not Ready12TransgenderSeparation Anxiety Disorder (7.1)</v>
      </c>
      <c r="E1102" t="e">
        <f>VLOOKUP($D1102, Data!$A$2:$V$9750, E$16, 0)</f>
        <v>#N/A</v>
      </c>
      <c r="F1102" t="e">
        <f>VLOOKUP($D1102, Data!$A$2:$V$9750, F$16, 0)</f>
        <v>#N/A</v>
      </c>
      <c r="G1102" t="e">
        <f>VLOOKUP($D1102, Data!$A$2:$V$9750, G$16, 0)</f>
        <v>#N/A</v>
      </c>
      <c r="H1102" t="e">
        <f>VLOOKUP($D1102, Data!$A$2:$V$9750, H$16, 0)</f>
        <v>#N/A</v>
      </c>
      <c r="I1102" t="e">
        <f>VLOOKUP($D1102, Data!$A$2:$V$9750, I$16, 0)</f>
        <v>#N/A</v>
      </c>
    </row>
    <row r="1103" spans="1:9" x14ac:dyDescent="0.25">
      <c r="A1103" s="11">
        <v>12</v>
      </c>
      <c r="B1103" s="13" t="s">
        <v>181</v>
      </c>
      <c r="C1103" s="13" t="s">
        <v>34</v>
      </c>
      <c r="D1103" s="14" t="str">
        <f t="shared" si="18"/>
        <v>Not Ready12TransgenderObsessive Compulsive Disorder (6.1)</v>
      </c>
      <c r="E1103" t="e">
        <f>VLOOKUP($D1103, Data!$A$2:$V$9750, E$16, 0)</f>
        <v>#N/A</v>
      </c>
      <c r="F1103" t="e">
        <f>VLOOKUP($D1103, Data!$A$2:$V$9750, F$16, 0)</f>
        <v>#N/A</v>
      </c>
      <c r="G1103" t="e">
        <f>VLOOKUP($D1103, Data!$A$2:$V$9750, G$16, 0)</f>
        <v>#N/A</v>
      </c>
      <c r="H1103" t="e">
        <f>VLOOKUP($D1103, Data!$A$2:$V$9750, H$16, 0)</f>
        <v>#N/A</v>
      </c>
      <c r="I1103" t="e">
        <f>VLOOKUP($D1103, Data!$A$2:$V$9750, I$16, 0)</f>
        <v>#N/A</v>
      </c>
    </row>
    <row r="1104" spans="1:9" x14ac:dyDescent="0.25">
      <c r="A1104" s="11">
        <v>12</v>
      </c>
      <c r="B1104" s="13" t="s">
        <v>181</v>
      </c>
      <c r="C1104" s="13" t="s">
        <v>35</v>
      </c>
      <c r="D1104" s="14" t="str">
        <f t="shared" si="18"/>
        <v>Not Ready12TransgenderTotal Anxiety (37.1)</v>
      </c>
      <c r="E1104" t="e">
        <f>VLOOKUP($D1104, Data!$A$2:$V$9750, E$16, 0)</f>
        <v>#N/A</v>
      </c>
      <c r="F1104" t="e">
        <f>VLOOKUP($D1104, Data!$A$2:$V$9750, F$16, 0)</f>
        <v>#N/A</v>
      </c>
      <c r="G1104" t="e">
        <f>VLOOKUP($D1104, Data!$A$2:$V$9750, G$16, 0)</f>
        <v>#N/A</v>
      </c>
      <c r="H1104" t="e">
        <f>VLOOKUP($D1104, Data!$A$2:$V$9750, H$16, 0)</f>
        <v>#N/A</v>
      </c>
      <c r="I1104" t="e">
        <f>VLOOKUP($D1104, Data!$A$2:$V$9750, I$16, 0)</f>
        <v>#N/A</v>
      </c>
    </row>
    <row r="1105" spans="1:9" x14ac:dyDescent="0.25">
      <c r="A1105" s="11">
        <v>12</v>
      </c>
      <c r="B1105" s="13" t="s">
        <v>181</v>
      </c>
      <c r="C1105" s="13" t="s">
        <v>36</v>
      </c>
      <c r="D1105" s="14" t="str">
        <f t="shared" si="18"/>
        <v>Not Ready12TransgenderTotal Anxiety and Depression (47.1)</v>
      </c>
      <c r="E1105" t="e">
        <f>VLOOKUP($D1105, Data!$A$2:$V$9750, E$16, 0)</f>
        <v>#N/A</v>
      </c>
      <c r="F1105" t="e">
        <f>VLOOKUP($D1105, Data!$A$2:$V$9750, F$16, 0)</f>
        <v>#N/A</v>
      </c>
      <c r="G1105" t="e">
        <f>VLOOKUP($D1105, Data!$A$2:$V$9750, G$16, 0)</f>
        <v>#N/A</v>
      </c>
      <c r="H1105" t="e">
        <f>VLOOKUP($D1105, Data!$A$2:$V$9750, H$16, 0)</f>
        <v>#N/A</v>
      </c>
      <c r="I1105" t="e">
        <f>VLOOKUP($D1105, Data!$A$2:$V$9750, I$16, 0)</f>
        <v>#N/A</v>
      </c>
    </row>
    <row r="1106" spans="1:9" x14ac:dyDescent="0.25">
      <c r="A1106" s="11">
        <v>12</v>
      </c>
      <c r="B1106" s="13" t="s">
        <v>181</v>
      </c>
      <c r="C1106" s="13" t="s">
        <v>52</v>
      </c>
      <c r="D1106" s="14" t="str">
        <f t="shared" ref="D1106:D1169" si="19">$B$7&amp;A1106&amp;B1106&amp;C1106</f>
        <v>Not Ready12TransgenderTotal Anxiety (15.1)</v>
      </c>
      <c r="E1106" t="e">
        <f>VLOOKUP($D1106, Data!$A$2:$V$9750, E$16, 0)</f>
        <v>#N/A</v>
      </c>
      <c r="F1106" t="e">
        <f>VLOOKUP($D1106, Data!$A$2:$V$9750, F$16, 0)</f>
        <v>#N/A</v>
      </c>
      <c r="G1106" t="e">
        <f>VLOOKUP($D1106, Data!$A$2:$V$9750, G$16, 0)</f>
        <v>#N/A</v>
      </c>
      <c r="H1106" t="e">
        <f>VLOOKUP($D1106, Data!$A$2:$V$9750, H$16, 0)</f>
        <v>#N/A</v>
      </c>
      <c r="I1106" t="e">
        <f>VLOOKUP($D1106, Data!$A$2:$V$9750, I$16, 0)</f>
        <v>#N/A</v>
      </c>
    </row>
    <row r="1107" spans="1:9" x14ac:dyDescent="0.25">
      <c r="A1107" s="11">
        <v>12</v>
      </c>
      <c r="B1107" s="13" t="s">
        <v>181</v>
      </c>
      <c r="C1107" s="13" t="s">
        <v>53</v>
      </c>
      <c r="D1107" s="14" t="str">
        <f t="shared" si="19"/>
        <v>Not Ready12TransgenderTotal Anxiety and Depression (25.1)</v>
      </c>
      <c r="E1107" t="e">
        <f>VLOOKUP($D1107, Data!$A$2:$V$9750, E$16, 0)</f>
        <v>#N/A</v>
      </c>
      <c r="F1107" t="e">
        <f>VLOOKUP($D1107, Data!$A$2:$V$9750, F$16, 0)</f>
        <v>#N/A</v>
      </c>
      <c r="G1107" t="e">
        <f>VLOOKUP($D1107, Data!$A$2:$V$9750, G$16, 0)</f>
        <v>#N/A</v>
      </c>
      <c r="H1107" t="e">
        <f>VLOOKUP($D1107, Data!$A$2:$V$9750, H$16, 0)</f>
        <v>#N/A</v>
      </c>
      <c r="I1107" t="e">
        <f>VLOOKUP($D1107, Data!$A$2:$V$9750, I$16, 0)</f>
        <v>#N/A</v>
      </c>
    </row>
    <row r="1108" spans="1:9" x14ac:dyDescent="0.25">
      <c r="A1108" s="11">
        <v>12</v>
      </c>
      <c r="B1108" s="13" t="s">
        <v>181</v>
      </c>
      <c r="C1108" s="13" t="s">
        <v>182</v>
      </c>
      <c r="D1108" s="14" t="str">
        <f t="shared" si="19"/>
        <v>Not Ready12TransgenderTotal Depression (5.1)</v>
      </c>
      <c r="E1108" t="e">
        <f>VLOOKUP($D1108, Data!$A$2:$V$9750, E$16, 0)</f>
        <v>#N/A</v>
      </c>
      <c r="F1108" t="e">
        <f>VLOOKUP($D1108, Data!$A$2:$V$9750, F$16, 0)</f>
        <v>#N/A</v>
      </c>
      <c r="G1108" t="e">
        <f>VLOOKUP($D1108, Data!$A$2:$V$9750, G$16, 0)</f>
        <v>#N/A</v>
      </c>
      <c r="H1108" t="e">
        <f>VLOOKUP($D1108, Data!$A$2:$V$9750, H$16, 0)</f>
        <v>#N/A</v>
      </c>
      <c r="I1108" t="e">
        <f>VLOOKUP($D1108, Data!$A$2:$V$9750, I$16, 0)</f>
        <v>#N/A</v>
      </c>
    </row>
    <row r="1109" spans="1:9" x14ac:dyDescent="0.25">
      <c r="A1109" s="11">
        <v>12</v>
      </c>
      <c r="B1109" s="13" t="s">
        <v>181</v>
      </c>
      <c r="C1109" s="13" t="s">
        <v>183</v>
      </c>
      <c r="D1109" s="14" t="str">
        <f t="shared" si="19"/>
        <v>Not Ready12TransgenderTotal Anxiety (20.1)</v>
      </c>
      <c r="E1109" t="e">
        <f>VLOOKUP($D1109, Data!$A$2:$V$9750, E$16, 0)</f>
        <v>#N/A</v>
      </c>
      <c r="F1109" t="e">
        <f>VLOOKUP($D1109, Data!$A$2:$V$9750, F$16, 0)</f>
        <v>#N/A</v>
      </c>
      <c r="G1109" t="e">
        <f>VLOOKUP($D1109, Data!$A$2:$V$9750, G$16, 0)</f>
        <v>#N/A</v>
      </c>
      <c r="H1109" t="e">
        <f>VLOOKUP($D1109, Data!$A$2:$V$9750, H$16, 0)</f>
        <v>#N/A</v>
      </c>
      <c r="I1109" t="e">
        <f>VLOOKUP($D1109, Data!$A$2:$V$9750, I$16, 0)</f>
        <v>#N/A</v>
      </c>
    </row>
    <row r="1110" spans="1:9" x14ac:dyDescent="0.25">
      <c r="A1110" s="11">
        <v>13</v>
      </c>
      <c r="B1110" s="13" t="s">
        <v>176</v>
      </c>
      <c r="C1110" s="13" t="s">
        <v>29</v>
      </c>
      <c r="D1110" s="14" t="str">
        <f t="shared" si="19"/>
        <v>Not Ready13BigenderSocial Phobia (9.1)</v>
      </c>
      <c r="E1110" t="e">
        <f>VLOOKUP($D1110, Data!$A$2:$V$9750, E$16, 0)</f>
        <v>#N/A</v>
      </c>
      <c r="F1110" t="e">
        <f>VLOOKUP($D1110, Data!$A$2:$V$9750, F$16, 0)</f>
        <v>#N/A</v>
      </c>
      <c r="G1110" t="e">
        <f>VLOOKUP($D1110, Data!$A$2:$V$9750, G$16, 0)</f>
        <v>#N/A</v>
      </c>
      <c r="H1110" t="e">
        <f>VLOOKUP($D1110, Data!$A$2:$V$9750, H$16, 0)</f>
        <v>#N/A</v>
      </c>
      <c r="I1110" t="e">
        <f>VLOOKUP($D1110, Data!$A$2:$V$9750, I$16, 0)</f>
        <v>#N/A</v>
      </c>
    </row>
    <row r="1111" spans="1:9" x14ac:dyDescent="0.25">
      <c r="A1111" s="11">
        <v>13</v>
      </c>
      <c r="B1111" s="13" t="s">
        <v>176</v>
      </c>
      <c r="C1111" s="13" t="s">
        <v>30</v>
      </c>
      <c r="D1111" s="14" t="str">
        <f t="shared" si="19"/>
        <v>Not Ready13BigenderPanic Disorder (9.1)</v>
      </c>
      <c r="E1111" t="e">
        <f>VLOOKUP($D1111, Data!$A$2:$V$9750, E$16, 0)</f>
        <v>#N/A</v>
      </c>
      <c r="F1111" t="e">
        <f>VLOOKUP($D1111, Data!$A$2:$V$9750, F$16, 0)</f>
        <v>#N/A</v>
      </c>
      <c r="G1111" t="e">
        <f>VLOOKUP($D1111, Data!$A$2:$V$9750, G$16, 0)</f>
        <v>#N/A</v>
      </c>
      <c r="H1111" t="e">
        <f>VLOOKUP($D1111, Data!$A$2:$V$9750, H$16, 0)</f>
        <v>#N/A</v>
      </c>
      <c r="I1111" t="e">
        <f>VLOOKUP($D1111, Data!$A$2:$V$9750, I$16, 0)</f>
        <v>#N/A</v>
      </c>
    </row>
    <row r="1112" spans="1:9" x14ac:dyDescent="0.25">
      <c r="A1112" s="11">
        <v>13</v>
      </c>
      <c r="B1112" s="13" t="s">
        <v>176</v>
      </c>
      <c r="C1112" s="13" t="s">
        <v>31</v>
      </c>
      <c r="D1112" s="14" t="str">
        <f t="shared" si="19"/>
        <v>Not Ready13BigenderGeneralized Anxiety Disorder (6.1)</v>
      </c>
      <c r="E1112" t="e">
        <f>VLOOKUP($D1112, Data!$A$2:$V$9750, E$16, 0)</f>
        <v>#N/A</v>
      </c>
      <c r="F1112" t="e">
        <f>VLOOKUP($D1112, Data!$A$2:$V$9750, F$16, 0)</f>
        <v>#N/A</v>
      </c>
      <c r="G1112" t="e">
        <f>VLOOKUP($D1112, Data!$A$2:$V$9750, G$16, 0)</f>
        <v>#N/A</v>
      </c>
      <c r="H1112" t="e">
        <f>VLOOKUP($D1112, Data!$A$2:$V$9750, H$16, 0)</f>
        <v>#N/A</v>
      </c>
      <c r="I1112" t="e">
        <f>VLOOKUP($D1112, Data!$A$2:$V$9750, I$16, 0)</f>
        <v>#N/A</v>
      </c>
    </row>
    <row r="1113" spans="1:9" x14ac:dyDescent="0.25">
      <c r="A1113" s="11">
        <v>13</v>
      </c>
      <c r="B1113" s="13" t="s">
        <v>176</v>
      </c>
      <c r="C1113" s="13" t="s">
        <v>32</v>
      </c>
      <c r="D1113" s="14" t="str">
        <f t="shared" si="19"/>
        <v>Not Ready13BigenderMajor Depressive Disorder (10.1)</v>
      </c>
      <c r="E1113" t="e">
        <f>VLOOKUP($D1113, Data!$A$2:$V$9750, E$16, 0)</f>
        <v>#N/A</v>
      </c>
      <c r="F1113" t="e">
        <f>VLOOKUP($D1113, Data!$A$2:$V$9750, F$16, 0)</f>
        <v>#N/A</v>
      </c>
      <c r="G1113" t="e">
        <f>VLOOKUP($D1113, Data!$A$2:$V$9750, G$16, 0)</f>
        <v>#N/A</v>
      </c>
      <c r="H1113" t="e">
        <f>VLOOKUP($D1113, Data!$A$2:$V$9750, H$16, 0)</f>
        <v>#N/A</v>
      </c>
      <c r="I1113" t="e">
        <f>VLOOKUP($D1113, Data!$A$2:$V$9750, I$16, 0)</f>
        <v>#N/A</v>
      </c>
    </row>
    <row r="1114" spans="1:9" x14ac:dyDescent="0.25">
      <c r="A1114" s="11">
        <v>13</v>
      </c>
      <c r="B1114" s="13" t="s">
        <v>176</v>
      </c>
      <c r="C1114" s="13" t="s">
        <v>33</v>
      </c>
      <c r="D1114" s="14" t="str">
        <f t="shared" si="19"/>
        <v>Not Ready13BigenderSeparation Anxiety Disorder (7.1)</v>
      </c>
      <c r="E1114" t="e">
        <f>VLOOKUP($D1114, Data!$A$2:$V$9750, E$16, 0)</f>
        <v>#N/A</v>
      </c>
      <c r="F1114" t="e">
        <f>VLOOKUP($D1114, Data!$A$2:$V$9750, F$16, 0)</f>
        <v>#N/A</v>
      </c>
      <c r="G1114" t="e">
        <f>VLOOKUP($D1114, Data!$A$2:$V$9750, G$16, 0)</f>
        <v>#N/A</v>
      </c>
      <c r="H1114" t="e">
        <f>VLOOKUP($D1114, Data!$A$2:$V$9750, H$16, 0)</f>
        <v>#N/A</v>
      </c>
      <c r="I1114" t="e">
        <f>VLOOKUP($D1114, Data!$A$2:$V$9750, I$16, 0)</f>
        <v>#N/A</v>
      </c>
    </row>
    <row r="1115" spans="1:9" x14ac:dyDescent="0.25">
      <c r="A1115" s="11">
        <v>13</v>
      </c>
      <c r="B1115" s="13" t="s">
        <v>176</v>
      </c>
      <c r="C1115" s="13" t="s">
        <v>34</v>
      </c>
      <c r="D1115" s="14" t="str">
        <f t="shared" si="19"/>
        <v>Not Ready13BigenderObsessive Compulsive Disorder (6.1)</v>
      </c>
      <c r="E1115" t="e">
        <f>VLOOKUP($D1115, Data!$A$2:$V$9750, E$16, 0)</f>
        <v>#N/A</v>
      </c>
      <c r="F1115" t="e">
        <f>VLOOKUP($D1115, Data!$A$2:$V$9750, F$16, 0)</f>
        <v>#N/A</v>
      </c>
      <c r="G1115" t="e">
        <f>VLOOKUP($D1115, Data!$A$2:$V$9750, G$16, 0)</f>
        <v>#N/A</v>
      </c>
      <c r="H1115" t="e">
        <f>VLOOKUP($D1115, Data!$A$2:$V$9750, H$16, 0)</f>
        <v>#N/A</v>
      </c>
      <c r="I1115" t="e">
        <f>VLOOKUP($D1115, Data!$A$2:$V$9750, I$16, 0)</f>
        <v>#N/A</v>
      </c>
    </row>
    <row r="1116" spans="1:9" x14ac:dyDescent="0.25">
      <c r="A1116" s="11">
        <v>13</v>
      </c>
      <c r="B1116" s="13" t="s">
        <v>176</v>
      </c>
      <c r="C1116" s="13" t="s">
        <v>35</v>
      </c>
      <c r="D1116" s="14" t="str">
        <f t="shared" si="19"/>
        <v>Not Ready13BigenderTotal Anxiety (37.1)</v>
      </c>
      <c r="E1116" t="e">
        <f>VLOOKUP($D1116, Data!$A$2:$V$9750, E$16, 0)</f>
        <v>#N/A</v>
      </c>
      <c r="F1116" t="e">
        <f>VLOOKUP($D1116, Data!$A$2:$V$9750, F$16, 0)</f>
        <v>#N/A</v>
      </c>
      <c r="G1116" t="e">
        <f>VLOOKUP($D1116, Data!$A$2:$V$9750, G$16, 0)</f>
        <v>#N/A</v>
      </c>
      <c r="H1116" t="e">
        <f>VLOOKUP($D1116, Data!$A$2:$V$9750, H$16, 0)</f>
        <v>#N/A</v>
      </c>
      <c r="I1116" t="e">
        <f>VLOOKUP($D1116, Data!$A$2:$V$9750, I$16, 0)</f>
        <v>#N/A</v>
      </c>
    </row>
    <row r="1117" spans="1:9" x14ac:dyDescent="0.25">
      <c r="A1117" s="11">
        <v>13</v>
      </c>
      <c r="B1117" s="13" t="s">
        <v>176</v>
      </c>
      <c r="C1117" s="13" t="s">
        <v>36</v>
      </c>
      <c r="D1117" s="14" t="str">
        <f t="shared" si="19"/>
        <v>Not Ready13BigenderTotal Anxiety and Depression (47.1)</v>
      </c>
      <c r="E1117" t="e">
        <f>VLOOKUP($D1117, Data!$A$2:$V$9750, E$16, 0)</f>
        <v>#N/A</v>
      </c>
      <c r="F1117" t="e">
        <f>VLOOKUP($D1117, Data!$A$2:$V$9750, F$16, 0)</f>
        <v>#N/A</v>
      </c>
      <c r="G1117" t="e">
        <f>VLOOKUP($D1117, Data!$A$2:$V$9750, G$16, 0)</f>
        <v>#N/A</v>
      </c>
      <c r="H1117" t="e">
        <f>VLOOKUP($D1117, Data!$A$2:$V$9750, H$16, 0)</f>
        <v>#N/A</v>
      </c>
      <c r="I1117" t="e">
        <f>VLOOKUP($D1117, Data!$A$2:$V$9750, I$16, 0)</f>
        <v>#N/A</v>
      </c>
    </row>
    <row r="1118" spans="1:9" x14ac:dyDescent="0.25">
      <c r="A1118" s="11">
        <v>13</v>
      </c>
      <c r="B1118" s="13" t="s">
        <v>176</v>
      </c>
      <c r="C1118" s="13" t="s">
        <v>52</v>
      </c>
      <c r="D1118" s="14" t="str">
        <f t="shared" si="19"/>
        <v>Not Ready13BigenderTotal Anxiety (15.1)</v>
      </c>
      <c r="E1118" t="e">
        <f>VLOOKUP($D1118, Data!$A$2:$V$9750, E$16, 0)</f>
        <v>#N/A</v>
      </c>
      <c r="F1118" t="e">
        <f>VLOOKUP($D1118, Data!$A$2:$V$9750, F$16, 0)</f>
        <v>#N/A</v>
      </c>
      <c r="G1118" t="e">
        <f>VLOOKUP($D1118, Data!$A$2:$V$9750, G$16, 0)</f>
        <v>#N/A</v>
      </c>
      <c r="H1118" t="e">
        <f>VLOOKUP($D1118, Data!$A$2:$V$9750, H$16, 0)</f>
        <v>#N/A</v>
      </c>
      <c r="I1118" t="e">
        <f>VLOOKUP($D1118, Data!$A$2:$V$9750, I$16, 0)</f>
        <v>#N/A</v>
      </c>
    </row>
    <row r="1119" spans="1:9" x14ac:dyDescent="0.25">
      <c r="A1119" s="11">
        <v>13</v>
      </c>
      <c r="B1119" s="13" t="s">
        <v>176</v>
      </c>
      <c r="C1119" s="13" t="s">
        <v>53</v>
      </c>
      <c r="D1119" s="14" t="str">
        <f t="shared" si="19"/>
        <v>Not Ready13BigenderTotal Anxiety and Depression (25.1)</v>
      </c>
      <c r="E1119" t="e">
        <f>VLOOKUP($D1119, Data!$A$2:$V$9750, E$16, 0)</f>
        <v>#N/A</v>
      </c>
      <c r="F1119" t="e">
        <f>VLOOKUP($D1119, Data!$A$2:$V$9750, F$16, 0)</f>
        <v>#N/A</v>
      </c>
      <c r="G1119" t="e">
        <f>VLOOKUP($D1119, Data!$A$2:$V$9750, G$16, 0)</f>
        <v>#N/A</v>
      </c>
      <c r="H1119" t="e">
        <f>VLOOKUP($D1119, Data!$A$2:$V$9750, H$16, 0)</f>
        <v>#N/A</v>
      </c>
      <c r="I1119" t="e">
        <f>VLOOKUP($D1119, Data!$A$2:$V$9750, I$16, 0)</f>
        <v>#N/A</v>
      </c>
    </row>
    <row r="1120" spans="1:9" x14ac:dyDescent="0.25">
      <c r="A1120" s="11">
        <v>13</v>
      </c>
      <c r="B1120" s="13" t="s">
        <v>176</v>
      </c>
      <c r="C1120" s="13" t="s">
        <v>182</v>
      </c>
      <c r="D1120" s="14" t="str">
        <f t="shared" si="19"/>
        <v>Not Ready13BigenderTotal Depression (5.1)</v>
      </c>
      <c r="E1120" t="e">
        <f>VLOOKUP($D1120, Data!$A$2:$V$9750, E$16, 0)</f>
        <v>#N/A</v>
      </c>
      <c r="F1120" t="e">
        <f>VLOOKUP($D1120, Data!$A$2:$V$9750, F$16, 0)</f>
        <v>#N/A</v>
      </c>
      <c r="G1120" t="e">
        <f>VLOOKUP($D1120, Data!$A$2:$V$9750, G$16, 0)</f>
        <v>#N/A</v>
      </c>
      <c r="H1120" t="e">
        <f>VLOOKUP($D1120, Data!$A$2:$V$9750, H$16, 0)</f>
        <v>#N/A</v>
      </c>
      <c r="I1120" t="e">
        <f>VLOOKUP($D1120, Data!$A$2:$V$9750, I$16, 0)</f>
        <v>#N/A</v>
      </c>
    </row>
    <row r="1121" spans="1:9" x14ac:dyDescent="0.25">
      <c r="A1121" s="11">
        <v>13</v>
      </c>
      <c r="B1121" s="13" t="s">
        <v>176</v>
      </c>
      <c r="C1121" s="13" t="s">
        <v>183</v>
      </c>
      <c r="D1121" s="14" t="str">
        <f t="shared" si="19"/>
        <v>Not Ready13BigenderTotal Anxiety (20.1)</v>
      </c>
      <c r="E1121" t="e">
        <f>VLOOKUP($D1121, Data!$A$2:$V$9750, E$16, 0)</f>
        <v>#N/A</v>
      </c>
      <c r="F1121" t="e">
        <f>VLOOKUP($D1121, Data!$A$2:$V$9750, F$16, 0)</f>
        <v>#N/A</v>
      </c>
      <c r="G1121" t="e">
        <f>VLOOKUP($D1121, Data!$A$2:$V$9750, G$16, 0)</f>
        <v>#N/A</v>
      </c>
      <c r="H1121" t="e">
        <f>VLOOKUP($D1121, Data!$A$2:$V$9750, H$16, 0)</f>
        <v>#N/A</v>
      </c>
      <c r="I1121" t="e">
        <f>VLOOKUP($D1121, Data!$A$2:$V$9750, I$16, 0)</f>
        <v>#N/A</v>
      </c>
    </row>
    <row r="1122" spans="1:9" x14ac:dyDescent="0.25">
      <c r="A1122" s="11">
        <v>13</v>
      </c>
      <c r="B1122" s="13" t="s">
        <v>177</v>
      </c>
      <c r="C1122" s="13" t="s">
        <v>29</v>
      </c>
      <c r="D1122" s="14" t="str">
        <f t="shared" si="19"/>
        <v>Not Ready13FemaleSocial Phobia (9.1)</v>
      </c>
      <c r="E1122" t="e">
        <f>VLOOKUP($D1122, Data!$A$2:$V$9750, E$16, 0)</f>
        <v>#N/A</v>
      </c>
      <c r="F1122" t="e">
        <f>VLOOKUP($D1122, Data!$A$2:$V$9750, F$16, 0)</f>
        <v>#N/A</v>
      </c>
      <c r="G1122" t="e">
        <f>VLOOKUP($D1122, Data!$A$2:$V$9750, G$16, 0)</f>
        <v>#N/A</v>
      </c>
      <c r="H1122" t="e">
        <f>VLOOKUP($D1122, Data!$A$2:$V$9750, H$16, 0)</f>
        <v>#N/A</v>
      </c>
      <c r="I1122" t="e">
        <f>VLOOKUP($D1122, Data!$A$2:$V$9750, I$16, 0)</f>
        <v>#N/A</v>
      </c>
    </row>
    <row r="1123" spans="1:9" x14ac:dyDescent="0.25">
      <c r="A1123" s="11">
        <v>13</v>
      </c>
      <c r="B1123" s="13" t="s">
        <v>177</v>
      </c>
      <c r="C1123" s="13" t="s">
        <v>30</v>
      </c>
      <c r="D1123" s="14" t="str">
        <f t="shared" si="19"/>
        <v>Not Ready13FemalePanic Disorder (9.1)</v>
      </c>
      <c r="E1123" t="e">
        <f>VLOOKUP($D1123, Data!$A$2:$V$9750, E$16, 0)</f>
        <v>#N/A</v>
      </c>
      <c r="F1123" t="e">
        <f>VLOOKUP($D1123, Data!$A$2:$V$9750, F$16, 0)</f>
        <v>#N/A</v>
      </c>
      <c r="G1123" t="e">
        <f>VLOOKUP($D1123, Data!$A$2:$V$9750, G$16, 0)</f>
        <v>#N/A</v>
      </c>
      <c r="H1123" t="e">
        <f>VLOOKUP($D1123, Data!$A$2:$V$9750, H$16, 0)</f>
        <v>#N/A</v>
      </c>
      <c r="I1123" t="e">
        <f>VLOOKUP($D1123, Data!$A$2:$V$9750, I$16, 0)</f>
        <v>#N/A</v>
      </c>
    </row>
    <row r="1124" spans="1:9" x14ac:dyDescent="0.25">
      <c r="A1124" s="11">
        <v>13</v>
      </c>
      <c r="B1124" s="13" t="s">
        <v>177</v>
      </c>
      <c r="C1124" s="13" t="s">
        <v>31</v>
      </c>
      <c r="D1124" s="14" t="str">
        <f t="shared" si="19"/>
        <v>Not Ready13FemaleGeneralized Anxiety Disorder (6.1)</v>
      </c>
      <c r="E1124" t="e">
        <f>VLOOKUP($D1124, Data!$A$2:$V$9750, E$16, 0)</f>
        <v>#N/A</v>
      </c>
      <c r="F1124" t="e">
        <f>VLOOKUP($D1124, Data!$A$2:$V$9750, F$16, 0)</f>
        <v>#N/A</v>
      </c>
      <c r="G1124" t="e">
        <f>VLOOKUP($D1124, Data!$A$2:$V$9750, G$16, 0)</f>
        <v>#N/A</v>
      </c>
      <c r="H1124" t="e">
        <f>VLOOKUP($D1124, Data!$A$2:$V$9750, H$16, 0)</f>
        <v>#N/A</v>
      </c>
      <c r="I1124" t="e">
        <f>VLOOKUP($D1124, Data!$A$2:$V$9750, I$16, 0)</f>
        <v>#N/A</v>
      </c>
    </row>
    <row r="1125" spans="1:9" x14ac:dyDescent="0.25">
      <c r="A1125" s="11">
        <v>13</v>
      </c>
      <c r="B1125" s="13" t="s">
        <v>177</v>
      </c>
      <c r="C1125" s="13" t="s">
        <v>32</v>
      </c>
      <c r="D1125" s="14" t="str">
        <f t="shared" si="19"/>
        <v>Not Ready13FemaleMajor Depressive Disorder (10.1)</v>
      </c>
      <c r="E1125" t="e">
        <f>VLOOKUP($D1125, Data!$A$2:$V$9750, E$16, 0)</f>
        <v>#N/A</v>
      </c>
      <c r="F1125" t="e">
        <f>VLOOKUP($D1125, Data!$A$2:$V$9750, F$16, 0)</f>
        <v>#N/A</v>
      </c>
      <c r="G1125" t="e">
        <f>VLOOKUP($D1125, Data!$A$2:$V$9750, G$16, 0)</f>
        <v>#N/A</v>
      </c>
      <c r="H1125" t="e">
        <f>VLOOKUP($D1125, Data!$A$2:$V$9750, H$16, 0)</f>
        <v>#N/A</v>
      </c>
      <c r="I1125" t="e">
        <f>VLOOKUP($D1125, Data!$A$2:$V$9750, I$16, 0)</f>
        <v>#N/A</v>
      </c>
    </row>
    <row r="1126" spans="1:9" x14ac:dyDescent="0.25">
      <c r="A1126" s="11">
        <v>13</v>
      </c>
      <c r="B1126" s="13" t="s">
        <v>177</v>
      </c>
      <c r="C1126" s="13" t="s">
        <v>33</v>
      </c>
      <c r="D1126" s="14" t="str">
        <f t="shared" si="19"/>
        <v>Not Ready13FemaleSeparation Anxiety Disorder (7.1)</v>
      </c>
      <c r="E1126" t="e">
        <f>VLOOKUP($D1126, Data!$A$2:$V$9750, E$16, 0)</f>
        <v>#N/A</v>
      </c>
      <c r="F1126" t="e">
        <f>VLOOKUP($D1126, Data!$A$2:$V$9750, F$16, 0)</f>
        <v>#N/A</v>
      </c>
      <c r="G1126" t="e">
        <f>VLOOKUP($D1126, Data!$A$2:$V$9750, G$16, 0)</f>
        <v>#N/A</v>
      </c>
      <c r="H1126" t="e">
        <f>VLOOKUP($D1126, Data!$A$2:$V$9750, H$16, 0)</f>
        <v>#N/A</v>
      </c>
      <c r="I1126" t="e">
        <f>VLOOKUP($D1126, Data!$A$2:$V$9750, I$16, 0)</f>
        <v>#N/A</v>
      </c>
    </row>
    <row r="1127" spans="1:9" x14ac:dyDescent="0.25">
      <c r="A1127" s="11">
        <v>13</v>
      </c>
      <c r="B1127" s="13" t="s">
        <v>177</v>
      </c>
      <c r="C1127" s="13" t="s">
        <v>34</v>
      </c>
      <c r="D1127" s="14" t="str">
        <f t="shared" si="19"/>
        <v>Not Ready13FemaleObsessive Compulsive Disorder (6.1)</v>
      </c>
      <c r="E1127" t="e">
        <f>VLOOKUP($D1127, Data!$A$2:$V$9750, E$16, 0)</f>
        <v>#N/A</v>
      </c>
      <c r="F1127" t="e">
        <f>VLOOKUP($D1127, Data!$A$2:$V$9750, F$16, 0)</f>
        <v>#N/A</v>
      </c>
      <c r="G1127" t="e">
        <f>VLOOKUP($D1127, Data!$A$2:$V$9750, G$16, 0)</f>
        <v>#N/A</v>
      </c>
      <c r="H1127" t="e">
        <f>VLOOKUP($D1127, Data!$A$2:$V$9750, H$16, 0)</f>
        <v>#N/A</v>
      </c>
      <c r="I1127" t="e">
        <f>VLOOKUP($D1127, Data!$A$2:$V$9750, I$16, 0)</f>
        <v>#N/A</v>
      </c>
    </row>
    <row r="1128" spans="1:9" x14ac:dyDescent="0.25">
      <c r="A1128" s="11">
        <v>13</v>
      </c>
      <c r="B1128" s="13" t="s">
        <v>177</v>
      </c>
      <c r="C1128" s="13" t="s">
        <v>35</v>
      </c>
      <c r="D1128" s="14" t="str">
        <f t="shared" si="19"/>
        <v>Not Ready13FemaleTotal Anxiety (37.1)</v>
      </c>
      <c r="E1128" t="e">
        <f>VLOOKUP($D1128, Data!$A$2:$V$9750, E$16, 0)</f>
        <v>#N/A</v>
      </c>
      <c r="F1128" t="e">
        <f>VLOOKUP($D1128, Data!$A$2:$V$9750, F$16, 0)</f>
        <v>#N/A</v>
      </c>
      <c r="G1128" t="e">
        <f>VLOOKUP($D1128, Data!$A$2:$V$9750, G$16, 0)</f>
        <v>#N/A</v>
      </c>
      <c r="H1128" t="e">
        <f>VLOOKUP($D1128, Data!$A$2:$V$9750, H$16, 0)</f>
        <v>#N/A</v>
      </c>
      <c r="I1128" t="e">
        <f>VLOOKUP($D1128, Data!$A$2:$V$9750, I$16, 0)</f>
        <v>#N/A</v>
      </c>
    </row>
    <row r="1129" spans="1:9" x14ac:dyDescent="0.25">
      <c r="A1129" s="11">
        <v>13</v>
      </c>
      <c r="B1129" s="13" t="s">
        <v>177</v>
      </c>
      <c r="C1129" s="13" t="s">
        <v>36</v>
      </c>
      <c r="D1129" s="14" t="str">
        <f t="shared" si="19"/>
        <v>Not Ready13FemaleTotal Anxiety and Depression (47.1)</v>
      </c>
      <c r="E1129" t="e">
        <f>VLOOKUP($D1129, Data!$A$2:$V$9750, E$16, 0)</f>
        <v>#N/A</v>
      </c>
      <c r="F1129" t="e">
        <f>VLOOKUP($D1129, Data!$A$2:$V$9750, F$16, 0)</f>
        <v>#N/A</v>
      </c>
      <c r="G1129" t="e">
        <f>VLOOKUP($D1129, Data!$A$2:$V$9750, G$16, 0)</f>
        <v>#N/A</v>
      </c>
      <c r="H1129" t="e">
        <f>VLOOKUP($D1129, Data!$A$2:$V$9750, H$16, 0)</f>
        <v>#N/A</v>
      </c>
      <c r="I1129" t="e">
        <f>VLOOKUP($D1129, Data!$A$2:$V$9750, I$16, 0)</f>
        <v>#N/A</v>
      </c>
    </row>
    <row r="1130" spans="1:9" x14ac:dyDescent="0.25">
      <c r="A1130" s="11">
        <v>13</v>
      </c>
      <c r="B1130" s="13" t="s">
        <v>177</v>
      </c>
      <c r="C1130" s="13" t="s">
        <v>52</v>
      </c>
      <c r="D1130" s="14" t="str">
        <f t="shared" si="19"/>
        <v>Not Ready13FemaleTotal Anxiety (15.1)</v>
      </c>
      <c r="E1130" t="e">
        <f>VLOOKUP($D1130, Data!$A$2:$V$9750, E$16, 0)</f>
        <v>#N/A</v>
      </c>
      <c r="F1130" t="e">
        <f>VLOOKUP($D1130, Data!$A$2:$V$9750, F$16, 0)</f>
        <v>#N/A</v>
      </c>
      <c r="G1130" t="e">
        <f>VLOOKUP($D1130, Data!$A$2:$V$9750, G$16, 0)</f>
        <v>#N/A</v>
      </c>
      <c r="H1130" t="e">
        <f>VLOOKUP($D1130, Data!$A$2:$V$9750, H$16, 0)</f>
        <v>#N/A</v>
      </c>
      <c r="I1130" t="e">
        <f>VLOOKUP($D1130, Data!$A$2:$V$9750, I$16, 0)</f>
        <v>#N/A</v>
      </c>
    </row>
    <row r="1131" spans="1:9" x14ac:dyDescent="0.25">
      <c r="A1131" s="11">
        <v>13</v>
      </c>
      <c r="B1131" s="13" t="s">
        <v>177</v>
      </c>
      <c r="C1131" s="13" t="s">
        <v>53</v>
      </c>
      <c r="D1131" s="14" t="str">
        <f t="shared" si="19"/>
        <v>Not Ready13FemaleTotal Anxiety and Depression (25.1)</v>
      </c>
      <c r="E1131" t="e">
        <f>VLOOKUP($D1131, Data!$A$2:$V$9750, E$16, 0)</f>
        <v>#N/A</v>
      </c>
      <c r="F1131" t="e">
        <f>VLOOKUP($D1131, Data!$A$2:$V$9750, F$16, 0)</f>
        <v>#N/A</v>
      </c>
      <c r="G1131" t="e">
        <f>VLOOKUP($D1131, Data!$A$2:$V$9750, G$16, 0)</f>
        <v>#N/A</v>
      </c>
      <c r="H1131" t="e">
        <f>VLOOKUP($D1131, Data!$A$2:$V$9750, H$16, 0)</f>
        <v>#N/A</v>
      </c>
      <c r="I1131" t="e">
        <f>VLOOKUP($D1131, Data!$A$2:$V$9750, I$16, 0)</f>
        <v>#N/A</v>
      </c>
    </row>
    <row r="1132" spans="1:9" x14ac:dyDescent="0.25">
      <c r="A1132" s="11">
        <v>13</v>
      </c>
      <c r="B1132" s="13" t="s">
        <v>177</v>
      </c>
      <c r="C1132" s="13" t="s">
        <v>182</v>
      </c>
      <c r="D1132" s="14" t="str">
        <f t="shared" si="19"/>
        <v>Not Ready13FemaleTotal Depression (5.1)</v>
      </c>
      <c r="E1132" t="e">
        <f>VLOOKUP($D1132, Data!$A$2:$V$9750, E$16, 0)</f>
        <v>#N/A</v>
      </c>
      <c r="F1132" t="e">
        <f>VLOOKUP($D1132, Data!$A$2:$V$9750, F$16, 0)</f>
        <v>#N/A</v>
      </c>
      <c r="G1132" t="e">
        <f>VLOOKUP($D1132, Data!$A$2:$V$9750, G$16, 0)</f>
        <v>#N/A</v>
      </c>
      <c r="H1132" t="e">
        <f>VLOOKUP($D1132, Data!$A$2:$V$9750, H$16, 0)</f>
        <v>#N/A</v>
      </c>
      <c r="I1132" t="e">
        <f>VLOOKUP($D1132, Data!$A$2:$V$9750, I$16, 0)</f>
        <v>#N/A</v>
      </c>
    </row>
    <row r="1133" spans="1:9" x14ac:dyDescent="0.25">
      <c r="A1133" s="11">
        <v>13</v>
      </c>
      <c r="B1133" s="13" t="s">
        <v>177</v>
      </c>
      <c r="C1133" s="13" t="s">
        <v>183</v>
      </c>
      <c r="D1133" s="14" t="str">
        <f t="shared" si="19"/>
        <v>Not Ready13FemaleTotal Anxiety (20.1)</v>
      </c>
      <c r="E1133" t="e">
        <f>VLOOKUP($D1133, Data!$A$2:$V$9750, E$16, 0)</f>
        <v>#N/A</v>
      </c>
      <c r="F1133" t="e">
        <f>VLOOKUP($D1133, Data!$A$2:$V$9750, F$16, 0)</f>
        <v>#N/A</v>
      </c>
      <c r="G1133" t="e">
        <f>VLOOKUP($D1133, Data!$A$2:$V$9750, G$16, 0)</f>
        <v>#N/A</v>
      </c>
      <c r="H1133" t="e">
        <f>VLOOKUP($D1133, Data!$A$2:$V$9750, H$16, 0)</f>
        <v>#N/A</v>
      </c>
      <c r="I1133" t="e">
        <f>VLOOKUP($D1133, Data!$A$2:$V$9750, I$16, 0)</f>
        <v>#N/A</v>
      </c>
    </row>
    <row r="1134" spans="1:9" x14ac:dyDescent="0.25">
      <c r="A1134" s="11">
        <v>13</v>
      </c>
      <c r="B1134" s="13" t="s">
        <v>178</v>
      </c>
      <c r="C1134" s="13" t="s">
        <v>29</v>
      </c>
      <c r="D1134" s="14" t="str">
        <f t="shared" si="19"/>
        <v>Not Ready13GenderfluidSocial Phobia (9.1)</v>
      </c>
      <c r="E1134" t="e">
        <f>VLOOKUP($D1134, Data!$A$2:$V$9750, E$16, 0)</f>
        <v>#N/A</v>
      </c>
      <c r="F1134" t="e">
        <f>VLOOKUP($D1134, Data!$A$2:$V$9750, F$16, 0)</f>
        <v>#N/A</v>
      </c>
      <c r="G1134" t="e">
        <f>VLOOKUP($D1134, Data!$A$2:$V$9750, G$16, 0)</f>
        <v>#N/A</v>
      </c>
      <c r="H1134" t="e">
        <f>VLOOKUP($D1134, Data!$A$2:$V$9750, H$16, 0)</f>
        <v>#N/A</v>
      </c>
      <c r="I1134" t="e">
        <f>VLOOKUP($D1134, Data!$A$2:$V$9750, I$16, 0)</f>
        <v>#N/A</v>
      </c>
    </row>
    <row r="1135" spans="1:9" x14ac:dyDescent="0.25">
      <c r="A1135" s="11">
        <v>13</v>
      </c>
      <c r="B1135" s="13" t="s">
        <v>178</v>
      </c>
      <c r="C1135" s="13" t="s">
        <v>30</v>
      </c>
      <c r="D1135" s="14" t="str">
        <f t="shared" si="19"/>
        <v>Not Ready13GenderfluidPanic Disorder (9.1)</v>
      </c>
      <c r="E1135" t="e">
        <f>VLOOKUP($D1135, Data!$A$2:$V$9750, E$16, 0)</f>
        <v>#N/A</v>
      </c>
      <c r="F1135" t="e">
        <f>VLOOKUP($D1135, Data!$A$2:$V$9750, F$16, 0)</f>
        <v>#N/A</v>
      </c>
      <c r="G1135" t="e">
        <f>VLOOKUP($D1135, Data!$A$2:$V$9750, G$16, 0)</f>
        <v>#N/A</v>
      </c>
      <c r="H1135" t="e">
        <f>VLOOKUP($D1135, Data!$A$2:$V$9750, H$16, 0)</f>
        <v>#N/A</v>
      </c>
      <c r="I1135" t="e">
        <f>VLOOKUP($D1135, Data!$A$2:$V$9750, I$16, 0)</f>
        <v>#N/A</v>
      </c>
    </row>
    <row r="1136" spans="1:9" x14ac:dyDescent="0.25">
      <c r="A1136" s="11">
        <v>13</v>
      </c>
      <c r="B1136" s="13" t="s">
        <v>178</v>
      </c>
      <c r="C1136" s="13" t="s">
        <v>31</v>
      </c>
      <c r="D1136" s="14" t="str">
        <f t="shared" si="19"/>
        <v>Not Ready13GenderfluidGeneralized Anxiety Disorder (6.1)</v>
      </c>
      <c r="E1136" t="e">
        <f>VLOOKUP($D1136, Data!$A$2:$V$9750, E$16, 0)</f>
        <v>#N/A</v>
      </c>
      <c r="F1136" t="e">
        <f>VLOOKUP($D1136, Data!$A$2:$V$9750, F$16, 0)</f>
        <v>#N/A</v>
      </c>
      <c r="G1136" t="e">
        <f>VLOOKUP($D1136, Data!$A$2:$V$9750, G$16, 0)</f>
        <v>#N/A</v>
      </c>
      <c r="H1136" t="e">
        <f>VLOOKUP($D1136, Data!$A$2:$V$9750, H$16, 0)</f>
        <v>#N/A</v>
      </c>
      <c r="I1136" t="e">
        <f>VLOOKUP($D1136, Data!$A$2:$V$9750, I$16, 0)</f>
        <v>#N/A</v>
      </c>
    </row>
    <row r="1137" spans="1:9" x14ac:dyDescent="0.25">
      <c r="A1137" s="11">
        <v>13</v>
      </c>
      <c r="B1137" s="13" t="s">
        <v>178</v>
      </c>
      <c r="C1137" s="13" t="s">
        <v>32</v>
      </c>
      <c r="D1137" s="14" t="str">
        <f t="shared" si="19"/>
        <v>Not Ready13GenderfluidMajor Depressive Disorder (10.1)</v>
      </c>
      <c r="E1137" t="e">
        <f>VLOOKUP($D1137, Data!$A$2:$V$9750, E$16, 0)</f>
        <v>#N/A</v>
      </c>
      <c r="F1137" t="e">
        <f>VLOOKUP($D1137, Data!$A$2:$V$9750, F$16, 0)</f>
        <v>#N/A</v>
      </c>
      <c r="G1137" t="e">
        <f>VLOOKUP($D1137, Data!$A$2:$V$9750, G$16, 0)</f>
        <v>#N/A</v>
      </c>
      <c r="H1137" t="e">
        <f>VLOOKUP($D1137, Data!$A$2:$V$9750, H$16, 0)</f>
        <v>#N/A</v>
      </c>
      <c r="I1137" t="e">
        <f>VLOOKUP($D1137, Data!$A$2:$V$9750, I$16, 0)</f>
        <v>#N/A</v>
      </c>
    </row>
    <row r="1138" spans="1:9" x14ac:dyDescent="0.25">
      <c r="A1138" s="11">
        <v>13</v>
      </c>
      <c r="B1138" s="13" t="s">
        <v>178</v>
      </c>
      <c r="C1138" s="13" t="s">
        <v>33</v>
      </c>
      <c r="D1138" s="14" t="str">
        <f t="shared" si="19"/>
        <v>Not Ready13GenderfluidSeparation Anxiety Disorder (7.1)</v>
      </c>
      <c r="E1138" t="e">
        <f>VLOOKUP($D1138, Data!$A$2:$V$9750, E$16, 0)</f>
        <v>#N/A</v>
      </c>
      <c r="F1138" t="e">
        <f>VLOOKUP($D1138, Data!$A$2:$V$9750, F$16, 0)</f>
        <v>#N/A</v>
      </c>
      <c r="G1138" t="e">
        <f>VLOOKUP($D1138, Data!$A$2:$V$9750, G$16, 0)</f>
        <v>#N/A</v>
      </c>
      <c r="H1138" t="e">
        <f>VLOOKUP($D1138, Data!$A$2:$V$9750, H$16, 0)</f>
        <v>#N/A</v>
      </c>
      <c r="I1138" t="e">
        <f>VLOOKUP($D1138, Data!$A$2:$V$9750, I$16, 0)</f>
        <v>#N/A</v>
      </c>
    </row>
    <row r="1139" spans="1:9" x14ac:dyDescent="0.25">
      <c r="A1139" s="11">
        <v>13</v>
      </c>
      <c r="B1139" s="13" t="s">
        <v>178</v>
      </c>
      <c r="C1139" s="13" t="s">
        <v>34</v>
      </c>
      <c r="D1139" s="14" t="str">
        <f t="shared" si="19"/>
        <v>Not Ready13GenderfluidObsessive Compulsive Disorder (6.1)</v>
      </c>
      <c r="E1139" t="e">
        <f>VLOOKUP($D1139, Data!$A$2:$V$9750, E$16, 0)</f>
        <v>#N/A</v>
      </c>
      <c r="F1139" t="e">
        <f>VLOOKUP($D1139, Data!$A$2:$V$9750, F$16, 0)</f>
        <v>#N/A</v>
      </c>
      <c r="G1139" t="e">
        <f>VLOOKUP($D1139, Data!$A$2:$V$9750, G$16, 0)</f>
        <v>#N/A</v>
      </c>
      <c r="H1139" t="e">
        <f>VLOOKUP($D1139, Data!$A$2:$V$9750, H$16, 0)</f>
        <v>#N/A</v>
      </c>
      <c r="I1139" t="e">
        <f>VLOOKUP($D1139, Data!$A$2:$V$9750, I$16, 0)</f>
        <v>#N/A</v>
      </c>
    </row>
    <row r="1140" spans="1:9" x14ac:dyDescent="0.25">
      <c r="A1140" s="11">
        <v>13</v>
      </c>
      <c r="B1140" s="13" t="s">
        <v>178</v>
      </c>
      <c r="C1140" s="13" t="s">
        <v>35</v>
      </c>
      <c r="D1140" s="14" t="str">
        <f t="shared" si="19"/>
        <v>Not Ready13GenderfluidTotal Anxiety (37.1)</v>
      </c>
      <c r="E1140" t="e">
        <f>VLOOKUP($D1140, Data!$A$2:$V$9750, E$16, 0)</f>
        <v>#N/A</v>
      </c>
      <c r="F1140" t="e">
        <f>VLOOKUP($D1140, Data!$A$2:$V$9750, F$16, 0)</f>
        <v>#N/A</v>
      </c>
      <c r="G1140" t="e">
        <f>VLOOKUP($D1140, Data!$A$2:$V$9750, G$16, 0)</f>
        <v>#N/A</v>
      </c>
      <c r="H1140" t="e">
        <f>VLOOKUP($D1140, Data!$A$2:$V$9750, H$16, 0)</f>
        <v>#N/A</v>
      </c>
      <c r="I1140" t="e">
        <f>VLOOKUP($D1140, Data!$A$2:$V$9750, I$16, 0)</f>
        <v>#N/A</v>
      </c>
    </row>
    <row r="1141" spans="1:9" x14ac:dyDescent="0.25">
      <c r="A1141" s="11">
        <v>13</v>
      </c>
      <c r="B1141" s="13" t="s">
        <v>178</v>
      </c>
      <c r="C1141" s="13" t="s">
        <v>36</v>
      </c>
      <c r="D1141" s="14" t="str">
        <f t="shared" si="19"/>
        <v>Not Ready13GenderfluidTotal Anxiety and Depression (47.1)</v>
      </c>
      <c r="E1141" t="e">
        <f>VLOOKUP($D1141, Data!$A$2:$V$9750, E$16, 0)</f>
        <v>#N/A</v>
      </c>
      <c r="F1141" t="e">
        <f>VLOOKUP($D1141, Data!$A$2:$V$9750, F$16, 0)</f>
        <v>#N/A</v>
      </c>
      <c r="G1141" t="e">
        <f>VLOOKUP($D1141, Data!$A$2:$V$9750, G$16, 0)</f>
        <v>#N/A</v>
      </c>
      <c r="H1141" t="e">
        <f>VLOOKUP($D1141, Data!$A$2:$V$9750, H$16, 0)</f>
        <v>#N/A</v>
      </c>
      <c r="I1141" t="e">
        <f>VLOOKUP($D1141, Data!$A$2:$V$9750, I$16, 0)</f>
        <v>#N/A</v>
      </c>
    </row>
    <row r="1142" spans="1:9" x14ac:dyDescent="0.25">
      <c r="A1142" s="11">
        <v>13</v>
      </c>
      <c r="B1142" s="13" t="s">
        <v>178</v>
      </c>
      <c r="C1142" s="13" t="s">
        <v>52</v>
      </c>
      <c r="D1142" s="14" t="str">
        <f t="shared" si="19"/>
        <v>Not Ready13GenderfluidTotal Anxiety (15.1)</v>
      </c>
      <c r="E1142" t="e">
        <f>VLOOKUP($D1142, Data!$A$2:$V$9750, E$16, 0)</f>
        <v>#N/A</v>
      </c>
      <c r="F1142" t="e">
        <f>VLOOKUP($D1142, Data!$A$2:$V$9750, F$16, 0)</f>
        <v>#N/A</v>
      </c>
      <c r="G1142" t="e">
        <f>VLOOKUP($D1142, Data!$A$2:$V$9750, G$16, 0)</f>
        <v>#N/A</v>
      </c>
      <c r="H1142" t="e">
        <f>VLOOKUP($D1142, Data!$A$2:$V$9750, H$16, 0)</f>
        <v>#N/A</v>
      </c>
      <c r="I1142" t="e">
        <f>VLOOKUP($D1142, Data!$A$2:$V$9750, I$16, 0)</f>
        <v>#N/A</v>
      </c>
    </row>
    <row r="1143" spans="1:9" x14ac:dyDescent="0.25">
      <c r="A1143" s="11">
        <v>13</v>
      </c>
      <c r="B1143" s="13" t="s">
        <v>178</v>
      </c>
      <c r="C1143" s="13" t="s">
        <v>53</v>
      </c>
      <c r="D1143" s="14" t="str">
        <f t="shared" si="19"/>
        <v>Not Ready13GenderfluidTotal Anxiety and Depression (25.1)</v>
      </c>
      <c r="E1143" t="e">
        <f>VLOOKUP($D1143, Data!$A$2:$V$9750, E$16, 0)</f>
        <v>#N/A</v>
      </c>
      <c r="F1143" t="e">
        <f>VLOOKUP($D1143, Data!$A$2:$V$9750, F$16, 0)</f>
        <v>#N/A</v>
      </c>
      <c r="G1143" t="e">
        <f>VLOOKUP($D1143, Data!$A$2:$V$9750, G$16, 0)</f>
        <v>#N/A</v>
      </c>
      <c r="H1143" t="e">
        <f>VLOOKUP($D1143, Data!$A$2:$V$9750, H$16, 0)</f>
        <v>#N/A</v>
      </c>
      <c r="I1143" t="e">
        <f>VLOOKUP($D1143, Data!$A$2:$V$9750, I$16, 0)</f>
        <v>#N/A</v>
      </c>
    </row>
    <row r="1144" spans="1:9" x14ac:dyDescent="0.25">
      <c r="A1144" s="11">
        <v>13</v>
      </c>
      <c r="B1144" s="13" t="s">
        <v>178</v>
      </c>
      <c r="C1144" s="13" t="s">
        <v>182</v>
      </c>
      <c r="D1144" s="14" t="str">
        <f t="shared" si="19"/>
        <v>Not Ready13GenderfluidTotal Depression (5.1)</v>
      </c>
      <c r="E1144" t="e">
        <f>VLOOKUP($D1144, Data!$A$2:$V$9750, E$16, 0)</f>
        <v>#N/A</v>
      </c>
      <c r="F1144" t="e">
        <f>VLOOKUP($D1144, Data!$A$2:$V$9750, F$16, 0)</f>
        <v>#N/A</v>
      </c>
      <c r="G1144" t="e">
        <f>VLOOKUP($D1144, Data!$A$2:$V$9750, G$16, 0)</f>
        <v>#N/A</v>
      </c>
      <c r="H1144" t="e">
        <f>VLOOKUP($D1144, Data!$A$2:$V$9750, H$16, 0)</f>
        <v>#N/A</v>
      </c>
      <c r="I1144" t="e">
        <f>VLOOKUP($D1144, Data!$A$2:$V$9750, I$16, 0)</f>
        <v>#N/A</v>
      </c>
    </row>
    <row r="1145" spans="1:9" x14ac:dyDescent="0.25">
      <c r="A1145" s="11">
        <v>13</v>
      </c>
      <c r="B1145" s="13" t="s">
        <v>178</v>
      </c>
      <c r="C1145" s="13" t="s">
        <v>183</v>
      </c>
      <c r="D1145" s="14" t="str">
        <f t="shared" si="19"/>
        <v>Not Ready13GenderfluidTotal Anxiety (20.1)</v>
      </c>
      <c r="E1145" t="e">
        <f>VLOOKUP($D1145, Data!$A$2:$V$9750, E$16, 0)</f>
        <v>#N/A</v>
      </c>
      <c r="F1145" t="e">
        <f>VLOOKUP($D1145, Data!$A$2:$V$9750, F$16, 0)</f>
        <v>#N/A</v>
      </c>
      <c r="G1145" t="e">
        <f>VLOOKUP($D1145, Data!$A$2:$V$9750, G$16, 0)</f>
        <v>#N/A</v>
      </c>
      <c r="H1145" t="e">
        <f>VLOOKUP($D1145, Data!$A$2:$V$9750, H$16, 0)</f>
        <v>#N/A</v>
      </c>
      <c r="I1145" t="e">
        <f>VLOOKUP($D1145, Data!$A$2:$V$9750, I$16, 0)</f>
        <v>#N/A</v>
      </c>
    </row>
    <row r="1146" spans="1:9" x14ac:dyDescent="0.25">
      <c r="A1146" s="11">
        <v>13</v>
      </c>
      <c r="B1146" s="13" t="s">
        <v>179</v>
      </c>
      <c r="C1146" s="13" t="s">
        <v>29</v>
      </c>
      <c r="D1146" s="14" t="str">
        <f t="shared" si="19"/>
        <v>Not Ready13MaleSocial Phobia (9.1)</v>
      </c>
      <c r="E1146" t="e">
        <f>VLOOKUP($D1146, Data!$A$2:$V$9750, E$16, 0)</f>
        <v>#N/A</v>
      </c>
      <c r="F1146" t="e">
        <f>VLOOKUP($D1146, Data!$A$2:$V$9750, F$16, 0)</f>
        <v>#N/A</v>
      </c>
      <c r="G1146" t="e">
        <f>VLOOKUP($D1146, Data!$A$2:$V$9750, G$16, 0)</f>
        <v>#N/A</v>
      </c>
      <c r="H1146" t="e">
        <f>VLOOKUP($D1146, Data!$A$2:$V$9750, H$16, 0)</f>
        <v>#N/A</v>
      </c>
      <c r="I1146" t="e">
        <f>VLOOKUP($D1146, Data!$A$2:$V$9750, I$16, 0)</f>
        <v>#N/A</v>
      </c>
    </row>
    <row r="1147" spans="1:9" x14ac:dyDescent="0.25">
      <c r="A1147" s="11">
        <v>13</v>
      </c>
      <c r="B1147" s="13" t="s">
        <v>179</v>
      </c>
      <c r="C1147" s="13" t="s">
        <v>30</v>
      </c>
      <c r="D1147" s="14" t="str">
        <f t="shared" si="19"/>
        <v>Not Ready13MalePanic Disorder (9.1)</v>
      </c>
      <c r="E1147" t="e">
        <f>VLOOKUP($D1147, Data!$A$2:$V$9750, E$16, 0)</f>
        <v>#N/A</v>
      </c>
      <c r="F1147" t="e">
        <f>VLOOKUP($D1147, Data!$A$2:$V$9750, F$16, 0)</f>
        <v>#N/A</v>
      </c>
      <c r="G1147" t="e">
        <f>VLOOKUP($D1147, Data!$A$2:$V$9750, G$16, 0)</f>
        <v>#N/A</v>
      </c>
      <c r="H1147" t="e">
        <f>VLOOKUP($D1147, Data!$A$2:$V$9750, H$16, 0)</f>
        <v>#N/A</v>
      </c>
      <c r="I1147" t="e">
        <f>VLOOKUP($D1147, Data!$A$2:$V$9750, I$16, 0)</f>
        <v>#N/A</v>
      </c>
    </row>
    <row r="1148" spans="1:9" x14ac:dyDescent="0.25">
      <c r="A1148" s="11">
        <v>13</v>
      </c>
      <c r="B1148" s="13" t="s">
        <v>179</v>
      </c>
      <c r="C1148" s="13" t="s">
        <v>31</v>
      </c>
      <c r="D1148" s="14" t="str">
        <f t="shared" si="19"/>
        <v>Not Ready13MaleGeneralized Anxiety Disorder (6.1)</v>
      </c>
      <c r="E1148" t="e">
        <f>VLOOKUP($D1148, Data!$A$2:$V$9750, E$16, 0)</f>
        <v>#N/A</v>
      </c>
      <c r="F1148" t="e">
        <f>VLOOKUP($D1148, Data!$A$2:$V$9750, F$16, 0)</f>
        <v>#N/A</v>
      </c>
      <c r="G1148" t="e">
        <f>VLOOKUP($D1148, Data!$A$2:$V$9750, G$16, 0)</f>
        <v>#N/A</v>
      </c>
      <c r="H1148" t="e">
        <f>VLOOKUP($D1148, Data!$A$2:$V$9750, H$16, 0)</f>
        <v>#N/A</v>
      </c>
      <c r="I1148" t="e">
        <f>VLOOKUP($D1148, Data!$A$2:$V$9750, I$16, 0)</f>
        <v>#N/A</v>
      </c>
    </row>
    <row r="1149" spans="1:9" x14ac:dyDescent="0.25">
      <c r="A1149" s="11">
        <v>13</v>
      </c>
      <c r="B1149" s="13" t="s">
        <v>179</v>
      </c>
      <c r="C1149" s="13" t="s">
        <v>32</v>
      </c>
      <c r="D1149" s="14" t="str">
        <f t="shared" si="19"/>
        <v>Not Ready13MaleMajor Depressive Disorder (10.1)</v>
      </c>
      <c r="E1149" t="e">
        <f>VLOOKUP($D1149, Data!$A$2:$V$9750, E$16, 0)</f>
        <v>#N/A</v>
      </c>
      <c r="F1149" t="e">
        <f>VLOOKUP($D1149, Data!$A$2:$V$9750, F$16, 0)</f>
        <v>#N/A</v>
      </c>
      <c r="G1149" t="e">
        <f>VLOOKUP($D1149, Data!$A$2:$V$9750, G$16, 0)</f>
        <v>#N/A</v>
      </c>
      <c r="H1149" t="e">
        <f>VLOOKUP($D1149, Data!$A$2:$V$9750, H$16, 0)</f>
        <v>#N/A</v>
      </c>
      <c r="I1149" t="e">
        <f>VLOOKUP($D1149, Data!$A$2:$V$9750, I$16, 0)</f>
        <v>#N/A</v>
      </c>
    </row>
    <row r="1150" spans="1:9" x14ac:dyDescent="0.25">
      <c r="A1150" s="11">
        <v>13</v>
      </c>
      <c r="B1150" s="13" t="s">
        <v>179</v>
      </c>
      <c r="C1150" s="13" t="s">
        <v>33</v>
      </c>
      <c r="D1150" s="14" t="str">
        <f t="shared" si="19"/>
        <v>Not Ready13MaleSeparation Anxiety Disorder (7.1)</v>
      </c>
      <c r="E1150" t="e">
        <f>VLOOKUP($D1150, Data!$A$2:$V$9750, E$16, 0)</f>
        <v>#N/A</v>
      </c>
      <c r="F1150" t="e">
        <f>VLOOKUP($D1150, Data!$A$2:$V$9750, F$16, 0)</f>
        <v>#N/A</v>
      </c>
      <c r="G1150" t="e">
        <f>VLOOKUP($D1150, Data!$A$2:$V$9750, G$16, 0)</f>
        <v>#N/A</v>
      </c>
      <c r="H1150" t="e">
        <f>VLOOKUP($D1150, Data!$A$2:$V$9750, H$16, 0)</f>
        <v>#N/A</v>
      </c>
      <c r="I1150" t="e">
        <f>VLOOKUP($D1150, Data!$A$2:$V$9750, I$16, 0)</f>
        <v>#N/A</v>
      </c>
    </row>
    <row r="1151" spans="1:9" x14ac:dyDescent="0.25">
      <c r="A1151" s="11">
        <v>13</v>
      </c>
      <c r="B1151" s="13" t="s">
        <v>179</v>
      </c>
      <c r="C1151" s="13" t="s">
        <v>34</v>
      </c>
      <c r="D1151" s="14" t="str">
        <f t="shared" si="19"/>
        <v>Not Ready13MaleObsessive Compulsive Disorder (6.1)</v>
      </c>
      <c r="E1151" t="e">
        <f>VLOOKUP($D1151, Data!$A$2:$V$9750, E$16, 0)</f>
        <v>#N/A</v>
      </c>
      <c r="F1151" t="e">
        <f>VLOOKUP($D1151, Data!$A$2:$V$9750, F$16, 0)</f>
        <v>#N/A</v>
      </c>
      <c r="G1151" t="e">
        <f>VLOOKUP($D1151, Data!$A$2:$V$9750, G$16, 0)</f>
        <v>#N/A</v>
      </c>
      <c r="H1151" t="e">
        <f>VLOOKUP($D1151, Data!$A$2:$V$9750, H$16, 0)</f>
        <v>#N/A</v>
      </c>
      <c r="I1151" t="e">
        <f>VLOOKUP($D1151, Data!$A$2:$V$9750, I$16, 0)</f>
        <v>#N/A</v>
      </c>
    </row>
    <row r="1152" spans="1:9" x14ac:dyDescent="0.25">
      <c r="A1152" s="11">
        <v>13</v>
      </c>
      <c r="B1152" s="13" t="s">
        <v>179</v>
      </c>
      <c r="C1152" s="13" t="s">
        <v>35</v>
      </c>
      <c r="D1152" s="14" t="str">
        <f t="shared" si="19"/>
        <v>Not Ready13MaleTotal Anxiety (37.1)</v>
      </c>
      <c r="E1152" t="e">
        <f>VLOOKUP($D1152, Data!$A$2:$V$9750, E$16, 0)</f>
        <v>#N/A</v>
      </c>
      <c r="F1152" t="e">
        <f>VLOOKUP($D1152, Data!$A$2:$V$9750, F$16, 0)</f>
        <v>#N/A</v>
      </c>
      <c r="G1152" t="e">
        <f>VLOOKUP($D1152, Data!$A$2:$V$9750, G$16, 0)</f>
        <v>#N/A</v>
      </c>
      <c r="H1152" t="e">
        <f>VLOOKUP($D1152, Data!$A$2:$V$9750, H$16, 0)</f>
        <v>#N/A</v>
      </c>
      <c r="I1152" t="e">
        <f>VLOOKUP($D1152, Data!$A$2:$V$9750, I$16, 0)</f>
        <v>#N/A</v>
      </c>
    </row>
    <row r="1153" spans="1:9" x14ac:dyDescent="0.25">
      <c r="A1153" s="11">
        <v>13</v>
      </c>
      <c r="B1153" s="13" t="s">
        <v>179</v>
      </c>
      <c r="C1153" s="13" t="s">
        <v>36</v>
      </c>
      <c r="D1153" s="14" t="str">
        <f t="shared" si="19"/>
        <v>Not Ready13MaleTotal Anxiety and Depression (47.1)</v>
      </c>
      <c r="E1153" t="e">
        <f>VLOOKUP($D1153, Data!$A$2:$V$9750, E$16, 0)</f>
        <v>#N/A</v>
      </c>
      <c r="F1153" t="e">
        <f>VLOOKUP($D1153, Data!$A$2:$V$9750, F$16, 0)</f>
        <v>#N/A</v>
      </c>
      <c r="G1153" t="e">
        <f>VLOOKUP($D1153, Data!$A$2:$V$9750, G$16, 0)</f>
        <v>#N/A</v>
      </c>
      <c r="H1153" t="e">
        <f>VLOOKUP($D1153, Data!$A$2:$V$9750, H$16, 0)</f>
        <v>#N/A</v>
      </c>
      <c r="I1153" t="e">
        <f>VLOOKUP($D1153, Data!$A$2:$V$9750, I$16, 0)</f>
        <v>#N/A</v>
      </c>
    </row>
    <row r="1154" spans="1:9" x14ac:dyDescent="0.25">
      <c r="A1154" s="11">
        <v>13</v>
      </c>
      <c r="B1154" s="13" t="s">
        <v>179</v>
      </c>
      <c r="C1154" s="13" t="s">
        <v>52</v>
      </c>
      <c r="D1154" s="14" t="str">
        <f t="shared" si="19"/>
        <v>Not Ready13MaleTotal Anxiety (15.1)</v>
      </c>
      <c r="E1154" t="e">
        <f>VLOOKUP($D1154, Data!$A$2:$V$9750, E$16, 0)</f>
        <v>#N/A</v>
      </c>
      <c r="F1154" t="e">
        <f>VLOOKUP($D1154, Data!$A$2:$V$9750, F$16, 0)</f>
        <v>#N/A</v>
      </c>
      <c r="G1154" t="e">
        <f>VLOOKUP($D1154, Data!$A$2:$V$9750, G$16, 0)</f>
        <v>#N/A</v>
      </c>
      <c r="H1154" t="e">
        <f>VLOOKUP($D1154, Data!$A$2:$V$9750, H$16, 0)</f>
        <v>#N/A</v>
      </c>
      <c r="I1154" t="e">
        <f>VLOOKUP($D1154, Data!$A$2:$V$9750, I$16, 0)</f>
        <v>#N/A</v>
      </c>
    </row>
    <row r="1155" spans="1:9" x14ac:dyDescent="0.25">
      <c r="A1155" s="11">
        <v>13</v>
      </c>
      <c r="B1155" s="13" t="s">
        <v>179</v>
      </c>
      <c r="C1155" s="13" t="s">
        <v>53</v>
      </c>
      <c r="D1155" s="14" t="str">
        <f t="shared" si="19"/>
        <v>Not Ready13MaleTotal Anxiety and Depression (25.1)</v>
      </c>
      <c r="E1155" t="e">
        <f>VLOOKUP($D1155, Data!$A$2:$V$9750, E$16, 0)</f>
        <v>#N/A</v>
      </c>
      <c r="F1155" t="e">
        <f>VLOOKUP($D1155, Data!$A$2:$V$9750, F$16, 0)</f>
        <v>#N/A</v>
      </c>
      <c r="G1155" t="e">
        <f>VLOOKUP($D1155, Data!$A$2:$V$9750, G$16, 0)</f>
        <v>#N/A</v>
      </c>
      <c r="H1155" t="e">
        <f>VLOOKUP($D1155, Data!$A$2:$V$9750, H$16, 0)</f>
        <v>#N/A</v>
      </c>
      <c r="I1155" t="e">
        <f>VLOOKUP($D1155, Data!$A$2:$V$9750, I$16, 0)</f>
        <v>#N/A</v>
      </c>
    </row>
    <row r="1156" spans="1:9" x14ac:dyDescent="0.25">
      <c r="A1156" s="11">
        <v>13</v>
      </c>
      <c r="B1156" s="13" t="s">
        <v>179</v>
      </c>
      <c r="C1156" s="13" t="s">
        <v>182</v>
      </c>
      <c r="D1156" s="14" t="str">
        <f t="shared" si="19"/>
        <v>Not Ready13MaleTotal Depression (5.1)</v>
      </c>
      <c r="E1156" t="e">
        <f>VLOOKUP($D1156, Data!$A$2:$V$9750, E$16, 0)</f>
        <v>#N/A</v>
      </c>
      <c r="F1156" t="e">
        <f>VLOOKUP($D1156, Data!$A$2:$V$9750, F$16, 0)</f>
        <v>#N/A</v>
      </c>
      <c r="G1156" t="e">
        <f>VLOOKUP($D1156, Data!$A$2:$V$9750, G$16, 0)</f>
        <v>#N/A</v>
      </c>
      <c r="H1156" t="e">
        <f>VLOOKUP($D1156, Data!$A$2:$V$9750, H$16, 0)</f>
        <v>#N/A</v>
      </c>
      <c r="I1156" t="e">
        <f>VLOOKUP($D1156, Data!$A$2:$V$9750, I$16, 0)</f>
        <v>#N/A</v>
      </c>
    </row>
    <row r="1157" spans="1:9" x14ac:dyDescent="0.25">
      <c r="A1157" s="11">
        <v>13</v>
      </c>
      <c r="B1157" s="13" t="s">
        <v>179</v>
      </c>
      <c r="C1157" s="13" t="s">
        <v>183</v>
      </c>
      <c r="D1157" s="14" t="str">
        <f t="shared" si="19"/>
        <v>Not Ready13MaleTotal Anxiety (20.1)</v>
      </c>
      <c r="E1157" t="e">
        <f>VLOOKUP($D1157, Data!$A$2:$V$9750, E$16, 0)</f>
        <v>#N/A</v>
      </c>
      <c r="F1157" t="e">
        <f>VLOOKUP($D1157, Data!$A$2:$V$9750, F$16, 0)</f>
        <v>#N/A</v>
      </c>
      <c r="G1157" t="e">
        <f>VLOOKUP($D1157, Data!$A$2:$V$9750, G$16, 0)</f>
        <v>#N/A</v>
      </c>
      <c r="H1157" t="e">
        <f>VLOOKUP($D1157, Data!$A$2:$V$9750, H$16, 0)</f>
        <v>#N/A</v>
      </c>
      <c r="I1157" t="e">
        <f>VLOOKUP($D1157, Data!$A$2:$V$9750, I$16, 0)</f>
        <v>#N/A</v>
      </c>
    </row>
    <row r="1158" spans="1:9" x14ac:dyDescent="0.25">
      <c r="A1158" s="11">
        <v>13</v>
      </c>
      <c r="B1158" s="13" t="s">
        <v>3302</v>
      </c>
      <c r="C1158" s="13" t="s">
        <v>29</v>
      </c>
      <c r="D1158" s="14" t="str">
        <f t="shared" si="19"/>
        <v>Not Ready13CombinedSocial Phobia (9.1)</v>
      </c>
      <c r="E1158" t="e">
        <f>VLOOKUP($D1158, Data!$A$2:$V$9750, E$16, 0)</f>
        <v>#N/A</v>
      </c>
      <c r="F1158" t="e">
        <f>VLOOKUP($D1158, Data!$A$2:$V$9750, F$16, 0)</f>
        <v>#N/A</v>
      </c>
      <c r="G1158" t="e">
        <f>VLOOKUP($D1158, Data!$A$2:$V$9750, G$16, 0)</f>
        <v>#N/A</v>
      </c>
      <c r="H1158" t="e">
        <f>VLOOKUP($D1158, Data!$A$2:$V$9750, H$16, 0)</f>
        <v>#N/A</v>
      </c>
      <c r="I1158" t="e">
        <f>VLOOKUP($D1158, Data!$A$2:$V$9750, I$16, 0)</f>
        <v>#N/A</v>
      </c>
    </row>
    <row r="1159" spans="1:9" x14ac:dyDescent="0.25">
      <c r="A1159" s="11">
        <v>13</v>
      </c>
      <c r="B1159" s="13" t="s">
        <v>3302</v>
      </c>
      <c r="C1159" s="13" t="s">
        <v>30</v>
      </c>
      <c r="D1159" s="14" t="str">
        <f t="shared" si="19"/>
        <v>Not Ready13CombinedPanic Disorder (9.1)</v>
      </c>
      <c r="E1159" t="e">
        <f>VLOOKUP($D1159, Data!$A$2:$V$9750, E$16, 0)</f>
        <v>#N/A</v>
      </c>
      <c r="F1159" t="e">
        <f>VLOOKUP($D1159, Data!$A$2:$V$9750, F$16, 0)</f>
        <v>#N/A</v>
      </c>
      <c r="G1159" t="e">
        <f>VLOOKUP($D1159, Data!$A$2:$V$9750, G$16, 0)</f>
        <v>#N/A</v>
      </c>
      <c r="H1159" t="e">
        <f>VLOOKUP($D1159, Data!$A$2:$V$9750, H$16, 0)</f>
        <v>#N/A</v>
      </c>
      <c r="I1159" t="e">
        <f>VLOOKUP($D1159, Data!$A$2:$V$9750, I$16, 0)</f>
        <v>#N/A</v>
      </c>
    </row>
    <row r="1160" spans="1:9" x14ac:dyDescent="0.25">
      <c r="A1160" s="11">
        <v>13</v>
      </c>
      <c r="B1160" s="13" t="s">
        <v>3302</v>
      </c>
      <c r="C1160" s="13" t="s">
        <v>31</v>
      </c>
      <c r="D1160" s="14" t="str">
        <f t="shared" si="19"/>
        <v>Not Ready13CombinedGeneralized Anxiety Disorder (6.1)</v>
      </c>
      <c r="E1160" t="e">
        <f>VLOOKUP($D1160, Data!$A$2:$V$9750, E$16, 0)</f>
        <v>#N/A</v>
      </c>
      <c r="F1160" t="e">
        <f>VLOOKUP($D1160, Data!$A$2:$V$9750, F$16, 0)</f>
        <v>#N/A</v>
      </c>
      <c r="G1160" t="e">
        <f>VLOOKUP($D1160, Data!$A$2:$V$9750, G$16, 0)</f>
        <v>#N/A</v>
      </c>
      <c r="H1160" t="e">
        <f>VLOOKUP($D1160, Data!$A$2:$V$9750, H$16, 0)</f>
        <v>#N/A</v>
      </c>
      <c r="I1160" t="e">
        <f>VLOOKUP($D1160, Data!$A$2:$V$9750, I$16, 0)</f>
        <v>#N/A</v>
      </c>
    </row>
    <row r="1161" spans="1:9" x14ac:dyDescent="0.25">
      <c r="A1161" s="11">
        <v>13</v>
      </c>
      <c r="B1161" s="13" t="s">
        <v>3302</v>
      </c>
      <c r="C1161" s="13" t="s">
        <v>32</v>
      </c>
      <c r="D1161" s="14" t="str">
        <f t="shared" si="19"/>
        <v>Not Ready13CombinedMajor Depressive Disorder (10.1)</v>
      </c>
      <c r="E1161" t="e">
        <f>VLOOKUP($D1161, Data!$A$2:$V$9750, E$16, 0)</f>
        <v>#N/A</v>
      </c>
      <c r="F1161" t="e">
        <f>VLOOKUP($D1161, Data!$A$2:$V$9750, F$16, 0)</f>
        <v>#N/A</v>
      </c>
      <c r="G1161" t="e">
        <f>VLOOKUP($D1161, Data!$A$2:$V$9750, G$16, 0)</f>
        <v>#N/A</v>
      </c>
      <c r="H1161" t="e">
        <f>VLOOKUP($D1161, Data!$A$2:$V$9750, H$16, 0)</f>
        <v>#N/A</v>
      </c>
      <c r="I1161" t="e">
        <f>VLOOKUP($D1161, Data!$A$2:$V$9750, I$16, 0)</f>
        <v>#N/A</v>
      </c>
    </row>
    <row r="1162" spans="1:9" x14ac:dyDescent="0.25">
      <c r="A1162" s="11">
        <v>13</v>
      </c>
      <c r="B1162" s="13" t="s">
        <v>3302</v>
      </c>
      <c r="C1162" s="13" t="s">
        <v>33</v>
      </c>
      <c r="D1162" s="14" t="str">
        <f t="shared" si="19"/>
        <v>Not Ready13CombinedSeparation Anxiety Disorder (7.1)</v>
      </c>
      <c r="E1162" t="e">
        <f>VLOOKUP($D1162, Data!$A$2:$V$9750, E$16, 0)</f>
        <v>#N/A</v>
      </c>
      <c r="F1162" t="e">
        <f>VLOOKUP($D1162, Data!$A$2:$V$9750, F$16, 0)</f>
        <v>#N/A</v>
      </c>
      <c r="G1162" t="e">
        <f>VLOOKUP($D1162, Data!$A$2:$V$9750, G$16, 0)</f>
        <v>#N/A</v>
      </c>
      <c r="H1162" t="e">
        <f>VLOOKUP($D1162, Data!$A$2:$V$9750, H$16, 0)</f>
        <v>#N/A</v>
      </c>
      <c r="I1162" t="e">
        <f>VLOOKUP($D1162, Data!$A$2:$V$9750, I$16, 0)</f>
        <v>#N/A</v>
      </c>
    </row>
    <row r="1163" spans="1:9" x14ac:dyDescent="0.25">
      <c r="A1163" s="11">
        <v>13</v>
      </c>
      <c r="B1163" s="13" t="s">
        <v>3302</v>
      </c>
      <c r="C1163" s="13" t="s">
        <v>34</v>
      </c>
      <c r="D1163" s="14" t="str">
        <f t="shared" si="19"/>
        <v>Not Ready13CombinedObsessive Compulsive Disorder (6.1)</v>
      </c>
      <c r="E1163" t="e">
        <f>VLOOKUP($D1163, Data!$A$2:$V$9750, E$16, 0)</f>
        <v>#N/A</v>
      </c>
      <c r="F1163" t="e">
        <f>VLOOKUP($D1163, Data!$A$2:$V$9750, F$16, 0)</f>
        <v>#N/A</v>
      </c>
      <c r="G1163" t="e">
        <f>VLOOKUP($D1163, Data!$A$2:$V$9750, G$16, 0)</f>
        <v>#N/A</v>
      </c>
      <c r="H1163" t="e">
        <f>VLOOKUP($D1163, Data!$A$2:$V$9750, H$16, 0)</f>
        <v>#N/A</v>
      </c>
      <c r="I1163" t="e">
        <f>VLOOKUP($D1163, Data!$A$2:$V$9750, I$16, 0)</f>
        <v>#N/A</v>
      </c>
    </row>
    <row r="1164" spans="1:9" x14ac:dyDescent="0.25">
      <c r="A1164" s="11">
        <v>13</v>
      </c>
      <c r="B1164" s="13" t="s">
        <v>3302</v>
      </c>
      <c r="C1164" s="13" t="s">
        <v>35</v>
      </c>
      <c r="D1164" s="14" t="str">
        <f t="shared" si="19"/>
        <v>Not Ready13CombinedTotal Anxiety (37.1)</v>
      </c>
      <c r="E1164" t="e">
        <f>VLOOKUP($D1164, Data!$A$2:$V$9750, E$16, 0)</f>
        <v>#N/A</v>
      </c>
      <c r="F1164" t="e">
        <f>VLOOKUP($D1164, Data!$A$2:$V$9750, F$16, 0)</f>
        <v>#N/A</v>
      </c>
      <c r="G1164" t="e">
        <f>VLOOKUP($D1164, Data!$A$2:$V$9750, G$16, 0)</f>
        <v>#N/A</v>
      </c>
      <c r="H1164" t="e">
        <f>VLOOKUP($D1164, Data!$A$2:$V$9750, H$16, 0)</f>
        <v>#N/A</v>
      </c>
      <c r="I1164" t="e">
        <f>VLOOKUP($D1164, Data!$A$2:$V$9750, I$16, 0)</f>
        <v>#N/A</v>
      </c>
    </row>
    <row r="1165" spans="1:9" x14ac:dyDescent="0.25">
      <c r="A1165" s="11">
        <v>13</v>
      </c>
      <c r="B1165" s="13" t="s">
        <v>3302</v>
      </c>
      <c r="C1165" s="13" t="s">
        <v>36</v>
      </c>
      <c r="D1165" s="14" t="str">
        <f t="shared" si="19"/>
        <v>Not Ready13CombinedTotal Anxiety and Depression (47.1)</v>
      </c>
      <c r="E1165" t="e">
        <f>VLOOKUP($D1165, Data!$A$2:$V$9750, E$16, 0)</f>
        <v>#N/A</v>
      </c>
      <c r="F1165" t="e">
        <f>VLOOKUP($D1165, Data!$A$2:$V$9750, F$16, 0)</f>
        <v>#N/A</v>
      </c>
      <c r="G1165" t="e">
        <f>VLOOKUP($D1165, Data!$A$2:$V$9750, G$16, 0)</f>
        <v>#N/A</v>
      </c>
      <c r="H1165" t="e">
        <f>VLOOKUP($D1165, Data!$A$2:$V$9750, H$16, 0)</f>
        <v>#N/A</v>
      </c>
      <c r="I1165" t="e">
        <f>VLOOKUP($D1165, Data!$A$2:$V$9750, I$16, 0)</f>
        <v>#N/A</v>
      </c>
    </row>
    <row r="1166" spans="1:9" x14ac:dyDescent="0.25">
      <c r="A1166" s="11">
        <v>13</v>
      </c>
      <c r="B1166" s="13" t="s">
        <v>3302</v>
      </c>
      <c r="C1166" s="13" t="s">
        <v>52</v>
      </c>
      <c r="D1166" s="14" t="str">
        <f t="shared" si="19"/>
        <v>Not Ready13CombinedTotal Anxiety (15.1)</v>
      </c>
      <c r="E1166" t="e">
        <f>VLOOKUP($D1166, Data!$A$2:$V$9750, E$16, 0)</f>
        <v>#N/A</v>
      </c>
      <c r="F1166" t="e">
        <f>VLOOKUP($D1166, Data!$A$2:$V$9750, F$16, 0)</f>
        <v>#N/A</v>
      </c>
      <c r="G1166" t="e">
        <f>VLOOKUP($D1166, Data!$A$2:$V$9750, G$16, 0)</f>
        <v>#N/A</v>
      </c>
      <c r="H1166" t="e">
        <f>VLOOKUP($D1166, Data!$A$2:$V$9750, H$16, 0)</f>
        <v>#N/A</v>
      </c>
      <c r="I1166" t="e">
        <f>VLOOKUP($D1166, Data!$A$2:$V$9750, I$16, 0)</f>
        <v>#N/A</v>
      </c>
    </row>
    <row r="1167" spans="1:9" x14ac:dyDescent="0.25">
      <c r="A1167" s="11">
        <v>13</v>
      </c>
      <c r="B1167" s="13" t="s">
        <v>3302</v>
      </c>
      <c r="C1167" s="13" t="s">
        <v>53</v>
      </c>
      <c r="D1167" s="14" t="str">
        <f t="shared" si="19"/>
        <v>Not Ready13CombinedTotal Anxiety and Depression (25.1)</v>
      </c>
      <c r="E1167" t="e">
        <f>VLOOKUP($D1167, Data!$A$2:$V$9750, E$16, 0)</f>
        <v>#N/A</v>
      </c>
      <c r="F1167" t="e">
        <f>VLOOKUP($D1167, Data!$A$2:$V$9750, F$16, 0)</f>
        <v>#N/A</v>
      </c>
      <c r="G1167" t="e">
        <f>VLOOKUP($D1167, Data!$A$2:$V$9750, G$16, 0)</f>
        <v>#N/A</v>
      </c>
      <c r="H1167" t="e">
        <f>VLOOKUP($D1167, Data!$A$2:$V$9750, H$16, 0)</f>
        <v>#N/A</v>
      </c>
      <c r="I1167" t="e">
        <f>VLOOKUP($D1167, Data!$A$2:$V$9750, I$16, 0)</f>
        <v>#N/A</v>
      </c>
    </row>
    <row r="1168" spans="1:9" x14ac:dyDescent="0.25">
      <c r="A1168" s="11">
        <v>13</v>
      </c>
      <c r="B1168" s="13" t="s">
        <v>3302</v>
      </c>
      <c r="C1168" s="13" t="s">
        <v>182</v>
      </c>
      <c r="D1168" s="14" t="str">
        <f t="shared" si="19"/>
        <v>Not Ready13CombinedTotal Depression (5.1)</v>
      </c>
      <c r="E1168" t="e">
        <f>VLOOKUP($D1168, Data!$A$2:$V$9750, E$16, 0)</f>
        <v>#N/A</v>
      </c>
      <c r="F1168" t="e">
        <f>VLOOKUP($D1168, Data!$A$2:$V$9750, F$16, 0)</f>
        <v>#N/A</v>
      </c>
      <c r="G1168" t="e">
        <f>VLOOKUP($D1168, Data!$A$2:$V$9750, G$16, 0)</f>
        <v>#N/A</v>
      </c>
      <c r="H1168" t="e">
        <f>VLOOKUP($D1168, Data!$A$2:$V$9750, H$16, 0)</f>
        <v>#N/A</v>
      </c>
      <c r="I1168" t="e">
        <f>VLOOKUP($D1168, Data!$A$2:$V$9750, I$16, 0)</f>
        <v>#N/A</v>
      </c>
    </row>
    <row r="1169" spans="1:9" x14ac:dyDescent="0.25">
      <c r="A1169" s="11">
        <v>13</v>
      </c>
      <c r="B1169" s="13" t="s">
        <v>3302</v>
      </c>
      <c r="C1169" s="13" t="s">
        <v>183</v>
      </c>
      <c r="D1169" s="14" t="str">
        <f t="shared" si="19"/>
        <v>Not Ready13CombinedTotal Anxiety (20.1)</v>
      </c>
      <c r="E1169" t="e">
        <f>VLOOKUP($D1169, Data!$A$2:$V$9750, E$16, 0)</f>
        <v>#N/A</v>
      </c>
      <c r="F1169" t="e">
        <f>VLOOKUP($D1169, Data!$A$2:$V$9750, F$16, 0)</f>
        <v>#N/A</v>
      </c>
      <c r="G1169" t="e">
        <f>VLOOKUP($D1169, Data!$A$2:$V$9750, G$16, 0)</f>
        <v>#N/A</v>
      </c>
      <c r="H1169" t="e">
        <f>VLOOKUP($D1169, Data!$A$2:$V$9750, H$16, 0)</f>
        <v>#N/A</v>
      </c>
      <c r="I1169" t="e">
        <f>VLOOKUP($D1169, Data!$A$2:$V$9750, I$16, 0)</f>
        <v>#N/A</v>
      </c>
    </row>
    <row r="1170" spans="1:9" x14ac:dyDescent="0.25">
      <c r="A1170" s="11">
        <v>13</v>
      </c>
      <c r="B1170" s="13" t="s">
        <v>180</v>
      </c>
      <c r="C1170" s="13" t="s">
        <v>29</v>
      </c>
      <c r="D1170" s="14" t="str">
        <f t="shared" ref="D1170:D1233" si="20">$B$7&amp;A1170&amp;B1170&amp;C1170</f>
        <v>Not Ready13Non-binarySocial Phobia (9.1)</v>
      </c>
      <c r="E1170" t="e">
        <f>VLOOKUP($D1170, Data!$A$2:$V$9750, E$16, 0)</f>
        <v>#N/A</v>
      </c>
      <c r="F1170" t="e">
        <f>VLOOKUP($D1170, Data!$A$2:$V$9750, F$16, 0)</f>
        <v>#N/A</v>
      </c>
      <c r="G1170" t="e">
        <f>VLOOKUP($D1170, Data!$A$2:$V$9750, G$16, 0)</f>
        <v>#N/A</v>
      </c>
      <c r="H1170" t="e">
        <f>VLOOKUP($D1170, Data!$A$2:$V$9750, H$16, 0)</f>
        <v>#N/A</v>
      </c>
      <c r="I1170" t="e">
        <f>VLOOKUP($D1170, Data!$A$2:$V$9750, I$16, 0)</f>
        <v>#N/A</v>
      </c>
    </row>
    <row r="1171" spans="1:9" x14ac:dyDescent="0.25">
      <c r="A1171" s="11">
        <v>13</v>
      </c>
      <c r="B1171" s="13" t="s">
        <v>180</v>
      </c>
      <c r="C1171" s="13" t="s">
        <v>30</v>
      </c>
      <c r="D1171" s="14" t="str">
        <f t="shared" si="20"/>
        <v>Not Ready13Non-binaryPanic Disorder (9.1)</v>
      </c>
      <c r="E1171" t="e">
        <f>VLOOKUP($D1171, Data!$A$2:$V$9750, E$16, 0)</f>
        <v>#N/A</v>
      </c>
      <c r="F1171" t="e">
        <f>VLOOKUP($D1171, Data!$A$2:$V$9750, F$16, 0)</f>
        <v>#N/A</v>
      </c>
      <c r="G1171" t="e">
        <f>VLOOKUP($D1171, Data!$A$2:$V$9750, G$16, 0)</f>
        <v>#N/A</v>
      </c>
      <c r="H1171" t="e">
        <f>VLOOKUP($D1171, Data!$A$2:$V$9750, H$16, 0)</f>
        <v>#N/A</v>
      </c>
      <c r="I1171" t="e">
        <f>VLOOKUP($D1171, Data!$A$2:$V$9750, I$16, 0)</f>
        <v>#N/A</v>
      </c>
    </row>
    <row r="1172" spans="1:9" x14ac:dyDescent="0.25">
      <c r="A1172" s="11">
        <v>13</v>
      </c>
      <c r="B1172" s="13" t="s">
        <v>180</v>
      </c>
      <c r="C1172" s="13" t="s">
        <v>31</v>
      </c>
      <c r="D1172" s="14" t="str">
        <f t="shared" si="20"/>
        <v>Not Ready13Non-binaryGeneralized Anxiety Disorder (6.1)</v>
      </c>
      <c r="E1172" t="e">
        <f>VLOOKUP($D1172, Data!$A$2:$V$9750, E$16, 0)</f>
        <v>#N/A</v>
      </c>
      <c r="F1172" t="e">
        <f>VLOOKUP($D1172, Data!$A$2:$V$9750, F$16, 0)</f>
        <v>#N/A</v>
      </c>
      <c r="G1172" t="e">
        <f>VLOOKUP($D1172, Data!$A$2:$V$9750, G$16, 0)</f>
        <v>#N/A</v>
      </c>
      <c r="H1172" t="e">
        <f>VLOOKUP($D1172, Data!$A$2:$V$9750, H$16, 0)</f>
        <v>#N/A</v>
      </c>
      <c r="I1172" t="e">
        <f>VLOOKUP($D1172, Data!$A$2:$V$9750, I$16, 0)</f>
        <v>#N/A</v>
      </c>
    </row>
    <row r="1173" spans="1:9" x14ac:dyDescent="0.25">
      <c r="A1173" s="11">
        <v>13</v>
      </c>
      <c r="B1173" s="13" t="s">
        <v>180</v>
      </c>
      <c r="C1173" s="13" t="s">
        <v>32</v>
      </c>
      <c r="D1173" s="14" t="str">
        <f t="shared" si="20"/>
        <v>Not Ready13Non-binaryMajor Depressive Disorder (10.1)</v>
      </c>
      <c r="E1173" t="e">
        <f>VLOOKUP($D1173, Data!$A$2:$V$9750, E$16, 0)</f>
        <v>#N/A</v>
      </c>
      <c r="F1173" t="e">
        <f>VLOOKUP($D1173, Data!$A$2:$V$9750, F$16, 0)</f>
        <v>#N/A</v>
      </c>
      <c r="G1173" t="e">
        <f>VLOOKUP($D1173, Data!$A$2:$V$9750, G$16, 0)</f>
        <v>#N/A</v>
      </c>
      <c r="H1173" t="e">
        <f>VLOOKUP($D1173, Data!$A$2:$V$9750, H$16, 0)</f>
        <v>#N/A</v>
      </c>
      <c r="I1173" t="e">
        <f>VLOOKUP($D1173, Data!$A$2:$V$9750, I$16, 0)</f>
        <v>#N/A</v>
      </c>
    </row>
    <row r="1174" spans="1:9" x14ac:dyDescent="0.25">
      <c r="A1174" s="11">
        <v>13</v>
      </c>
      <c r="B1174" s="13" t="s">
        <v>180</v>
      </c>
      <c r="C1174" s="13" t="s">
        <v>33</v>
      </c>
      <c r="D1174" s="14" t="str">
        <f t="shared" si="20"/>
        <v>Not Ready13Non-binarySeparation Anxiety Disorder (7.1)</v>
      </c>
      <c r="E1174" t="e">
        <f>VLOOKUP($D1174, Data!$A$2:$V$9750, E$16, 0)</f>
        <v>#N/A</v>
      </c>
      <c r="F1174" t="e">
        <f>VLOOKUP($D1174, Data!$A$2:$V$9750, F$16, 0)</f>
        <v>#N/A</v>
      </c>
      <c r="G1174" t="e">
        <f>VLOOKUP($D1174, Data!$A$2:$V$9750, G$16, 0)</f>
        <v>#N/A</v>
      </c>
      <c r="H1174" t="e">
        <f>VLOOKUP($D1174, Data!$A$2:$V$9750, H$16, 0)</f>
        <v>#N/A</v>
      </c>
      <c r="I1174" t="e">
        <f>VLOOKUP($D1174, Data!$A$2:$V$9750, I$16, 0)</f>
        <v>#N/A</v>
      </c>
    </row>
    <row r="1175" spans="1:9" x14ac:dyDescent="0.25">
      <c r="A1175" s="11">
        <v>13</v>
      </c>
      <c r="B1175" s="13" t="s">
        <v>180</v>
      </c>
      <c r="C1175" s="13" t="s">
        <v>34</v>
      </c>
      <c r="D1175" s="14" t="str">
        <f t="shared" si="20"/>
        <v>Not Ready13Non-binaryObsessive Compulsive Disorder (6.1)</v>
      </c>
      <c r="E1175" t="e">
        <f>VLOOKUP($D1175, Data!$A$2:$V$9750, E$16, 0)</f>
        <v>#N/A</v>
      </c>
      <c r="F1175" t="e">
        <f>VLOOKUP($D1175, Data!$A$2:$V$9750, F$16, 0)</f>
        <v>#N/A</v>
      </c>
      <c r="G1175" t="e">
        <f>VLOOKUP($D1175, Data!$A$2:$V$9750, G$16, 0)</f>
        <v>#N/A</v>
      </c>
      <c r="H1175" t="e">
        <f>VLOOKUP($D1175, Data!$A$2:$V$9750, H$16, 0)</f>
        <v>#N/A</v>
      </c>
      <c r="I1175" t="e">
        <f>VLOOKUP($D1175, Data!$A$2:$V$9750, I$16, 0)</f>
        <v>#N/A</v>
      </c>
    </row>
    <row r="1176" spans="1:9" x14ac:dyDescent="0.25">
      <c r="A1176" s="11">
        <v>13</v>
      </c>
      <c r="B1176" s="13" t="s">
        <v>180</v>
      </c>
      <c r="C1176" s="13" t="s">
        <v>35</v>
      </c>
      <c r="D1176" s="14" t="str">
        <f t="shared" si="20"/>
        <v>Not Ready13Non-binaryTotal Anxiety (37.1)</v>
      </c>
      <c r="E1176" t="e">
        <f>VLOOKUP($D1176, Data!$A$2:$V$9750, E$16, 0)</f>
        <v>#N/A</v>
      </c>
      <c r="F1176" t="e">
        <f>VLOOKUP($D1176, Data!$A$2:$V$9750, F$16, 0)</f>
        <v>#N/A</v>
      </c>
      <c r="G1176" t="e">
        <f>VLOOKUP($D1176, Data!$A$2:$V$9750, G$16, 0)</f>
        <v>#N/A</v>
      </c>
      <c r="H1176" t="e">
        <f>VLOOKUP($D1176, Data!$A$2:$V$9750, H$16, 0)</f>
        <v>#N/A</v>
      </c>
      <c r="I1176" t="e">
        <f>VLOOKUP($D1176, Data!$A$2:$V$9750, I$16, 0)</f>
        <v>#N/A</v>
      </c>
    </row>
    <row r="1177" spans="1:9" x14ac:dyDescent="0.25">
      <c r="A1177" s="11">
        <v>13</v>
      </c>
      <c r="B1177" s="13" t="s">
        <v>180</v>
      </c>
      <c r="C1177" s="13" t="s">
        <v>36</v>
      </c>
      <c r="D1177" s="14" t="str">
        <f t="shared" si="20"/>
        <v>Not Ready13Non-binaryTotal Anxiety and Depression (47.1)</v>
      </c>
      <c r="E1177" t="e">
        <f>VLOOKUP($D1177, Data!$A$2:$V$9750, E$16, 0)</f>
        <v>#N/A</v>
      </c>
      <c r="F1177" t="e">
        <f>VLOOKUP($D1177, Data!$A$2:$V$9750, F$16, 0)</f>
        <v>#N/A</v>
      </c>
      <c r="G1177" t="e">
        <f>VLOOKUP($D1177, Data!$A$2:$V$9750, G$16, 0)</f>
        <v>#N/A</v>
      </c>
      <c r="H1177" t="e">
        <f>VLOOKUP($D1177, Data!$A$2:$V$9750, H$16, 0)</f>
        <v>#N/A</v>
      </c>
      <c r="I1177" t="e">
        <f>VLOOKUP($D1177, Data!$A$2:$V$9750, I$16, 0)</f>
        <v>#N/A</v>
      </c>
    </row>
    <row r="1178" spans="1:9" x14ac:dyDescent="0.25">
      <c r="A1178" s="11">
        <v>13</v>
      </c>
      <c r="B1178" s="13" t="s">
        <v>180</v>
      </c>
      <c r="C1178" s="13" t="s">
        <v>52</v>
      </c>
      <c r="D1178" s="14" t="str">
        <f t="shared" si="20"/>
        <v>Not Ready13Non-binaryTotal Anxiety (15.1)</v>
      </c>
      <c r="E1178" t="e">
        <f>VLOOKUP($D1178, Data!$A$2:$V$9750, E$16, 0)</f>
        <v>#N/A</v>
      </c>
      <c r="F1178" t="e">
        <f>VLOOKUP($D1178, Data!$A$2:$V$9750, F$16, 0)</f>
        <v>#N/A</v>
      </c>
      <c r="G1178" t="e">
        <f>VLOOKUP($D1178, Data!$A$2:$V$9750, G$16, 0)</f>
        <v>#N/A</v>
      </c>
      <c r="H1178" t="e">
        <f>VLOOKUP($D1178, Data!$A$2:$V$9750, H$16, 0)</f>
        <v>#N/A</v>
      </c>
      <c r="I1178" t="e">
        <f>VLOOKUP($D1178, Data!$A$2:$V$9750, I$16, 0)</f>
        <v>#N/A</v>
      </c>
    </row>
    <row r="1179" spans="1:9" x14ac:dyDescent="0.25">
      <c r="A1179" s="11">
        <v>13</v>
      </c>
      <c r="B1179" s="13" t="s">
        <v>180</v>
      </c>
      <c r="C1179" s="13" t="s">
        <v>53</v>
      </c>
      <c r="D1179" s="14" t="str">
        <f t="shared" si="20"/>
        <v>Not Ready13Non-binaryTotal Anxiety and Depression (25.1)</v>
      </c>
      <c r="E1179" t="e">
        <f>VLOOKUP($D1179, Data!$A$2:$V$9750, E$16, 0)</f>
        <v>#N/A</v>
      </c>
      <c r="F1179" t="e">
        <f>VLOOKUP($D1179, Data!$A$2:$V$9750, F$16, 0)</f>
        <v>#N/A</v>
      </c>
      <c r="G1179" t="e">
        <f>VLOOKUP($D1179, Data!$A$2:$V$9750, G$16, 0)</f>
        <v>#N/A</v>
      </c>
      <c r="H1179" t="e">
        <f>VLOOKUP($D1179, Data!$A$2:$V$9750, H$16, 0)</f>
        <v>#N/A</v>
      </c>
      <c r="I1179" t="e">
        <f>VLOOKUP($D1179, Data!$A$2:$V$9750, I$16, 0)</f>
        <v>#N/A</v>
      </c>
    </row>
    <row r="1180" spans="1:9" x14ac:dyDescent="0.25">
      <c r="A1180" s="11">
        <v>13</v>
      </c>
      <c r="B1180" s="13" t="s">
        <v>180</v>
      </c>
      <c r="C1180" s="13" t="s">
        <v>182</v>
      </c>
      <c r="D1180" s="14" t="str">
        <f t="shared" si="20"/>
        <v>Not Ready13Non-binaryTotal Depression (5.1)</v>
      </c>
      <c r="E1180" t="e">
        <f>VLOOKUP($D1180, Data!$A$2:$V$9750, E$16, 0)</f>
        <v>#N/A</v>
      </c>
      <c r="F1180" t="e">
        <f>VLOOKUP($D1180, Data!$A$2:$V$9750, F$16, 0)</f>
        <v>#N/A</v>
      </c>
      <c r="G1180" t="e">
        <f>VLOOKUP($D1180, Data!$A$2:$V$9750, G$16, 0)</f>
        <v>#N/A</v>
      </c>
      <c r="H1180" t="e">
        <f>VLOOKUP($D1180, Data!$A$2:$V$9750, H$16, 0)</f>
        <v>#N/A</v>
      </c>
      <c r="I1180" t="e">
        <f>VLOOKUP($D1180, Data!$A$2:$V$9750, I$16, 0)</f>
        <v>#N/A</v>
      </c>
    </row>
    <row r="1181" spans="1:9" x14ac:dyDescent="0.25">
      <c r="A1181" s="11">
        <v>13</v>
      </c>
      <c r="B1181" s="13" t="s">
        <v>180</v>
      </c>
      <c r="C1181" s="13" t="s">
        <v>183</v>
      </c>
      <c r="D1181" s="14" t="str">
        <f t="shared" si="20"/>
        <v>Not Ready13Non-binaryTotal Anxiety (20.1)</v>
      </c>
      <c r="E1181" t="e">
        <f>VLOOKUP($D1181, Data!$A$2:$V$9750, E$16, 0)</f>
        <v>#N/A</v>
      </c>
      <c r="F1181" t="e">
        <f>VLOOKUP($D1181, Data!$A$2:$V$9750, F$16, 0)</f>
        <v>#N/A</v>
      </c>
      <c r="G1181" t="e">
        <f>VLOOKUP($D1181, Data!$A$2:$V$9750, G$16, 0)</f>
        <v>#N/A</v>
      </c>
      <c r="H1181" t="e">
        <f>VLOOKUP($D1181, Data!$A$2:$V$9750, H$16, 0)</f>
        <v>#N/A</v>
      </c>
      <c r="I1181" t="e">
        <f>VLOOKUP($D1181, Data!$A$2:$V$9750, I$16, 0)</f>
        <v>#N/A</v>
      </c>
    </row>
    <row r="1182" spans="1:9" x14ac:dyDescent="0.25">
      <c r="A1182" s="11">
        <v>13</v>
      </c>
      <c r="B1182" s="13" t="s">
        <v>181</v>
      </c>
      <c r="C1182" s="13" t="s">
        <v>29</v>
      </c>
      <c r="D1182" s="14" t="str">
        <f t="shared" si="20"/>
        <v>Not Ready13TransgenderSocial Phobia (9.1)</v>
      </c>
      <c r="E1182" t="e">
        <f>VLOOKUP($D1182, Data!$A$2:$V$9750, E$16, 0)</f>
        <v>#N/A</v>
      </c>
      <c r="F1182" t="e">
        <f>VLOOKUP($D1182, Data!$A$2:$V$9750, F$16, 0)</f>
        <v>#N/A</v>
      </c>
      <c r="G1182" t="e">
        <f>VLOOKUP($D1182, Data!$A$2:$V$9750, G$16, 0)</f>
        <v>#N/A</v>
      </c>
      <c r="H1182" t="e">
        <f>VLOOKUP($D1182, Data!$A$2:$V$9750, H$16, 0)</f>
        <v>#N/A</v>
      </c>
      <c r="I1182" t="e">
        <f>VLOOKUP($D1182, Data!$A$2:$V$9750, I$16, 0)</f>
        <v>#N/A</v>
      </c>
    </row>
    <row r="1183" spans="1:9" x14ac:dyDescent="0.25">
      <c r="A1183" s="11">
        <v>13</v>
      </c>
      <c r="B1183" s="13" t="s">
        <v>181</v>
      </c>
      <c r="C1183" s="13" t="s">
        <v>30</v>
      </c>
      <c r="D1183" s="14" t="str">
        <f t="shared" si="20"/>
        <v>Not Ready13TransgenderPanic Disorder (9.1)</v>
      </c>
      <c r="E1183" t="e">
        <f>VLOOKUP($D1183, Data!$A$2:$V$9750, E$16, 0)</f>
        <v>#N/A</v>
      </c>
      <c r="F1183" t="e">
        <f>VLOOKUP($D1183, Data!$A$2:$V$9750, F$16, 0)</f>
        <v>#N/A</v>
      </c>
      <c r="G1183" t="e">
        <f>VLOOKUP($D1183, Data!$A$2:$V$9750, G$16, 0)</f>
        <v>#N/A</v>
      </c>
      <c r="H1183" t="e">
        <f>VLOOKUP($D1183, Data!$A$2:$V$9750, H$16, 0)</f>
        <v>#N/A</v>
      </c>
      <c r="I1183" t="e">
        <f>VLOOKUP($D1183, Data!$A$2:$V$9750, I$16, 0)</f>
        <v>#N/A</v>
      </c>
    </row>
    <row r="1184" spans="1:9" x14ac:dyDescent="0.25">
      <c r="A1184" s="11">
        <v>13</v>
      </c>
      <c r="B1184" s="13" t="s">
        <v>181</v>
      </c>
      <c r="C1184" s="13" t="s">
        <v>31</v>
      </c>
      <c r="D1184" s="14" t="str">
        <f t="shared" si="20"/>
        <v>Not Ready13TransgenderGeneralized Anxiety Disorder (6.1)</v>
      </c>
      <c r="E1184" t="e">
        <f>VLOOKUP($D1184, Data!$A$2:$V$9750, E$16, 0)</f>
        <v>#N/A</v>
      </c>
      <c r="F1184" t="e">
        <f>VLOOKUP($D1184, Data!$A$2:$V$9750, F$16, 0)</f>
        <v>#N/A</v>
      </c>
      <c r="G1184" t="e">
        <f>VLOOKUP($D1184, Data!$A$2:$V$9750, G$16, 0)</f>
        <v>#N/A</v>
      </c>
      <c r="H1184" t="e">
        <f>VLOOKUP($D1184, Data!$A$2:$V$9750, H$16, 0)</f>
        <v>#N/A</v>
      </c>
      <c r="I1184" t="e">
        <f>VLOOKUP($D1184, Data!$A$2:$V$9750, I$16, 0)</f>
        <v>#N/A</v>
      </c>
    </row>
    <row r="1185" spans="1:9" x14ac:dyDescent="0.25">
      <c r="A1185" s="11">
        <v>13</v>
      </c>
      <c r="B1185" s="13" t="s">
        <v>181</v>
      </c>
      <c r="C1185" s="13" t="s">
        <v>32</v>
      </c>
      <c r="D1185" s="14" t="str">
        <f t="shared" si="20"/>
        <v>Not Ready13TransgenderMajor Depressive Disorder (10.1)</v>
      </c>
      <c r="E1185" t="e">
        <f>VLOOKUP($D1185, Data!$A$2:$V$9750, E$16, 0)</f>
        <v>#N/A</v>
      </c>
      <c r="F1185" t="e">
        <f>VLOOKUP($D1185, Data!$A$2:$V$9750, F$16, 0)</f>
        <v>#N/A</v>
      </c>
      <c r="G1185" t="e">
        <f>VLOOKUP($D1185, Data!$A$2:$V$9750, G$16, 0)</f>
        <v>#N/A</v>
      </c>
      <c r="H1185" t="e">
        <f>VLOOKUP($D1185, Data!$A$2:$V$9750, H$16, 0)</f>
        <v>#N/A</v>
      </c>
      <c r="I1185" t="e">
        <f>VLOOKUP($D1185, Data!$A$2:$V$9750, I$16, 0)</f>
        <v>#N/A</v>
      </c>
    </row>
    <row r="1186" spans="1:9" x14ac:dyDescent="0.25">
      <c r="A1186" s="11">
        <v>13</v>
      </c>
      <c r="B1186" s="13" t="s">
        <v>181</v>
      </c>
      <c r="C1186" s="13" t="s">
        <v>33</v>
      </c>
      <c r="D1186" s="14" t="str">
        <f t="shared" si="20"/>
        <v>Not Ready13TransgenderSeparation Anxiety Disorder (7.1)</v>
      </c>
      <c r="E1186" t="e">
        <f>VLOOKUP($D1186, Data!$A$2:$V$9750, E$16, 0)</f>
        <v>#N/A</v>
      </c>
      <c r="F1186" t="e">
        <f>VLOOKUP($D1186, Data!$A$2:$V$9750, F$16, 0)</f>
        <v>#N/A</v>
      </c>
      <c r="G1186" t="e">
        <f>VLOOKUP($D1186, Data!$A$2:$V$9750, G$16, 0)</f>
        <v>#N/A</v>
      </c>
      <c r="H1186" t="e">
        <f>VLOOKUP($D1186, Data!$A$2:$V$9750, H$16, 0)</f>
        <v>#N/A</v>
      </c>
      <c r="I1186" t="e">
        <f>VLOOKUP($D1186, Data!$A$2:$V$9750, I$16, 0)</f>
        <v>#N/A</v>
      </c>
    </row>
    <row r="1187" spans="1:9" x14ac:dyDescent="0.25">
      <c r="A1187" s="11">
        <v>13</v>
      </c>
      <c r="B1187" s="13" t="s">
        <v>181</v>
      </c>
      <c r="C1187" s="13" t="s">
        <v>34</v>
      </c>
      <c r="D1187" s="14" t="str">
        <f t="shared" si="20"/>
        <v>Not Ready13TransgenderObsessive Compulsive Disorder (6.1)</v>
      </c>
      <c r="E1187" t="e">
        <f>VLOOKUP($D1187, Data!$A$2:$V$9750, E$16, 0)</f>
        <v>#N/A</v>
      </c>
      <c r="F1187" t="e">
        <f>VLOOKUP($D1187, Data!$A$2:$V$9750, F$16, 0)</f>
        <v>#N/A</v>
      </c>
      <c r="G1187" t="e">
        <f>VLOOKUP($D1187, Data!$A$2:$V$9750, G$16, 0)</f>
        <v>#N/A</v>
      </c>
      <c r="H1187" t="e">
        <f>VLOOKUP($D1187, Data!$A$2:$V$9750, H$16, 0)</f>
        <v>#N/A</v>
      </c>
      <c r="I1187" t="e">
        <f>VLOOKUP($D1187, Data!$A$2:$V$9750, I$16, 0)</f>
        <v>#N/A</v>
      </c>
    </row>
    <row r="1188" spans="1:9" x14ac:dyDescent="0.25">
      <c r="A1188" s="11">
        <v>13</v>
      </c>
      <c r="B1188" s="13" t="s">
        <v>181</v>
      </c>
      <c r="C1188" s="13" t="s">
        <v>35</v>
      </c>
      <c r="D1188" s="14" t="str">
        <f t="shared" si="20"/>
        <v>Not Ready13TransgenderTotal Anxiety (37.1)</v>
      </c>
      <c r="E1188" t="e">
        <f>VLOOKUP($D1188, Data!$A$2:$V$9750, E$16, 0)</f>
        <v>#N/A</v>
      </c>
      <c r="F1188" t="e">
        <f>VLOOKUP($D1188, Data!$A$2:$V$9750, F$16, 0)</f>
        <v>#N/A</v>
      </c>
      <c r="G1188" t="e">
        <f>VLOOKUP($D1188, Data!$A$2:$V$9750, G$16, 0)</f>
        <v>#N/A</v>
      </c>
      <c r="H1188" t="e">
        <f>VLOOKUP($D1188, Data!$A$2:$V$9750, H$16, 0)</f>
        <v>#N/A</v>
      </c>
      <c r="I1188" t="e">
        <f>VLOOKUP($D1188, Data!$A$2:$V$9750, I$16, 0)</f>
        <v>#N/A</v>
      </c>
    </row>
    <row r="1189" spans="1:9" x14ac:dyDescent="0.25">
      <c r="A1189" s="11">
        <v>13</v>
      </c>
      <c r="B1189" s="13" t="s">
        <v>181</v>
      </c>
      <c r="C1189" s="13" t="s">
        <v>36</v>
      </c>
      <c r="D1189" s="14" t="str">
        <f t="shared" si="20"/>
        <v>Not Ready13TransgenderTotal Anxiety and Depression (47.1)</v>
      </c>
      <c r="E1189" t="e">
        <f>VLOOKUP($D1189, Data!$A$2:$V$9750, E$16, 0)</f>
        <v>#N/A</v>
      </c>
      <c r="F1189" t="e">
        <f>VLOOKUP($D1189, Data!$A$2:$V$9750, F$16, 0)</f>
        <v>#N/A</v>
      </c>
      <c r="G1189" t="e">
        <f>VLOOKUP($D1189, Data!$A$2:$V$9750, G$16, 0)</f>
        <v>#N/A</v>
      </c>
      <c r="H1189" t="e">
        <f>VLOOKUP($D1189, Data!$A$2:$V$9750, H$16, 0)</f>
        <v>#N/A</v>
      </c>
      <c r="I1189" t="e">
        <f>VLOOKUP($D1189, Data!$A$2:$V$9750, I$16, 0)</f>
        <v>#N/A</v>
      </c>
    </row>
    <row r="1190" spans="1:9" x14ac:dyDescent="0.25">
      <c r="A1190" s="11">
        <v>13</v>
      </c>
      <c r="B1190" s="13" t="s">
        <v>181</v>
      </c>
      <c r="C1190" s="13" t="s">
        <v>52</v>
      </c>
      <c r="D1190" s="14" t="str">
        <f t="shared" si="20"/>
        <v>Not Ready13TransgenderTotal Anxiety (15.1)</v>
      </c>
      <c r="E1190" t="e">
        <f>VLOOKUP($D1190, Data!$A$2:$V$9750, E$16, 0)</f>
        <v>#N/A</v>
      </c>
      <c r="F1190" t="e">
        <f>VLOOKUP($D1190, Data!$A$2:$V$9750, F$16, 0)</f>
        <v>#N/A</v>
      </c>
      <c r="G1190" t="e">
        <f>VLOOKUP($D1190, Data!$A$2:$V$9750, G$16, 0)</f>
        <v>#N/A</v>
      </c>
      <c r="H1190" t="e">
        <f>VLOOKUP($D1190, Data!$A$2:$V$9750, H$16, 0)</f>
        <v>#N/A</v>
      </c>
      <c r="I1190" t="e">
        <f>VLOOKUP($D1190, Data!$A$2:$V$9750, I$16, 0)</f>
        <v>#N/A</v>
      </c>
    </row>
    <row r="1191" spans="1:9" x14ac:dyDescent="0.25">
      <c r="A1191" s="11">
        <v>13</v>
      </c>
      <c r="B1191" s="13" t="s">
        <v>181</v>
      </c>
      <c r="C1191" s="13" t="s">
        <v>53</v>
      </c>
      <c r="D1191" s="14" t="str">
        <f t="shared" si="20"/>
        <v>Not Ready13TransgenderTotal Anxiety and Depression (25.1)</v>
      </c>
      <c r="E1191" t="e">
        <f>VLOOKUP($D1191, Data!$A$2:$V$9750, E$16, 0)</f>
        <v>#N/A</v>
      </c>
      <c r="F1191" t="e">
        <f>VLOOKUP($D1191, Data!$A$2:$V$9750, F$16, 0)</f>
        <v>#N/A</v>
      </c>
      <c r="G1191" t="e">
        <f>VLOOKUP($D1191, Data!$A$2:$V$9750, G$16, 0)</f>
        <v>#N/A</v>
      </c>
      <c r="H1191" t="e">
        <f>VLOOKUP($D1191, Data!$A$2:$V$9750, H$16, 0)</f>
        <v>#N/A</v>
      </c>
      <c r="I1191" t="e">
        <f>VLOOKUP($D1191, Data!$A$2:$V$9750, I$16, 0)</f>
        <v>#N/A</v>
      </c>
    </row>
    <row r="1192" spans="1:9" x14ac:dyDescent="0.25">
      <c r="A1192" s="11">
        <v>13</v>
      </c>
      <c r="B1192" s="13" t="s">
        <v>181</v>
      </c>
      <c r="C1192" s="13" t="s">
        <v>182</v>
      </c>
      <c r="D1192" s="14" t="str">
        <f t="shared" si="20"/>
        <v>Not Ready13TransgenderTotal Depression (5.1)</v>
      </c>
      <c r="E1192" t="e">
        <f>VLOOKUP($D1192, Data!$A$2:$V$9750, E$16, 0)</f>
        <v>#N/A</v>
      </c>
      <c r="F1192" t="e">
        <f>VLOOKUP($D1192, Data!$A$2:$V$9750, F$16, 0)</f>
        <v>#N/A</v>
      </c>
      <c r="G1192" t="e">
        <f>VLOOKUP($D1192, Data!$A$2:$V$9750, G$16, 0)</f>
        <v>#N/A</v>
      </c>
      <c r="H1192" t="e">
        <f>VLOOKUP($D1192, Data!$A$2:$V$9750, H$16, 0)</f>
        <v>#N/A</v>
      </c>
      <c r="I1192" t="e">
        <f>VLOOKUP($D1192, Data!$A$2:$V$9750, I$16, 0)</f>
        <v>#N/A</v>
      </c>
    </row>
    <row r="1193" spans="1:9" x14ac:dyDescent="0.25">
      <c r="A1193" s="11">
        <v>13</v>
      </c>
      <c r="B1193" s="13" t="s">
        <v>181</v>
      </c>
      <c r="C1193" s="13" t="s">
        <v>183</v>
      </c>
      <c r="D1193" s="14" t="str">
        <f t="shared" si="20"/>
        <v>Not Ready13TransgenderTotal Anxiety (20.1)</v>
      </c>
      <c r="E1193" t="e">
        <f>VLOOKUP($D1193, Data!$A$2:$V$9750, E$16, 0)</f>
        <v>#N/A</v>
      </c>
      <c r="F1193" t="e">
        <f>VLOOKUP($D1193, Data!$A$2:$V$9750, F$16, 0)</f>
        <v>#N/A</v>
      </c>
      <c r="G1193" t="e">
        <f>VLOOKUP($D1193, Data!$A$2:$V$9750, G$16, 0)</f>
        <v>#N/A</v>
      </c>
      <c r="H1193" t="e">
        <f>VLOOKUP($D1193, Data!$A$2:$V$9750, H$16, 0)</f>
        <v>#N/A</v>
      </c>
      <c r="I1193" t="e">
        <f>VLOOKUP($D1193, Data!$A$2:$V$9750, I$16, 0)</f>
        <v>#N/A</v>
      </c>
    </row>
    <row r="1194" spans="1:9" x14ac:dyDescent="0.25">
      <c r="A1194" s="11">
        <v>14</v>
      </c>
      <c r="B1194" s="13" t="s">
        <v>176</v>
      </c>
      <c r="C1194" s="13" t="s">
        <v>29</v>
      </c>
      <c r="D1194" s="14" t="str">
        <f t="shared" si="20"/>
        <v>Not Ready14BigenderSocial Phobia (9.1)</v>
      </c>
      <c r="E1194" t="e">
        <f>VLOOKUP($D1194, Data!$A$2:$V$9750, E$16, 0)</f>
        <v>#N/A</v>
      </c>
      <c r="F1194" t="e">
        <f>VLOOKUP($D1194, Data!$A$2:$V$9750, F$16, 0)</f>
        <v>#N/A</v>
      </c>
      <c r="G1194" t="e">
        <f>VLOOKUP($D1194, Data!$A$2:$V$9750, G$16, 0)</f>
        <v>#N/A</v>
      </c>
      <c r="H1194" t="e">
        <f>VLOOKUP($D1194, Data!$A$2:$V$9750, H$16, 0)</f>
        <v>#N/A</v>
      </c>
      <c r="I1194" t="e">
        <f>VLOOKUP($D1194, Data!$A$2:$V$9750, I$16, 0)</f>
        <v>#N/A</v>
      </c>
    </row>
    <row r="1195" spans="1:9" x14ac:dyDescent="0.25">
      <c r="A1195" s="11">
        <v>14</v>
      </c>
      <c r="B1195" s="13" t="s">
        <v>176</v>
      </c>
      <c r="C1195" s="13" t="s">
        <v>30</v>
      </c>
      <c r="D1195" s="14" t="str">
        <f t="shared" si="20"/>
        <v>Not Ready14BigenderPanic Disorder (9.1)</v>
      </c>
      <c r="E1195" t="e">
        <f>VLOOKUP($D1195, Data!$A$2:$V$9750, E$16, 0)</f>
        <v>#N/A</v>
      </c>
      <c r="F1195" t="e">
        <f>VLOOKUP($D1195, Data!$A$2:$V$9750, F$16, 0)</f>
        <v>#N/A</v>
      </c>
      <c r="G1195" t="e">
        <f>VLOOKUP($D1195, Data!$A$2:$V$9750, G$16, 0)</f>
        <v>#N/A</v>
      </c>
      <c r="H1195" t="e">
        <f>VLOOKUP($D1195, Data!$A$2:$V$9750, H$16, 0)</f>
        <v>#N/A</v>
      </c>
      <c r="I1195" t="e">
        <f>VLOOKUP($D1195, Data!$A$2:$V$9750, I$16, 0)</f>
        <v>#N/A</v>
      </c>
    </row>
    <row r="1196" spans="1:9" x14ac:dyDescent="0.25">
      <c r="A1196" s="11">
        <v>14</v>
      </c>
      <c r="B1196" s="13" t="s">
        <v>176</v>
      </c>
      <c r="C1196" s="13" t="s">
        <v>31</v>
      </c>
      <c r="D1196" s="14" t="str">
        <f t="shared" si="20"/>
        <v>Not Ready14BigenderGeneralized Anxiety Disorder (6.1)</v>
      </c>
      <c r="E1196" t="e">
        <f>VLOOKUP($D1196, Data!$A$2:$V$9750, E$16, 0)</f>
        <v>#N/A</v>
      </c>
      <c r="F1196" t="e">
        <f>VLOOKUP($D1196, Data!$A$2:$V$9750, F$16, 0)</f>
        <v>#N/A</v>
      </c>
      <c r="G1196" t="e">
        <f>VLOOKUP($D1196, Data!$A$2:$V$9750, G$16, 0)</f>
        <v>#N/A</v>
      </c>
      <c r="H1196" t="e">
        <f>VLOOKUP($D1196, Data!$A$2:$V$9750, H$16, 0)</f>
        <v>#N/A</v>
      </c>
      <c r="I1196" t="e">
        <f>VLOOKUP($D1196, Data!$A$2:$V$9750, I$16, 0)</f>
        <v>#N/A</v>
      </c>
    </row>
    <row r="1197" spans="1:9" x14ac:dyDescent="0.25">
      <c r="A1197" s="11">
        <v>14</v>
      </c>
      <c r="B1197" s="13" t="s">
        <v>176</v>
      </c>
      <c r="C1197" s="13" t="s">
        <v>32</v>
      </c>
      <c r="D1197" s="14" t="str">
        <f t="shared" si="20"/>
        <v>Not Ready14BigenderMajor Depressive Disorder (10.1)</v>
      </c>
      <c r="E1197" t="e">
        <f>VLOOKUP($D1197, Data!$A$2:$V$9750, E$16, 0)</f>
        <v>#N/A</v>
      </c>
      <c r="F1197" t="e">
        <f>VLOOKUP($D1197, Data!$A$2:$V$9750, F$16, 0)</f>
        <v>#N/A</v>
      </c>
      <c r="G1197" t="e">
        <f>VLOOKUP($D1197, Data!$A$2:$V$9750, G$16, 0)</f>
        <v>#N/A</v>
      </c>
      <c r="H1197" t="e">
        <f>VLOOKUP($D1197, Data!$A$2:$V$9750, H$16, 0)</f>
        <v>#N/A</v>
      </c>
      <c r="I1197" t="e">
        <f>VLOOKUP($D1197, Data!$A$2:$V$9750, I$16, 0)</f>
        <v>#N/A</v>
      </c>
    </row>
    <row r="1198" spans="1:9" x14ac:dyDescent="0.25">
      <c r="A1198" s="11">
        <v>14</v>
      </c>
      <c r="B1198" s="13" t="s">
        <v>176</v>
      </c>
      <c r="C1198" s="13" t="s">
        <v>33</v>
      </c>
      <c r="D1198" s="14" t="str">
        <f t="shared" si="20"/>
        <v>Not Ready14BigenderSeparation Anxiety Disorder (7.1)</v>
      </c>
      <c r="E1198" t="e">
        <f>VLOOKUP($D1198, Data!$A$2:$V$9750, E$16, 0)</f>
        <v>#N/A</v>
      </c>
      <c r="F1198" t="e">
        <f>VLOOKUP($D1198, Data!$A$2:$V$9750, F$16, 0)</f>
        <v>#N/A</v>
      </c>
      <c r="G1198" t="e">
        <f>VLOOKUP($D1198, Data!$A$2:$V$9750, G$16, 0)</f>
        <v>#N/A</v>
      </c>
      <c r="H1198" t="e">
        <f>VLOOKUP($D1198, Data!$A$2:$V$9750, H$16, 0)</f>
        <v>#N/A</v>
      </c>
      <c r="I1198" t="e">
        <f>VLOOKUP($D1198, Data!$A$2:$V$9750, I$16, 0)</f>
        <v>#N/A</v>
      </c>
    </row>
    <row r="1199" spans="1:9" x14ac:dyDescent="0.25">
      <c r="A1199" s="11">
        <v>14</v>
      </c>
      <c r="B1199" s="13" t="s">
        <v>176</v>
      </c>
      <c r="C1199" s="13" t="s">
        <v>34</v>
      </c>
      <c r="D1199" s="14" t="str">
        <f t="shared" si="20"/>
        <v>Not Ready14BigenderObsessive Compulsive Disorder (6.1)</v>
      </c>
      <c r="E1199" t="e">
        <f>VLOOKUP($D1199, Data!$A$2:$V$9750, E$16, 0)</f>
        <v>#N/A</v>
      </c>
      <c r="F1199" t="e">
        <f>VLOOKUP($D1199, Data!$A$2:$V$9750, F$16, 0)</f>
        <v>#N/A</v>
      </c>
      <c r="G1199" t="e">
        <f>VLOOKUP($D1199, Data!$A$2:$V$9750, G$16, 0)</f>
        <v>#N/A</v>
      </c>
      <c r="H1199" t="e">
        <f>VLOOKUP($D1199, Data!$A$2:$V$9750, H$16, 0)</f>
        <v>#N/A</v>
      </c>
      <c r="I1199" t="e">
        <f>VLOOKUP($D1199, Data!$A$2:$V$9750, I$16, 0)</f>
        <v>#N/A</v>
      </c>
    </row>
    <row r="1200" spans="1:9" x14ac:dyDescent="0.25">
      <c r="A1200" s="11">
        <v>14</v>
      </c>
      <c r="B1200" s="13" t="s">
        <v>176</v>
      </c>
      <c r="C1200" s="13" t="s">
        <v>35</v>
      </c>
      <c r="D1200" s="14" t="str">
        <f t="shared" si="20"/>
        <v>Not Ready14BigenderTotal Anxiety (37.1)</v>
      </c>
      <c r="E1200" t="e">
        <f>VLOOKUP($D1200, Data!$A$2:$V$9750, E$16, 0)</f>
        <v>#N/A</v>
      </c>
      <c r="F1200" t="e">
        <f>VLOOKUP($D1200, Data!$A$2:$V$9750, F$16, 0)</f>
        <v>#N/A</v>
      </c>
      <c r="G1200" t="e">
        <f>VLOOKUP($D1200, Data!$A$2:$V$9750, G$16, 0)</f>
        <v>#N/A</v>
      </c>
      <c r="H1200" t="e">
        <f>VLOOKUP($D1200, Data!$A$2:$V$9750, H$16, 0)</f>
        <v>#N/A</v>
      </c>
      <c r="I1200" t="e">
        <f>VLOOKUP($D1200, Data!$A$2:$V$9750, I$16, 0)</f>
        <v>#N/A</v>
      </c>
    </row>
    <row r="1201" spans="1:9" x14ac:dyDescent="0.25">
      <c r="A1201" s="11">
        <v>14</v>
      </c>
      <c r="B1201" s="13" t="s">
        <v>176</v>
      </c>
      <c r="C1201" s="13" t="s">
        <v>36</v>
      </c>
      <c r="D1201" s="14" t="str">
        <f t="shared" si="20"/>
        <v>Not Ready14BigenderTotal Anxiety and Depression (47.1)</v>
      </c>
      <c r="E1201" t="e">
        <f>VLOOKUP($D1201, Data!$A$2:$V$9750, E$16, 0)</f>
        <v>#N/A</v>
      </c>
      <c r="F1201" t="e">
        <f>VLOOKUP($D1201, Data!$A$2:$V$9750, F$16, 0)</f>
        <v>#N/A</v>
      </c>
      <c r="G1201" t="e">
        <f>VLOOKUP($D1201, Data!$A$2:$V$9750, G$16, 0)</f>
        <v>#N/A</v>
      </c>
      <c r="H1201" t="e">
        <f>VLOOKUP($D1201, Data!$A$2:$V$9750, H$16, 0)</f>
        <v>#N/A</v>
      </c>
      <c r="I1201" t="e">
        <f>VLOOKUP($D1201, Data!$A$2:$V$9750, I$16, 0)</f>
        <v>#N/A</v>
      </c>
    </row>
    <row r="1202" spans="1:9" x14ac:dyDescent="0.25">
      <c r="A1202" s="11">
        <v>14</v>
      </c>
      <c r="B1202" s="13" t="s">
        <v>176</v>
      </c>
      <c r="C1202" s="13" t="s">
        <v>52</v>
      </c>
      <c r="D1202" s="14" t="str">
        <f t="shared" si="20"/>
        <v>Not Ready14BigenderTotal Anxiety (15.1)</v>
      </c>
      <c r="E1202" t="e">
        <f>VLOOKUP($D1202, Data!$A$2:$V$9750, E$16, 0)</f>
        <v>#N/A</v>
      </c>
      <c r="F1202" t="e">
        <f>VLOOKUP($D1202, Data!$A$2:$V$9750, F$16, 0)</f>
        <v>#N/A</v>
      </c>
      <c r="G1202" t="e">
        <f>VLOOKUP($D1202, Data!$A$2:$V$9750, G$16, 0)</f>
        <v>#N/A</v>
      </c>
      <c r="H1202" t="e">
        <f>VLOOKUP($D1202, Data!$A$2:$V$9750, H$16, 0)</f>
        <v>#N/A</v>
      </c>
      <c r="I1202" t="e">
        <f>VLOOKUP($D1202, Data!$A$2:$V$9750, I$16, 0)</f>
        <v>#N/A</v>
      </c>
    </row>
    <row r="1203" spans="1:9" x14ac:dyDescent="0.25">
      <c r="A1203" s="11">
        <v>14</v>
      </c>
      <c r="B1203" s="13" t="s">
        <v>176</v>
      </c>
      <c r="C1203" s="13" t="s">
        <v>53</v>
      </c>
      <c r="D1203" s="14" t="str">
        <f t="shared" si="20"/>
        <v>Not Ready14BigenderTotal Anxiety and Depression (25.1)</v>
      </c>
      <c r="E1203" t="e">
        <f>VLOOKUP($D1203, Data!$A$2:$V$9750, E$16, 0)</f>
        <v>#N/A</v>
      </c>
      <c r="F1203" t="e">
        <f>VLOOKUP($D1203, Data!$A$2:$V$9750, F$16, 0)</f>
        <v>#N/A</v>
      </c>
      <c r="G1203" t="e">
        <f>VLOOKUP($D1203, Data!$A$2:$V$9750, G$16, 0)</f>
        <v>#N/A</v>
      </c>
      <c r="H1203" t="e">
        <f>VLOOKUP($D1203, Data!$A$2:$V$9750, H$16, 0)</f>
        <v>#N/A</v>
      </c>
      <c r="I1203" t="e">
        <f>VLOOKUP($D1203, Data!$A$2:$V$9750, I$16, 0)</f>
        <v>#N/A</v>
      </c>
    </row>
    <row r="1204" spans="1:9" x14ac:dyDescent="0.25">
      <c r="A1204" s="11">
        <v>14</v>
      </c>
      <c r="B1204" s="13" t="s">
        <v>176</v>
      </c>
      <c r="C1204" s="13" t="s">
        <v>182</v>
      </c>
      <c r="D1204" s="14" t="str">
        <f t="shared" si="20"/>
        <v>Not Ready14BigenderTotal Depression (5.1)</v>
      </c>
      <c r="E1204" t="e">
        <f>VLOOKUP($D1204, Data!$A$2:$V$9750, E$16, 0)</f>
        <v>#N/A</v>
      </c>
      <c r="F1204" t="e">
        <f>VLOOKUP($D1204, Data!$A$2:$V$9750, F$16, 0)</f>
        <v>#N/A</v>
      </c>
      <c r="G1204" t="e">
        <f>VLOOKUP($D1204, Data!$A$2:$V$9750, G$16, 0)</f>
        <v>#N/A</v>
      </c>
      <c r="H1204" t="e">
        <f>VLOOKUP($D1204, Data!$A$2:$V$9750, H$16, 0)</f>
        <v>#N/A</v>
      </c>
      <c r="I1204" t="e">
        <f>VLOOKUP($D1204, Data!$A$2:$V$9750, I$16, 0)</f>
        <v>#N/A</v>
      </c>
    </row>
    <row r="1205" spans="1:9" x14ac:dyDescent="0.25">
      <c r="A1205" s="11">
        <v>14</v>
      </c>
      <c r="B1205" s="13" t="s">
        <v>176</v>
      </c>
      <c r="C1205" s="13" t="s">
        <v>183</v>
      </c>
      <c r="D1205" s="14" t="str">
        <f t="shared" si="20"/>
        <v>Not Ready14BigenderTotal Anxiety (20.1)</v>
      </c>
      <c r="E1205" t="e">
        <f>VLOOKUP($D1205, Data!$A$2:$V$9750, E$16, 0)</f>
        <v>#N/A</v>
      </c>
      <c r="F1205" t="e">
        <f>VLOOKUP($D1205, Data!$A$2:$V$9750, F$16, 0)</f>
        <v>#N/A</v>
      </c>
      <c r="G1205" t="e">
        <f>VLOOKUP($D1205, Data!$A$2:$V$9750, G$16, 0)</f>
        <v>#N/A</v>
      </c>
      <c r="H1205" t="e">
        <f>VLOOKUP($D1205, Data!$A$2:$V$9750, H$16, 0)</f>
        <v>#N/A</v>
      </c>
      <c r="I1205" t="e">
        <f>VLOOKUP($D1205, Data!$A$2:$V$9750, I$16, 0)</f>
        <v>#N/A</v>
      </c>
    </row>
    <row r="1206" spans="1:9" x14ac:dyDescent="0.25">
      <c r="A1206" s="11">
        <v>14</v>
      </c>
      <c r="B1206" s="13" t="s">
        <v>177</v>
      </c>
      <c r="C1206" s="13" t="s">
        <v>29</v>
      </c>
      <c r="D1206" s="14" t="str">
        <f t="shared" si="20"/>
        <v>Not Ready14FemaleSocial Phobia (9.1)</v>
      </c>
      <c r="E1206" t="e">
        <f>VLOOKUP($D1206, Data!$A$2:$V$9750, E$16, 0)</f>
        <v>#N/A</v>
      </c>
      <c r="F1206" t="e">
        <f>VLOOKUP($D1206, Data!$A$2:$V$9750, F$16, 0)</f>
        <v>#N/A</v>
      </c>
      <c r="G1206" t="e">
        <f>VLOOKUP($D1206, Data!$A$2:$V$9750, G$16, 0)</f>
        <v>#N/A</v>
      </c>
      <c r="H1206" t="e">
        <f>VLOOKUP($D1206, Data!$A$2:$V$9750, H$16, 0)</f>
        <v>#N/A</v>
      </c>
      <c r="I1206" t="e">
        <f>VLOOKUP($D1206, Data!$A$2:$V$9750, I$16, 0)</f>
        <v>#N/A</v>
      </c>
    </row>
    <row r="1207" spans="1:9" x14ac:dyDescent="0.25">
      <c r="A1207" s="11">
        <v>14</v>
      </c>
      <c r="B1207" s="13" t="s">
        <v>177</v>
      </c>
      <c r="C1207" s="13" t="s">
        <v>30</v>
      </c>
      <c r="D1207" s="14" t="str">
        <f t="shared" si="20"/>
        <v>Not Ready14FemalePanic Disorder (9.1)</v>
      </c>
      <c r="E1207" t="e">
        <f>VLOOKUP($D1207, Data!$A$2:$V$9750, E$16, 0)</f>
        <v>#N/A</v>
      </c>
      <c r="F1207" t="e">
        <f>VLOOKUP($D1207, Data!$A$2:$V$9750, F$16, 0)</f>
        <v>#N/A</v>
      </c>
      <c r="G1207" t="e">
        <f>VLOOKUP($D1207, Data!$A$2:$V$9750, G$16, 0)</f>
        <v>#N/A</v>
      </c>
      <c r="H1207" t="e">
        <f>VLOOKUP($D1207, Data!$A$2:$V$9750, H$16, 0)</f>
        <v>#N/A</v>
      </c>
      <c r="I1207" t="e">
        <f>VLOOKUP($D1207, Data!$A$2:$V$9750, I$16, 0)</f>
        <v>#N/A</v>
      </c>
    </row>
    <row r="1208" spans="1:9" x14ac:dyDescent="0.25">
      <c r="A1208" s="11">
        <v>14</v>
      </c>
      <c r="B1208" s="13" t="s">
        <v>177</v>
      </c>
      <c r="C1208" s="13" t="s">
        <v>31</v>
      </c>
      <c r="D1208" s="14" t="str">
        <f t="shared" si="20"/>
        <v>Not Ready14FemaleGeneralized Anxiety Disorder (6.1)</v>
      </c>
      <c r="E1208" t="e">
        <f>VLOOKUP($D1208, Data!$A$2:$V$9750, E$16, 0)</f>
        <v>#N/A</v>
      </c>
      <c r="F1208" t="e">
        <f>VLOOKUP($D1208, Data!$A$2:$V$9750, F$16, 0)</f>
        <v>#N/A</v>
      </c>
      <c r="G1208" t="e">
        <f>VLOOKUP($D1208, Data!$A$2:$V$9750, G$16, 0)</f>
        <v>#N/A</v>
      </c>
      <c r="H1208" t="e">
        <f>VLOOKUP($D1208, Data!$A$2:$V$9750, H$16, 0)</f>
        <v>#N/A</v>
      </c>
      <c r="I1208" t="e">
        <f>VLOOKUP($D1208, Data!$A$2:$V$9750, I$16, 0)</f>
        <v>#N/A</v>
      </c>
    </row>
    <row r="1209" spans="1:9" x14ac:dyDescent="0.25">
      <c r="A1209" s="11">
        <v>14</v>
      </c>
      <c r="B1209" s="13" t="s">
        <v>177</v>
      </c>
      <c r="C1209" s="13" t="s">
        <v>32</v>
      </c>
      <c r="D1209" s="14" t="str">
        <f t="shared" si="20"/>
        <v>Not Ready14FemaleMajor Depressive Disorder (10.1)</v>
      </c>
      <c r="E1209" t="e">
        <f>VLOOKUP($D1209, Data!$A$2:$V$9750, E$16, 0)</f>
        <v>#N/A</v>
      </c>
      <c r="F1209" t="e">
        <f>VLOOKUP($D1209, Data!$A$2:$V$9750, F$16, 0)</f>
        <v>#N/A</v>
      </c>
      <c r="G1209" t="e">
        <f>VLOOKUP($D1209, Data!$A$2:$V$9750, G$16, 0)</f>
        <v>#N/A</v>
      </c>
      <c r="H1209" t="e">
        <f>VLOOKUP($D1209, Data!$A$2:$V$9750, H$16, 0)</f>
        <v>#N/A</v>
      </c>
      <c r="I1209" t="e">
        <f>VLOOKUP($D1209, Data!$A$2:$V$9750, I$16, 0)</f>
        <v>#N/A</v>
      </c>
    </row>
    <row r="1210" spans="1:9" x14ac:dyDescent="0.25">
      <c r="A1210" s="11">
        <v>14</v>
      </c>
      <c r="B1210" s="13" t="s">
        <v>177</v>
      </c>
      <c r="C1210" s="13" t="s">
        <v>33</v>
      </c>
      <c r="D1210" s="14" t="str">
        <f t="shared" si="20"/>
        <v>Not Ready14FemaleSeparation Anxiety Disorder (7.1)</v>
      </c>
      <c r="E1210" t="e">
        <f>VLOOKUP($D1210, Data!$A$2:$V$9750, E$16, 0)</f>
        <v>#N/A</v>
      </c>
      <c r="F1210" t="e">
        <f>VLOOKUP($D1210, Data!$A$2:$V$9750, F$16, 0)</f>
        <v>#N/A</v>
      </c>
      <c r="G1210" t="e">
        <f>VLOOKUP($D1210, Data!$A$2:$V$9750, G$16, 0)</f>
        <v>#N/A</v>
      </c>
      <c r="H1210" t="e">
        <f>VLOOKUP($D1210, Data!$A$2:$V$9750, H$16, 0)</f>
        <v>#N/A</v>
      </c>
      <c r="I1210" t="e">
        <f>VLOOKUP($D1210, Data!$A$2:$V$9750, I$16, 0)</f>
        <v>#N/A</v>
      </c>
    </row>
    <row r="1211" spans="1:9" x14ac:dyDescent="0.25">
      <c r="A1211" s="11">
        <v>14</v>
      </c>
      <c r="B1211" s="13" t="s">
        <v>177</v>
      </c>
      <c r="C1211" s="13" t="s">
        <v>34</v>
      </c>
      <c r="D1211" s="14" t="str">
        <f t="shared" si="20"/>
        <v>Not Ready14FemaleObsessive Compulsive Disorder (6.1)</v>
      </c>
      <c r="E1211" t="e">
        <f>VLOOKUP($D1211, Data!$A$2:$V$9750, E$16, 0)</f>
        <v>#N/A</v>
      </c>
      <c r="F1211" t="e">
        <f>VLOOKUP($D1211, Data!$A$2:$V$9750, F$16, 0)</f>
        <v>#N/A</v>
      </c>
      <c r="G1211" t="e">
        <f>VLOOKUP($D1211, Data!$A$2:$V$9750, G$16, 0)</f>
        <v>#N/A</v>
      </c>
      <c r="H1211" t="e">
        <f>VLOOKUP($D1211, Data!$A$2:$V$9750, H$16, 0)</f>
        <v>#N/A</v>
      </c>
      <c r="I1211" t="e">
        <f>VLOOKUP($D1211, Data!$A$2:$V$9750, I$16, 0)</f>
        <v>#N/A</v>
      </c>
    </row>
    <row r="1212" spans="1:9" x14ac:dyDescent="0.25">
      <c r="A1212" s="11">
        <v>14</v>
      </c>
      <c r="B1212" s="13" t="s">
        <v>177</v>
      </c>
      <c r="C1212" s="13" t="s">
        <v>35</v>
      </c>
      <c r="D1212" s="14" t="str">
        <f t="shared" si="20"/>
        <v>Not Ready14FemaleTotal Anxiety (37.1)</v>
      </c>
      <c r="E1212" t="e">
        <f>VLOOKUP($D1212, Data!$A$2:$V$9750, E$16, 0)</f>
        <v>#N/A</v>
      </c>
      <c r="F1212" t="e">
        <f>VLOOKUP($D1212, Data!$A$2:$V$9750, F$16, 0)</f>
        <v>#N/A</v>
      </c>
      <c r="G1212" t="e">
        <f>VLOOKUP($D1212, Data!$A$2:$V$9750, G$16, 0)</f>
        <v>#N/A</v>
      </c>
      <c r="H1212" t="e">
        <f>VLOOKUP($D1212, Data!$A$2:$V$9750, H$16, 0)</f>
        <v>#N/A</v>
      </c>
      <c r="I1212" t="e">
        <f>VLOOKUP($D1212, Data!$A$2:$V$9750, I$16, 0)</f>
        <v>#N/A</v>
      </c>
    </row>
    <row r="1213" spans="1:9" x14ac:dyDescent="0.25">
      <c r="A1213" s="11">
        <v>14</v>
      </c>
      <c r="B1213" s="13" t="s">
        <v>177</v>
      </c>
      <c r="C1213" s="13" t="s">
        <v>36</v>
      </c>
      <c r="D1213" s="14" t="str">
        <f t="shared" si="20"/>
        <v>Not Ready14FemaleTotal Anxiety and Depression (47.1)</v>
      </c>
      <c r="E1213" t="e">
        <f>VLOOKUP($D1213, Data!$A$2:$V$9750, E$16, 0)</f>
        <v>#N/A</v>
      </c>
      <c r="F1213" t="e">
        <f>VLOOKUP($D1213, Data!$A$2:$V$9750, F$16, 0)</f>
        <v>#N/A</v>
      </c>
      <c r="G1213" t="e">
        <f>VLOOKUP($D1213, Data!$A$2:$V$9750, G$16, 0)</f>
        <v>#N/A</v>
      </c>
      <c r="H1213" t="e">
        <f>VLOOKUP($D1213, Data!$A$2:$V$9750, H$16, 0)</f>
        <v>#N/A</v>
      </c>
      <c r="I1213" t="e">
        <f>VLOOKUP($D1213, Data!$A$2:$V$9750, I$16, 0)</f>
        <v>#N/A</v>
      </c>
    </row>
    <row r="1214" spans="1:9" x14ac:dyDescent="0.25">
      <c r="A1214" s="11">
        <v>14</v>
      </c>
      <c r="B1214" s="13" t="s">
        <v>177</v>
      </c>
      <c r="C1214" s="13" t="s">
        <v>52</v>
      </c>
      <c r="D1214" s="14" t="str">
        <f t="shared" si="20"/>
        <v>Not Ready14FemaleTotal Anxiety (15.1)</v>
      </c>
      <c r="E1214" t="e">
        <f>VLOOKUP($D1214, Data!$A$2:$V$9750, E$16, 0)</f>
        <v>#N/A</v>
      </c>
      <c r="F1214" t="e">
        <f>VLOOKUP($D1214, Data!$A$2:$V$9750, F$16, 0)</f>
        <v>#N/A</v>
      </c>
      <c r="G1214" t="e">
        <f>VLOOKUP($D1214, Data!$A$2:$V$9750, G$16, 0)</f>
        <v>#N/A</v>
      </c>
      <c r="H1214" t="e">
        <f>VLOOKUP($D1214, Data!$A$2:$V$9750, H$16, 0)</f>
        <v>#N/A</v>
      </c>
      <c r="I1214" t="e">
        <f>VLOOKUP($D1214, Data!$A$2:$V$9750, I$16, 0)</f>
        <v>#N/A</v>
      </c>
    </row>
    <row r="1215" spans="1:9" x14ac:dyDescent="0.25">
      <c r="A1215" s="11">
        <v>14</v>
      </c>
      <c r="B1215" s="13" t="s">
        <v>177</v>
      </c>
      <c r="C1215" s="13" t="s">
        <v>53</v>
      </c>
      <c r="D1215" s="14" t="str">
        <f t="shared" si="20"/>
        <v>Not Ready14FemaleTotal Anxiety and Depression (25.1)</v>
      </c>
      <c r="E1215" t="e">
        <f>VLOOKUP($D1215, Data!$A$2:$V$9750, E$16, 0)</f>
        <v>#N/A</v>
      </c>
      <c r="F1215" t="e">
        <f>VLOOKUP($D1215, Data!$A$2:$V$9750, F$16, 0)</f>
        <v>#N/A</v>
      </c>
      <c r="G1215" t="e">
        <f>VLOOKUP($D1215, Data!$A$2:$V$9750, G$16, 0)</f>
        <v>#N/A</v>
      </c>
      <c r="H1215" t="e">
        <f>VLOOKUP($D1215, Data!$A$2:$V$9750, H$16, 0)</f>
        <v>#N/A</v>
      </c>
      <c r="I1215" t="e">
        <f>VLOOKUP($D1215, Data!$A$2:$V$9750, I$16, 0)</f>
        <v>#N/A</v>
      </c>
    </row>
    <row r="1216" spans="1:9" x14ac:dyDescent="0.25">
      <c r="A1216" s="11">
        <v>14</v>
      </c>
      <c r="B1216" s="13" t="s">
        <v>177</v>
      </c>
      <c r="C1216" s="13" t="s">
        <v>182</v>
      </c>
      <c r="D1216" s="14" t="str">
        <f t="shared" si="20"/>
        <v>Not Ready14FemaleTotal Depression (5.1)</v>
      </c>
      <c r="E1216" t="e">
        <f>VLOOKUP($D1216, Data!$A$2:$V$9750, E$16, 0)</f>
        <v>#N/A</v>
      </c>
      <c r="F1216" t="e">
        <f>VLOOKUP($D1216, Data!$A$2:$V$9750, F$16, 0)</f>
        <v>#N/A</v>
      </c>
      <c r="G1216" t="e">
        <f>VLOOKUP($D1216, Data!$A$2:$V$9750, G$16, 0)</f>
        <v>#N/A</v>
      </c>
      <c r="H1216" t="e">
        <f>VLOOKUP($D1216, Data!$A$2:$V$9750, H$16, 0)</f>
        <v>#N/A</v>
      </c>
      <c r="I1216" t="e">
        <f>VLOOKUP($D1216, Data!$A$2:$V$9750, I$16, 0)</f>
        <v>#N/A</v>
      </c>
    </row>
    <row r="1217" spans="1:9" x14ac:dyDescent="0.25">
      <c r="A1217" s="11">
        <v>14</v>
      </c>
      <c r="B1217" s="13" t="s">
        <v>177</v>
      </c>
      <c r="C1217" s="13" t="s">
        <v>183</v>
      </c>
      <c r="D1217" s="14" t="str">
        <f t="shared" si="20"/>
        <v>Not Ready14FemaleTotal Anxiety (20.1)</v>
      </c>
      <c r="E1217" t="e">
        <f>VLOOKUP($D1217, Data!$A$2:$V$9750, E$16, 0)</f>
        <v>#N/A</v>
      </c>
      <c r="F1217" t="e">
        <f>VLOOKUP($D1217, Data!$A$2:$V$9750, F$16, 0)</f>
        <v>#N/A</v>
      </c>
      <c r="G1217" t="e">
        <f>VLOOKUP($D1217, Data!$A$2:$V$9750, G$16, 0)</f>
        <v>#N/A</v>
      </c>
      <c r="H1217" t="e">
        <f>VLOOKUP($D1217, Data!$A$2:$V$9750, H$16, 0)</f>
        <v>#N/A</v>
      </c>
      <c r="I1217" t="e">
        <f>VLOOKUP($D1217, Data!$A$2:$V$9750, I$16, 0)</f>
        <v>#N/A</v>
      </c>
    </row>
    <row r="1218" spans="1:9" x14ac:dyDescent="0.25">
      <c r="A1218" s="11">
        <v>14</v>
      </c>
      <c r="B1218" s="13" t="s">
        <v>178</v>
      </c>
      <c r="C1218" s="13" t="s">
        <v>29</v>
      </c>
      <c r="D1218" s="14" t="str">
        <f t="shared" si="20"/>
        <v>Not Ready14GenderfluidSocial Phobia (9.1)</v>
      </c>
      <c r="E1218" t="e">
        <f>VLOOKUP($D1218, Data!$A$2:$V$9750, E$16, 0)</f>
        <v>#N/A</v>
      </c>
      <c r="F1218" t="e">
        <f>VLOOKUP($D1218, Data!$A$2:$V$9750, F$16, 0)</f>
        <v>#N/A</v>
      </c>
      <c r="G1218" t="e">
        <f>VLOOKUP($D1218, Data!$A$2:$V$9750, G$16, 0)</f>
        <v>#N/A</v>
      </c>
      <c r="H1218" t="e">
        <f>VLOOKUP($D1218, Data!$A$2:$V$9750, H$16, 0)</f>
        <v>#N/A</v>
      </c>
      <c r="I1218" t="e">
        <f>VLOOKUP($D1218, Data!$A$2:$V$9750, I$16, 0)</f>
        <v>#N/A</v>
      </c>
    </row>
    <row r="1219" spans="1:9" x14ac:dyDescent="0.25">
      <c r="A1219" s="11">
        <v>14</v>
      </c>
      <c r="B1219" s="13" t="s">
        <v>178</v>
      </c>
      <c r="C1219" s="13" t="s">
        <v>30</v>
      </c>
      <c r="D1219" s="14" t="str">
        <f t="shared" si="20"/>
        <v>Not Ready14GenderfluidPanic Disorder (9.1)</v>
      </c>
      <c r="E1219" t="e">
        <f>VLOOKUP($D1219, Data!$A$2:$V$9750, E$16, 0)</f>
        <v>#N/A</v>
      </c>
      <c r="F1219" t="e">
        <f>VLOOKUP($D1219, Data!$A$2:$V$9750, F$16, 0)</f>
        <v>#N/A</v>
      </c>
      <c r="G1219" t="e">
        <f>VLOOKUP($D1219, Data!$A$2:$V$9750, G$16, 0)</f>
        <v>#N/A</v>
      </c>
      <c r="H1219" t="e">
        <f>VLOOKUP($D1219, Data!$A$2:$V$9750, H$16, 0)</f>
        <v>#N/A</v>
      </c>
      <c r="I1219" t="e">
        <f>VLOOKUP($D1219, Data!$A$2:$V$9750, I$16, 0)</f>
        <v>#N/A</v>
      </c>
    </row>
    <row r="1220" spans="1:9" x14ac:dyDescent="0.25">
      <c r="A1220" s="11">
        <v>14</v>
      </c>
      <c r="B1220" s="13" t="s">
        <v>178</v>
      </c>
      <c r="C1220" s="13" t="s">
        <v>31</v>
      </c>
      <c r="D1220" s="14" t="str">
        <f t="shared" si="20"/>
        <v>Not Ready14GenderfluidGeneralized Anxiety Disorder (6.1)</v>
      </c>
      <c r="E1220" t="e">
        <f>VLOOKUP($D1220, Data!$A$2:$V$9750, E$16, 0)</f>
        <v>#N/A</v>
      </c>
      <c r="F1220" t="e">
        <f>VLOOKUP($D1220, Data!$A$2:$V$9750, F$16, 0)</f>
        <v>#N/A</v>
      </c>
      <c r="G1220" t="e">
        <f>VLOOKUP($D1220, Data!$A$2:$V$9750, G$16, 0)</f>
        <v>#N/A</v>
      </c>
      <c r="H1220" t="e">
        <f>VLOOKUP($D1220, Data!$A$2:$V$9750, H$16, 0)</f>
        <v>#N/A</v>
      </c>
      <c r="I1220" t="e">
        <f>VLOOKUP($D1220, Data!$A$2:$V$9750, I$16, 0)</f>
        <v>#N/A</v>
      </c>
    </row>
    <row r="1221" spans="1:9" x14ac:dyDescent="0.25">
      <c r="A1221" s="11">
        <v>14</v>
      </c>
      <c r="B1221" s="13" t="s">
        <v>178</v>
      </c>
      <c r="C1221" s="13" t="s">
        <v>32</v>
      </c>
      <c r="D1221" s="14" t="str">
        <f t="shared" si="20"/>
        <v>Not Ready14GenderfluidMajor Depressive Disorder (10.1)</v>
      </c>
      <c r="E1221" t="e">
        <f>VLOOKUP($D1221, Data!$A$2:$V$9750, E$16, 0)</f>
        <v>#N/A</v>
      </c>
      <c r="F1221" t="e">
        <f>VLOOKUP($D1221, Data!$A$2:$V$9750, F$16, 0)</f>
        <v>#N/A</v>
      </c>
      <c r="G1221" t="e">
        <f>VLOOKUP($D1221, Data!$A$2:$V$9750, G$16, 0)</f>
        <v>#N/A</v>
      </c>
      <c r="H1221" t="e">
        <f>VLOOKUP($D1221, Data!$A$2:$V$9750, H$16, 0)</f>
        <v>#N/A</v>
      </c>
      <c r="I1221" t="e">
        <f>VLOOKUP($D1221, Data!$A$2:$V$9750, I$16, 0)</f>
        <v>#N/A</v>
      </c>
    </row>
    <row r="1222" spans="1:9" x14ac:dyDescent="0.25">
      <c r="A1222" s="11">
        <v>14</v>
      </c>
      <c r="B1222" s="13" t="s">
        <v>178</v>
      </c>
      <c r="C1222" s="13" t="s">
        <v>33</v>
      </c>
      <c r="D1222" s="14" t="str">
        <f t="shared" si="20"/>
        <v>Not Ready14GenderfluidSeparation Anxiety Disorder (7.1)</v>
      </c>
      <c r="E1222" t="e">
        <f>VLOOKUP($D1222, Data!$A$2:$V$9750, E$16, 0)</f>
        <v>#N/A</v>
      </c>
      <c r="F1222" t="e">
        <f>VLOOKUP($D1222, Data!$A$2:$V$9750, F$16, 0)</f>
        <v>#N/A</v>
      </c>
      <c r="G1222" t="e">
        <f>VLOOKUP($D1222, Data!$A$2:$V$9750, G$16, 0)</f>
        <v>#N/A</v>
      </c>
      <c r="H1222" t="e">
        <f>VLOOKUP($D1222, Data!$A$2:$V$9750, H$16, 0)</f>
        <v>#N/A</v>
      </c>
      <c r="I1222" t="e">
        <f>VLOOKUP($D1222, Data!$A$2:$V$9750, I$16, 0)</f>
        <v>#N/A</v>
      </c>
    </row>
    <row r="1223" spans="1:9" x14ac:dyDescent="0.25">
      <c r="A1223" s="11">
        <v>14</v>
      </c>
      <c r="B1223" s="13" t="s">
        <v>178</v>
      </c>
      <c r="C1223" s="13" t="s">
        <v>34</v>
      </c>
      <c r="D1223" s="14" t="str">
        <f t="shared" si="20"/>
        <v>Not Ready14GenderfluidObsessive Compulsive Disorder (6.1)</v>
      </c>
      <c r="E1223" t="e">
        <f>VLOOKUP($D1223, Data!$A$2:$V$9750, E$16, 0)</f>
        <v>#N/A</v>
      </c>
      <c r="F1223" t="e">
        <f>VLOOKUP($D1223, Data!$A$2:$V$9750, F$16, 0)</f>
        <v>#N/A</v>
      </c>
      <c r="G1223" t="e">
        <f>VLOOKUP($D1223, Data!$A$2:$V$9750, G$16, 0)</f>
        <v>#N/A</v>
      </c>
      <c r="H1223" t="e">
        <f>VLOOKUP($D1223, Data!$A$2:$V$9750, H$16, 0)</f>
        <v>#N/A</v>
      </c>
      <c r="I1223" t="e">
        <f>VLOOKUP($D1223, Data!$A$2:$V$9750, I$16, 0)</f>
        <v>#N/A</v>
      </c>
    </row>
    <row r="1224" spans="1:9" x14ac:dyDescent="0.25">
      <c r="A1224" s="11">
        <v>14</v>
      </c>
      <c r="B1224" s="13" t="s">
        <v>178</v>
      </c>
      <c r="C1224" s="13" t="s">
        <v>35</v>
      </c>
      <c r="D1224" s="14" t="str">
        <f t="shared" si="20"/>
        <v>Not Ready14GenderfluidTotal Anxiety (37.1)</v>
      </c>
      <c r="E1224" t="e">
        <f>VLOOKUP($D1224, Data!$A$2:$V$9750, E$16, 0)</f>
        <v>#N/A</v>
      </c>
      <c r="F1224" t="e">
        <f>VLOOKUP($D1224, Data!$A$2:$V$9750, F$16, 0)</f>
        <v>#N/A</v>
      </c>
      <c r="G1224" t="e">
        <f>VLOOKUP($D1224, Data!$A$2:$V$9750, G$16, 0)</f>
        <v>#N/A</v>
      </c>
      <c r="H1224" t="e">
        <f>VLOOKUP($D1224, Data!$A$2:$V$9750, H$16, 0)</f>
        <v>#N/A</v>
      </c>
      <c r="I1224" t="e">
        <f>VLOOKUP($D1224, Data!$A$2:$V$9750, I$16, 0)</f>
        <v>#N/A</v>
      </c>
    </row>
    <row r="1225" spans="1:9" x14ac:dyDescent="0.25">
      <c r="A1225" s="11">
        <v>14</v>
      </c>
      <c r="B1225" s="13" t="s">
        <v>178</v>
      </c>
      <c r="C1225" s="13" t="s">
        <v>36</v>
      </c>
      <c r="D1225" s="14" t="str">
        <f t="shared" si="20"/>
        <v>Not Ready14GenderfluidTotal Anxiety and Depression (47.1)</v>
      </c>
      <c r="E1225" t="e">
        <f>VLOOKUP($D1225, Data!$A$2:$V$9750, E$16, 0)</f>
        <v>#N/A</v>
      </c>
      <c r="F1225" t="e">
        <f>VLOOKUP($D1225, Data!$A$2:$V$9750, F$16, 0)</f>
        <v>#N/A</v>
      </c>
      <c r="G1225" t="e">
        <f>VLOOKUP($D1225, Data!$A$2:$V$9750, G$16, 0)</f>
        <v>#N/A</v>
      </c>
      <c r="H1225" t="e">
        <f>VLOOKUP($D1225, Data!$A$2:$V$9750, H$16, 0)</f>
        <v>#N/A</v>
      </c>
      <c r="I1225" t="e">
        <f>VLOOKUP($D1225, Data!$A$2:$V$9750, I$16, 0)</f>
        <v>#N/A</v>
      </c>
    </row>
    <row r="1226" spans="1:9" x14ac:dyDescent="0.25">
      <c r="A1226" s="11">
        <v>14</v>
      </c>
      <c r="B1226" s="13" t="s">
        <v>178</v>
      </c>
      <c r="C1226" s="13" t="s">
        <v>52</v>
      </c>
      <c r="D1226" s="14" t="str">
        <f t="shared" si="20"/>
        <v>Not Ready14GenderfluidTotal Anxiety (15.1)</v>
      </c>
      <c r="E1226" t="e">
        <f>VLOOKUP($D1226, Data!$A$2:$V$9750, E$16, 0)</f>
        <v>#N/A</v>
      </c>
      <c r="F1226" t="e">
        <f>VLOOKUP($D1226, Data!$A$2:$V$9750, F$16, 0)</f>
        <v>#N/A</v>
      </c>
      <c r="G1226" t="e">
        <f>VLOOKUP($D1226, Data!$A$2:$V$9750, G$16, 0)</f>
        <v>#N/A</v>
      </c>
      <c r="H1226" t="e">
        <f>VLOOKUP($D1226, Data!$A$2:$V$9750, H$16, 0)</f>
        <v>#N/A</v>
      </c>
      <c r="I1226" t="e">
        <f>VLOOKUP($D1226, Data!$A$2:$V$9750, I$16, 0)</f>
        <v>#N/A</v>
      </c>
    </row>
    <row r="1227" spans="1:9" x14ac:dyDescent="0.25">
      <c r="A1227" s="11">
        <v>14</v>
      </c>
      <c r="B1227" s="13" t="s">
        <v>178</v>
      </c>
      <c r="C1227" s="13" t="s">
        <v>53</v>
      </c>
      <c r="D1227" s="14" t="str">
        <f t="shared" si="20"/>
        <v>Not Ready14GenderfluidTotal Anxiety and Depression (25.1)</v>
      </c>
      <c r="E1227" t="e">
        <f>VLOOKUP($D1227, Data!$A$2:$V$9750, E$16, 0)</f>
        <v>#N/A</v>
      </c>
      <c r="F1227" t="e">
        <f>VLOOKUP($D1227, Data!$A$2:$V$9750, F$16, 0)</f>
        <v>#N/A</v>
      </c>
      <c r="G1227" t="e">
        <f>VLOOKUP($D1227, Data!$A$2:$V$9750, G$16, 0)</f>
        <v>#N/A</v>
      </c>
      <c r="H1227" t="e">
        <f>VLOOKUP($D1227, Data!$A$2:$V$9750, H$16, 0)</f>
        <v>#N/A</v>
      </c>
      <c r="I1227" t="e">
        <f>VLOOKUP($D1227, Data!$A$2:$V$9750, I$16, 0)</f>
        <v>#N/A</v>
      </c>
    </row>
    <row r="1228" spans="1:9" x14ac:dyDescent="0.25">
      <c r="A1228" s="11">
        <v>14</v>
      </c>
      <c r="B1228" s="13" t="s">
        <v>178</v>
      </c>
      <c r="C1228" s="13" t="s">
        <v>182</v>
      </c>
      <c r="D1228" s="14" t="str">
        <f t="shared" si="20"/>
        <v>Not Ready14GenderfluidTotal Depression (5.1)</v>
      </c>
      <c r="E1228" t="e">
        <f>VLOOKUP($D1228, Data!$A$2:$V$9750, E$16, 0)</f>
        <v>#N/A</v>
      </c>
      <c r="F1228" t="e">
        <f>VLOOKUP($D1228, Data!$A$2:$V$9750, F$16, 0)</f>
        <v>#N/A</v>
      </c>
      <c r="G1228" t="e">
        <f>VLOOKUP($D1228, Data!$A$2:$V$9750, G$16, 0)</f>
        <v>#N/A</v>
      </c>
      <c r="H1228" t="e">
        <f>VLOOKUP($D1228, Data!$A$2:$V$9750, H$16, 0)</f>
        <v>#N/A</v>
      </c>
      <c r="I1228" t="e">
        <f>VLOOKUP($D1228, Data!$A$2:$V$9750, I$16, 0)</f>
        <v>#N/A</v>
      </c>
    </row>
    <row r="1229" spans="1:9" x14ac:dyDescent="0.25">
      <c r="A1229" s="11">
        <v>14</v>
      </c>
      <c r="B1229" s="13" t="s">
        <v>178</v>
      </c>
      <c r="C1229" s="13" t="s">
        <v>183</v>
      </c>
      <c r="D1229" s="14" t="str">
        <f t="shared" si="20"/>
        <v>Not Ready14GenderfluidTotal Anxiety (20.1)</v>
      </c>
      <c r="E1229" t="e">
        <f>VLOOKUP($D1229, Data!$A$2:$V$9750, E$16, 0)</f>
        <v>#N/A</v>
      </c>
      <c r="F1229" t="e">
        <f>VLOOKUP($D1229, Data!$A$2:$V$9750, F$16, 0)</f>
        <v>#N/A</v>
      </c>
      <c r="G1229" t="e">
        <f>VLOOKUP($D1229, Data!$A$2:$V$9750, G$16, 0)</f>
        <v>#N/A</v>
      </c>
      <c r="H1229" t="e">
        <f>VLOOKUP($D1229, Data!$A$2:$V$9750, H$16, 0)</f>
        <v>#N/A</v>
      </c>
      <c r="I1229" t="e">
        <f>VLOOKUP($D1229, Data!$A$2:$V$9750, I$16, 0)</f>
        <v>#N/A</v>
      </c>
    </row>
    <row r="1230" spans="1:9" x14ac:dyDescent="0.25">
      <c r="A1230" s="11">
        <v>14</v>
      </c>
      <c r="B1230" s="13" t="s">
        <v>179</v>
      </c>
      <c r="C1230" s="13" t="s">
        <v>29</v>
      </c>
      <c r="D1230" s="14" t="str">
        <f t="shared" si="20"/>
        <v>Not Ready14MaleSocial Phobia (9.1)</v>
      </c>
      <c r="E1230" t="e">
        <f>VLOOKUP($D1230, Data!$A$2:$V$9750, E$16, 0)</f>
        <v>#N/A</v>
      </c>
      <c r="F1230" t="e">
        <f>VLOOKUP($D1230, Data!$A$2:$V$9750, F$16, 0)</f>
        <v>#N/A</v>
      </c>
      <c r="G1230" t="e">
        <f>VLOOKUP($D1230, Data!$A$2:$V$9750, G$16, 0)</f>
        <v>#N/A</v>
      </c>
      <c r="H1230" t="e">
        <f>VLOOKUP($D1230, Data!$A$2:$V$9750, H$16, 0)</f>
        <v>#N/A</v>
      </c>
      <c r="I1230" t="e">
        <f>VLOOKUP($D1230, Data!$A$2:$V$9750, I$16, 0)</f>
        <v>#N/A</v>
      </c>
    </row>
    <row r="1231" spans="1:9" x14ac:dyDescent="0.25">
      <c r="A1231" s="11">
        <v>14</v>
      </c>
      <c r="B1231" s="13" t="s">
        <v>179</v>
      </c>
      <c r="C1231" s="13" t="s">
        <v>30</v>
      </c>
      <c r="D1231" s="14" t="str">
        <f t="shared" si="20"/>
        <v>Not Ready14MalePanic Disorder (9.1)</v>
      </c>
      <c r="E1231" t="e">
        <f>VLOOKUP($D1231, Data!$A$2:$V$9750, E$16, 0)</f>
        <v>#N/A</v>
      </c>
      <c r="F1231" t="e">
        <f>VLOOKUP($D1231, Data!$A$2:$V$9750, F$16, 0)</f>
        <v>#N/A</v>
      </c>
      <c r="G1231" t="e">
        <f>VLOOKUP($D1231, Data!$A$2:$V$9750, G$16, 0)</f>
        <v>#N/A</v>
      </c>
      <c r="H1231" t="e">
        <f>VLOOKUP($D1231, Data!$A$2:$V$9750, H$16, 0)</f>
        <v>#N/A</v>
      </c>
      <c r="I1231" t="e">
        <f>VLOOKUP($D1231, Data!$A$2:$V$9750, I$16, 0)</f>
        <v>#N/A</v>
      </c>
    </row>
    <row r="1232" spans="1:9" x14ac:dyDescent="0.25">
      <c r="A1232" s="11">
        <v>14</v>
      </c>
      <c r="B1232" s="13" t="s">
        <v>179</v>
      </c>
      <c r="C1232" s="13" t="s">
        <v>31</v>
      </c>
      <c r="D1232" s="14" t="str">
        <f t="shared" si="20"/>
        <v>Not Ready14MaleGeneralized Anxiety Disorder (6.1)</v>
      </c>
      <c r="E1232" t="e">
        <f>VLOOKUP($D1232, Data!$A$2:$V$9750, E$16, 0)</f>
        <v>#N/A</v>
      </c>
      <c r="F1232" t="e">
        <f>VLOOKUP($D1232, Data!$A$2:$V$9750, F$16, 0)</f>
        <v>#N/A</v>
      </c>
      <c r="G1232" t="e">
        <f>VLOOKUP($D1232, Data!$A$2:$V$9750, G$16, 0)</f>
        <v>#N/A</v>
      </c>
      <c r="H1232" t="e">
        <f>VLOOKUP($D1232, Data!$A$2:$V$9750, H$16, 0)</f>
        <v>#N/A</v>
      </c>
      <c r="I1232" t="e">
        <f>VLOOKUP($D1232, Data!$A$2:$V$9750, I$16, 0)</f>
        <v>#N/A</v>
      </c>
    </row>
    <row r="1233" spans="1:9" x14ac:dyDescent="0.25">
      <c r="A1233" s="11">
        <v>14</v>
      </c>
      <c r="B1233" s="13" t="s">
        <v>179</v>
      </c>
      <c r="C1233" s="13" t="s">
        <v>32</v>
      </c>
      <c r="D1233" s="14" t="str">
        <f t="shared" si="20"/>
        <v>Not Ready14MaleMajor Depressive Disorder (10.1)</v>
      </c>
      <c r="E1233" t="e">
        <f>VLOOKUP($D1233, Data!$A$2:$V$9750, E$16, 0)</f>
        <v>#N/A</v>
      </c>
      <c r="F1233" t="e">
        <f>VLOOKUP($D1233, Data!$A$2:$V$9750, F$16, 0)</f>
        <v>#N/A</v>
      </c>
      <c r="G1233" t="e">
        <f>VLOOKUP($D1233, Data!$A$2:$V$9750, G$16, 0)</f>
        <v>#N/A</v>
      </c>
      <c r="H1233" t="e">
        <f>VLOOKUP($D1233, Data!$A$2:$V$9750, H$16, 0)</f>
        <v>#N/A</v>
      </c>
      <c r="I1233" t="e">
        <f>VLOOKUP($D1233, Data!$A$2:$V$9750, I$16, 0)</f>
        <v>#N/A</v>
      </c>
    </row>
    <row r="1234" spans="1:9" x14ac:dyDescent="0.25">
      <c r="A1234" s="11">
        <v>14</v>
      </c>
      <c r="B1234" s="13" t="s">
        <v>179</v>
      </c>
      <c r="C1234" s="13" t="s">
        <v>33</v>
      </c>
      <c r="D1234" s="14" t="str">
        <f t="shared" ref="D1234:D1297" si="21">$B$7&amp;A1234&amp;B1234&amp;C1234</f>
        <v>Not Ready14MaleSeparation Anxiety Disorder (7.1)</v>
      </c>
      <c r="E1234" t="e">
        <f>VLOOKUP($D1234, Data!$A$2:$V$9750, E$16, 0)</f>
        <v>#N/A</v>
      </c>
      <c r="F1234" t="e">
        <f>VLOOKUP($D1234, Data!$A$2:$V$9750, F$16, 0)</f>
        <v>#N/A</v>
      </c>
      <c r="G1234" t="e">
        <f>VLOOKUP($D1234, Data!$A$2:$V$9750, G$16, 0)</f>
        <v>#N/A</v>
      </c>
      <c r="H1234" t="e">
        <f>VLOOKUP($D1234, Data!$A$2:$V$9750, H$16, 0)</f>
        <v>#N/A</v>
      </c>
      <c r="I1234" t="e">
        <f>VLOOKUP($D1234, Data!$A$2:$V$9750, I$16, 0)</f>
        <v>#N/A</v>
      </c>
    </row>
    <row r="1235" spans="1:9" x14ac:dyDescent="0.25">
      <c r="A1235" s="11">
        <v>14</v>
      </c>
      <c r="B1235" s="13" t="s">
        <v>179</v>
      </c>
      <c r="C1235" s="13" t="s">
        <v>34</v>
      </c>
      <c r="D1235" s="14" t="str">
        <f t="shared" si="21"/>
        <v>Not Ready14MaleObsessive Compulsive Disorder (6.1)</v>
      </c>
      <c r="E1235" t="e">
        <f>VLOOKUP($D1235, Data!$A$2:$V$9750, E$16, 0)</f>
        <v>#N/A</v>
      </c>
      <c r="F1235" t="e">
        <f>VLOOKUP($D1235, Data!$A$2:$V$9750, F$16, 0)</f>
        <v>#N/A</v>
      </c>
      <c r="G1235" t="e">
        <f>VLOOKUP($D1235, Data!$A$2:$V$9750, G$16, 0)</f>
        <v>#N/A</v>
      </c>
      <c r="H1235" t="e">
        <f>VLOOKUP($D1235, Data!$A$2:$V$9750, H$16, 0)</f>
        <v>#N/A</v>
      </c>
      <c r="I1235" t="e">
        <f>VLOOKUP($D1235, Data!$A$2:$V$9750, I$16, 0)</f>
        <v>#N/A</v>
      </c>
    </row>
    <row r="1236" spans="1:9" x14ac:dyDescent="0.25">
      <c r="A1236" s="11">
        <v>14</v>
      </c>
      <c r="B1236" s="13" t="s">
        <v>179</v>
      </c>
      <c r="C1236" s="13" t="s">
        <v>35</v>
      </c>
      <c r="D1236" s="14" t="str">
        <f t="shared" si="21"/>
        <v>Not Ready14MaleTotal Anxiety (37.1)</v>
      </c>
      <c r="E1236" t="e">
        <f>VLOOKUP($D1236, Data!$A$2:$V$9750, E$16, 0)</f>
        <v>#N/A</v>
      </c>
      <c r="F1236" t="e">
        <f>VLOOKUP($D1236, Data!$A$2:$V$9750, F$16, 0)</f>
        <v>#N/A</v>
      </c>
      <c r="G1236" t="e">
        <f>VLOOKUP($D1236, Data!$A$2:$V$9750, G$16, 0)</f>
        <v>#N/A</v>
      </c>
      <c r="H1236" t="e">
        <f>VLOOKUP($D1236, Data!$A$2:$V$9750, H$16, 0)</f>
        <v>#N/A</v>
      </c>
      <c r="I1236" t="e">
        <f>VLOOKUP($D1236, Data!$A$2:$V$9750, I$16, 0)</f>
        <v>#N/A</v>
      </c>
    </row>
    <row r="1237" spans="1:9" x14ac:dyDescent="0.25">
      <c r="A1237" s="11">
        <v>14</v>
      </c>
      <c r="B1237" s="13" t="s">
        <v>179</v>
      </c>
      <c r="C1237" s="13" t="s">
        <v>36</v>
      </c>
      <c r="D1237" s="14" t="str">
        <f t="shared" si="21"/>
        <v>Not Ready14MaleTotal Anxiety and Depression (47.1)</v>
      </c>
      <c r="E1237" t="e">
        <f>VLOOKUP($D1237, Data!$A$2:$V$9750, E$16, 0)</f>
        <v>#N/A</v>
      </c>
      <c r="F1237" t="e">
        <f>VLOOKUP($D1237, Data!$A$2:$V$9750, F$16, 0)</f>
        <v>#N/A</v>
      </c>
      <c r="G1237" t="e">
        <f>VLOOKUP($D1237, Data!$A$2:$V$9750, G$16, 0)</f>
        <v>#N/A</v>
      </c>
      <c r="H1237" t="e">
        <f>VLOOKUP($D1237, Data!$A$2:$V$9750, H$16, 0)</f>
        <v>#N/A</v>
      </c>
      <c r="I1237" t="e">
        <f>VLOOKUP($D1237, Data!$A$2:$V$9750, I$16, 0)</f>
        <v>#N/A</v>
      </c>
    </row>
    <row r="1238" spans="1:9" x14ac:dyDescent="0.25">
      <c r="A1238" s="11">
        <v>14</v>
      </c>
      <c r="B1238" s="13" t="s">
        <v>179</v>
      </c>
      <c r="C1238" s="13" t="s">
        <v>52</v>
      </c>
      <c r="D1238" s="14" t="str">
        <f t="shared" si="21"/>
        <v>Not Ready14MaleTotal Anxiety (15.1)</v>
      </c>
      <c r="E1238" t="e">
        <f>VLOOKUP($D1238, Data!$A$2:$V$9750, E$16, 0)</f>
        <v>#N/A</v>
      </c>
      <c r="F1238" t="e">
        <f>VLOOKUP($D1238, Data!$A$2:$V$9750, F$16, 0)</f>
        <v>#N/A</v>
      </c>
      <c r="G1238" t="e">
        <f>VLOOKUP($D1238, Data!$A$2:$V$9750, G$16, 0)</f>
        <v>#N/A</v>
      </c>
      <c r="H1238" t="e">
        <f>VLOOKUP($D1238, Data!$A$2:$V$9750, H$16, 0)</f>
        <v>#N/A</v>
      </c>
      <c r="I1238" t="e">
        <f>VLOOKUP($D1238, Data!$A$2:$V$9750, I$16, 0)</f>
        <v>#N/A</v>
      </c>
    </row>
    <row r="1239" spans="1:9" x14ac:dyDescent="0.25">
      <c r="A1239" s="11">
        <v>14</v>
      </c>
      <c r="B1239" s="13" t="s">
        <v>179</v>
      </c>
      <c r="C1239" s="13" t="s">
        <v>53</v>
      </c>
      <c r="D1239" s="14" t="str">
        <f t="shared" si="21"/>
        <v>Not Ready14MaleTotal Anxiety and Depression (25.1)</v>
      </c>
      <c r="E1239" t="e">
        <f>VLOOKUP($D1239, Data!$A$2:$V$9750, E$16, 0)</f>
        <v>#N/A</v>
      </c>
      <c r="F1239" t="e">
        <f>VLOOKUP($D1239, Data!$A$2:$V$9750, F$16, 0)</f>
        <v>#N/A</v>
      </c>
      <c r="G1239" t="e">
        <f>VLOOKUP($D1239, Data!$A$2:$V$9750, G$16, 0)</f>
        <v>#N/A</v>
      </c>
      <c r="H1239" t="e">
        <f>VLOOKUP($D1239, Data!$A$2:$V$9750, H$16, 0)</f>
        <v>#N/A</v>
      </c>
      <c r="I1239" t="e">
        <f>VLOOKUP($D1239, Data!$A$2:$V$9750, I$16, 0)</f>
        <v>#N/A</v>
      </c>
    </row>
    <row r="1240" spans="1:9" x14ac:dyDescent="0.25">
      <c r="A1240" s="11">
        <v>14</v>
      </c>
      <c r="B1240" s="13" t="s">
        <v>179</v>
      </c>
      <c r="C1240" s="13" t="s">
        <v>182</v>
      </c>
      <c r="D1240" s="14" t="str">
        <f t="shared" si="21"/>
        <v>Not Ready14MaleTotal Depression (5.1)</v>
      </c>
      <c r="E1240" t="e">
        <f>VLOOKUP($D1240, Data!$A$2:$V$9750, E$16, 0)</f>
        <v>#N/A</v>
      </c>
      <c r="F1240" t="e">
        <f>VLOOKUP($D1240, Data!$A$2:$V$9750, F$16, 0)</f>
        <v>#N/A</v>
      </c>
      <c r="G1240" t="e">
        <f>VLOOKUP($D1240, Data!$A$2:$V$9750, G$16, 0)</f>
        <v>#N/A</v>
      </c>
      <c r="H1240" t="e">
        <f>VLOOKUP($D1240, Data!$A$2:$V$9750, H$16, 0)</f>
        <v>#N/A</v>
      </c>
      <c r="I1240" t="e">
        <f>VLOOKUP($D1240, Data!$A$2:$V$9750, I$16, 0)</f>
        <v>#N/A</v>
      </c>
    </row>
    <row r="1241" spans="1:9" x14ac:dyDescent="0.25">
      <c r="A1241" s="11">
        <v>14</v>
      </c>
      <c r="B1241" s="13" t="s">
        <v>179</v>
      </c>
      <c r="C1241" s="13" t="s">
        <v>183</v>
      </c>
      <c r="D1241" s="14" t="str">
        <f t="shared" si="21"/>
        <v>Not Ready14MaleTotal Anxiety (20.1)</v>
      </c>
      <c r="E1241" t="e">
        <f>VLOOKUP($D1241, Data!$A$2:$V$9750, E$16, 0)</f>
        <v>#N/A</v>
      </c>
      <c r="F1241" t="e">
        <f>VLOOKUP($D1241, Data!$A$2:$V$9750, F$16, 0)</f>
        <v>#N/A</v>
      </c>
      <c r="G1241" t="e">
        <f>VLOOKUP($D1241, Data!$A$2:$V$9750, G$16, 0)</f>
        <v>#N/A</v>
      </c>
      <c r="H1241" t="e">
        <f>VLOOKUP($D1241, Data!$A$2:$V$9750, H$16, 0)</f>
        <v>#N/A</v>
      </c>
      <c r="I1241" t="e">
        <f>VLOOKUP($D1241, Data!$A$2:$V$9750, I$16, 0)</f>
        <v>#N/A</v>
      </c>
    </row>
    <row r="1242" spans="1:9" x14ac:dyDescent="0.25">
      <c r="A1242" s="11">
        <v>14</v>
      </c>
      <c r="B1242" s="13" t="s">
        <v>3302</v>
      </c>
      <c r="C1242" s="13" t="s">
        <v>29</v>
      </c>
      <c r="D1242" s="14" t="str">
        <f t="shared" si="21"/>
        <v>Not Ready14CombinedSocial Phobia (9.1)</v>
      </c>
      <c r="E1242" t="e">
        <f>VLOOKUP($D1242, Data!$A$2:$V$9750, E$16, 0)</f>
        <v>#N/A</v>
      </c>
      <c r="F1242" t="e">
        <f>VLOOKUP($D1242, Data!$A$2:$V$9750, F$16, 0)</f>
        <v>#N/A</v>
      </c>
      <c r="G1242" t="e">
        <f>VLOOKUP($D1242, Data!$A$2:$V$9750, G$16, 0)</f>
        <v>#N/A</v>
      </c>
      <c r="H1242" t="e">
        <f>VLOOKUP($D1242, Data!$A$2:$V$9750, H$16, 0)</f>
        <v>#N/A</v>
      </c>
      <c r="I1242" t="e">
        <f>VLOOKUP($D1242, Data!$A$2:$V$9750, I$16, 0)</f>
        <v>#N/A</v>
      </c>
    </row>
    <row r="1243" spans="1:9" x14ac:dyDescent="0.25">
      <c r="A1243" s="11">
        <v>14</v>
      </c>
      <c r="B1243" s="13" t="s">
        <v>3302</v>
      </c>
      <c r="C1243" s="13" t="s">
        <v>30</v>
      </c>
      <c r="D1243" s="14" t="str">
        <f t="shared" si="21"/>
        <v>Not Ready14CombinedPanic Disorder (9.1)</v>
      </c>
      <c r="E1243" t="e">
        <f>VLOOKUP($D1243, Data!$A$2:$V$9750, E$16, 0)</f>
        <v>#N/A</v>
      </c>
      <c r="F1243" t="e">
        <f>VLOOKUP($D1243, Data!$A$2:$V$9750, F$16, 0)</f>
        <v>#N/A</v>
      </c>
      <c r="G1243" t="e">
        <f>VLOOKUP($D1243, Data!$A$2:$V$9750, G$16, 0)</f>
        <v>#N/A</v>
      </c>
      <c r="H1243" t="e">
        <f>VLOOKUP($D1243, Data!$A$2:$V$9750, H$16, 0)</f>
        <v>#N/A</v>
      </c>
      <c r="I1243" t="e">
        <f>VLOOKUP($D1243, Data!$A$2:$V$9750, I$16, 0)</f>
        <v>#N/A</v>
      </c>
    </row>
    <row r="1244" spans="1:9" x14ac:dyDescent="0.25">
      <c r="A1244" s="11">
        <v>14</v>
      </c>
      <c r="B1244" s="13" t="s">
        <v>3302</v>
      </c>
      <c r="C1244" s="13" t="s">
        <v>31</v>
      </c>
      <c r="D1244" s="14" t="str">
        <f t="shared" si="21"/>
        <v>Not Ready14CombinedGeneralized Anxiety Disorder (6.1)</v>
      </c>
      <c r="E1244" t="e">
        <f>VLOOKUP($D1244, Data!$A$2:$V$9750, E$16, 0)</f>
        <v>#N/A</v>
      </c>
      <c r="F1244" t="e">
        <f>VLOOKUP($D1244, Data!$A$2:$V$9750, F$16, 0)</f>
        <v>#N/A</v>
      </c>
      <c r="G1244" t="e">
        <f>VLOOKUP($D1244, Data!$A$2:$V$9750, G$16, 0)</f>
        <v>#N/A</v>
      </c>
      <c r="H1244" t="e">
        <f>VLOOKUP($D1244, Data!$A$2:$V$9750, H$16, 0)</f>
        <v>#N/A</v>
      </c>
      <c r="I1244" t="e">
        <f>VLOOKUP($D1244, Data!$A$2:$V$9750, I$16, 0)</f>
        <v>#N/A</v>
      </c>
    </row>
    <row r="1245" spans="1:9" x14ac:dyDescent="0.25">
      <c r="A1245" s="11">
        <v>14</v>
      </c>
      <c r="B1245" s="13" t="s">
        <v>3302</v>
      </c>
      <c r="C1245" s="13" t="s">
        <v>32</v>
      </c>
      <c r="D1245" s="14" t="str">
        <f t="shared" si="21"/>
        <v>Not Ready14CombinedMajor Depressive Disorder (10.1)</v>
      </c>
      <c r="E1245" t="e">
        <f>VLOOKUP($D1245, Data!$A$2:$V$9750, E$16, 0)</f>
        <v>#N/A</v>
      </c>
      <c r="F1245" t="e">
        <f>VLOOKUP($D1245, Data!$A$2:$V$9750, F$16, 0)</f>
        <v>#N/A</v>
      </c>
      <c r="G1245" t="e">
        <f>VLOOKUP($D1245, Data!$A$2:$V$9750, G$16, 0)</f>
        <v>#N/A</v>
      </c>
      <c r="H1245" t="e">
        <f>VLOOKUP($D1245, Data!$A$2:$V$9750, H$16, 0)</f>
        <v>#N/A</v>
      </c>
      <c r="I1245" t="e">
        <f>VLOOKUP($D1245, Data!$A$2:$V$9750, I$16, 0)</f>
        <v>#N/A</v>
      </c>
    </row>
    <row r="1246" spans="1:9" x14ac:dyDescent="0.25">
      <c r="A1246" s="11">
        <v>14</v>
      </c>
      <c r="B1246" s="13" t="s">
        <v>3302</v>
      </c>
      <c r="C1246" s="13" t="s">
        <v>33</v>
      </c>
      <c r="D1246" s="14" t="str">
        <f t="shared" si="21"/>
        <v>Not Ready14CombinedSeparation Anxiety Disorder (7.1)</v>
      </c>
      <c r="E1246" t="e">
        <f>VLOOKUP($D1246, Data!$A$2:$V$9750, E$16, 0)</f>
        <v>#N/A</v>
      </c>
      <c r="F1246" t="e">
        <f>VLOOKUP($D1246, Data!$A$2:$V$9750, F$16, 0)</f>
        <v>#N/A</v>
      </c>
      <c r="G1246" t="e">
        <f>VLOOKUP($D1246, Data!$A$2:$V$9750, G$16, 0)</f>
        <v>#N/A</v>
      </c>
      <c r="H1246" t="e">
        <f>VLOOKUP($D1246, Data!$A$2:$V$9750, H$16, 0)</f>
        <v>#N/A</v>
      </c>
      <c r="I1246" t="e">
        <f>VLOOKUP($D1246, Data!$A$2:$V$9750, I$16, 0)</f>
        <v>#N/A</v>
      </c>
    </row>
    <row r="1247" spans="1:9" x14ac:dyDescent="0.25">
      <c r="A1247" s="11">
        <v>14</v>
      </c>
      <c r="B1247" s="13" t="s">
        <v>3302</v>
      </c>
      <c r="C1247" s="13" t="s">
        <v>34</v>
      </c>
      <c r="D1247" s="14" t="str">
        <f t="shared" si="21"/>
        <v>Not Ready14CombinedObsessive Compulsive Disorder (6.1)</v>
      </c>
      <c r="E1247" t="e">
        <f>VLOOKUP($D1247, Data!$A$2:$V$9750, E$16, 0)</f>
        <v>#N/A</v>
      </c>
      <c r="F1247" t="e">
        <f>VLOOKUP($D1247, Data!$A$2:$V$9750, F$16, 0)</f>
        <v>#N/A</v>
      </c>
      <c r="G1247" t="e">
        <f>VLOOKUP($D1247, Data!$A$2:$V$9750, G$16, 0)</f>
        <v>#N/A</v>
      </c>
      <c r="H1247" t="e">
        <f>VLOOKUP($D1247, Data!$A$2:$V$9750, H$16, 0)</f>
        <v>#N/A</v>
      </c>
      <c r="I1247" t="e">
        <f>VLOOKUP($D1247, Data!$A$2:$V$9750, I$16, 0)</f>
        <v>#N/A</v>
      </c>
    </row>
    <row r="1248" spans="1:9" x14ac:dyDescent="0.25">
      <c r="A1248" s="11">
        <v>14</v>
      </c>
      <c r="B1248" s="13" t="s">
        <v>3302</v>
      </c>
      <c r="C1248" s="13" t="s">
        <v>35</v>
      </c>
      <c r="D1248" s="14" t="str">
        <f t="shared" si="21"/>
        <v>Not Ready14CombinedTotal Anxiety (37.1)</v>
      </c>
      <c r="E1248" t="e">
        <f>VLOOKUP($D1248, Data!$A$2:$V$9750, E$16, 0)</f>
        <v>#N/A</v>
      </c>
      <c r="F1248" t="e">
        <f>VLOOKUP($D1248, Data!$A$2:$V$9750, F$16, 0)</f>
        <v>#N/A</v>
      </c>
      <c r="G1248" t="e">
        <f>VLOOKUP($D1248, Data!$A$2:$V$9750, G$16, 0)</f>
        <v>#N/A</v>
      </c>
      <c r="H1248" t="e">
        <f>VLOOKUP($D1248, Data!$A$2:$V$9750, H$16, 0)</f>
        <v>#N/A</v>
      </c>
      <c r="I1248" t="e">
        <f>VLOOKUP($D1248, Data!$A$2:$V$9750, I$16, 0)</f>
        <v>#N/A</v>
      </c>
    </row>
    <row r="1249" spans="1:9" x14ac:dyDescent="0.25">
      <c r="A1249" s="11">
        <v>14</v>
      </c>
      <c r="B1249" s="13" t="s">
        <v>3302</v>
      </c>
      <c r="C1249" s="13" t="s">
        <v>36</v>
      </c>
      <c r="D1249" s="14" t="str">
        <f t="shared" si="21"/>
        <v>Not Ready14CombinedTotal Anxiety and Depression (47.1)</v>
      </c>
      <c r="E1249" t="e">
        <f>VLOOKUP($D1249, Data!$A$2:$V$9750, E$16, 0)</f>
        <v>#N/A</v>
      </c>
      <c r="F1249" t="e">
        <f>VLOOKUP($D1249, Data!$A$2:$V$9750, F$16, 0)</f>
        <v>#N/A</v>
      </c>
      <c r="G1249" t="e">
        <f>VLOOKUP($D1249, Data!$A$2:$V$9750, G$16, 0)</f>
        <v>#N/A</v>
      </c>
      <c r="H1249" t="e">
        <f>VLOOKUP($D1249, Data!$A$2:$V$9750, H$16, 0)</f>
        <v>#N/A</v>
      </c>
      <c r="I1249" t="e">
        <f>VLOOKUP($D1249, Data!$A$2:$V$9750, I$16, 0)</f>
        <v>#N/A</v>
      </c>
    </row>
    <row r="1250" spans="1:9" x14ac:dyDescent="0.25">
      <c r="A1250" s="11">
        <v>14</v>
      </c>
      <c r="B1250" s="13" t="s">
        <v>3302</v>
      </c>
      <c r="C1250" s="13" t="s">
        <v>52</v>
      </c>
      <c r="D1250" s="14" t="str">
        <f t="shared" si="21"/>
        <v>Not Ready14CombinedTotal Anxiety (15.1)</v>
      </c>
      <c r="E1250" t="e">
        <f>VLOOKUP($D1250, Data!$A$2:$V$9750, E$16, 0)</f>
        <v>#N/A</v>
      </c>
      <c r="F1250" t="e">
        <f>VLOOKUP($D1250, Data!$A$2:$V$9750, F$16, 0)</f>
        <v>#N/A</v>
      </c>
      <c r="G1250" t="e">
        <f>VLOOKUP($D1250, Data!$A$2:$V$9750, G$16, 0)</f>
        <v>#N/A</v>
      </c>
      <c r="H1250" t="e">
        <f>VLOOKUP($D1250, Data!$A$2:$V$9750, H$16, 0)</f>
        <v>#N/A</v>
      </c>
      <c r="I1250" t="e">
        <f>VLOOKUP($D1250, Data!$A$2:$V$9750, I$16, 0)</f>
        <v>#N/A</v>
      </c>
    </row>
    <row r="1251" spans="1:9" x14ac:dyDescent="0.25">
      <c r="A1251" s="11">
        <v>14</v>
      </c>
      <c r="B1251" s="13" t="s">
        <v>3302</v>
      </c>
      <c r="C1251" s="13" t="s">
        <v>53</v>
      </c>
      <c r="D1251" s="14" t="str">
        <f t="shared" si="21"/>
        <v>Not Ready14CombinedTotal Anxiety and Depression (25.1)</v>
      </c>
      <c r="E1251" t="e">
        <f>VLOOKUP($D1251, Data!$A$2:$V$9750, E$16, 0)</f>
        <v>#N/A</v>
      </c>
      <c r="F1251" t="e">
        <f>VLOOKUP($D1251, Data!$A$2:$V$9750, F$16, 0)</f>
        <v>#N/A</v>
      </c>
      <c r="G1251" t="e">
        <f>VLOOKUP($D1251, Data!$A$2:$V$9750, G$16, 0)</f>
        <v>#N/A</v>
      </c>
      <c r="H1251" t="e">
        <f>VLOOKUP($D1251, Data!$A$2:$V$9750, H$16, 0)</f>
        <v>#N/A</v>
      </c>
      <c r="I1251" t="e">
        <f>VLOOKUP($D1251, Data!$A$2:$V$9750, I$16, 0)</f>
        <v>#N/A</v>
      </c>
    </row>
    <row r="1252" spans="1:9" x14ac:dyDescent="0.25">
      <c r="A1252" s="11">
        <v>14</v>
      </c>
      <c r="B1252" s="13" t="s">
        <v>3302</v>
      </c>
      <c r="C1252" s="13" t="s">
        <v>182</v>
      </c>
      <c r="D1252" s="14" t="str">
        <f t="shared" si="21"/>
        <v>Not Ready14CombinedTotal Depression (5.1)</v>
      </c>
      <c r="E1252" t="e">
        <f>VLOOKUP($D1252, Data!$A$2:$V$9750, E$16, 0)</f>
        <v>#N/A</v>
      </c>
      <c r="F1252" t="e">
        <f>VLOOKUP($D1252, Data!$A$2:$V$9750, F$16, 0)</f>
        <v>#N/A</v>
      </c>
      <c r="G1252" t="e">
        <f>VLOOKUP($D1252, Data!$A$2:$V$9750, G$16, 0)</f>
        <v>#N/A</v>
      </c>
      <c r="H1252" t="e">
        <f>VLOOKUP($D1252, Data!$A$2:$V$9750, H$16, 0)</f>
        <v>#N/A</v>
      </c>
      <c r="I1252" t="e">
        <f>VLOOKUP($D1252, Data!$A$2:$V$9750, I$16, 0)</f>
        <v>#N/A</v>
      </c>
    </row>
    <row r="1253" spans="1:9" x14ac:dyDescent="0.25">
      <c r="A1253" s="11">
        <v>14</v>
      </c>
      <c r="B1253" s="13" t="s">
        <v>3302</v>
      </c>
      <c r="C1253" s="13" t="s">
        <v>183</v>
      </c>
      <c r="D1253" s="14" t="str">
        <f t="shared" si="21"/>
        <v>Not Ready14CombinedTotal Anxiety (20.1)</v>
      </c>
      <c r="E1253" t="e">
        <f>VLOOKUP($D1253, Data!$A$2:$V$9750, E$16, 0)</f>
        <v>#N/A</v>
      </c>
      <c r="F1253" t="e">
        <f>VLOOKUP($D1253, Data!$A$2:$V$9750, F$16, 0)</f>
        <v>#N/A</v>
      </c>
      <c r="G1253" t="e">
        <f>VLOOKUP($D1253, Data!$A$2:$V$9750, G$16, 0)</f>
        <v>#N/A</v>
      </c>
      <c r="H1253" t="e">
        <f>VLOOKUP($D1253, Data!$A$2:$V$9750, H$16, 0)</f>
        <v>#N/A</v>
      </c>
      <c r="I1253" t="e">
        <f>VLOOKUP($D1253, Data!$A$2:$V$9750, I$16, 0)</f>
        <v>#N/A</v>
      </c>
    </row>
    <row r="1254" spans="1:9" x14ac:dyDescent="0.25">
      <c r="A1254" s="11">
        <v>14</v>
      </c>
      <c r="B1254" s="13" t="s">
        <v>180</v>
      </c>
      <c r="C1254" s="13" t="s">
        <v>29</v>
      </c>
      <c r="D1254" s="14" t="str">
        <f t="shared" si="21"/>
        <v>Not Ready14Non-binarySocial Phobia (9.1)</v>
      </c>
      <c r="E1254" t="e">
        <f>VLOOKUP($D1254, Data!$A$2:$V$9750, E$16, 0)</f>
        <v>#N/A</v>
      </c>
      <c r="F1254" t="e">
        <f>VLOOKUP($D1254, Data!$A$2:$V$9750, F$16, 0)</f>
        <v>#N/A</v>
      </c>
      <c r="G1254" t="e">
        <f>VLOOKUP($D1254, Data!$A$2:$V$9750, G$16, 0)</f>
        <v>#N/A</v>
      </c>
      <c r="H1254" t="e">
        <f>VLOOKUP($D1254, Data!$A$2:$V$9750, H$16, 0)</f>
        <v>#N/A</v>
      </c>
      <c r="I1254" t="e">
        <f>VLOOKUP($D1254, Data!$A$2:$V$9750, I$16, 0)</f>
        <v>#N/A</v>
      </c>
    </row>
    <row r="1255" spans="1:9" x14ac:dyDescent="0.25">
      <c r="A1255" s="11">
        <v>14</v>
      </c>
      <c r="B1255" s="13" t="s">
        <v>180</v>
      </c>
      <c r="C1255" s="13" t="s">
        <v>30</v>
      </c>
      <c r="D1255" s="14" t="str">
        <f t="shared" si="21"/>
        <v>Not Ready14Non-binaryPanic Disorder (9.1)</v>
      </c>
      <c r="E1255" t="e">
        <f>VLOOKUP($D1255, Data!$A$2:$V$9750, E$16, 0)</f>
        <v>#N/A</v>
      </c>
      <c r="F1255" t="e">
        <f>VLOOKUP($D1255, Data!$A$2:$V$9750, F$16, 0)</f>
        <v>#N/A</v>
      </c>
      <c r="G1255" t="e">
        <f>VLOOKUP($D1255, Data!$A$2:$V$9750, G$16, 0)</f>
        <v>#N/A</v>
      </c>
      <c r="H1255" t="e">
        <f>VLOOKUP($D1255, Data!$A$2:$V$9750, H$16, 0)</f>
        <v>#N/A</v>
      </c>
      <c r="I1255" t="e">
        <f>VLOOKUP($D1255, Data!$A$2:$V$9750, I$16, 0)</f>
        <v>#N/A</v>
      </c>
    </row>
    <row r="1256" spans="1:9" x14ac:dyDescent="0.25">
      <c r="A1256" s="11">
        <v>14</v>
      </c>
      <c r="B1256" s="13" t="s">
        <v>180</v>
      </c>
      <c r="C1256" s="13" t="s">
        <v>31</v>
      </c>
      <c r="D1256" s="14" t="str">
        <f t="shared" si="21"/>
        <v>Not Ready14Non-binaryGeneralized Anxiety Disorder (6.1)</v>
      </c>
      <c r="E1256" t="e">
        <f>VLOOKUP($D1256, Data!$A$2:$V$9750, E$16, 0)</f>
        <v>#N/A</v>
      </c>
      <c r="F1256" t="e">
        <f>VLOOKUP($D1256, Data!$A$2:$V$9750, F$16, 0)</f>
        <v>#N/A</v>
      </c>
      <c r="G1256" t="e">
        <f>VLOOKUP($D1256, Data!$A$2:$V$9750, G$16, 0)</f>
        <v>#N/A</v>
      </c>
      <c r="H1256" t="e">
        <f>VLOOKUP($D1256, Data!$A$2:$V$9750, H$16, 0)</f>
        <v>#N/A</v>
      </c>
      <c r="I1256" t="e">
        <f>VLOOKUP($D1256, Data!$A$2:$V$9750, I$16, 0)</f>
        <v>#N/A</v>
      </c>
    </row>
    <row r="1257" spans="1:9" x14ac:dyDescent="0.25">
      <c r="A1257" s="11">
        <v>14</v>
      </c>
      <c r="B1257" s="13" t="s">
        <v>180</v>
      </c>
      <c r="C1257" s="13" t="s">
        <v>32</v>
      </c>
      <c r="D1257" s="14" t="str">
        <f t="shared" si="21"/>
        <v>Not Ready14Non-binaryMajor Depressive Disorder (10.1)</v>
      </c>
      <c r="E1257" t="e">
        <f>VLOOKUP($D1257, Data!$A$2:$V$9750, E$16, 0)</f>
        <v>#N/A</v>
      </c>
      <c r="F1257" t="e">
        <f>VLOOKUP($D1257, Data!$A$2:$V$9750, F$16, 0)</f>
        <v>#N/A</v>
      </c>
      <c r="G1257" t="e">
        <f>VLOOKUP($D1257, Data!$A$2:$V$9750, G$16, 0)</f>
        <v>#N/A</v>
      </c>
      <c r="H1257" t="e">
        <f>VLOOKUP($D1257, Data!$A$2:$V$9750, H$16, 0)</f>
        <v>#N/A</v>
      </c>
      <c r="I1257" t="e">
        <f>VLOOKUP($D1257, Data!$A$2:$V$9750, I$16, 0)</f>
        <v>#N/A</v>
      </c>
    </row>
    <row r="1258" spans="1:9" x14ac:dyDescent="0.25">
      <c r="A1258" s="11">
        <v>14</v>
      </c>
      <c r="B1258" s="13" t="s">
        <v>180</v>
      </c>
      <c r="C1258" s="13" t="s">
        <v>33</v>
      </c>
      <c r="D1258" s="14" t="str">
        <f t="shared" si="21"/>
        <v>Not Ready14Non-binarySeparation Anxiety Disorder (7.1)</v>
      </c>
      <c r="E1258" t="e">
        <f>VLOOKUP($D1258, Data!$A$2:$V$9750, E$16, 0)</f>
        <v>#N/A</v>
      </c>
      <c r="F1258" t="e">
        <f>VLOOKUP($D1258, Data!$A$2:$V$9750, F$16, 0)</f>
        <v>#N/A</v>
      </c>
      <c r="G1258" t="e">
        <f>VLOOKUP($D1258, Data!$A$2:$V$9750, G$16, 0)</f>
        <v>#N/A</v>
      </c>
      <c r="H1258" t="e">
        <f>VLOOKUP($D1258, Data!$A$2:$V$9750, H$16, 0)</f>
        <v>#N/A</v>
      </c>
      <c r="I1258" t="e">
        <f>VLOOKUP($D1258, Data!$A$2:$V$9750, I$16, 0)</f>
        <v>#N/A</v>
      </c>
    </row>
    <row r="1259" spans="1:9" x14ac:dyDescent="0.25">
      <c r="A1259" s="11">
        <v>14</v>
      </c>
      <c r="B1259" s="13" t="s">
        <v>180</v>
      </c>
      <c r="C1259" s="13" t="s">
        <v>34</v>
      </c>
      <c r="D1259" s="14" t="str">
        <f t="shared" si="21"/>
        <v>Not Ready14Non-binaryObsessive Compulsive Disorder (6.1)</v>
      </c>
      <c r="E1259" t="e">
        <f>VLOOKUP($D1259, Data!$A$2:$V$9750, E$16, 0)</f>
        <v>#N/A</v>
      </c>
      <c r="F1259" t="e">
        <f>VLOOKUP($D1259, Data!$A$2:$V$9750, F$16, 0)</f>
        <v>#N/A</v>
      </c>
      <c r="G1259" t="e">
        <f>VLOOKUP($D1259, Data!$A$2:$V$9750, G$16, 0)</f>
        <v>#N/A</v>
      </c>
      <c r="H1259" t="e">
        <f>VLOOKUP($D1259, Data!$A$2:$V$9750, H$16, 0)</f>
        <v>#N/A</v>
      </c>
      <c r="I1259" t="e">
        <f>VLOOKUP($D1259, Data!$A$2:$V$9750, I$16, 0)</f>
        <v>#N/A</v>
      </c>
    </row>
    <row r="1260" spans="1:9" x14ac:dyDescent="0.25">
      <c r="A1260" s="11">
        <v>14</v>
      </c>
      <c r="B1260" s="13" t="s">
        <v>180</v>
      </c>
      <c r="C1260" s="13" t="s">
        <v>35</v>
      </c>
      <c r="D1260" s="14" t="str">
        <f t="shared" si="21"/>
        <v>Not Ready14Non-binaryTotal Anxiety (37.1)</v>
      </c>
      <c r="E1260" t="e">
        <f>VLOOKUP($D1260, Data!$A$2:$V$9750, E$16, 0)</f>
        <v>#N/A</v>
      </c>
      <c r="F1260" t="e">
        <f>VLOOKUP($D1260, Data!$A$2:$V$9750, F$16, 0)</f>
        <v>#N/A</v>
      </c>
      <c r="G1260" t="e">
        <f>VLOOKUP($D1260, Data!$A$2:$V$9750, G$16, 0)</f>
        <v>#N/A</v>
      </c>
      <c r="H1260" t="e">
        <f>VLOOKUP($D1260, Data!$A$2:$V$9750, H$16, 0)</f>
        <v>#N/A</v>
      </c>
      <c r="I1260" t="e">
        <f>VLOOKUP($D1260, Data!$A$2:$V$9750, I$16, 0)</f>
        <v>#N/A</v>
      </c>
    </row>
    <row r="1261" spans="1:9" x14ac:dyDescent="0.25">
      <c r="A1261" s="11">
        <v>14</v>
      </c>
      <c r="B1261" s="13" t="s">
        <v>180</v>
      </c>
      <c r="C1261" s="13" t="s">
        <v>36</v>
      </c>
      <c r="D1261" s="14" t="str">
        <f t="shared" si="21"/>
        <v>Not Ready14Non-binaryTotal Anxiety and Depression (47.1)</v>
      </c>
      <c r="E1261" t="e">
        <f>VLOOKUP($D1261, Data!$A$2:$V$9750, E$16, 0)</f>
        <v>#N/A</v>
      </c>
      <c r="F1261" t="e">
        <f>VLOOKUP($D1261, Data!$A$2:$V$9750, F$16, 0)</f>
        <v>#N/A</v>
      </c>
      <c r="G1261" t="e">
        <f>VLOOKUP($D1261, Data!$A$2:$V$9750, G$16, 0)</f>
        <v>#N/A</v>
      </c>
      <c r="H1261" t="e">
        <f>VLOOKUP($D1261, Data!$A$2:$V$9750, H$16, 0)</f>
        <v>#N/A</v>
      </c>
      <c r="I1261" t="e">
        <f>VLOOKUP($D1261, Data!$A$2:$V$9750, I$16, 0)</f>
        <v>#N/A</v>
      </c>
    </row>
    <row r="1262" spans="1:9" x14ac:dyDescent="0.25">
      <c r="A1262" s="11">
        <v>14</v>
      </c>
      <c r="B1262" s="13" t="s">
        <v>180</v>
      </c>
      <c r="C1262" s="13" t="s">
        <v>52</v>
      </c>
      <c r="D1262" s="14" t="str">
        <f t="shared" si="21"/>
        <v>Not Ready14Non-binaryTotal Anxiety (15.1)</v>
      </c>
      <c r="E1262" t="e">
        <f>VLOOKUP($D1262, Data!$A$2:$V$9750, E$16, 0)</f>
        <v>#N/A</v>
      </c>
      <c r="F1262" t="e">
        <f>VLOOKUP($D1262, Data!$A$2:$V$9750, F$16, 0)</f>
        <v>#N/A</v>
      </c>
      <c r="G1262" t="e">
        <f>VLOOKUP($D1262, Data!$A$2:$V$9750, G$16, 0)</f>
        <v>#N/A</v>
      </c>
      <c r="H1262" t="e">
        <f>VLOOKUP($D1262, Data!$A$2:$V$9750, H$16, 0)</f>
        <v>#N/A</v>
      </c>
      <c r="I1262" t="e">
        <f>VLOOKUP($D1262, Data!$A$2:$V$9750, I$16, 0)</f>
        <v>#N/A</v>
      </c>
    </row>
    <row r="1263" spans="1:9" x14ac:dyDescent="0.25">
      <c r="A1263" s="11">
        <v>14</v>
      </c>
      <c r="B1263" s="13" t="s">
        <v>180</v>
      </c>
      <c r="C1263" s="13" t="s">
        <v>53</v>
      </c>
      <c r="D1263" s="14" t="str">
        <f t="shared" si="21"/>
        <v>Not Ready14Non-binaryTotal Anxiety and Depression (25.1)</v>
      </c>
      <c r="E1263" t="e">
        <f>VLOOKUP($D1263, Data!$A$2:$V$9750, E$16, 0)</f>
        <v>#N/A</v>
      </c>
      <c r="F1263" t="e">
        <f>VLOOKUP($D1263, Data!$A$2:$V$9750, F$16, 0)</f>
        <v>#N/A</v>
      </c>
      <c r="G1263" t="e">
        <f>VLOOKUP($D1263, Data!$A$2:$V$9750, G$16, 0)</f>
        <v>#N/A</v>
      </c>
      <c r="H1263" t="e">
        <f>VLOOKUP($D1263, Data!$A$2:$V$9750, H$16, 0)</f>
        <v>#N/A</v>
      </c>
      <c r="I1263" t="e">
        <f>VLOOKUP($D1263, Data!$A$2:$V$9750, I$16, 0)</f>
        <v>#N/A</v>
      </c>
    </row>
    <row r="1264" spans="1:9" x14ac:dyDescent="0.25">
      <c r="A1264" s="11">
        <v>14</v>
      </c>
      <c r="B1264" s="13" t="s">
        <v>180</v>
      </c>
      <c r="C1264" s="13" t="s">
        <v>182</v>
      </c>
      <c r="D1264" s="14" t="str">
        <f t="shared" si="21"/>
        <v>Not Ready14Non-binaryTotal Depression (5.1)</v>
      </c>
      <c r="E1264" t="e">
        <f>VLOOKUP($D1264, Data!$A$2:$V$9750, E$16, 0)</f>
        <v>#N/A</v>
      </c>
      <c r="F1264" t="e">
        <f>VLOOKUP($D1264, Data!$A$2:$V$9750, F$16, 0)</f>
        <v>#N/A</v>
      </c>
      <c r="G1264" t="e">
        <f>VLOOKUP($D1264, Data!$A$2:$V$9750, G$16, 0)</f>
        <v>#N/A</v>
      </c>
      <c r="H1264" t="e">
        <f>VLOOKUP($D1264, Data!$A$2:$V$9750, H$16, 0)</f>
        <v>#N/A</v>
      </c>
      <c r="I1264" t="e">
        <f>VLOOKUP($D1264, Data!$A$2:$V$9750, I$16, 0)</f>
        <v>#N/A</v>
      </c>
    </row>
    <row r="1265" spans="1:9" x14ac:dyDescent="0.25">
      <c r="A1265" s="11">
        <v>14</v>
      </c>
      <c r="B1265" s="13" t="s">
        <v>180</v>
      </c>
      <c r="C1265" s="13" t="s">
        <v>183</v>
      </c>
      <c r="D1265" s="14" t="str">
        <f t="shared" si="21"/>
        <v>Not Ready14Non-binaryTotal Anxiety (20.1)</v>
      </c>
      <c r="E1265" t="e">
        <f>VLOOKUP($D1265, Data!$A$2:$V$9750, E$16, 0)</f>
        <v>#N/A</v>
      </c>
      <c r="F1265" t="e">
        <f>VLOOKUP($D1265, Data!$A$2:$V$9750, F$16, 0)</f>
        <v>#N/A</v>
      </c>
      <c r="G1265" t="e">
        <f>VLOOKUP($D1265, Data!$A$2:$V$9750, G$16, 0)</f>
        <v>#N/A</v>
      </c>
      <c r="H1265" t="e">
        <f>VLOOKUP($D1265, Data!$A$2:$V$9750, H$16, 0)</f>
        <v>#N/A</v>
      </c>
      <c r="I1265" t="e">
        <f>VLOOKUP($D1265, Data!$A$2:$V$9750, I$16, 0)</f>
        <v>#N/A</v>
      </c>
    </row>
    <row r="1266" spans="1:9" x14ac:dyDescent="0.25">
      <c r="A1266" s="11">
        <v>14</v>
      </c>
      <c r="B1266" s="13" t="s">
        <v>181</v>
      </c>
      <c r="C1266" s="13" t="s">
        <v>29</v>
      </c>
      <c r="D1266" s="14" t="str">
        <f t="shared" si="21"/>
        <v>Not Ready14TransgenderSocial Phobia (9.1)</v>
      </c>
      <c r="E1266" t="e">
        <f>VLOOKUP($D1266, Data!$A$2:$V$9750, E$16, 0)</f>
        <v>#N/A</v>
      </c>
      <c r="F1266" t="e">
        <f>VLOOKUP($D1266, Data!$A$2:$V$9750, F$16, 0)</f>
        <v>#N/A</v>
      </c>
      <c r="G1266" t="e">
        <f>VLOOKUP($D1266, Data!$A$2:$V$9750, G$16, 0)</f>
        <v>#N/A</v>
      </c>
      <c r="H1266" t="e">
        <f>VLOOKUP($D1266, Data!$A$2:$V$9750, H$16, 0)</f>
        <v>#N/A</v>
      </c>
      <c r="I1266" t="e">
        <f>VLOOKUP($D1266, Data!$A$2:$V$9750, I$16, 0)</f>
        <v>#N/A</v>
      </c>
    </row>
    <row r="1267" spans="1:9" x14ac:dyDescent="0.25">
      <c r="A1267" s="11">
        <v>14</v>
      </c>
      <c r="B1267" s="13" t="s">
        <v>181</v>
      </c>
      <c r="C1267" s="13" t="s">
        <v>30</v>
      </c>
      <c r="D1267" s="14" t="str">
        <f t="shared" si="21"/>
        <v>Not Ready14TransgenderPanic Disorder (9.1)</v>
      </c>
      <c r="E1267" t="e">
        <f>VLOOKUP($D1267, Data!$A$2:$V$9750, E$16, 0)</f>
        <v>#N/A</v>
      </c>
      <c r="F1267" t="e">
        <f>VLOOKUP($D1267, Data!$A$2:$V$9750, F$16, 0)</f>
        <v>#N/A</v>
      </c>
      <c r="G1267" t="e">
        <f>VLOOKUP($D1267, Data!$A$2:$V$9750, G$16, 0)</f>
        <v>#N/A</v>
      </c>
      <c r="H1267" t="e">
        <f>VLOOKUP($D1267, Data!$A$2:$V$9750, H$16, 0)</f>
        <v>#N/A</v>
      </c>
      <c r="I1267" t="e">
        <f>VLOOKUP($D1267, Data!$A$2:$V$9750, I$16, 0)</f>
        <v>#N/A</v>
      </c>
    </row>
    <row r="1268" spans="1:9" x14ac:dyDescent="0.25">
      <c r="A1268" s="11">
        <v>14</v>
      </c>
      <c r="B1268" s="13" t="s">
        <v>181</v>
      </c>
      <c r="C1268" s="13" t="s">
        <v>31</v>
      </c>
      <c r="D1268" s="14" t="str">
        <f t="shared" si="21"/>
        <v>Not Ready14TransgenderGeneralized Anxiety Disorder (6.1)</v>
      </c>
      <c r="E1268" t="e">
        <f>VLOOKUP($D1268, Data!$A$2:$V$9750, E$16, 0)</f>
        <v>#N/A</v>
      </c>
      <c r="F1268" t="e">
        <f>VLOOKUP($D1268, Data!$A$2:$V$9750, F$16, 0)</f>
        <v>#N/A</v>
      </c>
      <c r="G1268" t="e">
        <f>VLOOKUP($D1268, Data!$A$2:$V$9750, G$16, 0)</f>
        <v>#N/A</v>
      </c>
      <c r="H1268" t="e">
        <f>VLOOKUP($D1268, Data!$A$2:$V$9750, H$16, 0)</f>
        <v>#N/A</v>
      </c>
      <c r="I1268" t="e">
        <f>VLOOKUP($D1268, Data!$A$2:$V$9750, I$16, 0)</f>
        <v>#N/A</v>
      </c>
    </row>
    <row r="1269" spans="1:9" x14ac:dyDescent="0.25">
      <c r="A1269" s="11">
        <v>14</v>
      </c>
      <c r="B1269" s="13" t="s">
        <v>181</v>
      </c>
      <c r="C1269" s="13" t="s">
        <v>32</v>
      </c>
      <c r="D1269" s="14" t="str">
        <f t="shared" si="21"/>
        <v>Not Ready14TransgenderMajor Depressive Disorder (10.1)</v>
      </c>
      <c r="E1269" t="e">
        <f>VLOOKUP($D1269, Data!$A$2:$V$9750, E$16, 0)</f>
        <v>#N/A</v>
      </c>
      <c r="F1269" t="e">
        <f>VLOOKUP($D1269, Data!$A$2:$V$9750, F$16, 0)</f>
        <v>#N/A</v>
      </c>
      <c r="G1269" t="e">
        <f>VLOOKUP($D1269, Data!$A$2:$V$9750, G$16, 0)</f>
        <v>#N/A</v>
      </c>
      <c r="H1269" t="e">
        <f>VLOOKUP($D1269, Data!$A$2:$V$9750, H$16, 0)</f>
        <v>#N/A</v>
      </c>
      <c r="I1269" t="e">
        <f>VLOOKUP($D1269, Data!$A$2:$V$9750, I$16, 0)</f>
        <v>#N/A</v>
      </c>
    </row>
    <row r="1270" spans="1:9" x14ac:dyDescent="0.25">
      <c r="A1270" s="11">
        <v>14</v>
      </c>
      <c r="B1270" s="13" t="s">
        <v>181</v>
      </c>
      <c r="C1270" s="13" t="s">
        <v>33</v>
      </c>
      <c r="D1270" s="14" t="str">
        <f t="shared" si="21"/>
        <v>Not Ready14TransgenderSeparation Anxiety Disorder (7.1)</v>
      </c>
      <c r="E1270" t="e">
        <f>VLOOKUP($D1270, Data!$A$2:$V$9750, E$16, 0)</f>
        <v>#N/A</v>
      </c>
      <c r="F1270" t="e">
        <f>VLOOKUP($D1270, Data!$A$2:$V$9750, F$16, 0)</f>
        <v>#N/A</v>
      </c>
      <c r="G1270" t="e">
        <f>VLOOKUP($D1270, Data!$A$2:$V$9750, G$16, 0)</f>
        <v>#N/A</v>
      </c>
      <c r="H1270" t="e">
        <f>VLOOKUP($D1270, Data!$A$2:$V$9750, H$16, 0)</f>
        <v>#N/A</v>
      </c>
      <c r="I1270" t="e">
        <f>VLOOKUP($D1270, Data!$A$2:$V$9750, I$16, 0)</f>
        <v>#N/A</v>
      </c>
    </row>
    <row r="1271" spans="1:9" x14ac:dyDescent="0.25">
      <c r="A1271" s="11">
        <v>14</v>
      </c>
      <c r="B1271" s="13" t="s">
        <v>181</v>
      </c>
      <c r="C1271" s="13" t="s">
        <v>34</v>
      </c>
      <c r="D1271" s="14" t="str">
        <f t="shared" si="21"/>
        <v>Not Ready14TransgenderObsessive Compulsive Disorder (6.1)</v>
      </c>
      <c r="E1271" t="e">
        <f>VLOOKUP($D1271, Data!$A$2:$V$9750, E$16, 0)</f>
        <v>#N/A</v>
      </c>
      <c r="F1271" t="e">
        <f>VLOOKUP($D1271, Data!$A$2:$V$9750, F$16, 0)</f>
        <v>#N/A</v>
      </c>
      <c r="G1271" t="e">
        <f>VLOOKUP($D1271, Data!$A$2:$V$9750, G$16, 0)</f>
        <v>#N/A</v>
      </c>
      <c r="H1271" t="e">
        <f>VLOOKUP($D1271, Data!$A$2:$V$9750, H$16, 0)</f>
        <v>#N/A</v>
      </c>
      <c r="I1271" t="e">
        <f>VLOOKUP($D1271, Data!$A$2:$V$9750, I$16, 0)</f>
        <v>#N/A</v>
      </c>
    </row>
    <row r="1272" spans="1:9" x14ac:dyDescent="0.25">
      <c r="A1272" s="11">
        <v>14</v>
      </c>
      <c r="B1272" s="13" t="s">
        <v>181</v>
      </c>
      <c r="C1272" s="13" t="s">
        <v>35</v>
      </c>
      <c r="D1272" s="14" t="str">
        <f t="shared" si="21"/>
        <v>Not Ready14TransgenderTotal Anxiety (37.1)</v>
      </c>
      <c r="E1272" t="e">
        <f>VLOOKUP($D1272, Data!$A$2:$V$9750, E$16, 0)</f>
        <v>#N/A</v>
      </c>
      <c r="F1272" t="e">
        <f>VLOOKUP($D1272, Data!$A$2:$V$9750, F$16, 0)</f>
        <v>#N/A</v>
      </c>
      <c r="G1272" t="e">
        <f>VLOOKUP($D1272, Data!$A$2:$V$9750, G$16, 0)</f>
        <v>#N/A</v>
      </c>
      <c r="H1272" t="e">
        <f>VLOOKUP($D1272, Data!$A$2:$V$9750, H$16, 0)</f>
        <v>#N/A</v>
      </c>
      <c r="I1272" t="e">
        <f>VLOOKUP($D1272, Data!$A$2:$V$9750, I$16, 0)</f>
        <v>#N/A</v>
      </c>
    </row>
    <row r="1273" spans="1:9" x14ac:dyDescent="0.25">
      <c r="A1273" s="11">
        <v>14</v>
      </c>
      <c r="B1273" s="13" t="s">
        <v>181</v>
      </c>
      <c r="C1273" s="13" t="s">
        <v>36</v>
      </c>
      <c r="D1273" s="14" t="str">
        <f t="shared" si="21"/>
        <v>Not Ready14TransgenderTotal Anxiety and Depression (47.1)</v>
      </c>
      <c r="E1273" t="e">
        <f>VLOOKUP($D1273, Data!$A$2:$V$9750, E$16, 0)</f>
        <v>#N/A</v>
      </c>
      <c r="F1273" t="e">
        <f>VLOOKUP($D1273, Data!$A$2:$V$9750, F$16, 0)</f>
        <v>#N/A</v>
      </c>
      <c r="G1273" t="e">
        <f>VLOOKUP($D1273, Data!$A$2:$V$9750, G$16, 0)</f>
        <v>#N/A</v>
      </c>
      <c r="H1273" t="e">
        <f>VLOOKUP($D1273, Data!$A$2:$V$9750, H$16, 0)</f>
        <v>#N/A</v>
      </c>
      <c r="I1273" t="e">
        <f>VLOOKUP($D1273, Data!$A$2:$V$9750, I$16, 0)</f>
        <v>#N/A</v>
      </c>
    </row>
    <row r="1274" spans="1:9" x14ac:dyDescent="0.25">
      <c r="A1274" s="11">
        <v>14</v>
      </c>
      <c r="B1274" s="13" t="s">
        <v>181</v>
      </c>
      <c r="C1274" s="13" t="s">
        <v>52</v>
      </c>
      <c r="D1274" s="14" t="str">
        <f t="shared" si="21"/>
        <v>Not Ready14TransgenderTotal Anxiety (15.1)</v>
      </c>
      <c r="E1274" t="e">
        <f>VLOOKUP($D1274, Data!$A$2:$V$9750, E$16, 0)</f>
        <v>#N/A</v>
      </c>
      <c r="F1274" t="e">
        <f>VLOOKUP($D1274, Data!$A$2:$V$9750, F$16, 0)</f>
        <v>#N/A</v>
      </c>
      <c r="G1274" t="e">
        <f>VLOOKUP($D1274, Data!$A$2:$V$9750, G$16, 0)</f>
        <v>#N/A</v>
      </c>
      <c r="H1274" t="e">
        <f>VLOOKUP($D1274, Data!$A$2:$V$9750, H$16, 0)</f>
        <v>#N/A</v>
      </c>
      <c r="I1274" t="e">
        <f>VLOOKUP($D1274, Data!$A$2:$V$9750, I$16, 0)</f>
        <v>#N/A</v>
      </c>
    </row>
    <row r="1275" spans="1:9" x14ac:dyDescent="0.25">
      <c r="A1275" s="11">
        <v>14</v>
      </c>
      <c r="B1275" s="13" t="s">
        <v>181</v>
      </c>
      <c r="C1275" s="13" t="s">
        <v>53</v>
      </c>
      <c r="D1275" s="14" t="str">
        <f t="shared" si="21"/>
        <v>Not Ready14TransgenderTotal Anxiety and Depression (25.1)</v>
      </c>
      <c r="E1275" t="e">
        <f>VLOOKUP($D1275, Data!$A$2:$V$9750, E$16, 0)</f>
        <v>#N/A</v>
      </c>
      <c r="F1275" t="e">
        <f>VLOOKUP($D1275, Data!$A$2:$V$9750, F$16, 0)</f>
        <v>#N/A</v>
      </c>
      <c r="G1275" t="e">
        <f>VLOOKUP($D1275, Data!$A$2:$V$9750, G$16, 0)</f>
        <v>#N/A</v>
      </c>
      <c r="H1275" t="e">
        <f>VLOOKUP($D1275, Data!$A$2:$V$9750, H$16, 0)</f>
        <v>#N/A</v>
      </c>
      <c r="I1275" t="e">
        <f>VLOOKUP($D1275, Data!$A$2:$V$9750, I$16, 0)</f>
        <v>#N/A</v>
      </c>
    </row>
    <row r="1276" spans="1:9" x14ac:dyDescent="0.25">
      <c r="A1276" s="11">
        <v>14</v>
      </c>
      <c r="B1276" s="13" t="s">
        <v>181</v>
      </c>
      <c r="C1276" s="13" t="s">
        <v>182</v>
      </c>
      <c r="D1276" s="14" t="str">
        <f t="shared" si="21"/>
        <v>Not Ready14TransgenderTotal Depression (5.1)</v>
      </c>
      <c r="E1276" t="e">
        <f>VLOOKUP($D1276, Data!$A$2:$V$9750, E$16, 0)</f>
        <v>#N/A</v>
      </c>
      <c r="F1276" t="e">
        <f>VLOOKUP($D1276, Data!$A$2:$V$9750, F$16, 0)</f>
        <v>#N/A</v>
      </c>
      <c r="G1276" t="e">
        <f>VLOOKUP($D1276, Data!$A$2:$V$9750, G$16, 0)</f>
        <v>#N/A</v>
      </c>
      <c r="H1276" t="e">
        <f>VLOOKUP($D1276, Data!$A$2:$V$9750, H$16, 0)</f>
        <v>#N/A</v>
      </c>
      <c r="I1276" t="e">
        <f>VLOOKUP($D1276, Data!$A$2:$V$9750, I$16, 0)</f>
        <v>#N/A</v>
      </c>
    </row>
    <row r="1277" spans="1:9" x14ac:dyDescent="0.25">
      <c r="A1277" s="11">
        <v>14</v>
      </c>
      <c r="B1277" s="13" t="s">
        <v>181</v>
      </c>
      <c r="C1277" s="13" t="s">
        <v>183</v>
      </c>
      <c r="D1277" s="14" t="str">
        <f t="shared" si="21"/>
        <v>Not Ready14TransgenderTotal Anxiety (20.1)</v>
      </c>
      <c r="E1277" t="e">
        <f>VLOOKUP($D1277, Data!$A$2:$V$9750, E$16, 0)</f>
        <v>#N/A</v>
      </c>
      <c r="F1277" t="e">
        <f>VLOOKUP($D1277, Data!$A$2:$V$9750, F$16, 0)</f>
        <v>#N/A</v>
      </c>
      <c r="G1277" t="e">
        <f>VLOOKUP($D1277, Data!$A$2:$V$9750, G$16, 0)</f>
        <v>#N/A</v>
      </c>
      <c r="H1277" t="e">
        <f>VLOOKUP($D1277, Data!$A$2:$V$9750, H$16, 0)</f>
        <v>#N/A</v>
      </c>
      <c r="I1277" t="e">
        <f>VLOOKUP($D1277, Data!$A$2:$V$9750, I$16, 0)</f>
        <v>#N/A</v>
      </c>
    </row>
    <row r="1278" spans="1:9" x14ac:dyDescent="0.25">
      <c r="A1278" s="11">
        <v>15</v>
      </c>
      <c r="B1278" s="13" t="s">
        <v>176</v>
      </c>
      <c r="C1278" s="13" t="s">
        <v>29</v>
      </c>
      <c r="D1278" s="14" t="str">
        <f t="shared" si="21"/>
        <v>Not Ready15BigenderSocial Phobia (9.1)</v>
      </c>
      <c r="E1278" t="e">
        <f>VLOOKUP($D1278, Data!$A$2:$V$9750, E$16, 0)</f>
        <v>#N/A</v>
      </c>
      <c r="F1278" t="e">
        <f>VLOOKUP($D1278, Data!$A$2:$V$9750, F$16, 0)</f>
        <v>#N/A</v>
      </c>
      <c r="G1278" t="e">
        <f>VLOOKUP($D1278, Data!$A$2:$V$9750, G$16, 0)</f>
        <v>#N/A</v>
      </c>
      <c r="H1278" t="e">
        <f>VLOOKUP($D1278, Data!$A$2:$V$9750, H$16, 0)</f>
        <v>#N/A</v>
      </c>
      <c r="I1278" t="e">
        <f>VLOOKUP($D1278, Data!$A$2:$V$9750, I$16, 0)</f>
        <v>#N/A</v>
      </c>
    </row>
    <row r="1279" spans="1:9" x14ac:dyDescent="0.25">
      <c r="A1279" s="11">
        <v>15</v>
      </c>
      <c r="B1279" s="13" t="s">
        <v>176</v>
      </c>
      <c r="C1279" s="13" t="s">
        <v>30</v>
      </c>
      <c r="D1279" s="14" t="str">
        <f t="shared" si="21"/>
        <v>Not Ready15BigenderPanic Disorder (9.1)</v>
      </c>
      <c r="E1279" t="e">
        <f>VLOOKUP($D1279, Data!$A$2:$V$9750, E$16, 0)</f>
        <v>#N/A</v>
      </c>
      <c r="F1279" t="e">
        <f>VLOOKUP($D1279, Data!$A$2:$V$9750, F$16, 0)</f>
        <v>#N/A</v>
      </c>
      <c r="G1279" t="e">
        <f>VLOOKUP($D1279, Data!$A$2:$V$9750, G$16, 0)</f>
        <v>#N/A</v>
      </c>
      <c r="H1279" t="e">
        <f>VLOOKUP($D1279, Data!$A$2:$V$9750, H$16, 0)</f>
        <v>#N/A</v>
      </c>
      <c r="I1279" t="e">
        <f>VLOOKUP($D1279, Data!$A$2:$V$9750, I$16, 0)</f>
        <v>#N/A</v>
      </c>
    </row>
    <row r="1280" spans="1:9" x14ac:dyDescent="0.25">
      <c r="A1280" s="11">
        <v>15</v>
      </c>
      <c r="B1280" s="13" t="s">
        <v>176</v>
      </c>
      <c r="C1280" s="13" t="s">
        <v>31</v>
      </c>
      <c r="D1280" s="14" t="str">
        <f t="shared" si="21"/>
        <v>Not Ready15BigenderGeneralized Anxiety Disorder (6.1)</v>
      </c>
      <c r="E1280" t="e">
        <f>VLOOKUP($D1280, Data!$A$2:$V$9750, E$16, 0)</f>
        <v>#N/A</v>
      </c>
      <c r="F1280" t="e">
        <f>VLOOKUP($D1280, Data!$A$2:$V$9750, F$16, 0)</f>
        <v>#N/A</v>
      </c>
      <c r="G1280" t="e">
        <f>VLOOKUP($D1280, Data!$A$2:$V$9750, G$16, 0)</f>
        <v>#N/A</v>
      </c>
      <c r="H1280" t="e">
        <f>VLOOKUP($D1280, Data!$A$2:$V$9750, H$16, 0)</f>
        <v>#N/A</v>
      </c>
      <c r="I1280" t="e">
        <f>VLOOKUP($D1280, Data!$A$2:$V$9750, I$16, 0)</f>
        <v>#N/A</v>
      </c>
    </row>
    <row r="1281" spans="1:9" x14ac:dyDescent="0.25">
      <c r="A1281" s="11">
        <v>15</v>
      </c>
      <c r="B1281" s="13" t="s">
        <v>176</v>
      </c>
      <c r="C1281" s="13" t="s">
        <v>32</v>
      </c>
      <c r="D1281" s="14" t="str">
        <f t="shared" si="21"/>
        <v>Not Ready15BigenderMajor Depressive Disorder (10.1)</v>
      </c>
      <c r="E1281" t="e">
        <f>VLOOKUP($D1281, Data!$A$2:$V$9750, E$16, 0)</f>
        <v>#N/A</v>
      </c>
      <c r="F1281" t="e">
        <f>VLOOKUP($D1281, Data!$A$2:$V$9750, F$16, 0)</f>
        <v>#N/A</v>
      </c>
      <c r="G1281" t="e">
        <f>VLOOKUP($D1281, Data!$A$2:$V$9750, G$16, 0)</f>
        <v>#N/A</v>
      </c>
      <c r="H1281" t="e">
        <f>VLOOKUP($D1281, Data!$A$2:$V$9750, H$16, 0)</f>
        <v>#N/A</v>
      </c>
      <c r="I1281" t="e">
        <f>VLOOKUP($D1281, Data!$A$2:$V$9750, I$16, 0)</f>
        <v>#N/A</v>
      </c>
    </row>
    <row r="1282" spans="1:9" x14ac:dyDescent="0.25">
      <c r="A1282" s="11">
        <v>15</v>
      </c>
      <c r="B1282" s="13" t="s">
        <v>176</v>
      </c>
      <c r="C1282" s="13" t="s">
        <v>33</v>
      </c>
      <c r="D1282" s="14" t="str">
        <f t="shared" si="21"/>
        <v>Not Ready15BigenderSeparation Anxiety Disorder (7.1)</v>
      </c>
      <c r="E1282" t="e">
        <f>VLOOKUP($D1282, Data!$A$2:$V$9750, E$16, 0)</f>
        <v>#N/A</v>
      </c>
      <c r="F1282" t="e">
        <f>VLOOKUP($D1282, Data!$A$2:$V$9750, F$16, 0)</f>
        <v>#N/A</v>
      </c>
      <c r="G1282" t="e">
        <f>VLOOKUP($D1282, Data!$A$2:$V$9750, G$16, 0)</f>
        <v>#N/A</v>
      </c>
      <c r="H1282" t="e">
        <f>VLOOKUP($D1282, Data!$A$2:$V$9750, H$16, 0)</f>
        <v>#N/A</v>
      </c>
      <c r="I1282" t="e">
        <f>VLOOKUP($D1282, Data!$A$2:$V$9750, I$16, 0)</f>
        <v>#N/A</v>
      </c>
    </row>
    <row r="1283" spans="1:9" x14ac:dyDescent="0.25">
      <c r="A1283" s="11">
        <v>15</v>
      </c>
      <c r="B1283" s="13" t="s">
        <v>176</v>
      </c>
      <c r="C1283" s="13" t="s">
        <v>34</v>
      </c>
      <c r="D1283" s="14" t="str">
        <f t="shared" si="21"/>
        <v>Not Ready15BigenderObsessive Compulsive Disorder (6.1)</v>
      </c>
      <c r="E1283" t="e">
        <f>VLOOKUP($D1283, Data!$A$2:$V$9750, E$16, 0)</f>
        <v>#N/A</v>
      </c>
      <c r="F1283" t="e">
        <f>VLOOKUP($D1283, Data!$A$2:$V$9750, F$16, 0)</f>
        <v>#N/A</v>
      </c>
      <c r="G1283" t="e">
        <f>VLOOKUP($D1283, Data!$A$2:$V$9750, G$16, 0)</f>
        <v>#N/A</v>
      </c>
      <c r="H1283" t="e">
        <f>VLOOKUP($D1283, Data!$A$2:$V$9750, H$16, 0)</f>
        <v>#N/A</v>
      </c>
      <c r="I1283" t="e">
        <f>VLOOKUP($D1283, Data!$A$2:$V$9750, I$16, 0)</f>
        <v>#N/A</v>
      </c>
    </row>
    <row r="1284" spans="1:9" x14ac:dyDescent="0.25">
      <c r="A1284" s="11">
        <v>15</v>
      </c>
      <c r="B1284" s="13" t="s">
        <v>176</v>
      </c>
      <c r="C1284" s="13" t="s">
        <v>35</v>
      </c>
      <c r="D1284" s="14" t="str">
        <f t="shared" si="21"/>
        <v>Not Ready15BigenderTotal Anxiety (37.1)</v>
      </c>
      <c r="E1284" t="e">
        <f>VLOOKUP($D1284, Data!$A$2:$V$9750, E$16, 0)</f>
        <v>#N/A</v>
      </c>
      <c r="F1284" t="e">
        <f>VLOOKUP($D1284, Data!$A$2:$V$9750, F$16, 0)</f>
        <v>#N/A</v>
      </c>
      <c r="G1284" t="e">
        <f>VLOOKUP($D1284, Data!$A$2:$V$9750, G$16, 0)</f>
        <v>#N/A</v>
      </c>
      <c r="H1284" t="e">
        <f>VLOOKUP($D1284, Data!$A$2:$V$9750, H$16, 0)</f>
        <v>#N/A</v>
      </c>
      <c r="I1284" t="e">
        <f>VLOOKUP($D1284, Data!$A$2:$V$9750, I$16, 0)</f>
        <v>#N/A</v>
      </c>
    </row>
    <row r="1285" spans="1:9" x14ac:dyDescent="0.25">
      <c r="A1285" s="11">
        <v>15</v>
      </c>
      <c r="B1285" s="13" t="s">
        <v>176</v>
      </c>
      <c r="C1285" s="13" t="s">
        <v>36</v>
      </c>
      <c r="D1285" s="14" t="str">
        <f t="shared" si="21"/>
        <v>Not Ready15BigenderTotal Anxiety and Depression (47.1)</v>
      </c>
      <c r="E1285" t="e">
        <f>VLOOKUP($D1285, Data!$A$2:$V$9750, E$16, 0)</f>
        <v>#N/A</v>
      </c>
      <c r="F1285" t="e">
        <f>VLOOKUP($D1285, Data!$A$2:$V$9750, F$16, 0)</f>
        <v>#N/A</v>
      </c>
      <c r="G1285" t="e">
        <f>VLOOKUP($D1285, Data!$A$2:$V$9750, G$16, 0)</f>
        <v>#N/A</v>
      </c>
      <c r="H1285" t="e">
        <f>VLOOKUP($D1285, Data!$A$2:$V$9750, H$16, 0)</f>
        <v>#N/A</v>
      </c>
      <c r="I1285" t="e">
        <f>VLOOKUP($D1285, Data!$A$2:$V$9750, I$16, 0)</f>
        <v>#N/A</v>
      </c>
    </row>
    <row r="1286" spans="1:9" x14ac:dyDescent="0.25">
      <c r="A1286" s="11">
        <v>15</v>
      </c>
      <c r="B1286" s="13" t="s">
        <v>176</v>
      </c>
      <c r="C1286" s="13" t="s">
        <v>52</v>
      </c>
      <c r="D1286" s="14" t="str">
        <f t="shared" si="21"/>
        <v>Not Ready15BigenderTotal Anxiety (15.1)</v>
      </c>
      <c r="E1286" t="e">
        <f>VLOOKUP($D1286, Data!$A$2:$V$9750, E$16, 0)</f>
        <v>#N/A</v>
      </c>
      <c r="F1286" t="e">
        <f>VLOOKUP($D1286, Data!$A$2:$V$9750, F$16, 0)</f>
        <v>#N/A</v>
      </c>
      <c r="G1286" t="e">
        <f>VLOOKUP($D1286, Data!$A$2:$V$9750, G$16, 0)</f>
        <v>#N/A</v>
      </c>
      <c r="H1286" t="e">
        <f>VLOOKUP($D1286, Data!$A$2:$V$9750, H$16, 0)</f>
        <v>#N/A</v>
      </c>
      <c r="I1286" t="e">
        <f>VLOOKUP($D1286, Data!$A$2:$V$9750, I$16, 0)</f>
        <v>#N/A</v>
      </c>
    </row>
    <row r="1287" spans="1:9" x14ac:dyDescent="0.25">
      <c r="A1287" s="11">
        <v>15</v>
      </c>
      <c r="B1287" s="13" t="s">
        <v>176</v>
      </c>
      <c r="C1287" s="13" t="s">
        <v>53</v>
      </c>
      <c r="D1287" s="14" t="str">
        <f t="shared" si="21"/>
        <v>Not Ready15BigenderTotal Anxiety and Depression (25.1)</v>
      </c>
      <c r="E1287" t="e">
        <f>VLOOKUP($D1287, Data!$A$2:$V$9750, E$16, 0)</f>
        <v>#N/A</v>
      </c>
      <c r="F1287" t="e">
        <f>VLOOKUP($D1287, Data!$A$2:$V$9750, F$16, 0)</f>
        <v>#N/A</v>
      </c>
      <c r="G1287" t="e">
        <f>VLOOKUP($D1287, Data!$A$2:$V$9750, G$16, 0)</f>
        <v>#N/A</v>
      </c>
      <c r="H1287" t="e">
        <f>VLOOKUP($D1287, Data!$A$2:$V$9750, H$16, 0)</f>
        <v>#N/A</v>
      </c>
      <c r="I1287" t="e">
        <f>VLOOKUP($D1287, Data!$A$2:$V$9750, I$16, 0)</f>
        <v>#N/A</v>
      </c>
    </row>
    <row r="1288" spans="1:9" x14ac:dyDescent="0.25">
      <c r="A1288" s="11">
        <v>15</v>
      </c>
      <c r="B1288" s="13" t="s">
        <v>176</v>
      </c>
      <c r="C1288" s="13" t="s">
        <v>182</v>
      </c>
      <c r="D1288" s="14" t="str">
        <f t="shared" si="21"/>
        <v>Not Ready15BigenderTotal Depression (5.1)</v>
      </c>
      <c r="E1288" t="e">
        <f>VLOOKUP($D1288, Data!$A$2:$V$9750, E$16, 0)</f>
        <v>#N/A</v>
      </c>
      <c r="F1288" t="e">
        <f>VLOOKUP($D1288, Data!$A$2:$V$9750, F$16, 0)</f>
        <v>#N/A</v>
      </c>
      <c r="G1288" t="e">
        <f>VLOOKUP($D1288, Data!$A$2:$V$9750, G$16, 0)</f>
        <v>#N/A</v>
      </c>
      <c r="H1288" t="e">
        <f>VLOOKUP($D1288, Data!$A$2:$V$9750, H$16, 0)</f>
        <v>#N/A</v>
      </c>
      <c r="I1288" t="e">
        <f>VLOOKUP($D1288, Data!$A$2:$V$9750, I$16, 0)</f>
        <v>#N/A</v>
      </c>
    </row>
    <row r="1289" spans="1:9" x14ac:dyDescent="0.25">
      <c r="A1289" s="11">
        <v>15</v>
      </c>
      <c r="B1289" s="13" t="s">
        <v>176</v>
      </c>
      <c r="C1289" s="13" t="s">
        <v>183</v>
      </c>
      <c r="D1289" s="14" t="str">
        <f t="shared" si="21"/>
        <v>Not Ready15BigenderTotal Anxiety (20.1)</v>
      </c>
      <c r="E1289" t="e">
        <f>VLOOKUP($D1289, Data!$A$2:$V$9750, E$16, 0)</f>
        <v>#N/A</v>
      </c>
      <c r="F1289" t="e">
        <f>VLOOKUP($D1289, Data!$A$2:$V$9750, F$16, 0)</f>
        <v>#N/A</v>
      </c>
      <c r="G1289" t="e">
        <f>VLOOKUP($D1289, Data!$A$2:$V$9750, G$16, 0)</f>
        <v>#N/A</v>
      </c>
      <c r="H1289" t="e">
        <f>VLOOKUP($D1289, Data!$A$2:$V$9750, H$16, 0)</f>
        <v>#N/A</v>
      </c>
      <c r="I1289" t="e">
        <f>VLOOKUP($D1289, Data!$A$2:$V$9750, I$16, 0)</f>
        <v>#N/A</v>
      </c>
    </row>
    <row r="1290" spans="1:9" x14ac:dyDescent="0.25">
      <c r="A1290" s="11">
        <v>15</v>
      </c>
      <c r="B1290" s="13" t="s">
        <v>177</v>
      </c>
      <c r="C1290" s="13" t="s">
        <v>29</v>
      </c>
      <c r="D1290" s="14" t="str">
        <f t="shared" si="21"/>
        <v>Not Ready15FemaleSocial Phobia (9.1)</v>
      </c>
      <c r="E1290" t="e">
        <f>VLOOKUP($D1290, Data!$A$2:$V$9750, E$16, 0)</f>
        <v>#N/A</v>
      </c>
      <c r="F1290" t="e">
        <f>VLOOKUP($D1290, Data!$A$2:$V$9750, F$16, 0)</f>
        <v>#N/A</v>
      </c>
      <c r="G1290" t="e">
        <f>VLOOKUP($D1290, Data!$A$2:$V$9750, G$16, 0)</f>
        <v>#N/A</v>
      </c>
      <c r="H1290" t="e">
        <f>VLOOKUP($D1290, Data!$A$2:$V$9750, H$16, 0)</f>
        <v>#N/A</v>
      </c>
      <c r="I1290" t="e">
        <f>VLOOKUP($D1290, Data!$A$2:$V$9750, I$16, 0)</f>
        <v>#N/A</v>
      </c>
    </row>
    <row r="1291" spans="1:9" x14ac:dyDescent="0.25">
      <c r="A1291" s="11">
        <v>15</v>
      </c>
      <c r="B1291" s="13" t="s">
        <v>177</v>
      </c>
      <c r="C1291" s="13" t="s">
        <v>30</v>
      </c>
      <c r="D1291" s="14" t="str">
        <f t="shared" si="21"/>
        <v>Not Ready15FemalePanic Disorder (9.1)</v>
      </c>
      <c r="E1291" t="e">
        <f>VLOOKUP($D1291, Data!$A$2:$V$9750, E$16, 0)</f>
        <v>#N/A</v>
      </c>
      <c r="F1291" t="e">
        <f>VLOOKUP($D1291, Data!$A$2:$V$9750, F$16, 0)</f>
        <v>#N/A</v>
      </c>
      <c r="G1291" t="e">
        <f>VLOOKUP($D1291, Data!$A$2:$V$9750, G$16, 0)</f>
        <v>#N/A</v>
      </c>
      <c r="H1291" t="e">
        <f>VLOOKUP($D1291, Data!$A$2:$V$9750, H$16, 0)</f>
        <v>#N/A</v>
      </c>
      <c r="I1291" t="e">
        <f>VLOOKUP($D1291, Data!$A$2:$V$9750, I$16, 0)</f>
        <v>#N/A</v>
      </c>
    </row>
    <row r="1292" spans="1:9" x14ac:dyDescent="0.25">
      <c r="A1292" s="11">
        <v>15</v>
      </c>
      <c r="B1292" s="13" t="s">
        <v>177</v>
      </c>
      <c r="C1292" s="13" t="s">
        <v>31</v>
      </c>
      <c r="D1292" s="14" t="str">
        <f t="shared" si="21"/>
        <v>Not Ready15FemaleGeneralized Anxiety Disorder (6.1)</v>
      </c>
      <c r="E1292" t="e">
        <f>VLOOKUP($D1292, Data!$A$2:$V$9750, E$16, 0)</f>
        <v>#N/A</v>
      </c>
      <c r="F1292" t="e">
        <f>VLOOKUP($D1292, Data!$A$2:$V$9750, F$16, 0)</f>
        <v>#N/A</v>
      </c>
      <c r="G1292" t="e">
        <f>VLOOKUP($D1292, Data!$A$2:$V$9750, G$16, 0)</f>
        <v>#N/A</v>
      </c>
      <c r="H1292" t="e">
        <f>VLOOKUP($D1292, Data!$A$2:$V$9750, H$16, 0)</f>
        <v>#N/A</v>
      </c>
      <c r="I1292" t="e">
        <f>VLOOKUP($D1292, Data!$A$2:$V$9750, I$16, 0)</f>
        <v>#N/A</v>
      </c>
    </row>
    <row r="1293" spans="1:9" x14ac:dyDescent="0.25">
      <c r="A1293" s="11">
        <v>15</v>
      </c>
      <c r="B1293" s="13" t="s">
        <v>177</v>
      </c>
      <c r="C1293" s="13" t="s">
        <v>32</v>
      </c>
      <c r="D1293" s="14" t="str">
        <f t="shared" si="21"/>
        <v>Not Ready15FemaleMajor Depressive Disorder (10.1)</v>
      </c>
      <c r="E1293" t="e">
        <f>VLOOKUP($D1293, Data!$A$2:$V$9750, E$16, 0)</f>
        <v>#N/A</v>
      </c>
      <c r="F1293" t="e">
        <f>VLOOKUP($D1293, Data!$A$2:$V$9750, F$16, 0)</f>
        <v>#N/A</v>
      </c>
      <c r="G1293" t="e">
        <f>VLOOKUP($D1293, Data!$A$2:$V$9750, G$16, 0)</f>
        <v>#N/A</v>
      </c>
      <c r="H1293" t="e">
        <f>VLOOKUP($D1293, Data!$A$2:$V$9750, H$16, 0)</f>
        <v>#N/A</v>
      </c>
      <c r="I1293" t="e">
        <f>VLOOKUP($D1293, Data!$A$2:$V$9750, I$16, 0)</f>
        <v>#N/A</v>
      </c>
    </row>
    <row r="1294" spans="1:9" x14ac:dyDescent="0.25">
      <c r="A1294" s="11">
        <v>15</v>
      </c>
      <c r="B1294" s="13" t="s">
        <v>177</v>
      </c>
      <c r="C1294" s="13" t="s">
        <v>33</v>
      </c>
      <c r="D1294" s="14" t="str">
        <f t="shared" si="21"/>
        <v>Not Ready15FemaleSeparation Anxiety Disorder (7.1)</v>
      </c>
      <c r="E1294" t="e">
        <f>VLOOKUP($D1294, Data!$A$2:$V$9750, E$16, 0)</f>
        <v>#N/A</v>
      </c>
      <c r="F1294" t="e">
        <f>VLOOKUP($D1294, Data!$A$2:$V$9750, F$16, 0)</f>
        <v>#N/A</v>
      </c>
      <c r="G1294" t="e">
        <f>VLOOKUP($D1294, Data!$A$2:$V$9750, G$16, 0)</f>
        <v>#N/A</v>
      </c>
      <c r="H1294" t="e">
        <f>VLOOKUP($D1294, Data!$A$2:$V$9750, H$16, 0)</f>
        <v>#N/A</v>
      </c>
      <c r="I1294" t="e">
        <f>VLOOKUP($D1294, Data!$A$2:$V$9750, I$16, 0)</f>
        <v>#N/A</v>
      </c>
    </row>
    <row r="1295" spans="1:9" x14ac:dyDescent="0.25">
      <c r="A1295" s="11">
        <v>15</v>
      </c>
      <c r="B1295" s="13" t="s">
        <v>177</v>
      </c>
      <c r="C1295" s="13" t="s">
        <v>34</v>
      </c>
      <c r="D1295" s="14" t="str">
        <f t="shared" si="21"/>
        <v>Not Ready15FemaleObsessive Compulsive Disorder (6.1)</v>
      </c>
      <c r="E1295" t="e">
        <f>VLOOKUP($D1295, Data!$A$2:$V$9750, E$16, 0)</f>
        <v>#N/A</v>
      </c>
      <c r="F1295" t="e">
        <f>VLOOKUP($D1295, Data!$A$2:$V$9750, F$16, 0)</f>
        <v>#N/A</v>
      </c>
      <c r="G1295" t="e">
        <f>VLOOKUP($D1295, Data!$A$2:$V$9750, G$16, 0)</f>
        <v>#N/A</v>
      </c>
      <c r="H1295" t="e">
        <f>VLOOKUP($D1295, Data!$A$2:$V$9750, H$16, 0)</f>
        <v>#N/A</v>
      </c>
      <c r="I1295" t="e">
        <f>VLOOKUP($D1295, Data!$A$2:$V$9750, I$16, 0)</f>
        <v>#N/A</v>
      </c>
    </row>
    <row r="1296" spans="1:9" x14ac:dyDescent="0.25">
      <c r="A1296" s="11">
        <v>15</v>
      </c>
      <c r="B1296" s="13" t="s">
        <v>177</v>
      </c>
      <c r="C1296" s="13" t="s">
        <v>35</v>
      </c>
      <c r="D1296" s="14" t="str">
        <f t="shared" si="21"/>
        <v>Not Ready15FemaleTotal Anxiety (37.1)</v>
      </c>
      <c r="E1296" t="e">
        <f>VLOOKUP($D1296, Data!$A$2:$V$9750, E$16, 0)</f>
        <v>#N/A</v>
      </c>
      <c r="F1296" t="e">
        <f>VLOOKUP($D1296, Data!$A$2:$V$9750, F$16, 0)</f>
        <v>#N/A</v>
      </c>
      <c r="G1296" t="e">
        <f>VLOOKUP($D1296, Data!$A$2:$V$9750, G$16, 0)</f>
        <v>#N/A</v>
      </c>
      <c r="H1296" t="e">
        <f>VLOOKUP($D1296, Data!$A$2:$V$9750, H$16, 0)</f>
        <v>#N/A</v>
      </c>
      <c r="I1296" t="e">
        <f>VLOOKUP($D1296, Data!$A$2:$V$9750, I$16, 0)</f>
        <v>#N/A</v>
      </c>
    </row>
    <row r="1297" spans="1:9" x14ac:dyDescent="0.25">
      <c r="A1297" s="11">
        <v>15</v>
      </c>
      <c r="B1297" s="13" t="s">
        <v>177</v>
      </c>
      <c r="C1297" s="13" t="s">
        <v>36</v>
      </c>
      <c r="D1297" s="14" t="str">
        <f t="shared" si="21"/>
        <v>Not Ready15FemaleTotal Anxiety and Depression (47.1)</v>
      </c>
      <c r="E1297" t="e">
        <f>VLOOKUP($D1297, Data!$A$2:$V$9750, E$16, 0)</f>
        <v>#N/A</v>
      </c>
      <c r="F1297" t="e">
        <f>VLOOKUP($D1297, Data!$A$2:$V$9750, F$16, 0)</f>
        <v>#N/A</v>
      </c>
      <c r="G1297" t="e">
        <f>VLOOKUP($D1297, Data!$A$2:$V$9750, G$16, 0)</f>
        <v>#N/A</v>
      </c>
      <c r="H1297" t="e">
        <f>VLOOKUP($D1297, Data!$A$2:$V$9750, H$16, 0)</f>
        <v>#N/A</v>
      </c>
      <c r="I1297" t="e">
        <f>VLOOKUP($D1297, Data!$A$2:$V$9750, I$16, 0)</f>
        <v>#N/A</v>
      </c>
    </row>
    <row r="1298" spans="1:9" x14ac:dyDescent="0.25">
      <c r="A1298" s="11">
        <v>15</v>
      </c>
      <c r="B1298" s="13" t="s">
        <v>177</v>
      </c>
      <c r="C1298" s="13" t="s">
        <v>52</v>
      </c>
      <c r="D1298" s="14" t="str">
        <f t="shared" ref="D1298:D1361" si="22">$B$7&amp;A1298&amp;B1298&amp;C1298</f>
        <v>Not Ready15FemaleTotal Anxiety (15.1)</v>
      </c>
      <c r="E1298" t="e">
        <f>VLOOKUP($D1298, Data!$A$2:$V$9750, E$16, 0)</f>
        <v>#N/A</v>
      </c>
      <c r="F1298" t="e">
        <f>VLOOKUP($D1298, Data!$A$2:$V$9750, F$16, 0)</f>
        <v>#N/A</v>
      </c>
      <c r="G1298" t="e">
        <f>VLOOKUP($D1298, Data!$A$2:$V$9750, G$16, 0)</f>
        <v>#N/A</v>
      </c>
      <c r="H1298" t="e">
        <f>VLOOKUP($D1298, Data!$A$2:$V$9750, H$16, 0)</f>
        <v>#N/A</v>
      </c>
      <c r="I1298" t="e">
        <f>VLOOKUP($D1298, Data!$A$2:$V$9750, I$16, 0)</f>
        <v>#N/A</v>
      </c>
    </row>
    <row r="1299" spans="1:9" x14ac:dyDescent="0.25">
      <c r="A1299" s="11">
        <v>15</v>
      </c>
      <c r="B1299" s="13" t="s">
        <v>177</v>
      </c>
      <c r="C1299" s="13" t="s">
        <v>53</v>
      </c>
      <c r="D1299" s="14" t="str">
        <f t="shared" si="22"/>
        <v>Not Ready15FemaleTotal Anxiety and Depression (25.1)</v>
      </c>
      <c r="E1299" t="e">
        <f>VLOOKUP($D1299, Data!$A$2:$V$9750, E$16, 0)</f>
        <v>#N/A</v>
      </c>
      <c r="F1299" t="e">
        <f>VLOOKUP($D1299, Data!$A$2:$V$9750, F$16, 0)</f>
        <v>#N/A</v>
      </c>
      <c r="G1299" t="e">
        <f>VLOOKUP($D1299, Data!$A$2:$V$9750, G$16, 0)</f>
        <v>#N/A</v>
      </c>
      <c r="H1299" t="e">
        <f>VLOOKUP($D1299, Data!$A$2:$V$9750, H$16, 0)</f>
        <v>#N/A</v>
      </c>
      <c r="I1299" t="e">
        <f>VLOOKUP($D1299, Data!$A$2:$V$9750, I$16, 0)</f>
        <v>#N/A</v>
      </c>
    </row>
    <row r="1300" spans="1:9" x14ac:dyDescent="0.25">
      <c r="A1300" s="11">
        <v>15</v>
      </c>
      <c r="B1300" s="13" t="s">
        <v>177</v>
      </c>
      <c r="C1300" s="13" t="s">
        <v>182</v>
      </c>
      <c r="D1300" s="14" t="str">
        <f t="shared" si="22"/>
        <v>Not Ready15FemaleTotal Depression (5.1)</v>
      </c>
      <c r="E1300" t="e">
        <f>VLOOKUP($D1300, Data!$A$2:$V$9750, E$16, 0)</f>
        <v>#N/A</v>
      </c>
      <c r="F1300" t="e">
        <f>VLOOKUP($D1300, Data!$A$2:$V$9750, F$16, 0)</f>
        <v>#N/A</v>
      </c>
      <c r="G1300" t="e">
        <f>VLOOKUP($D1300, Data!$A$2:$V$9750, G$16, 0)</f>
        <v>#N/A</v>
      </c>
      <c r="H1300" t="e">
        <f>VLOOKUP($D1300, Data!$A$2:$V$9750, H$16, 0)</f>
        <v>#N/A</v>
      </c>
      <c r="I1300" t="e">
        <f>VLOOKUP($D1300, Data!$A$2:$V$9750, I$16, 0)</f>
        <v>#N/A</v>
      </c>
    </row>
    <row r="1301" spans="1:9" x14ac:dyDescent="0.25">
      <c r="A1301" s="11">
        <v>15</v>
      </c>
      <c r="B1301" s="13" t="s">
        <v>177</v>
      </c>
      <c r="C1301" s="13" t="s">
        <v>183</v>
      </c>
      <c r="D1301" s="14" t="str">
        <f t="shared" si="22"/>
        <v>Not Ready15FemaleTotal Anxiety (20.1)</v>
      </c>
      <c r="E1301" t="e">
        <f>VLOOKUP($D1301, Data!$A$2:$V$9750, E$16, 0)</f>
        <v>#N/A</v>
      </c>
      <c r="F1301" t="e">
        <f>VLOOKUP($D1301, Data!$A$2:$V$9750, F$16, 0)</f>
        <v>#N/A</v>
      </c>
      <c r="G1301" t="e">
        <f>VLOOKUP($D1301, Data!$A$2:$V$9750, G$16, 0)</f>
        <v>#N/A</v>
      </c>
      <c r="H1301" t="e">
        <f>VLOOKUP($D1301, Data!$A$2:$V$9750, H$16, 0)</f>
        <v>#N/A</v>
      </c>
      <c r="I1301" t="e">
        <f>VLOOKUP($D1301, Data!$A$2:$V$9750, I$16, 0)</f>
        <v>#N/A</v>
      </c>
    </row>
    <row r="1302" spans="1:9" x14ac:dyDescent="0.25">
      <c r="A1302" s="11">
        <v>15</v>
      </c>
      <c r="B1302" s="13" t="s">
        <v>178</v>
      </c>
      <c r="C1302" s="13" t="s">
        <v>29</v>
      </c>
      <c r="D1302" s="14" t="str">
        <f t="shared" si="22"/>
        <v>Not Ready15GenderfluidSocial Phobia (9.1)</v>
      </c>
      <c r="E1302" t="e">
        <f>VLOOKUP($D1302, Data!$A$2:$V$9750, E$16, 0)</f>
        <v>#N/A</v>
      </c>
      <c r="F1302" t="e">
        <f>VLOOKUP($D1302, Data!$A$2:$V$9750, F$16, 0)</f>
        <v>#N/A</v>
      </c>
      <c r="G1302" t="e">
        <f>VLOOKUP($D1302, Data!$A$2:$V$9750, G$16, 0)</f>
        <v>#N/A</v>
      </c>
      <c r="H1302" t="e">
        <f>VLOOKUP($D1302, Data!$A$2:$V$9750, H$16, 0)</f>
        <v>#N/A</v>
      </c>
      <c r="I1302" t="e">
        <f>VLOOKUP($D1302, Data!$A$2:$V$9750, I$16, 0)</f>
        <v>#N/A</v>
      </c>
    </row>
    <row r="1303" spans="1:9" x14ac:dyDescent="0.25">
      <c r="A1303" s="11">
        <v>15</v>
      </c>
      <c r="B1303" s="13" t="s">
        <v>178</v>
      </c>
      <c r="C1303" s="13" t="s">
        <v>30</v>
      </c>
      <c r="D1303" s="14" t="str">
        <f t="shared" si="22"/>
        <v>Not Ready15GenderfluidPanic Disorder (9.1)</v>
      </c>
      <c r="E1303" t="e">
        <f>VLOOKUP($D1303, Data!$A$2:$V$9750, E$16, 0)</f>
        <v>#N/A</v>
      </c>
      <c r="F1303" t="e">
        <f>VLOOKUP($D1303, Data!$A$2:$V$9750, F$16, 0)</f>
        <v>#N/A</v>
      </c>
      <c r="G1303" t="e">
        <f>VLOOKUP($D1303, Data!$A$2:$V$9750, G$16, 0)</f>
        <v>#N/A</v>
      </c>
      <c r="H1303" t="e">
        <f>VLOOKUP($D1303, Data!$A$2:$V$9750, H$16, 0)</f>
        <v>#N/A</v>
      </c>
      <c r="I1303" t="e">
        <f>VLOOKUP($D1303, Data!$A$2:$V$9750, I$16, 0)</f>
        <v>#N/A</v>
      </c>
    </row>
    <row r="1304" spans="1:9" x14ac:dyDescent="0.25">
      <c r="A1304" s="11">
        <v>15</v>
      </c>
      <c r="B1304" s="13" t="s">
        <v>178</v>
      </c>
      <c r="C1304" s="13" t="s">
        <v>31</v>
      </c>
      <c r="D1304" s="14" t="str">
        <f t="shared" si="22"/>
        <v>Not Ready15GenderfluidGeneralized Anxiety Disorder (6.1)</v>
      </c>
      <c r="E1304" t="e">
        <f>VLOOKUP($D1304, Data!$A$2:$V$9750, E$16, 0)</f>
        <v>#N/A</v>
      </c>
      <c r="F1304" t="e">
        <f>VLOOKUP($D1304, Data!$A$2:$V$9750, F$16, 0)</f>
        <v>#N/A</v>
      </c>
      <c r="G1304" t="e">
        <f>VLOOKUP($D1304, Data!$A$2:$V$9750, G$16, 0)</f>
        <v>#N/A</v>
      </c>
      <c r="H1304" t="e">
        <f>VLOOKUP($D1304, Data!$A$2:$V$9750, H$16, 0)</f>
        <v>#N/A</v>
      </c>
      <c r="I1304" t="e">
        <f>VLOOKUP($D1304, Data!$A$2:$V$9750, I$16, 0)</f>
        <v>#N/A</v>
      </c>
    </row>
    <row r="1305" spans="1:9" x14ac:dyDescent="0.25">
      <c r="A1305" s="11">
        <v>15</v>
      </c>
      <c r="B1305" s="13" t="s">
        <v>178</v>
      </c>
      <c r="C1305" s="13" t="s">
        <v>32</v>
      </c>
      <c r="D1305" s="14" t="str">
        <f t="shared" si="22"/>
        <v>Not Ready15GenderfluidMajor Depressive Disorder (10.1)</v>
      </c>
      <c r="E1305" t="e">
        <f>VLOOKUP($D1305, Data!$A$2:$V$9750, E$16, 0)</f>
        <v>#N/A</v>
      </c>
      <c r="F1305" t="e">
        <f>VLOOKUP($D1305, Data!$A$2:$V$9750, F$16, 0)</f>
        <v>#N/A</v>
      </c>
      <c r="G1305" t="e">
        <f>VLOOKUP($D1305, Data!$A$2:$V$9750, G$16, 0)</f>
        <v>#N/A</v>
      </c>
      <c r="H1305" t="e">
        <f>VLOOKUP($D1305, Data!$A$2:$V$9750, H$16, 0)</f>
        <v>#N/A</v>
      </c>
      <c r="I1305" t="e">
        <f>VLOOKUP($D1305, Data!$A$2:$V$9750, I$16, 0)</f>
        <v>#N/A</v>
      </c>
    </row>
    <row r="1306" spans="1:9" x14ac:dyDescent="0.25">
      <c r="A1306" s="11">
        <v>15</v>
      </c>
      <c r="B1306" s="13" t="s">
        <v>178</v>
      </c>
      <c r="C1306" s="13" t="s">
        <v>33</v>
      </c>
      <c r="D1306" s="14" t="str">
        <f t="shared" si="22"/>
        <v>Not Ready15GenderfluidSeparation Anxiety Disorder (7.1)</v>
      </c>
      <c r="E1306" t="e">
        <f>VLOOKUP($D1306, Data!$A$2:$V$9750, E$16, 0)</f>
        <v>#N/A</v>
      </c>
      <c r="F1306" t="e">
        <f>VLOOKUP($D1306, Data!$A$2:$V$9750, F$16, 0)</f>
        <v>#N/A</v>
      </c>
      <c r="G1306" t="e">
        <f>VLOOKUP($D1306, Data!$A$2:$V$9750, G$16, 0)</f>
        <v>#N/A</v>
      </c>
      <c r="H1306" t="e">
        <f>VLOOKUP($D1306, Data!$A$2:$V$9750, H$16, 0)</f>
        <v>#N/A</v>
      </c>
      <c r="I1306" t="e">
        <f>VLOOKUP($D1306, Data!$A$2:$V$9750, I$16, 0)</f>
        <v>#N/A</v>
      </c>
    </row>
    <row r="1307" spans="1:9" x14ac:dyDescent="0.25">
      <c r="A1307" s="11">
        <v>15</v>
      </c>
      <c r="B1307" s="13" t="s">
        <v>178</v>
      </c>
      <c r="C1307" s="13" t="s">
        <v>34</v>
      </c>
      <c r="D1307" s="14" t="str">
        <f t="shared" si="22"/>
        <v>Not Ready15GenderfluidObsessive Compulsive Disorder (6.1)</v>
      </c>
      <c r="E1307" t="e">
        <f>VLOOKUP($D1307, Data!$A$2:$V$9750, E$16, 0)</f>
        <v>#N/A</v>
      </c>
      <c r="F1307" t="e">
        <f>VLOOKUP($D1307, Data!$A$2:$V$9750, F$16, 0)</f>
        <v>#N/A</v>
      </c>
      <c r="G1307" t="e">
        <f>VLOOKUP($D1307, Data!$A$2:$V$9750, G$16, 0)</f>
        <v>#N/A</v>
      </c>
      <c r="H1307" t="e">
        <f>VLOOKUP($D1307, Data!$A$2:$V$9750, H$16, 0)</f>
        <v>#N/A</v>
      </c>
      <c r="I1307" t="e">
        <f>VLOOKUP($D1307, Data!$A$2:$V$9750, I$16, 0)</f>
        <v>#N/A</v>
      </c>
    </row>
    <row r="1308" spans="1:9" x14ac:dyDescent="0.25">
      <c r="A1308" s="11">
        <v>15</v>
      </c>
      <c r="B1308" s="13" t="s">
        <v>178</v>
      </c>
      <c r="C1308" s="13" t="s">
        <v>35</v>
      </c>
      <c r="D1308" s="14" t="str">
        <f t="shared" si="22"/>
        <v>Not Ready15GenderfluidTotal Anxiety (37.1)</v>
      </c>
      <c r="E1308" t="e">
        <f>VLOOKUP($D1308, Data!$A$2:$V$9750, E$16, 0)</f>
        <v>#N/A</v>
      </c>
      <c r="F1308" t="e">
        <f>VLOOKUP($D1308, Data!$A$2:$V$9750, F$16, 0)</f>
        <v>#N/A</v>
      </c>
      <c r="G1308" t="e">
        <f>VLOOKUP($D1308, Data!$A$2:$V$9750, G$16, 0)</f>
        <v>#N/A</v>
      </c>
      <c r="H1308" t="e">
        <f>VLOOKUP($D1308, Data!$A$2:$V$9750, H$16, 0)</f>
        <v>#N/A</v>
      </c>
      <c r="I1308" t="e">
        <f>VLOOKUP($D1308, Data!$A$2:$V$9750, I$16, 0)</f>
        <v>#N/A</v>
      </c>
    </row>
    <row r="1309" spans="1:9" x14ac:dyDescent="0.25">
      <c r="A1309" s="11">
        <v>15</v>
      </c>
      <c r="B1309" s="13" t="s">
        <v>178</v>
      </c>
      <c r="C1309" s="13" t="s">
        <v>36</v>
      </c>
      <c r="D1309" s="14" t="str">
        <f t="shared" si="22"/>
        <v>Not Ready15GenderfluidTotal Anxiety and Depression (47.1)</v>
      </c>
      <c r="E1309" t="e">
        <f>VLOOKUP($D1309, Data!$A$2:$V$9750, E$16, 0)</f>
        <v>#N/A</v>
      </c>
      <c r="F1309" t="e">
        <f>VLOOKUP($D1309, Data!$A$2:$V$9750, F$16, 0)</f>
        <v>#N/A</v>
      </c>
      <c r="G1309" t="e">
        <f>VLOOKUP($D1309, Data!$A$2:$V$9750, G$16, 0)</f>
        <v>#N/A</v>
      </c>
      <c r="H1309" t="e">
        <f>VLOOKUP($D1309, Data!$A$2:$V$9750, H$16, 0)</f>
        <v>#N/A</v>
      </c>
      <c r="I1309" t="e">
        <f>VLOOKUP($D1309, Data!$A$2:$V$9750, I$16, 0)</f>
        <v>#N/A</v>
      </c>
    </row>
    <row r="1310" spans="1:9" x14ac:dyDescent="0.25">
      <c r="A1310" s="11">
        <v>15</v>
      </c>
      <c r="B1310" s="13" t="s">
        <v>178</v>
      </c>
      <c r="C1310" s="13" t="s">
        <v>52</v>
      </c>
      <c r="D1310" s="14" t="str">
        <f t="shared" si="22"/>
        <v>Not Ready15GenderfluidTotal Anxiety (15.1)</v>
      </c>
      <c r="E1310" t="e">
        <f>VLOOKUP($D1310, Data!$A$2:$V$9750, E$16, 0)</f>
        <v>#N/A</v>
      </c>
      <c r="F1310" t="e">
        <f>VLOOKUP($D1310, Data!$A$2:$V$9750, F$16, 0)</f>
        <v>#N/A</v>
      </c>
      <c r="G1310" t="e">
        <f>VLOOKUP($D1310, Data!$A$2:$V$9750, G$16, 0)</f>
        <v>#N/A</v>
      </c>
      <c r="H1310" t="e">
        <f>VLOOKUP($D1310, Data!$A$2:$V$9750, H$16, 0)</f>
        <v>#N/A</v>
      </c>
      <c r="I1310" t="e">
        <f>VLOOKUP($D1310, Data!$A$2:$V$9750, I$16, 0)</f>
        <v>#N/A</v>
      </c>
    </row>
    <row r="1311" spans="1:9" x14ac:dyDescent="0.25">
      <c r="A1311" s="11">
        <v>15</v>
      </c>
      <c r="B1311" s="13" t="s">
        <v>178</v>
      </c>
      <c r="C1311" s="13" t="s">
        <v>53</v>
      </c>
      <c r="D1311" s="14" t="str">
        <f t="shared" si="22"/>
        <v>Not Ready15GenderfluidTotal Anxiety and Depression (25.1)</v>
      </c>
      <c r="E1311" t="e">
        <f>VLOOKUP($D1311, Data!$A$2:$V$9750, E$16, 0)</f>
        <v>#N/A</v>
      </c>
      <c r="F1311" t="e">
        <f>VLOOKUP($D1311, Data!$A$2:$V$9750, F$16, 0)</f>
        <v>#N/A</v>
      </c>
      <c r="G1311" t="e">
        <f>VLOOKUP($D1311, Data!$A$2:$V$9750, G$16, 0)</f>
        <v>#N/A</v>
      </c>
      <c r="H1311" t="e">
        <f>VLOOKUP($D1311, Data!$A$2:$V$9750, H$16, 0)</f>
        <v>#N/A</v>
      </c>
      <c r="I1311" t="e">
        <f>VLOOKUP($D1311, Data!$A$2:$V$9750, I$16, 0)</f>
        <v>#N/A</v>
      </c>
    </row>
    <row r="1312" spans="1:9" x14ac:dyDescent="0.25">
      <c r="A1312" s="11">
        <v>15</v>
      </c>
      <c r="B1312" s="13" t="s">
        <v>178</v>
      </c>
      <c r="C1312" s="13" t="s">
        <v>182</v>
      </c>
      <c r="D1312" s="14" t="str">
        <f t="shared" si="22"/>
        <v>Not Ready15GenderfluidTotal Depression (5.1)</v>
      </c>
      <c r="E1312" t="e">
        <f>VLOOKUP($D1312, Data!$A$2:$V$9750, E$16, 0)</f>
        <v>#N/A</v>
      </c>
      <c r="F1312" t="e">
        <f>VLOOKUP($D1312, Data!$A$2:$V$9750, F$16, 0)</f>
        <v>#N/A</v>
      </c>
      <c r="G1312" t="e">
        <f>VLOOKUP($D1312, Data!$A$2:$V$9750, G$16, 0)</f>
        <v>#N/A</v>
      </c>
      <c r="H1312" t="e">
        <f>VLOOKUP($D1312, Data!$A$2:$V$9750, H$16, 0)</f>
        <v>#N/A</v>
      </c>
      <c r="I1312" t="e">
        <f>VLOOKUP($D1312, Data!$A$2:$V$9750, I$16, 0)</f>
        <v>#N/A</v>
      </c>
    </row>
    <row r="1313" spans="1:9" x14ac:dyDescent="0.25">
      <c r="A1313" s="11">
        <v>15</v>
      </c>
      <c r="B1313" s="13" t="s">
        <v>178</v>
      </c>
      <c r="C1313" s="13" t="s">
        <v>183</v>
      </c>
      <c r="D1313" s="14" t="str">
        <f t="shared" si="22"/>
        <v>Not Ready15GenderfluidTotal Anxiety (20.1)</v>
      </c>
      <c r="E1313" t="e">
        <f>VLOOKUP($D1313, Data!$A$2:$V$9750, E$16, 0)</f>
        <v>#N/A</v>
      </c>
      <c r="F1313" t="e">
        <f>VLOOKUP($D1313, Data!$A$2:$V$9750, F$16, 0)</f>
        <v>#N/A</v>
      </c>
      <c r="G1313" t="e">
        <f>VLOOKUP($D1313, Data!$A$2:$V$9750, G$16, 0)</f>
        <v>#N/A</v>
      </c>
      <c r="H1313" t="e">
        <f>VLOOKUP($D1313, Data!$A$2:$V$9750, H$16, 0)</f>
        <v>#N/A</v>
      </c>
      <c r="I1313" t="e">
        <f>VLOOKUP($D1313, Data!$A$2:$V$9750, I$16, 0)</f>
        <v>#N/A</v>
      </c>
    </row>
    <row r="1314" spans="1:9" x14ac:dyDescent="0.25">
      <c r="A1314" s="11">
        <v>15</v>
      </c>
      <c r="B1314" s="13" t="s">
        <v>179</v>
      </c>
      <c r="C1314" s="13" t="s">
        <v>29</v>
      </c>
      <c r="D1314" s="14" t="str">
        <f t="shared" si="22"/>
        <v>Not Ready15MaleSocial Phobia (9.1)</v>
      </c>
      <c r="E1314" t="e">
        <f>VLOOKUP($D1314, Data!$A$2:$V$9750, E$16, 0)</f>
        <v>#N/A</v>
      </c>
      <c r="F1314" t="e">
        <f>VLOOKUP($D1314, Data!$A$2:$V$9750, F$16, 0)</f>
        <v>#N/A</v>
      </c>
      <c r="G1314" t="e">
        <f>VLOOKUP($D1314, Data!$A$2:$V$9750, G$16, 0)</f>
        <v>#N/A</v>
      </c>
      <c r="H1314" t="e">
        <f>VLOOKUP($D1314, Data!$A$2:$V$9750, H$16, 0)</f>
        <v>#N/A</v>
      </c>
      <c r="I1314" t="e">
        <f>VLOOKUP($D1314, Data!$A$2:$V$9750, I$16, 0)</f>
        <v>#N/A</v>
      </c>
    </row>
    <row r="1315" spans="1:9" x14ac:dyDescent="0.25">
      <c r="A1315" s="11">
        <v>15</v>
      </c>
      <c r="B1315" s="13" t="s">
        <v>179</v>
      </c>
      <c r="C1315" s="13" t="s">
        <v>30</v>
      </c>
      <c r="D1315" s="14" t="str">
        <f t="shared" si="22"/>
        <v>Not Ready15MalePanic Disorder (9.1)</v>
      </c>
      <c r="E1315" t="e">
        <f>VLOOKUP($D1315, Data!$A$2:$V$9750, E$16, 0)</f>
        <v>#N/A</v>
      </c>
      <c r="F1315" t="e">
        <f>VLOOKUP($D1315, Data!$A$2:$V$9750, F$16, 0)</f>
        <v>#N/A</v>
      </c>
      <c r="G1315" t="e">
        <f>VLOOKUP($D1315, Data!$A$2:$V$9750, G$16, 0)</f>
        <v>#N/A</v>
      </c>
      <c r="H1315" t="e">
        <f>VLOOKUP($D1315, Data!$A$2:$V$9750, H$16, 0)</f>
        <v>#N/A</v>
      </c>
      <c r="I1315" t="e">
        <f>VLOOKUP($D1315, Data!$A$2:$V$9750, I$16, 0)</f>
        <v>#N/A</v>
      </c>
    </row>
    <row r="1316" spans="1:9" x14ac:dyDescent="0.25">
      <c r="A1316" s="11">
        <v>15</v>
      </c>
      <c r="B1316" s="13" t="s">
        <v>179</v>
      </c>
      <c r="C1316" s="13" t="s">
        <v>31</v>
      </c>
      <c r="D1316" s="14" t="str">
        <f t="shared" si="22"/>
        <v>Not Ready15MaleGeneralized Anxiety Disorder (6.1)</v>
      </c>
      <c r="E1316" t="e">
        <f>VLOOKUP($D1316, Data!$A$2:$V$9750, E$16, 0)</f>
        <v>#N/A</v>
      </c>
      <c r="F1316" t="e">
        <f>VLOOKUP($D1316, Data!$A$2:$V$9750, F$16, 0)</f>
        <v>#N/A</v>
      </c>
      <c r="G1316" t="e">
        <f>VLOOKUP($D1316, Data!$A$2:$V$9750, G$16, 0)</f>
        <v>#N/A</v>
      </c>
      <c r="H1316" t="e">
        <f>VLOOKUP($D1316, Data!$A$2:$V$9750, H$16, 0)</f>
        <v>#N/A</v>
      </c>
      <c r="I1316" t="e">
        <f>VLOOKUP($D1316, Data!$A$2:$V$9750, I$16, 0)</f>
        <v>#N/A</v>
      </c>
    </row>
    <row r="1317" spans="1:9" x14ac:dyDescent="0.25">
      <c r="A1317" s="11">
        <v>15</v>
      </c>
      <c r="B1317" s="13" t="s">
        <v>179</v>
      </c>
      <c r="C1317" s="13" t="s">
        <v>32</v>
      </c>
      <c r="D1317" s="14" t="str">
        <f t="shared" si="22"/>
        <v>Not Ready15MaleMajor Depressive Disorder (10.1)</v>
      </c>
      <c r="E1317" t="e">
        <f>VLOOKUP($D1317, Data!$A$2:$V$9750, E$16, 0)</f>
        <v>#N/A</v>
      </c>
      <c r="F1317" t="e">
        <f>VLOOKUP($D1317, Data!$A$2:$V$9750, F$16, 0)</f>
        <v>#N/A</v>
      </c>
      <c r="G1317" t="e">
        <f>VLOOKUP($D1317, Data!$A$2:$V$9750, G$16, 0)</f>
        <v>#N/A</v>
      </c>
      <c r="H1317" t="e">
        <f>VLOOKUP($D1317, Data!$A$2:$V$9750, H$16, 0)</f>
        <v>#N/A</v>
      </c>
      <c r="I1317" t="e">
        <f>VLOOKUP($D1317, Data!$A$2:$V$9750, I$16, 0)</f>
        <v>#N/A</v>
      </c>
    </row>
    <row r="1318" spans="1:9" x14ac:dyDescent="0.25">
      <c r="A1318" s="11">
        <v>15</v>
      </c>
      <c r="B1318" s="13" t="s">
        <v>179</v>
      </c>
      <c r="C1318" s="13" t="s">
        <v>33</v>
      </c>
      <c r="D1318" s="14" t="str">
        <f t="shared" si="22"/>
        <v>Not Ready15MaleSeparation Anxiety Disorder (7.1)</v>
      </c>
      <c r="E1318" t="e">
        <f>VLOOKUP($D1318, Data!$A$2:$V$9750, E$16, 0)</f>
        <v>#N/A</v>
      </c>
      <c r="F1318" t="e">
        <f>VLOOKUP($D1318, Data!$A$2:$V$9750, F$16, 0)</f>
        <v>#N/A</v>
      </c>
      <c r="G1318" t="e">
        <f>VLOOKUP($D1318, Data!$A$2:$V$9750, G$16, 0)</f>
        <v>#N/A</v>
      </c>
      <c r="H1318" t="e">
        <f>VLOOKUP($D1318, Data!$A$2:$V$9750, H$16, 0)</f>
        <v>#N/A</v>
      </c>
      <c r="I1318" t="e">
        <f>VLOOKUP($D1318, Data!$A$2:$V$9750, I$16, 0)</f>
        <v>#N/A</v>
      </c>
    </row>
    <row r="1319" spans="1:9" x14ac:dyDescent="0.25">
      <c r="A1319" s="11">
        <v>15</v>
      </c>
      <c r="B1319" s="13" t="s">
        <v>179</v>
      </c>
      <c r="C1319" s="13" t="s">
        <v>34</v>
      </c>
      <c r="D1319" s="14" t="str">
        <f t="shared" si="22"/>
        <v>Not Ready15MaleObsessive Compulsive Disorder (6.1)</v>
      </c>
      <c r="E1319" t="e">
        <f>VLOOKUP($D1319, Data!$A$2:$V$9750, E$16, 0)</f>
        <v>#N/A</v>
      </c>
      <c r="F1319" t="e">
        <f>VLOOKUP($D1319, Data!$A$2:$V$9750, F$16, 0)</f>
        <v>#N/A</v>
      </c>
      <c r="G1319" t="e">
        <f>VLOOKUP($D1319, Data!$A$2:$V$9750, G$16, 0)</f>
        <v>#N/A</v>
      </c>
      <c r="H1319" t="e">
        <f>VLOOKUP($D1319, Data!$A$2:$V$9750, H$16, 0)</f>
        <v>#N/A</v>
      </c>
      <c r="I1319" t="e">
        <f>VLOOKUP($D1319, Data!$A$2:$V$9750, I$16, 0)</f>
        <v>#N/A</v>
      </c>
    </row>
    <row r="1320" spans="1:9" x14ac:dyDescent="0.25">
      <c r="A1320" s="11">
        <v>15</v>
      </c>
      <c r="B1320" s="13" t="s">
        <v>179</v>
      </c>
      <c r="C1320" s="13" t="s">
        <v>35</v>
      </c>
      <c r="D1320" s="14" t="str">
        <f t="shared" si="22"/>
        <v>Not Ready15MaleTotal Anxiety (37.1)</v>
      </c>
      <c r="E1320" t="e">
        <f>VLOOKUP($D1320, Data!$A$2:$V$9750, E$16, 0)</f>
        <v>#N/A</v>
      </c>
      <c r="F1320" t="e">
        <f>VLOOKUP($D1320, Data!$A$2:$V$9750, F$16, 0)</f>
        <v>#N/A</v>
      </c>
      <c r="G1320" t="e">
        <f>VLOOKUP($D1320, Data!$A$2:$V$9750, G$16, 0)</f>
        <v>#N/A</v>
      </c>
      <c r="H1320" t="e">
        <f>VLOOKUP($D1320, Data!$A$2:$V$9750, H$16, 0)</f>
        <v>#N/A</v>
      </c>
      <c r="I1320" t="e">
        <f>VLOOKUP($D1320, Data!$A$2:$V$9750, I$16, 0)</f>
        <v>#N/A</v>
      </c>
    </row>
    <row r="1321" spans="1:9" x14ac:dyDescent="0.25">
      <c r="A1321" s="11">
        <v>15</v>
      </c>
      <c r="B1321" s="13" t="s">
        <v>179</v>
      </c>
      <c r="C1321" s="13" t="s">
        <v>36</v>
      </c>
      <c r="D1321" s="14" t="str">
        <f t="shared" si="22"/>
        <v>Not Ready15MaleTotal Anxiety and Depression (47.1)</v>
      </c>
      <c r="E1321" t="e">
        <f>VLOOKUP($D1321, Data!$A$2:$V$9750, E$16, 0)</f>
        <v>#N/A</v>
      </c>
      <c r="F1321" t="e">
        <f>VLOOKUP($D1321, Data!$A$2:$V$9750, F$16, 0)</f>
        <v>#N/A</v>
      </c>
      <c r="G1321" t="e">
        <f>VLOOKUP($D1321, Data!$A$2:$V$9750, G$16, 0)</f>
        <v>#N/A</v>
      </c>
      <c r="H1321" t="e">
        <f>VLOOKUP($D1321, Data!$A$2:$V$9750, H$16, 0)</f>
        <v>#N/A</v>
      </c>
      <c r="I1321" t="e">
        <f>VLOOKUP($D1321, Data!$A$2:$V$9750, I$16, 0)</f>
        <v>#N/A</v>
      </c>
    </row>
    <row r="1322" spans="1:9" x14ac:dyDescent="0.25">
      <c r="A1322" s="11">
        <v>15</v>
      </c>
      <c r="B1322" s="13" t="s">
        <v>179</v>
      </c>
      <c r="C1322" s="13" t="s">
        <v>52</v>
      </c>
      <c r="D1322" s="14" t="str">
        <f t="shared" si="22"/>
        <v>Not Ready15MaleTotal Anxiety (15.1)</v>
      </c>
      <c r="E1322" t="e">
        <f>VLOOKUP($D1322, Data!$A$2:$V$9750, E$16, 0)</f>
        <v>#N/A</v>
      </c>
      <c r="F1322" t="e">
        <f>VLOOKUP($D1322, Data!$A$2:$V$9750, F$16, 0)</f>
        <v>#N/A</v>
      </c>
      <c r="G1322" t="e">
        <f>VLOOKUP($D1322, Data!$A$2:$V$9750, G$16, 0)</f>
        <v>#N/A</v>
      </c>
      <c r="H1322" t="e">
        <f>VLOOKUP($D1322, Data!$A$2:$V$9750, H$16, 0)</f>
        <v>#N/A</v>
      </c>
      <c r="I1322" t="e">
        <f>VLOOKUP($D1322, Data!$A$2:$V$9750, I$16, 0)</f>
        <v>#N/A</v>
      </c>
    </row>
    <row r="1323" spans="1:9" x14ac:dyDescent="0.25">
      <c r="A1323" s="11">
        <v>15</v>
      </c>
      <c r="B1323" s="13" t="s">
        <v>179</v>
      </c>
      <c r="C1323" s="13" t="s">
        <v>53</v>
      </c>
      <c r="D1323" s="14" t="str">
        <f t="shared" si="22"/>
        <v>Not Ready15MaleTotal Anxiety and Depression (25.1)</v>
      </c>
      <c r="E1323" t="e">
        <f>VLOOKUP($D1323, Data!$A$2:$V$9750, E$16, 0)</f>
        <v>#N/A</v>
      </c>
      <c r="F1323" t="e">
        <f>VLOOKUP($D1323, Data!$A$2:$V$9750, F$16, 0)</f>
        <v>#N/A</v>
      </c>
      <c r="G1323" t="e">
        <f>VLOOKUP($D1323, Data!$A$2:$V$9750, G$16, 0)</f>
        <v>#N/A</v>
      </c>
      <c r="H1323" t="e">
        <f>VLOOKUP($D1323, Data!$A$2:$V$9750, H$16, 0)</f>
        <v>#N/A</v>
      </c>
      <c r="I1323" t="e">
        <f>VLOOKUP($D1323, Data!$A$2:$V$9750, I$16, 0)</f>
        <v>#N/A</v>
      </c>
    </row>
    <row r="1324" spans="1:9" x14ac:dyDescent="0.25">
      <c r="A1324" s="11">
        <v>15</v>
      </c>
      <c r="B1324" s="13" t="s">
        <v>179</v>
      </c>
      <c r="C1324" s="13" t="s">
        <v>182</v>
      </c>
      <c r="D1324" s="14" t="str">
        <f t="shared" si="22"/>
        <v>Not Ready15MaleTotal Depression (5.1)</v>
      </c>
      <c r="E1324" t="e">
        <f>VLOOKUP($D1324, Data!$A$2:$V$9750, E$16, 0)</f>
        <v>#N/A</v>
      </c>
      <c r="F1324" t="e">
        <f>VLOOKUP($D1324, Data!$A$2:$V$9750, F$16, 0)</f>
        <v>#N/A</v>
      </c>
      <c r="G1324" t="e">
        <f>VLOOKUP($D1324, Data!$A$2:$V$9750, G$16, 0)</f>
        <v>#N/A</v>
      </c>
      <c r="H1324" t="e">
        <f>VLOOKUP($D1324, Data!$A$2:$V$9750, H$16, 0)</f>
        <v>#N/A</v>
      </c>
      <c r="I1324" t="e">
        <f>VLOOKUP($D1324, Data!$A$2:$V$9750, I$16, 0)</f>
        <v>#N/A</v>
      </c>
    </row>
    <row r="1325" spans="1:9" x14ac:dyDescent="0.25">
      <c r="A1325" s="11">
        <v>15</v>
      </c>
      <c r="B1325" s="13" t="s">
        <v>179</v>
      </c>
      <c r="C1325" s="13" t="s">
        <v>183</v>
      </c>
      <c r="D1325" s="14" t="str">
        <f t="shared" si="22"/>
        <v>Not Ready15MaleTotal Anxiety (20.1)</v>
      </c>
      <c r="E1325" t="e">
        <f>VLOOKUP($D1325, Data!$A$2:$V$9750, E$16, 0)</f>
        <v>#N/A</v>
      </c>
      <c r="F1325" t="e">
        <f>VLOOKUP($D1325, Data!$A$2:$V$9750, F$16, 0)</f>
        <v>#N/A</v>
      </c>
      <c r="G1325" t="e">
        <f>VLOOKUP($D1325, Data!$A$2:$V$9750, G$16, 0)</f>
        <v>#N/A</v>
      </c>
      <c r="H1325" t="e">
        <f>VLOOKUP($D1325, Data!$A$2:$V$9750, H$16, 0)</f>
        <v>#N/A</v>
      </c>
      <c r="I1325" t="e">
        <f>VLOOKUP($D1325, Data!$A$2:$V$9750, I$16, 0)</f>
        <v>#N/A</v>
      </c>
    </row>
    <row r="1326" spans="1:9" x14ac:dyDescent="0.25">
      <c r="A1326" s="11">
        <v>15</v>
      </c>
      <c r="B1326" s="13" t="s">
        <v>3302</v>
      </c>
      <c r="C1326" s="13" t="s">
        <v>29</v>
      </c>
      <c r="D1326" s="14" t="str">
        <f t="shared" si="22"/>
        <v>Not Ready15CombinedSocial Phobia (9.1)</v>
      </c>
      <c r="E1326" t="e">
        <f>VLOOKUP($D1326, Data!$A$2:$V$9750, E$16, 0)</f>
        <v>#N/A</v>
      </c>
      <c r="F1326" t="e">
        <f>VLOOKUP($D1326, Data!$A$2:$V$9750, F$16, 0)</f>
        <v>#N/A</v>
      </c>
      <c r="G1326" t="e">
        <f>VLOOKUP($D1326, Data!$A$2:$V$9750, G$16, 0)</f>
        <v>#N/A</v>
      </c>
      <c r="H1326" t="e">
        <f>VLOOKUP($D1326, Data!$A$2:$V$9750, H$16, 0)</f>
        <v>#N/A</v>
      </c>
      <c r="I1326" t="e">
        <f>VLOOKUP($D1326, Data!$A$2:$V$9750, I$16, 0)</f>
        <v>#N/A</v>
      </c>
    </row>
    <row r="1327" spans="1:9" x14ac:dyDescent="0.25">
      <c r="A1327" s="11">
        <v>15</v>
      </c>
      <c r="B1327" s="13" t="s">
        <v>3302</v>
      </c>
      <c r="C1327" s="13" t="s">
        <v>30</v>
      </c>
      <c r="D1327" s="14" t="str">
        <f t="shared" si="22"/>
        <v>Not Ready15CombinedPanic Disorder (9.1)</v>
      </c>
      <c r="E1327" t="e">
        <f>VLOOKUP($D1327, Data!$A$2:$V$9750, E$16, 0)</f>
        <v>#N/A</v>
      </c>
      <c r="F1327" t="e">
        <f>VLOOKUP($D1327, Data!$A$2:$V$9750, F$16, 0)</f>
        <v>#N/A</v>
      </c>
      <c r="G1327" t="e">
        <f>VLOOKUP($D1327, Data!$A$2:$V$9750, G$16, 0)</f>
        <v>#N/A</v>
      </c>
      <c r="H1327" t="e">
        <f>VLOOKUP($D1327, Data!$A$2:$V$9750, H$16, 0)</f>
        <v>#N/A</v>
      </c>
      <c r="I1327" t="e">
        <f>VLOOKUP($D1327, Data!$A$2:$V$9750, I$16, 0)</f>
        <v>#N/A</v>
      </c>
    </row>
    <row r="1328" spans="1:9" x14ac:dyDescent="0.25">
      <c r="A1328" s="11">
        <v>15</v>
      </c>
      <c r="B1328" s="13" t="s">
        <v>3302</v>
      </c>
      <c r="C1328" s="13" t="s">
        <v>31</v>
      </c>
      <c r="D1328" s="14" t="str">
        <f t="shared" si="22"/>
        <v>Not Ready15CombinedGeneralized Anxiety Disorder (6.1)</v>
      </c>
      <c r="E1328" t="e">
        <f>VLOOKUP($D1328, Data!$A$2:$V$9750, E$16, 0)</f>
        <v>#N/A</v>
      </c>
      <c r="F1328" t="e">
        <f>VLOOKUP($D1328, Data!$A$2:$V$9750, F$16, 0)</f>
        <v>#N/A</v>
      </c>
      <c r="G1328" t="e">
        <f>VLOOKUP($D1328, Data!$A$2:$V$9750, G$16, 0)</f>
        <v>#N/A</v>
      </c>
      <c r="H1328" t="e">
        <f>VLOOKUP($D1328, Data!$A$2:$V$9750, H$16, 0)</f>
        <v>#N/A</v>
      </c>
      <c r="I1328" t="e">
        <f>VLOOKUP($D1328, Data!$A$2:$V$9750, I$16, 0)</f>
        <v>#N/A</v>
      </c>
    </row>
    <row r="1329" spans="1:9" x14ac:dyDescent="0.25">
      <c r="A1329" s="11">
        <v>15</v>
      </c>
      <c r="B1329" s="13" t="s">
        <v>3302</v>
      </c>
      <c r="C1329" s="13" t="s">
        <v>32</v>
      </c>
      <c r="D1329" s="14" t="str">
        <f t="shared" si="22"/>
        <v>Not Ready15CombinedMajor Depressive Disorder (10.1)</v>
      </c>
      <c r="E1329" t="e">
        <f>VLOOKUP($D1329, Data!$A$2:$V$9750, E$16, 0)</f>
        <v>#N/A</v>
      </c>
      <c r="F1329" t="e">
        <f>VLOOKUP($D1329, Data!$A$2:$V$9750, F$16, 0)</f>
        <v>#N/A</v>
      </c>
      <c r="G1329" t="e">
        <f>VLOOKUP($D1329, Data!$A$2:$V$9750, G$16, 0)</f>
        <v>#N/A</v>
      </c>
      <c r="H1329" t="e">
        <f>VLOOKUP($D1329, Data!$A$2:$V$9750, H$16, 0)</f>
        <v>#N/A</v>
      </c>
      <c r="I1329" t="e">
        <f>VLOOKUP($D1329, Data!$A$2:$V$9750, I$16, 0)</f>
        <v>#N/A</v>
      </c>
    </row>
    <row r="1330" spans="1:9" x14ac:dyDescent="0.25">
      <c r="A1330" s="11">
        <v>15</v>
      </c>
      <c r="B1330" s="13" t="s">
        <v>3302</v>
      </c>
      <c r="C1330" s="13" t="s">
        <v>33</v>
      </c>
      <c r="D1330" s="14" t="str">
        <f t="shared" si="22"/>
        <v>Not Ready15CombinedSeparation Anxiety Disorder (7.1)</v>
      </c>
      <c r="E1330" t="e">
        <f>VLOOKUP($D1330, Data!$A$2:$V$9750, E$16, 0)</f>
        <v>#N/A</v>
      </c>
      <c r="F1330" t="e">
        <f>VLOOKUP($D1330, Data!$A$2:$V$9750, F$16, 0)</f>
        <v>#N/A</v>
      </c>
      <c r="G1330" t="e">
        <f>VLOOKUP($D1330, Data!$A$2:$V$9750, G$16, 0)</f>
        <v>#N/A</v>
      </c>
      <c r="H1330" t="e">
        <f>VLOOKUP($D1330, Data!$A$2:$V$9750, H$16, 0)</f>
        <v>#N/A</v>
      </c>
      <c r="I1330" t="e">
        <f>VLOOKUP($D1330, Data!$A$2:$V$9750, I$16, 0)</f>
        <v>#N/A</v>
      </c>
    </row>
    <row r="1331" spans="1:9" x14ac:dyDescent="0.25">
      <c r="A1331" s="11">
        <v>15</v>
      </c>
      <c r="B1331" s="13" t="s">
        <v>3302</v>
      </c>
      <c r="C1331" s="13" t="s">
        <v>34</v>
      </c>
      <c r="D1331" s="14" t="str">
        <f t="shared" si="22"/>
        <v>Not Ready15CombinedObsessive Compulsive Disorder (6.1)</v>
      </c>
      <c r="E1331" t="e">
        <f>VLOOKUP($D1331, Data!$A$2:$V$9750, E$16, 0)</f>
        <v>#N/A</v>
      </c>
      <c r="F1331" t="e">
        <f>VLOOKUP($D1331, Data!$A$2:$V$9750, F$16, 0)</f>
        <v>#N/A</v>
      </c>
      <c r="G1331" t="e">
        <f>VLOOKUP($D1331, Data!$A$2:$V$9750, G$16, 0)</f>
        <v>#N/A</v>
      </c>
      <c r="H1331" t="e">
        <f>VLOOKUP($D1331, Data!$A$2:$V$9750, H$16, 0)</f>
        <v>#N/A</v>
      </c>
      <c r="I1331" t="e">
        <f>VLOOKUP($D1331, Data!$A$2:$V$9750, I$16, 0)</f>
        <v>#N/A</v>
      </c>
    </row>
    <row r="1332" spans="1:9" x14ac:dyDescent="0.25">
      <c r="A1332" s="11">
        <v>15</v>
      </c>
      <c r="B1332" s="13" t="s">
        <v>3302</v>
      </c>
      <c r="C1332" s="13" t="s">
        <v>35</v>
      </c>
      <c r="D1332" s="14" t="str">
        <f t="shared" si="22"/>
        <v>Not Ready15CombinedTotal Anxiety (37.1)</v>
      </c>
      <c r="E1332" t="e">
        <f>VLOOKUP($D1332, Data!$A$2:$V$9750, E$16, 0)</f>
        <v>#N/A</v>
      </c>
      <c r="F1332" t="e">
        <f>VLOOKUP($D1332, Data!$A$2:$V$9750, F$16, 0)</f>
        <v>#N/A</v>
      </c>
      <c r="G1332" t="e">
        <f>VLOOKUP($D1332, Data!$A$2:$V$9750, G$16, 0)</f>
        <v>#N/A</v>
      </c>
      <c r="H1332" t="e">
        <f>VLOOKUP($D1332, Data!$A$2:$V$9750, H$16, 0)</f>
        <v>#N/A</v>
      </c>
      <c r="I1332" t="e">
        <f>VLOOKUP($D1332, Data!$A$2:$V$9750, I$16, 0)</f>
        <v>#N/A</v>
      </c>
    </row>
    <row r="1333" spans="1:9" x14ac:dyDescent="0.25">
      <c r="A1333" s="11">
        <v>15</v>
      </c>
      <c r="B1333" s="13" t="s">
        <v>3302</v>
      </c>
      <c r="C1333" s="13" t="s">
        <v>36</v>
      </c>
      <c r="D1333" s="14" t="str">
        <f t="shared" si="22"/>
        <v>Not Ready15CombinedTotal Anxiety and Depression (47.1)</v>
      </c>
      <c r="E1333" t="e">
        <f>VLOOKUP($D1333, Data!$A$2:$V$9750, E$16, 0)</f>
        <v>#N/A</v>
      </c>
      <c r="F1333" t="e">
        <f>VLOOKUP($D1333, Data!$A$2:$V$9750, F$16, 0)</f>
        <v>#N/A</v>
      </c>
      <c r="G1333" t="e">
        <f>VLOOKUP($D1333, Data!$A$2:$V$9750, G$16, 0)</f>
        <v>#N/A</v>
      </c>
      <c r="H1333" t="e">
        <f>VLOOKUP($D1333, Data!$A$2:$V$9750, H$16, 0)</f>
        <v>#N/A</v>
      </c>
      <c r="I1333" t="e">
        <f>VLOOKUP($D1333, Data!$A$2:$V$9750, I$16, 0)</f>
        <v>#N/A</v>
      </c>
    </row>
    <row r="1334" spans="1:9" x14ac:dyDescent="0.25">
      <c r="A1334" s="11">
        <v>15</v>
      </c>
      <c r="B1334" s="13" t="s">
        <v>3302</v>
      </c>
      <c r="C1334" s="13" t="s">
        <v>52</v>
      </c>
      <c r="D1334" s="14" t="str">
        <f t="shared" si="22"/>
        <v>Not Ready15CombinedTotal Anxiety (15.1)</v>
      </c>
      <c r="E1334" t="e">
        <f>VLOOKUP($D1334, Data!$A$2:$V$9750, E$16, 0)</f>
        <v>#N/A</v>
      </c>
      <c r="F1334" t="e">
        <f>VLOOKUP($D1334, Data!$A$2:$V$9750, F$16, 0)</f>
        <v>#N/A</v>
      </c>
      <c r="G1334" t="e">
        <f>VLOOKUP($D1334, Data!$A$2:$V$9750, G$16, 0)</f>
        <v>#N/A</v>
      </c>
      <c r="H1334" t="e">
        <f>VLOOKUP($D1334, Data!$A$2:$V$9750, H$16, 0)</f>
        <v>#N/A</v>
      </c>
      <c r="I1334" t="e">
        <f>VLOOKUP($D1334, Data!$A$2:$V$9750, I$16, 0)</f>
        <v>#N/A</v>
      </c>
    </row>
    <row r="1335" spans="1:9" x14ac:dyDescent="0.25">
      <c r="A1335" s="11">
        <v>15</v>
      </c>
      <c r="B1335" s="13" t="s">
        <v>3302</v>
      </c>
      <c r="C1335" s="13" t="s">
        <v>53</v>
      </c>
      <c r="D1335" s="14" t="str">
        <f t="shared" si="22"/>
        <v>Not Ready15CombinedTotal Anxiety and Depression (25.1)</v>
      </c>
      <c r="E1335" t="e">
        <f>VLOOKUP($D1335, Data!$A$2:$V$9750, E$16, 0)</f>
        <v>#N/A</v>
      </c>
      <c r="F1335" t="e">
        <f>VLOOKUP($D1335, Data!$A$2:$V$9750, F$16, 0)</f>
        <v>#N/A</v>
      </c>
      <c r="G1335" t="e">
        <f>VLOOKUP($D1335, Data!$A$2:$V$9750, G$16, 0)</f>
        <v>#N/A</v>
      </c>
      <c r="H1335" t="e">
        <f>VLOOKUP($D1335, Data!$A$2:$V$9750, H$16, 0)</f>
        <v>#N/A</v>
      </c>
      <c r="I1335" t="e">
        <f>VLOOKUP($D1335, Data!$A$2:$V$9750, I$16, 0)</f>
        <v>#N/A</v>
      </c>
    </row>
    <row r="1336" spans="1:9" x14ac:dyDescent="0.25">
      <c r="A1336" s="11">
        <v>15</v>
      </c>
      <c r="B1336" s="13" t="s">
        <v>3302</v>
      </c>
      <c r="C1336" s="13" t="s">
        <v>182</v>
      </c>
      <c r="D1336" s="14" t="str">
        <f t="shared" si="22"/>
        <v>Not Ready15CombinedTotal Depression (5.1)</v>
      </c>
      <c r="E1336" t="e">
        <f>VLOOKUP($D1336, Data!$A$2:$V$9750, E$16, 0)</f>
        <v>#N/A</v>
      </c>
      <c r="F1336" t="e">
        <f>VLOOKUP($D1336, Data!$A$2:$V$9750, F$16, 0)</f>
        <v>#N/A</v>
      </c>
      <c r="G1336" t="e">
        <f>VLOOKUP($D1336, Data!$A$2:$V$9750, G$16, 0)</f>
        <v>#N/A</v>
      </c>
      <c r="H1336" t="e">
        <f>VLOOKUP($D1336, Data!$A$2:$V$9750, H$16, 0)</f>
        <v>#N/A</v>
      </c>
      <c r="I1336" t="e">
        <f>VLOOKUP($D1336, Data!$A$2:$V$9750, I$16, 0)</f>
        <v>#N/A</v>
      </c>
    </row>
    <row r="1337" spans="1:9" x14ac:dyDescent="0.25">
      <c r="A1337" s="11">
        <v>15</v>
      </c>
      <c r="B1337" s="13" t="s">
        <v>3302</v>
      </c>
      <c r="C1337" s="13" t="s">
        <v>183</v>
      </c>
      <c r="D1337" s="14" t="str">
        <f t="shared" si="22"/>
        <v>Not Ready15CombinedTotal Anxiety (20.1)</v>
      </c>
      <c r="E1337" t="e">
        <f>VLOOKUP($D1337, Data!$A$2:$V$9750, E$16, 0)</f>
        <v>#N/A</v>
      </c>
      <c r="F1337" t="e">
        <f>VLOOKUP($D1337, Data!$A$2:$V$9750, F$16, 0)</f>
        <v>#N/A</v>
      </c>
      <c r="G1337" t="e">
        <f>VLOOKUP($D1337, Data!$A$2:$V$9750, G$16, 0)</f>
        <v>#N/A</v>
      </c>
      <c r="H1337" t="e">
        <f>VLOOKUP($D1337, Data!$A$2:$V$9750, H$16, 0)</f>
        <v>#N/A</v>
      </c>
      <c r="I1337" t="e">
        <f>VLOOKUP($D1337, Data!$A$2:$V$9750, I$16, 0)</f>
        <v>#N/A</v>
      </c>
    </row>
    <row r="1338" spans="1:9" x14ac:dyDescent="0.25">
      <c r="A1338" s="11">
        <v>15</v>
      </c>
      <c r="B1338" s="13" t="s">
        <v>180</v>
      </c>
      <c r="C1338" s="13" t="s">
        <v>29</v>
      </c>
      <c r="D1338" s="14" t="str">
        <f t="shared" si="22"/>
        <v>Not Ready15Non-binarySocial Phobia (9.1)</v>
      </c>
      <c r="E1338" t="e">
        <f>VLOOKUP($D1338, Data!$A$2:$V$9750, E$16, 0)</f>
        <v>#N/A</v>
      </c>
      <c r="F1338" t="e">
        <f>VLOOKUP($D1338, Data!$A$2:$V$9750, F$16, 0)</f>
        <v>#N/A</v>
      </c>
      <c r="G1338" t="e">
        <f>VLOOKUP($D1338, Data!$A$2:$V$9750, G$16, 0)</f>
        <v>#N/A</v>
      </c>
      <c r="H1338" t="e">
        <f>VLOOKUP($D1338, Data!$A$2:$V$9750, H$16, 0)</f>
        <v>#N/A</v>
      </c>
      <c r="I1338" t="e">
        <f>VLOOKUP($D1338, Data!$A$2:$V$9750, I$16, 0)</f>
        <v>#N/A</v>
      </c>
    </row>
    <row r="1339" spans="1:9" x14ac:dyDescent="0.25">
      <c r="A1339" s="11">
        <v>15</v>
      </c>
      <c r="B1339" s="13" t="s">
        <v>180</v>
      </c>
      <c r="C1339" s="13" t="s">
        <v>30</v>
      </c>
      <c r="D1339" s="14" t="str">
        <f t="shared" si="22"/>
        <v>Not Ready15Non-binaryPanic Disorder (9.1)</v>
      </c>
      <c r="E1339" t="e">
        <f>VLOOKUP($D1339, Data!$A$2:$V$9750, E$16, 0)</f>
        <v>#N/A</v>
      </c>
      <c r="F1339" t="e">
        <f>VLOOKUP($D1339, Data!$A$2:$V$9750, F$16, 0)</f>
        <v>#N/A</v>
      </c>
      <c r="G1339" t="e">
        <f>VLOOKUP($D1339, Data!$A$2:$V$9750, G$16, 0)</f>
        <v>#N/A</v>
      </c>
      <c r="H1339" t="e">
        <f>VLOOKUP($D1339, Data!$A$2:$V$9750, H$16, 0)</f>
        <v>#N/A</v>
      </c>
      <c r="I1339" t="e">
        <f>VLOOKUP($D1339, Data!$A$2:$V$9750, I$16, 0)</f>
        <v>#N/A</v>
      </c>
    </row>
    <row r="1340" spans="1:9" x14ac:dyDescent="0.25">
      <c r="A1340" s="11">
        <v>15</v>
      </c>
      <c r="B1340" s="13" t="s">
        <v>180</v>
      </c>
      <c r="C1340" s="13" t="s">
        <v>31</v>
      </c>
      <c r="D1340" s="14" t="str">
        <f t="shared" si="22"/>
        <v>Not Ready15Non-binaryGeneralized Anxiety Disorder (6.1)</v>
      </c>
      <c r="E1340" t="e">
        <f>VLOOKUP($D1340, Data!$A$2:$V$9750, E$16, 0)</f>
        <v>#N/A</v>
      </c>
      <c r="F1340" t="e">
        <f>VLOOKUP($D1340, Data!$A$2:$V$9750, F$16, 0)</f>
        <v>#N/A</v>
      </c>
      <c r="G1340" t="e">
        <f>VLOOKUP($D1340, Data!$A$2:$V$9750, G$16, 0)</f>
        <v>#N/A</v>
      </c>
      <c r="H1340" t="e">
        <f>VLOOKUP($D1340, Data!$A$2:$V$9750, H$16, 0)</f>
        <v>#N/A</v>
      </c>
      <c r="I1340" t="e">
        <f>VLOOKUP($D1340, Data!$A$2:$V$9750, I$16, 0)</f>
        <v>#N/A</v>
      </c>
    </row>
    <row r="1341" spans="1:9" x14ac:dyDescent="0.25">
      <c r="A1341" s="11">
        <v>15</v>
      </c>
      <c r="B1341" s="13" t="s">
        <v>180</v>
      </c>
      <c r="C1341" s="13" t="s">
        <v>32</v>
      </c>
      <c r="D1341" s="14" t="str">
        <f t="shared" si="22"/>
        <v>Not Ready15Non-binaryMajor Depressive Disorder (10.1)</v>
      </c>
      <c r="E1341" t="e">
        <f>VLOOKUP($D1341, Data!$A$2:$V$9750, E$16, 0)</f>
        <v>#N/A</v>
      </c>
      <c r="F1341" t="e">
        <f>VLOOKUP($D1341, Data!$A$2:$V$9750, F$16, 0)</f>
        <v>#N/A</v>
      </c>
      <c r="G1341" t="e">
        <f>VLOOKUP($D1341, Data!$A$2:$V$9750, G$16, 0)</f>
        <v>#N/A</v>
      </c>
      <c r="H1341" t="e">
        <f>VLOOKUP($D1341, Data!$A$2:$V$9750, H$16, 0)</f>
        <v>#N/A</v>
      </c>
      <c r="I1341" t="e">
        <f>VLOOKUP($D1341, Data!$A$2:$V$9750, I$16, 0)</f>
        <v>#N/A</v>
      </c>
    </row>
    <row r="1342" spans="1:9" x14ac:dyDescent="0.25">
      <c r="A1342" s="11">
        <v>15</v>
      </c>
      <c r="B1342" s="13" t="s">
        <v>180</v>
      </c>
      <c r="C1342" s="13" t="s">
        <v>33</v>
      </c>
      <c r="D1342" s="14" t="str">
        <f t="shared" si="22"/>
        <v>Not Ready15Non-binarySeparation Anxiety Disorder (7.1)</v>
      </c>
      <c r="E1342" t="e">
        <f>VLOOKUP($D1342, Data!$A$2:$V$9750, E$16, 0)</f>
        <v>#N/A</v>
      </c>
      <c r="F1342" t="e">
        <f>VLOOKUP($D1342, Data!$A$2:$V$9750, F$16, 0)</f>
        <v>#N/A</v>
      </c>
      <c r="G1342" t="e">
        <f>VLOOKUP($D1342, Data!$A$2:$V$9750, G$16, 0)</f>
        <v>#N/A</v>
      </c>
      <c r="H1342" t="e">
        <f>VLOOKUP($D1342, Data!$A$2:$V$9750, H$16, 0)</f>
        <v>#N/A</v>
      </c>
      <c r="I1342" t="e">
        <f>VLOOKUP($D1342, Data!$A$2:$V$9750, I$16, 0)</f>
        <v>#N/A</v>
      </c>
    </row>
    <row r="1343" spans="1:9" x14ac:dyDescent="0.25">
      <c r="A1343" s="11">
        <v>15</v>
      </c>
      <c r="B1343" s="13" t="s">
        <v>180</v>
      </c>
      <c r="C1343" s="13" t="s">
        <v>34</v>
      </c>
      <c r="D1343" s="14" t="str">
        <f t="shared" si="22"/>
        <v>Not Ready15Non-binaryObsessive Compulsive Disorder (6.1)</v>
      </c>
      <c r="E1343" t="e">
        <f>VLOOKUP($D1343, Data!$A$2:$V$9750, E$16, 0)</f>
        <v>#N/A</v>
      </c>
      <c r="F1343" t="e">
        <f>VLOOKUP($D1343, Data!$A$2:$V$9750, F$16, 0)</f>
        <v>#N/A</v>
      </c>
      <c r="G1343" t="e">
        <f>VLOOKUP($D1343, Data!$A$2:$V$9750, G$16, 0)</f>
        <v>#N/A</v>
      </c>
      <c r="H1343" t="e">
        <f>VLOOKUP($D1343, Data!$A$2:$V$9750, H$16, 0)</f>
        <v>#N/A</v>
      </c>
      <c r="I1343" t="e">
        <f>VLOOKUP($D1343, Data!$A$2:$V$9750, I$16, 0)</f>
        <v>#N/A</v>
      </c>
    </row>
    <row r="1344" spans="1:9" x14ac:dyDescent="0.25">
      <c r="A1344" s="11">
        <v>15</v>
      </c>
      <c r="B1344" s="13" t="s">
        <v>180</v>
      </c>
      <c r="C1344" s="13" t="s">
        <v>35</v>
      </c>
      <c r="D1344" s="14" t="str">
        <f t="shared" si="22"/>
        <v>Not Ready15Non-binaryTotal Anxiety (37.1)</v>
      </c>
      <c r="E1344" t="e">
        <f>VLOOKUP($D1344, Data!$A$2:$V$9750, E$16, 0)</f>
        <v>#N/A</v>
      </c>
      <c r="F1344" t="e">
        <f>VLOOKUP($D1344, Data!$A$2:$V$9750, F$16, 0)</f>
        <v>#N/A</v>
      </c>
      <c r="G1344" t="e">
        <f>VLOOKUP($D1344, Data!$A$2:$V$9750, G$16, 0)</f>
        <v>#N/A</v>
      </c>
      <c r="H1344" t="e">
        <f>VLOOKUP($D1344, Data!$A$2:$V$9750, H$16, 0)</f>
        <v>#N/A</v>
      </c>
      <c r="I1344" t="e">
        <f>VLOOKUP($D1344, Data!$A$2:$V$9750, I$16, 0)</f>
        <v>#N/A</v>
      </c>
    </row>
    <row r="1345" spans="1:9" x14ac:dyDescent="0.25">
      <c r="A1345" s="11">
        <v>15</v>
      </c>
      <c r="B1345" s="13" t="s">
        <v>180</v>
      </c>
      <c r="C1345" s="13" t="s">
        <v>36</v>
      </c>
      <c r="D1345" s="14" t="str">
        <f t="shared" si="22"/>
        <v>Not Ready15Non-binaryTotal Anxiety and Depression (47.1)</v>
      </c>
      <c r="E1345" t="e">
        <f>VLOOKUP($D1345, Data!$A$2:$V$9750, E$16, 0)</f>
        <v>#N/A</v>
      </c>
      <c r="F1345" t="e">
        <f>VLOOKUP($D1345, Data!$A$2:$V$9750, F$16, 0)</f>
        <v>#N/A</v>
      </c>
      <c r="G1345" t="e">
        <f>VLOOKUP($D1345, Data!$A$2:$V$9750, G$16, 0)</f>
        <v>#N/A</v>
      </c>
      <c r="H1345" t="e">
        <f>VLOOKUP($D1345, Data!$A$2:$V$9750, H$16, 0)</f>
        <v>#N/A</v>
      </c>
      <c r="I1345" t="e">
        <f>VLOOKUP($D1345, Data!$A$2:$V$9750, I$16, 0)</f>
        <v>#N/A</v>
      </c>
    </row>
    <row r="1346" spans="1:9" x14ac:dyDescent="0.25">
      <c r="A1346" s="11">
        <v>15</v>
      </c>
      <c r="B1346" s="13" t="s">
        <v>180</v>
      </c>
      <c r="C1346" s="13" t="s">
        <v>52</v>
      </c>
      <c r="D1346" s="14" t="str">
        <f t="shared" si="22"/>
        <v>Not Ready15Non-binaryTotal Anxiety (15.1)</v>
      </c>
      <c r="E1346" t="e">
        <f>VLOOKUP($D1346, Data!$A$2:$V$9750, E$16, 0)</f>
        <v>#N/A</v>
      </c>
      <c r="F1346" t="e">
        <f>VLOOKUP($D1346, Data!$A$2:$V$9750, F$16, 0)</f>
        <v>#N/A</v>
      </c>
      <c r="G1346" t="e">
        <f>VLOOKUP($D1346, Data!$A$2:$V$9750, G$16, 0)</f>
        <v>#N/A</v>
      </c>
      <c r="H1346" t="e">
        <f>VLOOKUP($D1346, Data!$A$2:$V$9750, H$16, 0)</f>
        <v>#N/A</v>
      </c>
      <c r="I1346" t="e">
        <f>VLOOKUP($D1346, Data!$A$2:$V$9750, I$16, 0)</f>
        <v>#N/A</v>
      </c>
    </row>
    <row r="1347" spans="1:9" x14ac:dyDescent="0.25">
      <c r="A1347" s="11">
        <v>15</v>
      </c>
      <c r="B1347" s="13" t="s">
        <v>180</v>
      </c>
      <c r="C1347" s="13" t="s">
        <v>53</v>
      </c>
      <c r="D1347" s="14" t="str">
        <f t="shared" si="22"/>
        <v>Not Ready15Non-binaryTotal Anxiety and Depression (25.1)</v>
      </c>
      <c r="E1347" t="e">
        <f>VLOOKUP($D1347, Data!$A$2:$V$9750, E$16, 0)</f>
        <v>#N/A</v>
      </c>
      <c r="F1347" t="e">
        <f>VLOOKUP($D1347, Data!$A$2:$V$9750, F$16, 0)</f>
        <v>#N/A</v>
      </c>
      <c r="G1347" t="e">
        <f>VLOOKUP($D1347, Data!$A$2:$V$9750, G$16, 0)</f>
        <v>#N/A</v>
      </c>
      <c r="H1347" t="e">
        <f>VLOOKUP($D1347, Data!$A$2:$V$9750, H$16, 0)</f>
        <v>#N/A</v>
      </c>
      <c r="I1347" t="e">
        <f>VLOOKUP($D1347, Data!$A$2:$V$9750, I$16, 0)</f>
        <v>#N/A</v>
      </c>
    </row>
    <row r="1348" spans="1:9" x14ac:dyDescent="0.25">
      <c r="A1348" s="11">
        <v>15</v>
      </c>
      <c r="B1348" s="13" t="s">
        <v>180</v>
      </c>
      <c r="C1348" s="13" t="s">
        <v>182</v>
      </c>
      <c r="D1348" s="14" t="str">
        <f t="shared" si="22"/>
        <v>Not Ready15Non-binaryTotal Depression (5.1)</v>
      </c>
      <c r="E1348" t="e">
        <f>VLOOKUP($D1348, Data!$A$2:$V$9750, E$16, 0)</f>
        <v>#N/A</v>
      </c>
      <c r="F1348" t="e">
        <f>VLOOKUP($D1348, Data!$A$2:$V$9750, F$16, 0)</f>
        <v>#N/A</v>
      </c>
      <c r="G1348" t="e">
        <f>VLOOKUP($D1348, Data!$A$2:$V$9750, G$16, 0)</f>
        <v>#N/A</v>
      </c>
      <c r="H1348" t="e">
        <f>VLOOKUP($D1348, Data!$A$2:$V$9750, H$16, 0)</f>
        <v>#N/A</v>
      </c>
      <c r="I1348" t="e">
        <f>VLOOKUP($D1348, Data!$A$2:$V$9750, I$16, 0)</f>
        <v>#N/A</v>
      </c>
    </row>
    <row r="1349" spans="1:9" x14ac:dyDescent="0.25">
      <c r="A1349" s="11">
        <v>15</v>
      </c>
      <c r="B1349" s="13" t="s">
        <v>180</v>
      </c>
      <c r="C1349" s="13" t="s">
        <v>183</v>
      </c>
      <c r="D1349" s="14" t="str">
        <f t="shared" si="22"/>
        <v>Not Ready15Non-binaryTotal Anxiety (20.1)</v>
      </c>
      <c r="E1349" t="e">
        <f>VLOOKUP($D1349, Data!$A$2:$V$9750, E$16, 0)</f>
        <v>#N/A</v>
      </c>
      <c r="F1349" t="e">
        <f>VLOOKUP($D1349, Data!$A$2:$V$9750, F$16, 0)</f>
        <v>#N/A</v>
      </c>
      <c r="G1349" t="e">
        <f>VLOOKUP($D1349, Data!$A$2:$V$9750, G$16, 0)</f>
        <v>#N/A</v>
      </c>
      <c r="H1349" t="e">
        <f>VLOOKUP($D1349, Data!$A$2:$V$9750, H$16, 0)</f>
        <v>#N/A</v>
      </c>
      <c r="I1349" t="e">
        <f>VLOOKUP($D1349, Data!$A$2:$V$9750, I$16, 0)</f>
        <v>#N/A</v>
      </c>
    </row>
    <row r="1350" spans="1:9" x14ac:dyDescent="0.25">
      <c r="A1350" s="11">
        <v>15</v>
      </c>
      <c r="B1350" s="13" t="s">
        <v>181</v>
      </c>
      <c r="C1350" s="13" t="s">
        <v>29</v>
      </c>
      <c r="D1350" s="14" t="str">
        <f t="shared" si="22"/>
        <v>Not Ready15TransgenderSocial Phobia (9.1)</v>
      </c>
      <c r="E1350" t="e">
        <f>VLOOKUP($D1350, Data!$A$2:$V$9750, E$16, 0)</f>
        <v>#N/A</v>
      </c>
      <c r="F1350" t="e">
        <f>VLOOKUP($D1350, Data!$A$2:$V$9750, F$16, 0)</f>
        <v>#N/A</v>
      </c>
      <c r="G1350" t="e">
        <f>VLOOKUP($D1350, Data!$A$2:$V$9750, G$16, 0)</f>
        <v>#N/A</v>
      </c>
      <c r="H1350" t="e">
        <f>VLOOKUP($D1350, Data!$A$2:$V$9750, H$16, 0)</f>
        <v>#N/A</v>
      </c>
      <c r="I1350" t="e">
        <f>VLOOKUP($D1350, Data!$A$2:$V$9750, I$16, 0)</f>
        <v>#N/A</v>
      </c>
    </row>
    <row r="1351" spans="1:9" x14ac:dyDescent="0.25">
      <c r="A1351" s="11">
        <v>15</v>
      </c>
      <c r="B1351" s="13" t="s">
        <v>181</v>
      </c>
      <c r="C1351" s="13" t="s">
        <v>30</v>
      </c>
      <c r="D1351" s="14" t="str">
        <f t="shared" si="22"/>
        <v>Not Ready15TransgenderPanic Disorder (9.1)</v>
      </c>
      <c r="E1351" t="e">
        <f>VLOOKUP($D1351, Data!$A$2:$V$9750, E$16, 0)</f>
        <v>#N/A</v>
      </c>
      <c r="F1351" t="e">
        <f>VLOOKUP($D1351, Data!$A$2:$V$9750, F$16, 0)</f>
        <v>#N/A</v>
      </c>
      <c r="G1351" t="e">
        <f>VLOOKUP($D1351, Data!$A$2:$V$9750, G$16, 0)</f>
        <v>#N/A</v>
      </c>
      <c r="H1351" t="e">
        <f>VLOOKUP($D1351, Data!$A$2:$V$9750, H$16, 0)</f>
        <v>#N/A</v>
      </c>
      <c r="I1351" t="e">
        <f>VLOOKUP($D1351, Data!$A$2:$V$9750, I$16, 0)</f>
        <v>#N/A</v>
      </c>
    </row>
    <row r="1352" spans="1:9" x14ac:dyDescent="0.25">
      <c r="A1352" s="11">
        <v>15</v>
      </c>
      <c r="B1352" s="13" t="s">
        <v>181</v>
      </c>
      <c r="C1352" s="13" t="s">
        <v>31</v>
      </c>
      <c r="D1352" s="14" t="str">
        <f t="shared" si="22"/>
        <v>Not Ready15TransgenderGeneralized Anxiety Disorder (6.1)</v>
      </c>
      <c r="E1352" t="e">
        <f>VLOOKUP($D1352, Data!$A$2:$V$9750, E$16, 0)</f>
        <v>#N/A</v>
      </c>
      <c r="F1352" t="e">
        <f>VLOOKUP($D1352, Data!$A$2:$V$9750, F$16, 0)</f>
        <v>#N/A</v>
      </c>
      <c r="G1352" t="e">
        <f>VLOOKUP($D1352, Data!$A$2:$V$9750, G$16, 0)</f>
        <v>#N/A</v>
      </c>
      <c r="H1352" t="e">
        <f>VLOOKUP($D1352, Data!$A$2:$V$9750, H$16, 0)</f>
        <v>#N/A</v>
      </c>
      <c r="I1352" t="e">
        <f>VLOOKUP($D1352, Data!$A$2:$V$9750, I$16, 0)</f>
        <v>#N/A</v>
      </c>
    </row>
    <row r="1353" spans="1:9" x14ac:dyDescent="0.25">
      <c r="A1353" s="11">
        <v>15</v>
      </c>
      <c r="B1353" s="13" t="s">
        <v>181</v>
      </c>
      <c r="C1353" s="13" t="s">
        <v>32</v>
      </c>
      <c r="D1353" s="14" t="str">
        <f t="shared" si="22"/>
        <v>Not Ready15TransgenderMajor Depressive Disorder (10.1)</v>
      </c>
      <c r="E1353" t="e">
        <f>VLOOKUP($D1353, Data!$A$2:$V$9750, E$16, 0)</f>
        <v>#N/A</v>
      </c>
      <c r="F1353" t="e">
        <f>VLOOKUP($D1353, Data!$A$2:$V$9750, F$16, 0)</f>
        <v>#N/A</v>
      </c>
      <c r="G1353" t="e">
        <f>VLOOKUP($D1353, Data!$A$2:$V$9750, G$16, 0)</f>
        <v>#N/A</v>
      </c>
      <c r="H1353" t="e">
        <f>VLOOKUP($D1353, Data!$A$2:$V$9750, H$16, 0)</f>
        <v>#N/A</v>
      </c>
      <c r="I1353" t="e">
        <f>VLOOKUP($D1353, Data!$A$2:$V$9750, I$16, 0)</f>
        <v>#N/A</v>
      </c>
    </row>
    <row r="1354" spans="1:9" x14ac:dyDescent="0.25">
      <c r="A1354" s="11">
        <v>15</v>
      </c>
      <c r="B1354" s="13" t="s">
        <v>181</v>
      </c>
      <c r="C1354" s="13" t="s">
        <v>33</v>
      </c>
      <c r="D1354" s="14" t="str">
        <f t="shared" si="22"/>
        <v>Not Ready15TransgenderSeparation Anxiety Disorder (7.1)</v>
      </c>
      <c r="E1354" t="e">
        <f>VLOOKUP($D1354, Data!$A$2:$V$9750, E$16, 0)</f>
        <v>#N/A</v>
      </c>
      <c r="F1354" t="e">
        <f>VLOOKUP($D1354, Data!$A$2:$V$9750, F$16, 0)</f>
        <v>#N/A</v>
      </c>
      <c r="G1354" t="e">
        <f>VLOOKUP($D1354, Data!$A$2:$V$9750, G$16, 0)</f>
        <v>#N/A</v>
      </c>
      <c r="H1354" t="e">
        <f>VLOOKUP($D1354, Data!$A$2:$V$9750, H$16, 0)</f>
        <v>#N/A</v>
      </c>
      <c r="I1354" t="e">
        <f>VLOOKUP($D1354, Data!$A$2:$V$9750, I$16, 0)</f>
        <v>#N/A</v>
      </c>
    </row>
    <row r="1355" spans="1:9" x14ac:dyDescent="0.25">
      <c r="A1355" s="11">
        <v>15</v>
      </c>
      <c r="B1355" s="13" t="s">
        <v>181</v>
      </c>
      <c r="C1355" s="13" t="s">
        <v>34</v>
      </c>
      <c r="D1355" s="14" t="str">
        <f t="shared" si="22"/>
        <v>Not Ready15TransgenderObsessive Compulsive Disorder (6.1)</v>
      </c>
      <c r="E1355" t="e">
        <f>VLOOKUP($D1355, Data!$A$2:$V$9750, E$16, 0)</f>
        <v>#N/A</v>
      </c>
      <c r="F1355" t="e">
        <f>VLOOKUP($D1355, Data!$A$2:$V$9750, F$16, 0)</f>
        <v>#N/A</v>
      </c>
      <c r="G1355" t="e">
        <f>VLOOKUP($D1355, Data!$A$2:$V$9750, G$16, 0)</f>
        <v>#N/A</v>
      </c>
      <c r="H1355" t="e">
        <f>VLOOKUP($D1355, Data!$A$2:$V$9750, H$16, 0)</f>
        <v>#N/A</v>
      </c>
      <c r="I1355" t="e">
        <f>VLOOKUP($D1355, Data!$A$2:$V$9750, I$16, 0)</f>
        <v>#N/A</v>
      </c>
    </row>
    <row r="1356" spans="1:9" x14ac:dyDescent="0.25">
      <c r="A1356" s="11">
        <v>15</v>
      </c>
      <c r="B1356" s="13" t="s">
        <v>181</v>
      </c>
      <c r="C1356" s="13" t="s">
        <v>35</v>
      </c>
      <c r="D1356" s="14" t="str">
        <f t="shared" si="22"/>
        <v>Not Ready15TransgenderTotal Anxiety (37.1)</v>
      </c>
      <c r="E1356" t="e">
        <f>VLOOKUP($D1356, Data!$A$2:$V$9750, E$16, 0)</f>
        <v>#N/A</v>
      </c>
      <c r="F1356" t="e">
        <f>VLOOKUP($D1356, Data!$A$2:$V$9750, F$16, 0)</f>
        <v>#N/A</v>
      </c>
      <c r="G1356" t="e">
        <f>VLOOKUP($D1356, Data!$A$2:$V$9750, G$16, 0)</f>
        <v>#N/A</v>
      </c>
      <c r="H1356" t="e">
        <f>VLOOKUP($D1356, Data!$A$2:$V$9750, H$16, 0)</f>
        <v>#N/A</v>
      </c>
      <c r="I1356" t="e">
        <f>VLOOKUP($D1356, Data!$A$2:$V$9750, I$16, 0)</f>
        <v>#N/A</v>
      </c>
    </row>
    <row r="1357" spans="1:9" x14ac:dyDescent="0.25">
      <c r="A1357" s="11">
        <v>15</v>
      </c>
      <c r="B1357" s="13" t="s">
        <v>181</v>
      </c>
      <c r="C1357" s="13" t="s">
        <v>36</v>
      </c>
      <c r="D1357" s="14" t="str">
        <f t="shared" si="22"/>
        <v>Not Ready15TransgenderTotal Anxiety and Depression (47.1)</v>
      </c>
      <c r="E1357" t="e">
        <f>VLOOKUP($D1357, Data!$A$2:$V$9750, E$16, 0)</f>
        <v>#N/A</v>
      </c>
      <c r="F1357" t="e">
        <f>VLOOKUP($D1357, Data!$A$2:$V$9750, F$16, 0)</f>
        <v>#N/A</v>
      </c>
      <c r="G1357" t="e">
        <f>VLOOKUP($D1357, Data!$A$2:$V$9750, G$16, 0)</f>
        <v>#N/A</v>
      </c>
      <c r="H1357" t="e">
        <f>VLOOKUP($D1357, Data!$A$2:$V$9750, H$16, 0)</f>
        <v>#N/A</v>
      </c>
      <c r="I1357" t="e">
        <f>VLOOKUP($D1357, Data!$A$2:$V$9750, I$16, 0)</f>
        <v>#N/A</v>
      </c>
    </row>
    <row r="1358" spans="1:9" x14ac:dyDescent="0.25">
      <c r="A1358" s="11">
        <v>15</v>
      </c>
      <c r="B1358" s="13" t="s">
        <v>181</v>
      </c>
      <c r="C1358" s="13" t="s">
        <v>52</v>
      </c>
      <c r="D1358" s="14" t="str">
        <f t="shared" si="22"/>
        <v>Not Ready15TransgenderTotal Anxiety (15.1)</v>
      </c>
      <c r="E1358" t="e">
        <f>VLOOKUP($D1358, Data!$A$2:$V$9750, E$16, 0)</f>
        <v>#N/A</v>
      </c>
      <c r="F1358" t="e">
        <f>VLOOKUP($D1358, Data!$A$2:$V$9750, F$16, 0)</f>
        <v>#N/A</v>
      </c>
      <c r="G1358" t="e">
        <f>VLOOKUP($D1358, Data!$A$2:$V$9750, G$16, 0)</f>
        <v>#N/A</v>
      </c>
      <c r="H1358" t="e">
        <f>VLOOKUP($D1358, Data!$A$2:$V$9750, H$16, 0)</f>
        <v>#N/A</v>
      </c>
      <c r="I1358" t="e">
        <f>VLOOKUP($D1358, Data!$A$2:$V$9750, I$16, 0)</f>
        <v>#N/A</v>
      </c>
    </row>
    <row r="1359" spans="1:9" x14ac:dyDescent="0.25">
      <c r="A1359" s="11">
        <v>15</v>
      </c>
      <c r="B1359" s="13" t="s">
        <v>181</v>
      </c>
      <c r="C1359" s="13" t="s">
        <v>53</v>
      </c>
      <c r="D1359" s="14" t="str">
        <f t="shared" si="22"/>
        <v>Not Ready15TransgenderTotal Anxiety and Depression (25.1)</v>
      </c>
      <c r="E1359" t="e">
        <f>VLOOKUP($D1359, Data!$A$2:$V$9750, E$16, 0)</f>
        <v>#N/A</v>
      </c>
      <c r="F1359" t="e">
        <f>VLOOKUP($D1359, Data!$A$2:$V$9750, F$16, 0)</f>
        <v>#N/A</v>
      </c>
      <c r="G1359" t="e">
        <f>VLOOKUP($D1359, Data!$A$2:$V$9750, G$16, 0)</f>
        <v>#N/A</v>
      </c>
      <c r="H1359" t="e">
        <f>VLOOKUP($D1359, Data!$A$2:$V$9750, H$16, 0)</f>
        <v>#N/A</v>
      </c>
      <c r="I1359" t="e">
        <f>VLOOKUP($D1359, Data!$A$2:$V$9750, I$16, 0)</f>
        <v>#N/A</v>
      </c>
    </row>
    <row r="1360" spans="1:9" x14ac:dyDescent="0.25">
      <c r="A1360" s="11">
        <v>15</v>
      </c>
      <c r="B1360" s="13" t="s">
        <v>181</v>
      </c>
      <c r="C1360" s="13" t="s">
        <v>182</v>
      </c>
      <c r="D1360" s="14" t="str">
        <f t="shared" si="22"/>
        <v>Not Ready15TransgenderTotal Depression (5.1)</v>
      </c>
      <c r="E1360" t="e">
        <f>VLOOKUP($D1360, Data!$A$2:$V$9750, E$16, 0)</f>
        <v>#N/A</v>
      </c>
      <c r="F1360" t="e">
        <f>VLOOKUP($D1360, Data!$A$2:$V$9750, F$16, 0)</f>
        <v>#N/A</v>
      </c>
      <c r="G1360" t="e">
        <f>VLOOKUP($D1360, Data!$A$2:$V$9750, G$16, 0)</f>
        <v>#N/A</v>
      </c>
      <c r="H1360" t="e">
        <f>VLOOKUP($D1360, Data!$A$2:$V$9750, H$16, 0)</f>
        <v>#N/A</v>
      </c>
      <c r="I1360" t="e">
        <f>VLOOKUP($D1360, Data!$A$2:$V$9750, I$16, 0)</f>
        <v>#N/A</v>
      </c>
    </row>
    <row r="1361" spans="1:9" x14ac:dyDescent="0.25">
      <c r="A1361" s="11">
        <v>15</v>
      </c>
      <c r="B1361" s="13" t="s">
        <v>181</v>
      </c>
      <c r="C1361" s="13" t="s">
        <v>183</v>
      </c>
      <c r="D1361" s="14" t="str">
        <f t="shared" si="22"/>
        <v>Not Ready15TransgenderTotal Anxiety (20.1)</v>
      </c>
      <c r="E1361" t="e">
        <f>VLOOKUP($D1361, Data!$A$2:$V$9750, E$16, 0)</f>
        <v>#N/A</v>
      </c>
      <c r="F1361" t="e">
        <f>VLOOKUP($D1361, Data!$A$2:$V$9750, F$16, 0)</f>
        <v>#N/A</v>
      </c>
      <c r="G1361" t="e">
        <f>VLOOKUP($D1361, Data!$A$2:$V$9750, G$16, 0)</f>
        <v>#N/A</v>
      </c>
      <c r="H1361" t="e">
        <f>VLOOKUP($D1361, Data!$A$2:$V$9750, H$16, 0)</f>
        <v>#N/A</v>
      </c>
      <c r="I1361" t="e">
        <f>VLOOKUP($D1361, Data!$A$2:$V$9750, I$16, 0)</f>
        <v>#N/A</v>
      </c>
    </row>
    <row r="1362" spans="1:9" x14ac:dyDescent="0.25">
      <c r="A1362" s="11">
        <v>16</v>
      </c>
      <c r="B1362" s="13" t="s">
        <v>176</v>
      </c>
      <c r="C1362" s="13" t="s">
        <v>29</v>
      </c>
      <c r="D1362" s="14" t="str">
        <f t="shared" ref="D1362:D1425" si="23">$B$7&amp;A1362&amp;B1362&amp;C1362</f>
        <v>Not Ready16BigenderSocial Phobia (9.1)</v>
      </c>
      <c r="E1362" t="e">
        <f>VLOOKUP($D1362, Data!$A$2:$V$9750, E$16, 0)</f>
        <v>#N/A</v>
      </c>
      <c r="F1362" t="e">
        <f>VLOOKUP($D1362, Data!$A$2:$V$9750, F$16, 0)</f>
        <v>#N/A</v>
      </c>
      <c r="G1362" t="e">
        <f>VLOOKUP($D1362, Data!$A$2:$V$9750, G$16, 0)</f>
        <v>#N/A</v>
      </c>
      <c r="H1362" t="e">
        <f>VLOOKUP($D1362, Data!$A$2:$V$9750, H$16, 0)</f>
        <v>#N/A</v>
      </c>
      <c r="I1362" t="e">
        <f>VLOOKUP($D1362, Data!$A$2:$V$9750, I$16, 0)</f>
        <v>#N/A</v>
      </c>
    </row>
    <row r="1363" spans="1:9" x14ac:dyDescent="0.25">
      <c r="A1363" s="11">
        <v>16</v>
      </c>
      <c r="B1363" s="13" t="s">
        <v>176</v>
      </c>
      <c r="C1363" s="13" t="s">
        <v>30</v>
      </c>
      <c r="D1363" s="14" t="str">
        <f t="shared" si="23"/>
        <v>Not Ready16BigenderPanic Disorder (9.1)</v>
      </c>
      <c r="E1363" t="e">
        <f>VLOOKUP($D1363, Data!$A$2:$V$9750, E$16, 0)</f>
        <v>#N/A</v>
      </c>
      <c r="F1363" t="e">
        <f>VLOOKUP($D1363, Data!$A$2:$V$9750, F$16, 0)</f>
        <v>#N/A</v>
      </c>
      <c r="G1363" t="e">
        <f>VLOOKUP($D1363, Data!$A$2:$V$9750, G$16, 0)</f>
        <v>#N/A</v>
      </c>
      <c r="H1363" t="e">
        <f>VLOOKUP($D1363, Data!$A$2:$V$9750, H$16, 0)</f>
        <v>#N/A</v>
      </c>
      <c r="I1363" t="e">
        <f>VLOOKUP($D1363, Data!$A$2:$V$9750, I$16, 0)</f>
        <v>#N/A</v>
      </c>
    </row>
    <row r="1364" spans="1:9" x14ac:dyDescent="0.25">
      <c r="A1364" s="11">
        <v>16</v>
      </c>
      <c r="B1364" s="13" t="s">
        <v>176</v>
      </c>
      <c r="C1364" s="13" t="s">
        <v>31</v>
      </c>
      <c r="D1364" s="14" t="str">
        <f t="shared" si="23"/>
        <v>Not Ready16BigenderGeneralized Anxiety Disorder (6.1)</v>
      </c>
      <c r="E1364" t="e">
        <f>VLOOKUP($D1364, Data!$A$2:$V$9750, E$16, 0)</f>
        <v>#N/A</v>
      </c>
      <c r="F1364" t="e">
        <f>VLOOKUP($D1364, Data!$A$2:$V$9750, F$16, 0)</f>
        <v>#N/A</v>
      </c>
      <c r="G1364" t="e">
        <f>VLOOKUP($D1364, Data!$A$2:$V$9750, G$16, 0)</f>
        <v>#N/A</v>
      </c>
      <c r="H1364" t="e">
        <f>VLOOKUP($D1364, Data!$A$2:$V$9750, H$16, 0)</f>
        <v>#N/A</v>
      </c>
      <c r="I1364" t="e">
        <f>VLOOKUP($D1364, Data!$A$2:$V$9750, I$16, 0)</f>
        <v>#N/A</v>
      </c>
    </row>
    <row r="1365" spans="1:9" x14ac:dyDescent="0.25">
      <c r="A1365" s="11">
        <v>16</v>
      </c>
      <c r="B1365" s="13" t="s">
        <v>176</v>
      </c>
      <c r="C1365" s="13" t="s">
        <v>32</v>
      </c>
      <c r="D1365" s="14" t="str">
        <f t="shared" si="23"/>
        <v>Not Ready16BigenderMajor Depressive Disorder (10.1)</v>
      </c>
      <c r="E1365" t="e">
        <f>VLOOKUP($D1365, Data!$A$2:$V$9750, E$16, 0)</f>
        <v>#N/A</v>
      </c>
      <c r="F1365" t="e">
        <f>VLOOKUP($D1365, Data!$A$2:$V$9750, F$16, 0)</f>
        <v>#N/A</v>
      </c>
      <c r="G1365" t="e">
        <f>VLOOKUP($D1365, Data!$A$2:$V$9750, G$16, 0)</f>
        <v>#N/A</v>
      </c>
      <c r="H1365" t="e">
        <f>VLOOKUP($D1365, Data!$A$2:$V$9750, H$16, 0)</f>
        <v>#N/A</v>
      </c>
      <c r="I1365" t="e">
        <f>VLOOKUP($D1365, Data!$A$2:$V$9750, I$16, 0)</f>
        <v>#N/A</v>
      </c>
    </row>
    <row r="1366" spans="1:9" x14ac:dyDescent="0.25">
      <c r="A1366" s="11">
        <v>16</v>
      </c>
      <c r="B1366" s="13" t="s">
        <v>176</v>
      </c>
      <c r="C1366" s="13" t="s">
        <v>33</v>
      </c>
      <c r="D1366" s="14" t="str">
        <f t="shared" si="23"/>
        <v>Not Ready16BigenderSeparation Anxiety Disorder (7.1)</v>
      </c>
      <c r="E1366" t="e">
        <f>VLOOKUP($D1366, Data!$A$2:$V$9750, E$16, 0)</f>
        <v>#N/A</v>
      </c>
      <c r="F1366" t="e">
        <f>VLOOKUP($D1366, Data!$A$2:$V$9750, F$16, 0)</f>
        <v>#N/A</v>
      </c>
      <c r="G1366" t="e">
        <f>VLOOKUP($D1366, Data!$A$2:$V$9750, G$16, 0)</f>
        <v>#N/A</v>
      </c>
      <c r="H1366" t="e">
        <f>VLOOKUP($D1366, Data!$A$2:$V$9750, H$16, 0)</f>
        <v>#N/A</v>
      </c>
      <c r="I1366" t="e">
        <f>VLOOKUP($D1366, Data!$A$2:$V$9750, I$16, 0)</f>
        <v>#N/A</v>
      </c>
    </row>
    <row r="1367" spans="1:9" x14ac:dyDescent="0.25">
      <c r="A1367" s="11">
        <v>16</v>
      </c>
      <c r="B1367" s="13" t="s">
        <v>176</v>
      </c>
      <c r="C1367" s="13" t="s">
        <v>34</v>
      </c>
      <c r="D1367" s="14" t="str">
        <f t="shared" si="23"/>
        <v>Not Ready16BigenderObsessive Compulsive Disorder (6.1)</v>
      </c>
      <c r="E1367" t="e">
        <f>VLOOKUP($D1367, Data!$A$2:$V$9750, E$16, 0)</f>
        <v>#N/A</v>
      </c>
      <c r="F1367" t="e">
        <f>VLOOKUP($D1367, Data!$A$2:$V$9750, F$16, 0)</f>
        <v>#N/A</v>
      </c>
      <c r="G1367" t="e">
        <f>VLOOKUP($D1367, Data!$A$2:$V$9750, G$16, 0)</f>
        <v>#N/A</v>
      </c>
      <c r="H1367" t="e">
        <f>VLOOKUP($D1367, Data!$A$2:$V$9750, H$16, 0)</f>
        <v>#N/A</v>
      </c>
      <c r="I1367" t="e">
        <f>VLOOKUP($D1367, Data!$A$2:$V$9750, I$16, 0)</f>
        <v>#N/A</v>
      </c>
    </row>
    <row r="1368" spans="1:9" x14ac:dyDescent="0.25">
      <c r="A1368" s="11">
        <v>16</v>
      </c>
      <c r="B1368" s="13" t="s">
        <v>176</v>
      </c>
      <c r="C1368" s="13" t="s">
        <v>35</v>
      </c>
      <c r="D1368" s="14" t="str">
        <f t="shared" si="23"/>
        <v>Not Ready16BigenderTotal Anxiety (37.1)</v>
      </c>
      <c r="E1368" t="e">
        <f>VLOOKUP($D1368, Data!$A$2:$V$9750, E$16, 0)</f>
        <v>#N/A</v>
      </c>
      <c r="F1368" t="e">
        <f>VLOOKUP($D1368, Data!$A$2:$V$9750, F$16, 0)</f>
        <v>#N/A</v>
      </c>
      <c r="G1368" t="e">
        <f>VLOOKUP($D1368, Data!$A$2:$V$9750, G$16, 0)</f>
        <v>#N/A</v>
      </c>
      <c r="H1368" t="e">
        <f>VLOOKUP($D1368, Data!$A$2:$V$9750, H$16, 0)</f>
        <v>#N/A</v>
      </c>
      <c r="I1368" t="e">
        <f>VLOOKUP($D1368, Data!$A$2:$V$9750, I$16, 0)</f>
        <v>#N/A</v>
      </c>
    </row>
    <row r="1369" spans="1:9" x14ac:dyDescent="0.25">
      <c r="A1369" s="11">
        <v>16</v>
      </c>
      <c r="B1369" s="13" t="s">
        <v>176</v>
      </c>
      <c r="C1369" s="13" t="s">
        <v>36</v>
      </c>
      <c r="D1369" s="14" t="str">
        <f t="shared" si="23"/>
        <v>Not Ready16BigenderTotal Anxiety and Depression (47.1)</v>
      </c>
      <c r="E1369" t="e">
        <f>VLOOKUP($D1369, Data!$A$2:$V$9750, E$16, 0)</f>
        <v>#N/A</v>
      </c>
      <c r="F1369" t="e">
        <f>VLOOKUP($D1369, Data!$A$2:$V$9750, F$16, 0)</f>
        <v>#N/A</v>
      </c>
      <c r="G1369" t="e">
        <f>VLOOKUP($D1369, Data!$A$2:$V$9750, G$16, 0)</f>
        <v>#N/A</v>
      </c>
      <c r="H1369" t="e">
        <f>VLOOKUP($D1369, Data!$A$2:$V$9750, H$16, 0)</f>
        <v>#N/A</v>
      </c>
      <c r="I1369" t="e">
        <f>VLOOKUP($D1369, Data!$A$2:$V$9750, I$16, 0)</f>
        <v>#N/A</v>
      </c>
    </row>
    <row r="1370" spans="1:9" x14ac:dyDescent="0.25">
      <c r="A1370" s="11">
        <v>16</v>
      </c>
      <c r="B1370" s="13" t="s">
        <v>176</v>
      </c>
      <c r="C1370" s="13" t="s">
        <v>52</v>
      </c>
      <c r="D1370" s="14" t="str">
        <f t="shared" si="23"/>
        <v>Not Ready16BigenderTotal Anxiety (15.1)</v>
      </c>
      <c r="E1370" t="e">
        <f>VLOOKUP($D1370, Data!$A$2:$V$9750, E$16, 0)</f>
        <v>#N/A</v>
      </c>
      <c r="F1370" t="e">
        <f>VLOOKUP($D1370, Data!$A$2:$V$9750, F$16, 0)</f>
        <v>#N/A</v>
      </c>
      <c r="G1370" t="e">
        <f>VLOOKUP($D1370, Data!$A$2:$V$9750, G$16, 0)</f>
        <v>#N/A</v>
      </c>
      <c r="H1370" t="e">
        <f>VLOOKUP($D1370, Data!$A$2:$V$9750, H$16, 0)</f>
        <v>#N/A</v>
      </c>
      <c r="I1370" t="e">
        <f>VLOOKUP($D1370, Data!$A$2:$V$9750, I$16, 0)</f>
        <v>#N/A</v>
      </c>
    </row>
    <row r="1371" spans="1:9" x14ac:dyDescent="0.25">
      <c r="A1371" s="11">
        <v>16</v>
      </c>
      <c r="B1371" s="13" t="s">
        <v>176</v>
      </c>
      <c r="C1371" s="13" t="s">
        <v>53</v>
      </c>
      <c r="D1371" s="14" t="str">
        <f t="shared" si="23"/>
        <v>Not Ready16BigenderTotal Anxiety and Depression (25.1)</v>
      </c>
      <c r="E1371" t="e">
        <f>VLOOKUP($D1371, Data!$A$2:$V$9750, E$16, 0)</f>
        <v>#N/A</v>
      </c>
      <c r="F1371" t="e">
        <f>VLOOKUP($D1371, Data!$A$2:$V$9750, F$16, 0)</f>
        <v>#N/A</v>
      </c>
      <c r="G1371" t="e">
        <f>VLOOKUP($D1371, Data!$A$2:$V$9750, G$16, 0)</f>
        <v>#N/A</v>
      </c>
      <c r="H1371" t="e">
        <f>VLOOKUP($D1371, Data!$A$2:$V$9750, H$16, 0)</f>
        <v>#N/A</v>
      </c>
      <c r="I1371" t="e">
        <f>VLOOKUP($D1371, Data!$A$2:$V$9750, I$16, 0)</f>
        <v>#N/A</v>
      </c>
    </row>
    <row r="1372" spans="1:9" x14ac:dyDescent="0.25">
      <c r="A1372" s="11">
        <v>16</v>
      </c>
      <c r="B1372" s="13" t="s">
        <v>176</v>
      </c>
      <c r="C1372" s="13" t="s">
        <v>182</v>
      </c>
      <c r="D1372" s="14" t="str">
        <f t="shared" si="23"/>
        <v>Not Ready16BigenderTotal Depression (5.1)</v>
      </c>
      <c r="E1372" t="e">
        <f>VLOOKUP($D1372, Data!$A$2:$V$9750, E$16, 0)</f>
        <v>#N/A</v>
      </c>
      <c r="F1372" t="e">
        <f>VLOOKUP($D1372, Data!$A$2:$V$9750, F$16, 0)</f>
        <v>#N/A</v>
      </c>
      <c r="G1372" t="e">
        <f>VLOOKUP($D1372, Data!$A$2:$V$9750, G$16, 0)</f>
        <v>#N/A</v>
      </c>
      <c r="H1372" t="e">
        <f>VLOOKUP($D1372, Data!$A$2:$V$9750, H$16, 0)</f>
        <v>#N/A</v>
      </c>
      <c r="I1372" t="e">
        <f>VLOOKUP($D1372, Data!$A$2:$V$9750, I$16, 0)</f>
        <v>#N/A</v>
      </c>
    </row>
    <row r="1373" spans="1:9" x14ac:dyDescent="0.25">
      <c r="A1373" s="11">
        <v>16</v>
      </c>
      <c r="B1373" s="13" t="s">
        <v>176</v>
      </c>
      <c r="C1373" s="13" t="s">
        <v>183</v>
      </c>
      <c r="D1373" s="14" t="str">
        <f t="shared" si="23"/>
        <v>Not Ready16BigenderTotal Anxiety (20.1)</v>
      </c>
      <c r="E1373" t="e">
        <f>VLOOKUP($D1373, Data!$A$2:$V$9750, E$16, 0)</f>
        <v>#N/A</v>
      </c>
      <c r="F1373" t="e">
        <f>VLOOKUP($D1373, Data!$A$2:$V$9750, F$16, 0)</f>
        <v>#N/A</v>
      </c>
      <c r="G1373" t="e">
        <f>VLOOKUP($D1373, Data!$A$2:$V$9750, G$16, 0)</f>
        <v>#N/A</v>
      </c>
      <c r="H1373" t="e">
        <f>VLOOKUP($D1373, Data!$A$2:$V$9750, H$16, 0)</f>
        <v>#N/A</v>
      </c>
      <c r="I1373" t="e">
        <f>VLOOKUP($D1373, Data!$A$2:$V$9750, I$16, 0)</f>
        <v>#N/A</v>
      </c>
    </row>
    <row r="1374" spans="1:9" x14ac:dyDescent="0.25">
      <c r="A1374" s="11">
        <v>16</v>
      </c>
      <c r="B1374" s="13" t="s">
        <v>177</v>
      </c>
      <c r="C1374" s="13" t="s">
        <v>29</v>
      </c>
      <c r="D1374" s="14" t="str">
        <f t="shared" si="23"/>
        <v>Not Ready16FemaleSocial Phobia (9.1)</v>
      </c>
      <c r="E1374" t="e">
        <f>VLOOKUP($D1374, Data!$A$2:$V$9750, E$16, 0)</f>
        <v>#N/A</v>
      </c>
      <c r="F1374" t="e">
        <f>VLOOKUP($D1374, Data!$A$2:$V$9750, F$16, 0)</f>
        <v>#N/A</v>
      </c>
      <c r="G1374" t="e">
        <f>VLOOKUP($D1374, Data!$A$2:$V$9750, G$16, 0)</f>
        <v>#N/A</v>
      </c>
      <c r="H1374" t="e">
        <f>VLOOKUP($D1374, Data!$A$2:$V$9750, H$16, 0)</f>
        <v>#N/A</v>
      </c>
      <c r="I1374" t="e">
        <f>VLOOKUP($D1374, Data!$A$2:$V$9750, I$16, 0)</f>
        <v>#N/A</v>
      </c>
    </row>
    <row r="1375" spans="1:9" x14ac:dyDescent="0.25">
      <c r="A1375" s="11">
        <v>16</v>
      </c>
      <c r="B1375" s="13" t="s">
        <v>177</v>
      </c>
      <c r="C1375" s="13" t="s">
        <v>30</v>
      </c>
      <c r="D1375" s="14" t="str">
        <f t="shared" si="23"/>
        <v>Not Ready16FemalePanic Disorder (9.1)</v>
      </c>
      <c r="E1375" t="e">
        <f>VLOOKUP($D1375, Data!$A$2:$V$9750, E$16, 0)</f>
        <v>#N/A</v>
      </c>
      <c r="F1375" t="e">
        <f>VLOOKUP($D1375, Data!$A$2:$V$9750, F$16, 0)</f>
        <v>#N/A</v>
      </c>
      <c r="G1375" t="e">
        <f>VLOOKUP($D1375, Data!$A$2:$V$9750, G$16, 0)</f>
        <v>#N/A</v>
      </c>
      <c r="H1375" t="e">
        <f>VLOOKUP($D1375, Data!$A$2:$V$9750, H$16, 0)</f>
        <v>#N/A</v>
      </c>
      <c r="I1375" t="e">
        <f>VLOOKUP($D1375, Data!$A$2:$V$9750, I$16, 0)</f>
        <v>#N/A</v>
      </c>
    </row>
    <row r="1376" spans="1:9" x14ac:dyDescent="0.25">
      <c r="A1376" s="11">
        <v>16</v>
      </c>
      <c r="B1376" s="13" t="s">
        <v>177</v>
      </c>
      <c r="C1376" s="13" t="s">
        <v>31</v>
      </c>
      <c r="D1376" s="14" t="str">
        <f t="shared" si="23"/>
        <v>Not Ready16FemaleGeneralized Anxiety Disorder (6.1)</v>
      </c>
      <c r="E1376" t="e">
        <f>VLOOKUP($D1376, Data!$A$2:$V$9750, E$16, 0)</f>
        <v>#N/A</v>
      </c>
      <c r="F1376" t="e">
        <f>VLOOKUP($D1376, Data!$A$2:$V$9750, F$16, 0)</f>
        <v>#N/A</v>
      </c>
      <c r="G1376" t="e">
        <f>VLOOKUP($D1376, Data!$A$2:$V$9750, G$16, 0)</f>
        <v>#N/A</v>
      </c>
      <c r="H1376" t="e">
        <f>VLOOKUP($D1376, Data!$A$2:$V$9750, H$16, 0)</f>
        <v>#N/A</v>
      </c>
      <c r="I1376" t="e">
        <f>VLOOKUP($D1376, Data!$A$2:$V$9750, I$16, 0)</f>
        <v>#N/A</v>
      </c>
    </row>
    <row r="1377" spans="1:9" x14ac:dyDescent="0.25">
      <c r="A1377" s="11">
        <v>16</v>
      </c>
      <c r="B1377" s="13" t="s">
        <v>177</v>
      </c>
      <c r="C1377" s="13" t="s">
        <v>32</v>
      </c>
      <c r="D1377" s="14" t="str">
        <f t="shared" si="23"/>
        <v>Not Ready16FemaleMajor Depressive Disorder (10.1)</v>
      </c>
      <c r="E1377" t="e">
        <f>VLOOKUP($D1377, Data!$A$2:$V$9750, E$16, 0)</f>
        <v>#N/A</v>
      </c>
      <c r="F1377" t="e">
        <f>VLOOKUP($D1377, Data!$A$2:$V$9750, F$16, 0)</f>
        <v>#N/A</v>
      </c>
      <c r="G1377" t="e">
        <f>VLOOKUP($D1377, Data!$A$2:$V$9750, G$16, 0)</f>
        <v>#N/A</v>
      </c>
      <c r="H1377" t="e">
        <f>VLOOKUP($D1377, Data!$A$2:$V$9750, H$16, 0)</f>
        <v>#N/A</v>
      </c>
      <c r="I1377" t="e">
        <f>VLOOKUP($D1377, Data!$A$2:$V$9750, I$16, 0)</f>
        <v>#N/A</v>
      </c>
    </row>
    <row r="1378" spans="1:9" x14ac:dyDescent="0.25">
      <c r="A1378" s="11">
        <v>16</v>
      </c>
      <c r="B1378" s="13" t="s">
        <v>177</v>
      </c>
      <c r="C1378" s="13" t="s">
        <v>33</v>
      </c>
      <c r="D1378" s="14" t="str">
        <f t="shared" si="23"/>
        <v>Not Ready16FemaleSeparation Anxiety Disorder (7.1)</v>
      </c>
      <c r="E1378" t="e">
        <f>VLOOKUP($D1378, Data!$A$2:$V$9750, E$16, 0)</f>
        <v>#N/A</v>
      </c>
      <c r="F1378" t="e">
        <f>VLOOKUP($D1378, Data!$A$2:$V$9750, F$16, 0)</f>
        <v>#N/A</v>
      </c>
      <c r="G1378" t="e">
        <f>VLOOKUP($D1378, Data!$A$2:$V$9750, G$16, 0)</f>
        <v>#N/A</v>
      </c>
      <c r="H1378" t="e">
        <f>VLOOKUP($D1378, Data!$A$2:$V$9750, H$16, 0)</f>
        <v>#N/A</v>
      </c>
      <c r="I1378" t="e">
        <f>VLOOKUP($D1378, Data!$A$2:$V$9750, I$16, 0)</f>
        <v>#N/A</v>
      </c>
    </row>
    <row r="1379" spans="1:9" x14ac:dyDescent="0.25">
      <c r="A1379" s="11">
        <v>16</v>
      </c>
      <c r="B1379" s="13" t="s">
        <v>177</v>
      </c>
      <c r="C1379" s="13" t="s">
        <v>34</v>
      </c>
      <c r="D1379" s="14" t="str">
        <f t="shared" si="23"/>
        <v>Not Ready16FemaleObsessive Compulsive Disorder (6.1)</v>
      </c>
      <c r="E1379" t="e">
        <f>VLOOKUP($D1379, Data!$A$2:$V$9750, E$16, 0)</f>
        <v>#N/A</v>
      </c>
      <c r="F1379" t="e">
        <f>VLOOKUP($D1379, Data!$A$2:$V$9750, F$16, 0)</f>
        <v>#N/A</v>
      </c>
      <c r="G1379" t="e">
        <f>VLOOKUP($D1379, Data!$A$2:$V$9750, G$16, 0)</f>
        <v>#N/A</v>
      </c>
      <c r="H1379" t="e">
        <f>VLOOKUP($D1379, Data!$A$2:$V$9750, H$16, 0)</f>
        <v>#N/A</v>
      </c>
      <c r="I1379" t="e">
        <f>VLOOKUP($D1379, Data!$A$2:$V$9750, I$16, 0)</f>
        <v>#N/A</v>
      </c>
    </row>
    <row r="1380" spans="1:9" x14ac:dyDescent="0.25">
      <c r="A1380" s="11">
        <v>16</v>
      </c>
      <c r="B1380" s="13" t="s">
        <v>177</v>
      </c>
      <c r="C1380" s="13" t="s">
        <v>35</v>
      </c>
      <c r="D1380" s="14" t="str">
        <f t="shared" si="23"/>
        <v>Not Ready16FemaleTotal Anxiety (37.1)</v>
      </c>
      <c r="E1380" t="e">
        <f>VLOOKUP($D1380, Data!$A$2:$V$9750, E$16, 0)</f>
        <v>#N/A</v>
      </c>
      <c r="F1380" t="e">
        <f>VLOOKUP($D1380, Data!$A$2:$V$9750, F$16, 0)</f>
        <v>#N/A</v>
      </c>
      <c r="G1380" t="e">
        <f>VLOOKUP($D1380, Data!$A$2:$V$9750, G$16, 0)</f>
        <v>#N/A</v>
      </c>
      <c r="H1380" t="e">
        <f>VLOOKUP($D1380, Data!$A$2:$V$9750, H$16, 0)</f>
        <v>#N/A</v>
      </c>
      <c r="I1380" t="e">
        <f>VLOOKUP($D1380, Data!$A$2:$V$9750, I$16, 0)</f>
        <v>#N/A</v>
      </c>
    </row>
    <row r="1381" spans="1:9" x14ac:dyDescent="0.25">
      <c r="A1381" s="11">
        <v>16</v>
      </c>
      <c r="B1381" s="13" t="s">
        <v>177</v>
      </c>
      <c r="C1381" s="13" t="s">
        <v>36</v>
      </c>
      <c r="D1381" s="14" t="str">
        <f t="shared" si="23"/>
        <v>Not Ready16FemaleTotal Anxiety and Depression (47.1)</v>
      </c>
      <c r="E1381" t="e">
        <f>VLOOKUP($D1381, Data!$A$2:$V$9750, E$16, 0)</f>
        <v>#N/A</v>
      </c>
      <c r="F1381" t="e">
        <f>VLOOKUP($D1381, Data!$A$2:$V$9750, F$16, 0)</f>
        <v>#N/A</v>
      </c>
      <c r="G1381" t="e">
        <f>VLOOKUP($D1381, Data!$A$2:$V$9750, G$16, 0)</f>
        <v>#N/A</v>
      </c>
      <c r="H1381" t="e">
        <f>VLOOKUP($D1381, Data!$A$2:$V$9750, H$16, 0)</f>
        <v>#N/A</v>
      </c>
      <c r="I1381" t="e">
        <f>VLOOKUP($D1381, Data!$A$2:$V$9750, I$16, 0)</f>
        <v>#N/A</v>
      </c>
    </row>
    <row r="1382" spans="1:9" x14ac:dyDescent="0.25">
      <c r="A1382" s="11">
        <v>16</v>
      </c>
      <c r="B1382" s="13" t="s">
        <v>177</v>
      </c>
      <c r="C1382" s="13" t="s">
        <v>52</v>
      </c>
      <c r="D1382" s="14" t="str">
        <f t="shared" si="23"/>
        <v>Not Ready16FemaleTotal Anxiety (15.1)</v>
      </c>
      <c r="E1382" t="e">
        <f>VLOOKUP($D1382, Data!$A$2:$V$9750, E$16, 0)</f>
        <v>#N/A</v>
      </c>
      <c r="F1382" t="e">
        <f>VLOOKUP($D1382, Data!$A$2:$V$9750, F$16, 0)</f>
        <v>#N/A</v>
      </c>
      <c r="G1382" t="e">
        <f>VLOOKUP($D1382, Data!$A$2:$V$9750, G$16, 0)</f>
        <v>#N/A</v>
      </c>
      <c r="H1382" t="e">
        <f>VLOOKUP($D1382, Data!$A$2:$V$9750, H$16, 0)</f>
        <v>#N/A</v>
      </c>
      <c r="I1382" t="e">
        <f>VLOOKUP($D1382, Data!$A$2:$V$9750, I$16, 0)</f>
        <v>#N/A</v>
      </c>
    </row>
    <row r="1383" spans="1:9" x14ac:dyDescent="0.25">
      <c r="A1383" s="11">
        <v>16</v>
      </c>
      <c r="B1383" s="13" t="s">
        <v>177</v>
      </c>
      <c r="C1383" s="13" t="s">
        <v>53</v>
      </c>
      <c r="D1383" s="14" t="str">
        <f t="shared" si="23"/>
        <v>Not Ready16FemaleTotal Anxiety and Depression (25.1)</v>
      </c>
      <c r="E1383" t="e">
        <f>VLOOKUP($D1383, Data!$A$2:$V$9750, E$16, 0)</f>
        <v>#N/A</v>
      </c>
      <c r="F1383" t="e">
        <f>VLOOKUP($D1383, Data!$A$2:$V$9750, F$16, 0)</f>
        <v>#N/A</v>
      </c>
      <c r="G1383" t="e">
        <f>VLOOKUP($D1383, Data!$A$2:$V$9750, G$16, 0)</f>
        <v>#N/A</v>
      </c>
      <c r="H1383" t="e">
        <f>VLOOKUP($D1383, Data!$A$2:$V$9750, H$16, 0)</f>
        <v>#N/A</v>
      </c>
      <c r="I1383" t="e">
        <f>VLOOKUP($D1383, Data!$A$2:$V$9750, I$16, 0)</f>
        <v>#N/A</v>
      </c>
    </row>
    <row r="1384" spans="1:9" x14ac:dyDescent="0.25">
      <c r="A1384" s="11">
        <v>16</v>
      </c>
      <c r="B1384" s="13" t="s">
        <v>177</v>
      </c>
      <c r="C1384" s="13" t="s">
        <v>182</v>
      </c>
      <c r="D1384" s="14" t="str">
        <f t="shared" si="23"/>
        <v>Not Ready16FemaleTotal Depression (5.1)</v>
      </c>
      <c r="E1384" t="e">
        <f>VLOOKUP($D1384, Data!$A$2:$V$9750, E$16, 0)</f>
        <v>#N/A</v>
      </c>
      <c r="F1384" t="e">
        <f>VLOOKUP($D1384, Data!$A$2:$V$9750, F$16, 0)</f>
        <v>#N/A</v>
      </c>
      <c r="G1384" t="e">
        <f>VLOOKUP($D1384, Data!$A$2:$V$9750, G$16, 0)</f>
        <v>#N/A</v>
      </c>
      <c r="H1384" t="e">
        <f>VLOOKUP($D1384, Data!$A$2:$V$9750, H$16, 0)</f>
        <v>#N/A</v>
      </c>
      <c r="I1384" t="e">
        <f>VLOOKUP($D1384, Data!$A$2:$V$9750, I$16, 0)</f>
        <v>#N/A</v>
      </c>
    </row>
    <row r="1385" spans="1:9" x14ac:dyDescent="0.25">
      <c r="A1385" s="11">
        <v>16</v>
      </c>
      <c r="B1385" s="13" t="s">
        <v>177</v>
      </c>
      <c r="C1385" s="13" t="s">
        <v>183</v>
      </c>
      <c r="D1385" s="14" t="str">
        <f t="shared" si="23"/>
        <v>Not Ready16FemaleTotal Anxiety (20.1)</v>
      </c>
      <c r="E1385" t="e">
        <f>VLOOKUP($D1385, Data!$A$2:$V$9750, E$16, 0)</f>
        <v>#N/A</v>
      </c>
      <c r="F1385" t="e">
        <f>VLOOKUP($D1385, Data!$A$2:$V$9750, F$16, 0)</f>
        <v>#N/A</v>
      </c>
      <c r="G1385" t="e">
        <f>VLOOKUP($D1385, Data!$A$2:$V$9750, G$16, 0)</f>
        <v>#N/A</v>
      </c>
      <c r="H1385" t="e">
        <f>VLOOKUP($D1385, Data!$A$2:$V$9750, H$16, 0)</f>
        <v>#N/A</v>
      </c>
      <c r="I1385" t="e">
        <f>VLOOKUP($D1385, Data!$A$2:$V$9750, I$16, 0)</f>
        <v>#N/A</v>
      </c>
    </row>
    <row r="1386" spans="1:9" x14ac:dyDescent="0.25">
      <c r="A1386" s="11">
        <v>16</v>
      </c>
      <c r="B1386" s="13" t="s">
        <v>178</v>
      </c>
      <c r="C1386" s="13" t="s">
        <v>29</v>
      </c>
      <c r="D1386" s="14" t="str">
        <f t="shared" si="23"/>
        <v>Not Ready16GenderfluidSocial Phobia (9.1)</v>
      </c>
      <c r="E1386" t="e">
        <f>VLOOKUP($D1386, Data!$A$2:$V$9750, E$16, 0)</f>
        <v>#N/A</v>
      </c>
      <c r="F1386" t="e">
        <f>VLOOKUP($D1386, Data!$A$2:$V$9750, F$16, 0)</f>
        <v>#N/A</v>
      </c>
      <c r="G1386" t="e">
        <f>VLOOKUP($D1386, Data!$A$2:$V$9750, G$16, 0)</f>
        <v>#N/A</v>
      </c>
      <c r="H1386" t="e">
        <f>VLOOKUP($D1386, Data!$A$2:$V$9750, H$16, 0)</f>
        <v>#N/A</v>
      </c>
      <c r="I1386" t="e">
        <f>VLOOKUP($D1386, Data!$A$2:$V$9750, I$16, 0)</f>
        <v>#N/A</v>
      </c>
    </row>
    <row r="1387" spans="1:9" x14ac:dyDescent="0.25">
      <c r="A1387" s="11">
        <v>16</v>
      </c>
      <c r="B1387" s="13" t="s">
        <v>178</v>
      </c>
      <c r="C1387" s="13" t="s">
        <v>30</v>
      </c>
      <c r="D1387" s="14" t="str">
        <f t="shared" si="23"/>
        <v>Not Ready16GenderfluidPanic Disorder (9.1)</v>
      </c>
      <c r="E1387" t="e">
        <f>VLOOKUP($D1387, Data!$A$2:$V$9750, E$16, 0)</f>
        <v>#N/A</v>
      </c>
      <c r="F1387" t="e">
        <f>VLOOKUP($D1387, Data!$A$2:$V$9750, F$16, 0)</f>
        <v>#N/A</v>
      </c>
      <c r="G1387" t="e">
        <f>VLOOKUP($D1387, Data!$A$2:$V$9750, G$16, 0)</f>
        <v>#N/A</v>
      </c>
      <c r="H1387" t="e">
        <f>VLOOKUP($D1387, Data!$A$2:$V$9750, H$16, 0)</f>
        <v>#N/A</v>
      </c>
      <c r="I1387" t="e">
        <f>VLOOKUP($D1387, Data!$A$2:$V$9750, I$16, 0)</f>
        <v>#N/A</v>
      </c>
    </row>
    <row r="1388" spans="1:9" x14ac:dyDescent="0.25">
      <c r="A1388" s="11">
        <v>16</v>
      </c>
      <c r="B1388" s="13" t="s">
        <v>178</v>
      </c>
      <c r="C1388" s="13" t="s">
        <v>31</v>
      </c>
      <c r="D1388" s="14" t="str">
        <f t="shared" si="23"/>
        <v>Not Ready16GenderfluidGeneralized Anxiety Disorder (6.1)</v>
      </c>
      <c r="E1388" t="e">
        <f>VLOOKUP($D1388, Data!$A$2:$V$9750, E$16, 0)</f>
        <v>#N/A</v>
      </c>
      <c r="F1388" t="e">
        <f>VLOOKUP($D1388, Data!$A$2:$V$9750, F$16, 0)</f>
        <v>#N/A</v>
      </c>
      <c r="G1388" t="e">
        <f>VLOOKUP($D1388, Data!$A$2:$V$9750, G$16, 0)</f>
        <v>#N/A</v>
      </c>
      <c r="H1388" t="e">
        <f>VLOOKUP($D1388, Data!$A$2:$V$9750, H$16, 0)</f>
        <v>#N/A</v>
      </c>
      <c r="I1388" t="e">
        <f>VLOOKUP($D1388, Data!$A$2:$V$9750, I$16, 0)</f>
        <v>#N/A</v>
      </c>
    </row>
    <row r="1389" spans="1:9" x14ac:dyDescent="0.25">
      <c r="A1389" s="11">
        <v>16</v>
      </c>
      <c r="B1389" s="13" t="s">
        <v>178</v>
      </c>
      <c r="C1389" s="13" t="s">
        <v>32</v>
      </c>
      <c r="D1389" s="14" t="str">
        <f t="shared" si="23"/>
        <v>Not Ready16GenderfluidMajor Depressive Disorder (10.1)</v>
      </c>
      <c r="E1389" t="e">
        <f>VLOOKUP($D1389, Data!$A$2:$V$9750, E$16, 0)</f>
        <v>#N/A</v>
      </c>
      <c r="F1389" t="e">
        <f>VLOOKUP($D1389, Data!$A$2:$V$9750, F$16, 0)</f>
        <v>#N/A</v>
      </c>
      <c r="G1389" t="e">
        <f>VLOOKUP($D1389, Data!$A$2:$V$9750, G$16, 0)</f>
        <v>#N/A</v>
      </c>
      <c r="H1389" t="e">
        <f>VLOOKUP($D1389, Data!$A$2:$V$9750, H$16, 0)</f>
        <v>#N/A</v>
      </c>
      <c r="I1389" t="e">
        <f>VLOOKUP($D1389, Data!$A$2:$V$9750, I$16, 0)</f>
        <v>#N/A</v>
      </c>
    </row>
    <row r="1390" spans="1:9" x14ac:dyDescent="0.25">
      <c r="A1390" s="11">
        <v>16</v>
      </c>
      <c r="B1390" s="13" t="s">
        <v>178</v>
      </c>
      <c r="C1390" s="13" t="s">
        <v>33</v>
      </c>
      <c r="D1390" s="14" t="str">
        <f t="shared" si="23"/>
        <v>Not Ready16GenderfluidSeparation Anxiety Disorder (7.1)</v>
      </c>
      <c r="E1390" t="e">
        <f>VLOOKUP($D1390, Data!$A$2:$V$9750, E$16, 0)</f>
        <v>#N/A</v>
      </c>
      <c r="F1390" t="e">
        <f>VLOOKUP($D1390, Data!$A$2:$V$9750, F$16, 0)</f>
        <v>#N/A</v>
      </c>
      <c r="G1390" t="e">
        <f>VLOOKUP($D1390, Data!$A$2:$V$9750, G$16, 0)</f>
        <v>#N/A</v>
      </c>
      <c r="H1390" t="e">
        <f>VLOOKUP($D1390, Data!$A$2:$V$9750, H$16, 0)</f>
        <v>#N/A</v>
      </c>
      <c r="I1390" t="e">
        <f>VLOOKUP($D1390, Data!$A$2:$V$9750, I$16, 0)</f>
        <v>#N/A</v>
      </c>
    </row>
    <row r="1391" spans="1:9" x14ac:dyDescent="0.25">
      <c r="A1391" s="11">
        <v>16</v>
      </c>
      <c r="B1391" s="13" t="s">
        <v>178</v>
      </c>
      <c r="C1391" s="13" t="s">
        <v>34</v>
      </c>
      <c r="D1391" s="14" t="str">
        <f t="shared" si="23"/>
        <v>Not Ready16GenderfluidObsessive Compulsive Disorder (6.1)</v>
      </c>
      <c r="E1391" t="e">
        <f>VLOOKUP($D1391, Data!$A$2:$V$9750, E$16, 0)</f>
        <v>#N/A</v>
      </c>
      <c r="F1391" t="e">
        <f>VLOOKUP($D1391, Data!$A$2:$V$9750, F$16, 0)</f>
        <v>#N/A</v>
      </c>
      <c r="G1391" t="e">
        <f>VLOOKUP($D1391, Data!$A$2:$V$9750, G$16, 0)</f>
        <v>#N/A</v>
      </c>
      <c r="H1391" t="e">
        <f>VLOOKUP($D1391, Data!$A$2:$V$9750, H$16, 0)</f>
        <v>#N/A</v>
      </c>
      <c r="I1391" t="e">
        <f>VLOOKUP($D1391, Data!$A$2:$V$9750, I$16, 0)</f>
        <v>#N/A</v>
      </c>
    </row>
    <row r="1392" spans="1:9" x14ac:dyDescent="0.25">
      <c r="A1392" s="11">
        <v>16</v>
      </c>
      <c r="B1392" s="13" t="s">
        <v>178</v>
      </c>
      <c r="C1392" s="13" t="s">
        <v>35</v>
      </c>
      <c r="D1392" s="14" t="str">
        <f t="shared" si="23"/>
        <v>Not Ready16GenderfluidTotal Anxiety (37.1)</v>
      </c>
      <c r="E1392" t="e">
        <f>VLOOKUP($D1392, Data!$A$2:$V$9750, E$16, 0)</f>
        <v>#N/A</v>
      </c>
      <c r="F1392" t="e">
        <f>VLOOKUP($D1392, Data!$A$2:$V$9750, F$16, 0)</f>
        <v>#N/A</v>
      </c>
      <c r="G1392" t="e">
        <f>VLOOKUP($D1392, Data!$A$2:$V$9750, G$16, 0)</f>
        <v>#N/A</v>
      </c>
      <c r="H1392" t="e">
        <f>VLOOKUP($D1392, Data!$A$2:$V$9750, H$16, 0)</f>
        <v>#N/A</v>
      </c>
      <c r="I1392" t="e">
        <f>VLOOKUP($D1392, Data!$A$2:$V$9750, I$16, 0)</f>
        <v>#N/A</v>
      </c>
    </row>
    <row r="1393" spans="1:9" x14ac:dyDescent="0.25">
      <c r="A1393" s="11">
        <v>16</v>
      </c>
      <c r="B1393" s="13" t="s">
        <v>178</v>
      </c>
      <c r="C1393" s="13" t="s">
        <v>36</v>
      </c>
      <c r="D1393" s="14" t="str">
        <f t="shared" si="23"/>
        <v>Not Ready16GenderfluidTotal Anxiety and Depression (47.1)</v>
      </c>
      <c r="E1393" t="e">
        <f>VLOOKUP($D1393, Data!$A$2:$V$9750, E$16, 0)</f>
        <v>#N/A</v>
      </c>
      <c r="F1393" t="e">
        <f>VLOOKUP($D1393, Data!$A$2:$V$9750, F$16, 0)</f>
        <v>#N/A</v>
      </c>
      <c r="G1393" t="e">
        <f>VLOOKUP($D1393, Data!$A$2:$V$9750, G$16, 0)</f>
        <v>#N/A</v>
      </c>
      <c r="H1393" t="e">
        <f>VLOOKUP($D1393, Data!$A$2:$V$9750, H$16, 0)</f>
        <v>#N/A</v>
      </c>
      <c r="I1393" t="e">
        <f>VLOOKUP($D1393, Data!$A$2:$V$9750, I$16, 0)</f>
        <v>#N/A</v>
      </c>
    </row>
    <row r="1394" spans="1:9" x14ac:dyDescent="0.25">
      <c r="A1394" s="11">
        <v>16</v>
      </c>
      <c r="B1394" s="13" t="s">
        <v>178</v>
      </c>
      <c r="C1394" s="13" t="s">
        <v>52</v>
      </c>
      <c r="D1394" s="14" t="str">
        <f t="shared" si="23"/>
        <v>Not Ready16GenderfluidTotal Anxiety (15.1)</v>
      </c>
      <c r="E1394" t="e">
        <f>VLOOKUP($D1394, Data!$A$2:$V$9750, E$16, 0)</f>
        <v>#N/A</v>
      </c>
      <c r="F1394" t="e">
        <f>VLOOKUP($D1394, Data!$A$2:$V$9750, F$16, 0)</f>
        <v>#N/A</v>
      </c>
      <c r="G1394" t="e">
        <f>VLOOKUP($D1394, Data!$A$2:$V$9750, G$16, 0)</f>
        <v>#N/A</v>
      </c>
      <c r="H1394" t="e">
        <f>VLOOKUP($D1394, Data!$A$2:$V$9750, H$16, 0)</f>
        <v>#N/A</v>
      </c>
      <c r="I1394" t="e">
        <f>VLOOKUP($D1394, Data!$A$2:$V$9750, I$16, 0)</f>
        <v>#N/A</v>
      </c>
    </row>
    <row r="1395" spans="1:9" x14ac:dyDescent="0.25">
      <c r="A1395" s="11">
        <v>16</v>
      </c>
      <c r="B1395" s="13" t="s">
        <v>178</v>
      </c>
      <c r="C1395" s="13" t="s">
        <v>53</v>
      </c>
      <c r="D1395" s="14" t="str">
        <f t="shared" si="23"/>
        <v>Not Ready16GenderfluidTotal Anxiety and Depression (25.1)</v>
      </c>
      <c r="E1395" t="e">
        <f>VLOOKUP($D1395, Data!$A$2:$V$9750, E$16, 0)</f>
        <v>#N/A</v>
      </c>
      <c r="F1395" t="e">
        <f>VLOOKUP($D1395, Data!$A$2:$V$9750, F$16, 0)</f>
        <v>#N/A</v>
      </c>
      <c r="G1395" t="e">
        <f>VLOOKUP($D1395, Data!$A$2:$V$9750, G$16, 0)</f>
        <v>#N/A</v>
      </c>
      <c r="H1395" t="e">
        <f>VLOOKUP($D1395, Data!$A$2:$V$9750, H$16, 0)</f>
        <v>#N/A</v>
      </c>
      <c r="I1395" t="e">
        <f>VLOOKUP($D1395, Data!$A$2:$V$9750, I$16, 0)</f>
        <v>#N/A</v>
      </c>
    </row>
    <row r="1396" spans="1:9" x14ac:dyDescent="0.25">
      <c r="A1396" s="11">
        <v>16</v>
      </c>
      <c r="B1396" s="13" t="s">
        <v>178</v>
      </c>
      <c r="C1396" s="13" t="s">
        <v>182</v>
      </c>
      <c r="D1396" s="14" t="str">
        <f t="shared" si="23"/>
        <v>Not Ready16GenderfluidTotal Depression (5.1)</v>
      </c>
      <c r="E1396" t="e">
        <f>VLOOKUP($D1396, Data!$A$2:$V$9750, E$16, 0)</f>
        <v>#N/A</v>
      </c>
      <c r="F1396" t="e">
        <f>VLOOKUP($D1396, Data!$A$2:$V$9750, F$16, 0)</f>
        <v>#N/A</v>
      </c>
      <c r="G1396" t="e">
        <f>VLOOKUP($D1396, Data!$A$2:$V$9750, G$16, 0)</f>
        <v>#N/A</v>
      </c>
      <c r="H1396" t="e">
        <f>VLOOKUP($D1396, Data!$A$2:$V$9750, H$16, 0)</f>
        <v>#N/A</v>
      </c>
      <c r="I1396" t="e">
        <f>VLOOKUP($D1396, Data!$A$2:$V$9750, I$16, 0)</f>
        <v>#N/A</v>
      </c>
    </row>
    <row r="1397" spans="1:9" x14ac:dyDescent="0.25">
      <c r="A1397" s="11">
        <v>16</v>
      </c>
      <c r="B1397" s="13" t="s">
        <v>178</v>
      </c>
      <c r="C1397" s="13" t="s">
        <v>183</v>
      </c>
      <c r="D1397" s="14" t="str">
        <f t="shared" si="23"/>
        <v>Not Ready16GenderfluidTotal Anxiety (20.1)</v>
      </c>
      <c r="E1397" t="e">
        <f>VLOOKUP($D1397, Data!$A$2:$V$9750, E$16, 0)</f>
        <v>#N/A</v>
      </c>
      <c r="F1397" t="e">
        <f>VLOOKUP($D1397, Data!$A$2:$V$9750, F$16, 0)</f>
        <v>#N/A</v>
      </c>
      <c r="G1397" t="e">
        <f>VLOOKUP($D1397, Data!$A$2:$V$9750, G$16, 0)</f>
        <v>#N/A</v>
      </c>
      <c r="H1397" t="e">
        <f>VLOOKUP($D1397, Data!$A$2:$V$9750, H$16, 0)</f>
        <v>#N/A</v>
      </c>
      <c r="I1397" t="e">
        <f>VLOOKUP($D1397, Data!$A$2:$V$9750, I$16, 0)</f>
        <v>#N/A</v>
      </c>
    </row>
    <row r="1398" spans="1:9" x14ac:dyDescent="0.25">
      <c r="A1398" s="11">
        <v>16</v>
      </c>
      <c r="B1398" s="13" t="s">
        <v>179</v>
      </c>
      <c r="C1398" s="13" t="s">
        <v>29</v>
      </c>
      <c r="D1398" s="14" t="str">
        <f t="shared" si="23"/>
        <v>Not Ready16MaleSocial Phobia (9.1)</v>
      </c>
      <c r="E1398" t="e">
        <f>VLOOKUP($D1398, Data!$A$2:$V$9750, E$16, 0)</f>
        <v>#N/A</v>
      </c>
      <c r="F1398" t="e">
        <f>VLOOKUP($D1398, Data!$A$2:$V$9750, F$16, 0)</f>
        <v>#N/A</v>
      </c>
      <c r="G1398" t="e">
        <f>VLOOKUP($D1398, Data!$A$2:$V$9750, G$16, 0)</f>
        <v>#N/A</v>
      </c>
      <c r="H1398" t="e">
        <f>VLOOKUP($D1398, Data!$A$2:$V$9750, H$16, 0)</f>
        <v>#N/A</v>
      </c>
      <c r="I1398" t="e">
        <f>VLOOKUP($D1398, Data!$A$2:$V$9750, I$16, 0)</f>
        <v>#N/A</v>
      </c>
    </row>
    <row r="1399" spans="1:9" x14ac:dyDescent="0.25">
      <c r="A1399" s="11">
        <v>16</v>
      </c>
      <c r="B1399" s="13" t="s">
        <v>179</v>
      </c>
      <c r="C1399" s="13" t="s">
        <v>30</v>
      </c>
      <c r="D1399" s="14" t="str">
        <f t="shared" si="23"/>
        <v>Not Ready16MalePanic Disorder (9.1)</v>
      </c>
      <c r="E1399" t="e">
        <f>VLOOKUP($D1399, Data!$A$2:$V$9750, E$16, 0)</f>
        <v>#N/A</v>
      </c>
      <c r="F1399" t="e">
        <f>VLOOKUP($D1399, Data!$A$2:$V$9750, F$16, 0)</f>
        <v>#N/A</v>
      </c>
      <c r="G1399" t="e">
        <f>VLOOKUP($D1399, Data!$A$2:$V$9750, G$16, 0)</f>
        <v>#N/A</v>
      </c>
      <c r="H1399" t="e">
        <f>VLOOKUP($D1399, Data!$A$2:$V$9750, H$16, 0)</f>
        <v>#N/A</v>
      </c>
      <c r="I1399" t="e">
        <f>VLOOKUP($D1399, Data!$A$2:$V$9750, I$16, 0)</f>
        <v>#N/A</v>
      </c>
    </row>
    <row r="1400" spans="1:9" x14ac:dyDescent="0.25">
      <c r="A1400" s="11">
        <v>16</v>
      </c>
      <c r="B1400" s="13" t="s">
        <v>179</v>
      </c>
      <c r="C1400" s="13" t="s">
        <v>31</v>
      </c>
      <c r="D1400" s="14" t="str">
        <f t="shared" si="23"/>
        <v>Not Ready16MaleGeneralized Anxiety Disorder (6.1)</v>
      </c>
      <c r="E1400" t="e">
        <f>VLOOKUP($D1400, Data!$A$2:$V$9750, E$16, 0)</f>
        <v>#N/A</v>
      </c>
      <c r="F1400" t="e">
        <f>VLOOKUP($D1400, Data!$A$2:$V$9750, F$16, 0)</f>
        <v>#N/A</v>
      </c>
      <c r="G1400" t="e">
        <f>VLOOKUP($D1400, Data!$A$2:$V$9750, G$16, 0)</f>
        <v>#N/A</v>
      </c>
      <c r="H1400" t="e">
        <f>VLOOKUP($D1400, Data!$A$2:$V$9750, H$16, 0)</f>
        <v>#N/A</v>
      </c>
      <c r="I1400" t="e">
        <f>VLOOKUP($D1400, Data!$A$2:$V$9750, I$16, 0)</f>
        <v>#N/A</v>
      </c>
    </row>
    <row r="1401" spans="1:9" x14ac:dyDescent="0.25">
      <c r="A1401" s="11">
        <v>16</v>
      </c>
      <c r="B1401" s="13" t="s">
        <v>179</v>
      </c>
      <c r="C1401" s="13" t="s">
        <v>32</v>
      </c>
      <c r="D1401" s="14" t="str">
        <f t="shared" si="23"/>
        <v>Not Ready16MaleMajor Depressive Disorder (10.1)</v>
      </c>
      <c r="E1401" t="e">
        <f>VLOOKUP($D1401, Data!$A$2:$V$9750, E$16, 0)</f>
        <v>#N/A</v>
      </c>
      <c r="F1401" t="e">
        <f>VLOOKUP($D1401, Data!$A$2:$V$9750, F$16, 0)</f>
        <v>#N/A</v>
      </c>
      <c r="G1401" t="e">
        <f>VLOOKUP($D1401, Data!$A$2:$V$9750, G$16, 0)</f>
        <v>#N/A</v>
      </c>
      <c r="H1401" t="e">
        <f>VLOOKUP($D1401, Data!$A$2:$V$9750, H$16, 0)</f>
        <v>#N/A</v>
      </c>
      <c r="I1401" t="e">
        <f>VLOOKUP($D1401, Data!$A$2:$V$9750, I$16, 0)</f>
        <v>#N/A</v>
      </c>
    </row>
    <row r="1402" spans="1:9" x14ac:dyDescent="0.25">
      <c r="A1402" s="11">
        <v>16</v>
      </c>
      <c r="B1402" s="13" t="s">
        <v>179</v>
      </c>
      <c r="C1402" s="13" t="s">
        <v>33</v>
      </c>
      <c r="D1402" s="14" t="str">
        <f t="shared" si="23"/>
        <v>Not Ready16MaleSeparation Anxiety Disorder (7.1)</v>
      </c>
      <c r="E1402" t="e">
        <f>VLOOKUP($D1402, Data!$A$2:$V$9750, E$16, 0)</f>
        <v>#N/A</v>
      </c>
      <c r="F1402" t="e">
        <f>VLOOKUP($D1402, Data!$A$2:$V$9750, F$16, 0)</f>
        <v>#N/A</v>
      </c>
      <c r="G1402" t="e">
        <f>VLOOKUP($D1402, Data!$A$2:$V$9750, G$16, 0)</f>
        <v>#N/A</v>
      </c>
      <c r="H1402" t="e">
        <f>VLOOKUP($D1402, Data!$A$2:$V$9750, H$16, 0)</f>
        <v>#N/A</v>
      </c>
      <c r="I1402" t="e">
        <f>VLOOKUP($D1402, Data!$A$2:$V$9750, I$16, 0)</f>
        <v>#N/A</v>
      </c>
    </row>
    <row r="1403" spans="1:9" x14ac:dyDescent="0.25">
      <c r="A1403" s="11">
        <v>16</v>
      </c>
      <c r="B1403" s="13" t="s">
        <v>179</v>
      </c>
      <c r="C1403" s="13" t="s">
        <v>34</v>
      </c>
      <c r="D1403" s="14" t="str">
        <f t="shared" si="23"/>
        <v>Not Ready16MaleObsessive Compulsive Disorder (6.1)</v>
      </c>
      <c r="E1403" t="e">
        <f>VLOOKUP($D1403, Data!$A$2:$V$9750, E$16, 0)</f>
        <v>#N/A</v>
      </c>
      <c r="F1403" t="e">
        <f>VLOOKUP($D1403, Data!$A$2:$V$9750, F$16, 0)</f>
        <v>#N/A</v>
      </c>
      <c r="G1403" t="e">
        <f>VLOOKUP($D1403, Data!$A$2:$V$9750, G$16, 0)</f>
        <v>#N/A</v>
      </c>
      <c r="H1403" t="e">
        <f>VLOOKUP($D1403, Data!$A$2:$V$9750, H$16, 0)</f>
        <v>#N/A</v>
      </c>
      <c r="I1403" t="e">
        <f>VLOOKUP($D1403, Data!$A$2:$V$9750, I$16, 0)</f>
        <v>#N/A</v>
      </c>
    </row>
    <row r="1404" spans="1:9" x14ac:dyDescent="0.25">
      <c r="A1404" s="11">
        <v>16</v>
      </c>
      <c r="B1404" s="13" t="s">
        <v>179</v>
      </c>
      <c r="C1404" s="13" t="s">
        <v>35</v>
      </c>
      <c r="D1404" s="14" t="str">
        <f t="shared" si="23"/>
        <v>Not Ready16MaleTotal Anxiety (37.1)</v>
      </c>
      <c r="E1404" t="e">
        <f>VLOOKUP($D1404, Data!$A$2:$V$9750, E$16, 0)</f>
        <v>#N/A</v>
      </c>
      <c r="F1404" t="e">
        <f>VLOOKUP($D1404, Data!$A$2:$V$9750, F$16, 0)</f>
        <v>#N/A</v>
      </c>
      <c r="G1404" t="e">
        <f>VLOOKUP($D1404, Data!$A$2:$V$9750, G$16, 0)</f>
        <v>#N/A</v>
      </c>
      <c r="H1404" t="e">
        <f>VLOOKUP($D1404, Data!$A$2:$V$9750, H$16, 0)</f>
        <v>#N/A</v>
      </c>
      <c r="I1404" t="e">
        <f>VLOOKUP($D1404, Data!$A$2:$V$9750, I$16, 0)</f>
        <v>#N/A</v>
      </c>
    </row>
    <row r="1405" spans="1:9" x14ac:dyDescent="0.25">
      <c r="A1405" s="11">
        <v>16</v>
      </c>
      <c r="B1405" s="13" t="s">
        <v>179</v>
      </c>
      <c r="C1405" s="13" t="s">
        <v>36</v>
      </c>
      <c r="D1405" s="14" t="str">
        <f t="shared" si="23"/>
        <v>Not Ready16MaleTotal Anxiety and Depression (47.1)</v>
      </c>
      <c r="E1405" t="e">
        <f>VLOOKUP($D1405, Data!$A$2:$V$9750, E$16, 0)</f>
        <v>#N/A</v>
      </c>
      <c r="F1405" t="e">
        <f>VLOOKUP($D1405, Data!$A$2:$V$9750, F$16, 0)</f>
        <v>#N/A</v>
      </c>
      <c r="G1405" t="e">
        <f>VLOOKUP($D1405, Data!$A$2:$V$9750, G$16, 0)</f>
        <v>#N/A</v>
      </c>
      <c r="H1405" t="e">
        <f>VLOOKUP($D1405, Data!$A$2:$V$9750, H$16, 0)</f>
        <v>#N/A</v>
      </c>
      <c r="I1405" t="e">
        <f>VLOOKUP($D1405, Data!$A$2:$V$9750, I$16, 0)</f>
        <v>#N/A</v>
      </c>
    </row>
    <row r="1406" spans="1:9" x14ac:dyDescent="0.25">
      <c r="A1406" s="11">
        <v>16</v>
      </c>
      <c r="B1406" s="13" t="s">
        <v>179</v>
      </c>
      <c r="C1406" s="13" t="s">
        <v>52</v>
      </c>
      <c r="D1406" s="14" t="str">
        <f t="shared" si="23"/>
        <v>Not Ready16MaleTotal Anxiety (15.1)</v>
      </c>
      <c r="E1406" t="e">
        <f>VLOOKUP($D1406, Data!$A$2:$V$9750, E$16, 0)</f>
        <v>#N/A</v>
      </c>
      <c r="F1406" t="e">
        <f>VLOOKUP($D1406, Data!$A$2:$V$9750, F$16, 0)</f>
        <v>#N/A</v>
      </c>
      <c r="G1406" t="e">
        <f>VLOOKUP($D1406, Data!$A$2:$V$9750, G$16, 0)</f>
        <v>#N/A</v>
      </c>
      <c r="H1406" t="e">
        <f>VLOOKUP($D1406, Data!$A$2:$V$9750, H$16, 0)</f>
        <v>#N/A</v>
      </c>
      <c r="I1406" t="e">
        <f>VLOOKUP($D1406, Data!$A$2:$V$9750, I$16, 0)</f>
        <v>#N/A</v>
      </c>
    </row>
    <row r="1407" spans="1:9" x14ac:dyDescent="0.25">
      <c r="A1407" s="11">
        <v>16</v>
      </c>
      <c r="B1407" s="13" t="s">
        <v>179</v>
      </c>
      <c r="C1407" s="13" t="s">
        <v>53</v>
      </c>
      <c r="D1407" s="14" t="str">
        <f t="shared" si="23"/>
        <v>Not Ready16MaleTotal Anxiety and Depression (25.1)</v>
      </c>
      <c r="E1407" t="e">
        <f>VLOOKUP($D1407, Data!$A$2:$V$9750, E$16, 0)</f>
        <v>#N/A</v>
      </c>
      <c r="F1407" t="e">
        <f>VLOOKUP($D1407, Data!$A$2:$V$9750, F$16, 0)</f>
        <v>#N/A</v>
      </c>
      <c r="G1407" t="e">
        <f>VLOOKUP($D1407, Data!$A$2:$V$9750, G$16, 0)</f>
        <v>#N/A</v>
      </c>
      <c r="H1407" t="e">
        <f>VLOOKUP($D1407, Data!$A$2:$V$9750, H$16, 0)</f>
        <v>#N/A</v>
      </c>
      <c r="I1407" t="e">
        <f>VLOOKUP($D1407, Data!$A$2:$V$9750, I$16, 0)</f>
        <v>#N/A</v>
      </c>
    </row>
    <row r="1408" spans="1:9" x14ac:dyDescent="0.25">
      <c r="A1408" s="11">
        <v>16</v>
      </c>
      <c r="B1408" s="13" t="s">
        <v>179</v>
      </c>
      <c r="C1408" s="13" t="s">
        <v>182</v>
      </c>
      <c r="D1408" s="14" t="str">
        <f t="shared" si="23"/>
        <v>Not Ready16MaleTotal Depression (5.1)</v>
      </c>
      <c r="E1408" t="e">
        <f>VLOOKUP($D1408, Data!$A$2:$V$9750, E$16, 0)</f>
        <v>#N/A</v>
      </c>
      <c r="F1408" t="e">
        <f>VLOOKUP($D1408, Data!$A$2:$V$9750, F$16, 0)</f>
        <v>#N/A</v>
      </c>
      <c r="G1408" t="e">
        <f>VLOOKUP($D1408, Data!$A$2:$V$9750, G$16, 0)</f>
        <v>#N/A</v>
      </c>
      <c r="H1408" t="e">
        <f>VLOOKUP($D1408, Data!$A$2:$V$9750, H$16, 0)</f>
        <v>#N/A</v>
      </c>
      <c r="I1408" t="e">
        <f>VLOOKUP($D1408, Data!$A$2:$V$9750, I$16, 0)</f>
        <v>#N/A</v>
      </c>
    </row>
    <row r="1409" spans="1:9" x14ac:dyDescent="0.25">
      <c r="A1409" s="11">
        <v>16</v>
      </c>
      <c r="B1409" s="13" t="s">
        <v>179</v>
      </c>
      <c r="C1409" s="13" t="s">
        <v>183</v>
      </c>
      <c r="D1409" s="14" t="str">
        <f t="shared" si="23"/>
        <v>Not Ready16MaleTotal Anxiety (20.1)</v>
      </c>
      <c r="E1409" t="e">
        <f>VLOOKUP($D1409, Data!$A$2:$V$9750, E$16, 0)</f>
        <v>#N/A</v>
      </c>
      <c r="F1409" t="e">
        <f>VLOOKUP($D1409, Data!$A$2:$V$9750, F$16, 0)</f>
        <v>#N/A</v>
      </c>
      <c r="G1409" t="e">
        <f>VLOOKUP($D1409, Data!$A$2:$V$9750, G$16, 0)</f>
        <v>#N/A</v>
      </c>
      <c r="H1409" t="e">
        <f>VLOOKUP($D1409, Data!$A$2:$V$9750, H$16, 0)</f>
        <v>#N/A</v>
      </c>
      <c r="I1409" t="e">
        <f>VLOOKUP($D1409, Data!$A$2:$V$9750, I$16, 0)</f>
        <v>#N/A</v>
      </c>
    </row>
    <row r="1410" spans="1:9" x14ac:dyDescent="0.25">
      <c r="A1410" s="11">
        <v>16</v>
      </c>
      <c r="B1410" s="13" t="s">
        <v>3302</v>
      </c>
      <c r="C1410" s="13" t="s">
        <v>29</v>
      </c>
      <c r="D1410" s="14" t="str">
        <f t="shared" si="23"/>
        <v>Not Ready16CombinedSocial Phobia (9.1)</v>
      </c>
      <c r="E1410" t="e">
        <f>VLOOKUP($D1410, Data!$A$2:$V$9750, E$16, 0)</f>
        <v>#N/A</v>
      </c>
      <c r="F1410" t="e">
        <f>VLOOKUP($D1410, Data!$A$2:$V$9750, F$16, 0)</f>
        <v>#N/A</v>
      </c>
      <c r="G1410" t="e">
        <f>VLOOKUP($D1410, Data!$A$2:$V$9750, G$16, 0)</f>
        <v>#N/A</v>
      </c>
      <c r="H1410" t="e">
        <f>VLOOKUP($D1410, Data!$A$2:$V$9750, H$16, 0)</f>
        <v>#N/A</v>
      </c>
      <c r="I1410" t="e">
        <f>VLOOKUP($D1410, Data!$A$2:$V$9750, I$16, 0)</f>
        <v>#N/A</v>
      </c>
    </row>
    <row r="1411" spans="1:9" x14ac:dyDescent="0.25">
      <c r="A1411" s="11">
        <v>16</v>
      </c>
      <c r="B1411" s="13" t="s">
        <v>3302</v>
      </c>
      <c r="C1411" s="13" t="s">
        <v>30</v>
      </c>
      <c r="D1411" s="14" t="str">
        <f t="shared" si="23"/>
        <v>Not Ready16CombinedPanic Disorder (9.1)</v>
      </c>
      <c r="E1411" t="e">
        <f>VLOOKUP($D1411, Data!$A$2:$V$9750, E$16, 0)</f>
        <v>#N/A</v>
      </c>
      <c r="F1411" t="e">
        <f>VLOOKUP($D1411, Data!$A$2:$V$9750, F$16, 0)</f>
        <v>#N/A</v>
      </c>
      <c r="G1411" t="e">
        <f>VLOOKUP($D1411, Data!$A$2:$V$9750, G$16, 0)</f>
        <v>#N/A</v>
      </c>
      <c r="H1411" t="e">
        <f>VLOOKUP($D1411, Data!$A$2:$V$9750, H$16, 0)</f>
        <v>#N/A</v>
      </c>
      <c r="I1411" t="e">
        <f>VLOOKUP($D1411, Data!$A$2:$V$9750, I$16, 0)</f>
        <v>#N/A</v>
      </c>
    </row>
    <row r="1412" spans="1:9" x14ac:dyDescent="0.25">
      <c r="A1412" s="11">
        <v>16</v>
      </c>
      <c r="B1412" s="13" t="s">
        <v>3302</v>
      </c>
      <c r="C1412" s="13" t="s">
        <v>31</v>
      </c>
      <c r="D1412" s="14" t="str">
        <f t="shared" si="23"/>
        <v>Not Ready16CombinedGeneralized Anxiety Disorder (6.1)</v>
      </c>
      <c r="E1412" t="e">
        <f>VLOOKUP($D1412, Data!$A$2:$V$9750, E$16, 0)</f>
        <v>#N/A</v>
      </c>
      <c r="F1412" t="e">
        <f>VLOOKUP($D1412, Data!$A$2:$V$9750, F$16, 0)</f>
        <v>#N/A</v>
      </c>
      <c r="G1412" t="e">
        <f>VLOOKUP($D1412, Data!$A$2:$V$9750, G$16, 0)</f>
        <v>#N/A</v>
      </c>
      <c r="H1412" t="e">
        <f>VLOOKUP($D1412, Data!$A$2:$V$9750, H$16, 0)</f>
        <v>#N/A</v>
      </c>
      <c r="I1412" t="e">
        <f>VLOOKUP($D1412, Data!$A$2:$V$9750, I$16, 0)</f>
        <v>#N/A</v>
      </c>
    </row>
    <row r="1413" spans="1:9" x14ac:dyDescent="0.25">
      <c r="A1413" s="11">
        <v>16</v>
      </c>
      <c r="B1413" s="13" t="s">
        <v>3302</v>
      </c>
      <c r="C1413" s="13" t="s">
        <v>32</v>
      </c>
      <c r="D1413" s="14" t="str">
        <f t="shared" si="23"/>
        <v>Not Ready16CombinedMajor Depressive Disorder (10.1)</v>
      </c>
      <c r="E1413" t="e">
        <f>VLOOKUP($D1413, Data!$A$2:$V$9750, E$16, 0)</f>
        <v>#N/A</v>
      </c>
      <c r="F1413" t="e">
        <f>VLOOKUP($D1413, Data!$A$2:$V$9750, F$16, 0)</f>
        <v>#N/A</v>
      </c>
      <c r="G1413" t="e">
        <f>VLOOKUP($D1413, Data!$A$2:$V$9750, G$16, 0)</f>
        <v>#N/A</v>
      </c>
      <c r="H1413" t="e">
        <f>VLOOKUP($D1413, Data!$A$2:$V$9750, H$16, 0)</f>
        <v>#N/A</v>
      </c>
      <c r="I1413" t="e">
        <f>VLOOKUP($D1413, Data!$A$2:$V$9750, I$16, 0)</f>
        <v>#N/A</v>
      </c>
    </row>
    <row r="1414" spans="1:9" x14ac:dyDescent="0.25">
      <c r="A1414" s="11">
        <v>16</v>
      </c>
      <c r="B1414" s="13" t="s">
        <v>3302</v>
      </c>
      <c r="C1414" s="13" t="s">
        <v>33</v>
      </c>
      <c r="D1414" s="14" t="str">
        <f t="shared" si="23"/>
        <v>Not Ready16CombinedSeparation Anxiety Disorder (7.1)</v>
      </c>
      <c r="E1414" t="e">
        <f>VLOOKUP($D1414, Data!$A$2:$V$9750, E$16, 0)</f>
        <v>#N/A</v>
      </c>
      <c r="F1414" t="e">
        <f>VLOOKUP($D1414, Data!$A$2:$V$9750, F$16, 0)</f>
        <v>#N/A</v>
      </c>
      <c r="G1414" t="e">
        <f>VLOOKUP($D1414, Data!$A$2:$V$9750, G$16, 0)</f>
        <v>#N/A</v>
      </c>
      <c r="H1414" t="e">
        <f>VLOOKUP($D1414, Data!$A$2:$V$9750, H$16, 0)</f>
        <v>#N/A</v>
      </c>
      <c r="I1414" t="e">
        <f>VLOOKUP($D1414, Data!$A$2:$V$9750, I$16, 0)</f>
        <v>#N/A</v>
      </c>
    </row>
    <row r="1415" spans="1:9" x14ac:dyDescent="0.25">
      <c r="A1415" s="11">
        <v>16</v>
      </c>
      <c r="B1415" s="13" t="s">
        <v>3302</v>
      </c>
      <c r="C1415" s="13" t="s">
        <v>34</v>
      </c>
      <c r="D1415" s="14" t="str">
        <f t="shared" si="23"/>
        <v>Not Ready16CombinedObsessive Compulsive Disorder (6.1)</v>
      </c>
      <c r="E1415" t="e">
        <f>VLOOKUP($D1415, Data!$A$2:$V$9750, E$16, 0)</f>
        <v>#N/A</v>
      </c>
      <c r="F1415" t="e">
        <f>VLOOKUP($D1415, Data!$A$2:$V$9750, F$16, 0)</f>
        <v>#N/A</v>
      </c>
      <c r="G1415" t="e">
        <f>VLOOKUP($D1415, Data!$A$2:$V$9750, G$16, 0)</f>
        <v>#N/A</v>
      </c>
      <c r="H1415" t="e">
        <f>VLOOKUP($D1415, Data!$A$2:$V$9750, H$16, 0)</f>
        <v>#N/A</v>
      </c>
      <c r="I1415" t="e">
        <f>VLOOKUP($D1415, Data!$A$2:$V$9750, I$16, 0)</f>
        <v>#N/A</v>
      </c>
    </row>
    <row r="1416" spans="1:9" x14ac:dyDescent="0.25">
      <c r="A1416" s="11">
        <v>16</v>
      </c>
      <c r="B1416" s="13" t="s">
        <v>3302</v>
      </c>
      <c r="C1416" s="13" t="s">
        <v>35</v>
      </c>
      <c r="D1416" s="14" t="str">
        <f t="shared" si="23"/>
        <v>Not Ready16CombinedTotal Anxiety (37.1)</v>
      </c>
      <c r="E1416" t="e">
        <f>VLOOKUP($D1416, Data!$A$2:$V$9750, E$16, 0)</f>
        <v>#N/A</v>
      </c>
      <c r="F1416" t="e">
        <f>VLOOKUP($D1416, Data!$A$2:$V$9750, F$16, 0)</f>
        <v>#N/A</v>
      </c>
      <c r="G1416" t="e">
        <f>VLOOKUP($D1416, Data!$A$2:$V$9750, G$16, 0)</f>
        <v>#N/A</v>
      </c>
      <c r="H1416" t="e">
        <f>VLOOKUP($D1416, Data!$A$2:$V$9750, H$16, 0)</f>
        <v>#N/A</v>
      </c>
      <c r="I1416" t="e">
        <f>VLOOKUP($D1416, Data!$A$2:$V$9750, I$16, 0)</f>
        <v>#N/A</v>
      </c>
    </row>
    <row r="1417" spans="1:9" x14ac:dyDescent="0.25">
      <c r="A1417" s="11">
        <v>16</v>
      </c>
      <c r="B1417" s="13" t="s">
        <v>3302</v>
      </c>
      <c r="C1417" s="13" t="s">
        <v>36</v>
      </c>
      <c r="D1417" s="14" t="str">
        <f t="shared" si="23"/>
        <v>Not Ready16CombinedTotal Anxiety and Depression (47.1)</v>
      </c>
      <c r="E1417" t="e">
        <f>VLOOKUP($D1417, Data!$A$2:$V$9750, E$16, 0)</f>
        <v>#N/A</v>
      </c>
      <c r="F1417" t="e">
        <f>VLOOKUP($D1417, Data!$A$2:$V$9750, F$16, 0)</f>
        <v>#N/A</v>
      </c>
      <c r="G1417" t="e">
        <f>VLOOKUP($D1417, Data!$A$2:$V$9750, G$16, 0)</f>
        <v>#N/A</v>
      </c>
      <c r="H1417" t="e">
        <f>VLOOKUP($D1417, Data!$A$2:$V$9750, H$16, 0)</f>
        <v>#N/A</v>
      </c>
      <c r="I1417" t="e">
        <f>VLOOKUP($D1417, Data!$A$2:$V$9750, I$16, 0)</f>
        <v>#N/A</v>
      </c>
    </row>
    <row r="1418" spans="1:9" x14ac:dyDescent="0.25">
      <c r="A1418" s="11">
        <v>16</v>
      </c>
      <c r="B1418" s="13" t="s">
        <v>3302</v>
      </c>
      <c r="C1418" s="13" t="s">
        <v>52</v>
      </c>
      <c r="D1418" s="14" t="str">
        <f t="shared" si="23"/>
        <v>Not Ready16CombinedTotal Anxiety (15.1)</v>
      </c>
      <c r="E1418" t="e">
        <f>VLOOKUP($D1418, Data!$A$2:$V$9750, E$16, 0)</f>
        <v>#N/A</v>
      </c>
      <c r="F1418" t="e">
        <f>VLOOKUP($D1418, Data!$A$2:$V$9750, F$16, 0)</f>
        <v>#N/A</v>
      </c>
      <c r="G1418" t="e">
        <f>VLOOKUP($D1418, Data!$A$2:$V$9750, G$16, 0)</f>
        <v>#N/A</v>
      </c>
      <c r="H1418" t="e">
        <f>VLOOKUP($D1418, Data!$A$2:$V$9750, H$16, 0)</f>
        <v>#N/A</v>
      </c>
      <c r="I1418" t="e">
        <f>VLOOKUP($D1418, Data!$A$2:$V$9750, I$16, 0)</f>
        <v>#N/A</v>
      </c>
    </row>
    <row r="1419" spans="1:9" x14ac:dyDescent="0.25">
      <c r="A1419" s="11">
        <v>16</v>
      </c>
      <c r="B1419" s="13" t="s">
        <v>3302</v>
      </c>
      <c r="C1419" s="13" t="s">
        <v>53</v>
      </c>
      <c r="D1419" s="14" t="str">
        <f t="shared" si="23"/>
        <v>Not Ready16CombinedTotal Anxiety and Depression (25.1)</v>
      </c>
      <c r="E1419" t="e">
        <f>VLOOKUP($D1419, Data!$A$2:$V$9750, E$16, 0)</f>
        <v>#N/A</v>
      </c>
      <c r="F1419" t="e">
        <f>VLOOKUP($D1419, Data!$A$2:$V$9750, F$16, 0)</f>
        <v>#N/A</v>
      </c>
      <c r="G1419" t="e">
        <f>VLOOKUP($D1419, Data!$A$2:$V$9750, G$16, 0)</f>
        <v>#N/A</v>
      </c>
      <c r="H1419" t="e">
        <f>VLOOKUP($D1419, Data!$A$2:$V$9750, H$16, 0)</f>
        <v>#N/A</v>
      </c>
      <c r="I1419" t="e">
        <f>VLOOKUP($D1419, Data!$A$2:$V$9750, I$16, 0)</f>
        <v>#N/A</v>
      </c>
    </row>
    <row r="1420" spans="1:9" x14ac:dyDescent="0.25">
      <c r="A1420" s="11">
        <v>16</v>
      </c>
      <c r="B1420" s="13" t="s">
        <v>3302</v>
      </c>
      <c r="C1420" s="13" t="s">
        <v>182</v>
      </c>
      <c r="D1420" s="14" t="str">
        <f t="shared" si="23"/>
        <v>Not Ready16CombinedTotal Depression (5.1)</v>
      </c>
      <c r="E1420" t="e">
        <f>VLOOKUP($D1420, Data!$A$2:$V$9750, E$16, 0)</f>
        <v>#N/A</v>
      </c>
      <c r="F1420" t="e">
        <f>VLOOKUP($D1420, Data!$A$2:$V$9750, F$16, 0)</f>
        <v>#N/A</v>
      </c>
      <c r="G1420" t="e">
        <f>VLOOKUP($D1420, Data!$A$2:$V$9750, G$16, 0)</f>
        <v>#N/A</v>
      </c>
      <c r="H1420" t="e">
        <f>VLOOKUP($D1420, Data!$A$2:$V$9750, H$16, 0)</f>
        <v>#N/A</v>
      </c>
      <c r="I1420" t="e">
        <f>VLOOKUP($D1420, Data!$A$2:$V$9750, I$16, 0)</f>
        <v>#N/A</v>
      </c>
    </row>
    <row r="1421" spans="1:9" x14ac:dyDescent="0.25">
      <c r="A1421" s="11">
        <v>16</v>
      </c>
      <c r="B1421" s="13" t="s">
        <v>3302</v>
      </c>
      <c r="C1421" s="13" t="s">
        <v>183</v>
      </c>
      <c r="D1421" s="14" t="str">
        <f t="shared" si="23"/>
        <v>Not Ready16CombinedTotal Anxiety (20.1)</v>
      </c>
      <c r="E1421" t="e">
        <f>VLOOKUP($D1421, Data!$A$2:$V$9750, E$16, 0)</f>
        <v>#N/A</v>
      </c>
      <c r="F1421" t="e">
        <f>VLOOKUP($D1421, Data!$A$2:$V$9750, F$16, 0)</f>
        <v>#N/A</v>
      </c>
      <c r="G1421" t="e">
        <f>VLOOKUP($D1421, Data!$A$2:$V$9750, G$16, 0)</f>
        <v>#N/A</v>
      </c>
      <c r="H1421" t="e">
        <f>VLOOKUP($D1421, Data!$A$2:$V$9750, H$16, 0)</f>
        <v>#N/A</v>
      </c>
      <c r="I1421" t="e">
        <f>VLOOKUP($D1421, Data!$A$2:$V$9750, I$16, 0)</f>
        <v>#N/A</v>
      </c>
    </row>
    <row r="1422" spans="1:9" x14ac:dyDescent="0.25">
      <c r="A1422" s="11">
        <v>16</v>
      </c>
      <c r="B1422" s="13" t="s">
        <v>180</v>
      </c>
      <c r="C1422" s="13" t="s">
        <v>29</v>
      </c>
      <c r="D1422" s="14" t="str">
        <f t="shared" si="23"/>
        <v>Not Ready16Non-binarySocial Phobia (9.1)</v>
      </c>
      <c r="E1422" t="e">
        <f>VLOOKUP($D1422, Data!$A$2:$V$9750, E$16, 0)</f>
        <v>#N/A</v>
      </c>
      <c r="F1422" t="e">
        <f>VLOOKUP($D1422, Data!$A$2:$V$9750, F$16, 0)</f>
        <v>#N/A</v>
      </c>
      <c r="G1422" t="e">
        <f>VLOOKUP($D1422, Data!$A$2:$V$9750, G$16, 0)</f>
        <v>#N/A</v>
      </c>
      <c r="H1422" t="e">
        <f>VLOOKUP($D1422, Data!$A$2:$V$9750, H$16, 0)</f>
        <v>#N/A</v>
      </c>
      <c r="I1422" t="e">
        <f>VLOOKUP($D1422, Data!$A$2:$V$9750, I$16, 0)</f>
        <v>#N/A</v>
      </c>
    </row>
    <row r="1423" spans="1:9" x14ac:dyDescent="0.25">
      <c r="A1423" s="11">
        <v>16</v>
      </c>
      <c r="B1423" s="13" t="s">
        <v>180</v>
      </c>
      <c r="C1423" s="13" t="s">
        <v>30</v>
      </c>
      <c r="D1423" s="14" t="str">
        <f t="shared" si="23"/>
        <v>Not Ready16Non-binaryPanic Disorder (9.1)</v>
      </c>
      <c r="E1423" t="e">
        <f>VLOOKUP($D1423, Data!$A$2:$V$9750, E$16, 0)</f>
        <v>#N/A</v>
      </c>
      <c r="F1423" t="e">
        <f>VLOOKUP($D1423, Data!$A$2:$V$9750, F$16, 0)</f>
        <v>#N/A</v>
      </c>
      <c r="G1423" t="e">
        <f>VLOOKUP($D1423, Data!$A$2:$V$9750, G$16, 0)</f>
        <v>#N/A</v>
      </c>
      <c r="H1423" t="e">
        <f>VLOOKUP($D1423, Data!$A$2:$V$9750, H$16, 0)</f>
        <v>#N/A</v>
      </c>
      <c r="I1423" t="e">
        <f>VLOOKUP($D1423, Data!$A$2:$V$9750, I$16, 0)</f>
        <v>#N/A</v>
      </c>
    </row>
    <row r="1424" spans="1:9" x14ac:dyDescent="0.25">
      <c r="A1424" s="11">
        <v>16</v>
      </c>
      <c r="B1424" s="13" t="s">
        <v>180</v>
      </c>
      <c r="C1424" s="13" t="s">
        <v>31</v>
      </c>
      <c r="D1424" s="14" t="str">
        <f t="shared" si="23"/>
        <v>Not Ready16Non-binaryGeneralized Anxiety Disorder (6.1)</v>
      </c>
      <c r="E1424" t="e">
        <f>VLOOKUP($D1424, Data!$A$2:$V$9750, E$16, 0)</f>
        <v>#N/A</v>
      </c>
      <c r="F1424" t="e">
        <f>VLOOKUP($D1424, Data!$A$2:$V$9750, F$16, 0)</f>
        <v>#N/A</v>
      </c>
      <c r="G1424" t="e">
        <f>VLOOKUP($D1424, Data!$A$2:$V$9750, G$16, 0)</f>
        <v>#N/A</v>
      </c>
      <c r="H1424" t="e">
        <f>VLOOKUP($D1424, Data!$A$2:$V$9750, H$16, 0)</f>
        <v>#N/A</v>
      </c>
      <c r="I1424" t="e">
        <f>VLOOKUP($D1424, Data!$A$2:$V$9750, I$16, 0)</f>
        <v>#N/A</v>
      </c>
    </row>
    <row r="1425" spans="1:9" x14ac:dyDescent="0.25">
      <c r="A1425" s="11">
        <v>16</v>
      </c>
      <c r="B1425" s="13" t="s">
        <v>180</v>
      </c>
      <c r="C1425" s="13" t="s">
        <v>32</v>
      </c>
      <c r="D1425" s="14" t="str">
        <f t="shared" si="23"/>
        <v>Not Ready16Non-binaryMajor Depressive Disorder (10.1)</v>
      </c>
      <c r="E1425" t="e">
        <f>VLOOKUP($D1425, Data!$A$2:$V$9750, E$16, 0)</f>
        <v>#N/A</v>
      </c>
      <c r="F1425" t="e">
        <f>VLOOKUP($D1425, Data!$A$2:$V$9750, F$16, 0)</f>
        <v>#N/A</v>
      </c>
      <c r="G1425" t="e">
        <f>VLOOKUP($D1425, Data!$A$2:$V$9750, G$16, 0)</f>
        <v>#N/A</v>
      </c>
      <c r="H1425" t="e">
        <f>VLOOKUP($D1425, Data!$A$2:$V$9750, H$16, 0)</f>
        <v>#N/A</v>
      </c>
      <c r="I1425" t="e">
        <f>VLOOKUP($D1425, Data!$A$2:$V$9750, I$16, 0)</f>
        <v>#N/A</v>
      </c>
    </row>
    <row r="1426" spans="1:9" x14ac:dyDescent="0.25">
      <c r="A1426" s="11">
        <v>16</v>
      </c>
      <c r="B1426" s="13" t="s">
        <v>180</v>
      </c>
      <c r="C1426" s="13" t="s">
        <v>33</v>
      </c>
      <c r="D1426" s="14" t="str">
        <f t="shared" ref="D1426:D1489" si="24">$B$7&amp;A1426&amp;B1426&amp;C1426</f>
        <v>Not Ready16Non-binarySeparation Anxiety Disorder (7.1)</v>
      </c>
      <c r="E1426" t="e">
        <f>VLOOKUP($D1426, Data!$A$2:$V$9750, E$16, 0)</f>
        <v>#N/A</v>
      </c>
      <c r="F1426" t="e">
        <f>VLOOKUP($D1426, Data!$A$2:$V$9750, F$16, 0)</f>
        <v>#N/A</v>
      </c>
      <c r="G1426" t="e">
        <f>VLOOKUP($D1426, Data!$A$2:$V$9750, G$16, 0)</f>
        <v>#N/A</v>
      </c>
      <c r="H1426" t="e">
        <f>VLOOKUP($D1426, Data!$A$2:$V$9750, H$16, 0)</f>
        <v>#N/A</v>
      </c>
      <c r="I1426" t="e">
        <f>VLOOKUP($D1426, Data!$A$2:$V$9750, I$16, 0)</f>
        <v>#N/A</v>
      </c>
    </row>
    <row r="1427" spans="1:9" x14ac:dyDescent="0.25">
      <c r="A1427" s="11">
        <v>16</v>
      </c>
      <c r="B1427" s="13" t="s">
        <v>180</v>
      </c>
      <c r="C1427" s="13" t="s">
        <v>34</v>
      </c>
      <c r="D1427" s="14" t="str">
        <f t="shared" si="24"/>
        <v>Not Ready16Non-binaryObsessive Compulsive Disorder (6.1)</v>
      </c>
      <c r="E1427" t="e">
        <f>VLOOKUP($D1427, Data!$A$2:$V$9750, E$16, 0)</f>
        <v>#N/A</v>
      </c>
      <c r="F1427" t="e">
        <f>VLOOKUP($D1427, Data!$A$2:$V$9750, F$16, 0)</f>
        <v>#N/A</v>
      </c>
      <c r="G1427" t="e">
        <f>VLOOKUP($D1427, Data!$A$2:$V$9750, G$16, 0)</f>
        <v>#N/A</v>
      </c>
      <c r="H1427" t="e">
        <f>VLOOKUP($D1427, Data!$A$2:$V$9750, H$16, 0)</f>
        <v>#N/A</v>
      </c>
      <c r="I1427" t="e">
        <f>VLOOKUP($D1427, Data!$A$2:$V$9750, I$16, 0)</f>
        <v>#N/A</v>
      </c>
    </row>
    <row r="1428" spans="1:9" x14ac:dyDescent="0.25">
      <c r="A1428" s="11">
        <v>16</v>
      </c>
      <c r="B1428" s="13" t="s">
        <v>180</v>
      </c>
      <c r="C1428" s="13" t="s">
        <v>35</v>
      </c>
      <c r="D1428" s="14" t="str">
        <f t="shared" si="24"/>
        <v>Not Ready16Non-binaryTotal Anxiety (37.1)</v>
      </c>
      <c r="E1428" t="e">
        <f>VLOOKUP($D1428, Data!$A$2:$V$9750, E$16, 0)</f>
        <v>#N/A</v>
      </c>
      <c r="F1428" t="e">
        <f>VLOOKUP($D1428, Data!$A$2:$V$9750, F$16, 0)</f>
        <v>#N/A</v>
      </c>
      <c r="G1428" t="e">
        <f>VLOOKUP($D1428, Data!$A$2:$V$9750, G$16, 0)</f>
        <v>#N/A</v>
      </c>
      <c r="H1428" t="e">
        <f>VLOOKUP($D1428, Data!$A$2:$V$9750, H$16, 0)</f>
        <v>#N/A</v>
      </c>
      <c r="I1428" t="e">
        <f>VLOOKUP($D1428, Data!$A$2:$V$9750, I$16, 0)</f>
        <v>#N/A</v>
      </c>
    </row>
    <row r="1429" spans="1:9" x14ac:dyDescent="0.25">
      <c r="A1429" s="11">
        <v>16</v>
      </c>
      <c r="B1429" s="13" t="s">
        <v>180</v>
      </c>
      <c r="C1429" s="13" t="s">
        <v>36</v>
      </c>
      <c r="D1429" s="14" t="str">
        <f t="shared" si="24"/>
        <v>Not Ready16Non-binaryTotal Anxiety and Depression (47.1)</v>
      </c>
      <c r="E1429" t="e">
        <f>VLOOKUP($D1429, Data!$A$2:$V$9750, E$16, 0)</f>
        <v>#N/A</v>
      </c>
      <c r="F1429" t="e">
        <f>VLOOKUP($D1429, Data!$A$2:$V$9750, F$16, 0)</f>
        <v>#N/A</v>
      </c>
      <c r="G1429" t="e">
        <f>VLOOKUP($D1429, Data!$A$2:$V$9750, G$16, 0)</f>
        <v>#N/A</v>
      </c>
      <c r="H1429" t="e">
        <f>VLOOKUP($D1429, Data!$A$2:$V$9750, H$16, 0)</f>
        <v>#N/A</v>
      </c>
      <c r="I1429" t="e">
        <f>VLOOKUP($D1429, Data!$A$2:$V$9750, I$16, 0)</f>
        <v>#N/A</v>
      </c>
    </row>
    <row r="1430" spans="1:9" x14ac:dyDescent="0.25">
      <c r="A1430" s="11">
        <v>16</v>
      </c>
      <c r="B1430" s="13" t="s">
        <v>180</v>
      </c>
      <c r="C1430" s="13" t="s">
        <v>52</v>
      </c>
      <c r="D1430" s="14" t="str">
        <f t="shared" si="24"/>
        <v>Not Ready16Non-binaryTotal Anxiety (15.1)</v>
      </c>
      <c r="E1430" t="e">
        <f>VLOOKUP($D1430, Data!$A$2:$V$9750, E$16, 0)</f>
        <v>#N/A</v>
      </c>
      <c r="F1430" t="e">
        <f>VLOOKUP($D1430, Data!$A$2:$V$9750, F$16, 0)</f>
        <v>#N/A</v>
      </c>
      <c r="G1430" t="e">
        <f>VLOOKUP($D1430, Data!$A$2:$V$9750, G$16, 0)</f>
        <v>#N/A</v>
      </c>
      <c r="H1430" t="e">
        <f>VLOOKUP($D1430, Data!$A$2:$V$9750, H$16, 0)</f>
        <v>#N/A</v>
      </c>
      <c r="I1430" t="e">
        <f>VLOOKUP($D1430, Data!$A$2:$V$9750, I$16, 0)</f>
        <v>#N/A</v>
      </c>
    </row>
    <row r="1431" spans="1:9" x14ac:dyDescent="0.25">
      <c r="A1431" s="11">
        <v>16</v>
      </c>
      <c r="B1431" s="13" t="s">
        <v>180</v>
      </c>
      <c r="C1431" s="13" t="s">
        <v>53</v>
      </c>
      <c r="D1431" s="14" t="str">
        <f t="shared" si="24"/>
        <v>Not Ready16Non-binaryTotal Anxiety and Depression (25.1)</v>
      </c>
      <c r="E1431" t="e">
        <f>VLOOKUP($D1431, Data!$A$2:$V$9750, E$16, 0)</f>
        <v>#N/A</v>
      </c>
      <c r="F1431" t="e">
        <f>VLOOKUP($D1431, Data!$A$2:$V$9750, F$16, 0)</f>
        <v>#N/A</v>
      </c>
      <c r="G1431" t="e">
        <f>VLOOKUP($D1431, Data!$A$2:$V$9750, G$16, 0)</f>
        <v>#N/A</v>
      </c>
      <c r="H1431" t="e">
        <f>VLOOKUP($D1431, Data!$A$2:$V$9750, H$16, 0)</f>
        <v>#N/A</v>
      </c>
      <c r="I1431" t="e">
        <f>VLOOKUP($D1431, Data!$A$2:$V$9750, I$16, 0)</f>
        <v>#N/A</v>
      </c>
    </row>
    <row r="1432" spans="1:9" x14ac:dyDescent="0.25">
      <c r="A1432" s="11">
        <v>16</v>
      </c>
      <c r="B1432" s="13" t="s">
        <v>180</v>
      </c>
      <c r="C1432" s="13" t="s">
        <v>182</v>
      </c>
      <c r="D1432" s="14" t="str">
        <f t="shared" si="24"/>
        <v>Not Ready16Non-binaryTotal Depression (5.1)</v>
      </c>
      <c r="E1432" t="e">
        <f>VLOOKUP($D1432, Data!$A$2:$V$9750, E$16, 0)</f>
        <v>#N/A</v>
      </c>
      <c r="F1432" t="e">
        <f>VLOOKUP($D1432, Data!$A$2:$V$9750, F$16, 0)</f>
        <v>#N/A</v>
      </c>
      <c r="G1432" t="e">
        <f>VLOOKUP($D1432, Data!$A$2:$V$9750, G$16, 0)</f>
        <v>#N/A</v>
      </c>
      <c r="H1432" t="e">
        <f>VLOOKUP($D1432, Data!$A$2:$V$9750, H$16, 0)</f>
        <v>#N/A</v>
      </c>
      <c r="I1432" t="e">
        <f>VLOOKUP($D1432, Data!$A$2:$V$9750, I$16, 0)</f>
        <v>#N/A</v>
      </c>
    </row>
    <row r="1433" spans="1:9" x14ac:dyDescent="0.25">
      <c r="A1433" s="11">
        <v>16</v>
      </c>
      <c r="B1433" s="13" t="s">
        <v>180</v>
      </c>
      <c r="C1433" s="13" t="s">
        <v>183</v>
      </c>
      <c r="D1433" s="14" t="str">
        <f t="shared" si="24"/>
        <v>Not Ready16Non-binaryTotal Anxiety (20.1)</v>
      </c>
      <c r="E1433" t="e">
        <f>VLOOKUP($D1433, Data!$A$2:$V$9750, E$16, 0)</f>
        <v>#N/A</v>
      </c>
      <c r="F1433" t="e">
        <f>VLOOKUP($D1433, Data!$A$2:$V$9750, F$16, 0)</f>
        <v>#N/A</v>
      </c>
      <c r="G1433" t="e">
        <f>VLOOKUP($D1433, Data!$A$2:$V$9750, G$16, 0)</f>
        <v>#N/A</v>
      </c>
      <c r="H1433" t="e">
        <f>VLOOKUP($D1433, Data!$A$2:$V$9750, H$16, 0)</f>
        <v>#N/A</v>
      </c>
      <c r="I1433" t="e">
        <f>VLOOKUP($D1433, Data!$A$2:$V$9750, I$16, 0)</f>
        <v>#N/A</v>
      </c>
    </row>
    <row r="1434" spans="1:9" x14ac:dyDescent="0.25">
      <c r="A1434" s="11">
        <v>16</v>
      </c>
      <c r="B1434" s="13" t="s">
        <v>181</v>
      </c>
      <c r="C1434" s="13" t="s">
        <v>29</v>
      </c>
      <c r="D1434" s="14" t="str">
        <f t="shared" si="24"/>
        <v>Not Ready16TransgenderSocial Phobia (9.1)</v>
      </c>
      <c r="E1434" t="e">
        <f>VLOOKUP($D1434, Data!$A$2:$V$9750, E$16, 0)</f>
        <v>#N/A</v>
      </c>
      <c r="F1434" t="e">
        <f>VLOOKUP($D1434, Data!$A$2:$V$9750, F$16, 0)</f>
        <v>#N/A</v>
      </c>
      <c r="G1434" t="e">
        <f>VLOOKUP($D1434, Data!$A$2:$V$9750, G$16, 0)</f>
        <v>#N/A</v>
      </c>
      <c r="H1434" t="e">
        <f>VLOOKUP($D1434, Data!$A$2:$V$9750, H$16, 0)</f>
        <v>#N/A</v>
      </c>
      <c r="I1434" t="e">
        <f>VLOOKUP($D1434, Data!$A$2:$V$9750, I$16, 0)</f>
        <v>#N/A</v>
      </c>
    </row>
    <row r="1435" spans="1:9" x14ac:dyDescent="0.25">
      <c r="A1435" s="11">
        <v>16</v>
      </c>
      <c r="B1435" s="13" t="s">
        <v>181</v>
      </c>
      <c r="C1435" s="13" t="s">
        <v>30</v>
      </c>
      <c r="D1435" s="14" t="str">
        <f t="shared" si="24"/>
        <v>Not Ready16TransgenderPanic Disorder (9.1)</v>
      </c>
      <c r="E1435" t="e">
        <f>VLOOKUP($D1435, Data!$A$2:$V$9750, E$16, 0)</f>
        <v>#N/A</v>
      </c>
      <c r="F1435" t="e">
        <f>VLOOKUP($D1435, Data!$A$2:$V$9750, F$16, 0)</f>
        <v>#N/A</v>
      </c>
      <c r="G1435" t="e">
        <f>VLOOKUP($D1435, Data!$A$2:$V$9750, G$16, 0)</f>
        <v>#N/A</v>
      </c>
      <c r="H1435" t="e">
        <f>VLOOKUP($D1435, Data!$A$2:$V$9750, H$16, 0)</f>
        <v>#N/A</v>
      </c>
      <c r="I1435" t="e">
        <f>VLOOKUP($D1435, Data!$A$2:$V$9750, I$16, 0)</f>
        <v>#N/A</v>
      </c>
    </row>
    <row r="1436" spans="1:9" x14ac:dyDescent="0.25">
      <c r="A1436" s="11">
        <v>16</v>
      </c>
      <c r="B1436" s="13" t="s">
        <v>181</v>
      </c>
      <c r="C1436" s="13" t="s">
        <v>31</v>
      </c>
      <c r="D1436" s="14" t="str">
        <f t="shared" si="24"/>
        <v>Not Ready16TransgenderGeneralized Anxiety Disorder (6.1)</v>
      </c>
      <c r="E1436" t="e">
        <f>VLOOKUP($D1436, Data!$A$2:$V$9750, E$16, 0)</f>
        <v>#N/A</v>
      </c>
      <c r="F1436" t="e">
        <f>VLOOKUP($D1436, Data!$A$2:$V$9750, F$16, 0)</f>
        <v>#N/A</v>
      </c>
      <c r="G1436" t="e">
        <f>VLOOKUP($D1436, Data!$A$2:$V$9750, G$16, 0)</f>
        <v>#N/A</v>
      </c>
      <c r="H1436" t="e">
        <f>VLOOKUP($D1436, Data!$A$2:$V$9750, H$16, 0)</f>
        <v>#N/A</v>
      </c>
      <c r="I1436" t="e">
        <f>VLOOKUP($D1436, Data!$A$2:$V$9750, I$16, 0)</f>
        <v>#N/A</v>
      </c>
    </row>
    <row r="1437" spans="1:9" x14ac:dyDescent="0.25">
      <c r="A1437" s="11">
        <v>16</v>
      </c>
      <c r="B1437" s="13" t="s">
        <v>181</v>
      </c>
      <c r="C1437" s="13" t="s">
        <v>32</v>
      </c>
      <c r="D1437" s="14" t="str">
        <f t="shared" si="24"/>
        <v>Not Ready16TransgenderMajor Depressive Disorder (10.1)</v>
      </c>
      <c r="E1437" t="e">
        <f>VLOOKUP($D1437, Data!$A$2:$V$9750, E$16, 0)</f>
        <v>#N/A</v>
      </c>
      <c r="F1437" t="e">
        <f>VLOOKUP($D1437, Data!$A$2:$V$9750, F$16, 0)</f>
        <v>#N/A</v>
      </c>
      <c r="G1437" t="e">
        <f>VLOOKUP($D1437, Data!$A$2:$V$9750, G$16, 0)</f>
        <v>#N/A</v>
      </c>
      <c r="H1437" t="e">
        <f>VLOOKUP($D1437, Data!$A$2:$V$9750, H$16, 0)</f>
        <v>#N/A</v>
      </c>
      <c r="I1437" t="e">
        <f>VLOOKUP($D1437, Data!$A$2:$V$9750, I$16, 0)</f>
        <v>#N/A</v>
      </c>
    </row>
    <row r="1438" spans="1:9" x14ac:dyDescent="0.25">
      <c r="A1438" s="11">
        <v>16</v>
      </c>
      <c r="B1438" s="13" t="s">
        <v>181</v>
      </c>
      <c r="C1438" s="13" t="s">
        <v>33</v>
      </c>
      <c r="D1438" s="14" t="str">
        <f t="shared" si="24"/>
        <v>Not Ready16TransgenderSeparation Anxiety Disorder (7.1)</v>
      </c>
      <c r="E1438" t="e">
        <f>VLOOKUP($D1438, Data!$A$2:$V$9750, E$16, 0)</f>
        <v>#N/A</v>
      </c>
      <c r="F1438" t="e">
        <f>VLOOKUP($D1438, Data!$A$2:$V$9750, F$16, 0)</f>
        <v>#N/A</v>
      </c>
      <c r="G1438" t="e">
        <f>VLOOKUP($D1438, Data!$A$2:$V$9750, G$16, 0)</f>
        <v>#N/A</v>
      </c>
      <c r="H1438" t="e">
        <f>VLOOKUP($D1438, Data!$A$2:$V$9750, H$16, 0)</f>
        <v>#N/A</v>
      </c>
      <c r="I1438" t="e">
        <f>VLOOKUP($D1438, Data!$A$2:$V$9750, I$16, 0)</f>
        <v>#N/A</v>
      </c>
    </row>
    <row r="1439" spans="1:9" x14ac:dyDescent="0.25">
      <c r="A1439" s="11">
        <v>16</v>
      </c>
      <c r="B1439" s="13" t="s">
        <v>181</v>
      </c>
      <c r="C1439" s="13" t="s">
        <v>34</v>
      </c>
      <c r="D1439" s="14" t="str">
        <f t="shared" si="24"/>
        <v>Not Ready16TransgenderObsessive Compulsive Disorder (6.1)</v>
      </c>
      <c r="E1439" t="e">
        <f>VLOOKUP($D1439, Data!$A$2:$V$9750, E$16, 0)</f>
        <v>#N/A</v>
      </c>
      <c r="F1439" t="e">
        <f>VLOOKUP($D1439, Data!$A$2:$V$9750, F$16, 0)</f>
        <v>#N/A</v>
      </c>
      <c r="G1439" t="e">
        <f>VLOOKUP($D1439, Data!$A$2:$V$9750, G$16, 0)</f>
        <v>#N/A</v>
      </c>
      <c r="H1439" t="e">
        <f>VLOOKUP($D1439, Data!$A$2:$V$9750, H$16, 0)</f>
        <v>#N/A</v>
      </c>
      <c r="I1439" t="e">
        <f>VLOOKUP($D1439, Data!$A$2:$V$9750, I$16, 0)</f>
        <v>#N/A</v>
      </c>
    </row>
    <row r="1440" spans="1:9" x14ac:dyDescent="0.25">
      <c r="A1440" s="11">
        <v>16</v>
      </c>
      <c r="B1440" s="13" t="s">
        <v>181</v>
      </c>
      <c r="C1440" s="13" t="s">
        <v>35</v>
      </c>
      <c r="D1440" s="14" t="str">
        <f t="shared" si="24"/>
        <v>Not Ready16TransgenderTotal Anxiety (37.1)</v>
      </c>
      <c r="E1440" t="e">
        <f>VLOOKUP($D1440, Data!$A$2:$V$9750, E$16, 0)</f>
        <v>#N/A</v>
      </c>
      <c r="F1440" t="e">
        <f>VLOOKUP($D1440, Data!$A$2:$V$9750, F$16, 0)</f>
        <v>#N/A</v>
      </c>
      <c r="G1440" t="e">
        <f>VLOOKUP($D1440, Data!$A$2:$V$9750, G$16, 0)</f>
        <v>#N/A</v>
      </c>
      <c r="H1440" t="e">
        <f>VLOOKUP($D1440, Data!$A$2:$V$9750, H$16, 0)</f>
        <v>#N/A</v>
      </c>
      <c r="I1440" t="e">
        <f>VLOOKUP($D1440, Data!$A$2:$V$9750, I$16, 0)</f>
        <v>#N/A</v>
      </c>
    </row>
    <row r="1441" spans="1:9" x14ac:dyDescent="0.25">
      <c r="A1441" s="11">
        <v>16</v>
      </c>
      <c r="B1441" s="13" t="s">
        <v>181</v>
      </c>
      <c r="C1441" s="13" t="s">
        <v>36</v>
      </c>
      <c r="D1441" s="14" t="str">
        <f t="shared" si="24"/>
        <v>Not Ready16TransgenderTotal Anxiety and Depression (47.1)</v>
      </c>
      <c r="E1441" t="e">
        <f>VLOOKUP($D1441, Data!$A$2:$V$9750, E$16, 0)</f>
        <v>#N/A</v>
      </c>
      <c r="F1441" t="e">
        <f>VLOOKUP($D1441, Data!$A$2:$V$9750, F$16, 0)</f>
        <v>#N/A</v>
      </c>
      <c r="G1441" t="e">
        <f>VLOOKUP($D1441, Data!$A$2:$V$9750, G$16, 0)</f>
        <v>#N/A</v>
      </c>
      <c r="H1441" t="e">
        <f>VLOOKUP($D1441, Data!$A$2:$V$9750, H$16, 0)</f>
        <v>#N/A</v>
      </c>
      <c r="I1441" t="e">
        <f>VLOOKUP($D1441, Data!$A$2:$V$9750, I$16, 0)</f>
        <v>#N/A</v>
      </c>
    </row>
    <row r="1442" spans="1:9" x14ac:dyDescent="0.25">
      <c r="A1442" s="11">
        <v>16</v>
      </c>
      <c r="B1442" s="13" t="s">
        <v>181</v>
      </c>
      <c r="C1442" s="13" t="s">
        <v>52</v>
      </c>
      <c r="D1442" s="14" t="str">
        <f t="shared" si="24"/>
        <v>Not Ready16TransgenderTotal Anxiety (15.1)</v>
      </c>
      <c r="E1442" t="e">
        <f>VLOOKUP($D1442, Data!$A$2:$V$9750, E$16, 0)</f>
        <v>#N/A</v>
      </c>
      <c r="F1442" t="e">
        <f>VLOOKUP($D1442, Data!$A$2:$V$9750, F$16, 0)</f>
        <v>#N/A</v>
      </c>
      <c r="G1442" t="e">
        <f>VLOOKUP($D1442, Data!$A$2:$V$9750, G$16, 0)</f>
        <v>#N/A</v>
      </c>
      <c r="H1442" t="e">
        <f>VLOOKUP($D1442, Data!$A$2:$V$9750, H$16, 0)</f>
        <v>#N/A</v>
      </c>
      <c r="I1442" t="e">
        <f>VLOOKUP($D1442, Data!$A$2:$V$9750, I$16, 0)</f>
        <v>#N/A</v>
      </c>
    </row>
    <row r="1443" spans="1:9" x14ac:dyDescent="0.25">
      <c r="A1443" s="11">
        <v>16</v>
      </c>
      <c r="B1443" s="13" t="s">
        <v>181</v>
      </c>
      <c r="C1443" s="13" t="s">
        <v>53</v>
      </c>
      <c r="D1443" s="14" t="str">
        <f t="shared" si="24"/>
        <v>Not Ready16TransgenderTotal Anxiety and Depression (25.1)</v>
      </c>
      <c r="E1443" t="e">
        <f>VLOOKUP($D1443, Data!$A$2:$V$9750, E$16, 0)</f>
        <v>#N/A</v>
      </c>
      <c r="F1443" t="e">
        <f>VLOOKUP($D1443, Data!$A$2:$V$9750, F$16, 0)</f>
        <v>#N/A</v>
      </c>
      <c r="G1443" t="e">
        <f>VLOOKUP($D1443, Data!$A$2:$V$9750, G$16, 0)</f>
        <v>#N/A</v>
      </c>
      <c r="H1443" t="e">
        <f>VLOOKUP($D1443, Data!$A$2:$V$9750, H$16, 0)</f>
        <v>#N/A</v>
      </c>
      <c r="I1443" t="e">
        <f>VLOOKUP($D1443, Data!$A$2:$V$9750, I$16, 0)</f>
        <v>#N/A</v>
      </c>
    </row>
    <row r="1444" spans="1:9" x14ac:dyDescent="0.25">
      <c r="A1444" s="11">
        <v>16</v>
      </c>
      <c r="B1444" s="13" t="s">
        <v>181</v>
      </c>
      <c r="C1444" s="13" t="s">
        <v>182</v>
      </c>
      <c r="D1444" s="14" t="str">
        <f t="shared" si="24"/>
        <v>Not Ready16TransgenderTotal Depression (5.1)</v>
      </c>
      <c r="E1444" t="e">
        <f>VLOOKUP($D1444, Data!$A$2:$V$9750, E$16, 0)</f>
        <v>#N/A</v>
      </c>
      <c r="F1444" t="e">
        <f>VLOOKUP($D1444, Data!$A$2:$V$9750, F$16, 0)</f>
        <v>#N/A</v>
      </c>
      <c r="G1444" t="e">
        <f>VLOOKUP($D1444, Data!$A$2:$V$9750, G$16, 0)</f>
        <v>#N/A</v>
      </c>
      <c r="H1444" t="e">
        <f>VLOOKUP($D1444, Data!$A$2:$V$9750, H$16, 0)</f>
        <v>#N/A</v>
      </c>
      <c r="I1444" t="e">
        <f>VLOOKUP($D1444, Data!$A$2:$V$9750, I$16, 0)</f>
        <v>#N/A</v>
      </c>
    </row>
    <row r="1445" spans="1:9" x14ac:dyDescent="0.25">
      <c r="A1445" s="11">
        <v>16</v>
      </c>
      <c r="B1445" s="13" t="s">
        <v>181</v>
      </c>
      <c r="C1445" s="13" t="s">
        <v>183</v>
      </c>
      <c r="D1445" s="14" t="str">
        <f t="shared" si="24"/>
        <v>Not Ready16TransgenderTotal Anxiety (20.1)</v>
      </c>
      <c r="E1445" t="e">
        <f>VLOOKUP($D1445, Data!$A$2:$V$9750, E$16, 0)</f>
        <v>#N/A</v>
      </c>
      <c r="F1445" t="e">
        <f>VLOOKUP($D1445, Data!$A$2:$V$9750, F$16, 0)</f>
        <v>#N/A</v>
      </c>
      <c r="G1445" t="e">
        <f>VLOOKUP($D1445, Data!$A$2:$V$9750, G$16, 0)</f>
        <v>#N/A</v>
      </c>
      <c r="H1445" t="e">
        <f>VLOOKUP($D1445, Data!$A$2:$V$9750, H$16, 0)</f>
        <v>#N/A</v>
      </c>
      <c r="I1445" t="e">
        <f>VLOOKUP($D1445, Data!$A$2:$V$9750, I$16, 0)</f>
        <v>#N/A</v>
      </c>
    </row>
    <row r="1446" spans="1:9" x14ac:dyDescent="0.25">
      <c r="A1446" s="11">
        <v>17</v>
      </c>
      <c r="B1446" s="13" t="s">
        <v>176</v>
      </c>
      <c r="C1446" s="13" t="s">
        <v>29</v>
      </c>
      <c r="D1446" s="14" t="str">
        <f t="shared" si="24"/>
        <v>Not Ready17BigenderSocial Phobia (9.1)</v>
      </c>
      <c r="E1446" t="e">
        <f>VLOOKUP($D1446, Data!$A$2:$V$9750, E$16, 0)</f>
        <v>#N/A</v>
      </c>
      <c r="F1446" t="e">
        <f>VLOOKUP($D1446, Data!$A$2:$V$9750, F$16, 0)</f>
        <v>#N/A</v>
      </c>
      <c r="G1446" t="e">
        <f>VLOOKUP($D1446, Data!$A$2:$V$9750, G$16, 0)</f>
        <v>#N/A</v>
      </c>
      <c r="H1446" t="e">
        <f>VLOOKUP($D1446, Data!$A$2:$V$9750, H$16, 0)</f>
        <v>#N/A</v>
      </c>
      <c r="I1446" t="e">
        <f>VLOOKUP($D1446, Data!$A$2:$V$9750, I$16, 0)</f>
        <v>#N/A</v>
      </c>
    </row>
    <row r="1447" spans="1:9" x14ac:dyDescent="0.25">
      <c r="A1447" s="11">
        <v>17</v>
      </c>
      <c r="B1447" s="13" t="s">
        <v>176</v>
      </c>
      <c r="C1447" s="13" t="s">
        <v>30</v>
      </c>
      <c r="D1447" s="14" t="str">
        <f t="shared" si="24"/>
        <v>Not Ready17BigenderPanic Disorder (9.1)</v>
      </c>
      <c r="E1447" t="e">
        <f>VLOOKUP($D1447, Data!$A$2:$V$9750, E$16, 0)</f>
        <v>#N/A</v>
      </c>
      <c r="F1447" t="e">
        <f>VLOOKUP($D1447, Data!$A$2:$V$9750, F$16, 0)</f>
        <v>#N/A</v>
      </c>
      <c r="G1447" t="e">
        <f>VLOOKUP($D1447, Data!$A$2:$V$9750, G$16, 0)</f>
        <v>#N/A</v>
      </c>
      <c r="H1447" t="e">
        <f>VLOOKUP($D1447, Data!$A$2:$V$9750, H$16, 0)</f>
        <v>#N/A</v>
      </c>
      <c r="I1447" t="e">
        <f>VLOOKUP($D1447, Data!$A$2:$V$9750, I$16, 0)</f>
        <v>#N/A</v>
      </c>
    </row>
    <row r="1448" spans="1:9" x14ac:dyDescent="0.25">
      <c r="A1448" s="11">
        <v>17</v>
      </c>
      <c r="B1448" s="13" t="s">
        <v>176</v>
      </c>
      <c r="C1448" s="13" t="s">
        <v>31</v>
      </c>
      <c r="D1448" s="14" t="str">
        <f t="shared" si="24"/>
        <v>Not Ready17BigenderGeneralized Anxiety Disorder (6.1)</v>
      </c>
      <c r="E1448" t="e">
        <f>VLOOKUP($D1448, Data!$A$2:$V$9750, E$16, 0)</f>
        <v>#N/A</v>
      </c>
      <c r="F1448" t="e">
        <f>VLOOKUP($D1448, Data!$A$2:$V$9750, F$16, 0)</f>
        <v>#N/A</v>
      </c>
      <c r="G1448" t="e">
        <f>VLOOKUP($D1448, Data!$A$2:$V$9750, G$16, 0)</f>
        <v>#N/A</v>
      </c>
      <c r="H1448" t="e">
        <f>VLOOKUP($D1448, Data!$A$2:$V$9750, H$16, 0)</f>
        <v>#N/A</v>
      </c>
      <c r="I1448" t="e">
        <f>VLOOKUP($D1448, Data!$A$2:$V$9750, I$16, 0)</f>
        <v>#N/A</v>
      </c>
    </row>
    <row r="1449" spans="1:9" x14ac:dyDescent="0.25">
      <c r="A1449" s="11">
        <v>17</v>
      </c>
      <c r="B1449" s="13" t="s">
        <v>176</v>
      </c>
      <c r="C1449" s="13" t="s">
        <v>32</v>
      </c>
      <c r="D1449" s="14" t="str">
        <f t="shared" si="24"/>
        <v>Not Ready17BigenderMajor Depressive Disorder (10.1)</v>
      </c>
      <c r="E1449" t="e">
        <f>VLOOKUP($D1449, Data!$A$2:$V$9750, E$16, 0)</f>
        <v>#N/A</v>
      </c>
      <c r="F1449" t="e">
        <f>VLOOKUP($D1449, Data!$A$2:$V$9750, F$16, 0)</f>
        <v>#N/A</v>
      </c>
      <c r="G1449" t="e">
        <f>VLOOKUP($D1449, Data!$A$2:$V$9750, G$16, 0)</f>
        <v>#N/A</v>
      </c>
      <c r="H1449" t="e">
        <f>VLOOKUP($D1449, Data!$A$2:$V$9750, H$16, 0)</f>
        <v>#N/A</v>
      </c>
      <c r="I1449" t="e">
        <f>VLOOKUP($D1449, Data!$A$2:$V$9750, I$16, 0)</f>
        <v>#N/A</v>
      </c>
    </row>
    <row r="1450" spans="1:9" x14ac:dyDescent="0.25">
      <c r="A1450" s="11">
        <v>17</v>
      </c>
      <c r="B1450" s="13" t="s">
        <v>176</v>
      </c>
      <c r="C1450" s="13" t="s">
        <v>33</v>
      </c>
      <c r="D1450" s="14" t="str">
        <f t="shared" si="24"/>
        <v>Not Ready17BigenderSeparation Anxiety Disorder (7.1)</v>
      </c>
      <c r="E1450" t="e">
        <f>VLOOKUP($D1450, Data!$A$2:$V$9750, E$16, 0)</f>
        <v>#N/A</v>
      </c>
      <c r="F1450" t="e">
        <f>VLOOKUP($D1450, Data!$A$2:$V$9750, F$16, 0)</f>
        <v>#N/A</v>
      </c>
      <c r="G1450" t="e">
        <f>VLOOKUP($D1450, Data!$A$2:$V$9750, G$16, 0)</f>
        <v>#N/A</v>
      </c>
      <c r="H1450" t="e">
        <f>VLOOKUP($D1450, Data!$A$2:$V$9750, H$16, 0)</f>
        <v>#N/A</v>
      </c>
      <c r="I1450" t="e">
        <f>VLOOKUP($D1450, Data!$A$2:$V$9750, I$16, 0)</f>
        <v>#N/A</v>
      </c>
    </row>
    <row r="1451" spans="1:9" x14ac:dyDescent="0.25">
      <c r="A1451" s="11">
        <v>17</v>
      </c>
      <c r="B1451" s="13" t="s">
        <v>176</v>
      </c>
      <c r="C1451" s="13" t="s">
        <v>34</v>
      </c>
      <c r="D1451" s="14" t="str">
        <f t="shared" si="24"/>
        <v>Not Ready17BigenderObsessive Compulsive Disorder (6.1)</v>
      </c>
      <c r="E1451" t="e">
        <f>VLOOKUP($D1451, Data!$A$2:$V$9750, E$16, 0)</f>
        <v>#N/A</v>
      </c>
      <c r="F1451" t="e">
        <f>VLOOKUP($D1451, Data!$A$2:$V$9750, F$16, 0)</f>
        <v>#N/A</v>
      </c>
      <c r="G1451" t="e">
        <f>VLOOKUP($D1451, Data!$A$2:$V$9750, G$16, 0)</f>
        <v>#N/A</v>
      </c>
      <c r="H1451" t="e">
        <f>VLOOKUP($D1451, Data!$A$2:$V$9750, H$16, 0)</f>
        <v>#N/A</v>
      </c>
      <c r="I1451" t="e">
        <f>VLOOKUP($D1451, Data!$A$2:$V$9750, I$16, 0)</f>
        <v>#N/A</v>
      </c>
    </row>
    <row r="1452" spans="1:9" x14ac:dyDescent="0.25">
      <c r="A1452" s="11">
        <v>17</v>
      </c>
      <c r="B1452" s="13" t="s">
        <v>176</v>
      </c>
      <c r="C1452" s="13" t="s">
        <v>35</v>
      </c>
      <c r="D1452" s="14" t="str">
        <f t="shared" si="24"/>
        <v>Not Ready17BigenderTotal Anxiety (37.1)</v>
      </c>
      <c r="E1452" t="e">
        <f>VLOOKUP($D1452, Data!$A$2:$V$9750, E$16, 0)</f>
        <v>#N/A</v>
      </c>
      <c r="F1452" t="e">
        <f>VLOOKUP($D1452, Data!$A$2:$V$9750, F$16, 0)</f>
        <v>#N/A</v>
      </c>
      <c r="G1452" t="e">
        <f>VLOOKUP($D1452, Data!$A$2:$V$9750, G$16, 0)</f>
        <v>#N/A</v>
      </c>
      <c r="H1452" t="e">
        <f>VLOOKUP($D1452, Data!$A$2:$V$9750, H$16, 0)</f>
        <v>#N/A</v>
      </c>
      <c r="I1452" t="e">
        <f>VLOOKUP($D1452, Data!$A$2:$V$9750, I$16, 0)</f>
        <v>#N/A</v>
      </c>
    </row>
    <row r="1453" spans="1:9" x14ac:dyDescent="0.25">
      <c r="A1453" s="11">
        <v>17</v>
      </c>
      <c r="B1453" s="13" t="s">
        <v>176</v>
      </c>
      <c r="C1453" s="13" t="s">
        <v>36</v>
      </c>
      <c r="D1453" s="14" t="str">
        <f t="shared" si="24"/>
        <v>Not Ready17BigenderTotal Anxiety and Depression (47.1)</v>
      </c>
      <c r="E1453" t="e">
        <f>VLOOKUP($D1453, Data!$A$2:$V$9750, E$16, 0)</f>
        <v>#N/A</v>
      </c>
      <c r="F1453" t="e">
        <f>VLOOKUP($D1453, Data!$A$2:$V$9750, F$16, 0)</f>
        <v>#N/A</v>
      </c>
      <c r="G1453" t="e">
        <f>VLOOKUP($D1453, Data!$A$2:$V$9750, G$16, 0)</f>
        <v>#N/A</v>
      </c>
      <c r="H1453" t="e">
        <f>VLOOKUP($D1453, Data!$A$2:$V$9750, H$16, 0)</f>
        <v>#N/A</v>
      </c>
      <c r="I1453" t="e">
        <f>VLOOKUP($D1453, Data!$A$2:$V$9750, I$16, 0)</f>
        <v>#N/A</v>
      </c>
    </row>
    <row r="1454" spans="1:9" x14ac:dyDescent="0.25">
      <c r="A1454" s="11">
        <v>17</v>
      </c>
      <c r="B1454" s="13" t="s">
        <v>176</v>
      </c>
      <c r="C1454" s="13" t="s">
        <v>52</v>
      </c>
      <c r="D1454" s="14" t="str">
        <f t="shared" si="24"/>
        <v>Not Ready17BigenderTotal Anxiety (15.1)</v>
      </c>
      <c r="E1454" t="e">
        <f>VLOOKUP($D1454, Data!$A$2:$V$9750, E$16, 0)</f>
        <v>#N/A</v>
      </c>
      <c r="F1454" t="e">
        <f>VLOOKUP($D1454, Data!$A$2:$V$9750, F$16, 0)</f>
        <v>#N/A</v>
      </c>
      <c r="G1454" t="e">
        <f>VLOOKUP($D1454, Data!$A$2:$V$9750, G$16, 0)</f>
        <v>#N/A</v>
      </c>
      <c r="H1454" t="e">
        <f>VLOOKUP($D1454, Data!$A$2:$V$9750, H$16, 0)</f>
        <v>#N/A</v>
      </c>
      <c r="I1454" t="e">
        <f>VLOOKUP($D1454, Data!$A$2:$V$9750, I$16, 0)</f>
        <v>#N/A</v>
      </c>
    </row>
    <row r="1455" spans="1:9" x14ac:dyDescent="0.25">
      <c r="A1455" s="11">
        <v>17</v>
      </c>
      <c r="B1455" s="13" t="s">
        <v>176</v>
      </c>
      <c r="C1455" s="13" t="s">
        <v>53</v>
      </c>
      <c r="D1455" s="14" t="str">
        <f t="shared" si="24"/>
        <v>Not Ready17BigenderTotal Anxiety and Depression (25.1)</v>
      </c>
      <c r="E1455" t="e">
        <f>VLOOKUP($D1455, Data!$A$2:$V$9750, E$16, 0)</f>
        <v>#N/A</v>
      </c>
      <c r="F1455" t="e">
        <f>VLOOKUP($D1455, Data!$A$2:$V$9750, F$16, 0)</f>
        <v>#N/A</v>
      </c>
      <c r="G1455" t="e">
        <f>VLOOKUP($D1455, Data!$A$2:$V$9750, G$16, 0)</f>
        <v>#N/A</v>
      </c>
      <c r="H1455" t="e">
        <f>VLOOKUP($D1455, Data!$A$2:$V$9750, H$16, 0)</f>
        <v>#N/A</v>
      </c>
      <c r="I1455" t="e">
        <f>VLOOKUP($D1455, Data!$A$2:$V$9750, I$16, 0)</f>
        <v>#N/A</v>
      </c>
    </row>
    <row r="1456" spans="1:9" x14ac:dyDescent="0.25">
      <c r="A1456" s="11">
        <v>17</v>
      </c>
      <c r="B1456" s="13" t="s">
        <v>176</v>
      </c>
      <c r="C1456" s="13" t="s">
        <v>182</v>
      </c>
      <c r="D1456" s="14" t="str">
        <f t="shared" si="24"/>
        <v>Not Ready17BigenderTotal Depression (5.1)</v>
      </c>
      <c r="E1456" t="e">
        <f>VLOOKUP($D1456, Data!$A$2:$V$9750, E$16, 0)</f>
        <v>#N/A</v>
      </c>
      <c r="F1456" t="e">
        <f>VLOOKUP($D1456, Data!$A$2:$V$9750, F$16, 0)</f>
        <v>#N/A</v>
      </c>
      <c r="G1456" t="e">
        <f>VLOOKUP($D1456, Data!$A$2:$V$9750, G$16, 0)</f>
        <v>#N/A</v>
      </c>
      <c r="H1456" t="e">
        <f>VLOOKUP($D1456, Data!$A$2:$V$9750, H$16, 0)</f>
        <v>#N/A</v>
      </c>
      <c r="I1456" t="e">
        <f>VLOOKUP($D1456, Data!$A$2:$V$9750, I$16, 0)</f>
        <v>#N/A</v>
      </c>
    </row>
    <row r="1457" spans="1:9" x14ac:dyDescent="0.25">
      <c r="A1457" s="11">
        <v>17</v>
      </c>
      <c r="B1457" s="13" t="s">
        <v>176</v>
      </c>
      <c r="C1457" s="13" t="s">
        <v>183</v>
      </c>
      <c r="D1457" s="14" t="str">
        <f t="shared" si="24"/>
        <v>Not Ready17BigenderTotal Anxiety (20.1)</v>
      </c>
      <c r="E1457" t="e">
        <f>VLOOKUP($D1457, Data!$A$2:$V$9750, E$16, 0)</f>
        <v>#N/A</v>
      </c>
      <c r="F1457" t="e">
        <f>VLOOKUP($D1457, Data!$A$2:$V$9750, F$16, 0)</f>
        <v>#N/A</v>
      </c>
      <c r="G1457" t="e">
        <f>VLOOKUP($D1457, Data!$A$2:$V$9750, G$16, 0)</f>
        <v>#N/A</v>
      </c>
      <c r="H1457" t="e">
        <f>VLOOKUP($D1457, Data!$A$2:$V$9750, H$16, 0)</f>
        <v>#N/A</v>
      </c>
      <c r="I1457" t="e">
        <f>VLOOKUP($D1457, Data!$A$2:$V$9750, I$16, 0)</f>
        <v>#N/A</v>
      </c>
    </row>
    <row r="1458" spans="1:9" x14ac:dyDescent="0.25">
      <c r="A1458" s="11">
        <v>17</v>
      </c>
      <c r="B1458" s="13" t="s">
        <v>177</v>
      </c>
      <c r="C1458" s="13" t="s">
        <v>29</v>
      </c>
      <c r="D1458" s="14" t="str">
        <f t="shared" si="24"/>
        <v>Not Ready17FemaleSocial Phobia (9.1)</v>
      </c>
      <c r="E1458" t="e">
        <f>VLOOKUP($D1458, Data!$A$2:$V$9750, E$16, 0)</f>
        <v>#N/A</v>
      </c>
      <c r="F1458" t="e">
        <f>VLOOKUP($D1458, Data!$A$2:$V$9750, F$16, 0)</f>
        <v>#N/A</v>
      </c>
      <c r="G1458" t="e">
        <f>VLOOKUP($D1458, Data!$A$2:$V$9750, G$16, 0)</f>
        <v>#N/A</v>
      </c>
      <c r="H1458" t="e">
        <f>VLOOKUP($D1458, Data!$A$2:$V$9750, H$16, 0)</f>
        <v>#N/A</v>
      </c>
      <c r="I1458" t="e">
        <f>VLOOKUP($D1458, Data!$A$2:$V$9750, I$16, 0)</f>
        <v>#N/A</v>
      </c>
    </row>
    <row r="1459" spans="1:9" x14ac:dyDescent="0.25">
      <c r="A1459" s="11">
        <v>17</v>
      </c>
      <c r="B1459" s="13" t="s">
        <v>177</v>
      </c>
      <c r="C1459" s="13" t="s">
        <v>30</v>
      </c>
      <c r="D1459" s="14" t="str">
        <f t="shared" si="24"/>
        <v>Not Ready17FemalePanic Disorder (9.1)</v>
      </c>
      <c r="E1459" t="e">
        <f>VLOOKUP($D1459, Data!$A$2:$V$9750, E$16, 0)</f>
        <v>#N/A</v>
      </c>
      <c r="F1459" t="e">
        <f>VLOOKUP($D1459, Data!$A$2:$V$9750, F$16, 0)</f>
        <v>#N/A</v>
      </c>
      <c r="G1459" t="e">
        <f>VLOOKUP($D1459, Data!$A$2:$V$9750, G$16, 0)</f>
        <v>#N/A</v>
      </c>
      <c r="H1459" t="e">
        <f>VLOOKUP($D1459, Data!$A$2:$V$9750, H$16, 0)</f>
        <v>#N/A</v>
      </c>
      <c r="I1459" t="e">
        <f>VLOOKUP($D1459, Data!$A$2:$V$9750, I$16, 0)</f>
        <v>#N/A</v>
      </c>
    </row>
    <row r="1460" spans="1:9" x14ac:dyDescent="0.25">
      <c r="A1460" s="11">
        <v>17</v>
      </c>
      <c r="B1460" s="13" t="s">
        <v>177</v>
      </c>
      <c r="C1460" s="13" t="s">
        <v>31</v>
      </c>
      <c r="D1460" s="14" t="str">
        <f t="shared" si="24"/>
        <v>Not Ready17FemaleGeneralized Anxiety Disorder (6.1)</v>
      </c>
      <c r="E1460" t="e">
        <f>VLOOKUP($D1460, Data!$A$2:$V$9750, E$16, 0)</f>
        <v>#N/A</v>
      </c>
      <c r="F1460" t="e">
        <f>VLOOKUP($D1460, Data!$A$2:$V$9750, F$16, 0)</f>
        <v>#N/A</v>
      </c>
      <c r="G1460" t="e">
        <f>VLOOKUP($D1460, Data!$A$2:$V$9750, G$16, 0)</f>
        <v>#N/A</v>
      </c>
      <c r="H1460" t="e">
        <f>VLOOKUP($D1460, Data!$A$2:$V$9750, H$16, 0)</f>
        <v>#N/A</v>
      </c>
      <c r="I1460" t="e">
        <f>VLOOKUP($D1460, Data!$A$2:$V$9750, I$16, 0)</f>
        <v>#N/A</v>
      </c>
    </row>
    <row r="1461" spans="1:9" x14ac:dyDescent="0.25">
      <c r="A1461" s="11">
        <v>17</v>
      </c>
      <c r="B1461" s="13" t="s">
        <v>177</v>
      </c>
      <c r="C1461" s="13" t="s">
        <v>32</v>
      </c>
      <c r="D1461" s="14" t="str">
        <f t="shared" si="24"/>
        <v>Not Ready17FemaleMajor Depressive Disorder (10.1)</v>
      </c>
      <c r="E1461" t="e">
        <f>VLOOKUP($D1461, Data!$A$2:$V$9750, E$16, 0)</f>
        <v>#N/A</v>
      </c>
      <c r="F1461" t="e">
        <f>VLOOKUP($D1461, Data!$A$2:$V$9750, F$16, 0)</f>
        <v>#N/A</v>
      </c>
      <c r="G1461" t="e">
        <f>VLOOKUP($D1461, Data!$A$2:$V$9750, G$16, 0)</f>
        <v>#N/A</v>
      </c>
      <c r="H1461" t="e">
        <f>VLOOKUP($D1461, Data!$A$2:$V$9750, H$16, 0)</f>
        <v>#N/A</v>
      </c>
      <c r="I1461" t="e">
        <f>VLOOKUP($D1461, Data!$A$2:$V$9750, I$16, 0)</f>
        <v>#N/A</v>
      </c>
    </row>
    <row r="1462" spans="1:9" x14ac:dyDescent="0.25">
      <c r="A1462" s="11">
        <v>17</v>
      </c>
      <c r="B1462" s="13" t="s">
        <v>177</v>
      </c>
      <c r="C1462" s="13" t="s">
        <v>33</v>
      </c>
      <c r="D1462" s="14" t="str">
        <f t="shared" si="24"/>
        <v>Not Ready17FemaleSeparation Anxiety Disorder (7.1)</v>
      </c>
      <c r="E1462" t="e">
        <f>VLOOKUP($D1462, Data!$A$2:$V$9750, E$16, 0)</f>
        <v>#N/A</v>
      </c>
      <c r="F1462" t="e">
        <f>VLOOKUP($D1462, Data!$A$2:$V$9750, F$16, 0)</f>
        <v>#N/A</v>
      </c>
      <c r="G1462" t="e">
        <f>VLOOKUP($D1462, Data!$A$2:$V$9750, G$16, 0)</f>
        <v>#N/A</v>
      </c>
      <c r="H1462" t="e">
        <f>VLOOKUP($D1462, Data!$A$2:$V$9750, H$16, 0)</f>
        <v>#N/A</v>
      </c>
      <c r="I1462" t="e">
        <f>VLOOKUP($D1462, Data!$A$2:$V$9750, I$16, 0)</f>
        <v>#N/A</v>
      </c>
    </row>
    <row r="1463" spans="1:9" x14ac:dyDescent="0.25">
      <c r="A1463" s="11">
        <v>17</v>
      </c>
      <c r="B1463" s="13" t="s">
        <v>177</v>
      </c>
      <c r="C1463" s="13" t="s">
        <v>34</v>
      </c>
      <c r="D1463" s="14" t="str">
        <f t="shared" si="24"/>
        <v>Not Ready17FemaleObsessive Compulsive Disorder (6.1)</v>
      </c>
      <c r="E1463" t="e">
        <f>VLOOKUP($D1463, Data!$A$2:$V$9750, E$16, 0)</f>
        <v>#N/A</v>
      </c>
      <c r="F1463" t="e">
        <f>VLOOKUP($D1463, Data!$A$2:$V$9750, F$16, 0)</f>
        <v>#N/A</v>
      </c>
      <c r="G1463" t="e">
        <f>VLOOKUP($D1463, Data!$A$2:$V$9750, G$16, 0)</f>
        <v>#N/A</v>
      </c>
      <c r="H1463" t="e">
        <f>VLOOKUP($D1463, Data!$A$2:$V$9750, H$16, 0)</f>
        <v>#N/A</v>
      </c>
      <c r="I1463" t="e">
        <f>VLOOKUP($D1463, Data!$A$2:$V$9750, I$16, 0)</f>
        <v>#N/A</v>
      </c>
    </row>
    <row r="1464" spans="1:9" x14ac:dyDescent="0.25">
      <c r="A1464" s="11">
        <v>17</v>
      </c>
      <c r="B1464" s="13" t="s">
        <v>177</v>
      </c>
      <c r="C1464" s="13" t="s">
        <v>35</v>
      </c>
      <c r="D1464" s="14" t="str">
        <f t="shared" si="24"/>
        <v>Not Ready17FemaleTotal Anxiety (37.1)</v>
      </c>
      <c r="E1464" t="e">
        <f>VLOOKUP($D1464, Data!$A$2:$V$9750, E$16, 0)</f>
        <v>#N/A</v>
      </c>
      <c r="F1464" t="e">
        <f>VLOOKUP($D1464, Data!$A$2:$V$9750, F$16, 0)</f>
        <v>#N/A</v>
      </c>
      <c r="G1464" t="e">
        <f>VLOOKUP($D1464, Data!$A$2:$V$9750, G$16, 0)</f>
        <v>#N/A</v>
      </c>
      <c r="H1464" t="e">
        <f>VLOOKUP($D1464, Data!$A$2:$V$9750, H$16, 0)</f>
        <v>#N/A</v>
      </c>
      <c r="I1464" t="e">
        <f>VLOOKUP($D1464, Data!$A$2:$V$9750, I$16, 0)</f>
        <v>#N/A</v>
      </c>
    </row>
    <row r="1465" spans="1:9" x14ac:dyDescent="0.25">
      <c r="A1465" s="11">
        <v>17</v>
      </c>
      <c r="B1465" s="13" t="s">
        <v>177</v>
      </c>
      <c r="C1465" s="13" t="s">
        <v>36</v>
      </c>
      <c r="D1465" s="14" t="str">
        <f t="shared" si="24"/>
        <v>Not Ready17FemaleTotal Anxiety and Depression (47.1)</v>
      </c>
      <c r="E1465" t="e">
        <f>VLOOKUP($D1465, Data!$A$2:$V$9750, E$16, 0)</f>
        <v>#N/A</v>
      </c>
      <c r="F1465" t="e">
        <f>VLOOKUP($D1465, Data!$A$2:$V$9750, F$16, 0)</f>
        <v>#N/A</v>
      </c>
      <c r="G1465" t="e">
        <f>VLOOKUP($D1465, Data!$A$2:$V$9750, G$16, 0)</f>
        <v>#N/A</v>
      </c>
      <c r="H1465" t="e">
        <f>VLOOKUP($D1465, Data!$A$2:$V$9750, H$16, 0)</f>
        <v>#N/A</v>
      </c>
      <c r="I1465" t="e">
        <f>VLOOKUP($D1465, Data!$A$2:$V$9750, I$16, 0)</f>
        <v>#N/A</v>
      </c>
    </row>
    <row r="1466" spans="1:9" x14ac:dyDescent="0.25">
      <c r="A1466" s="11">
        <v>17</v>
      </c>
      <c r="B1466" s="13" t="s">
        <v>177</v>
      </c>
      <c r="C1466" s="13" t="s">
        <v>52</v>
      </c>
      <c r="D1466" s="14" t="str">
        <f t="shared" si="24"/>
        <v>Not Ready17FemaleTotal Anxiety (15.1)</v>
      </c>
      <c r="E1466" t="e">
        <f>VLOOKUP($D1466, Data!$A$2:$V$9750, E$16, 0)</f>
        <v>#N/A</v>
      </c>
      <c r="F1466" t="e">
        <f>VLOOKUP($D1466, Data!$A$2:$V$9750, F$16, 0)</f>
        <v>#N/A</v>
      </c>
      <c r="G1466" t="e">
        <f>VLOOKUP($D1466, Data!$A$2:$V$9750, G$16, 0)</f>
        <v>#N/A</v>
      </c>
      <c r="H1466" t="e">
        <f>VLOOKUP($D1466, Data!$A$2:$V$9750, H$16, 0)</f>
        <v>#N/A</v>
      </c>
      <c r="I1466" t="e">
        <f>VLOOKUP($D1466, Data!$A$2:$V$9750, I$16, 0)</f>
        <v>#N/A</v>
      </c>
    </row>
    <row r="1467" spans="1:9" x14ac:dyDescent="0.25">
      <c r="A1467" s="11">
        <v>17</v>
      </c>
      <c r="B1467" s="13" t="s">
        <v>177</v>
      </c>
      <c r="C1467" s="13" t="s">
        <v>53</v>
      </c>
      <c r="D1467" s="14" t="str">
        <f t="shared" si="24"/>
        <v>Not Ready17FemaleTotal Anxiety and Depression (25.1)</v>
      </c>
      <c r="E1467" t="e">
        <f>VLOOKUP($D1467, Data!$A$2:$V$9750, E$16, 0)</f>
        <v>#N/A</v>
      </c>
      <c r="F1467" t="e">
        <f>VLOOKUP($D1467, Data!$A$2:$V$9750, F$16, 0)</f>
        <v>#N/A</v>
      </c>
      <c r="G1467" t="e">
        <f>VLOOKUP($D1467, Data!$A$2:$V$9750, G$16, 0)</f>
        <v>#N/A</v>
      </c>
      <c r="H1467" t="e">
        <f>VLOOKUP($D1467, Data!$A$2:$V$9750, H$16, 0)</f>
        <v>#N/A</v>
      </c>
      <c r="I1467" t="e">
        <f>VLOOKUP($D1467, Data!$A$2:$V$9750, I$16, 0)</f>
        <v>#N/A</v>
      </c>
    </row>
    <row r="1468" spans="1:9" x14ac:dyDescent="0.25">
      <c r="A1468" s="11">
        <v>17</v>
      </c>
      <c r="B1468" s="13" t="s">
        <v>177</v>
      </c>
      <c r="C1468" s="13" t="s">
        <v>182</v>
      </c>
      <c r="D1468" s="14" t="str">
        <f t="shared" si="24"/>
        <v>Not Ready17FemaleTotal Depression (5.1)</v>
      </c>
      <c r="E1468" t="e">
        <f>VLOOKUP($D1468, Data!$A$2:$V$9750, E$16, 0)</f>
        <v>#N/A</v>
      </c>
      <c r="F1468" t="e">
        <f>VLOOKUP($D1468, Data!$A$2:$V$9750, F$16, 0)</f>
        <v>#N/A</v>
      </c>
      <c r="G1468" t="e">
        <f>VLOOKUP($D1468, Data!$A$2:$V$9750, G$16, 0)</f>
        <v>#N/A</v>
      </c>
      <c r="H1468" t="e">
        <f>VLOOKUP($D1468, Data!$A$2:$V$9750, H$16, 0)</f>
        <v>#N/A</v>
      </c>
      <c r="I1468" t="e">
        <f>VLOOKUP($D1468, Data!$A$2:$V$9750, I$16, 0)</f>
        <v>#N/A</v>
      </c>
    </row>
    <row r="1469" spans="1:9" x14ac:dyDescent="0.25">
      <c r="A1469" s="11">
        <v>17</v>
      </c>
      <c r="B1469" s="13" t="s">
        <v>177</v>
      </c>
      <c r="C1469" s="13" t="s">
        <v>183</v>
      </c>
      <c r="D1469" s="14" t="str">
        <f t="shared" si="24"/>
        <v>Not Ready17FemaleTotal Anxiety (20.1)</v>
      </c>
      <c r="E1469" t="e">
        <f>VLOOKUP($D1469, Data!$A$2:$V$9750, E$16, 0)</f>
        <v>#N/A</v>
      </c>
      <c r="F1469" t="e">
        <f>VLOOKUP($D1469, Data!$A$2:$V$9750, F$16, 0)</f>
        <v>#N/A</v>
      </c>
      <c r="G1469" t="e">
        <f>VLOOKUP($D1469, Data!$A$2:$V$9750, G$16, 0)</f>
        <v>#N/A</v>
      </c>
      <c r="H1469" t="e">
        <f>VLOOKUP($D1469, Data!$A$2:$V$9750, H$16, 0)</f>
        <v>#N/A</v>
      </c>
      <c r="I1469" t="e">
        <f>VLOOKUP($D1469, Data!$A$2:$V$9750, I$16, 0)</f>
        <v>#N/A</v>
      </c>
    </row>
    <row r="1470" spans="1:9" x14ac:dyDescent="0.25">
      <c r="A1470" s="11">
        <v>17</v>
      </c>
      <c r="B1470" s="13" t="s">
        <v>178</v>
      </c>
      <c r="C1470" s="13" t="s">
        <v>29</v>
      </c>
      <c r="D1470" s="14" t="str">
        <f t="shared" si="24"/>
        <v>Not Ready17GenderfluidSocial Phobia (9.1)</v>
      </c>
      <c r="E1470" t="e">
        <f>VLOOKUP($D1470, Data!$A$2:$V$9750, E$16, 0)</f>
        <v>#N/A</v>
      </c>
      <c r="F1470" t="e">
        <f>VLOOKUP($D1470, Data!$A$2:$V$9750, F$16, 0)</f>
        <v>#N/A</v>
      </c>
      <c r="G1470" t="e">
        <f>VLOOKUP($D1470, Data!$A$2:$V$9750, G$16, 0)</f>
        <v>#N/A</v>
      </c>
      <c r="H1470" t="e">
        <f>VLOOKUP($D1470, Data!$A$2:$V$9750, H$16, 0)</f>
        <v>#N/A</v>
      </c>
      <c r="I1470" t="e">
        <f>VLOOKUP($D1470, Data!$A$2:$V$9750, I$16, 0)</f>
        <v>#N/A</v>
      </c>
    </row>
    <row r="1471" spans="1:9" x14ac:dyDescent="0.25">
      <c r="A1471" s="11">
        <v>17</v>
      </c>
      <c r="B1471" s="13" t="s">
        <v>178</v>
      </c>
      <c r="C1471" s="13" t="s">
        <v>30</v>
      </c>
      <c r="D1471" s="14" t="str">
        <f t="shared" si="24"/>
        <v>Not Ready17GenderfluidPanic Disorder (9.1)</v>
      </c>
      <c r="E1471" t="e">
        <f>VLOOKUP($D1471, Data!$A$2:$V$9750, E$16, 0)</f>
        <v>#N/A</v>
      </c>
      <c r="F1471" t="e">
        <f>VLOOKUP($D1471, Data!$A$2:$V$9750, F$16, 0)</f>
        <v>#N/A</v>
      </c>
      <c r="G1471" t="e">
        <f>VLOOKUP($D1471, Data!$A$2:$V$9750, G$16, 0)</f>
        <v>#N/A</v>
      </c>
      <c r="H1471" t="e">
        <f>VLOOKUP($D1471, Data!$A$2:$V$9750, H$16, 0)</f>
        <v>#N/A</v>
      </c>
      <c r="I1471" t="e">
        <f>VLOOKUP($D1471, Data!$A$2:$V$9750, I$16, 0)</f>
        <v>#N/A</v>
      </c>
    </row>
    <row r="1472" spans="1:9" x14ac:dyDescent="0.25">
      <c r="A1472" s="11">
        <v>17</v>
      </c>
      <c r="B1472" s="13" t="s">
        <v>178</v>
      </c>
      <c r="C1472" s="13" t="s">
        <v>31</v>
      </c>
      <c r="D1472" s="14" t="str">
        <f t="shared" si="24"/>
        <v>Not Ready17GenderfluidGeneralized Anxiety Disorder (6.1)</v>
      </c>
      <c r="E1472" t="e">
        <f>VLOOKUP($D1472, Data!$A$2:$V$9750, E$16, 0)</f>
        <v>#N/A</v>
      </c>
      <c r="F1472" t="e">
        <f>VLOOKUP($D1472, Data!$A$2:$V$9750, F$16, 0)</f>
        <v>#N/A</v>
      </c>
      <c r="G1472" t="e">
        <f>VLOOKUP($D1472, Data!$A$2:$V$9750, G$16, 0)</f>
        <v>#N/A</v>
      </c>
      <c r="H1472" t="e">
        <f>VLOOKUP($D1472, Data!$A$2:$V$9750, H$16, 0)</f>
        <v>#N/A</v>
      </c>
      <c r="I1472" t="e">
        <f>VLOOKUP($D1472, Data!$A$2:$V$9750, I$16, 0)</f>
        <v>#N/A</v>
      </c>
    </row>
    <row r="1473" spans="1:9" x14ac:dyDescent="0.25">
      <c r="A1473" s="11">
        <v>17</v>
      </c>
      <c r="B1473" s="13" t="s">
        <v>178</v>
      </c>
      <c r="C1473" s="13" t="s">
        <v>32</v>
      </c>
      <c r="D1473" s="14" t="str">
        <f t="shared" si="24"/>
        <v>Not Ready17GenderfluidMajor Depressive Disorder (10.1)</v>
      </c>
      <c r="E1473" t="e">
        <f>VLOOKUP($D1473, Data!$A$2:$V$9750, E$16, 0)</f>
        <v>#N/A</v>
      </c>
      <c r="F1473" t="e">
        <f>VLOOKUP($D1473, Data!$A$2:$V$9750, F$16, 0)</f>
        <v>#N/A</v>
      </c>
      <c r="G1473" t="e">
        <f>VLOOKUP($D1473, Data!$A$2:$V$9750, G$16, 0)</f>
        <v>#N/A</v>
      </c>
      <c r="H1473" t="e">
        <f>VLOOKUP($D1473, Data!$A$2:$V$9750, H$16, 0)</f>
        <v>#N/A</v>
      </c>
      <c r="I1473" t="e">
        <f>VLOOKUP($D1473, Data!$A$2:$V$9750, I$16, 0)</f>
        <v>#N/A</v>
      </c>
    </row>
    <row r="1474" spans="1:9" x14ac:dyDescent="0.25">
      <c r="A1474" s="11">
        <v>17</v>
      </c>
      <c r="B1474" s="13" t="s">
        <v>178</v>
      </c>
      <c r="C1474" s="13" t="s">
        <v>33</v>
      </c>
      <c r="D1474" s="14" t="str">
        <f t="shared" si="24"/>
        <v>Not Ready17GenderfluidSeparation Anxiety Disorder (7.1)</v>
      </c>
      <c r="E1474" t="e">
        <f>VLOOKUP($D1474, Data!$A$2:$V$9750, E$16, 0)</f>
        <v>#N/A</v>
      </c>
      <c r="F1474" t="e">
        <f>VLOOKUP($D1474, Data!$A$2:$V$9750, F$16, 0)</f>
        <v>#N/A</v>
      </c>
      <c r="G1474" t="e">
        <f>VLOOKUP($D1474, Data!$A$2:$V$9750, G$16, 0)</f>
        <v>#N/A</v>
      </c>
      <c r="H1474" t="e">
        <f>VLOOKUP($D1474, Data!$A$2:$V$9750, H$16, 0)</f>
        <v>#N/A</v>
      </c>
      <c r="I1474" t="e">
        <f>VLOOKUP($D1474, Data!$A$2:$V$9750, I$16, 0)</f>
        <v>#N/A</v>
      </c>
    </row>
    <row r="1475" spans="1:9" x14ac:dyDescent="0.25">
      <c r="A1475" s="11">
        <v>17</v>
      </c>
      <c r="B1475" s="13" t="s">
        <v>178</v>
      </c>
      <c r="C1475" s="13" t="s">
        <v>34</v>
      </c>
      <c r="D1475" s="14" t="str">
        <f t="shared" si="24"/>
        <v>Not Ready17GenderfluidObsessive Compulsive Disorder (6.1)</v>
      </c>
      <c r="E1475" t="e">
        <f>VLOOKUP($D1475, Data!$A$2:$V$9750, E$16, 0)</f>
        <v>#N/A</v>
      </c>
      <c r="F1475" t="e">
        <f>VLOOKUP($D1475, Data!$A$2:$V$9750, F$16, 0)</f>
        <v>#N/A</v>
      </c>
      <c r="G1475" t="e">
        <f>VLOOKUP($D1475, Data!$A$2:$V$9750, G$16, 0)</f>
        <v>#N/A</v>
      </c>
      <c r="H1475" t="e">
        <f>VLOOKUP($D1475, Data!$A$2:$V$9750, H$16, 0)</f>
        <v>#N/A</v>
      </c>
      <c r="I1475" t="e">
        <f>VLOOKUP($D1475, Data!$A$2:$V$9750, I$16, 0)</f>
        <v>#N/A</v>
      </c>
    </row>
    <row r="1476" spans="1:9" x14ac:dyDescent="0.25">
      <c r="A1476" s="11">
        <v>17</v>
      </c>
      <c r="B1476" s="13" t="s">
        <v>178</v>
      </c>
      <c r="C1476" s="13" t="s">
        <v>35</v>
      </c>
      <c r="D1476" s="14" t="str">
        <f t="shared" si="24"/>
        <v>Not Ready17GenderfluidTotal Anxiety (37.1)</v>
      </c>
      <c r="E1476" t="e">
        <f>VLOOKUP($D1476, Data!$A$2:$V$9750, E$16, 0)</f>
        <v>#N/A</v>
      </c>
      <c r="F1476" t="e">
        <f>VLOOKUP($D1476, Data!$A$2:$V$9750, F$16, 0)</f>
        <v>#N/A</v>
      </c>
      <c r="G1476" t="e">
        <f>VLOOKUP($D1476, Data!$A$2:$V$9750, G$16, 0)</f>
        <v>#N/A</v>
      </c>
      <c r="H1476" t="e">
        <f>VLOOKUP($D1476, Data!$A$2:$V$9750, H$16, 0)</f>
        <v>#N/A</v>
      </c>
      <c r="I1476" t="e">
        <f>VLOOKUP($D1476, Data!$A$2:$V$9750, I$16, 0)</f>
        <v>#N/A</v>
      </c>
    </row>
    <row r="1477" spans="1:9" x14ac:dyDescent="0.25">
      <c r="A1477" s="11">
        <v>17</v>
      </c>
      <c r="B1477" s="13" t="s">
        <v>178</v>
      </c>
      <c r="C1477" s="13" t="s">
        <v>36</v>
      </c>
      <c r="D1477" s="14" t="str">
        <f t="shared" si="24"/>
        <v>Not Ready17GenderfluidTotal Anxiety and Depression (47.1)</v>
      </c>
      <c r="E1477" t="e">
        <f>VLOOKUP($D1477, Data!$A$2:$V$9750, E$16, 0)</f>
        <v>#N/A</v>
      </c>
      <c r="F1477" t="e">
        <f>VLOOKUP($D1477, Data!$A$2:$V$9750, F$16, 0)</f>
        <v>#N/A</v>
      </c>
      <c r="G1477" t="e">
        <f>VLOOKUP($D1477, Data!$A$2:$V$9750, G$16, 0)</f>
        <v>#N/A</v>
      </c>
      <c r="H1477" t="e">
        <f>VLOOKUP($D1477, Data!$A$2:$V$9750, H$16, 0)</f>
        <v>#N/A</v>
      </c>
      <c r="I1477" t="e">
        <f>VLOOKUP($D1477, Data!$A$2:$V$9750, I$16, 0)</f>
        <v>#N/A</v>
      </c>
    </row>
    <row r="1478" spans="1:9" x14ac:dyDescent="0.25">
      <c r="A1478" s="11">
        <v>17</v>
      </c>
      <c r="B1478" s="13" t="s">
        <v>178</v>
      </c>
      <c r="C1478" s="13" t="s">
        <v>52</v>
      </c>
      <c r="D1478" s="14" t="str">
        <f t="shared" si="24"/>
        <v>Not Ready17GenderfluidTotal Anxiety (15.1)</v>
      </c>
      <c r="E1478" t="e">
        <f>VLOOKUP($D1478, Data!$A$2:$V$9750, E$16, 0)</f>
        <v>#N/A</v>
      </c>
      <c r="F1478" t="e">
        <f>VLOOKUP($D1478, Data!$A$2:$V$9750, F$16, 0)</f>
        <v>#N/A</v>
      </c>
      <c r="G1478" t="e">
        <f>VLOOKUP($D1478, Data!$A$2:$V$9750, G$16, 0)</f>
        <v>#N/A</v>
      </c>
      <c r="H1478" t="e">
        <f>VLOOKUP($D1478, Data!$A$2:$V$9750, H$16, 0)</f>
        <v>#N/A</v>
      </c>
      <c r="I1478" t="e">
        <f>VLOOKUP($D1478, Data!$A$2:$V$9750, I$16, 0)</f>
        <v>#N/A</v>
      </c>
    </row>
    <row r="1479" spans="1:9" x14ac:dyDescent="0.25">
      <c r="A1479" s="11">
        <v>17</v>
      </c>
      <c r="B1479" s="13" t="s">
        <v>178</v>
      </c>
      <c r="C1479" s="13" t="s">
        <v>53</v>
      </c>
      <c r="D1479" s="14" t="str">
        <f t="shared" si="24"/>
        <v>Not Ready17GenderfluidTotal Anxiety and Depression (25.1)</v>
      </c>
      <c r="E1479" t="e">
        <f>VLOOKUP($D1479, Data!$A$2:$V$9750, E$16, 0)</f>
        <v>#N/A</v>
      </c>
      <c r="F1479" t="e">
        <f>VLOOKUP($D1479, Data!$A$2:$V$9750, F$16, 0)</f>
        <v>#N/A</v>
      </c>
      <c r="G1479" t="e">
        <f>VLOOKUP($D1479, Data!$A$2:$V$9750, G$16, 0)</f>
        <v>#N/A</v>
      </c>
      <c r="H1479" t="e">
        <f>VLOOKUP($D1479, Data!$A$2:$V$9750, H$16, 0)</f>
        <v>#N/A</v>
      </c>
      <c r="I1479" t="e">
        <f>VLOOKUP($D1479, Data!$A$2:$V$9750, I$16, 0)</f>
        <v>#N/A</v>
      </c>
    </row>
    <row r="1480" spans="1:9" x14ac:dyDescent="0.25">
      <c r="A1480" s="11">
        <v>17</v>
      </c>
      <c r="B1480" s="13" t="s">
        <v>178</v>
      </c>
      <c r="C1480" s="13" t="s">
        <v>182</v>
      </c>
      <c r="D1480" s="14" t="str">
        <f t="shared" si="24"/>
        <v>Not Ready17GenderfluidTotal Depression (5.1)</v>
      </c>
      <c r="E1480" t="e">
        <f>VLOOKUP($D1480, Data!$A$2:$V$9750, E$16, 0)</f>
        <v>#N/A</v>
      </c>
      <c r="F1480" t="e">
        <f>VLOOKUP($D1480, Data!$A$2:$V$9750, F$16, 0)</f>
        <v>#N/A</v>
      </c>
      <c r="G1480" t="e">
        <f>VLOOKUP($D1480, Data!$A$2:$V$9750, G$16, 0)</f>
        <v>#N/A</v>
      </c>
      <c r="H1480" t="e">
        <f>VLOOKUP($D1480, Data!$A$2:$V$9750, H$16, 0)</f>
        <v>#N/A</v>
      </c>
      <c r="I1480" t="e">
        <f>VLOOKUP($D1480, Data!$A$2:$V$9750, I$16, 0)</f>
        <v>#N/A</v>
      </c>
    </row>
    <row r="1481" spans="1:9" x14ac:dyDescent="0.25">
      <c r="A1481" s="11">
        <v>17</v>
      </c>
      <c r="B1481" s="13" t="s">
        <v>178</v>
      </c>
      <c r="C1481" s="13" t="s">
        <v>183</v>
      </c>
      <c r="D1481" s="14" t="str">
        <f t="shared" si="24"/>
        <v>Not Ready17GenderfluidTotal Anxiety (20.1)</v>
      </c>
      <c r="E1481" t="e">
        <f>VLOOKUP($D1481, Data!$A$2:$V$9750, E$16, 0)</f>
        <v>#N/A</v>
      </c>
      <c r="F1481" t="e">
        <f>VLOOKUP($D1481, Data!$A$2:$V$9750, F$16, 0)</f>
        <v>#N/A</v>
      </c>
      <c r="G1481" t="e">
        <f>VLOOKUP($D1481, Data!$A$2:$V$9750, G$16, 0)</f>
        <v>#N/A</v>
      </c>
      <c r="H1481" t="e">
        <f>VLOOKUP($D1481, Data!$A$2:$V$9750, H$16, 0)</f>
        <v>#N/A</v>
      </c>
      <c r="I1481" t="e">
        <f>VLOOKUP($D1481, Data!$A$2:$V$9750, I$16, 0)</f>
        <v>#N/A</v>
      </c>
    </row>
    <row r="1482" spans="1:9" x14ac:dyDescent="0.25">
      <c r="A1482" s="11">
        <v>17</v>
      </c>
      <c r="B1482" s="13" t="s">
        <v>179</v>
      </c>
      <c r="C1482" s="13" t="s">
        <v>29</v>
      </c>
      <c r="D1482" s="14" t="str">
        <f t="shared" si="24"/>
        <v>Not Ready17MaleSocial Phobia (9.1)</v>
      </c>
      <c r="E1482" t="e">
        <f>VLOOKUP($D1482, Data!$A$2:$V$9750, E$16, 0)</f>
        <v>#N/A</v>
      </c>
      <c r="F1482" t="e">
        <f>VLOOKUP($D1482, Data!$A$2:$V$9750, F$16, 0)</f>
        <v>#N/A</v>
      </c>
      <c r="G1482" t="e">
        <f>VLOOKUP($D1482, Data!$A$2:$V$9750, G$16, 0)</f>
        <v>#N/A</v>
      </c>
      <c r="H1482" t="e">
        <f>VLOOKUP($D1482, Data!$A$2:$V$9750, H$16, 0)</f>
        <v>#N/A</v>
      </c>
      <c r="I1482" t="e">
        <f>VLOOKUP($D1482, Data!$A$2:$V$9750, I$16, 0)</f>
        <v>#N/A</v>
      </c>
    </row>
    <row r="1483" spans="1:9" x14ac:dyDescent="0.25">
      <c r="A1483" s="11">
        <v>17</v>
      </c>
      <c r="B1483" s="13" t="s">
        <v>179</v>
      </c>
      <c r="C1483" s="13" t="s">
        <v>30</v>
      </c>
      <c r="D1483" s="14" t="str">
        <f t="shared" si="24"/>
        <v>Not Ready17MalePanic Disorder (9.1)</v>
      </c>
      <c r="E1483" t="e">
        <f>VLOOKUP($D1483, Data!$A$2:$V$9750, E$16, 0)</f>
        <v>#N/A</v>
      </c>
      <c r="F1483" t="e">
        <f>VLOOKUP($D1483, Data!$A$2:$V$9750, F$16, 0)</f>
        <v>#N/A</v>
      </c>
      <c r="G1483" t="e">
        <f>VLOOKUP($D1483, Data!$A$2:$V$9750, G$16, 0)</f>
        <v>#N/A</v>
      </c>
      <c r="H1483" t="e">
        <f>VLOOKUP($D1483, Data!$A$2:$V$9750, H$16, 0)</f>
        <v>#N/A</v>
      </c>
      <c r="I1483" t="e">
        <f>VLOOKUP($D1483, Data!$A$2:$V$9750, I$16, 0)</f>
        <v>#N/A</v>
      </c>
    </row>
    <row r="1484" spans="1:9" x14ac:dyDescent="0.25">
      <c r="A1484" s="11">
        <v>17</v>
      </c>
      <c r="B1484" s="13" t="s">
        <v>179</v>
      </c>
      <c r="C1484" s="13" t="s">
        <v>31</v>
      </c>
      <c r="D1484" s="14" t="str">
        <f t="shared" si="24"/>
        <v>Not Ready17MaleGeneralized Anxiety Disorder (6.1)</v>
      </c>
      <c r="E1484" t="e">
        <f>VLOOKUP($D1484, Data!$A$2:$V$9750, E$16, 0)</f>
        <v>#N/A</v>
      </c>
      <c r="F1484" t="e">
        <f>VLOOKUP($D1484, Data!$A$2:$V$9750, F$16, 0)</f>
        <v>#N/A</v>
      </c>
      <c r="G1484" t="e">
        <f>VLOOKUP($D1484, Data!$A$2:$V$9750, G$16, 0)</f>
        <v>#N/A</v>
      </c>
      <c r="H1484" t="e">
        <f>VLOOKUP($D1484, Data!$A$2:$V$9750, H$16, 0)</f>
        <v>#N/A</v>
      </c>
      <c r="I1484" t="e">
        <f>VLOOKUP($D1484, Data!$A$2:$V$9750, I$16, 0)</f>
        <v>#N/A</v>
      </c>
    </row>
    <row r="1485" spans="1:9" x14ac:dyDescent="0.25">
      <c r="A1485" s="11">
        <v>17</v>
      </c>
      <c r="B1485" s="13" t="s">
        <v>179</v>
      </c>
      <c r="C1485" s="13" t="s">
        <v>32</v>
      </c>
      <c r="D1485" s="14" t="str">
        <f t="shared" si="24"/>
        <v>Not Ready17MaleMajor Depressive Disorder (10.1)</v>
      </c>
      <c r="E1485" t="e">
        <f>VLOOKUP($D1485, Data!$A$2:$V$9750, E$16, 0)</f>
        <v>#N/A</v>
      </c>
      <c r="F1485" t="e">
        <f>VLOOKUP($D1485, Data!$A$2:$V$9750, F$16, 0)</f>
        <v>#N/A</v>
      </c>
      <c r="G1485" t="e">
        <f>VLOOKUP($D1485, Data!$A$2:$V$9750, G$16, 0)</f>
        <v>#N/A</v>
      </c>
      <c r="H1485" t="e">
        <f>VLOOKUP($D1485, Data!$A$2:$V$9750, H$16, 0)</f>
        <v>#N/A</v>
      </c>
      <c r="I1485" t="e">
        <f>VLOOKUP($D1485, Data!$A$2:$V$9750, I$16, 0)</f>
        <v>#N/A</v>
      </c>
    </row>
    <row r="1486" spans="1:9" x14ac:dyDescent="0.25">
      <c r="A1486" s="11">
        <v>17</v>
      </c>
      <c r="B1486" s="13" t="s">
        <v>179</v>
      </c>
      <c r="C1486" s="13" t="s">
        <v>33</v>
      </c>
      <c r="D1486" s="14" t="str">
        <f t="shared" si="24"/>
        <v>Not Ready17MaleSeparation Anxiety Disorder (7.1)</v>
      </c>
      <c r="E1486" t="e">
        <f>VLOOKUP($D1486, Data!$A$2:$V$9750, E$16, 0)</f>
        <v>#N/A</v>
      </c>
      <c r="F1486" t="e">
        <f>VLOOKUP($D1486, Data!$A$2:$V$9750, F$16, 0)</f>
        <v>#N/A</v>
      </c>
      <c r="G1486" t="e">
        <f>VLOOKUP($D1486, Data!$A$2:$V$9750, G$16, 0)</f>
        <v>#N/A</v>
      </c>
      <c r="H1486" t="e">
        <f>VLOOKUP($D1486, Data!$A$2:$V$9750, H$16, 0)</f>
        <v>#N/A</v>
      </c>
      <c r="I1486" t="e">
        <f>VLOOKUP($D1486, Data!$A$2:$V$9750, I$16, 0)</f>
        <v>#N/A</v>
      </c>
    </row>
    <row r="1487" spans="1:9" x14ac:dyDescent="0.25">
      <c r="A1487" s="11">
        <v>17</v>
      </c>
      <c r="B1487" s="13" t="s">
        <v>179</v>
      </c>
      <c r="C1487" s="13" t="s">
        <v>34</v>
      </c>
      <c r="D1487" s="14" t="str">
        <f t="shared" si="24"/>
        <v>Not Ready17MaleObsessive Compulsive Disorder (6.1)</v>
      </c>
      <c r="E1487" t="e">
        <f>VLOOKUP($D1487, Data!$A$2:$V$9750, E$16, 0)</f>
        <v>#N/A</v>
      </c>
      <c r="F1487" t="e">
        <f>VLOOKUP($D1487, Data!$A$2:$V$9750, F$16, 0)</f>
        <v>#N/A</v>
      </c>
      <c r="G1487" t="e">
        <f>VLOOKUP($D1487, Data!$A$2:$V$9750, G$16, 0)</f>
        <v>#N/A</v>
      </c>
      <c r="H1487" t="e">
        <f>VLOOKUP($D1487, Data!$A$2:$V$9750, H$16, 0)</f>
        <v>#N/A</v>
      </c>
      <c r="I1487" t="e">
        <f>VLOOKUP($D1487, Data!$A$2:$V$9750, I$16, 0)</f>
        <v>#N/A</v>
      </c>
    </row>
    <row r="1488" spans="1:9" x14ac:dyDescent="0.25">
      <c r="A1488" s="11">
        <v>17</v>
      </c>
      <c r="B1488" s="13" t="s">
        <v>179</v>
      </c>
      <c r="C1488" s="13" t="s">
        <v>35</v>
      </c>
      <c r="D1488" s="14" t="str">
        <f t="shared" si="24"/>
        <v>Not Ready17MaleTotal Anxiety (37.1)</v>
      </c>
      <c r="E1488" t="e">
        <f>VLOOKUP($D1488, Data!$A$2:$V$9750, E$16, 0)</f>
        <v>#N/A</v>
      </c>
      <c r="F1488" t="e">
        <f>VLOOKUP($D1488, Data!$A$2:$V$9750, F$16, 0)</f>
        <v>#N/A</v>
      </c>
      <c r="G1488" t="e">
        <f>VLOOKUP($D1488, Data!$A$2:$V$9750, G$16, 0)</f>
        <v>#N/A</v>
      </c>
      <c r="H1488" t="e">
        <f>VLOOKUP($D1488, Data!$A$2:$V$9750, H$16, 0)</f>
        <v>#N/A</v>
      </c>
      <c r="I1488" t="e">
        <f>VLOOKUP($D1488, Data!$A$2:$V$9750, I$16, 0)</f>
        <v>#N/A</v>
      </c>
    </row>
    <row r="1489" spans="1:9" x14ac:dyDescent="0.25">
      <c r="A1489" s="11">
        <v>17</v>
      </c>
      <c r="B1489" s="13" t="s">
        <v>179</v>
      </c>
      <c r="C1489" s="13" t="s">
        <v>36</v>
      </c>
      <c r="D1489" s="14" t="str">
        <f t="shared" si="24"/>
        <v>Not Ready17MaleTotal Anxiety and Depression (47.1)</v>
      </c>
      <c r="E1489" t="e">
        <f>VLOOKUP($D1489, Data!$A$2:$V$9750, E$16, 0)</f>
        <v>#N/A</v>
      </c>
      <c r="F1489" t="e">
        <f>VLOOKUP($D1489, Data!$A$2:$V$9750, F$16, 0)</f>
        <v>#N/A</v>
      </c>
      <c r="G1489" t="e">
        <f>VLOOKUP($D1489, Data!$A$2:$V$9750, G$16, 0)</f>
        <v>#N/A</v>
      </c>
      <c r="H1489" t="e">
        <f>VLOOKUP($D1489, Data!$A$2:$V$9750, H$16, 0)</f>
        <v>#N/A</v>
      </c>
      <c r="I1489" t="e">
        <f>VLOOKUP($D1489, Data!$A$2:$V$9750, I$16, 0)</f>
        <v>#N/A</v>
      </c>
    </row>
    <row r="1490" spans="1:9" x14ac:dyDescent="0.25">
      <c r="A1490" s="11">
        <v>17</v>
      </c>
      <c r="B1490" s="13" t="s">
        <v>179</v>
      </c>
      <c r="C1490" s="13" t="s">
        <v>52</v>
      </c>
      <c r="D1490" s="14" t="str">
        <f t="shared" ref="D1490:D1553" si="25">$B$7&amp;A1490&amp;B1490&amp;C1490</f>
        <v>Not Ready17MaleTotal Anxiety (15.1)</v>
      </c>
      <c r="E1490" t="e">
        <f>VLOOKUP($D1490, Data!$A$2:$V$9750, E$16, 0)</f>
        <v>#N/A</v>
      </c>
      <c r="F1490" t="e">
        <f>VLOOKUP($D1490, Data!$A$2:$V$9750, F$16, 0)</f>
        <v>#N/A</v>
      </c>
      <c r="G1490" t="e">
        <f>VLOOKUP($D1490, Data!$A$2:$V$9750, G$16, 0)</f>
        <v>#N/A</v>
      </c>
      <c r="H1490" t="e">
        <f>VLOOKUP($D1490, Data!$A$2:$V$9750, H$16, 0)</f>
        <v>#N/A</v>
      </c>
      <c r="I1490" t="e">
        <f>VLOOKUP($D1490, Data!$A$2:$V$9750, I$16, 0)</f>
        <v>#N/A</v>
      </c>
    </row>
    <row r="1491" spans="1:9" x14ac:dyDescent="0.25">
      <c r="A1491" s="11">
        <v>17</v>
      </c>
      <c r="B1491" s="13" t="s">
        <v>179</v>
      </c>
      <c r="C1491" s="13" t="s">
        <v>53</v>
      </c>
      <c r="D1491" s="14" t="str">
        <f t="shared" si="25"/>
        <v>Not Ready17MaleTotal Anxiety and Depression (25.1)</v>
      </c>
      <c r="E1491" t="e">
        <f>VLOOKUP($D1491, Data!$A$2:$V$9750, E$16, 0)</f>
        <v>#N/A</v>
      </c>
      <c r="F1491" t="e">
        <f>VLOOKUP($D1491, Data!$A$2:$V$9750, F$16, 0)</f>
        <v>#N/A</v>
      </c>
      <c r="G1491" t="e">
        <f>VLOOKUP($D1491, Data!$A$2:$V$9750, G$16, 0)</f>
        <v>#N/A</v>
      </c>
      <c r="H1491" t="e">
        <f>VLOOKUP($D1491, Data!$A$2:$V$9750, H$16, 0)</f>
        <v>#N/A</v>
      </c>
      <c r="I1491" t="e">
        <f>VLOOKUP($D1491, Data!$A$2:$V$9750, I$16, 0)</f>
        <v>#N/A</v>
      </c>
    </row>
    <row r="1492" spans="1:9" x14ac:dyDescent="0.25">
      <c r="A1492" s="11">
        <v>17</v>
      </c>
      <c r="B1492" s="13" t="s">
        <v>179</v>
      </c>
      <c r="C1492" s="13" t="s">
        <v>182</v>
      </c>
      <c r="D1492" s="14" t="str">
        <f t="shared" si="25"/>
        <v>Not Ready17MaleTotal Depression (5.1)</v>
      </c>
      <c r="E1492" t="e">
        <f>VLOOKUP($D1492, Data!$A$2:$V$9750, E$16, 0)</f>
        <v>#N/A</v>
      </c>
      <c r="F1492" t="e">
        <f>VLOOKUP($D1492, Data!$A$2:$V$9750, F$16, 0)</f>
        <v>#N/A</v>
      </c>
      <c r="G1492" t="e">
        <f>VLOOKUP($D1492, Data!$A$2:$V$9750, G$16, 0)</f>
        <v>#N/A</v>
      </c>
      <c r="H1492" t="e">
        <f>VLOOKUP($D1492, Data!$A$2:$V$9750, H$16, 0)</f>
        <v>#N/A</v>
      </c>
      <c r="I1492" t="e">
        <f>VLOOKUP($D1492, Data!$A$2:$V$9750, I$16, 0)</f>
        <v>#N/A</v>
      </c>
    </row>
    <row r="1493" spans="1:9" x14ac:dyDescent="0.25">
      <c r="A1493" s="11">
        <v>17</v>
      </c>
      <c r="B1493" s="13" t="s">
        <v>179</v>
      </c>
      <c r="C1493" s="13" t="s">
        <v>183</v>
      </c>
      <c r="D1493" s="14" t="str">
        <f t="shared" si="25"/>
        <v>Not Ready17MaleTotal Anxiety (20.1)</v>
      </c>
      <c r="E1493" t="e">
        <f>VLOOKUP($D1493, Data!$A$2:$V$9750, E$16, 0)</f>
        <v>#N/A</v>
      </c>
      <c r="F1493" t="e">
        <f>VLOOKUP($D1493, Data!$A$2:$V$9750, F$16, 0)</f>
        <v>#N/A</v>
      </c>
      <c r="G1493" t="e">
        <f>VLOOKUP($D1493, Data!$A$2:$V$9750, G$16, 0)</f>
        <v>#N/A</v>
      </c>
      <c r="H1493" t="e">
        <f>VLOOKUP($D1493, Data!$A$2:$V$9750, H$16, 0)</f>
        <v>#N/A</v>
      </c>
      <c r="I1493" t="e">
        <f>VLOOKUP($D1493, Data!$A$2:$V$9750, I$16, 0)</f>
        <v>#N/A</v>
      </c>
    </row>
    <row r="1494" spans="1:9" x14ac:dyDescent="0.25">
      <c r="A1494" s="11">
        <v>17</v>
      </c>
      <c r="B1494" s="13" t="s">
        <v>3302</v>
      </c>
      <c r="C1494" s="13" t="s">
        <v>29</v>
      </c>
      <c r="D1494" s="14" t="str">
        <f t="shared" si="25"/>
        <v>Not Ready17CombinedSocial Phobia (9.1)</v>
      </c>
      <c r="E1494" t="e">
        <f>VLOOKUP($D1494, Data!$A$2:$V$9750, E$16, 0)</f>
        <v>#N/A</v>
      </c>
      <c r="F1494" t="e">
        <f>VLOOKUP($D1494, Data!$A$2:$V$9750, F$16, 0)</f>
        <v>#N/A</v>
      </c>
      <c r="G1494" t="e">
        <f>VLOOKUP($D1494, Data!$A$2:$V$9750, G$16, 0)</f>
        <v>#N/A</v>
      </c>
      <c r="H1494" t="e">
        <f>VLOOKUP($D1494, Data!$A$2:$V$9750, H$16, 0)</f>
        <v>#N/A</v>
      </c>
      <c r="I1494" t="e">
        <f>VLOOKUP($D1494, Data!$A$2:$V$9750, I$16, 0)</f>
        <v>#N/A</v>
      </c>
    </row>
    <row r="1495" spans="1:9" x14ac:dyDescent="0.25">
      <c r="A1495" s="11">
        <v>17</v>
      </c>
      <c r="B1495" s="13" t="s">
        <v>3302</v>
      </c>
      <c r="C1495" s="13" t="s">
        <v>30</v>
      </c>
      <c r="D1495" s="14" t="str">
        <f t="shared" si="25"/>
        <v>Not Ready17CombinedPanic Disorder (9.1)</v>
      </c>
      <c r="E1495" t="e">
        <f>VLOOKUP($D1495, Data!$A$2:$V$9750, E$16, 0)</f>
        <v>#N/A</v>
      </c>
      <c r="F1495" t="e">
        <f>VLOOKUP($D1495, Data!$A$2:$V$9750, F$16, 0)</f>
        <v>#N/A</v>
      </c>
      <c r="G1495" t="e">
        <f>VLOOKUP($D1495, Data!$A$2:$V$9750, G$16, 0)</f>
        <v>#N/A</v>
      </c>
      <c r="H1495" t="e">
        <f>VLOOKUP($D1495, Data!$A$2:$V$9750, H$16, 0)</f>
        <v>#N/A</v>
      </c>
      <c r="I1495" t="e">
        <f>VLOOKUP($D1495, Data!$A$2:$V$9750, I$16, 0)</f>
        <v>#N/A</v>
      </c>
    </row>
    <row r="1496" spans="1:9" x14ac:dyDescent="0.25">
      <c r="A1496" s="11">
        <v>17</v>
      </c>
      <c r="B1496" s="13" t="s">
        <v>3302</v>
      </c>
      <c r="C1496" s="13" t="s">
        <v>31</v>
      </c>
      <c r="D1496" s="14" t="str">
        <f t="shared" si="25"/>
        <v>Not Ready17CombinedGeneralized Anxiety Disorder (6.1)</v>
      </c>
      <c r="E1496" t="e">
        <f>VLOOKUP($D1496, Data!$A$2:$V$9750, E$16, 0)</f>
        <v>#N/A</v>
      </c>
      <c r="F1496" t="e">
        <f>VLOOKUP($D1496, Data!$A$2:$V$9750, F$16, 0)</f>
        <v>#N/A</v>
      </c>
      <c r="G1496" t="e">
        <f>VLOOKUP($D1496, Data!$A$2:$V$9750, G$16, 0)</f>
        <v>#N/A</v>
      </c>
      <c r="H1496" t="e">
        <f>VLOOKUP($D1496, Data!$A$2:$V$9750, H$16, 0)</f>
        <v>#N/A</v>
      </c>
      <c r="I1496" t="e">
        <f>VLOOKUP($D1496, Data!$A$2:$V$9750, I$16, 0)</f>
        <v>#N/A</v>
      </c>
    </row>
    <row r="1497" spans="1:9" x14ac:dyDescent="0.25">
      <c r="A1497" s="11">
        <v>17</v>
      </c>
      <c r="B1497" s="13" t="s">
        <v>3302</v>
      </c>
      <c r="C1497" s="13" t="s">
        <v>32</v>
      </c>
      <c r="D1497" s="14" t="str">
        <f t="shared" si="25"/>
        <v>Not Ready17CombinedMajor Depressive Disorder (10.1)</v>
      </c>
      <c r="E1497" t="e">
        <f>VLOOKUP($D1497, Data!$A$2:$V$9750, E$16, 0)</f>
        <v>#N/A</v>
      </c>
      <c r="F1497" t="e">
        <f>VLOOKUP($D1497, Data!$A$2:$V$9750, F$16, 0)</f>
        <v>#N/A</v>
      </c>
      <c r="G1497" t="e">
        <f>VLOOKUP($D1497, Data!$A$2:$V$9750, G$16, 0)</f>
        <v>#N/A</v>
      </c>
      <c r="H1497" t="e">
        <f>VLOOKUP($D1497, Data!$A$2:$V$9750, H$16, 0)</f>
        <v>#N/A</v>
      </c>
      <c r="I1497" t="e">
        <f>VLOOKUP($D1497, Data!$A$2:$V$9750, I$16, 0)</f>
        <v>#N/A</v>
      </c>
    </row>
    <row r="1498" spans="1:9" x14ac:dyDescent="0.25">
      <c r="A1498" s="11">
        <v>17</v>
      </c>
      <c r="B1498" s="13" t="s">
        <v>3302</v>
      </c>
      <c r="C1498" s="13" t="s">
        <v>33</v>
      </c>
      <c r="D1498" s="14" t="str">
        <f t="shared" si="25"/>
        <v>Not Ready17CombinedSeparation Anxiety Disorder (7.1)</v>
      </c>
      <c r="E1498" t="e">
        <f>VLOOKUP($D1498, Data!$A$2:$V$9750, E$16, 0)</f>
        <v>#N/A</v>
      </c>
      <c r="F1498" t="e">
        <f>VLOOKUP($D1498, Data!$A$2:$V$9750, F$16, 0)</f>
        <v>#N/A</v>
      </c>
      <c r="G1498" t="e">
        <f>VLOOKUP($D1498, Data!$A$2:$V$9750, G$16, 0)</f>
        <v>#N/A</v>
      </c>
      <c r="H1498" t="e">
        <f>VLOOKUP($D1498, Data!$A$2:$V$9750, H$16, 0)</f>
        <v>#N/A</v>
      </c>
      <c r="I1498" t="e">
        <f>VLOOKUP($D1498, Data!$A$2:$V$9750, I$16, 0)</f>
        <v>#N/A</v>
      </c>
    </row>
    <row r="1499" spans="1:9" x14ac:dyDescent="0.25">
      <c r="A1499" s="11">
        <v>17</v>
      </c>
      <c r="B1499" s="13" t="s">
        <v>3302</v>
      </c>
      <c r="C1499" s="13" t="s">
        <v>34</v>
      </c>
      <c r="D1499" s="14" t="str">
        <f t="shared" si="25"/>
        <v>Not Ready17CombinedObsessive Compulsive Disorder (6.1)</v>
      </c>
      <c r="E1499" t="e">
        <f>VLOOKUP($D1499, Data!$A$2:$V$9750, E$16, 0)</f>
        <v>#N/A</v>
      </c>
      <c r="F1499" t="e">
        <f>VLOOKUP($D1499, Data!$A$2:$V$9750, F$16, 0)</f>
        <v>#N/A</v>
      </c>
      <c r="G1499" t="e">
        <f>VLOOKUP($D1499, Data!$A$2:$V$9750, G$16, 0)</f>
        <v>#N/A</v>
      </c>
      <c r="H1499" t="e">
        <f>VLOOKUP($D1499, Data!$A$2:$V$9750, H$16, 0)</f>
        <v>#N/A</v>
      </c>
      <c r="I1499" t="e">
        <f>VLOOKUP($D1499, Data!$A$2:$V$9750, I$16, 0)</f>
        <v>#N/A</v>
      </c>
    </row>
    <row r="1500" spans="1:9" x14ac:dyDescent="0.25">
      <c r="A1500" s="11">
        <v>17</v>
      </c>
      <c r="B1500" s="13" t="s">
        <v>3302</v>
      </c>
      <c r="C1500" s="13" t="s">
        <v>35</v>
      </c>
      <c r="D1500" s="14" t="str">
        <f t="shared" si="25"/>
        <v>Not Ready17CombinedTotal Anxiety (37.1)</v>
      </c>
      <c r="E1500" t="e">
        <f>VLOOKUP($D1500, Data!$A$2:$V$9750, E$16, 0)</f>
        <v>#N/A</v>
      </c>
      <c r="F1500" t="e">
        <f>VLOOKUP($D1500, Data!$A$2:$V$9750, F$16, 0)</f>
        <v>#N/A</v>
      </c>
      <c r="G1500" t="e">
        <f>VLOOKUP($D1500, Data!$A$2:$V$9750, G$16, 0)</f>
        <v>#N/A</v>
      </c>
      <c r="H1500" t="e">
        <f>VLOOKUP($D1500, Data!$A$2:$V$9750, H$16, 0)</f>
        <v>#N/A</v>
      </c>
      <c r="I1500" t="e">
        <f>VLOOKUP($D1500, Data!$A$2:$V$9750, I$16, 0)</f>
        <v>#N/A</v>
      </c>
    </row>
    <row r="1501" spans="1:9" x14ac:dyDescent="0.25">
      <c r="A1501" s="11">
        <v>17</v>
      </c>
      <c r="B1501" s="13" t="s">
        <v>3302</v>
      </c>
      <c r="C1501" s="13" t="s">
        <v>36</v>
      </c>
      <c r="D1501" s="14" t="str">
        <f t="shared" si="25"/>
        <v>Not Ready17CombinedTotal Anxiety and Depression (47.1)</v>
      </c>
      <c r="E1501" t="e">
        <f>VLOOKUP($D1501, Data!$A$2:$V$9750, E$16, 0)</f>
        <v>#N/A</v>
      </c>
      <c r="F1501" t="e">
        <f>VLOOKUP($D1501, Data!$A$2:$V$9750, F$16, 0)</f>
        <v>#N/A</v>
      </c>
      <c r="G1501" t="e">
        <f>VLOOKUP($D1501, Data!$A$2:$V$9750, G$16, 0)</f>
        <v>#N/A</v>
      </c>
      <c r="H1501" t="e">
        <f>VLOOKUP($D1501, Data!$A$2:$V$9750, H$16, 0)</f>
        <v>#N/A</v>
      </c>
      <c r="I1501" t="e">
        <f>VLOOKUP($D1501, Data!$A$2:$V$9750, I$16, 0)</f>
        <v>#N/A</v>
      </c>
    </row>
    <row r="1502" spans="1:9" x14ac:dyDescent="0.25">
      <c r="A1502" s="11">
        <v>17</v>
      </c>
      <c r="B1502" s="13" t="s">
        <v>3302</v>
      </c>
      <c r="C1502" s="13" t="s">
        <v>52</v>
      </c>
      <c r="D1502" s="14" t="str">
        <f t="shared" si="25"/>
        <v>Not Ready17CombinedTotal Anxiety (15.1)</v>
      </c>
      <c r="E1502" t="e">
        <f>VLOOKUP($D1502, Data!$A$2:$V$9750, E$16, 0)</f>
        <v>#N/A</v>
      </c>
      <c r="F1502" t="e">
        <f>VLOOKUP($D1502, Data!$A$2:$V$9750, F$16, 0)</f>
        <v>#N/A</v>
      </c>
      <c r="G1502" t="e">
        <f>VLOOKUP($D1502, Data!$A$2:$V$9750, G$16, 0)</f>
        <v>#N/A</v>
      </c>
      <c r="H1502" t="e">
        <f>VLOOKUP($D1502, Data!$A$2:$V$9750, H$16, 0)</f>
        <v>#N/A</v>
      </c>
      <c r="I1502" t="e">
        <f>VLOOKUP($D1502, Data!$A$2:$V$9750, I$16, 0)</f>
        <v>#N/A</v>
      </c>
    </row>
    <row r="1503" spans="1:9" x14ac:dyDescent="0.25">
      <c r="A1503" s="11">
        <v>17</v>
      </c>
      <c r="B1503" s="13" t="s">
        <v>3302</v>
      </c>
      <c r="C1503" s="13" t="s">
        <v>53</v>
      </c>
      <c r="D1503" s="14" t="str">
        <f t="shared" si="25"/>
        <v>Not Ready17CombinedTotal Anxiety and Depression (25.1)</v>
      </c>
      <c r="E1503" t="e">
        <f>VLOOKUP($D1503, Data!$A$2:$V$9750, E$16, 0)</f>
        <v>#N/A</v>
      </c>
      <c r="F1503" t="e">
        <f>VLOOKUP($D1503, Data!$A$2:$V$9750, F$16, 0)</f>
        <v>#N/A</v>
      </c>
      <c r="G1503" t="e">
        <f>VLOOKUP($D1503, Data!$A$2:$V$9750, G$16, 0)</f>
        <v>#N/A</v>
      </c>
      <c r="H1503" t="e">
        <f>VLOOKUP($D1503, Data!$A$2:$V$9750, H$16, 0)</f>
        <v>#N/A</v>
      </c>
      <c r="I1503" t="e">
        <f>VLOOKUP($D1503, Data!$A$2:$V$9750, I$16, 0)</f>
        <v>#N/A</v>
      </c>
    </row>
    <row r="1504" spans="1:9" x14ac:dyDescent="0.25">
      <c r="A1504" s="11">
        <v>17</v>
      </c>
      <c r="B1504" s="13" t="s">
        <v>3302</v>
      </c>
      <c r="C1504" s="13" t="s">
        <v>182</v>
      </c>
      <c r="D1504" s="14" t="str">
        <f t="shared" si="25"/>
        <v>Not Ready17CombinedTotal Depression (5.1)</v>
      </c>
      <c r="E1504" t="e">
        <f>VLOOKUP($D1504, Data!$A$2:$V$9750, E$16, 0)</f>
        <v>#N/A</v>
      </c>
      <c r="F1504" t="e">
        <f>VLOOKUP($D1504, Data!$A$2:$V$9750, F$16, 0)</f>
        <v>#N/A</v>
      </c>
      <c r="G1504" t="e">
        <f>VLOOKUP($D1504, Data!$A$2:$V$9750, G$16, 0)</f>
        <v>#N/A</v>
      </c>
      <c r="H1504" t="e">
        <f>VLOOKUP($D1504, Data!$A$2:$V$9750, H$16, 0)</f>
        <v>#N/A</v>
      </c>
      <c r="I1504" t="e">
        <f>VLOOKUP($D1504, Data!$A$2:$V$9750, I$16, 0)</f>
        <v>#N/A</v>
      </c>
    </row>
    <row r="1505" spans="1:9" x14ac:dyDescent="0.25">
      <c r="A1505" s="11">
        <v>17</v>
      </c>
      <c r="B1505" s="13" t="s">
        <v>3302</v>
      </c>
      <c r="C1505" s="13" t="s">
        <v>183</v>
      </c>
      <c r="D1505" s="14" t="str">
        <f t="shared" si="25"/>
        <v>Not Ready17CombinedTotal Anxiety (20.1)</v>
      </c>
      <c r="E1505" t="e">
        <f>VLOOKUP($D1505, Data!$A$2:$V$9750, E$16, 0)</f>
        <v>#N/A</v>
      </c>
      <c r="F1505" t="e">
        <f>VLOOKUP($D1505, Data!$A$2:$V$9750, F$16, 0)</f>
        <v>#N/A</v>
      </c>
      <c r="G1505" t="e">
        <f>VLOOKUP($D1505, Data!$A$2:$V$9750, G$16, 0)</f>
        <v>#N/A</v>
      </c>
      <c r="H1505" t="e">
        <f>VLOOKUP($D1505, Data!$A$2:$V$9750, H$16, 0)</f>
        <v>#N/A</v>
      </c>
      <c r="I1505" t="e">
        <f>VLOOKUP($D1505, Data!$A$2:$V$9750, I$16, 0)</f>
        <v>#N/A</v>
      </c>
    </row>
    <row r="1506" spans="1:9" x14ac:dyDescent="0.25">
      <c r="A1506" s="11">
        <v>17</v>
      </c>
      <c r="B1506" s="13" t="s">
        <v>180</v>
      </c>
      <c r="C1506" s="13" t="s">
        <v>29</v>
      </c>
      <c r="D1506" s="14" t="str">
        <f t="shared" si="25"/>
        <v>Not Ready17Non-binarySocial Phobia (9.1)</v>
      </c>
      <c r="E1506" t="e">
        <f>VLOOKUP($D1506, Data!$A$2:$V$9750, E$16, 0)</f>
        <v>#N/A</v>
      </c>
      <c r="F1506" t="e">
        <f>VLOOKUP($D1506, Data!$A$2:$V$9750, F$16, 0)</f>
        <v>#N/A</v>
      </c>
      <c r="G1506" t="e">
        <f>VLOOKUP($D1506, Data!$A$2:$V$9750, G$16, 0)</f>
        <v>#N/A</v>
      </c>
      <c r="H1506" t="e">
        <f>VLOOKUP($D1506, Data!$A$2:$V$9750, H$16, 0)</f>
        <v>#N/A</v>
      </c>
      <c r="I1506" t="e">
        <f>VLOOKUP($D1506, Data!$A$2:$V$9750, I$16, 0)</f>
        <v>#N/A</v>
      </c>
    </row>
    <row r="1507" spans="1:9" x14ac:dyDescent="0.25">
      <c r="A1507" s="11">
        <v>17</v>
      </c>
      <c r="B1507" s="13" t="s">
        <v>180</v>
      </c>
      <c r="C1507" s="13" t="s">
        <v>30</v>
      </c>
      <c r="D1507" s="14" t="str">
        <f t="shared" si="25"/>
        <v>Not Ready17Non-binaryPanic Disorder (9.1)</v>
      </c>
      <c r="E1507" t="e">
        <f>VLOOKUP($D1507, Data!$A$2:$V$9750, E$16, 0)</f>
        <v>#N/A</v>
      </c>
      <c r="F1507" t="e">
        <f>VLOOKUP($D1507, Data!$A$2:$V$9750, F$16, 0)</f>
        <v>#N/A</v>
      </c>
      <c r="G1507" t="e">
        <f>VLOOKUP($D1507, Data!$A$2:$V$9750, G$16, 0)</f>
        <v>#N/A</v>
      </c>
      <c r="H1507" t="e">
        <f>VLOOKUP($D1507, Data!$A$2:$V$9750, H$16, 0)</f>
        <v>#N/A</v>
      </c>
      <c r="I1507" t="e">
        <f>VLOOKUP($D1507, Data!$A$2:$V$9750, I$16, 0)</f>
        <v>#N/A</v>
      </c>
    </row>
    <row r="1508" spans="1:9" x14ac:dyDescent="0.25">
      <c r="A1508" s="11">
        <v>17</v>
      </c>
      <c r="B1508" s="13" t="s">
        <v>180</v>
      </c>
      <c r="C1508" s="13" t="s">
        <v>31</v>
      </c>
      <c r="D1508" s="14" t="str">
        <f t="shared" si="25"/>
        <v>Not Ready17Non-binaryGeneralized Anxiety Disorder (6.1)</v>
      </c>
      <c r="E1508" t="e">
        <f>VLOOKUP($D1508, Data!$A$2:$V$9750, E$16, 0)</f>
        <v>#N/A</v>
      </c>
      <c r="F1508" t="e">
        <f>VLOOKUP($D1508, Data!$A$2:$V$9750, F$16, 0)</f>
        <v>#N/A</v>
      </c>
      <c r="G1508" t="e">
        <f>VLOOKUP($D1508, Data!$A$2:$V$9750, G$16, 0)</f>
        <v>#N/A</v>
      </c>
      <c r="H1508" t="e">
        <f>VLOOKUP($D1508, Data!$A$2:$V$9750, H$16, 0)</f>
        <v>#N/A</v>
      </c>
      <c r="I1508" t="e">
        <f>VLOOKUP($D1508, Data!$A$2:$V$9750, I$16, 0)</f>
        <v>#N/A</v>
      </c>
    </row>
    <row r="1509" spans="1:9" x14ac:dyDescent="0.25">
      <c r="A1509" s="11">
        <v>17</v>
      </c>
      <c r="B1509" s="13" t="s">
        <v>180</v>
      </c>
      <c r="C1509" s="13" t="s">
        <v>32</v>
      </c>
      <c r="D1509" s="14" t="str">
        <f t="shared" si="25"/>
        <v>Not Ready17Non-binaryMajor Depressive Disorder (10.1)</v>
      </c>
      <c r="E1509" t="e">
        <f>VLOOKUP($D1509, Data!$A$2:$V$9750, E$16, 0)</f>
        <v>#N/A</v>
      </c>
      <c r="F1509" t="e">
        <f>VLOOKUP($D1509, Data!$A$2:$V$9750, F$16, 0)</f>
        <v>#N/A</v>
      </c>
      <c r="G1509" t="e">
        <f>VLOOKUP($D1509, Data!$A$2:$V$9750, G$16, 0)</f>
        <v>#N/A</v>
      </c>
      <c r="H1509" t="e">
        <f>VLOOKUP($D1509, Data!$A$2:$V$9750, H$16, 0)</f>
        <v>#N/A</v>
      </c>
      <c r="I1509" t="e">
        <f>VLOOKUP($D1509, Data!$A$2:$V$9750, I$16, 0)</f>
        <v>#N/A</v>
      </c>
    </row>
    <row r="1510" spans="1:9" x14ac:dyDescent="0.25">
      <c r="A1510" s="11">
        <v>17</v>
      </c>
      <c r="B1510" s="13" t="s">
        <v>180</v>
      </c>
      <c r="C1510" s="13" t="s">
        <v>33</v>
      </c>
      <c r="D1510" s="14" t="str">
        <f t="shared" si="25"/>
        <v>Not Ready17Non-binarySeparation Anxiety Disorder (7.1)</v>
      </c>
      <c r="E1510" t="e">
        <f>VLOOKUP($D1510, Data!$A$2:$V$9750, E$16, 0)</f>
        <v>#N/A</v>
      </c>
      <c r="F1510" t="e">
        <f>VLOOKUP($D1510, Data!$A$2:$V$9750, F$16, 0)</f>
        <v>#N/A</v>
      </c>
      <c r="G1510" t="e">
        <f>VLOOKUP($D1510, Data!$A$2:$V$9750, G$16, 0)</f>
        <v>#N/A</v>
      </c>
      <c r="H1510" t="e">
        <f>VLOOKUP($D1510, Data!$A$2:$V$9750, H$16, 0)</f>
        <v>#N/A</v>
      </c>
      <c r="I1510" t="e">
        <f>VLOOKUP($D1510, Data!$A$2:$V$9750, I$16, 0)</f>
        <v>#N/A</v>
      </c>
    </row>
    <row r="1511" spans="1:9" x14ac:dyDescent="0.25">
      <c r="A1511" s="11">
        <v>17</v>
      </c>
      <c r="B1511" s="13" t="s">
        <v>180</v>
      </c>
      <c r="C1511" s="13" t="s">
        <v>34</v>
      </c>
      <c r="D1511" s="14" t="str">
        <f t="shared" si="25"/>
        <v>Not Ready17Non-binaryObsessive Compulsive Disorder (6.1)</v>
      </c>
      <c r="E1511" t="e">
        <f>VLOOKUP($D1511, Data!$A$2:$V$9750, E$16, 0)</f>
        <v>#N/A</v>
      </c>
      <c r="F1511" t="e">
        <f>VLOOKUP($D1511, Data!$A$2:$V$9750, F$16, 0)</f>
        <v>#N/A</v>
      </c>
      <c r="G1511" t="e">
        <f>VLOOKUP($D1511, Data!$A$2:$V$9750, G$16, 0)</f>
        <v>#N/A</v>
      </c>
      <c r="H1511" t="e">
        <f>VLOOKUP($D1511, Data!$A$2:$V$9750, H$16, 0)</f>
        <v>#N/A</v>
      </c>
      <c r="I1511" t="e">
        <f>VLOOKUP($D1511, Data!$A$2:$V$9750, I$16, 0)</f>
        <v>#N/A</v>
      </c>
    </row>
    <row r="1512" spans="1:9" x14ac:dyDescent="0.25">
      <c r="A1512" s="11">
        <v>17</v>
      </c>
      <c r="B1512" s="13" t="s">
        <v>180</v>
      </c>
      <c r="C1512" s="13" t="s">
        <v>35</v>
      </c>
      <c r="D1512" s="14" t="str">
        <f t="shared" si="25"/>
        <v>Not Ready17Non-binaryTotal Anxiety (37.1)</v>
      </c>
      <c r="E1512" t="e">
        <f>VLOOKUP($D1512, Data!$A$2:$V$9750, E$16, 0)</f>
        <v>#N/A</v>
      </c>
      <c r="F1512" t="e">
        <f>VLOOKUP($D1512, Data!$A$2:$V$9750, F$16, 0)</f>
        <v>#N/A</v>
      </c>
      <c r="G1512" t="e">
        <f>VLOOKUP($D1512, Data!$A$2:$V$9750, G$16, 0)</f>
        <v>#N/A</v>
      </c>
      <c r="H1512" t="e">
        <f>VLOOKUP($D1512, Data!$A$2:$V$9750, H$16, 0)</f>
        <v>#N/A</v>
      </c>
      <c r="I1512" t="e">
        <f>VLOOKUP($D1512, Data!$A$2:$V$9750, I$16, 0)</f>
        <v>#N/A</v>
      </c>
    </row>
    <row r="1513" spans="1:9" x14ac:dyDescent="0.25">
      <c r="A1513" s="11">
        <v>17</v>
      </c>
      <c r="B1513" s="13" t="s">
        <v>180</v>
      </c>
      <c r="C1513" s="13" t="s">
        <v>36</v>
      </c>
      <c r="D1513" s="14" t="str">
        <f t="shared" si="25"/>
        <v>Not Ready17Non-binaryTotal Anxiety and Depression (47.1)</v>
      </c>
      <c r="E1513" t="e">
        <f>VLOOKUP($D1513, Data!$A$2:$V$9750, E$16, 0)</f>
        <v>#N/A</v>
      </c>
      <c r="F1513" t="e">
        <f>VLOOKUP($D1513, Data!$A$2:$V$9750, F$16, 0)</f>
        <v>#N/A</v>
      </c>
      <c r="G1513" t="e">
        <f>VLOOKUP($D1513, Data!$A$2:$V$9750, G$16, 0)</f>
        <v>#N/A</v>
      </c>
      <c r="H1513" t="e">
        <f>VLOOKUP($D1513, Data!$A$2:$V$9750, H$16, 0)</f>
        <v>#N/A</v>
      </c>
      <c r="I1513" t="e">
        <f>VLOOKUP($D1513, Data!$A$2:$V$9750, I$16, 0)</f>
        <v>#N/A</v>
      </c>
    </row>
    <row r="1514" spans="1:9" x14ac:dyDescent="0.25">
      <c r="A1514" s="11">
        <v>17</v>
      </c>
      <c r="B1514" s="13" t="s">
        <v>180</v>
      </c>
      <c r="C1514" s="13" t="s">
        <v>52</v>
      </c>
      <c r="D1514" s="14" t="str">
        <f t="shared" si="25"/>
        <v>Not Ready17Non-binaryTotal Anxiety (15.1)</v>
      </c>
      <c r="E1514" t="e">
        <f>VLOOKUP($D1514, Data!$A$2:$V$9750, E$16, 0)</f>
        <v>#N/A</v>
      </c>
      <c r="F1514" t="e">
        <f>VLOOKUP($D1514, Data!$A$2:$V$9750, F$16, 0)</f>
        <v>#N/A</v>
      </c>
      <c r="G1514" t="e">
        <f>VLOOKUP($D1514, Data!$A$2:$V$9750, G$16, 0)</f>
        <v>#N/A</v>
      </c>
      <c r="H1514" t="e">
        <f>VLOOKUP($D1514, Data!$A$2:$V$9750, H$16, 0)</f>
        <v>#N/A</v>
      </c>
      <c r="I1514" t="e">
        <f>VLOOKUP($D1514, Data!$A$2:$V$9750, I$16, 0)</f>
        <v>#N/A</v>
      </c>
    </row>
    <row r="1515" spans="1:9" x14ac:dyDescent="0.25">
      <c r="A1515" s="11">
        <v>17</v>
      </c>
      <c r="B1515" s="13" t="s">
        <v>180</v>
      </c>
      <c r="C1515" s="13" t="s">
        <v>53</v>
      </c>
      <c r="D1515" s="14" t="str">
        <f t="shared" si="25"/>
        <v>Not Ready17Non-binaryTotal Anxiety and Depression (25.1)</v>
      </c>
      <c r="E1515" t="e">
        <f>VLOOKUP($D1515, Data!$A$2:$V$9750, E$16, 0)</f>
        <v>#N/A</v>
      </c>
      <c r="F1515" t="e">
        <f>VLOOKUP($D1515, Data!$A$2:$V$9750, F$16, 0)</f>
        <v>#N/A</v>
      </c>
      <c r="G1515" t="e">
        <f>VLOOKUP($D1515, Data!$A$2:$V$9750, G$16, 0)</f>
        <v>#N/A</v>
      </c>
      <c r="H1515" t="e">
        <f>VLOOKUP($D1515, Data!$A$2:$V$9750, H$16, 0)</f>
        <v>#N/A</v>
      </c>
      <c r="I1515" t="e">
        <f>VLOOKUP($D1515, Data!$A$2:$V$9750, I$16, 0)</f>
        <v>#N/A</v>
      </c>
    </row>
    <row r="1516" spans="1:9" x14ac:dyDescent="0.25">
      <c r="A1516" s="11">
        <v>17</v>
      </c>
      <c r="B1516" s="13" t="s">
        <v>180</v>
      </c>
      <c r="C1516" s="13" t="s">
        <v>182</v>
      </c>
      <c r="D1516" s="14" t="str">
        <f t="shared" si="25"/>
        <v>Not Ready17Non-binaryTotal Depression (5.1)</v>
      </c>
      <c r="E1516" t="e">
        <f>VLOOKUP($D1516, Data!$A$2:$V$9750, E$16, 0)</f>
        <v>#N/A</v>
      </c>
      <c r="F1516" t="e">
        <f>VLOOKUP($D1516, Data!$A$2:$V$9750, F$16, 0)</f>
        <v>#N/A</v>
      </c>
      <c r="G1516" t="e">
        <f>VLOOKUP($D1516, Data!$A$2:$V$9750, G$16, 0)</f>
        <v>#N/A</v>
      </c>
      <c r="H1516" t="e">
        <f>VLOOKUP($D1516, Data!$A$2:$V$9750, H$16, 0)</f>
        <v>#N/A</v>
      </c>
      <c r="I1516" t="e">
        <f>VLOOKUP($D1516, Data!$A$2:$V$9750, I$16, 0)</f>
        <v>#N/A</v>
      </c>
    </row>
    <row r="1517" spans="1:9" x14ac:dyDescent="0.25">
      <c r="A1517" s="11">
        <v>17</v>
      </c>
      <c r="B1517" s="13" t="s">
        <v>180</v>
      </c>
      <c r="C1517" s="13" t="s">
        <v>183</v>
      </c>
      <c r="D1517" s="14" t="str">
        <f t="shared" si="25"/>
        <v>Not Ready17Non-binaryTotal Anxiety (20.1)</v>
      </c>
      <c r="E1517" t="e">
        <f>VLOOKUP($D1517, Data!$A$2:$V$9750, E$16, 0)</f>
        <v>#N/A</v>
      </c>
      <c r="F1517" t="e">
        <f>VLOOKUP($D1517, Data!$A$2:$V$9750, F$16, 0)</f>
        <v>#N/A</v>
      </c>
      <c r="G1517" t="e">
        <f>VLOOKUP($D1517, Data!$A$2:$V$9750, G$16, 0)</f>
        <v>#N/A</v>
      </c>
      <c r="H1517" t="e">
        <f>VLOOKUP($D1517, Data!$A$2:$V$9750, H$16, 0)</f>
        <v>#N/A</v>
      </c>
      <c r="I1517" t="e">
        <f>VLOOKUP($D1517, Data!$A$2:$V$9750, I$16, 0)</f>
        <v>#N/A</v>
      </c>
    </row>
    <row r="1518" spans="1:9" x14ac:dyDescent="0.25">
      <c r="A1518" s="11">
        <v>17</v>
      </c>
      <c r="B1518" s="13" t="s">
        <v>181</v>
      </c>
      <c r="C1518" s="13" t="s">
        <v>29</v>
      </c>
      <c r="D1518" s="14" t="str">
        <f t="shared" si="25"/>
        <v>Not Ready17TransgenderSocial Phobia (9.1)</v>
      </c>
      <c r="E1518" t="e">
        <f>VLOOKUP($D1518, Data!$A$2:$V$9750, E$16, 0)</f>
        <v>#N/A</v>
      </c>
      <c r="F1518" t="e">
        <f>VLOOKUP($D1518, Data!$A$2:$V$9750, F$16, 0)</f>
        <v>#N/A</v>
      </c>
      <c r="G1518" t="e">
        <f>VLOOKUP($D1518, Data!$A$2:$V$9750, G$16, 0)</f>
        <v>#N/A</v>
      </c>
      <c r="H1518" t="e">
        <f>VLOOKUP($D1518, Data!$A$2:$V$9750, H$16, 0)</f>
        <v>#N/A</v>
      </c>
      <c r="I1518" t="e">
        <f>VLOOKUP($D1518, Data!$A$2:$V$9750, I$16, 0)</f>
        <v>#N/A</v>
      </c>
    </row>
    <row r="1519" spans="1:9" x14ac:dyDescent="0.25">
      <c r="A1519" s="11">
        <v>17</v>
      </c>
      <c r="B1519" s="13" t="s">
        <v>181</v>
      </c>
      <c r="C1519" s="13" t="s">
        <v>30</v>
      </c>
      <c r="D1519" s="14" t="str">
        <f t="shared" si="25"/>
        <v>Not Ready17TransgenderPanic Disorder (9.1)</v>
      </c>
      <c r="E1519" t="e">
        <f>VLOOKUP($D1519, Data!$A$2:$V$9750, E$16, 0)</f>
        <v>#N/A</v>
      </c>
      <c r="F1519" t="e">
        <f>VLOOKUP($D1519, Data!$A$2:$V$9750, F$16, 0)</f>
        <v>#N/A</v>
      </c>
      <c r="G1519" t="e">
        <f>VLOOKUP($D1519, Data!$A$2:$V$9750, G$16, 0)</f>
        <v>#N/A</v>
      </c>
      <c r="H1519" t="e">
        <f>VLOOKUP($D1519, Data!$A$2:$V$9750, H$16, 0)</f>
        <v>#N/A</v>
      </c>
      <c r="I1519" t="e">
        <f>VLOOKUP($D1519, Data!$A$2:$V$9750, I$16, 0)</f>
        <v>#N/A</v>
      </c>
    </row>
    <row r="1520" spans="1:9" x14ac:dyDescent="0.25">
      <c r="A1520" s="11">
        <v>17</v>
      </c>
      <c r="B1520" s="13" t="s">
        <v>181</v>
      </c>
      <c r="C1520" s="13" t="s">
        <v>31</v>
      </c>
      <c r="D1520" s="14" t="str">
        <f t="shared" si="25"/>
        <v>Not Ready17TransgenderGeneralized Anxiety Disorder (6.1)</v>
      </c>
      <c r="E1520" t="e">
        <f>VLOOKUP($D1520, Data!$A$2:$V$9750, E$16, 0)</f>
        <v>#N/A</v>
      </c>
      <c r="F1520" t="e">
        <f>VLOOKUP($D1520, Data!$A$2:$V$9750, F$16, 0)</f>
        <v>#N/A</v>
      </c>
      <c r="G1520" t="e">
        <f>VLOOKUP($D1520, Data!$A$2:$V$9750, G$16, 0)</f>
        <v>#N/A</v>
      </c>
      <c r="H1520" t="e">
        <f>VLOOKUP($D1520, Data!$A$2:$V$9750, H$16, 0)</f>
        <v>#N/A</v>
      </c>
      <c r="I1520" t="e">
        <f>VLOOKUP($D1520, Data!$A$2:$V$9750, I$16, 0)</f>
        <v>#N/A</v>
      </c>
    </row>
    <row r="1521" spans="1:9" x14ac:dyDescent="0.25">
      <c r="A1521" s="11">
        <v>17</v>
      </c>
      <c r="B1521" s="13" t="s">
        <v>181</v>
      </c>
      <c r="C1521" s="13" t="s">
        <v>32</v>
      </c>
      <c r="D1521" s="14" t="str">
        <f t="shared" si="25"/>
        <v>Not Ready17TransgenderMajor Depressive Disorder (10.1)</v>
      </c>
      <c r="E1521" t="e">
        <f>VLOOKUP($D1521, Data!$A$2:$V$9750, E$16, 0)</f>
        <v>#N/A</v>
      </c>
      <c r="F1521" t="e">
        <f>VLOOKUP($D1521, Data!$A$2:$V$9750, F$16, 0)</f>
        <v>#N/A</v>
      </c>
      <c r="G1521" t="e">
        <f>VLOOKUP($D1521, Data!$A$2:$V$9750, G$16, 0)</f>
        <v>#N/A</v>
      </c>
      <c r="H1521" t="e">
        <f>VLOOKUP($D1521, Data!$A$2:$V$9750, H$16, 0)</f>
        <v>#N/A</v>
      </c>
      <c r="I1521" t="e">
        <f>VLOOKUP($D1521, Data!$A$2:$V$9750, I$16, 0)</f>
        <v>#N/A</v>
      </c>
    </row>
    <row r="1522" spans="1:9" x14ac:dyDescent="0.25">
      <c r="A1522" s="11">
        <v>17</v>
      </c>
      <c r="B1522" s="13" t="s">
        <v>181</v>
      </c>
      <c r="C1522" s="13" t="s">
        <v>33</v>
      </c>
      <c r="D1522" s="14" t="str">
        <f t="shared" si="25"/>
        <v>Not Ready17TransgenderSeparation Anxiety Disorder (7.1)</v>
      </c>
      <c r="E1522" t="e">
        <f>VLOOKUP($D1522, Data!$A$2:$V$9750, E$16, 0)</f>
        <v>#N/A</v>
      </c>
      <c r="F1522" t="e">
        <f>VLOOKUP($D1522, Data!$A$2:$V$9750, F$16, 0)</f>
        <v>#N/A</v>
      </c>
      <c r="G1522" t="e">
        <f>VLOOKUP($D1522, Data!$A$2:$V$9750, G$16, 0)</f>
        <v>#N/A</v>
      </c>
      <c r="H1522" t="e">
        <f>VLOOKUP($D1522, Data!$A$2:$V$9750, H$16, 0)</f>
        <v>#N/A</v>
      </c>
      <c r="I1522" t="e">
        <f>VLOOKUP($D1522, Data!$A$2:$V$9750, I$16, 0)</f>
        <v>#N/A</v>
      </c>
    </row>
    <row r="1523" spans="1:9" x14ac:dyDescent="0.25">
      <c r="A1523" s="11">
        <v>17</v>
      </c>
      <c r="B1523" s="13" t="s">
        <v>181</v>
      </c>
      <c r="C1523" s="13" t="s">
        <v>34</v>
      </c>
      <c r="D1523" s="14" t="str">
        <f t="shared" si="25"/>
        <v>Not Ready17TransgenderObsessive Compulsive Disorder (6.1)</v>
      </c>
      <c r="E1523" t="e">
        <f>VLOOKUP($D1523, Data!$A$2:$V$9750, E$16, 0)</f>
        <v>#N/A</v>
      </c>
      <c r="F1523" t="e">
        <f>VLOOKUP($D1523, Data!$A$2:$V$9750, F$16, 0)</f>
        <v>#N/A</v>
      </c>
      <c r="G1523" t="e">
        <f>VLOOKUP($D1523, Data!$A$2:$V$9750, G$16, 0)</f>
        <v>#N/A</v>
      </c>
      <c r="H1523" t="e">
        <f>VLOOKUP($D1523, Data!$A$2:$V$9750, H$16, 0)</f>
        <v>#N/A</v>
      </c>
      <c r="I1523" t="e">
        <f>VLOOKUP($D1523, Data!$A$2:$V$9750, I$16, 0)</f>
        <v>#N/A</v>
      </c>
    </row>
    <row r="1524" spans="1:9" x14ac:dyDescent="0.25">
      <c r="A1524" s="11">
        <v>17</v>
      </c>
      <c r="B1524" s="13" t="s">
        <v>181</v>
      </c>
      <c r="C1524" s="13" t="s">
        <v>35</v>
      </c>
      <c r="D1524" s="14" t="str">
        <f t="shared" si="25"/>
        <v>Not Ready17TransgenderTotal Anxiety (37.1)</v>
      </c>
      <c r="E1524" t="e">
        <f>VLOOKUP($D1524, Data!$A$2:$V$9750, E$16, 0)</f>
        <v>#N/A</v>
      </c>
      <c r="F1524" t="e">
        <f>VLOOKUP($D1524, Data!$A$2:$V$9750, F$16, 0)</f>
        <v>#N/A</v>
      </c>
      <c r="G1524" t="e">
        <f>VLOOKUP($D1524, Data!$A$2:$V$9750, G$16, 0)</f>
        <v>#N/A</v>
      </c>
      <c r="H1524" t="e">
        <f>VLOOKUP($D1524, Data!$A$2:$V$9750, H$16, 0)</f>
        <v>#N/A</v>
      </c>
      <c r="I1524" t="e">
        <f>VLOOKUP($D1524, Data!$A$2:$V$9750, I$16, 0)</f>
        <v>#N/A</v>
      </c>
    </row>
    <row r="1525" spans="1:9" x14ac:dyDescent="0.25">
      <c r="A1525" s="11">
        <v>17</v>
      </c>
      <c r="B1525" s="13" t="s">
        <v>181</v>
      </c>
      <c r="C1525" s="13" t="s">
        <v>36</v>
      </c>
      <c r="D1525" s="14" t="str">
        <f t="shared" si="25"/>
        <v>Not Ready17TransgenderTotal Anxiety and Depression (47.1)</v>
      </c>
      <c r="E1525" t="e">
        <f>VLOOKUP($D1525, Data!$A$2:$V$9750, E$16, 0)</f>
        <v>#N/A</v>
      </c>
      <c r="F1525" t="e">
        <f>VLOOKUP($D1525, Data!$A$2:$V$9750, F$16, 0)</f>
        <v>#N/A</v>
      </c>
      <c r="G1525" t="e">
        <f>VLOOKUP($D1525, Data!$A$2:$V$9750, G$16, 0)</f>
        <v>#N/A</v>
      </c>
      <c r="H1525" t="e">
        <f>VLOOKUP($D1525, Data!$A$2:$V$9750, H$16, 0)</f>
        <v>#N/A</v>
      </c>
      <c r="I1525" t="e">
        <f>VLOOKUP($D1525, Data!$A$2:$V$9750, I$16, 0)</f>
        <v>#N/A</v>
      </c>
    </row>
    <row r="1526" spans="1:9" x14ac:dyDescent="0.25">
      <c r="A1526" s="11">
        <v>17</v>
      </c>
      <c r="B1526" s="13" t="s">
        <v>181</v>
      </c>
      <c r="C1526" s="13" t="s">
        <v>52</v>
      </c>
      <c r="D1526" s="14" t="str">
        <f t="shared" si="25"/>
        <v>Not Ready17TransgenderTotal Anxiety (15.1)</v>
      </c>
      <c r="E1526" t="e">
        <f>VLOOKUP($D1526, Data!$A$2:$V$9750, E$16, 0)</f>
        <v>#N/A</v>
      </c>
      <c r="F1526" t="e">
        <f>VLOOKUP($D1526, Data!$A$2:$V$9750, F$16, 0)</f>
        <v>#N/A</v>
      </c>
      <c r="G1526" t="e">
        <f>VLOOKUP($D1526, Data!$A$2:$V$9750, G$16, 0)</f>
        <v>#N/A</v>
      </c>
      <c r="H1526" t="e">
        <f>VLOOKUP($D1526, Data!$A$2:$V$9750, H$16, 0)</f>
        <v>#N/A</v>
      </c>
      <c r="I1526" t="e">
        <f>VLOOKUP($D1526, Data!$A$2:$V$9750, I$16, 0)</f>
        <v>#N/A</v>
      </c>
    </row>
    <row r="1527" spans="1:9" x14ac:dyDescent="0.25">
      <c r="A1527" s="11">
        <v>17</v>
      </c>
      <c r="B1527" s="13" t="s">
        <v>181</v>
      </c>
      <c r="C1527" s="13" t="s">
        <v>53</v>
      </c>
      <c r="D1527" s="14" t="str">
        <f t="shared" si="25"/>
        <v>Not Ready17TransgenderTotal Anxiety and Depression (25.1)</v>
      </c>
      <c r="E1527" t="e">
        <f>VLOOKUP($D1527, Data!$A$2:$V$9750, E$16, 0)</f>
        <v>#N/A</v>
      </c>
      <c r="F1527" t="e">
        <f>VLOOKUP($D1527, Data!$A$2:$V$9750, F$16, 0)</f>
        <v>#N/A</v>
      </c>
      <c r="G1527" t="e">
        <f>VLOOKUP($D1527, Data!$A$2:$V$9750, G$16, 0)</f>
        <v>#N/A</v>
      </c>
      <c r="H1527" t="e">
        <f>VLOOKUP($D1527, Data!$A$2:$V$9750, H$16, 0)</f>
        <v>#N/A</v>
      </c>
      <c r="I1527" t="e">
        <f>VLOOKUP($D1527, Data!$A$2:$V$9750, I$16, 0)</f>
        <v>#N/A</v>
      </c>
    </row>
    <row r="1528" spans="1:9" x14ac:dyDescent="0.25">
      <c r="A1528" s="11">
        <v>17</v>
      </c>
      <c r="B1528" s="13" t="s">
        <v>181</v>
      </c>
      <c r="C1528" s="13" t="s">
        <v>182</v>
      </c>
      <c r="D1528" s="14" t="str">
        <f t="shared" si="25"/>
        <v>Not Ready17TransgenderTotal Depression (5.1)</v>
      </c>
      <c r="E1528" t="e">
        <f>VLOOKUP($D1528, Data!$A$2:$V$9750, E$16, 0)</f>
        <v>#N/A</v>
      </c>
      <c r="F1528" t="e">
        <f>VLOOKUP($D1528, Data!$A$2:$V$9750, F$16, 0)</f>
        <v>#N/A</v>
      </c>
      <c r="G1528" t="e">
        <f>VLOOKUP($D1528, Data!$A$2:$V$9750, G$16, 0)</f>
        <v>#N/A</v>
      </c>
      <c r="H1528" t="e">
        <f>VLOOKUP($D1528, Data!$A$2:$V$9750, H$16, 0)</f>
        <v>#N/A</v>
      </c>
      <c r="I1528" t="e">
        <f>VLOOKUP($D1528, Data!$A$2:$V$9750, I$16, 0)</f>
        <v>#N/A</v>
      </c>
    </row>
    <row r="1529" spans="1:9" x14ac:dyDescent="0.25">
      <c r="A1529" s="11">
        <v>17</v>
      </c>
      <c r="B1529" s="13" t="s">
        <v>181</v>
      </c>
      <c r="C1529" s="13" t="s">
        <v>183</v>
      </c>
      <c r="D1529" s="14" t="str">
        <f t="shared" si="25"/>
        <v>Not Ready17TransgenderTotal Anxiety (20.1)</v>
      </c>
      <c r="E1529" t="e">
        <f>VLOOKUP($D1529, Data!$A$2:$V$9750, E$16, 0)</f>
        <v>#N/A</v>
      </c>
      <c r="F1529" t="e">
        <f>VLOOKUP($D1529, Data!$A$2:$V$9750, F$16, 0)</f>
        <v>#N/A</v>
      </c>
      <c r="G1529" t="e">
        <f>VLOOKUP($D1529, Data!$A$2:$V$9750, G$16, 0)</f>
        <v>#N/A</v>
      </c>
      <c r="H1529" t="e">
        <f>VLOOKUP($D1529, Data!$A$2:$V$9750, H$16, 0)</f>
        <v>#N/A</v>
      </c>
      <c r="I1529" t="e">
        <f>VLOOKUP($D1529, Data!$A$2:$V$9750, I$16, 0)</f>
        <v>#N/A</v>
      </c>
    </row>
    <row r="1530" spans="1:9" x14ac:dyDescent="0.25">
      <c r="A1530" s="11">
        <v>18</v>
      </c>
      <c r="B1530" s="13" t="s">
        <v>176</v>
      </c>
      <c r="C1530" s="13" t="s">
        <v>29</v>
      </c>
      <c r="D1530" s="14" t="str">
        <f t="shared" si="25"/>
        <v>Not Ready18BigenderSocial Phobia (9.1)</v>
      </c>
      <c r="E1530" t="e">
        <f>VLOOKUP($D1530, Data!$A$2:$V$9750, E$16, 0)</f>
        <v>#N/A</v>
      </c>
      <c r="F1530" t="e">
        <f>VLOOKUP($D1530, Data!$A$2:$V$9750, F$16, 0)</f>
        <v>#N/A</v>
      </c>
      <c r="G1530" t="e">
        <f>VLOOKUP($D1530, Data!$A$2:$V$9750, G$16, 0)</f>
        <v>#N/A</v>
      </c>
      <c r="H1530" t="e">
        <f>VLOOKUP($D1530, Data!$A$2:$V$9750, H$16, 0)</f>
        <v>#N/A</v>
      </c>
      <c r="I1530" t="e">
        <f>VLOOKUP($D1530, Data!$A$2:$V$9750, I$16, 0)</f>
        <v>#N/A</v>
      </c>
    </row>
    <row r="1531" spans="1:9" x14ac:dyDescent="0.25">
      <c r="A1531" s="11">
        <v>18</v>
      </c>
      <c r="B1531" s="13" t="s">
        <v>176</v>
      </c>
      <c r="C1531" s="13" t="s">
        <v>30</v>
      </c>
      <c r="D1531" s="14" t="str">
        <f t="shared" si="25"/>
        <v>Not Ready18BigenderPanic Disorder (9.1)</v>
      </c>
      <c r="E1531" t="e">
        <f>VLOOKUP($D1531, Data!$A$2:$V$9750, E$16, 0)</f>
        <v>#N/A</v>
      </c>
      <c r="F1531" t="e">
        <f>VLOOKUP($D1531, Data!$A$2:$V$9750, F$16, 0)</f>
        <v>#N/A</v>
      </c>
      <c r="G1531" t="e">
        <f>VLOOKUP($D1531, Data!$A$2:$V$9750, G$16, 0)</f>
        <v>#N/A</v>
      </c>
      <c r="H1531" t="e">
        <f>VLOOKUP($D1531, Data!$A$2:$V$9750, H$16, 0)</f>
        <v>#N/A</v>
      </c>
      <c r="I1531" t="e">
        <f>VLOOKUP($D1531, Data!$A$2:$V$9750, I$16, 0)</f>
        <v>#N/A</v>
      </c>
    </row>
    <row r="1532" spans="1:9" x14ac:dyDescent="0.25">
      <c r="A1532" s="11">
        <v>18</v>
      </c>
      <c r="B1532" s="13" t="s">
        <v>176</v>
      </c>
      <c r="C1532" s="13" t="s">
        <v>31</v>
      </c>
      <c r="D1532" s="14" t="str">
        <f t="shared" si="25"/>
        <v>Not Ready18BigenderGeneralized Anxiety Disorder (6.1)</v>
      </c>
      <c r="E1532" t="e">
        <f>VLOOKUP($D1532, Data!$A$2:$V$9750, E$16, 0)</f>
        <v>#N/A</v>
      </c>
      <c r="F1532" t="e">
        <f>VLOOKUP($D1532, Data!$A$2:$V$9750, F$16, 0)</f>
        <v>#N/A</v>
      </c>
      <c r="G1532" t="e">
        <f>VLOOKUP($D1532, Data!$A$2:$V$9750, G$16, 0)</f>
        <v>#N/A</v>
      </c>
      <c r="H1532" t="e">
        <f>VLOOKUP($D1532, Data!$A$2:$V$9750, H$16, 0)</f>
        <v>#N/A</v>
      </c>
      <c r="I1532" t="e">
        <f>VLOOKUP($D1532, Data!$A$2:$V$9750, I$16, 0)</f>
        <v>#N/A</v>
      </c>
    </row>
    <row r="1533" spans="1:9" x14ac:dyDescent="0.25">
      <c r="A1533" s="11">
        <v>18</v>
      </c>
      <c r="B1533" s="13" t="s">
        <v>176</v>
      </c>
      <c r="C1533" s="13" t="s">
        <v>32</v>
      </c>
      <c r="D1533" s="14" t="str">
        <f t="shared" si="25"/>
        <v>Not Ready18BigenderMajor Depressive Disorder (10.1)</v>
      </c>
      <c r="E1533" t="e">
        <f>VLOOKUP($D1533, Data!$A$2:$V$9750, E$16, 0)</f>
        <v>#N/A</v>
      </c>
      <c r="F1533" t="e">
        <f>VLOOKUP($D1533, Data!$A$2:$V$9750, F$16, 0)</f>
        <v>#N/A</v>
      </c>
      <c r="G1533" t="e">
        <f>VLOOKUP($D1533, Data!$A$2:$V$9750, G$16, 0)</f>
        <v>#N/A</v>
      </c>
      <c r="H1533" t="e">
        <f>VLOOKUP($D1533, Data!$A$2:$V$9750, H$16, 0)</f>
        <v>#N/A</v>
      </c>
      <c r="I1533" t="e">
        <f>VLOOKUP($D1533, Data!$A$2:$V$9750, I$16, 0)</f>
        <v>#N/A</v>
      </c>
    </row>
    <row r="1534" spans="1:9" x14ac:dyDescent="0.25">
      <c r="A1534" s="11">
        <v>18</v>
      </c>
      <c r="B1534" s="13" t="s">
        <v>176</v>
      </c>
      <c r="C1534" s="13" t="s">
        <v>33</v>
      </c>
      <c r="D1534" s="14" t="str">
        <f t="shared" si="25"/>
        <v>Not Ready18BigenderSeparation Anxiety Disorder (7.1)</v>
      </c>
      <c r="E1534" t="e">
        <f>VLOOKUP($D1534, Data!$A$2:$V$9750, E$16, 0)</f>
        <v>#N/A</v>
      </c>
      <c r="F1534" t="e">
        <f>VLOOKUP($D1534, Data!$A$2:$V$9750, F$16, 0)</f>
        <v>#N/A</v>
      </c>
      <c r="G1534" t="e">
        <f>VLOOKUP($D1534, Data!$A$2:$V$9750, G$16, 0)</f>
        <v>#N/A</v>
      </c>
      <c r="H1534" t="e">
        <f>VLOOKUP($D1534, Data!$A$2:$V$9750, H$16, 0)</f>
        <v>#N/A</v>
      </c>
      <c r="I1534" t="e">
        <f>VLOOKUP($D1534, Data!$A$2:$V$9750, I$16, 0)</f>
        <v>#N/A</v>
      </c>
    </row>
    <row r="1535" spans="1:9" x14ac:dyDescent="0.25">
      <c r="A1535" s="11">
        <v>18</v>
      </c>
      <c r="B1535" s="13" t="s">
        <v>176</v>
      </c>
      <c r="C1535" s="13" t="s">
        <v>34</v>
      </c>
      <c r="D1535" s="14" t="str">
        <f t="shared" si="25"/>
        <v>Not Ready18BigenderObsessive Compulsive Disorder (6.1)</v>
      </c>
      <c r="E1535" t="e">
        <f>VLOOKUP($D1535, Data!$A$2:$V$9750, E$16, 0)</f>
        <v>#N/A</v>
      </c>
      <c r="F1535" t="e">
        <f>VLOOKUP($D1535, Data!$A$2:$V$9750, F$16, 0)</f>
        <v>#N/A</v>
      </c>
      <c r="G1535" t="e">
        <f>VLOOKUP($D1535, Data!$A$2:$V$9750, G$16, 0)</f>
        <v>#N/A</v>
      </c>
      <c r="H1535" t="e">
        <f>VLOOKUP($D1535, Data!$A$2:$V$9750, H$16, 0)</f>
        <v>#N/A</v>
      </c>
      <c r="I1535" t="e">
        <f>VLOOKUP($D1535, Data!$A$2:$V$9750, I$16, 0)</f>
        <v>#N/A</v>
      </c>
    </row>
    <row r="1536" spans="1:9" x14ac:dyDescent="0.25">
      <c r="A1536" s="11">
        <v>18</v>
      </c>
      <c r="B1536" s="13" t="s">
        <v>176</v>
      </c>
      <c r="C1536" s="13" t="s">
        <v>35</v>
      </c>
      <c r="D1536" s="14" t="str">
        <f t="shared" si="25"/>
        <v>Not Ready18BigenderTotal Anxiety (37.1)</v>
      </c>
      <c r="E1536" t="e">
        <f>VLOOKUP($D1536, Data!$A$2:$V$9750, E$16, 0)</f>
        <v>#N/A</v>
      </c>
      <c r="F1536" t="e">
        <f>VLOOKUP($D1536, Data!$A$2:$V$9750, F$16, 0)</f>
        <v>#N/A</v>
      </c>
      <c r="G1536" t="e">
        <f>VLOOKUP($D1536, Data!$A$2:$V$9750, G$16, 0)</f>
        <v>#N/A</v>
      </c>
      <c r="H1536" t="e">
        <f>VLOOKUP($D1536, Data!$A$2:$V$9750, H$16, 0)</f>
        <v>#N/A</v>
      </c>
      <c r="I1536" t="e">
        <f>VLOOKUP($D1536, Data!$A$2:$V$9750, I$16, 0)</f>
        <v>#N/A</v>
      </c>
    </row>
    <row r="1537" spans="1:9" x14ac:dyDescent="0.25">
      <c r="A1537" s="11">
        <v>18</v>
      </c>
      <c r="B1537" s="13" t="s">
        <v>176</v>
      </c>
      <c r="C1537" s="13" t="s">
        <v>36</v>
      </c>
      <c r="D1537" s="14" t="str">
        <f t="shared" si="25"/>
        <v>Not Ready18BigenderTotal Anxiety and Depression (47.1)</v>
      </c>
      <c r="E1537" t="e">
        <f>VLOOKUP($D1537, Data!$A$2:$V$9750, E$16, 0)</f>
        <v>#N/A</v>
      </c>
      <c r="F1537" t="e">
        <f>VLOOKUP($D1537, Data!$A$2:$V$9750, F$16, 0)</f>
        <v>#N/A</v>
      </c>
      <c r="G1537" t="e">
        <f>VLOOKUP($D1537, Data!$A$2:$V$9750, G$16, 0)</f>
        <v>#N/A</v>
      </c>
      <c r="H1537" t="e">
        <f>VLOOKUP($D1537, Data!$A$2:$V$9750, H$16, 0)</f>
        <v>#N/A</v>
      </c>
      <c r="I1537" t="e">
        <f>VLOOKUP($D1537, Data!$A$2:$V$9750, I$16, 0)</f>
        <v>#N/A</v>
      </c>
    </row>
    <row r="1538" spans="1:9" x14ac:dyDescent="0.25">
      <c r="A1538" s="11">
        <v>18</v>
      </c>
      <c r="B1538" s="13" t="s">
        <v>176</v>
      </c>
      <c r="C1538" s="13" t="s">
        <v>52</v>
      </c>
      <c r="D1538" s="14" t="str">
        <f t="shared" si="25"/>
        <v>Not Ready18BigenderTotal Anxiety (15.1)</v>
      </c>
      <c r="E1538" t="e">
        <f>VLOOKUP($D1538, Data!$A$2:$V$9750, E$16, 0)</f>
        <v>#N/A</v>
      </c>
      <c r="F1538" t="e">
        <f>VLOOKUP($D1538, Data!$A$2:$V$9750, F$16, 0)</f>
        <v>#N/A</v>
      </c>
      <c r="G1538" t="e">
        <f>VLOOKUP($D1538, Data!$A$2:$V$9750, G$16, 0)</f>
        <v>#N/A</v>
      </c>
      <c r="H1538" t="e">
        <f>VLOOKUP($D1538, Data!$A$2:$V$9750, H$16, 0)</f>
        <v>#N/A</v>
      </c>
      <c r="I1538" t="e">
        <f>VLOOKUP($D1538, Data!$A$2:$V$9750, I$16, 0)</f>
        <v>#N/A</v>
      </c>
    </row>
    <row r="1539" spans="1:9" x14ac:dyDescent="0.25">
      <c r="A1539" s="11">
        <v>18</v>
      </c>
      <c r="B1539" s="13" t="s">
        <v>176</v>
      </c>
      <c r="C1539" s="13" t="s">
        <v>53</v>
      </c>
      <c r="D1539" s="14" t="str">
        <f t="shared" si="25"/>
        <v>Not Ready18BigenderTotal Anxiety and Depression (25.1)</v>
      </c>
      <c r="E1539" t="e">
        <f>VLOOKUP($D1539, Data!$A$2:$V$9750, E$16, 0)</f>
        <v>#N/A</v>
      </c>
      <c r="F1539" t="e">
        <f>VLOOKUP($D1539, Data!$A$2:$V$9750, F$16, 0)</f>
        <v>#N/A</v>
      </c>
      <c r="G1539" t="e">
        <f>VLOOKUP($D1539, Data!$A$2:$V$9750, G$16, 0)</f>
        <v>#N/A</v>
      </c>
      <c r="H1539" t="e">
        <f>VLOOKUP($D1539, Data!$A$2:$V$9750, H$16, 0)</f>
        <v>#N/A</v>
      </c>
      <c r="I1539" t="e">
        <f>VLOOKUP($D1539, Data!$A$2:$V$9750, I$16, 0)</f>
        <v>#N/A</v>
      </c>
    </row>
    <row r="1540" spans="1:9" x14ac:dyDescent="0.25">
      <c r="A1540" s="11">
        <v>18</v>
      </c>
      <c r="B1540" s="13" t="s">
        <v>176</v>
      </c>
      <c r="C1540" s="13" t="s">
        <v>182</v>
      </c>
      <c r="D1540" s="14" t="str">
        <f t="shared" si="25"/>
        <v>Not Ready18BigenderTotal Depression (5.1)</v>
      </c>
      <c r="E1540" t="e">
        <f>VLOOKUP($D1540, Data!$A$2:$V$9750, E$16, 0)</f>
        <v>#N/A</v>
      </c>
      <c r="F1540" t="e">
        <f>VLOOKUP($D1540, Data!$A$2:$V$9750, F$16, 0)</f>
        <v>#N/A</v>
      </c>
      <c r="G1540" t="e">
        <f>VLOOKUP($D1540, Data!$A$2:$V$9750, G$16, 0)</f>
        <v>#N/A</v>
      </c>
      <c r="H1540" t="e">
        <f>VLOOKUP($D1540, Data!$A$2:$V$9750, H$16, 0)</f>
        <v>#N/A</v>
      </c>
      <c r="I1540" t="e">
        <f>VLOOKUP($D1540, Data!$A$2:$V$9750, I$16, 0)</f>
        <v>#N/A</v>
      </c>
    </row>
    <row r="1541" spans="1:9" x14ac:dyDescent="0.25">
      <c r="A1541" s="11">
        <v>18</v>
      </c>
      <c r="B1541" s="13" t="s">
        <v>176</v>
      </c>
      <c r="C1541" s="13" t="s">
        <v>183</v>
      </c>
      <c r="D1541" s="14" t="str">
        <f t="shared" si="25"/>
        <v>Not Ready18BigenderTotal Anxiety (20.1)</v>
      </c>
      <c r="E1541" t="e">
        <f>VLOOKUP($D1541, Data!$A$2:$V$9750, E$16, 0)</f>
        <v>#N/A</v>
      </c>
      <c r="F1541" t="e">
        <f>VLOOKUP($D1541, Data!$A$2:$V$9750, F$16, 0)</f>
        <v>#N/A</v>
      </c>
      <c r="G1541" t="e">
        <f>VLOOKUP($D1541, Data!$A$2:$V$9750, G$16, 0)</f>
        <v>#N/A</v>
      </c>
      <c r="H1541" t="e">
        <f>VLOOKUP($D1541, Data!$A$2:$V$9750, H$16, 0)</f>
        <v>#N/A</v>
      </c>
      <c r="I1541" t="e">
        <f>VLOOKUP($D1541, Data!$A$2:$V$9750, I$16, 0)</f>
        <v>#N/A</v>
      </c>
    </row>
    <row r="1542" spans="1:9" x14ac:dyDescent="0.25">
      <c r="A1542" s="11">
        <v>18</v>
      </c>
      <c r="B1542" s="13" t="s">
        <v>177</v>
      </c>
      <c r="C1542" s="13" t="s">
        <v>29</v>
      </c>
      <c r="D1542" s="14" t="str">
        <f t="shared" si="25"/>
        <v>Not Ready18FemaleSocial Phobia (9.1)</v>
      </c>
      <c r="E1542" t="e">
        <f>VLOOKUP($D1542, Data!$A$2:$V$9750, E$16, 0)</f>
        <v>#N/A</v>
      </c>
      <c r="F1542" t="e">
        <f>VLOOKUP($D1542, Data!$A$2:$V$9750, F$16, 0)</f>
        <v>#N/A</v>
      </c>
      <c r="G1542" t="e">
        <f>VLOOKUP($D1542, Data!$A$2:$V$9750, G$16, 0)</f>
        <v>#N/A</v>
      </c>
      <c r="H1542" t="e">
        <f>VLOOKUP($D1542, Data!$A$2:$V$9750, H$16, 0)</f>
        <v>#N/A</v>
      </c>
      <c r="I1542" t="e">
        <f>VLOOKUP($D1542, Data!$A$2:$V$9750, I$16, 0)</f>
        <v>#N/A</v>
      </c>
    </row>
    <row r="1543" spans="1:9" x14ac:dyDescent="0.25">
      <c r="A1543" s="11">
        <v>18</v>
      </c>
      <c r="B1543" s="13" t="s">
        <v>177</v>
      </c>
      <c r="C1543" s="13" t="s">
        <v>30</v>
      </c>
      <c r="D1543" s="14" t="str">
        <f t="shared" si="25"/>
        <v>Not Ready18FemalePanic Disorder (9.1)</v>
      </c>
      <c r="E1543" t="e">
        <f>VLOOKUP($D1543, Data!$A$2:$V$9750, E$16, 0)</f>
        <v>#N/A</v>
      </c>
      <c r="F1543" t="e">
        <f>VLOOKUP($D1543, Data!$A$2:$V$9750, F$16, 0)</f>
        <v>#N/A</v>
      </c>
      <c r="G1543" t="e">
        <f>VLOOKUP($D1543, Data!$A$2:$V$9750, G$16, 0)</f>
        <v>#N/A</v>
      </c>
      <c r="H1543" t="e">
        <f>VLOOKUP($D1543, Data!$A$2:$V$9750, H$16, 0)</f>
        <v>#N/A</v>
      </c>
      <c r="I1543" t="e">
        <f>VLOOKUP($D1543, Data!$A$2:$V$9750, I$16, 0)</f>
        <v>#N/A</v>
      </c>
    </row>
    <row r="1544" spans="1:9" x14ac:dyDescent="0.25">
      <c r="A1544" s="11">
        <v>18</v>
      </c>
      <c r="B1544" s="13" t="s">
        <v>177</v>
      </c>
      <c r="C1544" s="13" t="s">
        <v>31</v>
      </c>
      <c r="D1544" s="14" t="str">
        <f t="shared" si="25"/>
        <v>Not Ready18FemaleGeneralized Anxiety Disorder (6.1)</v>
      </c>
      <c r="E1544" t="e">
        <f>VLOOKUP($D1544, Data!$A$2:$V$9750, E$16, 0)</f>
        <v>#N/A</v>
      </c>
      <c r="F1544" t="e">
        <f>VLOOKUP($D1544, Data!$A$2:$V$9750, F$16, 0)</f>
        <v>#N/A</v>
      </c>
      <c r="G1544" t="e">
        <f>VLOOKUP($D1544, Data!$A$2:$V$9750, G$16, 0)</f>
        <v>#N/A</v>
      </c>
      <c r="H1544" t="e">
        <f>VLOOKUP($D1544, Data!$A$2:$V$9750, H$16, 0)</f>
        <v>#N/A</v>
      </c>
      <c r="I1544" t="e">
        <f>VLOOKUP($D1544, Data!$A$2:$V$9750, I$16, 0)</f>
        <v>#N/A</v>
      </c>
    </row>
    <row r="1545" spans="1:9" x14ac:dyDescent="0.25">
      <c r="A1545" s="11">
        <v>18</v>
      </c>
      <c r="B1545" s="13" t="s">
        <v>177</v>
      </c>
      <c r="C1545" s="13" t="s">
        <v>32</v>
      </c>
      <c r="D1545" s="14" t="str">
        <f t="shared" si="25"/>
        <v>Not Ready18FemaleMajor Depressive Disorder (10.1)</v>
      </c>
      <c r="E1545" t="e">
        <f>VLOOKUP($D1545, Data!$A$2:$V$9750, E$16, 0)</f>
        <v>#N/A</v>
      </c>
      <c r="F1545" t="e">
        <f>VLOOKUP($D1545, Data!$A$2:$V$9750, F$16, 0)</f>
        <v>#N/A</v>
      </c>
      <c r="G1545" t="e">
        <f>VLOOKUP($D1545, Data!$A$2:$V$9750, G$16, 0)</f>
        <v>#N/A</v>
      </c>
      <c r="H1545" t="e">
        <f>VLOOKUP($D1545, Data!$A$2:$V$9750, H$16, 0)</f>
        <v>#N/A</v>
      </c>
      <c r="I1545" t="e">
        <f>VLOOKUP($D1545, Data!$A$2:$V$9750, I$16, 0)</f>
        <v>#N/A</v>
      </c>
    </row>
    <row r="1546" spans="1:9" x14ac:dyDescent="0.25">
      <c r="A1546" s="11">
        <v>18</v>
      </c>
      <c r="B1546" s="13" t="s">
        <v>177</v>
      </c>
      <c r="C1546" s="13" t="s">
        <v>33</v>
      </c>
      <c r="D1546" s="14" t="str">
        <f t="shared" si="25"/>
        <v>Not Ready18FemaleSeparation Anxiety Disorder (7.1)</v>
      </c>
      <c r="E1546" t="e">
        <f>VLOOKUP($D1546, Data!$A$2:$V$9750, E$16, 0)</f>
        <v>#N/A</v>
      </c>
      <c r="F1546" t="e">
        <f>VLOOKUP($D1546, Data!$A$2:$V$9750, F$16, 0)</f>
        <v>#N/A</v>
      </c>
      <c r="G1546" t="e">
        <f>VLOOKUP($D1546, Data!$A$2:$V$9750, G$16, 0)</f>
        <v>#N/A</v>
      </c>
      <c r="H1546" t="e">
        <f>VLOOKUP($D1546, Data!$A$2:$V$9750, H$16, 0)</f>
        <v>#N/A</v>
      </c>
      <c r="I1546" t="e">
        <f>VLOOKUP($D1546, Data!$A$2:$V$9750, I$16, 0)</f>
        <v>#N/A</v>
      </c>
    </row>
    <row r="1547" spans="1:9" x14ac:dyDescent="0.25">
      <c r="A1547" s="11">
        <v>18</v>
      </c>
      <c r="B1547" s="13" t="s">
        <v>177</v>
      </c>
      <c r="C1547" s="13" t="s">
        <v>34</v>
      </c>
      <c r="D1547" s="14" t="str">
        <f t="shared" si="25"/>
        <v>Not Ready18FemaleObsessive Compulsive Disorder (6.1)</v>
      </c>
      <c r="E1547" t="e">
        <f>VLOOKUP($D1547, Data!$A$2:$V$9750, E$16, 0)</f>
        <v>#N/A</v>
      </c>
      <c r="F1547" t="e">
        <f>VLOOKUP($D1547, Data!$A$2:$V$9750, F$16, 0)</f>
        <v>#N/A</v>
      </c>
      <c r="G1547" t="e">
        <f>VLOOKUP($D1547, Data!$A$2:$V$9750, G$16, 0)</f>
        <v>#N/A</v>
      </c>
      <c r="H1547" t="e">
        <f>VLOOKUP($D1547, Data!$A$2:$V$9750, H$16, 0)</f>
        <v>#N/A</v>
      </c>
      <c r="I1547" t="e">
        <f>VLOOKUP($D1547, Data!$A$2:$V$9750, I$16, 0)</f>
        <v>#N/A</v>
      </c>
    </row>
    <row r="1548" spans="1:9" x14ac:dyDescent="0.25">
      <c r="A1548" s="11">
        <v>18</v>
      </c>
      <c r="B1548" s="13" t="s">
        <v>177</v>
      </c>
      <c r="C1548" s="13" t="s">
        <v>35</v>
      </c>
      <c r="D1548" s="14" t="str">
        <f t="shared" si="25"/>
        <v>Not Ready18FemaleTotal Anxiety (37.1)</v>
      </c>
      <c r="E1548" t="e">
        <f>VLOOKUP($D1548, Data!$A$2:$V$9750, E$16, 0)</f>
        <v>#N/A</v>
      </c>
      <c r="F1548" t="e">
        <f>VLOOKUP($D1548, Data!$A$2:$V$9750, F$16, 0)</f>
        <v>#N/A</v>
      </c>
      <c r="G1548" t="e">
        <f>VLOOKUP($D1548, Data!$A$2:$V$9750, G$16, 0)</f>
        <v>#N/A</v>
      </c>
      <c r="H1548" t="e">
        <f>VLOOKUP($D1548, Data!$A$2:$V$9750, H$16, 0)</f>
        <v>#N/A</v>
      </c>
      <c r="I1548" t="e">
        <f>VLOOKUP($D1548, Data!$A$2:$V$9750, I$16, 0)</f>
        <v>#N/A</v>
      </c>
    </row>
    <row r="1549" spans="1:9" x14ac:dyDescent="0.25">
      <c r="A1549" s="11">
        <v>18</v>
      </c>
      <c r="B1549" s="13" t="s">
        <v>177</v>
      </c>
      <c r="C1549" s="13" t="s">
        <v>36</v>
      </c>
      <c r="D1549" s="14" t="str">
        <f t="shared" si="25"/>
        <v>Not Ready18FemaleTotal Anxiety and Depression (47.1)</v>
      </c>
      <c r="E1549" t="e">
        <f>VLOOKUP($D1549, Data!$A$2:$V$9750, E$16, 0)</f>
        <v>#N/A</v>
      </c>
      <c r="F1549" t="e">
        <f>VLOOKUP($D1549, Data!$A$2:$V$9750, F$16, 0)</f>
        <v>#N/A</v>
      </c>
      <c r="G1549" t="e">
        <f>VLOOKUP($D1549, Data!$A$2:$V$9750, G$16, 0)</f>
        <v>#N/A</v>
      </c>
      <c r="H1549" t="e">
        <f>VLOOKUP($D1549, Data!$A$2:$V$9750, H$16, 0)</f>
        <v>#N/A</v>
      </c>
      <c r="I1549" t="e">
        <f>VLOOKUP($D1549, Data!$A$2:$V$9750, I$16, 0)</f>
        <v>#N/A</v>
      </c>
    </row>
    <row r="1550" spans="1:9" x14ac:dyDescent="0.25">
      <c r="A1550" s="11">
        <v>18</v>
      </c>
      <c r="B1550" s="13" t="s">
        <v>177</v>
      </c>
      <c r="C1550" s="13" t="s">
        <v>52</v>
      </c>
      <c r="D1550" s="14" t="str">
        <f t="shared" si="25"/>
        <v>Not Ready18FemaleTotal Anxiety (15.1)</v>
      </c>
      <c r="E1550" t="e">
        <f>VLOOKUP($D1550, Data!$A$2:$V$9750, E$16, 0)</f>
        <v>#N/A</v>
      </c>
      <c r="F1550" t="e">
        <f>VLOOKUP($D1550, Data!$A$2:$V$9750, F$16, 0)</f>
        <v>#N/A</v>
      </c>
      <c r="G1550" t="e">
        <f>VLOOKUP($D1550, Data!$A$2:$V$9750, G$16, 0)</f>
        <v>#N/A</v>
      </c>
      <c r="H1550" t="e">
        <f>VLOOKUP($D1550, Data!$A$2:$V$9750, H$16, 0)</f>
        <v>#N/A</v>
      </c>
      <c r="I1550" t="e">
        <f>VLOOKUP($D1550, Data!$A$2:$V$9750, I$16, 0)</f>
        <v>#N/A</v>
      </c>
    </row>
    <row r="1551" spans="1:9" x14ac:dyDescent="0.25">
      <c r="A1551" s="11">
        <v>18</v>
      </c>
      <c r="B1551" s="13" t="s">
        <v>177</v>
      </c>
      <c r="C1551" s="13" t="s">
        <v>53</v>
      </c>
      <c r="D1551" s="14" t="str">
        <f t="shared" si="25"/>
        <v>Not Ready18FemaleTotal Anxiety and Depression (25.1)</v>
      </c>
      <c r="E1551" t="e">
        <f>VLOOKUP($D1551, Data!$A$2:$V$9750, E$16, 0)</f>
        <v>#N/A</v>
      </c>
      <c r="F1551" t="e">
        <f>VLOOKUP($D1551, Data!$A$2:$V$9750, F$16, 0)</f>
        <v>#N/A</v>
      </c>
      <c r="G1551" t="e">
        <f>VLOOKUP($D1551, Data!$A$2:$V$9750, G$16, 0)</f>
        <v>#N/A</v>
      </c>
      <c r="H1551" t="e">
        <f>VLOOKUP($D1551, Data!$A$2:$V$9750, H$16, 0)</f>
        <v>#N/A</v>
      </c>
      <c r="I1551" t="e">
        <f>VLOOKUP($D1551, Data!$A$2:$V$9750, I$16, 0)</f>
        <v>#N/A</v>
      </c>
    </row>
    <row r="1552" spans="1:9" x14ac:dyDescent="0.25">
      <c r="A1552" s="11">
        <v>18</v>
      </c>
      <c r="B1552" s="13" t="s">
        <v>177</v>
      </c>
      <c r="C1552" s="13" t="s">
        <v>182</v>
      </c>
      <c r="D1552" s="14" t="str">
        <f t="shared" si="25"/>
        <v>Not Ready18FemaleTotal Depression (5.1)</v>
      </c>
      <c r="E1552" t="e">
        <f>VLOOKUP($D1552, Data!$A$2:$V$9750, E$16, 0)</f>
        <v>#N/A</v>
      </c>
      <c r="F1552" t="e">
        <f>VLOOKUP($D1552, Data!$A$2:$V$9750, F$16, 0)</f>
        <v>#N/A</v>
      </c>
      <c r="G1552" t="e">
        <f>VLOOKUP($D1552, Data!$A$2:$V$9750, G$16, 0)</f>
        <v>#N/A</v>
      </c>
      <c r="H1552" t="e">
        <f>VLOOKUP($D1552, Data!$A$2:$V$9750, H$16, 0)</f>
        <v>#N/A</v>
      </c>
      <c r="I1552" t="e">
        <f>VLOOKUP($D1552, Data!$A$2:$V$9750, I$16, 0)</f>
        <v>#N/A</v>
      </c>
    </row>
    <row r="1553" spans="1:9" x14ac:dyDescent="0.25">
      <c r="A1553" s="11">
        <v>18</v>
      </c>
      <c r="B1553" s="13" t="s">
        <v>177</v>
      </c>
      <c r="C1553" s="13" t="s">
        <v>183</v>
      </c>
      <c r="D1553" s="14" t="str">
        <f t="shared" si="25"/>
        <v>Not Ready18FemaleTotal Anxiety (20.1)</v>
      </c>
      <c r="E1553" t="e">
        <f>VLOOKUP($D1553, Data!$A$2:$V$9750, E$16, 0)</f>
        <v>#N/A</v>
      </c>
      <c r="F1553" t="e">
        <f>VLOOKUP($D1553, Data!$A$2:$V$9750, F$16, 0)</f>
        <v>#N/A</v>
      </c>
      <c r="G1553" t="e">
        <f>VLOOKUP($D1553, Data!$A$2:$V$9750, G$16, 0)</f>
        <v>#N/A</v>
      </c>
      <c r="H1553" t="e">
        <f>VLOOKUP($D1553, Data!$A$2:$V$9750, H$16, 0)</f>
        <v>#N/A</v>
      </c>
      <c r="I1553" t="e">
        <f>VLOOKUP($D1553, Data!$A$2:$V$9750, I$16, 0)</f>
        <v>#N/A</v>
      </c>
    </row>
    <row r="1554" spans="1:9" x14ac:dyDescent="0.25">
      <c r="A1554" s="11">
        <v>18</v>
      </c>
      <c r="B1554" s="13" t="s">
        <v>178</v>
      </c>
      <c r="C1554" s="13" t="s">
        <v>29</v>
      </c>
      <c r="D1554" s="14" t="str">
        <f t="shared" ref="D1554:D1617" si="26">$B$7&amp;A1554&amp;B1554&amp;C1554</f>
        <v>Not Ready18GenderfluidSocial Phobia (9.1)</v>
      </c>
      <c r="E1554" t="e">
        <f>VLOOKUP($D1554, Data!$A$2:$V$9750, E$16, 0)</f>
        <v>#N/A</v>
      </c>
      <c r="F1554" t="e">
        <f>VLOOKUP($D1554, Data!$A$2:$V$9750, F$16, 0)</f>
        <v>#N/A</v>
      </c>
      <c r="G1554" t="e">
        <f>VLOOKUP($D1554, Data!$A$2:$V$9750, G$16, 0)</f>
        <v>#N/A</v>
      </c>
      <c r="H1554" t="e">
        <f>VLOOKUP($D1554, Data!$A$2:$V$9750, H$16, 0)</f>
        <v>#N/A</v>
      </c>
      <c r="I1554" t="e">
        <f>VLOOKUP($D1554, Data!$A$2:$V$9750, I$16, 0)</f>
        <v>#N/A</v>
      </c>
    </row>
    <row r="1555" spans="1:9" x14ac:dyDescent="0.25">
      <c r="A1555" s="11">
        <v>18</v>
      </c>
      <c r="B1555" s="13" t="s">
        <v>178</v>
      </c>
      <c r="C1555" s="13" t="s">
        <v>30</v>
      </c>
      <c r="D1555" s="14" t="str">
        <f t="shared" si="26"/>
        <v>Not Ready18GenderfluidPanic Disorder (9.1)</v>
      </c>
      <c r="E1555" t="e">
        <f>VLOOKUP($D1555, Data!$A$2:$V$9750, E$16, 0)</f>
        <v>#N/A</v>
      </c>
      <c r="F1555" t="e">
        <f>VLOOKUP($D1555, Data!$A$2:$V$9750, F$16, 0)</f>
        <v>#N/A</v>
      </c>
      <c r="G1555" t="e">
        <f>VLOOKUP($D1555, Data!$A$2:$V$9750, G$16, 0)</f>
        <v>#N/A</v>
      </c>
      <c r="H1555" t="e">
        <f>VLOOKUP($D1555, Data!$A$2:$V$9750, H$16, 0)</f>
        <v>#N/A</v>
      </c>
      <c r="I1555" t="e">
        <f>VLOOKUP($D1555, Data!$A$2:$V$9750, I$16, 0)</f>
        <v>#N/A</v>
      </c>
    </row>
    <row r="1556" spans="1:9" x14ac:dyDescent="0.25">
      <c r="A1556" s="11">
        <v>18</v>
      </c>
      <c r="B1556" s="13" t="s">
        <v>178</v>
      </c>
      <c r="C1556" s="13" t="s">
        <v>31</v>
      </c>
      <c r="D1556" s="14" t="str">
        <f t="shared" si="26"/>
        <v>Not Ready18GenderfluidGeneralized Anxiety Disorder (6.1)</v>
      </c>
      <c r="E1556" t="e">
        <f>VLOOKUP($D1556, Data!$A$2:$V$9750, E$16, 0)</f>
        <v>#N/A</v>
      </c>
      <c r="F1556" t="e">
        <f>VLOOKUP($D1556, Data!$A$2:$V$9750, F$16, 0)</f>
        <v>#N/A</v>
      </c>
      <c r="G1556" t="e">
        <f>VLOOKUP($D1556, Data!$A$2:$V$9750, G$16, 0)</f>
        <v>#N/A</v>
      </c>
      <c r="H1556" t="e">
        <f>VLOOKUP($D1556, Data!$A$2:$V$9750, H$16, 0)</f>
        <v>#N/A</v>
      </c>
      <c r="I1556" t="e">
        <f>VLOOKUP($D1556, Data!$A$2:$V$9750, I$16, 0)</f>
        <v>#N/A</v>
      </c>
    </row>
    <row r="1557" spans="1:9" x14ac:dyDescent="0.25">
      <c r="A1557" s="11">
        <v>18</v>
      </c>
      <c r="B1557" s="13" t="s">
        <v>178</v>
      </c>
      <c r="C1557" s="13" t="s">
        <v>32</v>
      </c>
      <c r="D1557" s="14" t="str">
        <f t="shared" si="26"/>
        <v>Not Ready18GenderfluidMajor Depressive Disorder (10.1)</v>
      </c>
      <c r="E1557" t="e">
        <f>VLOOKUP($D1557, Data!$A$2:$V$9750, E$16, 0)</f>
        <v>#N/A</v>
      </c>
      <c r="F1557" t="e">
        <f>VLOOKUP($D1557, Data!$A$2:$V$9750, F$16, 0)</f>
        <v>#N/A</v>
      </c>
      <c r="G1557" t="e">
        <f>VLOOKUP($D1557, Data!$A$2:$V$9750, G$16, 0)</f>
        <v>#N/A</v>
      </c>
      <c r="H1557" t="e">
        <f>VLOOKUP($D1557, Data!$A$2:$V$9750, H$16, 0)</f>
        <v>#N/A</v>
      </c>
      <c r="I1557" t="e">
        <f>VLOOKUP($D1557, Data!$A$2:$V$9750, I$16, 0)</f>
        <v>#N/A</v>
      </c>
    </row>
    <row r="1558" spans="1:9" x14ac:dyDescent="0.25">
      <c r="A1558" s="11">
        <v>18</v>
      </c>
      <c r="B1558" s="13" t="s">
        <v>178</v>
      </c>
      <c r="C1558" s="13" t="s">
        <v>33</v>
      </c>
      <c r="D1558" s="14" t="str">
        <f t="shared" si="26"/>
        <v>Not Ready18GenderfluidSeparation Anxiety Disorder (7.1)</v>
      </c>
      <c r="E1558" t="e">
        <f>VLOOKUP($D1558, Data!$A$2:$V$9750, E$16, 0)</f>
        <v>#N/A</v>
      </c>
      <c r="F1558" t="e">
        <f>VLOOKUP($D1558, Data!$A$2:$V$9750, F$16, 0)</f>
        <v>#N/A</v>
      </c>
      <c r="G1558" t="e">
        <f>VLOOKUP($D1558, Data!$A$2:$V$9750, G$16, 0)</f>
        <v>#N/A</v>
      </c>
      <c r="H1558" t="e">
        <f>VLOOKUP($D1558, Data!$A$2:$V$9750, H$16, 0)</f>
        <v>#N/A</v>
      </c>
      <c r="I1558" t="e">
        <f>VLOOKUP($D1558, Data!$A$2:$V$9750, I$16, 0)</f>
        <v>#N/A</v>
      </c>
    </row>
    <row r="1559" spans="1:9" x14ac:dyDescent="0.25">
      <c r="A1559" s="11">
        <v>18</v>
      </c>
      <c r="B1559" s="13" t="s">
        <v>178</v>
      </c>
      <c r="C1559" s="13" t="s">
        <v>34</v>
      </c>
      <c r="D1559" s="14" t="str">
        <f t="shared" si="26"/>
        <v>Not Ready18GenderfluidObsessive Compulsive Disorder (6.1)</v>
      </c>
      <c r="E1559" t="e">
        <f>VLOOKUP($D1559, Data!$A$2:$V$9750, E$16, 0)</f>
        <v>#N/A</v>
      </c>
      <c r="F1559" t="e">
        <f>VLOOKUP($D1559, Data!$A$2:$V$9750, F$16, 0)</f>
        <v>#N/A</v>
      </c>
      <c r="G1559" t="e">
        <f>VLOOKUP($D1559, Data!$A$2:$V$9750, G$16, 0)</f>
        <v>#N/A</v>
      </c>
      <c r="H1559" t="e">
        <f>VLOOKUP($D1559, Data!$A$2:$V$9750, H$16, 0)</f>
        <v>#N/A</v>
      </c>
      <c r="I1559" t="e">
        <f>VLOOKUP($D1559, Data!$A$2:$V$9750, I$16, 0)</f>
        <v>#N/A</v>
      </c>
    </row>
    <row r="1560" spans="1:9" x14ac:dyDescent="0.25">
      <c r="A1560" s="11">
        <v>18</v>
      </c>
      <c r="B1560" s="13" t="s">
        <v>178</v>
      </c>
      <c r="C1560" s="13" t="s">
        <v>35</v>
      </c>
      <c r="D1560" s="14" t="str">
        <f t="shared" si="26"/>
        <v>Not Ready18GenderfluidTotal Anxiety (37.1)</v>
      </c>
      <c r="E1560" t="e">
        <f>VLOOKUP($D1560, Data!$A$2:$V$9750, E$16, 0)</f>
        <v>#N/A</v>
      </c>
      <c r="F1560" t="e">
        <f>VLOOKUP($D1560, Data!$A$2:$V$9750, F$16, 0)</f>
        <v>#N/A</v>
      </c>
      <c r="G1560" t="e">
        <f>VLOOKUP($D1560, Data!$A$2:$V$9750, G$16, 0)</f>
        <v>#N/A</v>
      </c>
      <c r="H1560" t="e">
        <f>VLOOKUP($D1560, Data!$A$2:$V$9750, H$16, 0)</f>
        <v>#N/A</v>
      </c>
      <c r="I1560" t="e">
        <f>VLOOKUP($D1560, Data!$A$2:$V$9750, I$16, 0)</f>
        <v>#N/A</v>
      </c>
    </row>
    <row r="1561" spans="1:9" x14ac:dyDescent="0.25">
      <c r="A1561" s="11">
        <v>18</v>
      </c>
      <c r="B1561" s="13" t="s">
        <v>178</v>
      </c>
      <c r="C1561" s="13" t="s">
        <v>36</v>
      </c>
      <c r="D1561" s="14" t="str">
        <f t="shared" si="26"/>
        <v>Not Ready18GenderfluidTotal Anxiety and Depression (47.1)</v>
      </c>
      <c r="E1561" t="e">
        <f>VLOOKUP($D1561, Data!$A$2:$V$9750, E$16, 0)</f>
        <v>#N/A</v>
      </c>
      <c r="F1561" t="e">
        <f>VLOOKUP($D1561, Data!$A$2:$V$9750, F$16, 0)</f>
        <v>#N/A</v>
      </c>
      <c r="G1561" t="e">
        <f>VLOOKUP($D1561, Data!$A$2:$V$9750, G$16, 0)</f>
        <v>#N/A</v>
      </c>
      <c r="H1561" t="e">
        <f>VLOOKUP($D1561, Data!$A$2:$V$9750, H$16, 0)</f>
        <v>#N/A</v>
      </c>
      <c r="I1561" t="e">
        <f>VLOOKUP($D1561, Data!$A$2:$V$9750, I$16, 0)</f>
        <v>#N/A</v>
      </c>
    </row>
    <row r="1562" spans="1:9" x14ac:dyDescent="0.25">
      <c r="A1562" s="11">
        <v>18</v>
      </c>
      <c r="B1562" s="13" t="s">
        <v>178</v>
      </c>
      <c r="C1562" s="13" t="s">
        <v>52</v>
      </c>
      <c r="D1562" s="14" t="str">
        <f t="shared" si="26"/>
        <v>Not Ready18GenderfluidTotal Anxiety (15.1)</v>
      </c>
      <c r="E1562" t="e">
        <f>VLOOKUP($D1562, Data!$A$2:$V$9750, E$16, 0)</f>
        <v>#N/A</v>
      </c>
      <c r="F1562" t="e">
        <f>VLOOKUP($D1562, Data!$A$2:$V$9750, F$16, 0)</f>
        <v>#N/A</v>
      </c>
      <c r="G1562" t="e">
        <f>VLOOKUP($D1562, Data!$A$2:$V$9750, G$16, 0)</f>
        <v>#N/A</v>
      </c>
      <c r="H1562" t="e">
        <f>VLOOKUP($D1562, Data!$A$2:$V$9750, H$16, 0)</f>
        <v>#N/A</v>
      </c>
      <c r="I1562" t="e">
        <f>VLOOKUP($D1562, Data!$A$2:$V$9750, I$16, 0)</f>
        <v>#N/A</v>
      </c>
    </row>
    <row r="1563" spans="1:9" x14ac:dyDescent="0.25">
      <c r="A1563" s="11">
        <v>18</v>
      </c>
      <c r="B1563" s="13" t="s">
        <v>178</v>
      </c>
      <c r="C1563" s="13" t="s">
        <v>53</v>
      </c>
      <c r="D1563" s="14" t="str">
        <f t="shared" si="26"/>
        <v>Not Ready18GenderfluidTotal Anxiety and Depression (25.1)</v>
      </c>
      <c r="E1563" t="e">
        <f>VLOOKUP($D1563, Data!$A$2:$V$9750, E$16, 0)</f>
        <v>#N/A</v>
      </c>
      <c r="F1563" t="e">
        <f>VLOOKUP($D1563, Data!$A$2:$V$9750, F$16, 0)</f>
        <v>#N/A</v>
      </c>
      <c r="G1563" t="e">
        <f>VLOOKUP($D1563, Data!$A$2:$V$9750, G$16, 0)</f>
        <v>#N/A</v>
      </c>
      <c r="H1563" t="e">
        <f>VLOOKUP($D1563, Data!$A$2:$V$9750, H$16, 0)</f>
        <v>#N/A</v>
      </c>
      <c r="I1563" t="e">
        <f>VLOOKUP($D1563, Data!$A$2:$V$9750, I$16, 0)</f>
        <v>#N/A</v>
      </c>
    </row>
    <row r="1564" spans="1:9" x14ac:dyDescent="0.25">
      <c r="A1564" s="11">
        <v>18</v>
      </c>
      <c r="B1564" s="13" t="s">
        <v>178</v>
      </c>
      <c r="C1564" s="13" t="s">
        <v>182</v>
      </c>
      <c r="D1564" s="14" t="str">
        <f t="shared" si="26"/>
        <v>Not Ready18GenderfluidTotal Depression (5.1)</v>
      </c>
      <c r="E1564" t="e">
        <f>VLOOKUP($D1564, Data!$A$2:$V$9750, E$16, 0)</f>
        <v>#N/A</v>
      </c>
      <c r="F1564" t="e">
        <f>VLOOKUP($D1564, Data!$A$2:$V$9750, F$16, 0)</f>
        <v>#N/A</v>
      </c>
      <c r="G1564" t="e">
        <f>VLOOKUP($D1564, Data!$A$2:$V$9750, G$16, 0)</f>
        <v>#N/A</v>
      </c>
      <c r="H1564" t="e">
        <f>VLOOKUP($D1564, Data!$A$2:$V$9750, H$16, 0)</f>
        <v>#N/A</v>
      </c>
      <c r="I1564" t="e">
        <f>VLOOKUP($D1564, Data!$A$2:$V$9750, I$16, 0)</f>
        <v>#N/A</v>
      </c>
    </row>
    <row r="1565" spans="1:9" x14ac:dyDescent="0.25">
      <c r="A1565" s="11">
        <v>18</v>
      </c>
      <c r="B1565" s="13" t="s">
        <v>178</v>
      </c>
      <c r="C1565" s="13" t="s">
        <v>183</v>
      </c>
      <c r="D1565" s="14" t="str">
        <f t="shared" si="26"/>
        <v>Not Ready18GenderfluidTotal Anxiety (20.1)</v>
      </c>
      <c r="E1565" t="e">
        <f>VLOOKUP($D1565, Data!$A$2:$V$9750, E$16, 0)</f>
        <v>#N/A</v>
      </c>
      <c r="F1565" t="e">
        <f>VLOOKUP($D1565, Data!$A$2:$V$9750, F$16, 0)</f>
        <v>#N/A</v>
      </c>
      <c r="G1565" t="e">
        <f>VLOOKUP($D1565, Data!$A$2:$V$9750, G$16, 0)</f>
        <v>#N/A</v>
      </c>
      <c r="H1565" t="e">
        <f>VLOOKUP($D1565, Data!$A$2:$V$9750, H$16, 0)</f>
        <v>#N/A</v>
      </c>
      <c r="I1565" t="e">
        <f>VLOOKUP($D1565, Data!$A$2:$V$9750, I$16, 0)</f>
        <v>#N/A</v>
      </c>
    </row>
    <row r="1566" spans="1:9" x14ac:dyDescent="0.25">
      <c r="A1566" s="11">
        <v>18</v>
      </c>
      <c r="B1566" s="13" t="s">
        <v>179</v>
      </c>
      <c r="C1566" s="13" t="s">
        <v>29</v>
      </c>
      <c r="D1566" s="14" t="str">
        <f t="shared" si="26"/>
        <v>Not Ready18MaleSocial Phobia (9.1)</v>
      </c>
      <c r="E1566" t="e">
        <f>VLOOKUP($D1566, Data!$A$2:$V$9750, E$16, 0)</f>
        <v>#N/A</v>
      </c>
      <c r="F1566" t="e">
        <f>VLOOKUP($D1566, Data!$A$2:$V$9750, F$16, 0)</f>
        <v>#N/A</v>
      </c>
      <c r="G1566" t="e">
        <f>VLOOKUP($D1566, Data!$A$2:$V$9750, G$16, 0)</f>
        <v>#N/A</v>
      </c>
      <c r="H1566" t="e">
        <f>VLOOKUP($D1566, Data!$A$2:$V$9750, H$16, 0)</f>
        <v>#N/A</v>
      </c>
      <c r="I1566" t="e">
        <f>VLOOKUP($D1566, Data!$A$2:$V$9750, I$16, 0)</f>
        <v>#N/A</v>
      </c>
    </row>
    <row r="1567" spans="1:9" x14ac:dyDescent="0.25">
      <c r="A1567" s="11">
        <v>18</v>
      </c>
      <c r="B1567" s="13" t="s">
        <v>179</v>
      </c>
      <c r="C1567" s="13" t="s">
        <v>30</v>
      </c>
      <c r="D1567" s="14" t="str">
        <f t="shared" si="26"/>
        <v>Not Ready18MalePanic Disorder (9.1)</v>
      </c>
      <c r="E1567" t="e">
        <f>VLOOKUP($D1567, Data!$A$2:$V$9750, E$16, 0)</f>
        <v>#N/A</v>
      </c>
      <c r="F1567" t="e">
        <f>VLOOKUP($D1567, Data!$A$2:$V$9750, F$16, 0)</f>
        <v>#N/A</v>
      </c>
      <c r="G1567" t="e">
        <f>VLOOKUP($D1567, Data!$A$2:$V$9750, G$16, 0)</f>
        <v>#N/A</v>
      </c>
      <c r="H1567" t="e">
        <f>VLOOKUP($D1567, Data!$A$2:$V$9750, H$16, 0)</f>
        <v>#N/A</v>
      </c>
      <c r="I1567" t="e">
        <f>VLOOKUP($D1567, Data!$A$2:$V$9750, I$16, 0)</f>
        <v>#N/A</v>
      </c>
    </row>
    <row r="1568" spans="1:9" x14ac:dyDescent="0.25">
      <c r="A1568" s="11">
        <v>18</v>
      </c>
      <c r="B1568" s="13" t="s">
        <v>179</v>
      </c>
      <c r="C1568" s="13" t="s">
        <v>31</v>
      </c>
      <c r="D1568" s="14" t="str">
        <f t="shared" si="26"/>
        <v>Not Ready18MaleGeneralized Anxiety Disorder (6.1)</v>
      </c>
      <c r="E1568" t="e">
        <f>VLOOKUP($D1568, Data!$A$2:$V$9750, E$16, 0)</f>
        <v>#N/A</v>
      </c>
      <c r="F1568" t="e">
        <f>VLOOKUP($D1568, Data!$A$2:$V$9750, F$16, 0)</f>
        <v>#N/A</v>
      </c>
      <c r="G1568" t="e">
        <f>VLOOKUP($D1568, Data!$A$2:$V$9750, G$16, 0)</f>
        <v>#N/A</v>
      </c>
      <c r="H1568" t="e">
        <f>VLOOKUP($D1568, Data!$A$2:$V$9750, H$16, 0)</f>
        <v>#N/A</v>
      </c>
      <c r="I1568" t="e">
        <f>VLOOKUP($D1568, Data!$A$2:$V$9750, I$16, 0)</f>
        <v>#N/A</v>
      </c>
    </row>
    <row r="1569" spans="1:9" x14ac:dyDescent="0.25">
      <c r="A1569" s="11">
        <v>18</v>
      </c>
      <c r="B1569" s="13" t="s">
        <v>179</v>
      </c>
      <c r="C1569" s="13" t="s">
        <v>32</v>
      </c>
      <c r="D1569" s="14" t="str">
        <f t="shared" si="26"/>
        <v>Not Ready18MaleMajor Depressive Disorder (10.1)</v>
      </c>
      <c r="E1569" t="e">
        <f>VLOOKUP($D1569, Data!$A$2:$V$9750, E$16, 0)</f>
        <v>#N/A</v>
      </c>
      <c r="F1569" t="e">
        <f>VLOOKUP($D1569, Data!$A$2:$V$9750, F$16, 0)</f>
        <v>#N/A</v>
      </c>
      <c r="G1569" t="e">
        <f>VLOOKUP($D1569, Data!$A$2:$V$9750, G$16, 0)</f>
        <v>#N/A</v>
      </c>
      <c r="H1569" t="e">
        <f>VLOOKUP($D1569, Data!$A$2:$V$9750, H$16, 0)</f>
        <v>#N/A</v>
      </c>
      <c r="I1569" t="e">
        <f>VLOOKUP($D1569, Data!$A$2:$V$9750, I$16, 0)</f>
        <v>#N/A</v>
      </c>
    </row>
    <row r="1570" spans="1:9" x14ac:dyDescent="0.25">
      <c r="A1570" s="11">
        <v>18</v>
      </c>
      <c r="B1570" s="13" t="s">
        <v>179</v>
      </c>
      <c r="C1570" s="13" t="s">
        <v>33</v>
      </c>
      <c r="D1570" s="14" t="str">
        <f t="shared" si="26"/>
        <v>Not Ready18MaleSeparation Anxiety Disorder (7.1)</v>
      </c>
      <c r="E1570" t="e">
        <f>VLOOKUP($D1570, Data!$A$2:$V$9750, E$16, 0)</f>
        <v>#N/A</v>
      </c>
      <c r="F1570" t="e">
        <f>VLOOKUP($D1570, Data!$A$2:$V$9750, F$16, 0)</f>
        <v>#N/A</v>
      </c>
      <c r="G1570" t="e">
        <f>VLOOKUP($D1570, Data!$A$2:$V$9750, G$16, 0)</f>
        <v>#N/A</v>
      </c>
      <c r="H1570" t="e">
        <f>VLOOKUP($D1570, Data!$A$2:$V$9750, H$16, 0)</f>
        <v>#N/A</v>
      </c>
      <c r="I1570" t="e">
        <f>VLOOKUP($D1570, Data!$A$2:$V$9750, I$16, 0)</f>
        <v>#N/A</v>
      </c>
    </row>
    <row r="1571" spans="1:9" x14ac:dyDescent="0.25">
      <c r="A1571" s="11">
        <v>18</v>
      </c>
      <c r="B1571" s="13" t="s">
        <v>179</v>
      </c>
      <c r="C1571" s="13" t="s">
        <v>34</v>
      </c>
      <c r="D1571" s="14" t="str">
        <f t="shared" si="26"/>
        <v>Not Ready18MaleObsessive Compulsive Disorder (6.1)</v>
      </c>
      <c r="E1571" t="e">
        <f>VLOOKUP($D1571, Data!$A$2:$V$9750, E$16, 0)</f>
        <v>#N/A</v>
      </c>
      <c r="F1571" t="e">
        <f>VLOOKUP($D1571, Data!$A$2:$V$9750, F$16, 0)</f>
        <v>#N/A</v>
      </c>
      <c r="G1571" t="e">
        <f>VLOOKUP($D1571, Data!$A$2:$V$9750, G$16, 0)</f>
        <v>#N/A</v>
      </c>
      <c r="H1571" t="e">
        <f>VLOOKUP($D1571, Data!$A$2:$V$9750, H$16, 0)</f>
        <v>#N/A</v>
      </c>
      <c r="I1571" t="e">
        <f>VLOOKUP($D1571, Data!$A$2:$V$9750, I$16, 0)</f>
        <v>#N/A</v>
      </c>
    </row>
    <row r="1572" spans="1:9" x14ac:dyDescent="0.25">
      <c r="A1572" s="11">
        <v>18</v>
      </c>
      <c r="B1572" s="13" t="s">
        <v>179</v>
      </c>
      <c r="C1572" s="13" t="s">
        <v>35</v>
      </c>
      <c r="D1572" s="14" t="str">
        <f t="shared" si="26"/>
        <v>Not Ready18MaleTotal Anxiety (37.1)</v>
      </c>
      <c r="E1572" t="e">
        <f>VLOOKUP($D1572, Data!$A$2:$V$9750, E$16, 0)</f>
        <v>#N/A</v>
      </c>
      <c r="F1572" t="e">
        <f>VLOOKUP($D1572, Data!$A$2:$V$9750, F$16, 0)</f>
        <v>#N/A</v>
      </c>
      <c r="G1572" t="e">
        <f>VLOOKUP($D1572, Data!$A$2:$V$9750, G$16, 0)</f>
        <v>#N/A</v>
      </c>
      <c r="H1572" t="e">
        <f>VLOOKUP($D1572, Data!$A$2:$V$9750, H$16, 0)</f>
        <v>#N/A</v>
      </c>
      <c r="I1572" t="e">
        <f>VLOOKUP($D1572, Data!$A$2:$V$9750, I$16, 0)</f>
        <v>#N/A</v>
      </c>
    </row>
    <row r="1573" spans="1:9" x14ac:dyDescent="0.25">
      <c r="A1573" s="11">
        <v>18</v>
      </c>
      <c r="B1573" s="13" t="s">
        <v>179</v>
      </c>
      <c r="C1573" s="13" t="s">
        <v>36</v>
      </c>
      <c r="D1573" s="14" t="str">
        <f t="shared" si="26"/>
        <v>Not Ready18MaleTotal Anxiety and Depression (47.1)</v>
      </c>
      <c r="E1573" t="e">
        <f>VLOOKUP($D1573, Data!$A$2:$V$9750, E$16, 0)</f>
        <v>#N/A</v>
      </c>
      <c r="F1573" t="e">
        <f>VLOOKUP($D1573, Data!$A$2:$V$9750, F$16, 0)</f>
        <v>#N/A</v>
      </c>
      <c r="G1573" t="e">
        <f>VLOOKUP($D1573, Data!$A$2:$V$9750, G$16, 0)</f>
        <v>#N/A</v>
      </c>
      <c r="H1573" t="e">
        <f>VLOOKUP($D1573, Data!$A$2:$V$9750, H$16, 0)</f>
        <v>#N/A</v>
      </c>
      <c r="I1573" t="e">
        <f>VLOOKUP($D1573, Data!$A$2:$V$9750, I$16, 0)</f>
        <v>#N/A</v>
      </c>
    </row>
    <row r="1574" spans="1:9" x14ac:dyDescent="0.25">
      <c r="A1574" s="11">
        <v>18</v>
      </c>
      <c r="B1574" s="13" t="s">
        <v>179</v>
      </c>
      <c r="C1574" s="13" t="s">
        <v>52</v>
      </c>
      <c r="D1574" s="14" t="str">
        <f t="shared" si="26"/>
        <v>Not Ready18MaleTotal Anxiety (15.1)</v>
      </c>
      <c r="E1574" t="e">
        <f>VLOOKUP($D1574, Data!$A$2:$V$9750, E$16, 0)</f>
        <v>#N/A</v>
      </c>
      <c r="F1574" t="e">
        <f>VLOOKUP($D1574, Data!$A$2:$V$9750, F$16, 0)</f>
        <v>#N/A</v>
      </c>
      <c r="G1574" t="e">
        <f>VLOOKUP($D1574, Data!$A$2:$V$9750, G$16, 0)</f>
        <v>#N/A</v>
      </c>
      <c r="H1574" t="e">
        <f>VLOOKUP($D1574, Data!$A$2:$V$9750, H$16, 0)</f>
        <v>#N/A</v>
      </c>
      <c r="I1574" t="e">
        <f>VLOOKUP($D1574, Data!$A$2:$V$9750, I$16, 0)</f>
        <v>#N/A</v>
      </c>
    </row>
    <row r="1575" spans="1:9" x14ac:dyDescent="0.25">
      <c r="A1575" s="11">
        <v>18</v>
      </c>
      <c r="B1575" s="13" t="s">
        <v>179</v>
      </c>
      <c r="C1575" s="13" t="s">
        <v>53</v>
      </c>
      <c r="D1575" s="14" t="str">
        <f t="shared" si="26"/>
        <v>Not Ready18MaleTotal Anxiety and Depression (25.1)</v>
      </c>
      <c r="E1575" t="e">
        <f>VLOOKUP($D1575, Data!$A$2:$V$9750, E$16, 0)</f>
        <v>#N/A</v>
      </c>
      <c r="F1575" t="e">
        <f>VLOOKUP($D1575, Data!$A$2:$V$9750, F$16, 0)</f>
        <v>#N/A</v>
      </c>
      <c r="G1575" t="e">
        <f>VLOOKUP($D1575, Data!$A$2:$V$9750, G$16, 0)</f>
        <v>#N/A</v>
      </c>
      <c r="H1575" t="e">
        <f>VLOOKUP($D1575, Data!$A$2:$V$9750, H$16, 0)</f>
        <v>#N/A</v>
      </c>
      <c r="I1575" t="e">
        <f>VLOOKUP($D1575, Data!$A$2:$V$9750, I$16, 0)</f>
        <v>#N/A</v>
      </c>
    </row>
    <row r="1576" spans="1:9" x14ac:dyDescent="0.25">
      <c r="A1576" s="11">
        <v>18</v>
      </c>
      <c r="B1576" s="13" t="s">
        <v>179</v>
      </c>
      <c r="C1576" s="13" t="s">
        <v>182</v>
      </c>
      <c r="D1576" s="14" t="str">
        <f t="shared" si="26"/>
        <v>Not Ready18MaleTotal Depression (5.1)</v>
      </c>
      <c r="E1576" t="e">
        <f>VLOOKUP($D1576, Data!$A$2:$V$9750, E$16, 0)</f>
        <v>#N/A</v>
      </c>
      <c r="F1576" t="e">
        <f>VLOOKUP($D1576, Data!$A$2:$V$9750, F$16, 0)</f>
        <v>#N/A</v>
      </c>
      <c r="G1576" t="e">
        <f>VLOOKUP($D1576, Data!$A$2:$V$9750, G$16, 0)</f>
        <v>#N/A</v>
      </c>
      <c r="H1576" t="e">
        <f>VLOOKUP($D1576, Data!$A$2:$V$9750, H$16, 0)</f>
        <v>#N/A</v>
      </c>
      <c r="I1576" t="e">
        <f>VLOOKUP($D1576, Data!$A$2:$V$9750, I$16, 0)</f>
        <v>#N/A</v>
      </c>
    </row>
    <row r="1577" spans="1:9" x14ac:dyDescent="0.25">
      <c r="A1577" s="11">
        <v>18</v>
      </c>
      <c r="B1577" s="13" t="s">
        <v>179</v>
      </c>
      <c r="C1577" s="13" t="s">
        <v>183</v>
      </c>
      <c r="D1577" s="14" t="str">
        <f t="shared" si="26"/>
        <v>Not Ready18MaleTotal Anxiety (20.1)</v>
      </c>
      <c r="E1577" t="e">
        <f>VLOOKUP($D1577, Data!$A$2:$V$9750, E$16, 0)</f>
        <v>#N/A</v>
      </c>
      <c r="F1577" t="e">
        <f>VLOOKUP($D1577, Data!$A$2:$V$9750, F$16, 0)</f>
        <v>#N/A</v>
      </c>
      <c r="G1577" t="e">
        <f>VLOOKUP($D1577, Data!$A$2:$V$9750, G$16, 0)</f>
        <v>#N/A</v>
      </c>
      <c r="H1577" t="e">
        <f>VLOOKUP($D1577, Data!$A$2:$V$9750, H$16, 0)</f>
        <v>#N/A</v>
      </c>
      <c r="I1577" t="e">
        <f>VLOOKUP($D1577, Data!$A$2:$V$9750, I$16, 0)</f>
        <v>#N/A</v>
      </c>
    </row>
    <row r="1578" spans="1:9" x14ac:dyDescent="0.25">
      <c r="A1578" s="11">
        <v>18</v>
      </c>
      <c r="B1578" s="13" t="s">
        <v>3302</v>
      </c>
      <c r="C1578" s="13" t="s">
        <v>29</v>
      </c>
      <c r="D1578" s="14" t="str">
        <f t="shared" si="26"/>
        <v>Not Ready18CombinedSocial Phobia (9.1)</v>
      </c>
      <c r="E1578" t="e">
        <f>VLOOKUP($D1578, Data!$A$2:$V$9750, E$16, 0)</f>
        <v>#N/A</v>
      </c>
      <c r="F1578" t="e">
        <f>VLOOKUP($D1578, Data!$A$2:$V$9750, F$16, 0)</f>
        <v>#N/A</v>
      </c>
      <c r="G1578" t="e">
        <f>VLOOKUP($D1578, Data!$A$2:$V$9750, G$16, 0)</f>
        <v>#N/A</v>
      </c>
      <c r="H1578" t="e">
        <f>VLOOKUP($D1578, Data!$A$2:$V$9750, H$16, 0)</f>
        <v>#N/A</v>
      </c>
      <c r="I1578" t="e">
        <f>VLOOKUP($D1578, Data!$A$2:$V$9750, I$16, 0)</f>
        <v>#N/A</v>
      </c>
    </row>
    <row r="1579" spans="1:9" x14ac:dyDescent="0.25">
      <c r="A1579" s="11">
        <v>18</v>
      </c>
      <c r="B1579" s="13" t="s">
        <v>3302</v>
      </c>
      <c r="C1579" s="13" t="s">
        <v>30</v>
      </c>
      <c r="D1579" s="14" t="str">
        <f t="shared" si="26"/>
        <v>Not Ready18CombinedPanic Disorder (9.1)</v>
      </c>
      <c r="E1579" t="e">
        <f>VLOOKUP($D1579, Data!$A$2:$V$9750, E$16, 0)</f>
        <v>#N/A</v>
      </c>
      <c r="F1579" t="e">
        <f>VLOOKUP($D1579, Data!$A$2:$V$9750, F$16, 0)</f>
        <v>#N/A</v>
      </c>
      <c r="G1579" t="e">
        <f>VLOOKUP($D1579, Data!$A$2:$V$9750, G$16, 0)</f>
        <v>#N/A</v>
      </c>
      <c r="H1579" t="e">
        <f>VLOOKUP($D1579, Data!$A$2:$V$9750, H$16, 0)</f>
        <v>#N/A</v>
      </c>
      <c r="I1579" t="e">
        <f>VLOOKUP($D1579, Data!$A$2:$V$9750, I$16, 0)</f>
        <v>#N/A</v>
      </c>
    </row>
    <row r="1580" spans="1:9" x14ac:dyDescent="0.25">
      <c r="A1580" s="11">
        <v>18</v>
      </c>
      <c r="B1580" s="13" t="s">
        <v>3302</v>
      </c>
      <c r="C1580" s="13" t="s">
        <v>31</v>
      </c>
      <c r="D1580" s="14" t="str">
        <f t="shared" si="26"/>
        <v>Not Ready18CombinedGeneralized Anxiety Disorder (6.1)</v>
      </c>
      <c r="E1580" t="e">
        <f>VLOOKUP($D1580, Data!$A$2:$V$9750, E$16, 0)</f>
        <v>#N/A</v>
      </c>
      <c r="F1580" t="e">
        <f>VLOOKUP($D1580, Data!$A$2:$V$9750, F$16, 0)</f>
        <v>#N/A</v>
      </c>
      <c r="G1580" t="e">
        <f>VLOOKUP($D1580, Data!$A$2:$V$9750, G$16, 0)</f>
        <v>#N/A</v>
      </c>
      <c r="H1580" t="e">
        <f>VLOOKUP($D1580, Data!$A$2:$V$9750, H$16, 0)</f>
        <v>#N/A</v>
      </c>
      <c r="I1580" t="e">
        <f>VLOOKUP($D1580, Data!$A$2:$V$9750, I$16, 0)</f>
        <v>#N/A</v>
      </c>
    </row>
    <row r="1581" spans="1:9" x14ac:dyDescent="0.25">
      <c r="A1581" s="11">
        <v>18</v>
      </c>
      <c r="B1581" s="13" t="s">
        <v>3302</v>
      </c>
      <c r="C1581" s="13" t="s">
        <v>32</v>
      </c>
      <c r="D1581" s="14" t="str">
        <f t="shared" si="26"/>
        <v>Not Ready18CombinedMajor Depressive Disorder (10.1)</v>
      </c>
      <c r="E1581" t="e">
        <f>VLOOKUP($D1581, Data!$A$2:$V$9750, E$16, 0)</f>
        <v>#N/A</v>
      </c>
      <c r="F1581" t="e">
        <f>VLOOKUP($D1581, Data!$A$2:$V$9750, F$16, 0)</f>
        <v>#N/A</v>
      </c>
      <c r="G1581" t="e">
        <f>VLOOKUP($D1581, Data!$A$2:$V$9750, G$16, 0)</f>
        <v>#N/A</v>
      </c>
      <c r="H1581" t="e">
        <f>VLOOKUP($D1581, Data!$A$2:$V$9750, H$16, 0)</f>
        <v>#N/A</v>
      </c>
      <c r="I1581" t="e">
        <f>VLOOKUP($D1581, Data!$A$2:$V$9750, I$16, 0)</f>
        <v>#N/A</v>
      </c>
    </row>
    <row r="1582" spans="1:9" x14ac:dyDescent="0.25">
      <c r="A1582" s="11">
        <v>18</v>
      </c>
      <c r="B1582" s="13" t="s">
        <v>3302</v>
      </c>
      <c r="C1582" s="13" t="s">
        <v>33</v>
      </c>
      <c r="D1582" s="14" t="str">
        <f t="shared" si="26"/>
        <v>Not Ready18CombinedSeparation Anxiety Disorder (7.1)</v>
      </c>
      <c r="E1582" t="e">
        <f>VLOOKUP($D1582, Data!$A$2:$V$9750, E$16, 0)</f>
        <v>#N/A</v>
      </c>
      <c r="F1582" t="e">
        <f>VLOOKUP($D1582, Data!$A$2:$V$9750, F$16, 0)</f>
        <v>#N/A</v>
      </c>
      <c r="G1582" t="e">
        <f>VLOOKUP($D1582, Data!$A$2:$V$9750, G$16, 0)</f>
        <v>#N/A</v>
      </c>
      <c r="H1582" t="e">
        <f>VLOOKUP($D1582, Data!$A$2:$V$9750, H$16, 0)</f>
        <v>#N/A</v>
      </c>
      <c r="I1582" t="e">
        <f>VLOOKUP($D1582, Data!$A$2:$V$9750, I$16, 0)</f>
        <v>#N/A</v>
      </c>
    </row>
    <row r="1583" spans="1:9" x14ac:dyDescent="0.25">
      <c r="A1583" s="11">
        <v>18</v>
      </c>
      <c r="B1583" s="13" t="s">
        <v>3302</v>
      </c>
      <c r="C1583" s="13" t="s">
        <v>34</v>
      </c>
      <c r="D1583" s="14" t="str">
        <f t="shared" si="26"/>
        <v>Not Ready18CombinedObsessive Compulsive Disorder (6.1)</v>
      </c>
      <c r="E1583" t="e">
        <f>VLOOKUP($D1583, Data!$A$2:$V$9750, E$16, 0)</f>
        <v>#N/A</v>
      </c>
      <c r="F1583" t="e">
        <f>VLOOKUP($D1583, Data!$A$2:$V$9750, F$16, 0)</f>
        <v>#N/A</v>
      </c>
      <c r="G1583" t="e">
        <f>VLOOKUP($D1583, Data!$A$2:$V$9750, G$16, 0)</f>
        <v>#N/A</v>
      </c>
      <c r="H1583" t="e">
        <f>VLOOKUP($D1583, Data!$A$2:$V$9750, H$16, 0)</f>
        <v>#N/A</v>
      </c>
      <c r="I1583" t="e">
        <f>VLOOKUP($D1583, Data!$A$2:$V$9750, I$16, 0)</f>
        <v>#N/A</v>
      </c>
    </row>
    <row r="1584" spans="1:9" x14ac:dyDescent="0.25">
      <c r="A1584" s="11">
        <v>18</v>
      </c>
      <c r="B1584" s="13" t="s">
        <v>3302</v>
      </c>
      <c r="C1584" s="13" t="s">
        <v>35</v>
      </c>
      <c r="D1584" s="14" t="str">
        <f t="shared" si="26"/>
        <v>Not Ready18CombinedTotal Anxiety (37.1)</v>
      </c>
      <c r="E1584" t="e">
        <f>VLOOKUP($D1584, Data!$A$2:$V$9750, E$16, 0)</f>
        <v>#N/A</v>
      </c>
      <c r="F1584" t="e">
        <f>VLOOKUP($D1584, Data!$A$2:$V$9750, F$16, 0)</f>
        <v>#N/A</v>
      </c>
      <c r="G1584" t="e">
        <f>VLOOKUP($D1584, Data!$A$2:$V$9750, G$16, 0)</f>
        <v>#N/A</v>
      </c>
      <c r="H1584" t="e">
        <f>VLOOKUP($D1584, Data!$A$2:$V$9750, H$16, 0)</f>
        <v>#N/A</v>
      </c>
      <c r="I1584" t="e">
        <f>VLOOKUP($D1584, Data!$A$2:$V$9750, I$16, 0)</f>
        <v>#N/A</v>
      </c>
    </row>
    <row r="1585" spans="1:9" x14ac:dyDescent="0.25">
      <c r="A1585" s="11">
        <v>18</v>
      </c>
      <c r="B1585" s="13" t="s">
        <v>3302</v>
      </c>
      <c r="C1585" s="13" t="s">
        <v>36</v>
      </c>
      <c r="D1585" s="14" t="str">
        <f t="shared" si="26"/>
        <v>Not Ready18CombinedTotal Anxiety and Depression (47.1)</v>
      </c>
      <c r="E1585" t="e">
        <f>VLOOKUP($D1585, Data!$A$2:$V$9750, E$16, 0)</f>
        <v>#N/A</v>
      </c>
      <c r="F1585" t="e">
        <f>VLOOKUP($D1585, Data!$A$2:$V$9750, F$16, 0)</f>
        <v>#N/A</v>
      </c>
      <c r="G1585" t="e">
        <f>VLOOKUP($D1585, Data!$A$2:$V$9750, G$16, 0)</f>
        <v>#N/A</v>
      </c>
      <c r="H1585" t="e">
        <f>VLOOKUP($D1585, Data!$A$2:$V$9750, H$16, 0)</f>
        <v>#N/A</v>
      </c>
      <c r="I1585" t="e">
        <f>VLOOKUP($D1585, Data!$A$2:$V$9750, I$16, 0)</f>
        <v>#N/A</v>
      </c>
    </row>
    <row r="1586" spans="1:9" x14ac:dyDescent="0.25">
      <c r="A1586" s="11">
        <v>18</v>
      </c>
      <c r="B1586" s="13" t="s">
        <v>3302</v>
      </c>
      <c r="C1586" s="13" t="s">
        <v>52</v>
      </c>
      <c r="D1586" s="14" t="str">
        <f t="shared" si="26"/>
        <v>Not Ready18CombinedTotal Anxiety (15.1)</v>
      </c>
      <c r="E1586" t="e">
        <f>VLOOKUP($D1586, Data!$A$2:$V$9750, E$16, 0)</f>
        <v>#N/A</v>
      </c>
      <c r="F1586" t="e">
        <f>VLOOKUP($D1586, Data!$A$2:$V$9750, F$16, 0)</f>
        <v>#N/A</v>
      </c>
      <c r="G1586" t="e">
        <f>VLOOKUP($D1586, Data!$A$2:$V$9750, G$16, 0)</f>
        <v>#N/A</v>
      </c>
      <c r="H1586" t="e">
        <f>VLOOKUP($D1586, Data!$A$2:$V$9750, H$16, 0)</f>
        <v>#N/A</v>
      </c>
      <c r="I1586" t="e">
        <f>VLOOKUP($D1586, Data!$A$2:$V$9750, I$16, 0)</f>
        <v>#N/A</v>
      </c>
    </row>
    <row r="1587" spans="1:9" x14ac:dyDescent="0.25">
      <c r="A1587" s="11">
        <v>18</v>
      </c>
      <c r="B1587" s="13" t="s">
        <v>3302</v>
      </c>
      <c r="C1587" s="13" t="s">
        <v>53</v>
      </c>
      <c r="D1587" s="14" t="str">
        <f t="shared" si="26"/>
        <v>Not Ready18CombinedTotal Anxiety and Depression (25.1)</v>
      </c>
      <c r="E1587" t="e">
        <f>VLOOKUP($D1587, Data!$A$2:$V$9750, E$16, 0)</f>
        <v>#N/A</v>
      </c>
      <c r="F1587" t="e">
        <f>VLOOKUP($D1587, Data!$A$2:$V$9750, F$16, 0)</f>
        <v>#N/A</v>
      </c>
      <c r="G1587" t="e">
        <f>VLOOKUP($D1587, Data!$A$2:$V$9750, G$16, 0)</f>
        <v>#N/A</v>
      </c>
      <c r="H1587" t="e">
        <f>VLOOKUP($D1587, Data!$A$2:$V$9750, H$16, 0)</f>
        <v>#N/A</v>
      </c>
      <c r="I1587" t="e">
        <f>VLOOKUP($D1587, Data!$A$2:$V$9750, I$16, 0)</f>
        <v>#N/A</v>
      </c>
    </row>
    <row r="1588" spans="1:9" x14ac:dyDescent="0.25">
      <c r="A1588" s="11">
        <v>18</v>
      </c>
      <c r="B1588" s="13" t="s">
        <v>3302</v>
      </c>
      <c r="C1588" s="13" t="s">
        <v>182</v>
      </c>
      <c r="D1588" s="14" t="str">
        <f t="shared" si="26"/>
        <v>Not Ready18CombinedTotal Depression (5.1)</v>
      </c>
      <c r="E1588" t="e">
        <f>VLOOKUP($D1588, Data!$A$2:$V$9750, E$16, 0)</f>
        <v>#N/A</v>
      </c>
      <c r="F1588" t="e">
        <f>VLOOKUP($D1588, Data!$A$2:$V$9750, F$16, 0)</f>
        <v>#N/A</v>
      </c>
      <c r="G1588" t="e">
        <f>VLOOKUP($D1588, Data!$A$2:$V$9750, G$16, 0)</f>
        <v>#N/A</v>
      </c>
      <c r="H1588" t="e">
        <f>VLOOKUP($D1588, Data!$A$2:$V$9750, H$16, 0)</f>
        <v>#N/A</v>
      </c>
      <c r="I1588" t="e">
        <f>VLOOKUP($D1588, Data!$A$2:$V$9750, I$16, 0)</f>
        <v>#N/A</v>
      </c>
    </row>
    <row r="1589" spans="1:9" x14ac:dyDescent="0.25">
      <c r="A1589" s="11">
        <v>18</v>
      </c>
      <c r="B1589" s="13" t="s">
        <v>3302</v>
      </c>
      <c r="C1589" s="13" t="s">
        <v>183</v>
      </c>
      <c r="D1589" s="14" t="str">
        <f t="shared" si="26"/>
        <v>Not Ready18CombinedTotal Anxiety (20.1)</v>
      </c>
      <c r="E1589" t="e">
        <f>VLOOKUP($D1589, Data!$A$2:$V$9750, E$16, 0)</f>
        <v>#N/A</v>
      </c>
      <c r="F1589" t="e">
        <f>VLOOKUP($D1589, Data!$A$2:$V$9750, F$16, 0)</f>
        <v>#N/A</v>
      </c>
      <c r="G1589" t="e">
        <f>VLOOKUP($D1589, Data!$A$2:$V$9750, G$16, 0)</f>
        <v>#N/A</v>
      </c>
      <c r="H1589" t="e">
        <f>VLOOKUP($D1589, Data!$A$2:$V$9750, H$16, 0)</f>
        <v>#N/A</v>
      </c>
      <c r="I1589" t="e">
        <f>VLOOKUP($D1589, Data!$A$2:$V$9750, I$16, 0)</f>
        <v>#N/A</v>
      </c>
    </row>
    <row r="1590" spans="1:9" x14ac:dyDescent="0.25">
      <c r="A1590" s="11">
        <v>18</v>
      </c>
      <c r="B1590" s="13" t="s">
        <v>180</v>
      </c>
      <c r="C1590" s="13" t="s">
        <v>29</v>
      </c>
      <c r="D1590" s="14" t="str">
        <f t="shared" si="26"/>
        <v>Not Ready18Non-binarySocial Phobia (9.1)</v>
      </c>
      <c r="E1590" t="e">
        <f>VLOOKUP($D1590, Data!$A$2:$V$9750, E$16, 0)</f>
        <v>#N/A</v>
      </c>
      <c r="F1590" t="e">
        <f>VLOOKUP($D1590, Data!$A$2:$V$9750, F$16, 0)</f>
        <v>#N/A</v>
      </c>
      <c r="G1590" t="e">
        <f>VLOOKUP($D1590, Data!$A$2:$V$9750, G$16, 0)</f>
        <v>#N/A</v>
      </c>
      <c r="H1590" t="e">
        <f>VLOOKUP($D1590, Data!$A$2:$V$9750, H$16, 0)</f>
        <v>#N/A</v>
      </c>
      <c r="I1590" t="e">
        <f>VLOOKUP($D1590, Data!$A$2:$V$9750, I$16, 0)</f>
        <v>#N/A</v>
      </c>
    </row>
    <row r="1591" spans="1:9" x14ac:dyDescent="0.25">
      <c r="A1591" s="11">
        <v>18</v>
      </c>
      <c r="B1591" s="13" t="s">
        <v>180</v>
      </c>
      <c r="C1591" s="13" t="s">
        <v>30</v>
      </c>
      <c r="D1591" s="14" t="str">
        <f t="shared" si="26"/>
        <v>Not Ready18Non-binaryPanic Disorder (9.1)</v>
      </c>
      <c r="E1591" t="e">
        <f>VLOOKUP($D1591, Data!$A$2:$V$9750, E$16, 0)</f>
        <v>#N/A</v>
      </c>
      <c r="F1591" t="e">
        <f>VLOOKUP($D1591, Data!$A$2:$V$9750, F$16, 0)</f>
        <v>#N/A</v>
      </c>
      <c r="G1591" t="e">
        <f>VLOOKUP($D1591, Data!$A$2:$V$9750, G$16, 0)</f>
        <v>#N/A</v>
      </c>
      <c r="H1591" t="e">
        <f>VLOOKUP($D1591, Data!$A$2:$V$9750, H$16, 0)</f>
        <v>#N/A</v>
      </c>
      <c r="I1591" t="e">
        <f>VLOOKUP($D1591, Data!$A$2:$V$9750, I$16, 0)</f>
        <v>#N/A</v>
      </c>
    </row>
    <row r="1592" spans="1:9" x14ac:dyDescent="0.25">
      <c r="A1592" s="11">
        <v>18</v>
      </c>
      <c r="B1592" s="13" t="s">
        <v>180</v>
      </c>
      <c r="C1592" s="13" t="s">
        <v>31</v>
      </c>
      <c r="D1592" s="14" t="str">
        <f t="shared" si="26"/>
        <v>Not Ready18Non-binaryGeneralized Anxiety Disorder (6.1)</v>
      </c>
      <c r="E1592" t="e">
        <f>VLOOKUP($D1592, Data!$A$2:$V$9750, E$16, 0)</f>
        <v>#N/A</v>
      </c>
      <c r="F1592" t="e">
        <f>VLOOKUP($D1592, Data!$A$2:$V$9750, F$16, 0)</f>
        <v>#N/A</v>
      </c>
      <c r="G1592" t="e">
        <f>VLOOKUP($D1592, Data!$A$2:$V$9750, G$16, 0)</f>
        <v>#N/A</v>
      </c>
      <c r="H1592" t="e">
        <f>VLOOKUP($D1592, Data!$A$2:$V$9750, H$16, 0)</f>
        <v>#N/A</v>
      </c>
      <c r="I1592" t="e">
        <f>VLOOKUP($D1592, Data!$A$2:$V$9750, I$16, 0)</f>
        <v>#N/A</v>
      </c>
    </row>
    <row r="1593" spans="1:9" x14ac:dyDescent="0.25">
      <c r="A1593" s="11">
        <v>18</v>
      </c>
      <c r="B1593" s="13" t="s">
        <v>180</v>
      </c>
      <c r="C1593" s="13" t="s">
        <v>32</v>
      </c>
      <c r="D1593" s="14" t="str">
        <f t="shared" si="26"/>
        <v>Not Ready18Non-binaryMajor Depressive Disorder (10.1)</v>
      </c>
      <c r="E1593" t="e">
        <f>VLOOKUP($D1593, Data!$A$2:$V$9750, E$16, 0)</f>
        <v>#N/A</v>
      </c>
      <c r="F1593" t="e">
        <f>VLOOKUP($D1593, Data!$A$2:$V$9750, F$16, 0)</f>
        <v>#N/A</v>
      </c>
      <c r="G1593" t="e">
        <f>VLOOKUP($D1593, Data!$A$2:$V$9750, G$16, 0)</f>
        <v>#N/A</v>
      </c>
      <c r="H1593" t="e">
        <f>VLOOKUP($D1593, Data!$A$2:$V$9750, H$16, 0)</f>
        <v>#N/A</v>
      </c>
      <c r="I1593" t="e">
        <f>VLOOKUP($D1593, Data!$A$2:$V$9750, I$16, 0)</f>
        <v>#N/A</v>
      </c>
    </row>
    <row r="1594" spans="1:9" x14ac:dyDescent="0.25">
      <c r="A1594" s="11">
        <v>18</v>
      </c>
      <c r="B1594" s="13" t="s">
        <v>180</v>
      </c>
      <c r="C1594" s="13" t="s">
        <v>33</v>
      </c>
      <c r="D1594" s="14" t="str">
        <f t="shared" si="26"/>
        <v>Not Ready18Non-binarySeparation Anxiety Disorder (7.1)</v>
      </c>
      <c r="E1594" t="e">
        <f>VLOOKUP($D1594, Data!$A$2:$V$9750, E$16, 0)</f>
        <v>#N/A</v>
      </c>
      <c r="F1594" t="e">
        <f>VLOOKUP($D1594, Data!$A$2:$V$9750, F$16, 0)</f>
        <v>#N/A</v>
      </c>
      <c r="G1594" t="e">
        <f>VLOOKUP($D1594, Data!$A$2:$V$9750, G$16, 0)</f>
        <v>#N/A</v>
      </c>
      <c r="H1594" t="e">
        <f>VLOOKUP($D1594, Data!$A$2:$V$9750, H$16, 0)</f>
        <v>#N/A</v>
      </c>
      <c r="I1594" t="e">
        <f>VLOOKUP($D1594, Data!$A$2:$V$9750, I$16, 0)</f>
        <v>#N/A</v>
      </c>
    </row>
    <row r="1595" spans="1:9" x14ac:dyDescent="0.25">
      <c r="A1595" s="11">
        <v>18</v>
      </c>
      <c r="B1595" s="13" t="s">
        <v>180</v>
      </c>
      <c r="C1595" s="13" t="s">
        <v>34</v>
      </c>
      <c r="D1595" s="14" t="str">
        <f t="shared" si="26"/>
        <v>Not Ready18Non-binaryObsessive Compulsive Disorder (6.1)</v>
      </c>
      <c r="E1595" t="e">
        <f>VLOOKUP($D1595, Data!$A$2:$V$9750, E$16, 0)</f>
        <v>#N/A</v>
      </c>
      <c r="F1595" t="e">
        <f>VLOOKUP($D1595, Data!$A$2:$V$9750, F$16, 0)</f>
        <v>#N/A</v>
      </c>
      <c r="G1595" t="e">
        <f>VLOOKUP($D1595, Data!$A$2:$V$9750, G$16, 0)</f>
        <v>#N/A</v>
      </c>
      <c r="H1595" t="e">
        <f>VLOOKUP($D1595, Data!$A$2:$V$9750, H$16, 0)</f>
        <v>#N/A</v>
      </c>
      <c r="I1595" t="e">
        <f>VLOOKUP($D1595, Data!$A$2:$V$9750, I$16, 0)</f>
        <v>#N/A</v>
      </c>
    </row>
    <row r="1596" spans="1:9" x14ac:dyDescent="0.25">
      <c r="A1596" s="11">
        <v>18</v>
      </c>
      <c r="B1596" s="13" t="s">
        <v>180</v>
      </c>
      <c r="C1596" s="13" t="s">
        <v>35</v>
      </c>
      <c r="D1596" s="14" t="str">
        <f t="shared" si="26"/>
        <v>Not Ready18Non-binaryTotal Anxiety (37.1)</v>
      </c>
      <c r="E1596" t="e">
        <f>VLOOKUP($D1596, Data!$A$2:$V$9750, E$16, 0)</f>
        <v>#N/A</v>
      </c>
      <c r="F1596" t="e">
        <f>VLOOKUP($D1596, Data!$A$2:$V$9750, F$16, 0)</f>
        <v>#N/A</v>
      </c>
      <c r="G1596" t="e">
        <f>VLOOKUP($D1596, Data!$A$2:$V$9750, G$16, 0)</f>
        <v>#N/A</v>
      </c>
      <c r="H1596" t="e">
        <f>VLOOKUP($D1596, Data!$A$2:$V$9750, H$16, 0)</f>
        <v>#N/A</v>
      </c>
      <c r="I1596" t="e">
        <f>VLOOKUP($D1596, Data!$A$2:$V$9750, I$16, 0)</f>
        <v>#N/A</v>
      </c>
    </row>
    <row r="1597" spans="1:9" x14ac:dyDescent="0.25">
      <c r="A1597" s="11">
        <v>18</v>
      </c>
      <c r="B1597" s="13" t="s">
        <v>180</v>
      </c>
      <c r="C1597" s="13" t="s">
        <v>36</v>
      </c>
      <c r="D1597" s="14" t="str">
        <f t="shared" si="26"/>
        <v>Not Ready18Non-binaryTotal Anxiety and Depression (47.1)</v>
      </c>
      <c r="E1597" t="e">
        <f>VLOOKUP($D1597, Data!$A$2:$V$9750, E$16, 0)</f>
        <v>#N/A</v>
      </c>
      <c r="F1597" t="e">
        <f>VLOOKUP($D1597, Data!$A$2:$V$9750, F$16, 0)</f>
        <v>#N/A</v>
      </c>
      <c r="G1597" t="e">
        <f>VLOOKUP($D1597, Data!$A$2:$V$9750, G$16, 0)</f>
        <v>#N/A</v>
      </c>
      <c r="H1597" t="e">
        <f>VLOOKUP($D1597, Data!$A$2:$V$9750, H$16, 0)</f>
        <v>#N/A</v>
      </c>
      <c r="I1597" t="e">
        <f>VLOOKUP($D1597, Data!$A$2:$V$9750, I$16, 0)</f>
        <v>#N/A</v>
      </c>
    </row>
    <row r="1598" spans="1:9" x14ac:dyDescent="0.25">
      <c r="A1598" s="11">
        <v>18</v>
      </c>
      <c r="B1598" s="13" t="s">
        <v>180</v>
      </c>
      <c r="C1598" s="13" t="s">
        <v>52</v>
      </c>
      <c r="D1598" s="14" t="str">
        <f t="shared" si="26"/>
        <v>Not Ready18Non-binaryTotal Anxiety (15.1)</v>
      </c>
      <c r="E1598" t="e">
        <f>VLOOKUP($D1598, Data!$A$2:$V$9750, E$16, 0)</f>
        <v>#N/A</v>
      </c>
      <c r="F1598" t="e">
        <f>VLOOKUP($D1598, Data!$A$2:$V$9750, F$16, 0)</f>
        <v>#N/A</v>
      </c>
      <c r="G1598" t="e">
        <f>VLOOKUP($D1598, Data!$A$2:$V$9750, G$16, 0)</f>
        <v>#N/A</v>
      </c>
      <c r="H1598" t="e">
        <f>VLOOKUP($D1598, Data!$A$2:$V$9750, H$16, 0)</f>
        <v>#N/A</v>
      </c>
      <c r="I1598" t="e">
        <f>VLOOKUP($D1598, Data!$A$2:$V$9750, I$16, 0)</f>
        <v>#N/A</v>
      </c>
    </row>
    <row r="1599" spans="1:9" x14ac:dyDescent="0.25">
      <c r="A1599" s="11">
        <v>18</v>
      </c>
      <c r="B1599" s="13" t="s">
        <v>180</v>
      </c>
      <c r="C1599" s="13" t="s">
        <v>53</v>
      </c>
      <c r="D1599" s="14" t="str">
        <f t="shared" si="26"/>
        <v>Not Ready18Non-binaryTotal Anxiety and Depression (25.1)</v>
      </c>
      <c r="E1599" t="e">
        <f>VLOOKUP($D1599, Data!$A$2:$V$9750, E$16, 0)</f>
        <v>#N/A</v>
      </c>
      <c r="F1599" t="e">
        <f>VLOOKUP($D1599, Data!$A$2:$V$9750, F$16, 0)</f>
        <v>#N/A</v>
      </c>
      <c r="G1599" t="e">
        <f>VLOOKUP($D1599, Data!$A$2:$V$9750, G$16, 0)</f>
        <v>#N/A</v>
      </c>
      <c r="H1599" t="e">
        <f>VLOOKUP($D1599, Data!$A$2:$V$9750, H$16, 0)</f>
        <v>#N/A</v>
      </c>
      <c r="I1599" t="e">
        <f>VLOOKUP($D1599, Data!$A$2:$V$9750, I$16, 0)</f>
        <v>#N/A</v>
      </c>
    </row>
    <row r="1600" spans="1:9" x14ac:dyDescent="0.25">
      <c r="A1600" s="11">
        <v>18</v>
      </c>
      <c r="B1600" s="13" t="s">
        <v>180</v>
      </c>
      <c r="C1600" s="13" t="s">
        <v>182</v>
      </c>
      <c r="D1600" s="14" t="str">
        <f t="shared" si="26"/>
        <v>Not Ready18Non-binaryTotal Depression (5.1)</v>
      </c>
      <c r="E1600" t="e">
        <f>VLOOKUP($D1600, Data!$A$2:$V$9750, E$16, 0)</f>
        <v>#N/A</v>
      </c>
      <c r="F1600" t="e">
        <f>VLOOKUP($D1600, Data!$A$2:$V$9750, F$16, 0)</f>
        <v>#N/A</v>
      </c>
      <c r="G1600" t="e">
        <f>VLOOKUP($D1600, Data!$A$2:$V$9750, G$16, 0)</f>
        <v>#N/A</v>
      </c>
      <c r="H1600" t="e">
        <f>VLOOKUP($D1600, Data!$A$2:$V$9750, H$16, 0)</f>
        <v>#N/A</v>
      </c>
      <c r="I1600" t="e">
        <f>VLOOKUP($D1600, Data!$A$2:$V$9750, I$16, 0)</f>
        <v>#N/A</v>
      </c>
    </row>
    <row r="1601" spans="1:9" x14ac:dyDescent="0.25">
      <c r="A1601" s="11">
        <v>18</v>
      </c>
      <c r="B1601" s="13" t="s">
        <v>180</v>
      </c>
      <c r="C1601" s="13" t="s">
        <v>183</v>
      </c>
      <c r="D1601" s="14" t="str">
        <f t="shared" si="26"/>
        <v>Not Ready18Non-binaryTotal Anxiety (20.1)</v>
      </c>
      <c r="E1601" t="e">
        <f>VLOOKUP($D1601, Data!$A$2:$V$9750, E$16, 0)</f>
        <v>#N/A</v>
      </c>
      <c r="F1601" t="e">
        <f>VLOOKUP($D1601, Data!$A$2:$V$9750, F$16, 0)</f>
        <v>#N/A</v>
      </c>
      <c r="G1601" t="e">
        <f>VLOOKUP($D1601, Data!$A$2:$V$9750, G$16, 0)</f>
        <v>#N/A</v>
      </c>
      <c r="H1601" t="e">
        <f>VLOOKUP($D1601, Data!$A$2:$V$9750, H$16, 0)</f>
        <v>#N/A</v>
      </c>
      <c r="I1601" t="e">
        <f>VLOOKUP($D1601, Data!$A$2:$V$9750, I$16, 0)</f>
        <v>#N/A</v>
      </c>
    </row>
    <row r="1602" spans="1:9" x14ac:dyDescent="0.25">
      <c r="A1602" s="11">
        <v>18</v>
      </c>
      <c r="B1602" s="13" t="s">
        <v>181</v>
      </c>
      <c r="C1602" s="13" t="s">
        <v>29</v>
      </c>
      <c r="D1602" s="14" t="str">
        <f t="shared" si="26"/>
        <v>Not Ready18TransgenderSocial Phobia (9.1)</v>
      </c>
      <c r="E1602" t="e">
        <f>VLOOKUP($D1602, Data!$A$2:$V$9750, E$16, 0)</f>
        <v>#N/A</v>
      </c>
      <c r="F1602" t="e">
        <f>VLOOKUP($D1602, Data!$A$2:$V$9750, F$16, 0)</f>
        <v>#N/A</v>
      </c>
      <c r="G1602" t="e">
        <f>VLOOKUP($D1602, Data!$A$2:$V$9750, G$16, 0)</f>
        <v>#N/A</v>
      </c>
      <c r="H1602" t="e">
        <f>VLOOKUP($D1602, Data!$A$2:$V$9750, H$16, 0)</f>
        <v>#N/A</v>
      </c>
      <c r="I1602" t="e">
        <f>VLOOKUP($D1602, Data!$A$2:$V$9750, I$16, 0)</f>
        <v>#N/A</v>
      </c>
    </row>
    <row r="1603" spans="1:9" x14ac:dyDescent="0.25">
      <c r="A1603" s="11">
        <v>18</v>
      </c>
      <c r="B1603" s="13" t="s">
        <v>181</v>
      </c>
      <c r="C1603" s="13" t="s">
        <v>30</v>
      </c>
      <c r="D1603" s="14" t="str">
        <f t="shared" si="26"/>
        <v>Not Ready18TransgenderPanic Disorder (9.1)</v>
      </c>
      <c r="E1603" t="e">
        <f>VLOOKUP($D1603, Data!$A$2:$V$9750, E$16, 0)</f>
        <v>#N/A</v>
      </c>
      <c r="F1603" t="e">
        <f>VLOOKUP($D1603, Data!$A$2:$V$9750, F$16, 0)</f>
        <v>#N/A</v>
      </c>
      <c r="G1603" t="e">
        <f>VLOOKUP($D1603, Data!$A$2:$V$9750, G$16, 0)</f>
        <v>#N/A</v>
      </c>
      <c r="H1603" t="e">
        <f>VLOOKUP($D1603, Data!$A$2:$V$9750, H$16, 0)</f>
        <v>#N/A</v>
      </c>
      <c r="I1603" t="e">
        <f>VLOOKUP($D1603, Data!$A$2:$V$9750, I$16, 0)</f>
        <v>#N/A</v>
      </c>
    </row>
    <row r="1604" spans="1:9" x14ac:dyDescent="0.25">
      <c r="A1604" s="11">
        <v>18</v>
      </c>
      <c r="B1604" s="13" t="s">
        <v>181</v>
      </c>
      <c r="C1604" s="13" t="s">
        <v>31</v>
      </c>
      <c r="D1604" s="14" t="str">
        <f t="shared" si="26"/>
        <v>Not Ready18TransgenderGeneralized Anxiety Disorder (6.1)</v>
      </c>
      <c r="E1604" t="e">
        <f>VLOOKUP($D1604, Data!$A$2:$V$9750, E$16, 0)</f>
        <v>#N/A</v>
      </c>
      <c r="F1604" t="e">
        <f>VLOOKUP($D1604, Data!$A$2:$V$9750, F$16, 0)</f>
        <v>#N/A</v>
      </c>
      <c r="G1604" t="e">
        <f>VLOOKUP($D1604, Data!$A$2:$V$9750, G$16, 0)</f>
        <v>#N/A</v>
      </c>
      <c r="H1604" t="e">
        <f>VLOOKUP($D1604, Data!$A$2:$V$9750, H$16, 0)</f>
        <v>#N/A</v>
      </c>
      <c r="I1604" t="e">
        <f>VLOOKUP($D1604, Data!$A$2:$V$9750, I$16, 0)</f>
        <v>#N/A</v>
      </c>
    </row>
    <row r="1605" spans="1:9" x14ac:dyDescent="0.25">
      <c r="A1605" s="11">
        <v>18</v>
      </c>
      <c r="B1605" s="13" t="s">
        <v>181</v>
      </c>
      <c r="C1605" s="13" t="s">
        <v>32</v>
      </c>
      <c r="D1605" s="14" t="str">
        <f t="shared" si="26"/>
        <v>Not Ready18TransgenderMajor Depressive Disorder (10.1)</v>
      </c>
      <c r="E1605" t="e">
        <f>VLOOKUP($D1605, Data!$A$2:$V$9750, E$16, 0)</f>
        <v>#N/A</v>
      </c>
      <c r="F1605" t="e">
        <f>VLOOKUP($D1605, Data!$A$2:$V$9750, F$16, 0)</f>
        <v>#N/A</v>
      </c>
      <c r="G1605" t="e">
        <f>VLOOKUP($D1605, Data!$A$2:$V$9750, G$16, 0)</f>
        <v>#N/A</v>
      </c>
      <c r="H1605" t="e">
        <f>VLOOKUP($D1605, Data!$A$2:$V$9750, H$16, 0)</f>
        <v>#N/A</v>
      </c>
      <c r="I1605" t="e">
        <f>VLOOKUP($D1605, Data!$A$2:$V$9750, I$16, 0)</f>
        <v>#N/A</v>
      </c>
    </row>
    <row r="1606" spans="1:9" x14ac:dyDescent="0.25">
      <c r="A1606" s="11">
        <v>18</v>
      </c>
      <c r="B1606" s="13" t="s">
        <v>181</v>
      </c>
      <c r="C1606" s="13" t="s">
        <v>33</v>
      </c>
      <c r="D1606" s="14" t="str">
        <f t="shared" si="26"/>
        <v>Not Ready18TransgenderSeparation Anxiety Disorder (7.1)</v>
      </c>
      <c r="E1606" t="e">
        <f>VLOOKUP($D1606, Data!$A$2:$V$9750, E$16, 0)</f>
        <v>#N/A</v>
      </c>
      <c r="F1606" t="e">
        <f>VLOOKUP($D1606, Data!$A$2:$V$9750, F$16, 0)</f>
        <v>#N/A</v>
      </c>
      <c r="G1606" t="e">
        <f>VLOOKUP($D1606, Data!$A$2:$V$9750, G$16, 0)</f>
        <v>#N/A</v>
      </c>
      <c r="H1606" t="e">
        <f>VLOOKUP($D1606, Data!$A$2:$V$9750, H$16, 0)</f>
        <v>#N/A</v>
      </c>
      <c r="I1606" t="e">
        <f>VLOOKUP($D1606, Data!$A$2:$V$9750, I$16, 0)</f>
        <v>#N/A</v>
      </c>
    </row>
    <row r="1607" spans="1:9" x14ac:dyDescent="0.25">
      <c r="A1607" s="11">
        <v>18</v>
      </c>
      <c r="B1607" s="13" t="s">
        <v>181</v>
      </c>
      <c r="C1607" s="13" t="s">
        <v>34</v>
      </c>
      <c r="D1607" s="14" t="str">
        <f t="shared" si="26"/>
        <v>Not Ready18TransgenderObsessive Compulsive Disorder (6.1)</v>
      </c>
      <c r="E1607" t="e">
        <f>VLOOKUP($D1607, Data!$A$2:$V$9750, E$16, 0)</f>
        <v>#N/A</v>
      </c>
      <c r="F1607" t="e">
        <f>VLOOKUP($D1607, Data!$A$2:$V$9750, F$16, 0)</f>
        <v>#N/A</v>
      </c>
      <c r="G1607" t="e">
        <f>VLOOKUP($D1607, Data!$A$2:$V$9750, G$16, 0)</f>
        <v>#N/A</v>
      </c>
      <c r="H1607" t="e">
        <f>VLOOKUP($D1607, Data!$A$2:$V$9750, H$16, 0)</f>
        <v>#N/A</v>
      </c>
      <c r="I1607" t="e">
        <f>VLOOKUP($D1607, Data!$A$2:$V$9750, I$16, 0)</f>
        <v>#N/A</v>
      </c>
    </row>
    <row r="1608" spans="1:9" x14ac:dyDescent="0.25">
      <c r="A1608" s="11">
        <v>18</v>
      </c>
      <c r="B1608" s="13" t="s">
        <v>181</v>
      </c>
      <c r="C1608" s="13" t="s">
        <v>35</v>
      </c>
      <c r="D1608" s="14" t="str">
        <f t="shared" si="26"/>
        <v>Not Ready18TransgenderTotal Anxiety (37.1)</v>
      </c>
      <c r="E1608" t="e">
        <f>VLOOKUP($D1608, Data!$A$2:$V$9750, E$16, 0)</f>
        <v>#N/A</v>
      </c>
      <c r="F1608" t="e">
        <f>VLOOKUP($D1608, Data!$A$2:$V$9750, F$16, 0)</f>
        <v>#N/A</v>
      </c>
      <c r="G1608" t="e">
        <f>VLOOKUP($D1608, Data!$A$2:$V$9750, G$16, 0)</f>
        <v>#N/A</v>
      </c>
      <c r="H1608" t="e">
        <f>VLOOKUP($D1608, Data!$A$2:$V$9750, H$16, 0)</f>
        <v>#N/A</v>
      </c>
      <c r="I1608" t="e">
        <f>VLOOKUP($D1608, Data!$A$2:$V$9750, I$16, 0)</f>
        <v>#N/A</v>
      </c>
    </row>
    <row r="1609" spans="1:9" x14ac:dyDescent="0.25">
      <c r="A1609" s="11">
        <v>18</v>
      </c>
      <c r="B1609" s="13" t="s">
        <v>181</v>
      </c>
      <c r="C1609" s="13" t="s">
        <v>36</v>
      </c>
      <c r="D1609" s="14" t="str">
        <f t="shared" si="26"/>
        <v>Not Ready18TransgenderTotal Anxiety and Depression (47.1)</v>
      </c>
      <c r="E1609" t="e">
        <f>VLOOKUP($D1609, Data!$A$2:$V$9750, E$16, 0)</f>
        <v>#N/A</v>
      </c>
      <c r="F1609" t="e">
        <f>VLOOKUP($D1609, Data!$A$2:$V$9750, F$16, 0)</f>
        <v>#N/A</v>
      </c>
      <c r="G1609" t="e">
        <f>VLOOKUP($D1609, Data!$A$2:$V$9750, G$16, 0)</f>
        <v>#N/A</v>
      </c>
      <c r="H1609" t="e">
        <f>VLOOKUP($D1609, Data!$A$2:$V$9750, H$16, 0)</f>
        <v>#N/A</v>
      </c>
      <c r="I1609" t="e">
        <f>VLOOKUP($D1609, Data!$A$2:$V$9750, I$16, 0)</f>
        <v>#N/A</v>
      </c>
    </row>
    <row r="1610" spans="1:9" x14ac:dyDescent="0.25">
      <c r="A1610" s="11">
        <v>18</v>
      </c>
      <c r="B1610" s="13" t="s">
        <v>181</v>
      </c>
      <c r="C1610" s="13" t="s">
        <v>52</v>
      </c>
      <c r="D1610" s="14" t="str">
        <f t="shared" si="26"/>
        <v>Not Ready18TransgenderTotal Anxiety (15.1)</v>
      </c>
      <c r="E1610" t="e">
        <f>VLOOKUP($D1610, Data!$A$2:$V$9750, E$16, 0)</f>
        <v>#N/A</v>
      </c>
      <c r="F1610" t="e">
        <f>VLOOKUP($D1610, Data!$A$2:$V$9750, F$16, 0)</f>
        <v>#N/A</v>
      </c>
      <c r="G1610" t="e">
        <f>VLOOKUP($D1610, Data!$A$2:$V$9750, G$16, 0)</f>
        <v>#N/A</v>
      </c>
      <c r="H1610" t="e">
        <f>VLOOKUP($D1610, Data!$A$2:$V$9750, H$16, 0)</f>
        <v>#N/A</v>
      </c>
      <c r="I1610" t="e">
        <f>VLOOKUP($D1610, Data!$A$2:$V$9750, I$16, 0)</f>
        <v>#N/A</v>
      </c>
    </row>
    <row r="1611" spans="1:9" x14ac:dyDescent="0.25">
      <c r="A1611" s="11">
        <v>18</v>
      </c>
      <c r="B1611" s="13" t="s">
        <v>181</v>
      </c>
      <c r="C1611" s="13" t="s">
        <v>53</v>
      </c>
      <c r="D1611" s="14" t="str">
        <f t="shared" si="26"/>
        <v>Not Ready18TransgenderTotal Anxiety and Depression (25.1)</v>
      </c>
      <c r="E1611" t="e">
        <f>VLOOKUP($D1611, Data!$A$2:$V$9750, E$16, 0)</f>
        <v>#N/A</v>
      </c>
      <c r="F1611" t="e">
        <f>VLOOKUP($D1611, Data!$A$2:$V$9750, F$16, 0)</f>
        <v>#N/A</v>
      </c>
      <c r="G1611" t="e">
        <f>VLOOKUP($D1611, Data!$A$2:$V$9750, G$16, 0)</f>
        <v>#N/A</v>
      </c>
      <c r="H1611" t="e">
        <f>VLOOKUP($D1611, Data!$A$2:$V$9750, H$16, 0)</f>
        <v>#N/A</v>
      </c>
      <c r="I1611" t="e">
        <f>VLOOKUP($D1611, Data!$A$2:$V$9750, I$16, 0)</f>
        <v>#N/A</v>
      </c>
    </row>
    <row r="1612" spans="1:9" x14ac:dyDescent="0.25">
      <c r="A1612" s="11">
        <v>18</v>
      </c>
      <c r="B1612" s="13" t="s">
        <v>181</v>
      </c>
      <c r="C1612" s="13" t="s">
        <v>182</v>
      </c>
      <c r="D1612" s="14" t="str">
        <f t="shared" si="26"/>
        <v>Not Ready18TransgenderTotal Depression (5.1)</v>
      </c>
      <c r="E1612" t="e">
        <f>VLOOKUP($D1612, Data!$A$2:$V$9750, E$16, 0)</f>
        <v>#N/A</v>
      </c>
      <c r="F1612" t="e">
        <f>VLOOKUP($D1612, Data!$A$2:$V$9750, F$16, 0)</f>
        <v>#N/A</v>
      </c>
      <c r="G1612" t="e">
        <f>VLOOKUP($D1612, Data!$A$2:$V$9750, G$16, 0)</f>
        <v>#N/A</v>
      </c>
      <c r="H1612" t="e">
        <f>VLOOKUP($D1612, Data!$A$2:$V$9750, H$16, 0)</f>
        <v>#N/A</v>
      </c>
      <c r="I1612" t="e">
        <f>VLOOKUP($D1612, Data!$A$2:$V$9750, I$16, 0)</f>
        <v>#N/A</v>
      </c>
    </row>
    <row r="1613" spans="1:9" x14ac:dyDescent="0.25">
      <c r="A1613" s="11">
        <v>18</v>
      </c>
      <c r="B1613" s="13" t="s">
        <v>181</v>
      </c>
      <c r="C1613" s="13" t="s">
        <v>183</v>
      </c>
      <c r="D1613" s="14" t="str">
        <f t="shared" si="26"/>
        <v>Not Ready18TransgenderTotal Anxiety (20.1)</v>
      </c>
      <c r="E1613" t="e">
        <f>VLOOKUP($D1613, Data!$A$2:$V$9750, E$16, 0)</f>
        <v>#N/A</v>
      </c>
      <c r="F1613" t="e">
        <f>VLOOKUP($D1613, Data!$A$2:$V$9750, F$16, 0)</f>
        <v>#N/A</v>
      </c>
      <c r="G1613" t="e">
        <f>VLOOKUP($D1613, Data!$A$2:$V$9750, G$16, 0)</f>
        <v>#N/A</v>
      </c>
      <c r="H1613" t="e">
        <f>VLOOKUP($D1613, Data!$A$2:$V$9750, H$16, 0)</f>
        <v>#N/A</v>
      </c>
      <c r="I1613" t="e">
        <f>VLOOKUP($D1613, Data!$A$2:$V$9750, I$16, 0)</f>
        <v>#N/A</v>
      </c>
    </row>
    <row r="1614" spans="1:9" x14ac:dyDescent="0.25">
      <c r="A1614" s="11">
        <v>19</v>
      </c>
      <c r="B1614" s="13" t="s">
        <v>176</v>
      </c>
      <c r="C1614" s="13" t="s">
        <v>29</v>
      </c>
      <c r="D1614" s="14" t="str">
        <f t="shared" si="26"/>
        <v>Not Ready19BigenderSocial Phobia (9.1)</v>
      </c>
      <c r="E1614" t="e">
        <f>VLOOKUP($D1614, Data!$A$2:$V$9750, E$16, 0)</f>
        <v>#N/A</v>
      </c>
      <c r="F1614" t="e">
        <f>VLOOKUP($D1614, Data!$A$2:$V$9750, F$16, 0)</f>
        <v>#N/A</v>
      </c>
      <c r="G1614" t="e">
        <f>VLOOKUP($D1614, Data!$A$2:$V$9750, G$16, 0)</f>
        <v>#N/A</v>
      </c>
      <c r="H1614" t="e">
        <f>VLOOKUP($D1614, Data!$A$2:$V$9750, H$16, 0)</f>
        <v>#N/A</v>
      </c>
      <c r="I1614" t="e">
        <f>VLOOKUP($D1614, Data!$A$2:$V$9750, I$16, 0)</f>
        <v>#N/A</v>
      </c>
    </row>
    <row r="1615" spans="1:9" x14ac:dyDescent="0.25">
      <c r="A1615" s="11">
        <v>19</v>
      </c>
      <c r="B1615" s="13" t="s">
        <v>176</v>
      </c>
      <c r="C1615" s="13" t="s">
        <v>30</v>
      </c>
      <c r="D1615" s="14" t="str">
        <f t="shared" si="26"/>
        <v>Not Ready19BigenderPanic Disorder (9.1)</v>
      </c>
      <c r="E1615" t="e">
        <f>VLOOKUP($D1615, Data!$A$2:$V$9750, E$16, 0)</f>
        <v>#N/A</v>
      </c>
      <c r="F1615" t="e">
        <f>VLOOKUP($D1615, Data!$A$2:$V$9750, F$16, 0)</f>
        <v>#N/A</v>
      </c>
      <c r="G1615" t="e">
        <f>VLOOKUP($D1615, Data!$A$2:$V$9750, G$16, 0)</f>
        <v>#N/A</v>
      </c>
      <c r="H1615" t="e">
        <f>VLOOKUP($D1615, Data!$A$2:$V$9750, H$16, 0)</f>
        <v>#N/A</v>
      </c>
      <c r="I1615" t="e">
        <f>VLOOKUP($D1615, Data!$A$2:$V$9750, I$16, 0)</f>
        <v>#N/A</v>
      </c>
    </row>
    <row r="1616" spans="1:9" x14ac:dyDescent="0.25">
      <c r="A1616" s="11">
        <v>19</v>
      </c>
      <c r="B1616" s="13" t="s">
        <v>176</v>
      </c>
      <c r="C1616" s="13" t="s">
        <v>31</v>
      </c>
      <c r="D1616" s="14" t="str">
        <f t="shared" si="26"/>
        <v>Not Ready19BigenderGeneralized Anxiety Disorder (6.1)</v>
      </c>
      <c r="E1616" t="e">
        <f>VLOOKUP($D1616, Data!$A$2:$V$9750, E$16, 0)</f>
        <v>#N/A</v>
      </c>
      <c r="F1616" t="e">
        <f>VLOOKUP($D1616, Data!$A$2:$V$9750, F$16, 0)</f>
        <v>#N/A</v>
      </c>
      <c r="G1616" t="e">
        <f>VLOOKUP($D1616, Data!$A$2:$V$9750, G$16, 0)</f>
        <v>#N/A</v>
      </c>
      <c r="H1616" t="e">
        <f>VLOOKUP($D1616, Data!$A$2:$V$9750, H$16, 0)</f>
        <v>#N/A</v>
      </c>
      <c r="I1616" t="e">
        <f>VLOOKUP($D1616, Data!$A$2:$V$9750, I$16, 0)</f>
        <v>#N/A</v>
      </c>
    </row>
    <row r="1617" spans="1:9" x14ac:dyDescent="0.25">
      <c r="A1617" s="11">
        <v>19</v>
      </c>
      <c r="B1617" s="13" t="s">
        <v>176</v>
      </c>
      <c r="C1617" s="13" t="s">
        <v>32</v>
      </c>
      <c r="D1617" s="14" t="str">
        <f t="shared" si="26"/>
        <v>Not Ready19BigenderMajor Depressive Disorder (10.1)</v>
      </c>
      <c r="E1617" t="e">
        <f>VLOOKUP($D1617, Data!$A$2:$V$9750, E$16, 0)</f>
        <v>#N/A</v>
      </c>
      <c r="F1617" t="e">
        <f>VLOOKUP($D1617, Data!$A$2:$V$9750, F$16, 0)</f>
        <v>#N/A</v>
      </c>
      <c r="G1617" t="e">
        <f>VLOOKUP($D1617, Data!$A$2:$V$9750, G$16, 0)</f>
        <v>#N/A</v>
      </c>
      <c r="H1617" t="e">
        <f>VLOOKUP($D1617, Data!$A$2:$V$9750, H$16, 0)</f>
        <v>#N/A</v>
      </c>
      <c r="I1617" t="e">
        <f>VLOOKUP($D1617, Data!$A$2:$V$9750, I$16, 0)</f>
        <v>#N/A</v>
      </c>
    </row>
    <row r="1618" spans="1:9" x14ac:dyDescent="0.25">
      <c r="A1618" s="11">
        <v>19</v>
      </c>
      <c r="B1618" s="13" t="s">
        <v>176</v>
      </c>
      <c r="C1618" s="13" t="s">
        <v>33</v>
      </c>
      <c r="D1618" s="14" t="str">
        <f t="shared" ref="D1618:D1681" si="27">$B$7&amp;A1618&amp;B1618&amp;C1618</f>
        <v>Not Ready19BigenderSeparation Anxiety Disorder (7.1)</v>
      </c>
      <c r="E1618" t="e">
        <f>VLOOKUP($D1618, Data!$A$2:$V$9750, E$16, 0)</f>
        <v>#N/A</v>
      </c>
      <c r="F1618" t="e">
        <f>VLOOKUP($D1618, Data!$A$2:$V$9750, F$16, 0)</f>
        <v>#N/A</v>
      </c>
      <c r="G1618" t="e">
        <f>VLOOKUP($D1618, Data!$A$2:$V$9750, G$16, 0)</f>
        <v>#N/A</v>
      </c>
      <c r="H1618" t="e">
        <f>VLOOKUP($D1618, Data!$A$2:$V$9750, H$16, 0)</f>
        <v>#N/A</v>
      </c>
      <c r="I1618" t="e">
        <f>VLOOKUP($D1618, Data!$A$2:$V$9750, I$16, 0)</f>
        <v>#N/A</v>
      </c>
    </row>
    <row r="1619" spans="1:9" x14ac:dyDescent="0.25">
      <c r="A1619" s="11">
        <v>19</v>
      </c>
      <c r="B1619" s="13" t="s">
        <v>176</v>
      </c>
      <c r="C1619" s="13" t="s">
        <v>34</v>
      </c>
      <c r="D1619" s="14" t="str">
        <f t="shared" si="27"/>
        <v>Not Ready19BigenderObsessive Compulsive Disorder (6.1)</v>
      </c>
      <c r="E1619" t="e">
        <f>VLOOKUP($D1619, Data!$A$2:$V$9750, E$16, 0)</f>
        <v>#N/A</v>
      </c>
      <c r="F1619" t="e">
        <f>VLOOKUP($D1619, Data!$A$2:$V$9750, F$16, 0)</f>
        <v>#N/A</v>
      </c>
      <c r="G1619" t="e">
        <f>VLOOKUP($D1619, Data!$A$2:$V$9750, G$16, 0)</f>
        <v>#N/A</v>
      </c>
      <c r="H1619" t="e">
        <f>VLOOKUP($D1619, Data!$A$2:$V$9750, H$16, 0)</f>
        <v>#N/A</v>
      </c>
      <c r="I1619" t="e">
        <f>VLOOKUP($D1619, Data!$A$2:$V$9750, I$16, 0)</f>
        <v>#N/A</v>
      </c>
    </row>
    <row r="1620" spans="1:9" x14ac:dyDescent="0.25">
      <c r="A1620" s="11">
        <v>19</v>
      </c>
      <c r="B1620" s="13" t="s">
        <v>176</v>
      </c>
      <c r="C1620" s="13" t="s">
        <v>35</v>
      </c>
      <c r="D1620" s="14" t="str">
        <f t="shared" si="27"/>
        <v>Not Ready19BigenderTotal Anxiety (37.1)</v>
      </c>
      <c r="E1620" t="e">
        <f>VLOOKUP($D1620, Data!$A$2:$V$9750, E$16, 0)</f>
        <v>#N/A</v>
      </c>
      <c r="F1620" t="e">
        <f>VLOOKUP($D1620, Data!$A$2:$V$9750, F$16, 0)</f>
        <v>#N/A</v>
      </c>
      <c r="G1620" t="e">
        <f>VLOOKUP($D1620, Data!$A$2:$V$9750, G$16, 0)</f>
        <v>#N/A</v>
      </c>
      <c r="H1620" t="e">
        <f>VLOOKUP($D1620, Data!$A$2:$V$9750, H$16, 0)</f>
        <v>#N/A</v>
      </c>
      <c r="I1620" t="e">
        <f>VLOOKUP($D1620, Data!$A$2:$V$9750, I$16, 0)</f>
        <v>#N/A</v>
      </c>
    </row>
    <row r="1621" spans="1:9" x14ac:dyDescent="0.25">
      <c r="A1621" s="11">
        <v>19</v>
      </c>
      <c r="B1621" s="13" t="s">
        <v>176</v>
      </c>
      <c r="C1621" s="13" t="s">
        <v>36</v>
      </c>
      <c r="D1621" s="14" t="str">
        <f t="shared" si="27"/>
        <v>Not Ready19BigenderTotal Anxiety and Depression (47.1)</v>
      </c>
      <c r="E1621" t="e">
        <f>VLOOKUP($D1621, Data!$A$2:$V$9750, E$16, 0)</f>
        <v>#N/A</v>
      </c>
      <c r="F1621" t="e">
        <f>VLOOKUP($D1621, Data!$A$2:$V$9750, F$16, 0)</f>
        <v>#N/A</v>
      </c>
      <c r="G1621" t="e">
        <f>VLOOKUP($D1621, Data!$A$2:$V$9750, G$16, 0)</f>
        <v>#N/A</v>
      </c>
      <c r="H1621" t="e">
        <f>VLOOKUP($D1621, Data!$A$2:$V$9750, H$16, 0)</f>
        <v>#N/A</v>
      </c>
      <c r="I1621" t="e">
        <f>VLOOKUP($D1621, Data!$A$2:$V$9750, I$16, 0)</f>
        <v>#N/A</v>
      </c>
    </row>
    <row r="1622" spans="1:9" x14ac:dyDescent="0.25">
      <c r="A1622" s="11">
        <v>19</v>
      </c>
      <c r="B1622" s="13" t="s">
        <v>176</v>
      </c>
      <c r="C1622" s="13" t="s">
        <v>52</v>
      </c>
      <c r="D1622" s="14" t="str">
        <f t="shared" si="27"/>
        <v>Not Ready19BigenderTotal Anxiety (15.1)</v>
      </c>
      <c r="E1622" t="e">
        <f>VLOOKUP($D1622, Data!$A$2:$V$9750, E$16, 0)</f>
        <v>#N/A</v>
      </c>
      <c r="F1622" t="e">
        <f>VLOOKUP($D1622, Data!$A$2:$V$9750, F$16, 0)</f>
        <v>#N/A</v>
      </c>
      <c r="G1622" t="e">
        <f>VLOOKUP($D1622, Data!$A$2:$V$9750, G$16, 0)</f>
        <v>#N/A</v>
      </c>
      <c r="H1622" t="e">
        <f>VLOOKUP($D1622, Data!$A$2:$V$9750, H$16, 0)</f>
        <v>#N/A</v>
      </c>
      <c r="I1622" t="e">
        <f>VLOOKUP($D1622, Data!$A$2:$V$9750, I$16, 0)</f>
        <v>#N/A</v>
      </c>
    </row>
    <row r="1623" spans="1:9" x14ac:dyDescent="0.25">
      <c r="A1623" s="11">
        <v>19</v>
      </c>
      <c r="B1623" s="13" t="s">
        <v>176</v>
      </c>
      <c r="C1623" s="13" t="s">
        <v>53</v>
      </c>
      <c r="D1623" s="14" t="str">
        <f t="shared" si="27"/>
        <v>Not Ready19BigenderTotal Anxiety and Depression (25.1)</v>
      </c>
      <c r="E1623" t="e">
        <f>VLOOKUP($D1623, Data!$A$2:$V$9750, E$16, 0)</f>
        <v>#N/A</v>
      </c>
      <c r="F1623" t="e">
        <f>VLOOKUP($D1623, Data!$A$2:$V$9750, F$16, 0)</f>
        <v>#N/A</v>
      </c>
      <c r="G1623" t="e">
        <f>VLOOKUP($D1623, Data!$A$2:$V$9750, G$16, 0)</f>
        <v>#N/A</v>
      </c>
      <c r="H1623" t="e">
        <f>VLOOKUP($D1623, Data!$A$2:$V$9750, H$16, 0)</f>
        <v>#N/A</v>
      </c>
      <c r="I1623" t="e">
        <f>VLOOKUP($D1623, Data!$A$2:$V$9750, I$16, 0)</f>
        <v>#N/A</v>
      </c>
    </row>
    <row r="1624" spans="1:9" x14ac:dyDescent="0.25">
      <c r="A1624" s="11">
        <v>19</v>
      </c>
      <c r="B1624" s="13" t="s">
        <v>176</v>
      </c>
      <c r="C1624" s="13" t="s">
        <v>182</v>
      </c>
      <c r="D1624" s="14" t="str">
        <f t="shared" si="27"/>
        <v>Not Ready19BigenderTotal Depression (5.1)</v>
      </c>
      <c r="E1624" t="e">
        <f>VLOOKUP($D1624, Data!$A$2:$V$9750, E$16, 0)</f>
        <v>#N/A</v>
      </c>
      <c r="F1624" t="e">
        <f>VLOOKUP($D1624, Data!$A$2:$V$9750, F$16, 0)</f>
        <v>#N/A</v>
      </c>
      <c r="G1624" t="e">
        <f>VLOOKUP($D1624, Data!$A$2:$V$9750, G$16, 0)</f>
        <v>#N/A</v>
      </c>
      <c r="H1624" t="e">
        <f>VLOOKUP($D1624, Data!$A$2:$V$9750, H$16, 0)</f>
        <v>#N/A</v>
      </c>
      <c r="I1624" t="e">
        <f>VLOOKUP($D1624, Data!$A$2:$V$9750, I$16, 0)</f>
        <v>#N/A</v>
      </c>
    </row>
    <row r="1625" spans="1:9" x14ac:dyDescent="0.25">
      <c r="A1625" s="11">
        <v>19</v>
      </c>
      <c r="B1625" s="13" t="s">
        <v>176</v>
      </c>
      <c r="C1625" s="13" t="s">
        <v>183</v>
      </c>
      <c r="D1625" s="14" t="str">
        <f t="shared" si="27"/>
        <v>Not Ready19BigenderTotal Anxiety (20.1)</v>
      </c>
      <c r="E1625" t="e">
        <f>VLOOKUP($D1625, Data!$A$2:$V$9750, E$16, 0)</f>
        <v>#N/A</v>
      </c>
      <c r="F1625" t="e">
        <f>VLOOKUP($D1625, Data!$A$2:$V$9750, F$16, 0)</f>
        <v>#N/A</v>
      </c>
      <c r="G1625" t="e">
        <f>VLOOKUP($D1625, Data!$A$2:$V$9750, G$16, 0)</f>
        <v>#N/A</v>
      </c>
      <c r="H1625" t="e">
        <f>VLOOKUP($D1625, Data!$A$2:$V$9750, H$16, 0)</f>
        <v>#N/A</v>
      </c>
      <c r="I1625" t="e">
        <f>VLOOKUP($D1625, Data!$A$2:$V$9750, I$16, 0)</f>
        <v>#N/A</v>
      </c>
    </row>
    <row r="1626" spans="1:9" x14ac:dyDescent="0.25">
      <c r="A1626" s="11">
        <v>19</v>
      </c>
      <c r="B1626" s="13" t="s">
        <v>177</v>
      </c>
      <c r="C1626" s="13" t="s">
        <v>29</v>
      </c>
      <c r="D1626" s="14" t="str">
        <f t="shared" si="27"/>
        <v>Not Ready19FemaleSocial Phobia (9.1)</v>
      </c>
      <c r="E1626" t="e">
        <f>VLOOKUP($D1626, Data!$A$2:$V$9750, E$16, 0)</f>
        <v>#N/A</v>
      </c>
      <c r="F1626" t="e">
        <f>VLOOKUP($D1626, Data!$A$2:$V$9750, F$16, 0)</f>
        <v>#N/A</v>
      </c>
      <c r="G1626" t="e">
        <f>VLOOKUP($D1626, Data!$A$2:$V$9750, G$16, 0)</f>
        <v>#N/A</v>
      </c>
      <c r="H1626" t="e">
        <f>VLOOKUP($D1626, Data!$A$2:$V$9750, H$16, 0)</f>
        <v>#N/A</v>
      </c>
      <c r="I1626" t="e">
        <f>VLOOKUP($D1626, Data!$A$2:$V$9750, I$16, 0)</f>
        <v>#N/A</v>
      </c>
    </row>
    <row r="1627" spans="1:9" x14ac:dyDescent="0.25">
      <c r="A1627" s="11">
        <v>19</v>
      </c>
      <c r="B1627" s="13" t="s">
        <v>177</v>
      </c>
      <c r="C1627" s="13" t="s">
        <v>30</v>
      </c>
      <c r="D1627" s="14" t="str">
        <f t="shared" si="27"/>
        <v>Not Ready19FemalePanic Disorder (9.1)</v>
      </c>
      <c r="E1627" t="e">
        <f>VLOOKUP($D1627, Data!$A$2:$V$9750, E$16, 0)</f>
        <v>#N/A</v>
      </c>
      <c r="F1627" t="e">
        <f>VLOOKUP($D1627, Data!$A$2:$V$9750, F$16, 0)</f>
        <v>#N/A</v>
      </c>
      <c r="G1627" t="e">
        <f>VLOOKUP($D1627, Data!$A$2:$V$9750, G$16, 0)</f>
        <v>#N/A</v>
      </c>
      <c r="H1627" t="e">
        <f>VLOOKUP($D1627, Data!$A$2:$V$9750, H$16, 0)</f>
        <v>#N/A</v>
      </c>
      <c r="I1627" t="e">
        <f>VLOOKUP($D1627, Data!$A$2:$V$9750, I$16, 0)</f>
        <v>#N/A</v>
      </c>
    </row>
    <row r="1628" spans="1:9" x14ac:dyDescent="0.25">
      <c r="A1628" s="11">
        <v>19</v>
      </c>
      <c r="B1628" s="13" t="s">
        <v>177</v>
      </c>
      <c r="C1628" s="13" t="s">
        <v>31</v>
      </c>
      <c r="D1628" s="14" t="str">
        <f t="shared" si="27"/>
        <v>Not Ready19FemaleGeneralized Anxiety Disorder (6.1)</v>
      </c>
      <c r="E1628" t="e">
        <f>VLOOKUP($D1628, Data!$A$2:$V$9750, E$16, 0)</f>
        <v>#N/A</v>
      </c>
      <c r="F1628" t="e">
        <f>VLOOKUP($D1628, Data!$A$2:$V$9750, F$16, 0)</f>
        <v>#N/A</v>
      </c>
      <c r="G1628" t="e">
        <f>VLOOKUP($D1628, Data!$A$2:$V$9750, G$16, 0)</f>
        <v>#N/A</v>
      </c>
      <c r="H1628" t="e">
        <f>VLOOKUP($D1628, Data!$A$2:$V$9750, H$16, 0)</f>
        <v>#N/A</v>
      </c>
      <c r="I1628" t="e">
        <f>VLOOKUP($D1628, Data!$A$2:$V$9750, I$16, 0)</f>
        <v>#N/A</v>
      </c>
    </row>
    <row r="1629" spans="1:9" x14ac:dyDescent="0.25">
      <c r="A1629" s="11">
        <v>19</v>
      </c>
      <c r="B1629" s="13" t="s">
        <v>177</v>
      </c>
      <c r="C1629" s="13" t="s">
        <v>32</v>
      </c>
      <c r="D1629" s="14" t="str">
        <f t="shared" si="27"/>
        <v>Not Ready19FemaleMajor Depressive Disorder (10.1)</v>
      </c>
      <c r="E1629" t="e">
        <f>VLOOKUP($D1629, Data!$A$2:$V$9750, E$16, 0)</f>
        <v>#N/A</v>
      </c>
      <c r="F1629" t="e">
        <f>VLOOKUP($D1629, Data!$A$2:$V$9750, F$16, 0)</f>
        <v>#N/A</v>
      </c>
      <c r="G1629" t="e">
        <f>VLOOKUP($D1629, Data!$A$2:$V$9750, G$16, 0)</f>
        <v>#N/A</v>
      </c>
      <c r="H1629" t="e">
        <f>VLOOKUP($D1629, Data!$A$2:$V$9750, H$16, 0)</f>
        <v>#N/A</v>
      </c>
      <c r="I1629" t="e">
        <f>VLOOKUP($D1629, Data!$A$2:$V$9750, I$16, 0)</f>
        <v>#N/A</v>
      </c>
    </row>
    <row r="1630" spans="1:9" x14ac:dyDescent="0.25">
      <c r="A1630" s="11">
        <v>19</v>
      </c>
      <c r="B1630" s="13" t="s">
        <v>177</v>
      </c>
      <c r="C1630" s="13" t="s">
        <v>33</v>
      </c>
      <c r="D1630" s="14" t="str">
        <f t="shared" si="27"/>
        <v>Not Ready19FemaleSeparation Anxiety Disorder (7.1)</v>
      </c>
      <c r="E1630" t="e">
        <f>VLOOKUP($D1630, Data!$A$2:$V$9750, E$16, 0)</f>
        <v>#N/A</v>
      </c>
      <c r="F1630" t="e">
        <f>VLOOKUP($D1630, Data!$A$2:$V$9750, F$16, 0)</f>
        <v>#N/A</v>
      </c>
      <c r="G1630" t="e">
        <f>VLOOKUP($D1630, Data!$A$2:$V$9750, G$16, 0)</f>
        <v>#N/A</v>
      </c>
      <c r="H1630" t="e">
        <f>VLOOKUP($D1630, Data!$A$2:$V$9750, H$16, 0)</f>
        <v>#N/A</v>
      </c>
      <c r="I1630" t="e">
        <f>VLOOKUP($D1630, Data!$A$2:$V$9750, I$16, 0)</f>
        <v>#N/A</v>
      </c>
    </row>
    <row r="1631" spans="1:9" x14ac:dyDescent="0.25">
      <c r="A1631" s="11">
        <v>19</v>
      </c>
      <c r="B1631" s="13" t="s">
        <v>177</v>
      </c>
      <c r="C1631" s="13" t="s">
        <v>34</v>
      </c>
      <c r="D1631" s="14" t="str">
        <f t="shared" si="27"/>
        <v>Not Ready19FemaleObsessive Compulsive Disorder (6.1)</v>
      </c>
      <c r="E1631" t="e">
        <f>VLOOKUP($D1631, Data!$A$2:$V$9750, E$16, 0)</f>
        <v>#N/A</v>
      </c>
      <c r="F1631" t="e">
        <f>VLOOKUP($D1631, Data!$A$2:$V$9750, F$16, 0)</f>
        <v>#N/A</v>
      </c>
      <c r="G1631" t="e">
        <f>VLOOKUP($D1631, Data!$A$2:$V$9750, G$16, 0)</f>
        <v>#N/A</v>
      </c>
      <c r="H1631" t="e">
        <f>VLOOKUP($D1631, Data!$A$2:$V$9750, H$16, 0)</f>
        <v>#N/A</v>
      </c>
      <c r="I1631" t="e">
        <f>VLOOKUP($D1631, Data!$A$2:$V$9750, I$16, 0)</f>
        <v>#N/A</v>
      </c>
    </row>
    <row r="1632" spans="1:9" x14ac:dyDescent="0.25">
      <c r="A1632" s="11">
        <v>19</v>
      </c>
      <c r="B1632" s="13" t="s">
        <v>177</v>
      </c>
      <c r="C1632" s="13" t="s">
        <v>35</v>
      </c>
      <c r="D1632" s="14" t="str">
        <f t="shared" si="27"/>
        <v>Not Ready19FemaleTotal Anxiety (37.1)</v>
      </c>
      <c r="E1632" t="e">
        <f>VLOOKUP($D1632, Data!$A$2:$V$9750, E$16, 0)</f>
        <v>#N/A</v>
      </c>
      <c r="F1632" t="e">
        <f>VLOOKUP($D1632, Data!$A$2:$V$9750, F$16, 0)</f>
        <v>#N/A</v>
      </c>
      <c r="G1632" t="e">
        <f>VLOOKUP($D1632, Data!$A$2:$V$9750, G$16, 0)</f>
        <v>#N/A</v>
      </c>
      <c r="H1632" t="e">
        <f>VLOOKUP($D1632, Data!$A$2:$V$9750, H$16, 0)</f>
        <v>#N/A</v>
      </c>
      <c r="I1632" t="e">
        <f>VLOOKUP($D1632, Data!$A$2:$V$9750, I$16, 0)</f>
        <v>#N/A</v>
      </c>
    </row>
    <row r="1633" spans="1:9" x14ac:dyDescent="0.25">
      <c r="A1633" s="11">
        <v>19</v>
      </c>
      <c r="B1633" s="13" t="s">
        <v>177</v>
      </c>
      <c r="C1633" s="13" t="s">
        <v>36</v>
      </c>
      <c r="D1633" s="14" t="str">
        <f t="shared" si="27"/>
        <v>Not Ready19FemaleTotal Anxiety and Depression (47.1)</v>
      </c>
      <c r="E1633" t="e">
        <f>VLOOKUP($D1633, Data!$A$2:$V$9750, E$16, 0)</f>
        <v>#N/A</v>
      </c>
      <c r="F1633" t="e">
        <f>VLOOKUP($D1633, Data!$A$2:$V$9750, F$16, 0)</f>
        <v>#N/A</v>
      </c>
      <c r="G1633" t="e">
        <f>VLOOKUP($D1633, Data!$A$2:$V$9750, G$16, 0)</f>
        <v>#N/A</v>
      </c>
      <c r="H1633" t="e">
        <f>VLOOKUP($D1633, Data!$A$2:$V$9750, H$16, 0)</f>
        <v>#N/A</v>
      </c>
      <c r="I1633" t="e">
        <f>VLOOKUP($D1633, Data!$A$2:$V$9750, I$16, 0)</f>
        <v>#N/A</v>
      </c>
    </row>
    <row r="1634" spans="1:9" x14ac:dyDescent="0.25">
      <c r="A1634" s="11">
        <v>19</v>
      </c>
      <c r="B1634" s="13" t="s">
        <v>177</v>
      </c>
      <c r="C1634" s="13" t="s">
        <v>52</v>
      </c>
      <c r="D1634" s="14" t="str">
        <f t="shared" si="27"/>
        <v>Not Ready19FemaleTotal Anxiety (15.1)</v>
      </c>
      <c r="E1634" t="e">
        <f>VLOOKUP($D1634, Data!$A$2:$V$9750, E$16, 0)</f>
        <v>#N/A</v>
      </c>
      <c r="F1634" t="e">
        <f>VLOOKUP($D1634, Data!$A$2:$V$9750, F$16, 0)</f>
        <v>#N/A</v>
      </c>
      <c r="G1634" t="e">
        <f>VLOOKUP($D1634, Data!$A$2:$V$9750, G$16, 0)</f>
        <v>#N/A</v>
      </c>
      <c r="H1634" t="e">
        <f>VLOOKUP($D1634, Data!$A$2:$V$9750, H$16, 0)</f>
        <v>#N/A</v>
      </c>
      <c r="I1634" t="e">
        <f>VLOOKUP($D1634, Data!$A$2:$V$9750, I$16, 0)</f>
        <v>#N/A</v>
      </c>
    </row>
    <row r="1635" spans="1:9" x14ac:dyDescent="0.25">
      <c r="A1635" s="11">
        <v>19</v>
      </c>
      <c r="B1635" s="13" t="s">
        <v>177</v>
      </c>
      <c r="C1635" s="13" t="s">
        <v>53</v>
      </c>
      <c r="D1635" s="14" t="str">
        <f t="shared" si="27"/>
        <v>Not Ready19FemaleTotal Anxiety and Depression (25.1)</v>
      </c>
      <c r="E1635" t="e">
        <f>VLOOKUP($D1635, Data!$A$2:$V$9750, E$16, 0)</f>
        <v>#N/A</v>
      </c>
      <c r="F1635" t="e">
        <f>VLOOKUP($D1635, Data!$A$2:$V$9750, F$16, 0)</f>
        <v>#N/A</v>
      </c>
      <c r="G1635" t="e">
        <f>VLOOKUP($D1635, Data!$A$2:$V$9750, G$16, 0)</f>
        <v>#N/A</v>
      </c>
      <c r="H1635" t="e">
        <f>VLOOKUP($D1635, Data!$A$2:$V$9750, H$16, 0)</f>
        <v>#N/A</v>
      </c>
      <c r="I1635" t="e">
        <f>VLOOKUP($D1635, Data!$A$2:$V$9750, I$16, 0)</f>
        <v>#N/A</v>
      </c>
    </row>
    <row r="1636" spans="1:9" x14ac:dyDescent="0.25">
      <c r="A1636" s="11">
        <v>19</v>
      </c>
      <c r="B1636" s="13" t="s">
        <v>177</v>
      </c>
      <c r="C1636" s="13" t="s">
        <v>182</v>
      </c>
      <c r="D1636" s="14" t="str">
        <f t="shared" si="27"/>
        <v>Not Ready19FemaleTotal Depression (5.1)</v>
      </c>
      <c r="E1636" t="e">
        <f>VLOOKUP($D1636, Data!$A$2:$V$9750, E$16, 0)</f>
        <v>#N/A</v>
      </c>
      <c r="F1636" t="e">
        <f>VLOOKUP($D1636, Data!$A$2:$V$9750, F$16, 0)</f>
        <v>#N/A</v>
      </c>
      <c r="G1636" t="e">
        <f>VLOOKUP($D1636, Data!$A$2:$V$9750, G$16, 0)</f>
        <v>#N/A</v>
      </c>
      <c r="H1636" t="e">
        <f>VLOOKUP($D1636, Data!$A$2:$V$9750, H$16, 0)</f>
        <v>#N/A</v>
      </c>
      <c r="I1636" t="e">
        <f>VLOOKUP($D1636, Data!$A$2:$V$9750, I$16, 0)</f>
        <v>#N/A</v>
      </c>
    </row>
    <row r="1637" spans="1:9" x14ac:dyDescent="0.25">
      <c r="A1637" s="11">
        <v>19</v>
      </c>
      <c r="B1637" s="13" t="s">
        <v>177</v>
      </c>
      <c r="C1637" s="13" t="s">
        <v>183</v>
      </c>
      <c r="D1637" s="14" t="str">
        <f t="shared" si="27"/>
        <v>Not Ready19FemaleTotal Anxiety (20.1)</v>
      </c>
      <c r="E1637" t="e">
        <f>VLOOKUP($D1637, Data!$A$2:$V$9750, E$16, 0)</f>
        <v>#N/A</v>
      </c>
      <c r="F1637" t="e">
        <f>VLOOKUP($D1637, Data!$A$2:$V$9750, F$16, 0)</f>
        <v>#N/A</v>
      </c>
      <c r="G1637" t="e">
        <f>VLOOKUP($D1637, Data!$A$2:$V$9750, G$16, 0)</f>
        <v>#N/A</v>
      </c>
      <c r="H1637" t="e">
        <f>VLOOKUP($D1637, Data!$A$2:$V$9750, H$16, 0)</f>
        <v>#N/A</v>
      </c>
      <c r="I1637" t="e">
        <f>VLOOKUP($D1637, Data!$A$2:$V$9750, I$16, 0)</f>
        <v>#N/A</v>
      </c>
    </row>
    <row r="1638" spans="1:9" x14ac:dyDescent="0.25">
      <c r="A1638" s="11">
        <v>19</v>
      </c>
      <c r="B1638" s="13" t="s">
        <v>178</v>
      </c>
      <c r="C1638" s="13" t="s">
        <v>29</v>
      </c>
      <c r="D1638" s="14" t="str">
        <f t="shared" si="27"/>
        <v>Not Ready19GenderfluidSocial Phobia (9.1)</v>
      </c>
      <c r="E1638" t="e">
        <f>VLOOKUP($D1638, Data!$A$2:$V$9750, E$16, 0)</f>
        <v>#N/A</v>
      </c>
      <c r="F1638" t="e">
        <f>VLOOKUP($D1638, Data!$A$2:$V$9750, F$16, 0)</f>
        <v>#N/A</v>
      </c>
      <c r="G1638" t="e">
        <f>VLOOKUP($D1638, Data!$A$2:$V$9750, G$16, 0)</f>
        <v>#N/A</v>
      </c>
      <c r="H1638" t="e">
        <f>VLOOKUP($D1638, Data!$A$2:$V$9750, H$16, 0)</f>
        <v>#N/A</v>
      </c>
      <c r="I1638" t="e">
        <f>VLOOKUP($D1638, Data!$A$2:$V$9750, I$16, 0)</f>
        <v>#N/A</v>
      </c>
    </row>
    <row r="1639" spans="1:9" x14ac:dyDescent="0.25">
      <c r="A1639" s="11">
        <v>19</v>
      </c>
      <c r="B1639" s="13" t="s">
        <v>178</v>
      </c>
      <c r="C1639" s="13" t="s">
        <v>30</v>
      </c>
      <c r="D1639" s="14" t="str">
        <f t="shared" si="27"/>
        <v>Not Ready19GenderfluidPanic Disorder (9.1)</v>
      </c>
      <c r="E1639" t="e">
        <f>VLOOKUP($D1639, Data!$A$2:$V$9750, E$16, 0)</f>
        <v>#N/A</v>
      </c>
      <c r="F1639" t="e">
        <f>VLOOKUP($D1639, Data!$A$2:$V$9750, F$16, 0)</f>
        <v>#N/A</v>
      </c>
      <c r="G1639" t="e">
        <f>VLOOKUP($D1639, Data!$A$2:$V$9750, G$16, 0)</f>
        <v>#N/A</v>
      </c>
      <c r="H1639" t="e">
        <f>VLOOKUP($D1639, Data!$A$2:$V$9750, H$16, 0)</f>
        <v>#N/A</v>
      </c>
      <c r="I1639" t="e">
        <f>VLOOKUP($D1639, Data!$A$2:$V$9750, I$16, 0)</f>
        <v>#N/A</v>
      </c>
    </row>
    <row r="1640" spans="1:9" x14ac:dyDescent="0.25">
      <c r="A1640" s="11">
        <v>19</v>
      </c>
      <c r="B1640" s="13" t="s">
        <v>178</v>
      </c>
      <c r="C1640" s="13" t="s">
        <v>31</v>
      </c>
      <c r="D1640" s="14" t="str">
        <f t="shared" si="27"/>
        <v>Not Ready19GenderfluidGeneralized Anxiety Disorder (6.1)</v>
      </c>
      <c r="E1640" t="e">
        <f>VLOOKUP($D1640, Data!$A$2:$V$9750, E$16, 0)</f>
        <v>#N/A</v>
      </c>
      <c r="F1640" t="e">
        <f>VLOOKUP($D1640, Data!$A$2:$V$9750, F$16, 0)</f>
        <v>#N/A</v>
      </c>
      <c r="G1640" t="e">
        <f>VLOOKUP($D1640, Data!$A$2:$V$9750, G$16, 0)</f>
        <v>#N/A</v>
      </c>
      <c r="H1640" t="e">
        <f>VLOOKUP($D1640, Data!$A$2:$V$9750, H$16, 0)</f>
        <v>#N/A</v>
      </c>
      <c r="I1640" t="e">
        <f>VLOOKUP($D1640, Data!$A$2:$V$9750, I$16, 0)</f>
        <v>#N/A</v>
      </c>
    </row>
    <row r="1641" spans="1:9" x14ac:dyDescent="0.25">
      <c r="A1641" s="11">
        <v>19</v>
      </c>
      <c r="B1641" s="13" t="s">
        <v>178</v>
      </c>
      <c r="C1641" s="13" t="s">
        <v>32</v>
      </c>
      <c r="D1641" s="14" t="str">
        <f t="shared" si="27"/>
        <v>Not Ready19GenderfluidMajor Depressive Disorder (10.1)</v>
      </c>
      <c r="E1641" t="e">
        <f>VLOOKUP($D1641, Data!$A$2:$V$9750, E$16, 0)</f>
        <v>#N/A</v>
      </c>
      <c r="F1641" t="e">
        <f>VLOOKUP($D1641, Data!$A$2:$V$9750, F$16, 0)</f>
        <v>#N/A</v>
      </c>
      <c r="G1641" t="e">
        <f>VLOOKUP($D1641, Data!$A$2:$V$9750, G$16, 0)</f>
        <v>#N/A</v>
      </c>
      <c r="H1641" t="e">
        <f>VLOOKUP($D1641, Data!$A$2:$V$9750, H$16, 0)</f>
        <v>#N/A</v>
      </c>
      <c r="I1641" t="e">
        <f>VLOOKUP($D1641, Data!$A$2:$V$9750, I$16, 0)</f>
        <v>#N/A</v>
      </c>
    </row>
    <row r="1642" spans="1:9" x14ac:dyDescent="0.25">
      <c r="A1642" s="11">
        <v>19</v>
      </c>
      <c r="B1642" s="13" t="s">
        <v>178</v>
      </c>
      <c r="C1642" s="13" t="s">
        <v>33</v>
      </c>
      <c r="D1642" s="14" t="str">
        <f t="shared" si="27"/>
        <v>Not Ready19GenderfluidSeparation Anxiety Disorder (7.1)</v>
      </c>
      <c r="E1642" t="e">
        <f>VLOOKUP($D1642, Data!$A$2:$V$9750, E$16, 0)</f>
        <v>#N/A</v>
      </c>
      <c r="F1642" t="e">
        <f>VLOOKUP($D1642, Data!$A$2:$V$9750, F$16, 0)</f>
        <v>#N/A</v>
      </c>
      <c r="G1642" t="e">
        <f>VLOOKUP($D1642, Data!$A$2:$V$9750, G$16, 0)</f>
        <v>#N/A</v>
      </c>
      <c r="H1642" t="e">
        <f>VLOOKUP($D1642, Data!$A$2:$V$9750, H$16, 0)</f>
        <v>#N/A</v>
      </c>
      <c r="I1642" t="e">
        <f>VLOOKUP($D1642, Data!$A$2:$V$9750, I$16, 0)</f>
        <v>#N/A</v>
      </c>
    </row>
    <row r="1643" spans="1:9" x14ac:dyDescent="0.25">
      <c r="A1643" s="11">
        <v>19</v>
      </c>
      <c r="B1643" s="13" t="s">
        <v>178</v>
      </c>
      <c r="C1643" s="13" t="s">
        <v>34</v>
      </c>
      <c r="D1643" s="14" t="str">
        <f t="shared" si="27"/>
        <v>Not Ready19GenderfluidObsessive Compulsive Disorder (6.1)</v>
      </c>
      <c r="E1643" t="e">
        <f>VLOOKUP($D1643, Data!$A$2:$V$9750, E$16, 0)</f>
        <v>#N/A</v>
      </c>
      <c r="F1643" t="e">
        <f>VLOOKUP($D1643, Data!$A$2:$V$9750, F$16, 0)</f>
        <v>#N/A</v>
      </c>
      <c r="G1643" t="e">
        <f>VLOOKUP($D1643, Data!$A$2:$V$9750, G$16, 0)</f>
        <v>#N/A</v>
      </c>
      <c r="H1643" t="e">
        <f>VLOOKUP($D1643, Data!$A$2:$V$9750, H$16, 0)</f>
        <v>#N/A</v>
      </c>
      <c r="I1643" t="e">
        <f>VLOOKUP($D1643, Data!$A$2:$V$9750, I$16, 0)</f>
        <v>#N/A</v>
      </c>
    </row>
    <row r="1644" spans="1:9" x14ac:dyDescent="0.25">
      <c r="A1644" s="11">
        <v>19</v>
      </c>
      <c r="B1644" s="13" t="s">
        <v>178</v>
      </c>
      <c r="C1644" s="13" t="s">
        <v>35</v>
      </c>
      <c r="D1644" s="14" t="str">
        <f t="shared" si="27"/>
        <v>Not Ready19GenderfluidTotal Anxiety (37.1)</v>
      </c>
      <c r="E1644" t="e">
        <f>VLOOKUP($D1644, Data!$A$2:$V$9750, E$16, 0)</f>
        <v>#N/A</v>
      </c>
      <c r="F1644" t="e">
        <f>VLOOKUP($D1644, Data!$A$2:$V$9750, F$16, 0)</f>
        <v>#N/A</v>
      </c>
      <c r="G1644" t="e">
        <f>VLOOKUP($D1644, Data!$A$2:$V$9750, G$16, 0)</f>
        <v>#N/A</v>
      </c>
      <c r="H1644" t="e">
        <f>VLOOKUP($D1644, Data!$A$2:$V$9750, H$16, 0)</f>
        <v>#N/A</v>
      </c>
      <c r="I1644" t="e">
        <f>VLOOKUP($D1644, Data!$A$2:$V$9750, I$16, 0)</f>
        <v>#N/A</v>
      </c>
    </row>
    <row r="1645" spans="1:9" x14ac:dyDescent="0.25">
      <c r="A1645" s="11">
        <v>19</v>
      </c>
      <c r="B1645" s="13" t="s">
        <v>178</v>
      </c>
      <c r="C1645" s="13" t="s">
        <v>36</v>
      </c>
      <c r="D1645" s="14" t="str">
        <f t="shared" si="27"/>
        <v>Not Ready19GenderfluidTotal Anxiety and Depression (47.1)</v>
      </c>
      <c r="E1645" t="e">
        <f>VLOOKUP($D1645, Data!$A$2:$V$9750, E$16, 0)</f>
        <v>#N/A</v>
      </c>
      <c r="F1645" t="e">
        <f>VLOOKUP($D1645, Data!$A$2:$V$9750, F$16, 0)</f>
        <v>#N/A</v>
      </c>
      <c r="G1645" t="e">
        <f>VLOOKUP($D1645, Data!$A$2:$V$9750, G$16, 0)</f>
        <v>#N/A</v>
      </c>
      <c r="H1645" t="e">
        <f>VLOOKUP($D1645, Data!$A$2:$V$9750, H$16, 0)</f>
        <v>#N/A</v>
      </c>
      <c r="I1645" t="e">
        <f>VLOOKUP($D1645, Data!$A$2:$V$9750, I$16, 0)</f>
        <v>#N/A</v>
      </c>
    </row>
    <row r="1646" spans="1:9" x14ac:dyDescent="0.25">
      <c r="A1646" s="11">
        <v>19</v>
      </c>
      <c r="B1646" s="13" t="s">
        <v>178</v>
      </c>
      <c r="C1646" s="13" t="s">
        <v>52</v>
      </c>
      <c r="D1646" s="14" t="str">
        <f t="shared" si="27"/>
        <v>Not Ready19GenderfluidTotal Anxiety (15.1)</v>
      </c>
      <c r="E1646" t="e">
        <f>VLOOKUP($D1646, Data!$A$2:$V$9750, E$16, 0)</f>
        <v>#N/A</v>
      </c>
      <c r="F1646" t="e">
        <f>VLOOKUP($D1646, Data!$A$2:$V$9750, F$16, 0)</f>
        <v>#N/A</v>
      </c>
      <c r="G1646" t="e">
        <f>VLOOKUP($D1646, Data!$A$2:$V$9750, G$16, 0)</f>
        <v>#N/A</v>
      </c>
      <c r="H1646" t="e">
        <f>VLOOKUP($D1646, Data!$A$2:$V$9750, H$16, 0)</f>
        <v>#N/A</v>
      </c>
      <c r="I1646" t="e">
        <f>VLOOKUP($D1646, Data!$A$2:$V$9750, I$16, 0)</f>
        <v>#N/A</v>
      </c>
    </row>
    <row r="1647" spans="1:9" x14ac:dyDescent="0.25">
      <c r="A1647" s="11">
        <v>19</v>
      </c>
      <c r="B1647" s="13" t="s">
        <v>178</v>
      </c>
      <c r="C1647" s="13" t="s">
        <v>53</v>
      </c>
      <c r="D1647" s="14" t="str">
        <f t="shared" si="27"/>
        <v>Not Ready19GenderfluidTotal Anxiety and Depression (25.1)</v>
      </c>
      <c r="E1647" t="e">
        <f>VLOOKUP($D1647, Data!$A$2:$V$9750, E$16, 0)</f>
        <v>#N/A</v>
      </c>
      <c r="F1647" t="e">
        <f>VLOOKUP($D1647, Data!$A$2:$V$9750, F$16, 0)</f>
        <v>#N/A</v>
      </c>
      <c r="G1647" t="e">
        <f>VLOOKUP($D1647, Data!$A$2:$V$9750, G$16, 0)</f>
        <v>#N/A</v>
      </c>
      <c r="H1647" t="e">
        <f>VLOOKUP($D1647, Data!$A$2:$V$9750, H$16, 0)</f>
        <v>#N/A</v>
      </c>
      <c r="I1647" t="e">
        <f>VLOOKUP($D1647, Data!$A$2:$V$9750, I$16, 0)</f>
        <v>#N/A</v>
      </c>
    </row>
    <row r="1648" spans="1:9" x14ac:dyDescent="0.25">
      <c r="A1648" s="11">
        <v>19</v>
      </c>
      <c r="B1648" s="13" t="s">
        <v>178</v>
      </c>
      <c r="C1648" s="13" t="s">
        <v>182</v>
      </c>
      <c r="D1648" s="14" t="str">
        <f t="shared" si="27"/>
        <v>Not Ready19GenderfluidTotal Depression (5.1)</v>
      </c>
      <c r="E1648" t="e">
        <f>VLOOKUP($D1648, Data!$A$2:$V$9750, E$16, 0)</f>
        <v>#N/A</v>
      </c>
      <c r="F1648" t="e">
        <f>VLOOKUP($D1648, Data!$A$2:$V$9750, F$16, 0)</f>
        <v>#N/A</v>
      </c>
      <c r="G1648" t="e">
        <f>VLOOKUP($D1648, Data!$A$2:$V$9750, G$16, 0)</f>
        <v>#N/A</v>
      </c>
      <c r="H1648" t="e">
        <f>VLOOKUP($D1648, Data!$A$2:$V$9750, H$16, 0)</f>
        <v>#N/A</v>
      </c>
      <c r="I1648" t="e">
        <f>VLOOKUP($D1648, Data!$A$2:$V$9750, I$16, 0)</f>
        <v>#N/A</v>
      </c>
    </row>
    <row r="1649" spans="1:9" x14ac:dyDescent="0.25">
      <c r="A1649" s="11">
        <v>19</v>
      </c>
      <c r="B1649" s="13" t="s">
        <v>178</v>
      </c>
      <c r="C1649" s="13" t="s">
        <v>183</v>
      </c>
      <c r="D1649" s="14" t="str">
        <f t="shared" si="27"/>
        <v>Not Ready19GenderfluidTotal Anxiety (20.1)</v>
      </c>
      <c r="E1649" t="e">
        <f>VLOOKUP($D1649, Data!$A$2:$V$9750, E$16, 0)</f>
        <v>#N/A</v>
      </c>
      <c r="F1649" t="e">
        <f>VLOOKUP($D1649, Data!$A$2:$V$9750, F$16, 0)</f>
        <v>#N/A</v>
      </c>
      <c r="G1649" t="e">
        <f>VLOOKUP($D1649, Data!$A$2:$V$9750, G$16, 0)</f>
        <v>#N/A</v>
      </c>
      <c r="H1649" t="e">
        <f>VLOOKUP($D1649, Data!$A$2:$V$9750, H$16, 0)</f>
        <v>#N/A</v>
      </c>
      <c r="I1649" t="e">
        <f>VLOOKUP($D1649, Data!$A$2:$V$9750, I$16, 0)</f>
        <v>#N/A</v>
      </c>
    </row>
    <row r="1650" spans="1:9" x14ac:dyDescent="0.25">
      <c r="A1650" s="11">
        <v>19</v>
      </c>
      <c r="B1650" s="13" t="s">
        <v>179</v>
      </c>
      <c r="C1650" s="13" t="s">
        <v>29</v>
      </c>
      <c r="D1650" s="14" t="str">
        <f t="shared" si="27"/>
        <v>Not Ready19MaleSocial Phobia (9.1)</v>
      </c>
      <c r="E1650" t="e">
        <f>VLOOKUP($D1650, Data!$A$2:$V$9750, E$16, 0)</f>
        <v>#N/A</v>
      </c>
      <c r="F1650" t="e">
        <f>VLOOKUP($D1650, Data!$A$2:$V$9750, F$16, 0)</f>
        <v>#N/A</v>
      </c>
      <c r="G1650" t="e">
        <f>VLOOKUP($D1650, Data!$A$2:$V$9750, G$16, 0)</f>
        <v>#N/A</v>
      </c>
      <c r="H1650" t="e">
        <f>VLOOKUP($D1650, Data!$A$2:$V$9750, H$16, 0)</f>
        <v>#N/A</v>
      </c>
      <c r="I1650" t="e">
        <f>VLOOKUP($D1650, Data!$A$2:$V$9750, I$16, 0)</f>
        <v>#N/A</v>
      </c>
    </row>
    <row r="1651" spans="1:9" x14ac:dyDescent="0.25">
      <c r="A1651" s="11">
        <v>19</v>
      </c>
      <c r="B1651" s="13" t="s">
        <v>179</v>
      </c>
      <c r="C1651" s="13" t="s">
        <v>30</v>
      </c>
      <c r="D1651" s="14" t="str">
        <f t="shared" si="27"/>
        <v>Not Ready19MalePanic Disorder (9.1)</v>
      </c>
      <c r="E1651" t="e">
        <f>VLOOKUP($D1651, Data!$A$2:$V$9750, E$16, 0)</f>
        <v>#N/A</v>
      </c>
      <c r="F1651" t="e">
        <f>VLOOKUP($D1651, Data!$A$2:$V$9750, F$16, 0)</f>
        <v>#N/A</v>
      </c>
      <c r="G1651" t="e">
        <f>VLOOKUP($D1651, Data!$A$2:$V$9750, G$16, 0)</f>
        <v>#N/A</v>
      </c>
      <c r="H1651" t="e">
        <f>VLOOKUP($D1651, Data!$A$2:$V$9750, H$16, 0)</f>
        <v>#N/A</v>
      </c>
      <c r="I1651" t="e">
        <f>VLOOKUP($D1651, Data!$A$2:$V$9750, I$16, 0)</f>
        <v>#N/A</v>
      </c>
    </row>
    <row r="1652" spans="1:9" x14ac:dyDescent="0.25">
      <c r="A1652" s="11">
        <v>19</v>
      </c>
      <c r="B1652" s="13" t="s">
        <v>179</v>
      </c>
      <c r="C1652" s="13" t="s">
        <v>31</v>
      </c>
      <c r="D1652" s="14" t="str">
        <f t="shared" si="27"/>
        <v>Not Ready19MaleGeneralized Anxiety Disorder (6.1)</v>
      </c>
      <c r="E1652" t="e">
        <f>VLOOKUP($D1652, Data!$A$2:$V$9750, E$16, 0)</f>
        <v>#N/A</v>
      </c>
      <c r="F1652" t="e">
        <f>VLOOKUP($D1652, Data!$A$2:$V$9750, F$16, 0)</f>
        <v>#N/A</v>
      </c>
      <c r="G1652" t="e">
        <f>VLOOKUP($D1652, Data!$A$2:$V$9750, G$16, 0)</f>
        <v>#N/A</v>
      </c>
      <c r="H1652" t="e">
        <f>VLOOKUP($D1652, Data!$A$2:$V$9750, H$16, 0)</f>
        <v>#N/A</v>
      </c>
      <c r="I1652" t="e">
        <f>VLOOKUP($D1652, Data!$A$2:$V$9750, I$16, 0)</f>
        <v>#N/A</v>
      </c>
    </row>
    <row r="1653" spans="1:9" x14ac:dyDescent="0.25">
      <c r="A1653" s="11">
        <v>19</v>
      </c>
      <c r="B1653" s="13" t="s">
        <v>179</v>
      </c>
      <c r="C1653" s="13" t="s">
        <v>32</v>
      </c>
      <c r="D1653" s="14" t="str">
        <f t="shared" si="27"/>
        <v>Not Ready19MaleMajor Depressive Disorder (10.1)</v>
      </c>
      <c r="E1653" t="e">
        <f>VLOOKUP($D1653, Data!$A$2:$V$9750, E$16, 0)</f>
        <v>#N/A</v>
      </c>
      <c r="F1653" t="e">
        <f>VLOOKUP($D1653, Data!$A$2:$V$9750, F$16, 0)</f>
        <v>#N/A</v>
      </c>
      <c r="G1653" t="e">
        <f>VLOOKUP($D1653, Data!$A$2:$V$9750, G$16, 0)</f>
        <v>#N/A</v>
      </c>
      <c r="H1653" t="e">
        <f>VLOOKUP($D1653, Data!$A$2:$V$9750, H$16, 0)</f>
        <v>#N/A</v>
      </c>
      <c r="I1653" t="e">
        <f>VLOOKUP($D1653, Data!$A$2:$V$9750, I$16, 0)</f>
        <v>#N/A</v>
      </c>
    </row>
    <row r="1654" spans="1:9" x14ac:dyDescent="0.25">
      <c r="A1654" s="11">
        <v>19</v>
      </c>
      <c r="B1654" s="13" t="s">
        <v>179</v>
      </c>
      <c r="C1654" s="13" t="s">
        <v>33</v>
      </c>
      <c r="D1654" s="14" t="str">
        <f t="shared" si="27"/>
        <v>Not Ready19MaleSeparation Anxiety Disorder (7.1)</v>
      </c>
      <c r="E1654" t="e">
        <f>VLOOKUP($D1654, Data!$A$2:$V$9750, E$16, 0)</f>
        <v>#N/A</v>
      </c>
      <c r="F1654" t="e">
        <f>VLOOKUP($D1654, Data!$A$2:$V$9750, F$16, 0)</f>
        <v>#N/A</v>
      </c>
      <c r="G1654" t="e">
        <f>VLOOKUP($D1654, Data!$A$2:$V$9750, G$16, 0)</f>
        <v>#N/A</v>
      </c>
      <c r="H1654" t="e">
        <f>VLOOKUP($D1654, Data!$A$2:$V$9750, H$16, 0)</f>
        <v>#N/A</v>
      </c>
      <c r="I1654" t="e">
        <f>VLOOKUP($D1654, Data!$A$2:$V$9750, I$16, 0)</f>
        <v>#N/A</v>
      </c>
    </row>
    <row r="1655" spans="1:9" x14ac:dyDescent="0.25">
      <c r="A1655" s="11">
        <v>19</v>
      </c>
      <c r="B1655" s="13" t="s">
        <v>179</v>
      </c>
      <c r="C1655" s="13" t="s">
        <v>34</v>
      </c>
      <c r="D1655" s="14" t="str">
        <f t="shared" si="27"/>
        <v>Not Ready19MaleObsessive Compulsive Disorder (6.1)</v>
      </c>
      <c r="E1655" t="e">
        <f>VLOOKUP($D1655, Data!$A$2:$V$9750, E$16, 0)</f>
        <v>#N/A</v>
      </c>
      <c r="F1655" t="e">
        <f>VLOOKUP($D1655, Data!$A$2:$V$9750, F$16, 0)</f>
        <v>#N/A</v>
      </c>
      <c r="G1655" t="e">
        <f>VLOOKUP($D1655, Data!$A$2:$V$9750, G$16, 0)</f>
        <v>#N/A</v>
      </c>
      <c r="H1655" t="e">
        <f>VLOOKUP($D1655, Data!$A$2:$V$9750, H$16, 0)</f>
        <v>#N/A</v>
      </c>
      <c r="I1655" t="e">
        <f>VLOOKUP($D1655, Data!$A$2:$V$9750, I$16, 0)</f>
        <v>#N/A</v>
      </c>
    </row>
    <row r="1656" spans="1:9" x14ac:dyDescent="0.25">
      <c r="A1656" s="11">
        <v>19</v>
      </c>
      <c r="B1656" s="13" t="s">
        <v>179</v>
      </c>
      <c r="C1656" s="13" t="s">
        <v>35</v>
      </c>
      <c r="D1656" s="14" t="str">
        <f t="shared" si="27"/>
        <v>Not Ready19MaleTotal Anxiety (37.1)</v>
      </c>
      <c r="E1656" t="e">
        <f>VLOOKUP($D1656, Data!$A$2:$V$9750, E$16, 0)</f>
        <v>#N/A</v>
      </c>
      <c r="F1656" t="e">
        <f>VLOOKUP($D1656, Data!$A$2:$V$9750, F$16, 0)</f>
        <v>#N/A</v>
      </c>
      <c r="G1656" t="e">
        <f>VLOOKUP($D1656, Data!$A$2:$V$9750, G$16, 0)</f>
        <v>#N/A</v>
      </c>
      <c r="H1656" t="e">
        <f>VLOOKUP($D1656, Data!$A$2:$V$9750, H$16, 0)</f>
        <v>#N/A</v>
      </c>
      <c r="I1656" t="e">
        <f>VLOOKUP($D1656, Data!$A$2:$V$9750, I$16, 0)</f>
        <v>#N/A</v>
      </c>
    </row>
    <row r="1657" spans="1:9" x14ac:dyDescent="0.25">
      <c r="A1657" s="11">
        <v>19</v>
      </c>
      <c r="B1657" s="13" t="s">
        <v>179</v>
      </c>
      <c r="C1657" s="13" t="s">
        <v>36</v>
      </c>
      <c r="D1657" s="14" t="str">
        <f t="shared" si="27"/>
        <v>Not Ready19MaleTotal Anxiety and Depression (47.1)</v>
      </c>
      <c r="E1657" t="e">
        <f>VLOOKUP($D1657, Data!$A$2:$V$9750, E$16, 0)</f>
        <v>#N/A</v>
      </c>
      <c r="F1657" t="e">
        <f>VLOOKUP($D1657, Data!$A$2:$V$9750, F$16, 0)</f>
        <v>#N/A</v>
      </c>
      <c r="G1657" t="e">
        <f>VLOOKUP($D1657, Data!$A$2:$V$9750, G$16, 0)</f>
        <v>#N/A</v>
      </c>
      <c r="H1657" t="e">
        <f>VLOOKUP($D1657, Data!$A$2:$V$9750, H$16, 0)</f>
        <v>#N/A</v>
      </c>
      <c r="I1657" t="e">
        <f>VLOOKUP($D1657, Data!$A$2:$V$9750, I$16, 0)</f>
        <v>#N/A</v>
      </c>
    </row>
    <row r="1658" spans="1:9" x14ac:dyDescent="0.25">
      <c r="A1658" s="11">
        <v>19</v>
      </c>
      <c r="B1658" s="13" t="s">
        <v>179</v>
      </c>
      <c r="C1658" s="13" t="s">
        <v>52</v>
      </c>
      <c r="D1658" s="14" t="str">
        <f t="shared" si="27"/>
        <v>Not Ready19MaleTotal Anxiety (15.1)</v>
      </c>
      <c r="E1658" t="e">
        <f>VLOOKUP($D1658, Data!$A$2:$V$9750, E$16, 0)</f>
        <v>#N/A</v>
      </c>
      <c r="F1658" t="e">
        <f>VLOOKUP($D1658, Data!$A$2:$V$9750, F$16, 0)</f>
        <v>#N/A</v>
      </c>
      <c r="G1658" t="e">
        <f>VLOOKUP($D1658, Data!$A$2:$V$9750, G$16, 0)</f>
        <v>#N/A</v>
      </c>
      <c r="H1658" t="e">
        <f>VLOOKUP($D1658, Data!$A$2:$V$9750, H$16, 0)</f>
        <v>#N/A</v>
      </c>
      <c r="I1658" t="e">
        <f>VLOOKUP($D1658, Data!$A$2:$V$9750, I$16, 0)</f>
        <v>#N/A</v>
      </c>
    </row>
    <row r="1659" spans="1:9" x14ac:dyDescent="0.25">
      <c r="A1659" s="11">
        <v>19</v>
      </c>
      <c r="B1659" s="13" t="s">
        <v>179</v>
      </c>
      <c r="C1659" s="13" t="s">
        <v>53</v>
      </c>
      <c r="D1659" s="14" t="str">
        <f t="shared" si="27"/>
        <v>Not Ready19MaleTotal Anxiety and Depression (25.1)</v>
      </c>
      <c r="E1659" t="e">
        <f>VLOOKUP($D1659, Data!$A$2:$V$9750, E$16, 0)</f>
        <v>#N/A</v>
      </c>
      <c r="F1659" t="e">
        <f>VLOOKUP($D1659, Data!$A$2:$V$9750, F$16, 0)</f>
        <v>#N/A</v>
      </c>
      <c r="G1659" t="e">
        <f>VLOOKUP($D1659, Data!$A$2:$V$9750, G$16, 0)</f>
        <v>#N/A</v>
      </c>
      <c r="H1659" t="e">
        <f>VLOOKUP($D1659, Data!$A$2:$V$9750, H$16, 0)</f>
        <v>#N/A</v>
      </c>
      <c r="I1659" t="e">
        <f>VLOOKUP($D1659, Data!$A$2:$V$9750, I$16, 0)</f>
        <v>#N/A</v>
      </c>
    </row>
    <row r="1660" spans="1:9" x14ac:dyDescent="0.25">
      <c r="A1660" s="11">
        <v>19</v>
      </c>
      <c r="B1660" s="13" t="s">
        <v>179</v>
      </c>
      <c r="C1660" s="13" t="s">
        <v>182</v>
      </c>
      <c r="D1660" s="14" t="str">
        <f t="shared" si="27"/>
        <v>Not Ready19MaleTotal Depression (5.1)</v>
      </c>
      <c r="E1660" t="e">
        <f>VLOOKUP($D1660, Data!$A$2:$V$9750, E$16, 0)</f>
        <v>#N/A</v>
      </c>
      <c r="F1660" t="e">
        <f>VLOOKUP($D1660, Data!$A$2:$V$9750, F$16, 0)</f>
        <v>#N/A</v>
      </c>
      <c r="G1660" t="e">
        <f>VLOOKUP($D1660, Data!$A$2:$V$9750, G$16, 0)</f>
        <v>#N/A</v>
      </c>
      <c r="H1660" t="e">
        <f>VLOOKUP($D1660, Data!$A$2:$V$9750, H$16, 0)</f>
        <v>#N/A</v>
      </c>
      <c r="I1660" t="e">
        <f>VLOOKUP($D1660, Data!$A$2:$V$9750, I$16, 0)</f>
        <v>#N/A</v>
      </c>
    </row>
    <row r="1661" spans="1:9" x14ac:dyDescent="0.25">
      <c r="A1661" s="11">
        <v>19</v>
      </c>
      <c r="B1661" s="13" t="s">
        <v>179</v>
      </c>
      <c r="C1661" s="13" t="s">
        <v>183</v>
      </c>
      <c r="D1661" s="14" t="str">
        <f t="shared" si="27"/>
        <v>Not Ready19MaleTotal Anxiety (20.1)</v>
      </c>
      <c r="E1661" t="e">
        <f>VLOOKUP($D1661, Data!$A$2:$V$9750, E$16, 0)</f>
        <v>#N/A</v>
      </c>
      <c r="F1661" t="e">
        <f>VLOOKUP($D1661, Data!$A$2:$V$9750, F$16, 0)</f>
        <v>#N/A</v>
      </c>
      <c r="G1661" t="e">
        <f>VLOOKUP($D1661, Data!$A$2:$V$9750, G$16, 0)</f>
        <v>#N/A</v>
      </c>
      <c r="H1661" t="e">
        <f>VLOOKUP($D1661, Data!$A$2:$V$9750, H$16, 0)</f>
        <v>#N/A</v>
      </c>
      <c r="I1661" t="e">
        <f>VLOOKUP($D1661, Data!$A$2:$V$9750, I$16, 0)</f>
        <v>#N/A</v>
      </c>
    </row>
    <row r="1662" spans="1:9" x14ac:dyDescent="0.25">
      <c r="A1662" s="11">
        <v>19</v>
      </c>
      <c r="B1662" s="13" t="s">
        <v>3302</v>
      </c>
      <c r="C1662" s="13" t="s">
        <v>29</v>
      </c>
      <c r="D1662" s="14" t="str">
        <f t="shared" si="27"/>
        <v>Not Ready19CombinedSocial Phobia (9.1)</v>
      </c>
      <c r="E1662" t="e">
        <f>VLOOKUP($D1662, Data!$A$2:$V$9750, E$16, 0)</f>
        <v>#N/A</v>
      </c>
      <c r="F1662" t="e">
        <f>VLOOKUP($D1662, Data!$A$2:$V$9750, F$16, 0)</f>
        <v>#N/A</v>
      </c>
      <c r="G1662" t="e">
        <f>VLOOKUP($D1662, Data!$A$2:$V$9750, G$16, 0)</f>
        <v>#N/A</v>
      </c>
      <c r="H1662" t="e">
        <f>VLOOKUP($D1662, Data!$A$2:$V$9750, H$16, 0)</f>
        <v>#N/A</v>
      </c>
      <c r="I1662" t="e">
        <f>VLOOKUP($D1662, Data!$A$2:$V$9750, I$16, 0)</f>
        <v>#N/A</v>
      </c>
    </row>
    <row r="1663" spans="1:9" x14ac:dyDescent="0.25">
      <c r="A1663" s="11">
        <v>19</v>
      </c>
      <c r="B1663" s="13" t="s">
        <v>3302</v>
      </c>
      <c r="C1663" s="13" t="s">
        <v>30</v>
      </c>
      <c r="D1663" s="14" t="str">
        <f t="shared" si="27"/>
        <v>Not Ready19CombinedPanic Disorder (9.1)</v>
      </c>
      <c r="E1663" t="e">
        <f>VLOOKUP($D1663, Data!$A$2:$V$9750, E$16, 0)</f>
        <v>#N/A</v>
      </c>
      <c r="F1663" t="e">
        <f>VLOOKUP($D1663, Data!$A$2:$V$9750, F$16, 0)</f>
        <v>#N/A</v>
      </c>
      <c r="G1663" t="e">
        <f>VLOOKUP($D1663, Data!$A$2:$V$9750, G$16, 0)</f>
        <v>#N/A</v>
      </c>
      <c r="H1663" t="e">
        <f>VLOOKUP($D1663, Data!$A$2:$V$9750, H$16, 0)</f>
        <v>#N/A</v>
      </c>
      <c r="I1663" t="e">
        <f>VLOOKUP($D1663, Data!$A$2:$V$9750, I$16, 0)</f>
        <v>#N/A</v>
      </c>
    </row>
    <row r="1664" spans="1:9" x14ac:dyDescent="0.25">
      <c r="A1664" s="11">
        <v>19</v>
      </c>
      <c r="B1664" s="13" t="s">
        <v>3302</v>
      </c>
      <c r="C1664" s="13" t="s">
        <v>31</v>
      </c>
      <c r="D1664" s="14" t="str">
        <f t="shared" si="27"/>
        <v>Not Ready19CombinedGeneralized Anxiety Disorder (6.1)</v>
      </c>
      <c r="E1664" t="e">
        <f>VLOOKUP($D1664, Data!$A$2:$V$9750, E$16, 0)</f>
        <v>#N/A</v>
      </c>
      <c r="F1664" t="e">
        <f>VLOOKUP($D1664, Data!$A$2:$V$9750, F$16, 0)</f>
        <v>#N/A</v>
      </c>
      <c r="G1664" t="e">
        <f>VLOOKUP($D1664, Data!$A$2:$V$9750, G$16, 0)</f>
        <v>#N/A</v>
      </c>
      <c r="H1664" t="e">
        <f>VLOOKUP($D1664, Data!$A$2:$V$9750, H$16, 0)</f>
        <v>#N/A</v>
      </c>
      <c r="I1664" t="e">
        <f>VLOOKUP($D1664, Data!$A$2:$V$9750, I$16, 0)</f>
        <v>#N/A</v>
      </c>
    </row>
    <row r="1665" spans="1:9" x14ac:dyDescent="0.25">
      <c r="A1665" s="11">
        <v>19</v>
      </c>
      <c r="B1665" s="13" t="s">
        <v>3302</v>
      </c>
      <c r="C1665" s="13" t="s">
        <v>32</v>
      </c>
      <c r="D1665" s="14" t="str">
        <f t="shared" si="27"/>
        <v>Not Ready19CombinedMajor Depressive Disorder (10.1)</v>
      </c>
      <c r="E1665" t="e">
        <f>VLOOKUP($D1665, Data!$A$2:$V$9750, E$16, 0)</f>
        <v>#N/A</v>
      </c>
      <c r="F1665" t="e">
        <f>VLOOKUP($D1665, Data!$A$2:$V$9750, F$16, 0)</f>
        <v>#N/A</v>
      </c>
      <c r="G1665" t="e">
        <f>VLOOKUP($D1665, Data!$A$2:$V$9750, G$16, 0)</f>
        <v>#N/A</v>
      </c>
      <c r="H1665" t="e">
        <f>VLOOKUP($D1665, Data!$A$2:$V$9750, H$16, 0)</f>
        <v>#N/A</v>
      </c>
      <c r="I1665" t="e">
        <f>VLOOKUP($D1665, Data!$A$2:$V$9750, I$16, 0)</f>
        <v>#N/A</v>
      </c>
    </row>
    <row r="1666" spans="1:9" x14ac:dyDescent="0.25">
      <c r="A1666" s="11">
        <v>19</v>
      </c>
      <c r="B1666" s="13" t="s">
        <v>3302</v>
      </c>
      <c r="C1666" s="13" t="s">
        <v>33</v>
      </c>
      <c r="D1666" s="14" t="str">
        <f t="shared" si="27"/>
        <v>Not Ready19CombinedSeparation Anxiety Disorder (7.1)</v>
      </c>
      <c r="E1666" t="e">
        <f>VLOOKUP($D1666, Data!$A$2:$V$9750, E$16, 0)</f>
        <v>#N/A</v>
      </c>
      <c r="F1666" t="e">
        <f>VLOOKUP($D1666, Data!$A$2:$V$9750, F$16, 0)</f>
        <v>#N/A</v>
      </c>
      <c r="G1666" t="e">
        <f>VLOOKUP($D1666, Data!$A$2:$V$9750, G$16, 0)</f>
        <v>#N/A</v>
      </c>
      <c r="H1666" t="e">
        <f>VLOOKUP($D1666, Data!$A$2:$V$9750, H$16, 0)</f>
        <v>#N/A</v>
      </c>
      <c r="I1666" t="e">
        <f>VLOOKUP($D1666, Data!$A$2:$V$9750, I$16, 0)</f>
        <v>#N/A</v>
      </c>
    </row>
    <row r="1667" spans="1:9" x14ac:dyDescent="0.25">
      <c r="A1667" s="11">
        <v>19</v>
      </c>
      <c r="B1667" s="13" t="s">
        <v>3302</v>
      </c>
      <c r="C1667" s="13" t="s">
        <v>34</v>
      </c>
      <c r="D1667" s="14" t="str">
        <f t="shared" si="27"/>
        <v>Not Ready19CombinedObsessive Compulsive Disorder (6.1)</v>
      </c>
      <c r="E1667" t="e">
        <f>VLOOKUP($D1667, Data!$A$2:$V$9750, E$16, 0)</f>
        <v>#N/A</v>
      </c>
      <c r="F1667" t="e">
        <f>VLOOKUP($D1667, Data!$A$2:$V$9750, F$16, 0)</f>
        <v>#N/A</v>
      </c>
      <c r="G1667" t="e">
        <f>VLOOKUP($D1667, Data!$A$2:$V$9750, G$16, 0)</f>
        <v>#N/A</v>
      </c>
      <c r="H1667" t="e">
        <f>VLOOKUP($D1667, Data!$A$2:$V$9750, H$16, 0)</f>
        <v>#N/A</v>
      </c>
      <c r="I1667" t="e">
        <f>VLOOKUP($D1667, Data!$A$2:$V$9750, I$16, 0)</f>
        <v>#N/A</v>
      </c>
    </row>
    <row r="1668" spans="1:9" x14ac:dyDescent="0.25">
      <c r="A1668" s="11">
        <v>19</v>
      </c>
      <c r="B1668" s="13" t="s">
        <v>3302</v>
      </c>
      <c r="C1668" s="13" t="s">
        <v>35</v>
      </c>
      <c r="D1668" s="14" t="str">
        <f t="shared" si="27"/>
        <v>Not Ready19CombinedTotal Anxiety (37.1)</v>
      </c>
      <c r="E1668" t="e">
        <f>VLOOKUP($D1668, Data!$A$2:$V$9750, E$16, 0)</f>
        <v>#N/A</v>
      </c>
      <c r="F1668" t="e">
        <f>VLOOKUP($D1668, Data!$A$2:$V$9750, F$16, 0)</f>
        <v>#N/A</v>
      </c>
      <c r="G1668" t="e">
        <f>VLOOKUP($D1668, Data!$A$2:$V$9750, G$16, 0)</f>
        <v>#N/A</v>
      </c>
      <c r="H1668" t="e">
        <f>VLOOKUP($D1668, Data!$A$2:$V$9750, H$16, 0)</f>
        <v>#N/A</v>
      </c>
      <c r="I1668" t="e">
        <f>VLOOKUP($D1668, Data!$A$2:$V$9750, I$16, 0)</f>
        <v>#N/A</v>
      </c>
    </row>
    <row r="1669" spans="1:9" x14ac:dyDescent="0.25">
      <c r="A1669" s="11">
        <v>19</v>
      </c>
      <c r="B1669" s="13" t="s">
        <v>3302</v>
      </c>
      <c r="C1669" s="13" t="s">
        <v>36</v>
      </c>
      <c r="D1669" s="14" t="str">
        <f t="shared" si="27"/>
        <v>Not Ready19CombinedTotal Anxiety and Depression (47.1)</v>
      </c>
      <c r="E1669" t="e">
        <f>VLOOKUP($D1669, Data!$A$2:$V$9750, E$16, 0)</f>
        <v>#N/A</v>
      </c>
      <c r="F1669" t="e">
        <f>VLOOKUP($D1669, Data!$A$2:$V$9750, F$16, 0)</f>
        <v>#N/A</v>
      </c>
      <c r="G1669" t="e">
        <f>VLOOKUP($D1669, Data!$A$2:$V$9750, G$16, 0)</f>
        <v>#N/A</v>
      </c>
      <c r="H1669" t="e">
        <f>VLOOKUP($D1669, Data!$A$2:$V$9750, H$16, 0)</f>
        <v>#N/A</v>
      </c>
      <c r="I1669" t="e">
        <f>VLOOKUP($D1669, Data!$A$2:$V$9750, I$16, 0)</f>
        <v>#N/A</v>
      </c>
    </row>
    <row r="1670" spans="1:9" x14ac:dyDescent="0.25">
      <c r="A1670" s="11">
        <v>19</v>
      </c>
      <c r="B1670" s="13" t="s">
        <v>3302</v>
      </c>
      <c r="C1670" s="13" t="s">
        <v>52</v>
      </c>
      <c r="D1670" s="14" t="str">
        <f t="shared" si="27"/>
        <v>Not Ready19CombinedTotal Anxiety (15.1)</v>
      </c>
      <c r="E1670" t="e">
        <f>VLOOKUP($D1670, Data!$A$2:$V$9750, E$16, 0)</f>
        <v>#N/A</v>
      </c>
      <c r="F1670" t="e">
        <f>VLOOKUP($D1670, Data!$A$2:$V$9750, F$16, 0)</f>
        <v>#N/A</v>
      </c>
      <c r="G1670" t="e">
        <f>VLOOKUP($D1670, Data!$A$2:$V$9750, G$16, 0)</f>
        <v>#N/A</v>
      </c>
      <c r="H1670" t="e">
        <f>VLOOKUP($D1670, Data!$A$2:$V$9750, H$16, 0)</f>
        <v>#N/A</v>
      </c>
      <c r="I1670" t="e">
        <f>VLOOKUP($D1670, Data!$A$2:$V$9750, I$16, 0)</f>
        <v>#N/A</v>
      </c>
    </row>
    <row r="1671" spans="1:9" x14ac:dyDescent="0.25">
      <c r="A1671" s="11">
        <v>19</v>
      </c>
      <c r="B1671" s="13" t="s">
        <v>3302</v>
      </c>
      <c r="C1671" s="13" t="s">
        <v>53</v>
      </c>
      <c r="D1671" s="14" t="str">
        <f t="shared" si="27"/>
        <v>Not Ready19CombinedTotal Anxiety and Depression (25.1)</v>
      </c>
      <c r="E1671" t="e">
        <f>VLOOKUP($D1671, Data!$A$2:$V$9750, E$16, 0)</f>
        <v>#N/A</v>
      </c>
      <c r="F1671" t="e">
        <f>VLOOKUP($D1671, Data!$A$2:$V$9750, F$16, 0)</f>
        <v>#N/A</v>
      </c>
      <c r="G1671" t="e">
        <f>VLOOKUP($D1671, Data!$A$2:$V$9750, G$16, 0)</f>
        <v>#N/A</v>
      </c>
      <c r="H1671" t="e">
        <f>VLOOKUP($D1671, Data!$A$2:$V$9750, H$16, 0)</f>
        <v>#N/A</v>
      </c>
      <c r="I1671" t="e">
        <f>VLOOKUP($D1671, Data!$A$2:$V$9750, I$16, 0)</f>
        <v>#N/A</v>
      </c>
    </row>
    <row r="1672" spans="1:9" x14ac:dyDescent="0.25">
      <c r="A1672" s="11">
        <v>19</v>
      </c>
      <c r="B1672" s="13" t="s">
        <v>3302</v>
      </c>
      <c r="C1672" s="13" t="s">
        <v>182</v>
      </c>
      <c r="D1672" s="14" t="str">
        <f t="shared" si="27"/>
        <v>Not Ready19CombinedTotal Depression (5.1)</v>
      </c>
      <c r="E1672" t="e">
        <f>VLOOKUP($D1672, Data!$A$2:$V$9750, E$16, 0)</f>
        <v>#N/A</v>
      </c>
      <c r="F1672" t="e">
        <f>VLOOKUP($D1672, Data!$A$2:$V$9750, F$16, 0)</f>
        <v>#N/A</v>
      </c>
      <c r="G1672" t="e">
        <f>VLOOKUP($D1672, Data!$A$2:$V$9750, G$16, 0)</f>
        <v>#N/A</v>
      </c>
      <c r="H1672" t="e">
        <f>VLOOKUP($D1672, Data!$A$2:$V$9750, H$16, 0)</f>
        <v>#N/A</v>
      </c>
      <c r="I1672" t="e">
        <f>VLOOKUP($D1672, Data!$A$2:$V$9750, I$16, 0)</f>
        <v>#N/A</v>
      </c>
    </row>
    <row r="1673" spans="1:9" x14ac:dyDescent="0.25">
      <c r="A1673" s="11">
        <v>19</v>
      </c>
      <c r="B1673" s="13" t="s">
        <v>3302</v>
      </c>
      <c r="C1673" s="13" t="s">
        <v>183</v>
      </c>
      <c r="D1673" s="14" t="str">
        <f t="shared" si="27"/>
        <v>Not Ready19CombinedTotal Anxiety (20.1)</v>
      </c>
      <c r="E1673" t="e">
        <f>VLOOKUP($D1673, Data!$A$2:$V$9750, E$16, 0)</f>
        <v>#N/A</v>
      </c>
      <c r="F1673" t="e">
        <f>VLOOKUP($D1673, Data!$A$2:$V$9750, F$16, 0)</f>
        <v>#N/A</v>
      </c>
      <c r="G1673" t="e">
        <f>VLOOKUP($D1673, Data!$A$2:$V$9750, G$16, 0)</f>
        <v>#N/A</v>
      </c>
      <c r="H1673" t="e">
        <f>VLOOKUP($D1673, Data!$A$2:$V$9750, H$16, 0)</f>
        <v>#N/A</v>
      </c>
      <c r="I1673" t="e">
        <f>VLOOKUP($D1673, Data!$A$2:$V$9750, I$16, 0)</f>
        <v>#N/A</v>
      </c>
    </row>
    <row r="1674" spans="1:9" x14ac:dyDescent="0.25">
      <c r="A1674" s="11">
        <v>19</v>
      </c>
      <c r="B1674" s="13" t="s">
        <v>180</v>
      </c>
      <c r="C1674" s="13" t="s">
        <v>29</v>
      </c>
      <c r="D1674" s="14" t="str">
        <f t="shared" si="27"/>
        <v>Not Ready19Non-binarySocial Phobia (9.1)</v>
      </c>
      <c r="E1674" t="e">
        <f>VLOOKUP($D1674, Data!$A$2:$V$9750, E$16, 0)</f>
        <v>#N/A</v>
      </c>
      <c r="F1674" t="e">
        <f>VLOOKUP($D1674, Data!$A$2:$V$9750, F$16, 0)</f>
        <v>#N/A</v>
      </c>
      <c r="G1674" t="e">
        <f>VLOOKUP($D1674, Data!$A$2:$V$9750, G$16, 0)</f>
        <v>#N/A</v>
      </c>
      <c r="H1674" t="e">
        <f>VLOOKUP($D1674, Data!$A$2:$V$9750, H$16, 0)</f>
        <v>#N/A</v>
      </c>
      <c r="I1674" t="e">
        <f>VLOOKUP($D1674, Data!$A$2:$V$9750, I$16, 0)</f>
        <v>#N/A</v>
      </c>
    </row>
    <row r="1675" spans="1:9" x14ac:dyDescent="0.25">
      <c r="A1675" s="11">
        <v>19</v>
      </c>
      <c r="B1675" s="13" t="s">
        <v>180</v>
      </c>
      <c r="C1675" s="13" t="s">
        <v>30</v>
      </c>
      <c r="D1675" s="14" t="str">
        <f t="shared" si="27"/>
        <v>Not Ready19Non-binaryPanic Disorder (9.1)</v>
      </c>
      <c r="E1675" t="e">
        <f>VLOOKUP($D1675, Data!$A$2:$V$9750, E$16, 0)</f>
        <v>#N/A</v>
      </c>
      <c r="F1675" t="e">
        <f>VLOOKUP($D1675, Data!$A$2:$V$9750, F$16, 0)</f>
        <v>#N/A</v>
      </c>
      <c r="G1675" t="e">
        <f>VLOOKUP($D1675, Data!$A$2:$V$9750, G$16, 0)</f>
        <v>#N/A</v>
      </c>
      <c r="H1675" t="e">
        <f>VLOOKUP($D1675, Data!$A$2:$V$9750, H$16, 0)</f>
        <v>#N/A</v>
      </c>
      <c r="I1675" t="e">
        <f>VLOOKUP($D1675, Data!$A$2:$V$9750, I$16, 0)</f>
        <v>#N/A</v>
      </c>
    </row>
    <row r="1676" spans="1:9" x14ac:dyDescent="0.25">
      <c r="A1676" s="11">
        <v>19</v>
      </c>
      <c r="B1676" s="13" t="s">
        <v>180</v>
      </c>
      <c r="C1676" s="13" t="s">
        <v>31</v>
      </c>
      <c r="D1676" s="14" t="str">
        <f t="shared" si="27"/>
        <v>Not Ready19Non-binaryGeneralized Anxiety Disorder (6.1)</v>
      </c>
      <c r="E1676" t="e">
        <f>VLOOKUP($D1676, Data!$A$2:$V$9750, E$16, 0)</f>
        <v>#N/A</v>
      </c>
      <c r="F1676" t="e">
        <f>VLOOKUP($D1676, Data!$A$2:$V$9750, F$16, 0)</f>
        <v>#N/A</v>
      </c>
      <c r="G1676" t="e">
        <f>VLOOKUP($D1676, Data!$A$2:$V$9750, G$16, 0)</f>
        <v>#N/A</v>
      </c>
      <c r="H1676" t="e">
        <f>VLOOKUP($D1676, Data!$A$2:$V$9750, H$16, 0)</f>
        <v>#N/A</v>
      </c>
      <c r="I1676" t="e">
        <f>VLOOKUP($D1676, Data!$A$2:$V$9750, I$16, 0)</f>
        <v>#N/A</v>
      </c>
    </row>
    <row r="1677" spans="1:9" x14ac:dyDescent="0.25">
      <c r="A1677" s="11">
        <v>19</v>
      </c>
      <c r="B1677" s="13" t="s">
        <v>180</v>
      </c>
      <c r="C1677" s="13" t="s">
        <v>32</v>
      </c>
      <c r="D1677" s="14" t="str">
        <f t="shared" si="27"/>
        <v>Not Ready19Non-binaryMajor Depressive Disorder (10.1)</v>
      </c>
      <c r="E1677" t="e">
        <f>VLOOKUP($D1677, Data!$A$2:$V$9750, E$16, 0)</f>
        <v>#N/A</v>
      </c>
      <c r="F1677" t="e">
        <f>VLOOKUP($D1677, Data!$A$2:$V$9750, F$16, 0)</f>
        <v>#N/A</v>
      </c>
      <c r="G1677" t="e">
        <f>VLOOKUP($D1677, Data!$A$2:$V$9750, G$16, 0)</f>
        <v>#N/A</v>
      </c>
      <c r="H1677" t="e">
        <f>VLOOKUP($D1677, Data!$A$2:$V$9750, H$16, 0)</f>
        <v>#N/A</v>
      </c>
      <c r="I1677" t="e">
        <f>VLOOKUP($D1677, Data!$A$2:$V$9750, I$16, 0)</f>
        <v>#N/A</v>
      </c>
    </row>
    <row r="1678" spans="1:9" x14ac:dyDescent="0.25">
      <c r="A1678" s="11">
        <v>19</v>
      </c>
      <c r="B1678" s="13" t="s">
        <v>180</v>
      </c>
      <c r="C1678" s="13" t="s">
        <v>33</v>
      </c>
      <c r="D1678" s="14" t="str">
        <f t="shared" si="27"/>
        <v>Not Ready19Non-binarySeparation Anxiety Disorder (7.1)</v>
      </c>
      <c r="E1678" t="e">
        <f>VLOOKUP($D1678, Data!$A$2:$V$9750, E$16, 0)</f>
        <v>#N/A</v>
      </c>
      <c r="F1678" t="e">
        <f>VLOOKUP($D1678, Data!$A$2:$V$9750, F$16, 0)</f>
        <v>#N/A</v>
      </c>
      <c r="G1678" t="e">
        <f>VLOOKUP($D1678, Data!$A$2:$V$9750, G$16, 0)</f>
        <v>#N/A</v>
      </c>
      <c r="H1678" t="e">
        <f>VLOOKUP($D1678, Data!$A$2:$V$9750, H$16, 0)</f>
        <v>#N/A</v>
      </c>
      <c r="I1678" t="e">
        <f>VLOOKUP($D1678, Data!$A$2:$V$9750, I$16, 0)</f>
        <v>#N/A</v>
      </c>
    </row>
    <row r="1679" spans="1:9" x14ac:dyDescent="0.25">
      <c r="A1679" s="11">
        <v>19</v>
      </c>
      <c r="B1679" s="13" t="s">
        <v>180</v>
      </c>
      <c r="C1679" s="13" t="s">
        <v>34</v>
      </c>
      <c r="D1679" s="14" t="str">
        <f t="shared" si="27"/>
        <v>Not Ready19Non-binaryObsessive Compulsive Disorder (6.1)</v>
      </c>
      <c r="E1679" t="e">
        <f>VLOOKUP($D1679, Data!$A$2:$V$9750, E$16, 0)</f>
        <v>#N/A</v>
      </c>
      <c r="F1679" t="e">
        <f>VLOOKUP($D1679, Data!$A$2:$V$9750, F$16, 0)</f>
        <v>#N/A</v>
      </c>
      <c r="G1679" t="e">
        <f>VLOOKUP($D1679, Data!$A$2:$V$9750, G$16, 0)</f>
        <v>#N/A</v>
      </c>
      <c r="H1679" t="e">
        <f>VLOOKUP($D1679, Data!$A$2:$V$9750, H$16, 0)</f>
        <v>#N/A</v>
      </c>
      <c r="I1679" t="e">
        <f>VLOOKUP($D1679, Data!$A$2:$V$9750, I$16, 0)</f>
        <v>#N/A</v>
      </c>
    </row>
    <row r="1680" spans="1:9" x14ac:dyDescent="0.25">
      <c r="A1680" s="11">
        <v>19</v>
      </c>
      <c r="B1680" s="13" t="s">
        <v>180</v>
      </c>
      <c r="C1680" s="13" t="s">
        <v>35</v>
      </c>
      <c r="D1680" s="14" t="str">
        <f t="shared" si="27"/>
        <v>Not Ready19Non-binaryTotal Anxiety (37.1)</v>
      </c>
      <c r="E1680" t="e">
        <f>VLOOKUP($D1680, Data!$A$2:$V$9750, E$16, 0)</f>
        <v>#N/A</v>
      </c>
      <c r="F1680" t="e">
        <f>VLOOKUP($D1680, Data!$A$2:$V$9750, F$16, 0)</f>
        <v>#N/A</v>
      </c>
      <c r="G1680" t="e">
        <f>VLOOKUP($D1680, Data!$A$2:$V$9750, G$16, 0)</f>
        <v>#N/A</v>
      </c>
      <c r="H1680" t="e">
        <f>VLOOKUP($D1680, Data!$A$2:$V$9750, H$16, 0)</f>
        <v>#N/A</v>
      </c>
      <c r="I1680" t="e">
        <f>VLOOKUP($D1680, Data!$A$2:$V$9750, I$16, 0)</f>
        <v>#N/A</v>
      </c>
    </row>
    <row r="1681" spans="1:9" x14ac:dyDescent="0.25">
      <c r="A1681" s="11">
        <v>19</v>
      </c>
      <c r="B1681" s="13" t="s">
        <v>180</v>
      </c>
      <c r="C1681" s="13" t="s">
        <v>36</v>
      </c>
      <c r="D1681" s="14" t="str">
        <f t="shared" si="27"/>
        <v>Not Ready19Non-binaryTotal Anxiety and Depression (47.1)</v>
      </c>
      <c r="E1681" t="e">
        <f>VLOOKUP($D1681, Data!$A$2:$V$9750, E$16, 0)</f>
        <v>#N/A</v>
      </c>
      <c r="F1681" t="e">
        <f>VLOOKUP($D1681, Data!$A$2:$V$9750, F$16, 0)</f>
        <v>#N/A</v>
      </c>
      <c r="G1681" t="e">
        <f>VLOOKUP($D1681, Data!$A$2:$V$9750, G$16, 0)</f>
        <v>#N/A</v>
      </c>
      <c r="H1681" t="e">
        <f>VLOOKUP($D1681, Data!$A$2:$V$9750, H$16, 0)</f>
        <v>#N/A</v>
      </c>
      <c r="I1681" t="e">
        <f>VLOOKUP($D1681, Data!$A$2:$V$9750, I$16, 0)</f>
        <v>#N/A</v>
      </c>
    </row>
    <row r="1682" spans="1:9" x14ac:dyDescent="0.25">
      <c r="A1682" s="11">
        <v>19</v>
      </c>
      <c r="B1682" s="13" t="s">
        <v>180</v>
      </c>
      <c r="C1682" s="13" t="s">
        <v>52</v>
      </c>
      <c r="D1682" s="14" t="str">
        <f t="shared" ref="D1682:D1745" si="28">$B$7&amp;A1682&amp;B1682&amp;C1682</f>
        <v>Not Ready19Non-binaryTotal Anxiety (15.1)</v>
      </c>
      <c r="E1682" t="e">
        <f>VLOOKUP($D1682, Data!$A$2:$V$9750, E$16, 0)</f>
        <v>#N/A</v>
      </c>
      <c r="F1682" t="e">
        <f>VLOOKUP($D1682, Data!$A$2:$V$9750, F$16, 0)</f>
        <v>#N/A</v>
      </c>
      <c r="G1682" t="e">
        <f>VLOOKUP($D1682, Data!$A$2:$V$9750, G$16, 0)</f>
        <v>#N/A</v>
      </c>
      <c r="H1682" t="e">
        <f>VLOOKUP($D1682, Data!$A$2:$V$9750, H$16, 0)</f>
        <v>#N/A</v>
      </c>
      <c r="I1682" t="e">
        <f>VLOOKUP($D1682, Data!$A$2:$V$9750, I$16, 0)</f>
        <v>#N/A</v>
      </c>
    </row>
    <row r="1683" spans="1:9" x14ac:dyDescent="0.25">
      <c r="A1683" s="11">
        <v>19</v>
      </c>
      <c r="B1683" s="13" t="s">
        <v>180</v>
      </c>
      <c r="C1683" s="13" t="s">
        <v>53</v>
      </c>
      <c r="D1683" s="14" t="str">
        <f t="shared" si="28"/>
        <v>Not Ready19Non-binaryTotal Anxiety and Depression (25.1)</v>
      </c>
      <c r="E1683" t="e">
        <f>VLOOKUP($D1683, Data!$A$2:$V$9750, E$16, 0)</f>
        <v>#N/A</v>
      </c>
      <c r="F1683" t="e">
        <f>VLOOKUP($D1683, Data!$A$2:$V$9750, F$16, 0)</f>
        <v>#N/A</v>
      </c>
      <c r="G1683" t="e">
        <f>VLOOKUP($D1683, Data!$A$2:$V$9750, G$16, 0)</f>
        <v>#N/A</v>
      </c>
      <c r="H1683" t="e">
        <f>VLOOKUP($D1683, Data!$A$2:$V$9750, H$16, 0)</f>
        <v>#N/A</v>
      </c>
      <c r="I1683" t="e">
        <f>VLOOKUP($D1683, Data!$A$2:$V$9750, I$16, 0)</f>
        <v>#N/A</v>
      </c>
    </row>
    <row r="1684" spans="1:9" x14ac:dyDescent="0.25">
      <c r="A1684" s="11">
        <v>19</v>
      </c>
      <c r="B1684" s="13" t="s">
        <v>180</v>
      </c>
      <c r="C1684" s="13" t="s">
        <v>182</v>
      </c>
      <c r="D1684" s="14" t="str">
        <f t="shared" si="28"/>
        <v>Not Ready19Non-binaryTotal Depression (5.1)</v>
      </c>
      <c r="E1684" t="e">
        <f>VLOOKUP($D1684, Data!$A$2:$V$9750, E$16, 0)</f>
        <v>#N/A</v>
      </c>
      <c r="F1684" t="e">
        <f>VLOOKUP($D1684, Data!$A$2:$V$9750, F$16, 0)</f>
        <v>#N/A</v>
      </c>
      <c r="G1684" t="e">
        <f>VLOOKUP($D1684, Data!$A$2:$V$9750, G$16, 0)</f>
        <v>#N/A</v>
      </c>
      <c r="H1684" t="e">
        <f>VLOOKUP($D1684, Data!$A$2:$V$9750, H$16, 0)</f>
        <v>#N/A</v>
      </c>
      <c r="I1684" t="e">
        <f>VLOOKUP($D1684, Data!$A$2:$V$9750, I$16, 0)</f>
        <v>#N/A</v>
      </c>
    </row>
    <row r="1685" spans="1:9" x14ac:dyDescent="0.25">
      <c r="A1685" s="11">
        <v>19</v>
      </c>
      <c r="B1685" s="13" t="s">
        <v>180</v>
      </c>
      <c r="C1685" s="13" t="s">
        <v>183</v>
      </c>
      <c r="D1685" s="14" t="str">
        <f t="shared" si="28"/>
        <v>Not Ready19Non-binaryTotal Anxiety (20.1)</v>
      </c>
      <c r="E1685" t="e">
        <f>VLOOKUP($D1685, Data!$A$2:$V$9750, E$16, 0)</f>
        <v>#N/A</v>
      </c>
      <c r="F1685" t="e">
        <f>VLOOKUP($D1685, Data!$A$2:$V$9750, F$16, 0)</f>
        <v>#N/A</v>
      </c>
      <c r="G1685" t="e">
        <f>VLOOKUP($D1685, Data!$A$2:$V$9750, G$16, 0)</f>
        <v>#N/A</v>
      </c>
      <c r="H1685" t="e">
        <f>VLOOKUP($D1685, Data!$A$2:$V$9750, H$16, 0)</f>
        <v>#N/A</v>
      </c>
      <c r="I1685" t="e">
        <f>VLOOKUP($D1685, Data!$A$2:$V$9750, I$16, 0)</f>
        <v>#N/A</v>
      </c>
    </row>
    <row r="1686" spans="1:9" x14ac:dyDescent="0.25">
      <c r="A1686" s="11">
        <v>19</v>
      </c>
      <c r="B1686" s="13" t="s">
        <v>181</v>
      </c>
      <c r="C1686" s="13" t="s">
        <v>29</v>
      </c>
      <c r="D1686" s="14" t="str">
        <f t="shared" si="28"/>
        <v>Not Ready19TransgenderSocial Phobia (9.1)</v>
      </c>
      <c r="E1686" t="e">
        <f>VLOOKUP($D1686, Data!$A$2:$V$9750, E$16, 0)</f>
        <v>#N/A</v>
      </c>
      <c r="F1686" t="e">
        <f>VLOOKUP($D1686, Data!$A$2:$V$9750, F$16, 0)</f>
        <v>#N/A</v>
      </c>
      <c r="G1686" t="e">
        <f>VLOOKUP($D1686, Data!$A$2:$V$9750, G$16, 0)</f>
        <v>#N/A</v>
      </c>
      <c r="H1686" t="e">
        <f>VLOOKUP($D1686, Data!$A$2:$V$9750, H$16, 0)</f>
        <v>#N/A</v>
      </c>
      <c r="I1686" t="e">
        <f>VLOOKUP($D1686, Data!$A$2:$V$9750, I$16, 0)</f>
        <v>#N/A</v>
      </c>
    </row>
    <row r="1687" spans="1:9" x14ac:dyDescent="0.25">
      <c r="A1687" s="11">
        <v>19</v>
      </c>
      <c r="B1687" s="13" t="s">
        <v>181</v>
      </c>
      <c r="C1687" s="13" t="s">
        <v>30</v>
      </c>
      <c r="D1687" s="14" t="str">
        <f t="shared" si="28"/>
        <v>Not Ready19TransgenderPanic Disorder (9.1)</v>
      </c>
      <c r="E1687" t="e">
        <f>VLOOKUP($D1687, Data!$A$2:$V$9750, E$16, 0)</f>
        <v>#N/A</v>
      </c>
      <c r="F1687" t="e">
        <f>VLOOKUP($D1687, Data!$A$2:$V$9750, F$16, 0)</f>
        <v>#N/A</v>
      </c>
      <c r="G1687" t="e">
        <f>VLOOKUP($D1687, Data!$A$2:$V$9750, G$16, 0)</f>
        <v>#N/A</v>
      </c>
      <c r="H1687" t="e">
        <f>VLOOKUP($D1687, Data!$A$2:$V$9750, H$16, 0)</f>
        <v>#N/A</v>
      </c>
      <c r="I1687" t="e">
        <f>VLOOKUP($D1687, Data!$A$2:$V$9750, I$16, 0)</f>
        <v>#N/A</v>
      </c>
    </row>
    <row r="1688" spans="1:9" x14ac:dyDescent="0.25">
      <c r="A1688" s="11">
        <v>19</v>
      </c>
      <c r="B1688" s="13" t="s">
        <v>181</v>
      </c>
      <c r="C1688" s="13" t="s">
        <v>31</v>
      </c>
      <c r="D1688" s="14" t="str">
        <f t="shared" si="28"/>
        <v>Not Ready19TransgenderGeneralized Anxiety Disorder (6.1)</v>
      </c>
      <c r="E1688" t="e">
        <f>VLOOKUP($D1688, Data!$A$2:$V$9750, E$16, 0)</f>
        <v>#N/A</v>
      </c>
      <c r="F1688" t="e">
        <f>VLOOKUP($D1688, Data!$A$2:$V$9750, F$16, 0)</f>
        <v>#N/A</v>
      </c>
      <c r="G1688" t="e">
        <f>VLOOKUP($D1688, Data!$A$2:$V$9750, G$16, 0)</f>
        <v>#N/A</v>
      </c>
      <c r="H1688" t="e">
        <f>VLOOKUP($D1688, Data!$A$2:$V$9750, H$16, 0)</f>
        <v>#N/A</v>
      </c>
      <c r="I1688" t="e">
        <f>VLOOKUP($D1688, Data!$A$2:$V$9750, I$16, 0)</f>
        <v>#N/A</v>
      </c>
    </row>
    <row r="1689" spans="1:9" x14ac:dyDescent="0.25">
      <c r="A1689" s="11">
        <v>19</v>
      </c>
      <c r="B1689" s="13" t="s">
        <v>181</v>
      </c>
      <c r="C1689" s="13" t="s">
        <v>32</v>
      </c>
      <c r="D1689" s="14" t="str">
        <f t="shared" si="28"/>
        <v>Not Ready19TransgenderMajor Depressive Disorder (10.1)</v>
      </c>
      <c r="E1689" t="e">
        <f>VLOOKUP($D1689, Data!$A$2:$V$9750, E$16, 0)</f>
        <v>#N/A</v>
      </c>
      <c r="F1689" t="e">
        <f>VLOOKUP($D1689, Data!$A$2:$V$9750, F$16, 0)</f>
        <v>#N/A</v>
      </c>
      <c r="G1689" t="e">
        <f>VLOOKUP($D1689, Data!$A$2:$V$9750, G$16, 0)</f>
        <v>#N/A</v>
      </c>
      <c r="H1689" t="e">
        <f>VLOOKUP($D1689, Data!$A$2:$V$9750, H$16, 0)</f>
        <v>#N/A</v>
      </c>
      <c r="I1689" t="e">
        <f>VLOOKUP($D1689, Data!$A$2:$V$9750, I$16, 0)</f>
        <v>#N/A</v>
      </c>
    </row>
    <row r="1690" spans="1:9" x14ac:dyDescent="0.25">
      <c r="A1690" s="11">
        <v>19</v>
      </c>
      <c r="B1690" s="13" t="s">
        <v>181</v>
      </c>
      <c r="C1690" s="13" t="s">
        <v>33</v>
      </c>
      <c r="D1690" s="14" t="str">
        <f t="shared" si="28"/>
        <v>Not Ready19TransgenderSeparation Anxiety Disorder (7.1)</v>
      </c>
      <c r="E1690" t="e">
        <f>VLOOKUP($D1690, Data!$A$2:$V$9750, E$16, 0)</f>
        <v>#N/A</v>
      </c>
      <c r="F1690" t="e">
        <f>VLOOKUP($D1690, Data!$A$2:$V$9750, F$16, 0)</f>
        <v>#N/A</v>
      </c>
      <c r="G1690" t="e">
        <f>VLOOKUP($D1690, Data!$A$2:$V$9750, G$16, 0)</f>
        <v>#N/A</v>
      </c>
      <c r="H1690" t="e">
        <f>VLOOKUP($D1690, Data!$A$2:$V$9750, H$16, 0)</f>
        <v>#N/A</v>
      </c>
      <c r="I1690" t="e">
        <f>VLOOKUP($D1690, Data!$A$2:$V$9750, I$16, 0)</f>
        <v>#N/A</v>
      </c>
    </row>
    <row r="1691" spans="1:9" x14ac:dyDescent="0.25">
      <c r="A1691" s="11">
        <v>19</v>
      </c>
      <c r="B1691" s="13" t="s">
        <v>181</v>
      </c>
      <c r="C1691" s="13" t="s">
        <v>34</v>
      </c>
      <c r="D1691" s="14" t="str">
        <f t="shared" si="28"/>
        <v>Not Ready19TransgenderObsessive Compulsive Disorder (6.1)</v>
      </c>
      <c r="E1691" t="e">
        <f>VLOOKUP($D1691, Data!$A$2:$V$9750, E$16, 0)</f>
        <v>#N/A</v>
      </c>
      <c r="F1691" t="e">
        <f>VLOOKUP($D1691, Data!$A$2:$V$9750, F$16, 0)</f>
        <v>#N/A</v>
      </c>
      <c r="G1691" t="e">
        <f>VLOOKUP($D1691, Data!$A$2:$V$9750, G$16, 0)</f>
        <v>#N/A</v>
      </c>
      <c r="H1691" t="e">
        <f>VLOOKUP($D1691, Data!$A$2:$V$9750, H$16, 0)</f>
        <v>#N/A</v>
      </c>
      <c r="I1691" t="e">
        <f>VLOOKUP($D1691, Data!$A$2:$V$9750, I$16, 0)</f>
        <v>#N/A</v>
      </c>
    </row>
    <row r="1692" spans="1:9" x14ac:dyDescent="0.25">
      <c r="A1692" s="11">
        <v>19</v>
      </c>
      <c r="B1692" s="13" t="s">
        <v>181</v>
      </c>
      <c r="C1692" s="13" t="s">
        <v>35</v>
      </c>
      <c r="D1692" s="14" t="str">
        <f t="shared" si="28"/>
        <v>Not Ready19TransgenderTotal Anxiety (37.1)</v>
      </c>
      <c r="E1692" t="e">
        <f>VLOOKUP($D1692, Data!$A$2:$V$9750, E$16, 0)</f>
        <v>#N/A</v>
      </c>
      <c r="F1692" t="e">
        <f>VLOOKUP($D1692, Data!$A$2:$V$9750, F$16, 0)</f>
        <v>#N/A</v>
      </c>
      <c r="G1692" t="e">
        <f>VLOOKUP($D1692, Data!$A$2:$V$9750, G$16, 0)</f>
        <v>#N/A</v>
      </c>
      <c r="H1692" t="e">
        <f>VLOOKUP($D1692, Data!$A$2:$V$9750, H$16, 0)</f>
        <v>#N/A</v>
      </c>
      <c r="I1692" t="e">
        <f>VLOOKUP($D1692, Data!$A$2:$V$9750, I$16, 0)</f>
        <v>#N/A</v>
      </c>
    </row>
    <row r="1693" spans="1:9" x14ac:dyDescent="0.25">
      <c r="A1693" s="11">
        <v>19</v>
      </c>
      <c r="B1693" s="13" t="s">
        <v>181</v>
      </c>
      <c r="C1693" s="13" t="s">
        <v>36</v>
      </c>
      <c r="D1693" s="14" t="str">
        <f t="shared" si="28"/>
        <v>Not Ready19TransgenderTotal Anxiety and Depression (47.1)</v>
      </c>
      <c r="E1693" t="e">
        <f>VLOOKUP($D1693, Data!$A$2:$V$9750, E$16, 0)</f>
        <v>#N/A</v>
      </c>
      <c r="F1693" t="e">
        <f>VLOOKUP($D1693, Data!$A$2:$V$9750, F$16, 0)</f>
        <v>#N/A</v>
      </c>
      <c r="G1693" t="e">
        <f>VLOOKUP($D1693, Data!$A$2:$V$9750, G$16, 0)</f>
        <v>#N/A</v>
      </c>
      <c r="H1693" t="e">
        <f>VLOOKUP($D1693, Data!$A$2:$V$9750, H$16, 0)</f>
        <v>#N/A</v>
      </c>
      <c r="I1693" t="e">
        <f>VLOOKUP($D1693, Data!$A$2:$V$9750, I$16, 0)</f>
        <v>#N/A</v>
      </c>
    </row>
    <row r="1694" spans="1:9" x14ac:dyDescent="0.25">
      <c r="A1694" s="11">
        <v>19</v>
      </c>
      <c r="B1694" s="13" t="s">
        <v>181</v>
      </c>
      <c r="C1694" s="13" t="s">
        <v>52</v>
      </c>
      <c r="D1694" s="14" t="str">
        <f t="shared" si="28"/>
        <v>Not Ready19TransgenderTotal Anxiety (15.1)</v>
      </c>
      <c r="E1694" t="e">
        <f>VLOOKUP($D1694, Data!$A$2:$V$9750, E$16, 0)</f>
        <v>#N/A</v>
      </c>
      <c r="F1694" t="e">
        <f>VLOOKUP($D1694, Data!$A$2:$V$9750, F$16, 0)</f>
        <v>#N/A</v>
      </c>
      <c r="G1694" t="e">
        <f>VLOOKUP($D1694, Data!$A$2:$V$9750, G$16, 0)</f>
        <v>#N/A</v>
      </c>
      <c r="H1694" t="e">
        <f>VLOOKUP($D1694, Data!$A$2:$V$9750, H$16, 0)</f>
        <v>#N/A</v>
      </c>
      <c r="I1694" t="e">
        <f>VLOOKUP($D1694, Data!$A$2:$V$9750, I$16, 0)</f>
        <v>#N/A</v>
      </c>
    </row>
    <row r="1695" spans="1:9" x14ac:dyDescent="0.25">
      <c r="A1695" s="11">
        <v>19</v>
      </c>
      <c r="B1695" s="13" t="s">
        <v>181</v>
      </c>
      <c r="C1695" s="13" t="s">
        <v>53</v>
      </c>
      <c r="D1695" s="14" t="str">
        <f t="shared" si="28"/>
        <v>Not Ready19TransgenderTotal Anxiety and Depression (25.1)</v>
      </c>
      <c r="E1695" t="e">
        <f>VLOOKUP($D1695, Data!$A$2:$V$9750, E$16, 0)</f>
        <v>#N/A</v>
      </c>
      <c r="F1695" t="e">
        <f>VLOOKUP($D1695, Data!$A$2:$V$9750, F$16, 0)</f>
        <v>#N/A</v>
      </c>
      <c r="G1695" t="e">
        <f>VLOOKUP($D1695, Data!$A$2:$V$9750, G$16, 0)</f>
        <v>#N/A</v>
      </c>
      <c r="H1695" t="e">
        <f>VLOOKUP($D1695, Data!$A$2:$V$9750, H$16, 0)</f>
        <v>#N/A</v>
      </c>
      <c r="I1695" t="e">
        <f>VLOOKUP($D1695, Data!$A$2:$V$9750, I$16, 0)</f>
        <v>#N/A</v>
      </c>
    </row>
    <row r="1696" spans="1:9" x14ac:dyDescent="0.25">
      <c r="A1696" s="11">
        <v>19</v>
      </c>
      <c r="B1696" s="13" t="s">
        <v>181</v>
      </c>
      <c r="C1696" s="13" t="s">
        <v>182</v>
      </c>
      <c r="D1696" s="14" t="str">
        <f t="shared" si="28"/>
        <v>Not Ready19TransgenderTotal Depression (5.1)</v>
      </c>
      <c r="E1696" t="e">
        <f>VLOOKUP($D1696, Data!$A$2:$V$9750, E$16, 0)</f>
        <v>#N/A</v>
      </c>
      <c r="F1696" t="e">
        <f>VLOOKUP($D1696, Data!$A$2:$V$9750, F$16, 0)</f>
        <v>#N/A</v>
      </c>
      <c r="G1696" t="e">
        <f>VLOOKUP($D1696, Data!$A$2:$V$9750, G$16, 0)</f>
        <v>#N/A</v>
      </c>
      <c r="H1696" t="e">
        <f>VLOOKUP($D1696, Data!$A$2:$V$9750, H$16, 0)</f>
        <v>#N/A</v>
      </c>
      <c r="I1696" t="e">
        <f>VLOOKUP($D1696, Data!$A$2:$V$9750, I$16, 0)</f>
        <v>#N/A</v>
      </c>
    </row>
    <row r="1697" spans="1:9" x14ac:dyDescent="0.25">
      <c r="A1697" s="11">
        <v>19</v>
      </c>
      <c r="B1697" s="13" t="s">
        <v>181</v>
      </c>
      <c r="C1697" s="13" t="s">
        <v>183</v>
      </c>
      <c r="D1697" s="14" t="str">
        <f t="shared" si="28"/>
        <v>Not Ready19TransgenderTotal Anxiety (20.1)</v>
      </c>
      <c r="E1697" t="e">
        <f>VLOOKUP($D1697, Data!$A$2:$V$9750, E$16, 0)</f>
        <v>#N/A</v>
      </c>
      <c r="F1697" t="e">
        <f>VLOOKUP($D1697, Data!$A$2:$V$9750, F$16, 0)</f>
        <v>#N/A</v>
      </c>
      <c r="G1697" t="e">
        <f>VLOOKUP($D1697, Data!$A$2:$V$9750, G$16, 0)</f>
        <v>#N/A</v>
      </c>
      <c r="H1697" t="e">
        <f>VLOOKUP($D1697, Data!$A$2:$V$9750, H$16, 0)</f>
        <v>#N/A</v>
      </c>
      <c r="I1697" t="e">
        <f>VLOOKUP($D1697, Data!$A$2:$V$9750, I$16, 0)</f>
        <v>#N/A</v>
      </c>
    </row>
    <row r="1698" spans="1:9" x14ac:dyDescent="0.25">
      <c r="A1698" s="11">
        <v>20</v>
      </c>
      <c r="B1698" s="13" t="s">
        <v>176</v>
      </c>
      <c r="C1698" s="13" t="s">
        <v>29</v>
      </c>
      <c r="D1698" s="14" t="str">
        <f t="shared" si="28"/>
        <v>Not Ready20BigenderSocial Phobia (9.1)</v>
      </c>
      <c r="E1698" t="e">
        <f>VLOOKUP($D1698, Data!$A$2:$V$9750, E$16, 0)</f>
        <v>#N/A</v>
      </c>
      <c r="F1698" t="e">
        <f>VLOOKUP($D1698, Data!$A$2:$V$9750, F$16, 0)</f>
        <v>#N/A</v>
      </c>
      <c r="G1698" t="e">
        <f>VLOOKUP($D1698, Data!$A$2:$V$9750, G$16, 0)</f>
        <v>#N/A</v>
      </c>
      <c r="H1698" t="e">
        <f>VLOOKUP($D1698, Data!$A$2:$V$9750, H$16, 0)</f>
        <v>#N/A</v>
      </c>
      <c r="I1698" t="e">
        <f>VLOOKUP($D1698, Data!$A$2:$V$9750, I$16, 0)</f>
        <v>#N/A</v>
      </c>
    </row>
    <row r="1699" spans="1:9" x14ac:dyDescent="0.25">
      <c r="A1699" s="11">
        <v>20</v>
      </c>
      <c r="B1699" s="13" t="s">
        <v>176</v>
      </c>
      <c r="C1699" s="13" t="s">
        <v>30</v>
      </c>
      <c r="D1699" s="14" t="str">
        <f t="shared" si="28"/>
        <v>Not Ready20BigenderPanic Disorder (9.1)</v>
      </c>
      <c r="E1699" t="e">
        <f>VLOOKUP($D1699, Data!$A$2:$V$9750, E$16, 0)</f>
        <v>#N/A</v>
      </c>
      <c r="F1699" t="e">
        <f>VLOOKUP($D1699, Data!$A$2:$V$9750, F$16, 0)</f>
        <v>#N/A</v>
      </c>
      <c r="G1699" t="e">
        <f>VLOOKUP($D1699, Data!$A$2:$V$9750, G$16, 0)</f>
        <v>#N/A</v>
      </c>
      <c r="H1699" t="e">
        <f>VLOOKUP($D1699, Data!$A$2:$V$9750, H$16, 0)</f>
        <v>#N/A</v>
      </c>
      <c r="I1699" t="e">
        <f>VLOOKUP($D1699, Data!$A$2:$V$9750, I$16, 0)</f>
        <v>#N/A</v>
      </c>
    </row>
    <row r="1700" spans="1:9" x14ac:dyDescent="0.25">
      <c r="A1700" s="11">
        <v>20</v>
      </c>
      <c r="B1700" s="13" t="s">
        <v>176</v>
      </c>
      <c r="C1700" s="13" t="s">
        <v>31</v>
      </c>
      <c r="D1700" s="14" t="str">
        <f t="shared" si="28"/>
        <v>Not Ready20BigenderGeneralized Anxiety Disorder (6.1)</v>
      </c>
      <c r="E1700" t="e">
        <f>VLOOKUP($D1700, Data!$A$2:$V$9750, E$16, 0)</f>
        <v>#N/A</v>
      </c>
      <c r="F1700" t="e">
        <f>VLOOKUP($D1700, Data!$A$2:$V$9750, F$16, 0)</f>
        <v>#N/A</v>
      </c>
      <c r="G1700" t="e">
        <f>VLOOKUP($D1700, Data!$A$2:$V$9750, G$16, 0)</f>
        <v>#N/A</v>
      </c>
      <c r="H1700" t="e">
        <f>VLOOKUP($D1700, Data!$A$2:$V$9750, H$16, 0)</f>
        <v>#N/A</v>
      </c>
      <c r="I1700" t="e">
        <f>VLOOKUP($D1700, Data!$A$2:$V$9750, I$16, 0)</f>
        <v>#N/A</v>
      </c>
    </row>
    <row r="1701" spans="1:9" x14ac:dyDescent="0.25">
      <c r="A1701" s="11">
        <v>20</v>
      </c>
      <c r="B1701" s="13" t="s">
        <v>176</v>
      </c>
      <c r="C1701" s="13" t="s">
        <v>32</v>
      </c>
      <c r="D1701" s="14" t="str">
        <f t="shared" si="28"/>
        <v>Not Ready20BigenderMajor Depressive Disorder (10.1)</v>
      </c>
      <c r="E1701" t="e">
        <f>VLOOKUP($D1701, Data!$A$2:$V$9750, E$16, 0)</f>
        <v>#N/A</v>
      </c>
      <c r="F1701" t="e">
        <f>VLOOKUP($D1701, Data!$A$2:$V$9750, F$16, 0)</f>
        <v>#N/A</v>
      </c>
      <c r="G1701" t="e">
        <f>VLOOKUP($D1701, Data!$A$2:$V$9750, G$16, 0)</f>
        <v>#N/A</v>
      </c>
      <c r="H1701" t="e">
        <f>VLOOKUP($D1701, Data!$A$2:$V$9750, H$16, 0)</f>
        <v>#N/A</v>
      </c>
      <c r="I1701" t="e">
        <f>VLOOKUP($D1701, Data!$A$2:$V$9750, I$16, 0)</f>
        <v>#N/A</v>
      </c>
    </row>
    <row r="1702" spans="1:9" x14ac:dyDescent="0.25">
      <c r="A1702" s="11">
        <v>20</v>
      </c>
      <c r="B1702" s="13" t="s">
        <v>176</v>
      </c>
      <c r="C1702" s="13" t="s">
        <v>33</v>
      </c>
      <c r="D1702" s="14" t="str">
        <f t="shared" si="28"/>
        <v>Not Ready20BigenderSeparation Anxiety Disorder (7.1)</v>
      </c>
      <c r="E1702" t="e">
        <f>VLOOKUP($D1702, Data!$A$2:$V$9750, E$16, 0)</f>
        <v>#N/A</v>
      </c>
      <c r="F1702" t="e">
        <f>VLOOKUP($D1702, Data!$A$2:$V$9750, F$16, 0)</f>
        <v>#N/A</v>
      </c>
      <c r="G1702" t="e">
        <f>VLOOKUP($D1702, Data!$A$2:$V$9750, G$16, 0)</f>
        <v>#N/A</v>
      </c>
      <c r="H1702" t="e">
        <f>VLOOKUP($D1702, Data!$A$2:$V$9750, H$16, 0)</f>
        <v>#N/A</v>
      </c>
      <c r="I1702" t="e">
        <f>VLOOKUP($D1702, Data!$A$2:$V$9750, I$16, 0)</f>
        <v>#N/A</v>
      </c>
    </row>
    <row r="1703" spans="1:9" x14ac:dyDescent="0.25">
      <c r="A1703" s="11">
        <v>20</v>
      </c>
      <c r="B1703" s="13" t="s">
        <v>176</v>
      </c>
      <c r="C1703" s="13" t="s">
        <v>34</v>
      </c>
      <c r="D1703" s="14" t="str">
        <f t="shared" si="28"/>
        <v>Not Ready20BigenderObsessive Compulsive Disorder (6.1)</v>
      </c>
      <c r="E1703" t="e">
        <f>VLOOKUP($D1703, Data!$A$2:$V$9750, E$16, 0)</f>
        <v>#N/A</v>
      </c>
      <c r="F1703" t="e">
        <f>VLOOKUP($D1703, Data!$A$2:$V$9750, F$16, 0)</f>
        <v>#N/A</v>
      </c>
      <c r="G1703" t="e">
        <f>VLOOKUP($D1703, Data!$A$2:$V$9750, G$16, 0)</f>
        <v>#N/A</v>
      </c>
      <c r="H1703" t="e">
        <f>VLOOKUP($D1703, Data!$A$2:$V$9750, H$16, 0)</f>
        <v>#N/A</v>
      </c>
      <c r="I1703" t="e">
        <f>VLOOKUP($D1703, Data!$A$2:$V$9750, I$16, 0)</f>
        <v>#N/A</v>
      </c>
    </row>
    <row r="1704" spans="1:9" x14ac:dyDescent="0.25">
      <c r="A1704" s="11">
        <v>20</v>
      </c>
      <c r="B1704" s="13" t="s">
        <v>176</v>
      </c>
      <c r="C1704" s="13" t="s">
        <v>35</v>
      </c>
      <c r="D1704" s="14" t="str">
        <f t="shared" si="28"/>
        <v>Not Ready20BigenderTotal Anxiety (37.1)</v>
      </c>
      <c r="E1704" t="e">
        <f>VLOOKUP($D1704, Data!$A$2:$V$9750, E$16, 0)</f>
        <v>#N/A</v>
      </c>
      <c r="F1704" t="e">
        <f>VLOOKUP($D1704, Data!$A$2:$V$9750, F$16, 0)</f>
        <v>#N/A</v>
      </c>
      <c r="G1704" t="e">
        <f>VLOOKUP($D1704, Data!$A$2:$V$9750, G$16, 0)</f>
        <v>#N/A</v>
      </c>
      <c r="H1704" t="e">
        <f>VLOOKUP($D1704, Data!$A$2:$V$9750, H$16, 0)</f>
        <v>#N/A</v>
      </c>
      <c r="I1704" t="e">
        <f>VLOOKUP($D1704, Data!$A$2:$V$9750, I$16, 0)</f>
        <v>#N/A</v>
      </c>
    </row>
    <row r="1705" spans="1:9" x14ac:dyDescent="0.25">
      <c r="A1705" s="11">
        <v>20</v>
      </c>
      <c r="B1705" s="13" t="s">
        <v>176</v>
      </c>
      <c r="C1705" s="13" t="s">
        <v>36</v>
      </c>
      <c r="D1705" s="14" t="str">
        <f t="shared" si="28"/>
        <v>Not Ready20BigenderTotal Anxiety and Depression (47.1)</v>
      </c>
      <c r="E1705" t="e">
        <f>VLOOKUP($D1705, Data!$A$2:$V$9750, E$16, 0)</f>
        <v>#N/A</v>
      </c>
      <c r="F1705" t="e">
        <f>VLOOKUP($D1705, Data!$A$2:$V$9750, F$16, 0)</f>
        <v>#N/A</v>
      </c>
      <c r="G1705" t="e">
        <f>VLOOKUP($D1705, Data!$A$2:$V$9750, G$16, 0)</f>
        <v>#N/A</v>
      </c>
      <c r="H1705" t="e">
        <f>VLOOKUP($D1705, Data!$A$2:$V$9750, H$16, 0)</f>
        <v>#N/A</v>
      </c>
      <c r="I1705" t="e">
        <f>VLOOKUP($D1705, Data!$A$2:$V$9750, I$16, 0)</f>
        <v>#N/A</v>
      </c>
    </row>
    <row r="1706" spans="1:9" x14ac:dyDescent="0.25">
      <c r="A1706" s="11">
        <v>20</v>
      </c>
      <c r="B1706" s="13" t="s">
        <v>176</v>
      </c>
      <c r="C1706" s="13" t="s">
        <v>52</v>
      </c>
      <c r="D1706" s="14" t="str">
        <f t="shared" si="28"/>
        <v>Not Ready20BigenderTotal Anxiety (15.1)</v>
      </c>
      <c r="E1706" t="e">
        <f>VLOOKUP($D1706, Data!$A$2:$V$9750, E$16, 0)</f>
        <v>#N/A</v>
      </c>
      <c r="F1706" t="e">
        <f>VLOOKUP($D1706, Data!$A$2:$V$9750, F$16, 0)</f>
        <v>#N/A</v>
      </c>
      <c r="G1706" t="e">
        <f>VLOOKUP($D1706, Data!$A$2:$V$9750, G$16, 0)</f>
        <v>#N/A</v>
      </c>
      <c r="H1706" t="e">
        <f>VLOOKUP($D1706, Data!$A$2:$V$9750, H$16, 0)</f>
        <v>#N/A</v>
      </c>
      <c r="I1706" t="e">
        <f>VLOOKUP($D1706, Data!$A$2:$V$9750, I$16, 0)</f>
        <v>#N/A</v>
      </c>
    </row>
    <row r="1707" spans="1:9" x14ac:dyDescent="0.25">
      <c r="A1707" s="11">
        <v>20</v>
      </c>
      <c r="B1707" s="13" t="s">
        <v>176</v>
      </c>
      <c r="C1707" s="13" t="s">
        <v>53</v>
      </c>
      <c r="D1707" s="14" t="str">
        <f t="shared" si="28"/>
        <v>Not Ready20BigenderTotal Anxiety and Depression (25.1)</v>
      </c>
      <c r="E1707" t="e">
        <f>VLOOKUP($D1707, Data!$A$2:$V$9750, E$16, 0)</f>
        <v>#N/A</v>
      </c>
      <c r="F1707" t="e">
        <f>VLOOKUP($D1707, Data!$A$2:$V$9750, F$16, 0)</f>
        <v>#N/A</v>
      </c>
      <c r="G1707" t="e">
        <f>VLOOKUP($D1707, Data!$A$2:$V$9750, G$16, 0)</f>
        <v>#N/A</v>
      </c>
      <c r="H1707" t="e">
        <f>VLOOKUP($D1707, Data!$A$2:$V$9750, H$16, 0)</f>
        <v>#N/A</v>
      </c>
      <c r="I1707" t="e">
        <f>VLOOKUP($D1707, Data!$A$2:$V$9750, I$16, 0)</f>
        <v>#N/A</v>
      </c>
    </row>
    <row r="1708" spans="1:9" x14ac:dyDescent="0.25">
      <c r="A1708" s="11">
        <v>20</v>
      </c>
      <c r="B1708" s="13" t="s">
        <v>176</v>
      </c>
      <c r="C1708" s="13" t="s">
        <v>182</v>
      </c>
      <c r="D1708" s="14" t="str">
        <f t="shared" si="28"/>
        <v>Not Ready20BigenderTotal Depression (5.1)</v>
      </c>
      <c r="E1708" t="e">
        <f>VLOOKUP($D1708, Data!$A$2:$V$9750, E$16, 0)</f>
        <v>#N/A</v>
      </c>
      <c r="F1708" t="e">
        <f>VLOOKUP($D1708, Data!$A$2:$V$9750, F$16, 0)</f>
        <v>#N/A</v>
      </c>
      <c r="G1708" t="e">
        <f>VLOOKUP($D1708, Data!$A$2:$V$9750, G$16, 0)</f>
        <v>#N/A</v>
      </c>
      <c r="H1708" t="e">
        <f>VLOOKUP($D1708, Data!$A$2:$V$9750, H$16, 0)</f>
        <v>#N/A</v>
      </c>
      <c r="I1708" t="e">
        <f>VLOOKUP($D1708, Data!$A$2:$V$9750, I$16, 0)</f>
        <v>#N/A</v>
      </c>
    </row>
    <row r="1709" spans="1:9" x14ac:dyDescent="0.25">
      <c r="A1709" s="11">
        <v>20</v>
      </c>
      <c r="B1709" s="13" t="s">
        <v>176</v>
      </c>
      <c r="C1709" s="13" t="s">
        <v>183</v>
      </c>
      <c r="D1709" s="14" t="str">
        <f t="shared" si="28"/>
        <v>Not Ready20BigenderTotal Anxiety (20.1)</v>
      </c>
      <c r="E1709" t="e">
        <f>VLOOKUP($D1709, Data!$A$2:$V$9750, E$16, 0)</f>
        <v>#N/A</v>
      </c>
      <c r="F1709" t="e">
        <f>VLOOKUP($D1709, Data!$A$2:$V$9750, F$16, 0)</f>
        <v>#N/A</v>
      </c>
      <c r="G1709" t="e">
        <f>VLOOKUP($D1709, Data!$A$2:$V$9750, G$16, 0)</f>
        <v>#N/A</v>
      </c>
      <c r="H1709" t="e">
        <f>VLOOKUP($D1709, Data!$A$2:$V$9750, H$16, 0)</f>
        <v>#N/A</v>
      </c>
      <c r="I1709" t="e">
        <f>VLOOKUP($D1709, Data!$A$2:$V$9750, I$16, 0)</f>
        <v>#N/A</v>
      </c>
    </row>
    <row r="1710" spans="1:9" x14ac:dyDescent="0.25">
      <c r="A1710" s="11">
        <v>20</v>
      </c>
      <c r="B1710" s="13" t="s">
        <v>177</v>
      </c>
      <c r="C1710" s="13" t="s">
        <v>29</v>
      </c>
      <c r="D1710" s="14" t="str">
        <f t="shared" si="28"/>
        <v>Not Ready20FemaleSocial Phobia (9.1)</v>
      </c>
      <c r="E1710" t="e">
        <f>VLOOKUP($D1710, Data!$A$2:$V$9750, E$16, 0)</f>
        <v>#N/A</v>
      </c>
      <c r="F1710" t="e">
        <f>VLOOKUP($D1710, Data!$A$2:$V$9750, F$16, 0)</f>
        <v>#N/A</v>
      </c>
      <c r="G1710" t="e">
        <f>VLOOKUP($D1710, Data!$A$2:$V$9750, G$16, 0)</f>
        <v>#N/A</v>
      </c>
      <c r="H1710" t="e">
        <f>VLOOKUP($D1710, Data!$A$2:$V$9750, H$16, 0)</f>
        <v>#N/A</v>
      </c>
      <c r="I1710" t="e">
        <f>VLOOKUP($D1710, Data!$A$2:$V$9750, I$16, 0)</f>
        <v>#N/A</v>
      </c>
    </row>
    <row r="1711" spans="1:9" x14ac:dyDescent="0.25">
      <c r="A1711" s="11">
        <v>20</v>
      </c>
      <c r="B1711" s="13" t="s">
        <v>177</v>
      </c>
      <c r="C1711" s="13" t="s">
        <v>30</v>
      </c>
      <c r="D1711" s="14" t="str">
        <f t="shared" si="28"/>
        <v>Not Ready20FemalePanic Disorder (9.1)</v>
      </c>
      <c r="E1711" t="e">
        <f>VLOOKUP($D1711, Data!$A$2:$V$9750, E$16, 0)</f>
        <v>#N/A</v>
      </c>
      <c r="F1711" t="e">
        <f>VLOOKUP($D1711, Data!$A$2:$V$9750, F$16, 0)</f>
        <v>#N/A</v>
      </c>
      <c r="G1711" t="e">
        <f>VLOOKUP($D1711, Data!$A$2:$V$9750, G$16, 0)</f>
        <v>#N/A</v>
      </c>
      <c r="H1711" t="e">
        <f>VLOOKUP($D1711, Data!$A$2:$V$9750, H$16, 0)</f>
        <v>#N/A</v>
      </c>
      <c r="I1711" t="e">
        <f>VLOOKUP($D1711, Data!$A$2:$V$9750, I$16, 0)</f>
        <v>#N/A</v>
      </c>
    </row>
    <row r="1712" spans="1:9" x14ac:dyDescent="0.25">
      <c r="A1712" s="11">
        <v>20</v>
      </c>
      <c r="B1712" s="13" t="s">
        <v>177</v>
      </c>
      <c r="C1712" s="13" t="s">
        <v>31</v>
      </c>
      <c r="D1712" s="14" t="str">
        <f t="shared" si="28"/>
        <v>Not Ready20FemaleGeneralized Anxiety Disorder (6.1)</v>
      </c>
      <c r="E1712" t="e">
        <f>VLOOKUP($D1712, Data!$A$2:$V$9750, E$16, 0)</f>
        <v>#N/A</v>
      </c>
      <c r="F1712" t="e">
        <f>VLOOKUP($D1712, Data!$A$2:$V$9750, F$16, 0)</f>
        <v>#N/A</v>
      </c>
      <c r="G1712" t="e">
        <f>VLOOKUP($D1712, Data!$A$2:$V$9750, G$16, 0)</f>
        <v>#N/A</v>
      </c>
      <c r="H1712" t="e">
        <f>VLOOKUP($D1712, Data!$A$2:$V$9750, H$16, 0)</f>
        <v>#N/A</v>
      </c>
      <c r="I1712" t="e">
        <f>VLOOKUP($D1712, Data!$A$2:$V$9750, I$16, 0)</f>
        <v>#N/A</v>
      </c>
    </row>
    <row r="1713" spans="1:9" x14ac:dyDescent="0.25">
      <c r="A1713" s="11">
        <v>20</v>
      </c>
      <c r="B1713" s="13" t="s">
        <v>177</v>
      </c>
      <c r="C1713" s="13" t="s">
        <v>32</v>
      </c>
      <c r="D1713" s="14" t="str">
        <f t="shared" si="28"/>
        <v>Not Ready20FemaleMajor Depressive Disorder (10.1)</v>
      </c>
      <c r="E1713" t="e">
        <f>VLOOKUP($D1713, Data!$A$2:$V$9750, E$16, 0)</f>
        <v>#N/A</v>
      </c>
      <c r="F1713" t="e">
        <f>VLOOKUP($D1713, Data!$A$2:$V$9750, F$16, 0)</f>
        <v>#N/A</v>
      </c>
      <c r="G1713" t="e">
        <f>VLOOKUP($D1713, Data!$A$2:$V$9750, G$16, 0)</f>
        <v>#N/A</v>
      </c>
      <c r="H1713" t="e">
        <f>VLOOKUP($D1713, Data!$A$2:$V$9750, H$16, 0)</f>
        <v>#N/A</v>
      </c>
      <c r="I1713" t="e">
        <f>VLOOKUP($D1713, Data!$A$2:$V$9750, I$16, 0)</f>
        <v>#N/A</v>
      </c>
    </row>
    <row r="1714" spans="1:9" x14ac:dyDescent="0.25">
      <c r="A1714" s="11">
        <v>20</v>
      </c>
      <c r="B1714" s="13" t="s">
        <v>177</v>
      </c>
      <c r="C1714" s="13" t="s">
        <v>33</v>
      </c>
      <c r="D1714" s="14" t="str">
        <f t="shared" si="28"/>
        <v>Not Ready20FemaleSeparation Anxiety Disorder (7.1)</v>
      </c>
      <c r="E1714" t="e">
        <f>VLOOKUP($D1714, Data!$A$2:$V$9750, E$16, 0)</f>
        <v>#N/A</v>
      </c>
      <c r="F1714" t="e">
        <f>VLOOKUP($D1714, Data!$A$2:$V$9750, F$16, 0)</f>
        <v>#N/A</v>
      </c>
      <c r="G1714" t="e">
        <f>VLOOKUP($D1714, Data!$A$2:$V$9750, G$16, 0)</f>
        <v>#N/A</v>
      </c>
      <c r="H1714" t="e">
        <f>VLOOKUP($D1714, Data!$A$2:$V$9750, H$16, 0)</f>
        <v>#N/A</v>
      </c>
      <c r="I1714" t="e">
        <f>VLOOKUP($D1714, Data!$A$2:$V$9750, I$16, 0)</f>
        <v>#N/A</v>
      </c>
    </row>
    <row r="1715" spans="1:9" x14ac:dyDescent="0.25">
      <c r="A1715" s="11">
        <v>20</v>
      </c>
      <c r="B1715" s="13" t="s">
        <v>177</v>
      </c>
      <c r="C1715" s="13" t="s">
        <v>34</v>
      </c>
      <c r="D1715" s="14" t="str">
        <f t="shared" si="28"/>
        <v>Not Ready20FemaleObsessive Compulsive Disorder (6.1)</v>
      </c>
      <c r="E1715" t="e">
        <f>VLOOKUP($D1715, Data!$A$2:$V$9750, E$16, 0)</f>
        <v>#N/A</v>
      </c>
      <c r="F1715" t="e">
        <f>VLOOKUP($D1715, Data!$A$2:$V$9750, F$16, 0)</f>
        <v>#N/A</v>
      </c>
      <c r="G1715" t="e">
        <f>VLOOKUP($D1715, Data!$A$2:$V$9750, G$16, 0)</f>
        <v>#N/A</v>
      </c>
      <c r="H1715" t="e">
        <f>VLOOKUP($D1715, Data!$A$2:$V$9750, H$16, 0)</f>
        <v>#N/A</v>
      </c>
      <c r="I1715" t="e">
        <f>VLOOKUP($D1715, Data!$A$2:$V$9750, I$16, 0)</f>
        <v>#N/A</v>
      </c>
    </row>
    <row r="1716" spans="1:9" x14ac:dyDescent="0.25">
      <c r="A1716" s="11">
        <v>20</v>
      </c>
      <c r="B1716" s="13" t="s">
        <v>177</v>
      </c>
      <c r="C1716" s="13" t="s">
        <v>35</v>
      </c>
      <c r="D1716" s="14" t="str">
        <f t="shared" si="28"/>
        <v>Not Ready20FemaleTotal Anxiety (37.1)</v>
      </c>
      <c r="E1716" t="e">
        <f>VLOOKUP($D1716, Data!$A$2:$V$9750, E$16, 0)</f>
        <v>#N/A</v>
      </c>
      <c r="F1716" t="e">
        <f>VLOOKUP($D1716, Data!$A$2:$V$9750, F$16, 0)</f>
        <v>#N/A</v>
      </c>
      <c r="G1716" t="e">
        <f>VLOOKUP($D1716, Data!$A$2:$V$9750, G$16, 0)</f>
        <v>#N/A</v>
      </c>
      <c r="H1716" t="e">
        <f>VLOOKUP($D1716, Data!$A$2:$V$9750, H$16, 0)</f>
        <v>#N/A</v>
      </c>
      <c r="I1716" t="e">
        <f>VLOOKUP($D1716, Data!$A$2:$V$9750, I$16, 0)</f>
        <v>#N/A</v>
      </c>
    </row>
    <row r="1717" spans="1:9" x14ac:dyDescent="0.25">
      <c r="A1717" s="11">
        <v>20</v>
      </c>
      <c r="B1717" s="13" t="s">
        <v>177</v>
      </c>
      <c r="C1717" s="13" t="s">
        <v>36</v>
      </c>
      <c r="D1717" s="14" t="str">
        <f t="shared" si="28"/>
        <v>Not Ready20FemaleTotal Anxiety and Depression (47.1)</v>
      </c>
      <c r="E1717" t="e">
        <f>VLOOKUP($D1717, Data!$A$2:$V$9750, E$16, 0)</f>
        <v>#N/A</v>
      </c>
      <c r="F1717" t="e">
        <f>VLOOKUP($D1717, Data!$A$2:$V$9750, F$16, 0)</f>
        <v>#N/A</v>
      </c>
      <c r="G1717" t="e">
        <f>VLOOKUP($D1717, Data!$A$2:$V$9750, G$16, 0)</f>
        <v>#N/A</v>
      </c>
      <c r="H1717" t="e">
        <f>VLOOKUP($D1717, Data!$A$2:$V$9750, H$16, 0)</f>
        <v>#N/A</v>
      </c>
      <c r="I1717" t="e">
        <f>VLOOKUP($D1717, Data!$A$2:$V$9750, I$16, 0)</f>
        <v>#N/A</v>
      </c>
    </row>
    <row r="1718" spans="1:9" x14ac:dyDescent="0.25">
      <c r="A1718" s="11">
        <v>20</v>
      </c>
      <c r="B1718" s="13" t="s">
        <v>177</v>
      </c>
      <c r="C1718" s="13" t="s">
        <v>52</v>
      </c>
      <c r="D1718" s="14" t="str">
        <f t="shared" si="28"/>
        <v>Not Ready20FemaleTotal Anxiety (15.1)</v>
      </c>
      <c r="E1718" t="e">
        <f>VLOOKUP($D1718, Data!$A$2:$V$9750, E$16, 0)</f>
        <v>#N/A</v>
      </c>
      <c r="F1718" t="e">
        <f>VLOOKUP($D1718, Data!$A$2:$V$9750, F$16, 0)</f>
        <v>#N/A</v>
      </c>
      <c r="G1718" t="e">
        <f>VLOOKUP($D1718, Data!$A$2:$V$9750, G$16, 0)</f>
        <v>#N/A</v>
      </c>
      <c r="H1718" t="e">
        <f>VLOOKUP($D1718, Data!$A$2:$V$9750, H$16, 0)</f>
        <v>#N/A</v>
      </c>
      <c r="I1718" t="e">
        <f>VLOOKUP($D1718, Data!$A$2:$V$9750, I$16, 0)</f>
        <v>#N/A</v>
      </c>
    </row>
    <row r="1719" spans="1:9" x14ac:dyDescent="0.25">
      <c r="A1719" s="11">
        <v>20</v>
      </c>
      <c r="B1719" s="13" t="s">
        <v>177</v>
      </c>
      <c r="C1719" s="13" t="s">
        <v>53</v>
      </c>
      <c r="D1719" s="14" t="str">
        <f t="shared" si="28"/>
        <v>Not Ready20FemaleTotal Anxiety and Depression (25.1)</v>
      </c>
      <c r="E1719" t="e">
        <f>VLOOKUP($D1719, Data!$A$2:$V$9750, E$16, 0)</f>
        <v>#N/A</v>
      </c>
      <c r="F1719" t="e">
        <f>VLOOKUP($D1719, Data!$A$2:$V$9750, F$16, 0)</f>
        <v>#N/A</v>
      </c>
      <c r="G1719" t="e">
        <f>VLOOKUP($D1719, Data!$A$2:$V$9750, G$16, 0)</f>
        <v>#N/A</v>
      </c>
      <c r="H1719" t="e">
        <f>VLOOKUP($D1719, Data!$A$2:$V$9750, H$16, 0)</f>
        <v>#N/A</v>
      </c>
      <c r="I1719" t="e">
        <f>VLOOKUP($D1719, Data!$A$2:$V$9750, I$16, 0)</f>
        <v>#N/A</v>
      </c>
    </row>
    <row r="1720" spans="1:9" x14ac:dyDescent="0.25">
      <c r="A1720" s="11">
        <v>20</v>
      </c>
      <c r="B1720" s="13" t="s">
        <v>177</v>
      </c>
      <c r="C1720" s="13" t="s">
        <v>182</v>
      </c>
      <c r="D1720" s="14" t="str">
        <f t="shared" si="28"/>
        <v>Not Ready20FemaleTotal Depression (5.1)</v>
      </c>
      <c r="E1720" t="e">
        <f>VLOOKUP($D1720, Data!$A$2:$V$9750, E$16, 0)</f>
        <v>#N/A</v>
      </c>
      <c r="F1720" t="e">
        <f>VLOOKUP($D1720, Data!$A$2:$V$9750, F$16, 0)</f>
        <v>#N/A</v>
      </c>
      <c r="G1720" t="e">
        <f>VLOOKUP($D1720, Data!$A$2:$V$9750, G$16, 0)</f>
        <v>#N/A</v>
      </c>
      <c r="H1720" t="e">
        <f>VLOOKUP($D1720, Data!$A$2:$V$9750, H$16, 0)</f>
        <v>#N/A</v>
      </c>
      <c r="I1720" t="e">
        <f>VLOOKUP($D1720, Data!$A$2:$V$9750, I$16, 0)</f>
        <v>#N/A</v>
      </c>
    </row>
    <row r="1721" spans="1:9" x14ac:dyDescent="0.25">
      <c r="A1721" s="11">
        <v>20</v>
      </c>
      <c r="B1721" s="13" t="s">
        <v>177</v>
      </c>
      <c r="C1721" s="13" t="s">
        <v>183</v>
      </c>
      <c r="D1721" s="14" t="str">
        <f t="shared" si="28"/>
        <v>Not Ready20FemaleTotal Anxiety (20.1)</v>
      </c>
      <c r="E1721" t="e">
        <f>VLOOKUP($D1721, Data!$A$2:$V$9750, E$16, 0)</f>
        <v>#N/A</v>
      </c>
      <c r="F1721" t="e">
        <f>VLOOKUP($D1721, Data!$A$2:$V$9750, F$16, 0)</f>
        <v>#N/A</v>
      </c>
      <c r="G1721" t="e">
        <f>VLOOKUP($D1721, Data!$A$2:$V$9750, G$16, 0)</f>
        <v>#N/A</v>
      </c>
      <c r="H1721" t="e">
        <f>VLOOKUP($D1721, Data!$A$2:$V$9750, H$16, 0)</f>
        <v>#N/A</v>
      </c>
      <c r="I1721" t="e">
        <f>VLOOKUP($D1721, Data!$A$2:$V$9750, I$16, 0)</f>
        <v>#N/A</v>
      </c>
    </row>
    <row r="1722" spans="1:9" x14ac:dyDescent="0.25">
      <c r="A1722" s="11">
        <v>20</v>
      </c>
      <c r="B1722" s="13" t="s">
        <v>178</v>
      </c>
      <c r="C1722" s="13" t="s">
        <v>29</v>
      </c>
      <c r="D1722" s="14" t="str">
        <f t="shared" si="28"/>
        <v>Not Ready20GenderfluidSocial Phobia (9.1)</v>
      </c>
      <c r="E1722" t="e">
        <f>VLOOKUP($D1722, Data!$A$2:$V$9750, E$16, 0)</f>
        <v>#N/A</v>
      </c>
      <c r="F1722" t="e">
        <f>VLOOKUP($D1722, Data!$A$2:$V$9750, F$16, 0)</f>
        <v>#N/A</v>
      </c>
      <c r="G1722" t="e">
        <f>VLOOKUP($D1722, Data!$A$2:$V$9750, G$16, 0)</f>
        <v>#N/A</v>
      </c>
      <c r="H1722" t="e">
        <f>VLOOKUP($D1722, Data!$A$2:$V$9750, H$16, 0)</f>
        <v>#N/A</v>
      </c>
      <c r="I1722" t="e">
        <f>VLOOKUP($D1722, Data!$A$2:$V$9750, I$16, 0)</f>
        <v>#N/A</v>
      </c>
    </row>
    <row r="1723" spans="1:9" x14ac:dyDescent="0.25">
      <c r="A1723" s="11">
        <v>20</v>
      </c>
      <c r="B1723" s="13" t="s">
        <v>178</v>
      </c>
      <c r="C1723" s="13" t="s">
        <v>30</v>
      </c>
      <c r="D1723" s="14" t="str">
        <f t="shared" si="28"/>
        <v>Not Ready20GenderfluidPanic Disorder (9.1)</v>
      </c>
      <c r="E1723" t="e">
        <f>VLOOKUP($D1723, Data!$A$2:$V$9750, E$16, 0)</f>
        <v>#N/A</v>
      </c>
      <c r="F1723" t="e">
        <f>VLOOKUP($D1723, Data!$A$2:$V$9750, F$16, 0)</f>
        <v>#N/A</v>
      </c>
      <c r="G1723" t="e">
        <f>VLOOKUP($D1723, Data!$A$2:$V$9750, G$16, 0)</f>
        <v>#N/A</v>
      </c>
      <c r="H1723" t="e">
        <f>VLOOKUP($D1723, Data!$A$2:$V$9750, H$16, 0)</f>
        <v>#N/A</v>
      </c>
      <c r="I1723" t="e">
        <f>VLOOKUP($D1723, Data!$A$2:$V$9750, I$16, 0)</f>
        <v>#N/A</v>
      </c>
    </row>
    <row r="1724" spans="1:9" x14ac:dyDescent="0.25">
      <c r="A1724" s="11">
        <v>20</v>
      </c>
      <c r="B1724" s="13" t="s">
        <v>178</v>
      </c>
      <c r="C1724" s="13" t="s">
        <v>31</v>
      </c>
      <c r="D1724" s="14" t="str">
        <f t="shared" si="28"/>
        <v>Not Ready20GenderfluidGeneralized Anxiety Disorder (6.1)</v>
      </c>
      <c r="E1724" t="e">
        <f>VLOOKUP($D1724, Data!$A$2:$V$9750, E$16, 0)</f>
        <v>#N/A</v>
      </c>
      <c r="F1724" t="e">
        <f>VLOOKUP($D1724, Data!$A$2:$V$9750, F$16, 0)</f>
        <v>#N/A</v>
      </c>
      <c r="G1724" t="e">
        <f>VLOOKUP($D1724, Data!$A$2:$V$9750, G$16, 0)</f>
        <v>#N/A</v>
      </c>
      <c r="H1724" t="e">
        <f>VLOOKUP($D1724, Data!$A$2:$V$9750, H$16, 0)</f>
        <v>#N/A</v>
      </c>
      <c r="I1724" t="e">
        <f>VLOOKUP($D1724, Data!$A$2:$V$9750, I$16, 0)</f>
        <v>#N/A</v>
      </c>
    </row>
    <row r="1725" spans="1:9" x14ac:dyDescent="0.25">
      <c r="A1725" s="11">
        <v>20</v>
      </c>
      <c r="B1725" s="13" t="s">
        <v>178</v>
      </c>
      <c r="C1725" s="13" t="s">
        <v>32</v>
      </c>
      <c r="D1725" s="14" t="str">
        <f t="shared" si="28"/>
        <v>Not Ready20GenderfluidMajor Depressive Disorder (10.1)</v>
      </c>
      <c r="E1725" t="e">
        <f>VLOOKUP($D1725, Data!$A$2:$V$9750, E$16, 0)</f>
        <v>#N/A</v>
      </c>
      <c r="F1725" t="e">
        <f>VLOOKUP($D1725, Data!$A$2:$V$9750, F$16, 0)</f>
        <v>#N/A</v>
      </c>
      <c r="G1725" t="e">
        <f>VLOOKUP($D1725, Data!$A$2:$V$9750, G$16, 0)</f>
        <v>#N/A</v>
      </c>
      <c r="H1725" t="e">
        <f>VLOOKUP($D1725, Data!$A$2:$V$9750, H$16, 0)</f>
        <v>#N/A</v>
      </c>
      <c r="I1725" t="e">
        <f>VLOOKUP($D1725, Data!$A$2:$V$9750, I$16, 0)</f>
        <v>#N/A</v>
      </c>
    </row>
    <row r="1726" spans="1:9" x14ac:dyDescent="0.25">
      <c r="A1726" s="11">
        <v>20</v>
      </c>
      <c r="B1726" s="13" t="s">
        <v>178</v>
      </c>
      <c r="C1726" s="13" t="s">
        <v>33</v>
      </c>
      <c r="D1726" s="14" t="str">
        <f t="shared" si="28"/>
        <v>Not Ready20GenderfluidSeparation Anxiety Disorder (7.1)</v>
      </c>
      <c r="E1726" t="e">
        <f>VLOOKUP($D1726, Data!$A$2:$V$9750, E$16, 0)</f>
        <v>#N/A</v>
      </c>
      <c r="F1726" t="e">
        <f>VLOOKUP($D1726, Data!$A$2:$V$9750, F$16, 0)</f>
        <v>#N/A</v>
      </c>
      <c r="G1726" t="e">
        <f>VLOOKUP($D1726, Data!$A$2:$V$9750, G$16, 0)</f>
        <v>#N/A</v>
      </c>
      <c r="H1726" t="e">
        <f>VLOOKUP($D1726, Data!$A$2:$V$9750, H$16, 0)</f>
        <v>#N/A</v>
      </c>
      <c r="I1726" t="e">
        <f>VLOOKUP($D1726, Data!$A$2:$V$9750, I$16, 0)</f>
        <v>#N/A</v>
      </c>
    </row>
    <row r="1727" spans="1:9" x14ac:dyDescent="0.25">
      <c r="A1727" s="11">
        <v>20</v>
      </c>
      <c r="B1727" s="13" t="s">
        <v>178</v>
      </c>
      <c r="C1727" s="13" t="s">
        <v>34</v>
      </c>
      <c r="D1727" s="14" t="str">
        <f t="shared" si="28"/>
        <v>Not Ready20GenderfluidObsessive Compulsive Disorder (6.1)</v>
      </c>
      <c r="E1727" t="e">
        <f>VLOOKUP($D1727, Data!$A$2:$V$9750, E$16, 0)</f>
        <v>#N/A</v>
      </c>
      <c r="F1727" t="e">
        <f>VLOOKUP($D1727, Data!$A$2:$V$9750, F$16, 0)</f>
        <v>#N/A</v>
      </c>
      <c r="G1727" t="e">
        <f>VLOOKUP($D1727, Data!$A$2:$V$9750, G$16, 0)</f>
        <v>#N/A</v>
      </c>
      <c r="H1727" t="e">
        <f>VLOOKUP($D1727, Data!$A$2:$V$9750, H$16, 0)</f>
        <v>#N/A</v>
      </c>
      <c r="I1727" t="e">
        <f>VLOOKUP($D1727, Data!$A$2:$V$9750, I$16, 0)</f>
        <v>#N/A</v>
      </c>
    </row>
    <row r="1728" spans="1:9" x14ac:dyDescent="0.25">
      <c r="A1728" s="11">
        <v>20</v>
      </c>
      <c r="B1728" s="13" t="s">
        <v>178</v>
      </c>
      <c r="C1728" s="13" t="s">
        <v>35</v>
      </c>
      <c r="D1728" s="14" t="str">
        <f t="shared" si="28"/>
        <v>Not Ready20GenderfluidTotal Anxiety (37.1)</v>
      </c>
      <c r="E1728" t="e">
        <f>VLOOKUP($D1728, Data!$A$2:$V$9750, E$16, 0)</f>
        <v>#N/A</v>
      </c>
      <c r="F1728" t="e">
        <f>VLOOKUP($D1728, Data!$A$2:$V$9750, F$16, 0)</f>
        <v>#N/A</v>
      </c>
      <c r="G1728" t="e">
        <f>VLOOKUP($D1728, Data!$A$2:$V$9750, G$16, 0)</f>
        <v>#N/A</v>
      </c>
      <c r="H1728" t="e">
        <f>VLOOKUP($D1728, Data!$A$2:$V$9750, H$16, 0)</f>
        <v>#N/A</v>
      </c>
      <c r="I1728" t="e">
        <f>VLOOKUP($D1728, Data!$A$2:$V$9750, I$16, 0)</f>
        <v>#N/A</v>
      </c>
    </row>
    <row r="1729" spans="1:9" x14ac:dyDescent="0.25">
      <c r="A1729" s="11">
        <v>20</v>
      </c>
      <c r="B1729" s="13" t="s">
        <v>178</v>
      </c>
      <c r="C1729" s="13" t="s">
        <v>36</v>
      </c>
      <c r="D1729" s="14" t="str">
        <f t="shared" si="28"/>
        <v>Not Ready20GenderfluidTotal Anxiety and Depression (47.1)</v>
      </c>
      <c r="E1729" t="e">
        <f>VLOOKUP($D1729, Data!$A$2:$V$9750, E$16, 0)</f>
        <v>#N/A</v>
      </c>
      <c r="F1729" t="e">
        <f>VLOOKUP($D1729, Data!$A$2:$V$9750, F$16, 0)</f>
        <v>#N/A</v>
      </c>
      <c r="G1729" t="e">
        <f>VLOOKUP($D1729, Data!$A$2:$V$9750, G$16, 0)</f>
        <v>#N/A</v>
      </c>
      <c r="H1729" t="e">
        <f>VLOOKUP($D1729, Data!$A$2:$V$9750, H$16, 0)</f>
        <v>#N/A</v>
      </c>
      <c r="I1729" t="e">
        <f>VLOOKUP($D1729, Data!$A$2:$V$9750, I$16, 0)</f>
        <v>#N/A</v>
      </c>
    </row>
    <row r="1730" spans="1:9" x14ac:dyDescent="0.25">
      <c r="A1730" s="11">
        <v>20</v>
      </c>
      <c r="B1730" s="13" t="s">
        <v>178</v>
      </c>
      <c r="C1730" s="13" t="s">
        <v>52</v>
      </c>
      <c r="D1730" s="14" t="str">
        <f t="shared" si="28"/>
        <v>Not Ready20GenderfluidTotal Anxiety (15.1)</v>
      </c>
      <c r="E1730" t="e">
        <f>VLOOKUP($D1730, Data!$A$2:$V$9750, E$16, 0)</f>
        <v>#N/A</v>
      </c>
      <c r="F1730" t="e">
        <f>VLOOKUP($D1730, Data!$A$2:$V$9750, F$16, 0)</f>
        <v>#N/A</v>
      </c>
      <c r="G1730" t="e">
        <f>VLOOKUP($D1730, Data!$A$2:$V$9750, G$16, 0)</f>
        <v>#N/A</v>
      </c>
      <c r="H1730" t="e">
        <f>VLOOKUP($D1730, Data!$A$2:$V$9750, H$16, 0)</f>
        <v>#N/A</v>
      </c>
      <c r="I1730" t="e">
        <f>VLOOKUP($D1730, Data!$A$2:$V$9750, I$16, 0)</f>
        <v>#N/A</v>
      </c>
    </row>
    <row r="1731" spans="1:9" x14ac:dyDescent="0.25">
      <c r="A1731" s="11">
        <v>20</v>
      </c>
      <c r="B1731" s="13" t="s">
        <v>178</v>
      </c>
      <c r="C1731" s="13" t="s">
        <v>53</v>
      </c>
      <c r="D1731" s="14" t="str">
        <f t="shared" si="28"/>
        <v>Not Ready20GenderfluidTotal Anxiety and Depression (25.1)</v>
      </c>
      <c r="E1731" t="e">
        <f>VLOOKUP($D1731, Data!$A$2:$V$9750, E$16, 0)</f>
        <v>#N/A</v>
      </c>
      <c r="F1731" t="e">
        <f>VLOOKUP($D1731, Data!$A$2:$V$9750, F$16, 0)</f>
        <v>#N/A</v>
      </c>
      <c r="G1731" t="e">
        <f>VLOOKUP($D1731, Data!$A$2:$V$9750, G$16, 0)</f>
        <v>#N/A</v>
      </c>
      <c r="H1731" t="e">
        <f>VLOOKUP($D1731, Data!$A$2:$V$9750, H$16, 0)</f>
        <v>#N/A</v>
      </c>
      <c r="I1731" t="e">
        <f>VLOOKUP($D1731, Data!$A$2:$V$9750, I$16, 0)</f>
        <v>#N/A</v>
      </c>
    </row>
    <row r="1732" spans="1:9" x14ac:dyDescent="0.25">
      <c r="A1732" s="11">
        <v>20</v>
      </c>
      <c r="B1732" s="13" t="s">
        <v>178</v>
      </c>
      <c r="C1732" s="13" t="s">
        <v>182</v>
      </c>
      <c r="D1732" s="14" t="str">
        <f t="shared" si="28"/>
        <v>Not Ready20GenderfluidTotal Depression (5.1)</v>
      </c>
      <c r="E1732" t="e">
        <f>VLOOKUP($D1732, Data!$A$2:$V$9750, E$16, 0)</f>
        <v>#N/A</v>
      </c>
      <c r="F1732" t="e">
        <f>VLOOKUP($D1732, Data!$A$2:$V$9750, F$16, 0)</f>
        <v>#N/A</v>
      </c>
      <c r="G1732" t="e">
        <f>VLOOKUP($D1732, Data!$A$2:$V$9750, G$16, 0)</f>
        <v>#N/A</v>
      </c>
      <c r="H1732" t="e">
        <f>VLOOKUP($D1732, Data!$A$2:$V$9750, H$16, 0)</f>
        <v>#N/A</v>
      </c>
      <c r="I1732" t="e">
        <f>VLOOKUP($D1732, Data!$A$2:$V$9750, I$16, 0)</f>
        <v>#N/A</v>
      </c>
    </row>
    <row r="1733" spans="1:9" x14ac:dyDescent="0.25">
      <c r="A1733" s="11">
        <v>20</v>
      </c>
      <c r="B1733" s="13" t="s">
        <v>178</v>
      </c>
      <c r="C1733" s="13" t="s">
        <v>183</v>
      </c>
      <c r="D1733" s="14" t="str">
        <f t="shared" si="28"/>
        <v>Not Ready20GenderfluidTotal Anxiety (20.1)</v>
      </c>
      <c r="E1733" t="e">
        <f>VLOOKUP($D1733, Data!$A$2:$V$9750, E$16, 0)</f>
        <v>#N/A</v>
      </c>
      <c r="F1733" t="e">
        <f>VLOOKUP($D1733, Data!$A$2:$V$9750, F$16, 0)</f>
        <v>#N/A</v>
      </c>
      <c r="G1733" t="e">
        <f>VLOOKUP($D1733, Data!$A$2:$V$9750, G$16, 0)</f>
        <v>#N/A</v>
      </c>
      <c r="H1733" t="e">
        <f>VLOOKUP($D1733, Data!$A$2:$V$9750, H$16, 0)</f>
        <v>#N/A</v>
      </c>
      <c r="I1733" t="e">
        <f>VLOOKUP($D1733, Data!$A$2:$V$9750, I$16, 0)</f>
        <v>#N/A</v>
      </c>
    </row>
    <row r="1734" spans="1:9" x14ac:dyDescent="0.25">
      <c r="A1734" s="11">
        <v>20</v>
      </c>
      <c r="B1734" s="13" t="s">
        <v>179</v>
      </c>
      <c r="C1734" s="13" t="s">
        <v>29</v>
      </c>
      <c r="D1734" s="14" t="str">
        <f t="shared" si="28"/>
        <v>Not Ready20MaleSocial Phobia (9.1)</v>
      </c>
      <c r="E1734" t="e">
        <f>VLOOKUP($D1734, Data!$A$2:$V$9750, E$16, 0)</f>
        <v>#N/A</v>
      </c>
      <c r="F1734" t="e">
        <f>VLOOKUP($D1734, Data!$A$2:$V$9750, F$16, 0)</f>
        <v>#N/A</v>
      </c>
      <c r="G1734" t="e">
        <f>VLOOKUP($D1734, Data!$A$2:$V$9750, G$16, 0)</f>
        <v>#N/A</v>
      </c>
      <c r="H1734" t="e">
        <f>VLOOKUP($D1734, Data!$A$2:$V$9750, H$16, 0)</f>
        <v>#N/A</v>
      </c>
      <c r="I1734" t="e">
        <f>VLOOKUP($D1734, Data!$A$2:$V$9750, I$16, 0)</f>
        <v>#N/A</v>
      </c>
    </row>
    <row r="1735" spans="1:9" x14ac:dyDescent="0.25">
      <c r="A1735" s="11">
        <v>20</v>
      </c>
      <c r="B1735" s="13" t="s">
        <v>179</v>
      </c>
      <c r="C1735" s="13" t="s">
        <v>30</v>
      </c>
      <c r="D1735" s="14" t="str">
        <f t="shared" si="28"/>
        <v>Not Ready20MalePanic Disorder (9.1)</v>
      </c>
      <c r="E1735" t="e">
        <f>VLOOKUP($D1735, Data!$A$2:$V$9750, E$16, 0)</f>
        <v>#N/A</v>
      </c>
      <c r="F1735" t="e">
        <f>VLOOKUP($D1735, Data!$A$2:$V$9750, F$16, 0)</f>
        <v>#N/A</v>
      </c>
      <c r="G1735" t="e">
        <f>VLOOKUP($D1735, Data!$A$2:$V$9750, G$16, 0)</f>
        <v>#N/A</v>
      </c>
      <c r="H1735" t="e">
        <f>VLOOKUP($D1735, Data!$A$2:$V$9750, H$16, 0)</f>
        <v>#N/A</v>
      </c>
      <c r="I1735" t="e">
        <f>VLOOKUP($D1735, Data!$A$2:$V$9750, I$16, 0)</f>
        <v>#N/A</v>
      </c>
    </row>
    <row r="1736" spans="1:9" x14ac:dyDescent="0.25">
      <c r="A1736" s="11">
        <v>20</v>
      </c>
      <c r="B1736" s="13" t="s">
        <v>179</v>
      </c>
      <c r="C1736" s="13" t="s">
        <v>31</v>
      </c>
      <c r="D1736" s="14" t="str">
        <f t="shared" si="28"/>
        <v>Not Ready20MaleGeneralized Anxiety Disorder (6.1)</v>
      </c>
      <c r="E1736" t="e">
        <f>VLOOKUP($D1736, Data!$A$2:$V$9750, E$16, 0)</f>
        <v>#N/A</v>
      </c>
      <c r="F1736" t="e">
        <f>VLOOKUP($D1736, Data!$A$2:$V$9750, F$16, 0)</f>
        <v>#N/A</v>
      </c>
      <c r="G1736" t="e">
        <f>VLOOKUP($D1736, Data!$A$2:$V$9750, G$16, 0)</f>
        <v>#N/A</v>
      </c>
      <c r="H1736" t="e">
        <f>VLOOKUP($D1736, Data!$A$2:$V$9750, H$16, 0)</f>
        <v>#N/A</v>
      </c>
      <c r="I1736" t="e">
        <f>VLOOKUP($D1736, Data!$A$2:$V$9750, I$16, 0)</f>
        <v>#N/A</v>
      </c>
    </row>
    <row r="1737" spans="1:9" x14ac:dyDescent="0.25">
      <c r="A1737" s="11">
        <v>20</v>
      </c>
      <c r="B1737" s="13" t="s">
        <v>179</v>
      </c>
      <c r="C1737" s="13" t="s">
        <v>32</v>
      </c>
      <c r="D1737" s="14" t="str">
        <f t="shared" si="28"/>
        <v>Not Ready20MaleMajor Depressive Disorder (10.1)</v>
      </c>
      <c r="E1737" t="e">
        <f>VLOOKUP($D1737, Data!$A$2:$V$9750, E$16, 0)</f>
        <v>#N/A</v>
      </c>
      <c r="F1737" t="e">
        <f>VLOOKUP($D1737, Data!$A$2:$V$9750, F$16, 0)</f>
        <v>#N/A</v>
      </c>
      <c r="G1737" t="e">
        <f>VLOOKUP($D1737, Data!$A$2:$V$9750, G$16, 0)</f>
        <v>#N/A</v>
      </c>
      <c r="H1737" t="e">
        <f>VLOOKUP($D1737, Data!$A$2:$V$9750, H$16, 0)</f>
        <v>#N/A</v>
      </c>
      <c r="I1737" t="e">
        <f>VLOOKUP($D1737, Data!$A$2:$V$9750, I$16, 0)</f>
        <v>#N/A</v>
      </c>
    </row>
    <row r="1738" spans="1:9" x14ac:dyDescent="0.25">
      <c r="A1738" s="11">
        <v>20</v>
      </c>
      <c r="B1738" s="13" t="s">
        <v>179</v>
      </c>
      <c r="C1738" s="13" t="s">
        <v>33</v>
      </c>
      <c r="D1738" s="14" t="str">
        <f t="shared" si="28"/>
        <v>Not Ready20MaleSeparation Anxiety Disorder (7.1)</v>
      </c>
      <c r="E1738" t="e">
        <f>VLOOKUP($D1738, Data!$A$2:$V$9750, E$16, 0)</f>
        <v>#N/A</v>
      </c>
      <c r="F1738" t="e">
        <f>VLOOKUP($D1738, Data!$A$2:$V$9750, F$16, 0)</f>
        <v>#N/A</v>
      </c>
      <c r="G1738" t="e">
        <f>VLOOKUP($D1738, Data!$A$2:$V$9750, G$16, 0)</f>
        <v>#N/A</v>
      </c>
      <c r="H1738" t="e">
        <f>VLOOKUP($D1738, Data!$A$2:$V$9750, H$16, 0)</f>
        <v>#N/A</v>
      </c>
      <c r="I1738" t="e">
        <f>VLOOKUP($D1738, Data!$A$2:$V$9750, I$16, 0)</f>
        <v>#N/A</v>
      </c>
    </row>
    <row r="1739" spans="1:9" x14ac:dyDescent="0.25">
      <c r="A1739" s="11">
        <v>20</v>
      </c>
      <c r="B1739" s="13" t="s">
        <v>179</v>
      </c>
      <c r="C1739" s="13" t="s">
        <v>34</v>
      </c>
      <c r="D1739" s="14" t="str">
        <f t="shared" si="28"/>
        <v>Not Ready20MaleObsessive Compulsive Disorder (6.1)</v>
      </c>
      <c r="E1739" t="e">
        <f>VLOOKUP($D1739, Data!$A$2:$V$9750, E$16, 0)</f>
        <v>#N/A</v>
      </c>
      <c r="F1739" t="e">
        <f>VLOOKUP($D1739, Data!$A$2:$V$9750, F$16, 0)</f>
        <v>#N/A</v>
      </c>
      <c r="G1739" t="e">
        <f>VLOOKUP($D1739, Data!$A$2:$V$9750, G$16, 0)</f>
        <v>#N/A</v>
      </c>
      <c r="H1739" t="e">
        <f>VLOOKUP($D1739, Data!$A$2:$V$9750, H$16, 0)</f>
        <v>#N/A</v>
      </c>
      <c r="I1739" t="e">
        <f>VLOOKUP($D1739, Data!$A$2:$V$9750, I$16, 0)</f>
        <v>#N/A</v>
      </c>
    </row>
    <row r="1740" spans="1:9" x14ac:dyDescent="0.25">
      <c r="A1740" s="11">
        <v>20</v>
      </c>
      <c r="B1740" s="13" t="s">
        <v>179</v>
      </c>
      <c r="C1740" s="13" t="s">
        <v>35</v>
      </c>
      <c r="D1740" s="14" t="str">
        <f t="shared" si="28"/>
        <v>Not Ready20MaleTotal Anxiety (37.1)</v>
      </c>
      <c r="E1740" t="e">
        <f>VLOOKUP($D1740, Data!$A$2:$V$9750, E$16, 0)</f>
        <v>#N/A</v>
      </c>
      <c r="F1740" t="e">
        <f>VLOOKUP($D1740, Data!$A$2:$V$9750, F$16, 0)</f>
        <v>#N/A</v>
      </c>
      <c r="G1740" t="e">
        <f>VLOOKUP($D1740, Data!$A$2:$V$9750, G$16, 0)</f>
        <v>#N/A</v>
      </c>
      <c r="H1740" t="e">
        <f>VLOOKUP($D1740, Data!$A$2:$V$9750, H$16, 0)</f>
        <v>#N/A</v>
      </c>
      <c r="I1740" t="e">
        <f>VLOOKUP($D1740, Data!$A$2:$V$9750, I$16, 0)</f>
        <v>#N/A</v>
      </c>
    </row>
    <row r="1741" spans="1:9" x14ac:dyDescent="0.25">
      <c r="A1741" s="11">
        <v>20</v>
      </c>
      <c r="B1741" s="13" t="s">
        <v>179</v>
      </c>
      <c r="C1741" s="13" t="s">
        <v>36</v>
      </c>
      <c r="D1741" s="14" t="str">
        <f t="shared" si="28"/>
        <v>Not Ready20MaleTotal Anxiety and Depression (47.1)</v>
      </c>
      <c r="E1741" t="e">
        <f>VLOOKUP($D1741, Data!$A$2:$V$9750, E$16, 0)</f>
        <v>#N/A</v>
      </c>
      <c r="F1741" t="e">
        <f>VLOOKUP($D1741, Data!$A$2:$V$9750, F$16, 0)</f>
        <v>#N/A</v>
      </c>
      <c r="G1741" t="e">
        <f>VLOOKUP($D1741, Data!$A$2:$V$9750, G$16, 0)</f>
        <v>#N/A</v>
      </c>
      <c r="H1741" t="e">
        <f>VLOOKUP($D1741, Data!$A$2:$V$9750, H$16, 0)</f>
        <v>#N/A</v>
      </c>
      <c r="I1741" t="e">
        <f>VLOOKUP($D1741, Data!$A$2:$V$9750, I$16, 0)</f>
        <v>#N/A</v>
      </c>
    </row>
    <row r="1742" spans="1:9" x14ac:dyDescent="0.25">
      <c r="A1742" s="11">
        <v>20</v>
      </c>
      <c r="B1742" s="13" t="s">
        <v>179</v>
      </c>
      <c r="C1742" s="13" t="s">
        <v>52</v>
      </c>
      <c r="D1742" s="14" t="str">
        <f t="shared" si="28"/>
        <v>Not Ready20MaleTotal Anxiety (15.1)</v>
      </c>
      <c r="E1742" t="e">
        <f>VLOOKUP($D1742, Data!$A$2:$V$9750, E$16, 0)</f>
        <v>#N/A</v>
      </c>
      <c r="F1742" t="e">
        <f>VLOOKUP($D1742, Data!$A$2:$V$9750, F$16, 0)</f>
        <v>#N/A</v>
      </c>
      <c r="G1742" t="e">
        <f>VLOOKUP($D1742, Data!$A$2:$V$9750, G$16, 0)</f>
        <v>#N/A</v>
      </c>
      <c r="H1742" t="e">
        <f>VLOOKUP($D1742, Data!$A$2:$V$9750, H$16, 0)</f>
        <v>#N/A</v>
      </c>
      <c r="I1742" t="e">
        <f>VLOOKUP($D1742, Data!$A$2:$V$9750, I$16, 0)</f>
        <v>#N/A</v>
      </c>
    </row>
    <row r="1743" spans="1:9" x14ac:dyDescent="0.25">
      <c r="A1743" s="11">
        <v>20</v>
      </c>
      <c r="B1743" s="13" t="s">
        <v>179</v>
      </c>
      <c r="C1743" s="13" t="s">
        <v>53</v>
      </c>
      <c r="D1743" s="14" t="str">
        <f t="shared" si="28"/>
        <v>Not Ready20MaleTotal Anxiety and Depression (25.1)</v>
      </c>
      <c r="E1743" t="e">
        <f>VLOOKUP($D1743, Data!$A$2:$V$9750, E$16, 0)</f>
        <v>#N/A</v>
      </c>
      <c r="F1743" t="e">
        <f>VLOOKUP($D1743, Data!$A$2:$V$9750, F$16, 0)</f>
        <v>#N/A</v>
      </c>
      <c r="G1743" t="e">
        <f>VLOOKUP($D1743, Data!$A$2:$V$9750, G$16, 0)</f>
        <v>#N/A</v>
      </c>
      <c r="H1743" t="e">
        <f>VLOOKUP($D1743, Data!$A$2:$V$9750, H$16, 0)</f>
        <v>#N/A</v>
      </c>
      <c r="I1743" t="e">
        <f>VLOOKUP($D1743, Data!$A$2:$V$9750, I$16, 0)</f>
        <v>#N/A</v>
      </c>
    </row>
    <row r="1744" spans="1:9" x14ac:dyDescent="0.25">
      <c r="A1744" s="11">
        <v>20</v>
      </c>
      <c r="B1744" s="13" t="s">
        <v>179</v>
      </c>
      <c r="C1744" s="13" t="s">
        <v>182</v>
      </c>
      <c r="D1744" s="14" t="str">
        <f t="shared" si="28"/>
        <v>Not Ready20MaleTotal Depression (5.1)</v>
      </c>
      <c r="E1744" t="e">
        <f>VLOOKUP($D1744, Data!$A$2:$V$9750, E$16, 0)</f>
        <v>#N/A</v>
      </c>
      <c r="F1744" t="e">
        <f>VLOOKUP($D1744, Data!$A$2:$V$9750, F$16, 0)</f>
        <v>#N/A</v>
      </c>
      <c r="G1744" t="e">
        <f>VLOOKUP($D1744, Data!$A$2:$V$9750, G$16, 0)</f>
        <v>#N/A</v>
      </c>
      <c r="H1744" t="e">
        <f>VLOOKUP($D1744, Data!$A$2:$V$9750, H$16, 0)</f>
        <v>#N/A</v>
      </c>
      <c r="I1744" t="e">
        <f>VLOOKUP($D1744, Data!$A$2:$V$9750, I$16, 0)</f>
        <v>#N/A</v>
      </c>
    </row>
    <row r="1745" spans="1:9" x14ac:dyDescent="0.25">
      <c r="A1745" s="11">
        <v>20</v>
      </c>
      <c r="B1745" s="13" t="s">
        <v>179</v>
      </c>
      <c r="C1745" s="13" t="s">
        <v>183</v>
      </c>
      <c r="D1745" s="14" t="str">
        <f t="shared" si="28"/>
        <v>Not Ready20MaleTotal Anxiety (20.1)</v>
      </c>
      <c r="E1745" t="e">
        <f>VLOOKUP($D1745, Data!$A$2:$V$9750, E$16, 0)</f>
        <v>#N/A</v>
      </c>
      <c r="F1745" t="e">
        <f>VLOOKUP($D1745, Data!$A$2:$V$9750, F$16, 0)</f>
        <v>#N/A</v>
      </c>
      <c r="G1745" t="e">
        <f>VLOOKUP($D1745, Data!$A$2:$V$9750, G$16, 0)</f>
        <v>#N/A</v>
      </c>
      <c r="H1745" t="e">
        <f>VLOOKUP($D1745, Data!$A$2:$V$9750, H$16, 0)</f>
        <v>#N/A</v>
      </c>
      <c r="I1745" t="e">
        <f>VLOOKUP($D1745, Data!$A$2:$V$9750, I$16, 0)</f>
        <v>#N/A</v>
      </c>
    </row>
    <row r="1746" spans="1:9" x14ac:dyDescent="0.25">
      <c r="A1746" s="11">
        <v>20</v>
      </c>
      <c r="B1746" s="13" t="s">
        <v>3302</v>
      </c>
      <c r="C1746" s="13" t="s">
        <v>29</v>
      </c>
      <c r="D1746" s="14" t="str">
        <f t="shared" ref="D1746:D1809" si="29">$B$7&amp;A1746&amp;B1746&amp;C1746</f>
        <v>Not Ready20CombinedSocial Phobia (9.1)</v>
      </c>
      <c r="E1746" t="e">
        <f>VLOOKUP($D1746, Data!$A$2:$V$9750, E$16, 0)</f>
        <v>#N/A</v>
      </c>
      <c r="F1746" t="e">
        <f>VLOOKUP($D1746, Data!$A$2:$V$9750, F$16, 0)</f>
        <v>#N/A</v>
      </c>
      <c r="G1746" t="e">
        <f>VLOOKUP($D1746, Data!$A$2:$V$9750, G$16, 0)</f>
        <v>#N/A</v>
      </c>
      <c r="H1746" t="e">
        <f>VLOOKUP($D1746, Data!$A$2:$V$9750, H$16, 0)</f>
        <v>#N/A</v>
      </c>
      <c r="I1746" t="e">
        <f>VLOOKUP($D1746, Data!$A$2:$V$9750, I$16, 0)</f>
        <v>#N/A</v>
      </c>
    </row>
    <row r="1747" spans="1:9" x14ac:dyDescent="0.25">
      <c r="A1747" s="11">
        <v>20</v>
      </c>
      <c r="B1747" s="13" t="s">
        <v>3302</v>
      </c>
      <c r="C1747" s="13" t="s">
        <v>30</v>
      </c>
      <c r="D1747" s="14" t="str">
        <f t="shared" si="29"/>
        <v>Not Ready20CombinedPanic Disorder (9.1)</v>
      </c>
      <c r="E1747" t="e">
        <f>VLOOKUP($D1747, Data!$A$2:$V$9750, E$16, 0)</f>
        <v>#N/A</v>
      </c>
      <c r="F1747" t="e">
        <f>VLOOKUP($D1747, Data!$A$2:$V$9750, F$16, 0)</f>
        <v>#N/A</v>
      </c>
      <c r="G1747" t="e">
        <f>VLOOKUP($D1747, Data!$A$2:$V$9750, G$16, 0)</f>
        <v>#N/A</v>
      </c>
      <c r="H1747" t="e">
        <f>VLOOKUP($D1747, Data!$A$2:$V$9750, H$16, 0)</f>
        <v>#N/A</v>
      </c>
      <c r="I1747" t="e">
        <f>VLOOKUP($D1747, Data!$A$2:$V$9750, I$16, 0)</f>
        <v>#N/A</v>
      </c>
    </row>
    <row r="1748" spans="1:9" x14ac:dyDescent="0.25">
      <c r="A1748" s="11">
        <v>20</v>
      </c>
      <c r="B1748" s="13" t="s">
        <v>3302</v>
      </c>
      <c r="C1748" s="13" t="s">
        <v>31</v>
      </c>
      <c r="D1748" s="14" t="str">
        <f t="shared" si="29"/>
        <v>Not Ready20CombinedGeneralized Anxiety Disorder (6.1)</v>
      </c>
      <c r="E1748" t="e">
        <f>VLOOKUP($D1748, Data!$A$2:$V$9750, E$16, 0)</f>
        <v>#N/A</v>
      </c>
      <c r="F1748" t="e">
        <f>VLOOKUP($D1748, Data!$A$2:$V$9750, F$16, 0)</f>
        <v>#N/A</v>
      </c>
      <c r="G1748" t="e">
        <f>VLOOKUP($D1748, Data!$A$2:$V$9750, G$16, 0)</f>
        <v>#N/A</v>
      </c>
      <c r="H1748" t="e">
        <f>VLOOKUP($D1748, Data!$A$2:$V$9750, H$16, 0)</f>
        <v>#N/A</v>
      </c>
      <c r="I1748" t="e">
        <f>VLOOKUP($D1748, Data!$A$2:$V$9750, I$16, 0)</f>
        <v>#N/A</v>
      </c>
    </row>
    <row r="1749" spans="1:9" x14ac:dyDescent="0.25">
      <c r="A1749" s="11">
        <v>20</v>
      </c>
      <c r="B1749" s="13" t="s">
        <v>3302</v>
      </c>
      <c r="C1749" s="13" t="s">
        <v>32</v>
      </c>
      <c r="D1749" s="14" t="str">
        <f t="shared" si="29"/>
        <v>Not Ready20CombinedMajor Depressive Disorder (10.1)</v>
      </c>
      <c r="E1749" t="e">
        <f>VLOOKUP($D1749, Data!$A$2:$V$9750, E$16, 0)</f>
        <v>#N/A</v>
      </c>
      <c r="F1749" t="e">
        <f>VLOOKUP($D1749, Data!$A$2:$V$9750, F$16, 0)</f>
        <v>#N/A</v>
      </c>
      <c r="G1749" t="e">
        <f>VLOOKUP($D1749, Data!$A$2:$V$9750, G$16, 0)</f>
        <v>#N/A</v>
      </c>
      <c r="H1749" t="e">
        <f>VLOOKUP($D1749, Data!$A$2:$V$9750, H$16, 0)</f>
        <v>#N/A</v>
      </c>
      <c r="I1749" t="e">
        <f>VLOOKUP($D1749, Data!$A$2:$V$9750, I$16, 0)</f>
        <v>#N/A</v>
      </c>
    </row>
    <row r="1750" spans="1:9" x14ac:dyDescent="0.25">
      <c r="A1750" s="11">
        <v>20</v>
      </c>
      <c r="B1750" s="13" t="s">
        <v>3302</v>
      </c>
      <c r="C1750" s="13" t="s">
        <v>33</v>
      </c>
      <c r="D1750" s="14" t="str">
        <f t="shared" si="29"/>
        <v>Not Ready20CombinedSeparation Anxiety Disorder (7.1)</v>
      </c>
      <c r="E1750" t="e">
        <f>VLOOKUP($D1750, Data!$A$2:$V$9750, E$16, 0)</f>
        <v>#N/A</v>
      </c>
      <c r="F1750" t="e">
        <f>VLOOKUP($D1750, Data!$A$2:$V$9750, F$16, 0)</f>
        <v>#N/A</v>
      </c>
      <c r="G1750" t="e">
        <f>VLOOKUP($D1750, Data!$A$2:$V$9750, G$16, 0)</f>
        <v>#N/A</v>
      </c>
      <c r="H1750" t="e">
        <f>VLOOKUP($D1750, Data!$A$2:$V$9750, H$16, 0)</f>
        <v>#N/A</v>
      </c>
      <c r="I1750" t="e">
        <f>VLOOKUP($D1750, Data!$A$2:$V$9750, I$16, 0)</f>
        <v>#N/A</v>
      </c>
    </row>
    <row r="1751" spans="1:9" x14ac:dyDescent="0.25">
      <c r="A1751" s="11">
        <v>20</v>
      </c>
      <c r="B1751" s="13" t="s">
        <v>3302</v>
      </c>
      <c r="C1751" s="13" t="s">
        <v>34</v>
      </c>
      <c r="D1751" s="14" t="str">
        <f t="shared" si="29"/>
        <v>Not Ready20CombinedObsessive Compulsive Disorder (6.1)</v>
      </c>
      <c r="E1751" t="e">
        <f>VLOOKUP($D1751, Data!$A$2:$V$9750, E$16, 0)</f>
        <v>#N/A</v>
      </c>
      <c r="F1751" t="e">
        <f>VLOOKUP($D1751, Data!$A$2:$V$9750, F$16, 0)</f>
        <v>#N/A</v>
      </c>
      <c r="G1751" t="e">
        <f>VLOOKUP($D1751, Data!$A$2:$V$9750, G$16, 0)</f>
        <v>#N/A</v>
      </c>
      <c r="H1751" t="e">
        <f>VLOOKUP($D1751, Data!$A$2:$V$9750, H$16, 0)</f>
        <v>#N/A</v>
      </c>
      <c r="I1751" t="e">
        <f>VLOOKUP($D1751, Data!$A$2:$V$9750, I$16, 0)</f>
        <v>#N/A</v>
      </c>
    </row>
    <row r="1752" spans="1:9" x14ac:dyDescent="0.25">
      <c r="A1752" s="11">
        <v>20</v>
      </c>
      <c r="B1752" s="13" t="s">
        <v>3302</v>
      </c>
      <c r="C1752" s="13" t="s">
        <v>35</v>
      </c>
      <c r="D1752" s="14" t="str">
        <f t="shared" si="29"/>
        <v>Not Ready20CombinedTotal Anxiety (37.1)</v>
      </c>
      <c r="E1752" t="e">
        <f>VLOOKUP($D1752, Data!$A$2:$V$9750, E$16, 0)</f>
        <v>#N/A</v>
      </c>
      <c r="F1752" t="e">
        <f>VLOOKUP($D1752, Data!$A$2:$V$9750, F$16, 0)</f>
        <v>#N/A</v>
      </c>
      <c r="G1752" t="e">
        <f>VLOOKUP($D1752, Data!$A$2:$V$9750, G$16, 0)</f>
        <v>#N/A</v>
      </c>
      <c r="H1752" t="e">
        <f>VLOOKUP($D1752, Data!$A$2:$V$9750, H$16, 0)</f>
        <v>#N/A</v>
      </c>
      <c r="I1752" t="e">
        <f>VLOOKUP($D1752, Data!$A$2:$V$9750, I$16, 0)</f>
        <v>#N/A</v>
      </c>
    </row>
    <row r="1753" spans="1:9" x14ac:dyDescent="0.25">
      <c r="A1753" s="11">
        <v>20</v>
      </c>
      <c r="B1753" s="13" t="s">
        <v>3302</v>
      </c>
      <c r="C1753" s="13" t="s">
        <v>36</v>
      </c>
      <c r="D1753" s="14" t="str">
        <f t="shared" si="29"/>
        <v>Not Ready20CombinedTotal Anxiety and Depression (47.1)</v>
      </c>
      <c r="E1753" t="e">
        <f>VLOOKUP($D1753, Data!$A$2:$V$9750, E$16, 0)</f>
        <v>#N/A</v>
      </c>
      <c r="F1753" t="e">
        <f>VLOOKUP($D1753, Data!$A$2:$V$9750, F$16, 0)</f>
        <v>#N/A</v>
      </c>
      <c r="G1753" t="e">
        <f>VLOOKUP($D1753, Data!$A$2:$V$9750, G$16, 0)</f>
        <v>#N/A</v>
      </c>
      <c r="H1753" t="e">
        <f>VLOOKUP($D1753, Data!$A$2:$V$9750, H$16, 0)</f>
        <v>#N/A</v>
      </c>
      <c r="I1753" t="e">
        <f>VLOOKUP($D1753, Data!$A$2:$V$9750, I$16, 0)</f>
        <v>#N/A</v>
      </c>
    </row>
    <row r="1754" spans="1:9" x14ac:dyDescent="0.25">
      <c r="A1754" s="11">
        <v>20</v>
      </c>
      <c r="B1754" s="13" t="s">
        <v>3302</v>
      </c>
      <c r="C1754" s="13" t="s">
        <v>52</v>
      </c>
      <c r="D1754" s="14" t="str">
        <f t="shared" si="29"/>
        <v>Not Ready20CombinedTotal Anxiety (15.1)</v>
      </c>
      <c r="E1754" t="e">
        <f>VLOOKUP($D1754, Data!$A$2:$V$9750, E$16, 0)</f>
        <v>#N/A</v>
      </c>
      <c r="F1754" t="e">
        <f>VLOOKUP($D1754, Data!$A$2:$V$9750, F$16, 0)</f>
        <v>#N/A</v>
      </c>
      <c r="G1754" t="e">
        <f>VLOOKUP($D1754, Data!$A$2:$V$9750, G$16, 0)</f>
        <v>#N/A</v>
      </c>
      <c r="H1754" t="e">
        <f>VLOOKUP($D1754, Data!$A$2:$V$9750, H$16, 0)</f>
        <v>#N/A</v>
      </c>
      <c r="I1754" t="e">
        <f>VLOOKUP($D1754, Data!$A$2:$V$9750, I$16, 0)</f>
        <v>#N/A</v>
      </c>
    </row>
    <row r="1755" spans="1:9" x14ac:dyDescent="0.25">
      <c r="A1755" s="11">
        <v>20</v>
      </c>
      <c r="B1755" s="13" t="s">
        <v>3302</v>
      </c>
      <c r="C1755" s="13" t="s">
        <v>53</v>
      </c>
      <c r="D1755" s="14" t="str">
        <f t="shared" si="29"/>
        <v>Not Ready20CombinedTotal Anxiety and Depression (25.1)</v>
      </c>
      <c r="E1755" t="e">
        <f>VLOOKUP($D1755, Data!$A$2:$V$9750, E$16, 0)</f>
        <v>#N/A</v>
      </c>
      <c r="F1755" t="e">
        <f>VLOOKUP($D1755, Data!$A$2:$V$9750, F$16, 0)</f>
        <v>#N/A</v>
      </c>
      <c r="G1755" t="e">
        <f>VLOOKUP($D1755, Data!$A$2:$V$9750, G$16, 0)</f>
        <v>#N/A</v>
      </c>
      <c r="H1755" t="e">
        <f>VLOOKUP($D1755, Data!$A$2:$V$9750, H$16, 0)</f>
        <v>#N/A</v>
      </c>
      <c r="I1755" t="e">
        <f>VLOOKUP($D1755, Data!$A$2:$V$9750, I$16, 0)</f>
        <v>#N/A</v>
      </c>
    </row>
    <row r="1756" spans="1:9" x14ac:dyDescent="0.25">
      <c r="A1756" s="11">
        <v>20</v>
      </c>
      <c r="B1756" s="13" t="s">
        <v>3302</v>
      </c>
      <c r="C1756" s="13" t="s">
        <v>182</v>
      </c>
      <c r="D1756" s="14" t="str">
        <f t="shared" si="29"/>
        <v>Not Ready20CombinedTotal Depression (5.1)</v>
      </c>
      <c r="E1756" t="e">
        <f>VLOOKUP($D1756, Data!$A$2:$V$9750, E$16, 0)</f>
        <v>#N/A</v>
      </c>
      <c r="F1756" t="e">
        <f>VLOOKUP($D1756, Data!$A$2:$V$9750, F$16, 0)</f>
        <v>#N/A</v>
      </c>
      <c r="G1756" t="e">
        <f>VLOOKUP($D1756, Data!$A$2:$V$9750, G$16, 0)</f>
        <v>#N/A</v>
      </c>
      <c r="H1756" t="e">
        <f>VLOOKUP($D1756, Data!$A$2:$V$9750, H$16, 0)</f>
        <v>#N/A</v>
      </c>
      <c r="I1756" t="e">
        <f>VLOOKUP($D1756, Data!$A$2:$V$9750, I$16, 0)</f>
        <v>#N/A</v>
      </c>
    </row>
    <row r="1757" spans="1:9" x14ac:dyDescent="0.25">
      <c r="A1757" s="11">
        <v>20</v>
      </c>
      <c r="B1757" s="13" t="s">
        <v>3302</v>
      </c>
      <c r="C1757" s="13" t="s">
        <v>183</v>
      </c>
      <c r="D1757" s="14" t="str">
        <f t="shared" si="29"/>
        <v>Not Ready20CombinedTotal Anxiety (20.1)</v>
      </c>
      <c r="E1757" t="e">
        <f>VLOOKUP($D1757, Data!$A$2:$V$9750, E$16, 0)</f>
        <v>#N/A</v>
      </c>
      <c r="F1757" t="e">
        <f>VLOOKUP($D1757, Data!$A$2:$V$9750, F$16, 0)</f>
        <v>#N/A</v>
      </c>
      <c r="G1757" t="e">
        <f>VLOOKUP($D1757, Data!$A$2:$V$9750, G$16, 0)</f>
        <v>#N/A</v>
      </c>
      <c r="H1757" t="e">
        <f>VLOOKUP($D1757, Data!$A$2:$V$9750, H$16, 0)</f>
        <v>#N/A</v>
      </c>
      <c r="I1757" t="e">
        <f>VLOOKUP($D1757, Data!$A$2:$V$9750, I$16, 0)</f>
        <v>#N/A</v>
      </c>
    </row>
    <row r="1758" spans="1:9" x14ac:dyDescent="0.25">
      <c r="A1758" s="11">
        <v>20</v>
      </c>
      <c r="B1758" s="13" t="s">
        <v>180</v>
      </c>
      <c r="C1758" s="13" t="s">
        <v>29</v>
      </c>
      <c r="D1758" s="14" t="str">
        <f t="shared" si="29"/>
        <v>Not Ready20Non-binarySocial Phobia (9.1)</v>
      </c>
      <c r="E1758" t="e">
        <f>VLOOKUP($D1758, Data!$A$2:$V$9750, E$16, 0)</f>
        <v>#N/A</v>
      </c>
      <c r="F1758" t="e">
        <f>VLOOKUP($D1758, Data!$A$2:$V$9750, F$16, 0)</f>
        <v>#N/A</v>
      </c>
      <c r="G1758" t="e">
        <f>VLOOKUP($D1758, Data!$A$2:$V$9750, G$16, 0)</f>
        <v>#N/A</v>
      </c>
      <c r="H1758" t="e">
        <f>VLOOKUP($D1758, Data!$A$2:$V$9750, H$16, 0)</f>
        <v>#N/A</v>
      </c>
      <c r="I1758" t="e">
        <f>VLOOKUP($D1758, Data!$A$2:$V$9750, I$16, 0)</f>
        <v>#N/A</v>
      </c>
    </row>
    <row r="1759" spans="1:9" x14ac:dyDescent="0.25">
      <c r="A1759" s="11">
        <v>20</v>
      </c>
      <c r="B1759" s="13" t="s">
        <v>180</v>
      </c>
      <c r="C1759" s="13" t="s">
        <v>30</v>
      </c>
      <c r="D1759" s="14" t="str">
        <f t="shared" si="29"/>
        <v>Not Ready20Non-binaryPanic Disorder (9.1)</v>
      </c>
      <c r="E1759" t="e">
        <f>VLOOKUP($D1759, Data!$A$2:$V$9750, E$16, 0)</f>
        <v>#N/A</v>
      </c>
      <c r="F1759" t="e">
        <f>VLOOKUP($D1759, Data!$A$2:$V$9750, F$16, 0)</f>
        <v>#N/A</v>
      </c>
      <c r="G1759" t="e">
        <f>VLOOKUP($D1759, Data!$A$2:$V$9750, G$16, 0)</f>
        <v>#N/A</v>
      </c>
      <c r="H1759" t="e">
        <f>VLOOKUP($D1759, Data!$A$2:$V$9750, H$16, 0)</f>
        <v>#N/A</v>
      </c>
      <c r="I1759" t="e">
        <f>VLOOKUP($D1759, Data!$A$2:$V$9750, I$16, 0)</f>
        <v>#N/A</v>
      </c>
    </row>
    <row r="1760" spans="1:9" x14ac:dyDescent="0.25">
      <c r="A1760" s="11">
        <v>20</v>
      </c>
      <c r="B1760" s="13" t="s">
        <v>180</v>
      </c>
      <c r="C1760" s="13" t="s">
        <v>31</v>
      </c>
      <c r="D1760" s="14" t="str">
        <f t="shared" si="29"/>
        <v>Not Ready20Non-binaryGeneralized Anxiety Disorder (6.1)</v>
      </c>
      <c r="E1760" t="e">
        <f>VLOOKUP($D1760, Data!$A$2:$V$9750, E$16, 0)</f>
        <v>#N/A</v>
      </c>
      <c r="F1760" t="e">
        <f>VLOOKUP($D1760, Data!$A$2:$V$9750, F$16, 0)</f>
        <v>#N/A</v>
      </c>
      <c r="G1760" t="e">
        <f>VLOOKUP($D1760, Data!$A$2:$V$9750, G$16, 0)</f>
        <v>#N/A</v>
      </c>
      <c r="H1760" t="e">
        <f>VLOOKUP($D1760, Data!$A$2:$V$9750, H$16, 0)</f>
        <v>#N/A</v>
      </c>
      <c r="I1760" t="e">
        <f>VLOOKUP($D1760, Data!$A$2:$V$9750, I$16, 0)</f>
        <v>#N/A</v>
      </c>
    </row>
    <row r="1761" spans="1:9" x14ac:dyDescent="0.25">
      <c r="A1761" s="11">
        <v>20</v>
      </c>
      <c r="B1761" s="13" t="s">
        <v>180</v>
      </c>
      <c r="C1761" s="13" t="s">
        <v>32</v>
      </c>
      <c r="D1761" s="14" t="str">
        <f t="shared" si="29"/>
        <v>Not Ready20Non-binaryMajor Depressive Disorder (10.1)</v>
      </c>
      <c r="E1761" t="e">
        <f>VLOOKUP($D1761, Data!$A$2:$V$9750, E$16, 0)</f>
        <v>#N/A</v>
      </c>
      <c r="F1761" t="e">
        <f>VLOOKUP($D1761, Data!$A$2:$V$9750, F$16, 0)</f>
        <v>#N/A</v>
      </c>
      <c r="G1761" t="e">
        <f>VLOOKUP($D1761, Data!$A$2:$V$9750, G$16, 0)</f>
        <v>#N/A</v>
      </c>
      <c r="H1761" t="e">
        <f>VLOOKUP($D1761, Data!$A$2:$V$9750, H$16, 0)</f>
        <v>#N/A</v>
      </c>
      <c r="I1761" t="e">
        <f>VLOOKUP($D1761, Data!$A$2:$V$9750, I$16, 0)</f>
        <v>#N/A</v>
      </c>
    </row>
    <row r="1762" spans="1:9" x14ac:dyDescent="0.25">
      <c r="A1762" s="11">
        <v>20</v>
      </c>
      <c r="B1762" s="13" t="s">
        <v>180</v>
      </c>
      <c r="C1762" s="13" t="s">
        <v>33</v>
      </c>
      <c r="D1762" s="14" t="str">
        <f t="shared" si="29"/>
        <v>Not Ready20Non-binarySeparation Anxiety Disorder (7.1)</v>
      </c>
      <c r="E1762" t="e">
        <f>VLOOKUP($D1762, Data!$A$2:$V$9750, E$16, 0)</f>
        <v>#N/A</v>
      </c>
      <c r="F1762" t="e">
        <f>VLOOKUP($D1762, Data!$A$2:$V$9750, F$16, 0)</f>
        <v>#N/A</v>
      </c>
      <c r="G1762" t="e">
        <f>VLOOKUP($D1762, Data!$A$2:$V$9750, G$16, 0)</f>
        <v>#N/A</v>
      </c>
      <c r="H1762" t="e">
        <f>VLOOKUP($D1762, Data!$A$2:$V$9750, H$16, 0)</f>
        <v>#N/A</v>
      </c>
      <c r="I1762" t="e">
        <f>VLOOKUP($D1762, Data!$A$2:$V$9750, I$16, 0)</f>
        <v>#N/A</v>
      </c>
    </row>
    <row r="1763" spans="1:9" x14ac:dyDescent="0.25">
      <c r="A1763" s="11">
        <v>20</v>
      </c>
      <c r="B1763" s="13" t="s">
        <v>180</v>
      </c>
      <c r="C1763" s="13" t="s">
        <v>34</v>
      </c>
      <c r="D1763" s="14" t="str">
        <f t="shared" si="29"/>
        <v>Not Ready20Non-binaryObsessive Compulsive Disorder (6.1)</v>
      </c>
      <c r="E1763" t="e">
        <f>VLOOKUP($D1763, Data!$A$2:$V$9750, E$16, 0)</f>
        <v>#N/A</v>
      </c>
      <c r="F1763" t="e">
        <f>VLOOKUP($D1763, Data!$A$2:$V$9750, F$16, 0)</f>
        <v>#N/A</v>
      </c>
      <c r="G1763" t="e">
        <f>VLOOKUP($D1763, Data!$A$2:$V$9750, G$16, 0)</f>
        <v>#N/A</v>
      </c>
      <c r="H1763" t="e">
        <f>VLOOKUP($D1763, Data!$A$2:$V$9750, H$16, 0)</f>
        <v>#N/A</v>
      </c>
      <c r="I1763" t="e">
        <f>VLOOKUP($D1763, Data!$A$2:$V$9750, I$16, 0)</f>
        <v>#N/A</v>
      </c>
    </row>
    <row r="1764" spans="1:9" x14ac:dyDescent="0.25">
      <c r="A1764" s="11">
        <v>20</v>
      </c>
      <c r="B1764" s="13" t="s">
        <v>180</v>
      </c>
      <c r="C1764" s="13" t="s">
        <v>35</v>
      </c>
      <c r="D1764" s="14" t="str">
        <f t="shared" si="29"/>
        <v>Not Ready20Non-binaryTotal Anxiety (37.1)</v>
      </c>
      <c r="E1764" t="e">
        <f>VLOOKUP($D1764, Data!$A$2:$V$9750, E$16, 0)</f>
        <v>#N/A</v>
      </c>
      <c r="F1764" t="e">
        <f>VLOOKUP($D1764, Data!$A$2:$V$9750, F$16, 0)</f>
        <v>#N/A</v>
      </c>
      <c r="G1764" t="e">
        <f>VLOOKUP($D1764, Data!$A$2:$V$9750, G$16, 0)</f>
        <v>#N/A</v>
      </c>
      <c r="H1764" t="e">
        <f>VLOOKUP($D1764, Data!$A$2:$V$9750, H$16, 0)</f>
        <v>#N/A</v>
      </c>
      <c r="I1764" t="e">
        <f>VLOOKUP($D1764, Data!$A$2:$V$9750, I$16, 0)</f>
        <v>#N/A</v>
      </c>
    </row>
    <row r="1765" spans="1:9" x14ac:dyDescent="0.25">
      <c r="A1765" s="11">
        <v>20</v>
      </c>
      <c r="B1765" s="13" t="s">
        <v>180</v>
      </c>
      <c r="C1765" s="13" t="s">
        <v>36</v>
      </c>
      <c r="D1765" s="14" t="str">
        <f t="shared" si="29"/>
        <v>Not Ready20Non-binaryTotal Anxiety and Depression (47.1)</v>
      </c>
      <c r="E1765" t="e">
        <f>VLOOKUP($D1765, Data!$A$2:$V$9750, E$16, 0)</f>
        <v>#N/A</v>
      </c>
      <c r="F1765" t="e">
        <f>VLOOKUP($D1765, Data!$A$2:$V$9750, F$16, 0)</f>
        <v>#N/A</v>
      </c>
      <c r="G1765" t="e">
        <f>VLOOKUP($D1765, Data!$A$2:$V$9750, G$16, 0)</f>
        <v>#N/A</v>
      </c>
      <c r="H1765" t="e">
        <f>VLOOKUP($D1765, Data!$A$2:$V$9750, H$16, 0)</f>
        <v>#N/A</v>
      </c>
      <c r="I1765" t="e">
        <f>VLOOKUP($D1765, Data!$A$2:$V$9750, I$16, 0)</f>
        <v>#N/A</v>
      </c>
    </row>
    <row r="1766" spans="1:9" x14ac:dyDescent="0.25">
      <c r="A1766" s="11">
        <v>20</v>
      </c>
      <c r="B1766" s="13" t="s">
        <v>180</v>
      </c>
      <c r="C1766" s="13" t="s">
        <v>52</v>
      </c>
      <c r="D1766" s="14" t="str">
        <f t="shared" si="29"/>
        <v>Not Ready20Non-binaryTotal Anxiety (15.1)</v>
      </c>
      <c r="E1766" t="e">
        <f>VLOOKUP($D1766, Data!$A$2:$V$9750, E$16, 0)</f>
        <v>#N/A</v>
      </c>
      <c r="F1766" t="e">
        <f>VLOOKUP($D1766, Data!$A$2:$V$9750, F$16, 0)</f>
        <v>#N/A</v>
      </c>
      <c r="G1766" t="e">
        <f>VLOOKUP($D1766, Data!$A$2:$V$9750, G$16, 0)</f>
        <v>#N/A</v>
      </c>
      <c r="H1766" t="e">
        <f>VLOOKUP($D1766, Data!$A$2:$V$9750, H$16, 0)</f>
        <v>#N/A</v>
      </c>
      <c r="I1766" t="e">
        <f>VLOOKUP($D1766, Data!$A$2:$V$9750, I$16, 0)</f>
        <v>#N/A</v>
      </c>
    </row>
    <row r="1767" spans="1:9" x14ac:dyDescent="0.25">
      <c r="A1767" s="11">
        <v>20</v>
      </c>
      <c r="B1767" s="13" t="s">
        <v>180</v>
      </c>
      <c r="C1767" s="13" t="s">
        <v>53</v>
      </c>
      <c r="D1767" s="14" t="str">
        <f t="shared" si="29"/>
        <v>Not Ready20Non-binaryTotal Anxiety and Depression (25.1)</v>
      </c>
      <c r="E1767" t="e">
        <f>VLOOKUP($D1767, Data!$A$2:$V$9750, E$16, 0)</f>
        <v>#N/A</v>
      </c>
      <c r="F1767" t="e">
        <f>VLOOKUP($D1767, Data!$A$2:$V$9750, F$16, 0)</f>
        <v>#N/A</v>
      </c>
      <c r="G1767" t="e">
        <f>VLOOKUP($D1767, Data!$A$2:$V$9750, G$16, 0)</f>
        <v>#N/A</v>
      </c>
      <c r="H1767" t="e">
        <f>VLOOKUP($D1767, Data!$A$2:$V$9750, H$16, 0)</f>
        <v>#N/A</v>
      </c>
      <c r="I1767" t="e">
        <f>VLOOKUP($D1767, Data!$A$2:$V$9750, I$16, 0)</f>
        <v>#N/A</v>
      </c>
    </row>
    <row r="1768" spans="1:9" x14ac:dyDescent="0.25">
      <c r="A1768" s="11">
        <v>20</v>
      </c>
      <c r="B1768" s="13" t="s">
        <v>180</v>
      </c>
      <c r="C1768" s="13" t="s">
        <v>182</v>
      </c>
      <c r="D1768" s="14" t="str">
        <f t="shared" si="29"/>
        <v>Not Ready20Non-binaryTotal Depression (5.1)</v>
      </c>
      <c r="E1768" t="e">
        <f>VLOOKUP($D1768, Data!$A$2:$V$9750, E$16, 0)</f>
        <v>#N/A</v>
      </c>
      <c r="F1768" t="e">
        <f>VLOOKUP($D1768, Data!$A$2:$V$9750, F$16, 0)</f>
        <v>#N/A</v>
      </c>
      <c r="G1768" t="e">
        <f>VLOOKUP($D1768, Data!$A$2:$V$9750, G$16, 0)</f>
        <v>#N/A</v>
      </c>
      <c r="H1768" t="e">
        <f>VLOOKUP($D1768, Data!$A$2:$V$9750, H$16, 0)</f>
        <v>#N/A</v>
      </c>
      <c r="I1768" t="e">
        <f>VLOOKUP($D1768, Data!$A$2:$V$9750, I$16, 0)</f>
        <v>#N/A</v>
      </c>
    </row>
    <row r="1769" spans="1:9" x14ac:dyDescent="0.25">
      <c r="A1769" s="11">
        <v>20</v>
      </c>
      <c r="B1769" s="13" t="s">
        <v>180</v>
      </c>
      <c r="C1769" s="13" t="s">
        <v>183</v>
      </c>
      <c r="D1769" s="14" t="str">
        <f t="shared" si="29"/>
        <v>Not Ready20Non-binaryTotal Anxiety (20.1)</v>
      </c>
      <c r="E1769" t="e">
        <f>VLOOKUP($D1769, Data!$A$2:$V$9750, E$16, 0)</f>
        <v>#N/A</v>
      </c>
      <c r="F1769" t="e">
        <f>VLOOKUP($D1769, Data!$A$2:$V$9750, F$16, 0)</f>
        <v>#N/A</v>
      </c>
      <c r="G1769" t="e">
        <f>VLOOKUP($D1769, Data!$A$2:$V$9750, G$16, 0)</f>
        <v>#N/A</v>
      </c>
      <c r="H1769" t="e">
        <f>VLOOKUP($D1769, Data!$A$2:$V$9750, H$16, 0)</f>
        <v>#N/A</v>
      </c>
      <c r="I1769" t="e">
        <f>VLOOKUP($D1769, Data!$A$2:$V$9750, I$16, 0)</f>
        <v>#N/A</v>
      </c>
    </row>
    <row r="1770" spans="1:9" x14ac:dyDescent="0.25">
      <c r="A1770" s="11">
        <v>20</v>
      </c>
      <c r="B1770" s="13" t="s">
        <v>181</v>
      </c>
      <c r="C1770" s="13" t="s">
        <v>29</v>
      </c>
      <c r="D1770" s="14" t="str">
        <f t="shared" si="29"/>
        <v>Not Ready20TransgenderSocial Phobia (9.1)</v>
      </c>
      <c r="E1770" t="e">
        <f>VLOOKUP($D1770, Data!$A$2:$V$9750, E$16, 0)</f>
        <v>#N/A</v>
      </c>
      <c r="F1770" t="e">
        <f>VLOOKUP($D1770, Data!$A$2:$V$9750, F$16, 0)</f>
        <v>#N/A</v>
      </c>
      <c r="G1770" t="e">
        <f>VLOOKUP($D1770, Data!$A$2:$V$9750, G$16, 0)</f>
        <v>#N/A</v>
      </c>
      <c r="H1770" t="e">
        <f>VLOOKUP($D1770, Data!$A$2:$V$9750, H$16, 0)</f>
        <v>#N/A</v>
      </c>
      <c r="I1770" t="e">
        <f>VLOOKUP($D1770, Data!$A$2:$V$9750, I$16, 0)</f>
        <v>#N/A</v>
      </c>
    </row>
    <row r="1771" spans="1:9" x14ac:dyDescent="0.25">
      <c r="A1771" s="11">
        <v>20</v>
      </c>
      <c r="B1771" s="13" t="s">
        <v>181</v>
      </c>
      <c r="C1771" s="13" t="s">
        <v>30</v>
      </c>
      <c r="D1771" s="14" t="str">
        <f t="shared" si="29"/>
        <v>Not Ready20TransgenderPanic Disorder (9.1)</v>
      </c>
      <c r="E1771" t="e">
        <f>VLOOKUP($D1771, Data!$A$2:$V$9750, E$16, 0)</f>
        <v>#N/A</v>
      </c>
      <c r="F1771" t="e">
        <f>VLOOKUP($D1771, Data!$A$2:$V$9750, F$16, 0)</f>
        <v>#N/A</v>
      </c>
      <c r="G1771" t="e">
        <f>VLOOKUP($D1771, Data!$A$2:$V$9750, G$16, 0)</f>
        <v>#N/A</v>
      </c>
      <c r="H1771" t="e">
        <f>VLOOKUP($D1771, Data!$A$2:$V$9750, H$16, 0)</f>
        <v>#N/A</v>
      </c>
      <c r="I1771" t="e">
        <f>VLOOKUP($D1771, Data!$A$2:$V$9750, I$16, 0)</f>
        <v>#N/A</v>
      </c>
    </row>
    <row r="1772" spans="1:9" x14ac:dyDescent="0.25">
      <c r="A1772" s="11">
        <v>20</v>
      </c>
      <c r="B1772" s="13" t="s">
        <v>181</v>
      </c>
      <c r="C1772" s="13" t="s">
        <v>31</v>
      </c>
      <c r="D1772" s="14" t="str">
        <f t="shared" si="29"/>
        <v>Not Ready20TransgenderGeneralized Anxiety Disorder (6.1)</v>
      </c>
      <c r="E1772" t="e">
        <f>VLOOKUP($D1772, Data!$A$2:$V$9750, E$16, 0)</f>
        <v>#N/A</v>
      </c>
      <c r="F1772" t="e">
        <f>VLOOKUP($D1772, Data!$A$2:$V$9750, F$16, 0)</f>
        <v>#N/A</v>
      </c>
      <c r="G1772" t="e">
        <f>VLOOKUP($D1772, Data!$A$2:$V$9750, G$16, 0)</f>
        <v>#N/A</v>
      </c>
      <c r="H1772" t="e">
        <f>VLOOKUP($D1772, Data!$A$2:$V$9750, H$16, 0)</f>
        <v>#N/A</v>
      </c>
      <c r="I1772" t="e">
        <f>VLOOKUP($D1772, Data!$A$2:$V$9750, I$16, 0)</f>
        <v>#N/A</v>
      </c>
    </row>
    <row r="1773" spans="1:9" x14ac:dyDescent="0.25">
      <c r="A1773" s="11">
        <v>20</v>
      </c>
      <c r="B1773" s="13" t="s">
        <v>181</v>
      </c>
      <c r="C1773" s="13" t="s">
        <v>32</v>
      </c>
      <c r="D1773" s="14" t="str">
        <f t="shared" si="29"/>
        <v>Not Ready20TransgenderMajor Depressive Disorder (10.1)</v>
      </c>
      <c r="E1773" t="e">
        <f>VLOOKUP($D1773, Data!$A$2:$V$9750, E$16, 0)</f>
        <v>#N/A</v>
      </c>
      <c r="F1773" t="e">
        <f>VLOOKUP($D1773, Data!$A$2:$V$9750, F$16, 0)</f>
        <v>#N/A</v>
      </c>
      <c r="G1773" t="e">
        <f>VLOOKUP($D1773, Data!$A$2:$V$9750, G$16, 0)</f>
        <v>#N/A</v>
      </c>
      <c r="H1773" t="e">
        <f>VLOOKUP($D1773, Data!$A$2:$V$9750, H$16, 0)</f>
        <v>#N/A</v>
      </c>
      <c r="I1773" t="e">
        <f>VLOOKUP($D1773, Data!$A$2:$V$9750, I$16, 0)</f>
        <v>#N/A</v>
      </c>
    </row>
    <row r="1774" spans="1:9" x14ac:dyDescent="0.25">
      <c r="A1774" s="11">
        <v>20</v>
      </c>
      <c r="B1774" s="13" t="s">
        <v>181</v>
      </c>
      <c r="C1774" s="13" t="s">
        <v>33</v>
      </c>
      <c r="D1774" s="14" t="str">
        <f t="shared" si="29"/>
        <v>Not Ready20TransgenderSeparation Anxiety Disorder (7.1)</v>
      </c>
      <c r="E1774" t="e">
        <f>VLOOKUP($D1774, Data!$A$2:$V$9750, E$16, 0)</f>
        <v>#N/A</v>
      </c>
      <c r="F1774" t="e">
        <f>VLOOKUP($D1774, Data!$A$2:$V$9750, F$16, 0)</f>
        <v>#N/A</v>
      </c>
      <c r="G1774" t="e">
        <f>VLOOKUP($D1774, Data!$A$2:$V$9750, G$16, 0)</f>
        <v>#N/A</v>
      </c>
      <c r="H1774" t="e">
        <f>VLOOKUP($D1774, Data!$A$2:$V$9750, H$16, 0)</f>
        <v>#N/A</v>
      </c>
      <c r="I1774" t="e">
        <f>VLOOKUP($D1774, Data!$A$2:$V$9750, I$16, 0)</f>
        <v>#N/A</v>
      </c>
    </row>
    <row r="1775" spans="1:9" x14ac:dyDescent="0.25">
      <c r="A1775" s="11">
        <v>20</v>
      </c>
      <c r="B1775" s="13" t="s">
        <v>181</v>
      </c>
      <c r="C1775" s="13" t="s">
        <v>34</v>
      </c>
      <c r="D1775" s="14" t="str">
        <f t="shared" si="29"/>
        <v>Not Ready20TransgenderObsessive Compulsive Disorder (6.1)</v>
      </c>
      <c r="E1775" t="e">
        <f>VLOOKUP($D1775, Data!$A$2:$V$9750, E$16, 0)</f>
        <v>#N/A</v>
      </c>
      <c r="F1775" t="e">
        <f>VLOOKUP($D1775, Data!$A$2:$V$9750, F$16, 0)</f>
        <v>#N/A</v>
      </c>
      <c r="G1775" t="e">
        <f>VLOOKUP($D1775, Data!$A$2:$V$9750, G$16, 0)</f>
        <v>#N/A</v>
      </c>
      <c r="H1775" t="e">
        <f>VLOOKUP($D1775, Data!$A$2:$V$9750, H$16, 0)</f>
        <v>#N/A</v>
      </c>
      <c r="I1775" t="e">
        <f>VLOOKUP($D1775, Data!$A$2:$V$9750, I$16, 0)</f>
        <v>#N/A</v>
      </c>
    </row>
    <row r="1776" spans="1:9" x14ac:dyDescent="0.25">
      <c r="A1776" s="11">
        <v>20</v>
      </c>
      <c r="B1776" s="13" t="s">
        <v>181</v>
      </c>
      <c r="C1776" s="13" t="s">
        <v>35</v>
      </c>
      <c r="D1776" s="14" t="str">
        <f t="shared" si="29"/>
        <v>Not Ready20TransgenderTotal Anxiety (37.1)</v>
      </c>
      <c r="E1776" t="e">
        <f>VLOOKUP($D1776, Data!$A$2:$V$9750, E$16, 0)</f>
        <v>#N/A</v>
      </c>
      <c r="F1776" t="e">
        <f>VLOOKUP($D1776, Data!$A$2:$V$9750, F$16, 0)</f>
        <v>#N/A</v>
      </c>
      <c r="G1776" t="e">
        <f>VLOOKUP($D1776, Data!$A$2:$V$9750, G$16, 0)</f>
        <v>#N/A</v>
      </c>
      <c r="H1776" t="e">
        <f>VLOOKUP($D1776, Data!$A$2:$V$9750, H$16, 0)</f>
        <v>#N/A</v>
      </c>
      <c r="I1776" t="e">
        <f>VLOOKUP($D1776, Data!$A$2:$V$9750, I$16, 0)</f>
        <v>#N/A</v>
      </c>
    </row>
    <row r="1777" spans="1:9" x14ac:dyDescent="0.25">
      <c r="A1777" s="11">
        <v>20</v>
      </c>
      <c r="B1777" s="13" t="s">
        <v>181</v>
      </c>
      <c r="C1777" s="13" t="s">
        <v>36</v>
      </c>
      <c r="D1777" s="14" t="str">
        <f t="shared" si="29"/>
        <v>Not Ready20TransgenderTotal Anxiety and Depression (47.1)</v>
      </c>
      <c r="E1777" t="e">
        <f>VLOOKUP($D1777, Data!$A$2:$V$9750, E$16, 0)</f>
        <v>#N/A</v>
      </c>
      <c r="F1777" t="e">
        <f>VLOOKUP($D1777, Data!$A$2:$V$9750, F$16, 0)</f>
        <v>#N/A</v>
      </c>
      <c r="G1777" t="e">
        <f>VLOOKUP($D1777, Data!$A$2:$V$9750, G$16, 0)</f>
        <v>#N/A</v>
      </c>
      <c r="H1777" t="e">
        <f>VLOOKUP($D1777, Data!$A$2:$V$9750, H$16, 0)</f>
        <v>#N/A</v>
      </c>
      <c r="I1777" t="e">
        <f>VLOOKUP($D1777, Data!$A$2:$V$9750, I$16, 0)</f>
        <v>#N/A</v>
      </c>
    </row>
    <row r="1778" spans="1:9" x14ac:dyDescent="0.25">
      <c r="A1778" s="11">
        <v>20</v>
      </c>
      <c r="B1778" s="13" t="s">
        <v>181</v>
      </c>
      <c r="C1778" s="13" t="s">
        <v>52</v>
      </c>
      <c r="D1778" s="14" t="str">
        <f t="shared" si="29"/>
        <v>Not Ready20TransgenderTotal Anxiety (15.1)</v>
      </c>
      <c r="E1778" t="e">
        <f>VLOOKUP($D1778, Data!$A$2:$V$9750, E$16, 0)</f>
        <v>#N/A</v>
      </c>
      <c r="F1778" t="e">
        <f>VLOOKUP($D1778, Data!$A$2:$V$9750, F$16, 0)</f>
        <v>#N/A</v>
      </c>
      <c r="G1778" t="e">
        <f>VLOOKUP($D1778, Data!$A$2:$V$9750, G$16, 0)</f>
        <v>#N/A</v>
      </c>
      <c r="H1778" t="e">
        <f>VLOOKUP($D1778, Data!$A$2:$V$9750, H$16, 0)</f>
        <v>#N/A</v>
      </c>
      <c r="I1778" t="e">
        <f>VLOOKUP($D1778, Data!$A$2:$V$9750, I$16, 0)</f>
        <v>#N/A</v>
      </c>
    </row>
    <row r="1779" spans="1:9" x14ac:dyDescent="0.25">
      <c r="A1779" s="11">
        <v>20</v>
      </c>
      <c r="B1779" s="13" t="s">
        <v>181</v>
      </c>
      <c r="C1779" s="13" t="s">
        <v>53</v>
      </c>
      <c r="D1779" s="14" t="str">
        <f t="shared" si="29"/>
        <v>Not Ready20TransgenderTotal Anxiety and Depression (25.1)</v>
      </c>
      <c r="E1779" t="e">
        <f>VLOOKUP($D1779, Data!$A$2:$V$9750, E$16, 0)</f>
        <v>#N/A</v>
      </c>
      <c r="F1779" t="e">
        <f>VLOOKUP($D1779, Data!$A$2:$V$9750, F$16, 0)</f>
        <v>#N/A</v>
      </c>
      <c r="G1779" t="e">
        <f>VLOOKUP($D1779, Data!$A$2:$V$9750, G$16, 0)</f>
        <v>#N/A</v>
      </c>
      <c r="H1779" t="e">
        <f>VLOOKUP($D1779, Data!$A$2:$V$9750, H$16, 0)</f>
        <v>#N/A</v>
      </c>
      <c r="I1779" t="e">
        <f>VLOOKUP($D1779, Data!$A$2:$V$9750, I$16, 0)</f>
        <v>#N/A</v>
      </c>
    </row>
    <row r="1780" spans="1:9" x14ac:dyDescent="0.25">
      <c r="A1780" s="11">
        <v>20</v>
      </c>
      <c r="B1780" s="13" t="s">
        <v>181</v>
      </c>
      <c r="C1780" s="13" t="s">
        <v>182</v>
      </c>
      <c r="D1780" s="14" t="str">
        <f t="shared" si="29"/>
        <v>Not Ready20TransgenderTotal Depression (5.1)</v>
      </c>
      <c r="E1780" t="e">
        <f>VLOOKUP($D1780, Data!$A$2:$V$9750, E$16, 0)</f>
        <v>#N/A</v>
      </c>
      <c r="F1780" t="e">
        <f>VLOOKUP($D1780, Data!$A$2:$V$9750, F$16, 0)</f>
        <v>#N/A</v>
      </c>
      <c r="G1780" t="e">
        <f>VLOOKUP($D1780, Data!$A$2:$V$9750, G$16, 0)</f>
        <v>#N/A</v>
      </c>
      <c r="H1780" t="e">
        <f>VLOOKUP($D1780, Data!$A$2:$V$9750, H$16, 0)</f>
        <v>#N/A</v>
      </c>
      <c r="I1780" t="e">
        <f>VLOOKUP($D1780, Data!$A$2:$V$9750, I$16, 0)</f>
        <v>#N/A</v>
      </c>
    </row>
    <row r="1781" spans="1:9" x14ac:dyDescent="0.25">
      <c r="A1781" s="11">
        <v>20</v>
      </c>
      <c r="B1781" s="13" t="s">
        <v>181</v>
      </c>
      <c r="C1781" s="13" t="s">
        <v>183</v>
      </c>
      <c r="D1781" s="14" t="str">
        <f t="shared" si="29"/>
        <v>Not Ready20TransgenderTotal Anxiety (20.1)</v>
      </c>
      <c r="E1781" t="e">
        <f>VLOOKUP($D1781, Data!$A$2:$V$9750, E$16, 0)</f>
        <v>#N/A</v>
      </c>
      <c r="F1781" t="e">
        <f>VLOOKUP($D1781, Data!$A$2:$V$9750, F$16, 0)</f>
        <v>#N/A</v>
      </c>
      <c r="G1781" t="e">
        <f>VLOOKUP($D1781, Data!$A$2:$V$9750, G$16, 0)</f>
        <v>#N/A</v>
      </c>
      <c r="H1781" t="e">
        <f>VLOOKUP($D1781, Data!$A$2:$V$9750, H$16, 0)</f>
        <v>#N/A</v>
      </c>
      <c r="I1781" t="e">
        <f>VLOOKUP($D1781, Data!$A$2:$V$9750, I$16, 0)</f>
        <v>#N/A</v>
      </c>
    </row>
    <row r="1782" spans="1:9" x14ac:dyDescent="0.25">
      <c r="A1782" s="11">
        <v>21</v>
      </c>
      <c r="B1782" s="13" t="s">
        <v>176</v>
      </c>
      <c r="C1782" s="13" t="s">
        <v>29</v>
      </c>
      <c r="D1782" s="14" t="str">
        <f t="shared" si="29"/>
        <v>Not Ready21BigenderSocial Phobia (9.1)</v>
      </c>
      <c r="E1782" t="e">
        <f>VLOOKUP($D1782, Data!$A$2:$V$9750, E$16, 0)</f>
        <v>#N/A</v>
      </c>
      <c r="F1782" t="e">
        <f>VLOOKUP($D1782, Data!$A$2:$V$9750, F$16, 0)</f>
        <v>#N/A</v>
      </c>
      <c r="G1782" t="e">
        <f>VLOOKUP($D1782, Data!$A$2:$V$9750, G$16, 0)</f>
        <v>#N/A</v>
      </c>
      <c r="H1782" t="e">
        <f>VLOOKUP($D1782, Data!$A$2:$V$9750, H$16, 0)</f>
        <v>#N/A</v>
      </c>
      <c r="I1782" t="e">
        <f>VLOOKUP($D1782, Data!$A$2:$V$9750, I$16, 0)</f>
        <v>#N/A</v>
      </c>
    </row>
    <row r="1783" spans="1:9" x14ac:dyDescent="0.25">
      <c r="A1783" s="11">
        <v>21</v>
      </c>
      <c r="B1783" s="13" t="s">
        <v>176</v>
      </c>
      <c r="C1783" s="13" t="s">
        <v>30</v>
      </c>
      <c r="D1783" s="14" t="str">
        <f t="shared" si="29"/>
        <v>Not Ready21BigenderPanic Disorder (9.1)</v>
      </c>
      <c r="E1783" t="e">
        <f>VLOOKUP($D1783, Data!$A$2:$V$9750, E$16, 0)</f>
        <v>#N/A</v>
      </c>
      <c r="F1783" t="e">
        <f>VLOOKUP($D1783, Data!$A$2:$V$9750, F$16, 0)</f>
        <v>#N/A</v>
      </c>
      <c r="G1783" t="e">
        <f>VLOOKUP($D1783, Data!$A$2:$V$9750, G$16, 0)</f>
        <v>#N/A</v>
      </c>
      <c r="H1783" t="e">
        <f>VLOOKUP($D1783, Data!$A$2:$V$9750, H$16, 0)</f>
        <v>#N/A</v>
      </c>
      <c r="I1783" t="e">
        <f>VLOOKUP($D1783, Data!$A$2:$V$9750, I$16, 0)</f>
        <v>#N/A</v>
      </c>
    </row>
    <row r="1784" spans="1:9" x14ac:dyDescent="0.25">
      <c r="A1784" s="11">
        <v>21</v>
      </c>
      <c r="B1784" s="13" t="s">
        <v>176</v>
      </c>
      <c r="C1784" s="13" t="s">
        <v>31</v>
      </c>
      <c r="D1784" s="14" t="str">
        <f t="shared" si="29"/>
        <v>Not Ready21BigenderGeneralized Anxiety Disorder (6.1)</v>
      </c>
      <c r="E1784" t="e">
        <f>VLOOKUP($D1784, Data!$A$2:$V$9750, E$16, 0)</f>
        <v>#N/A</v>
      </c>
      <c r="F1784" t="e">
        <f>VLOOKUP($D1784, Data!$A$2:$V$9750, F$16, 0)</f>
        <v>#N/A</v>
      </c>
      <c r="G1784" t="e">
        <f>VLOOKUP($D1784, Data!$A$2:$V$9750, G$16, 0)</f>
        <v>#N/A</v>
      </c>
      <c r="H1784" t="e">
        <f>VLOOKUP($D1784, Data!$A$2:$V$9750, H$16, 0)</f>
        <v>#N/A</v>
      </c>
      <c r="I1784" t="e">
        <f>VLOOKUP($D1784, Data!$A$2:$V$9750, I$16, 0)</f>
        <v>#N/A</v>
      </c>
    </row>
    <row r="1785" spans="1:9" x14ac:dyDescent="0.25">
      <c r="A1785" s="11">
        <v>21</v>
      </c>
      <c r="B1785" s="13" t="s">
        <v>176</v>
      </c>
      <c r="C1785" s="13" t="s">
        <v>32</v>
      </c>
      <c r="D1785" s="14" t="str">
        <f t="shared" si="29"/>
        <v>Not Ready21BigenderMajor Depressive Disorder (10.1)</v>
      </c>
      <c r="E1785" t="e">
        <f>VLOOKUP($D1785, Data!$A$2:$V$9750, E$16, 0)</f>
        <v>#N/A</v>
      </c>
      <c r="F1785" t="e">
        <f>VLOOKUP($D1785, Data!$A$2:$V$9750, F$16, 0)</f>
        <v>#N/A</v>
      </c>
      <c r="G1785" t="e">
        <f>VLOOKUP($D1785, Data!$A$2:$V$9750, G$16, 0)</f>
        <v>#N/A</v>
      </c>
      <c r="H1785" t="e">
        <f>VLOOKUP($D1785, Data!$A$2:$V$9750, H$16, 0)</f>
        <v>#N/A</v>
      </c>
      <c r="I1785" t="e">
        <f>VLOOKUP($D1785, Data!$A$2:$V$9750, I$16, 0)</f>
        <v>#N/A</v>
      </c>
    </row>
    <row r="1786" spans="1:9" x14ac:dyDescent="0.25">
      <c r="A1786" s="11">
        <v>21</v>
      </c>
      <c r="B1786" s="13" t="s">
        <v>176</v>
      </c>
      <c r="C1786" s="13" t="s">
        <v>33</v>
      </c>
      <c r="D1786" s="14" t="str">
        <f t="shared" si="29"/>
        <v>Not Ready21BigenderSeparation Anxiety Disorder (7.1)</v>
      </c>
      <c r="E1786" t="e">
        <f>VLOOKUP($D1786, Data!$A$2:$V$9750, E$16, 0)</f>
        <v>#N/A</v>
      </c>
      <c r="F1786" t="e">
        <f>VLOOKUP($D1786, Data!$A$2:$V$9750, F$16, 0)</f>
        <v>#N/A</v>
      </c>
      <c r="G1786" t="e">
        <f>VLOOKUP($D1786, Data!$A$2:$V$9750, G$16, 0)</f>
        <v>#N/A</v>
      </c>
      <c r="H1786" t="e">
        <f>VLOOKUP($D1786, Data!$A$2:$V$9750, H$16, 0)</f>
        <v>#N/A</v>
      </c>
      <c r="I1786" t="e">
        <f>VLOOKUP($D1786, Data!$A$2:$V$9750, I$16, 0)</f>
        <v>#N/A</v>
      </c>
    </row>
    <row r="1787" spans="1:9" x14ac:dyDescent="0.25">
      <c r="A1787" s="11">
        <v>21</v>
      </c>
      <c r="B1787" s="13" t="s">
        <v>176</v>
      </c>
      <c r="C1787" s="13" t="s">
        <v>34</v>
      </c>
      <c r="D1787" s="14" t="str">
        <f t="shared" si="29"/>
        <v>Not Ready21BigenderObsessive Compulsive Disorder (6.1)</v>
      </c>
      <c r="E1787" t="e">
        <f>VLOOKUP($D1787, Data!$A$2:$V$9750, E$16, 0)</f>
        <v>#N/A</v>
      </c>
      <c r="F1787" t="e">
        <f>VLOOKUP($D1787, Data!$A$2:$V$9750, F$16, 0)</f>
        <v>#N/A</v>
      </c>
      <c r="G1787" t="e">
        <f>VLOOKUP($D1787, Data!$A$2:$V$9750, G$16, 0)</f>
        <v>#N/A</v>
      </c>
      <c r="H1787" t="e">
        <f>VLOOKUP($D1787, Data!$A$2:$V$9750, H$16, 0)</f>
        <v>#N/A</v>
      </c>
      <c r="I1787" t="e">
        <f>VLOOKUP($D1787, Data!$A$2:$V$9750, I$16, 0)</f>
        <v>#N/A</v>
      </c>
    </row>
    <row r="1788" spans="1:9" x14ac:dyDescent="0.25">
      <c r="A1788" s="11">
        <v>21</v>
      </c>
      <c r="B1788" s="13" t="s">
        <v>176</v>
      </c>
      <c r="C1788" s="13" t="s">
        <v>35</v>
      </c>
      <c r="D1788" s="14" t="str">
        <f t="shared" si="29"/>
        <v>Not Ready21BigenderTotal Anxiety (37.1)</v>
      </c>
      <c r="E1788" t="e">
        <f>VLOOKUP($D1788, Data!$A$2:$V$9750, E$16, 0)</f>
        <v>#N/A</v>
      </c>
      <c r="F1788" t="e">
        <f>VLOOKUP($D1788, Data!$A$2:$V$9750, F$16, 0)</f>
        <v>#N/A</v>
      </c>
      <c r="G1788" t="e">
        <f>VLOOKUP($D1788, Data!$A$2:$V$9750, G$16, 0)</f>
        <v>#N/A</v>
      </c>
      <c r="H1788" t="e">
        <f>VLOOKUP($D1788, Data!$A$2:$V$9750, H$16, 0)</f>
        <v>#N/A</v>
      </c>
      <c r="I1788" t="e">
        <f>VLOOKUP($D1788, Data!$A$2:$V$9750, I$16, 0)</f>
        <v>#N/A</v>
      </c>
    </row>
    <row r="1789" spans="1:9" x14ac:dyDescent="0.25">
      <c r="A1789" s="11">
        <v>21</v>
      </c>
      <c r="B1789" s="13" t="s">
        <v>176</v>
      </c>
      <c r="C1789" s="13" t="s">
        <v>36</v>
      </c>
      <c r="D1789" s="14" t="str">
        <f t="shared" si="29"/>
        <v>Not Ready21BigenderTotal Anxiety and Depression (47.1)</v>
      </c>
      <c r="E1789" t="e">
        <f>VLOOKUP($D1789, Data!$A$2:$V$9750, E$16, 0)</f>
        <v>#N/A</v>
      </c>
      <c r="F1789" t="e">
        <f>VLOOKUP($D1789, Data!$A$2:$V$9750, F$16, 0)</f>
        <v>#N/A</v>
      </c>
      <c r="G1789" t="e">
        <f>VLOOKUP($D1789, Data!$A$2:$V$9750, G$16, 0)</f>
        <v>#N/A</v>
      </c>
      <c r="H1789" t="e">
        <f>VLOOKUP($D1789, Data!$A$2:$V$9750, H$16, 0)</f>
        <v>#N/A</v>
      </c>
      <c r="I1789" t="e">
        <f>VLOOKUP($D1789, Data!$A$2:$V$9750, I$16, 0)</f>
        <v>#N/A</v>
      </c>
    </row>
    <row r="1790" spans="1:9" x14ac:dyDescent="0.25">
      <c r="A1790" s="11">
        <v>21</v>
      </c>
      <c r="B1790" s="13" t="s">
        <v>176</v>
      </c>
      <c r="C1790" s="13" t="s">
        <v>52</v>
      </c>
      <c r="D1790" s="14" t="str">
        <f t="shared" si="29"/>
        <v>Not Ready21BigenderTotal Anxiety (15.1)</v>
      </c>
      <c r="E1790" t="e">
        <f>VLOOKUP($D1790, Data!$A$2:$V$9750, E$16, 0)</f>
        <v>#N/A</v>
      </c>
      <c r="F1790" t="e">
        <f>VLOOKUP($D1790, Data!$A$2:$V$9750, F$16, 0)</f>
        <v>#N/A</v>
      </c>
      <c r="G1790" t="e">
        <f>VLOOKUP($D1790, Data!$A$2:$V$9750, G$16, 0)</f>
        <v>#N/A</v>
      </c>
      <c r="H1790" t="e">
        <f>VLOOKUP($D1790, Data!$A$2:$V$9750, H$16, 0)</f>
        <v>#N/A</v>
      </c>
      <c r="I1790" t="e">
        <f>VLOOKUP($D1790, Data!$A$2:$V$9750, I$16, 0)</f>
        <v>#N/A</v>
      </c>
    </row>
    <row r="1791" spans="1:9" x14ac:dyDescent="0.25">
      <c r="A1791" s="11">
        <v>21</v>
      </c>
      <c r="B1791" s="13" t="s">
        <v>176</v>
      </c>
      <c r="C1791" s="13" t="s">
        <v>53</v>
      </c>
      <c r="D1791" s="14" t="str">
        <f t="shared" si="29"/>
        <v>Not Ready21BigenderTotal Anxiety and Depression (25.1)</v>
      </c>
      <c r="E1791" t="e">
        <f>VLOOKUP($D1791, Data!$A$2:$V$9750, E$16, 0)</f>
        <v>#N/A</v>
      </c>
      <c r="F1791" t="e">
        <f>VLOOKUP($D1791, Data!$A$2:$V$9750, F$16, 0)</f>
        <v>#N/A</v>
      </c>
      <c r="G1791" t="e">
        <f>VLOOKUP($D1791, Data!$A$2:$V$9750, G$16, 0)</f>
        <v>#N/A</v>
      </c>
      <c r="H1791" t="e">
        <f>VLOOKUP($D1791, Data!$A$2:$V$9750, H$16, 0)</f>
        <v>#N/A</v>
      </c>
      <c r="I1791" t="e">
        <f>VLOOKUP($D1791, Data!$A$2:$V$9750, I$16, 0)</f>
        <v>#N/A</v>
      </c>
    </row>
    <row r="1792" spans="1:9" x14ac:dyDescent="0.25">
      <c r="A1792" s="11">
        <v>21</v>
      </c>
      <c r="B1792" s="13" t="s">
        <v>176</v>
      </c>
      <c r="C1792" s="13" t="s">
        <v>182</v>
      </c>
      <c r="D1792" s="14" t="str">
        <f t="shared" si="29"/>
        <v>Not Ready21BigenderTotal Depression (5.1)</v>
      </c>
      <c r="E1792" t="e">
        <f>VLOOKUP($D1792, Data!$A$2:$V$9750, E$16, 0)</f>
        <v>#N/A</v>
      </c>
      <c r="F1792" t="e">
        <f>VLOOKUP($D1792, Data!$A$2:$V$9750, F$16, 0)</f>
        <v>#N/A</v>
      </c>
      <c r="G1792" t="e">
        <f>VLOOKUP($D1792, Data!$A$2:$V$9750, G$16, 0)</f>
        <v>#N/A</v>
      </c>
      <c r="H1792" t="e">
        <f>VLOOKUP($D1792, Data!$A$2:$V$9750, H$16, 0)</f>
        <v>#N/A</v>
      </c>
      <c r="I1792" t="e">
        <f>VLOOKUP($D1792, Data!$A$2:$V$9750, I$16, 0)</f>
        <v>#N/A</v>
      </c>
    </row>
    <row r="1793" spans="1:9" x14ac:dyDescent="0.25">
      <c r="A1793" s="11">
        <v>21</v>
      </c>
      <c r="B1793" s="13" t="s">
        <v>176</v>
      </c>
      <c r="C1793" s="13" t="s">
        <v>183</v>
      </c>
      <c r="D1793" s="14" t="str">
        <f t="shared" si="29"/>
        <v>Not Ready21BigenderTotal Anxiety (20.1)</v>
      </c>
      <c r="E1793" t="e">
        <f>VLOOKUP($D1793, Data!$A$2:$V$9750, E$16, 0)</f>
        <v>#N/A</v>
      </c>
      <c r="F1793" t="e">
        <f>VLOOKUP($D1793, Data!$A$2:$V$9750, F$16, 0)</f>
        <v>#N/A</v>
      </c>
      <c r="G1793" t="e">
        <f>VLOOKUP($D1793, Data!$A$2:$V$9750, G$16, 0)</f>
        <v>#N/A</v>
      </c>
      <c r="H1793" t="e">
        <f>VLOOKUP($D1793, Data!$A$2:$V$9750, H$16, 0)</f>
        <v>#N/A</v>
      </c>
      <c r="I1793" t="e">
        <f>VLOOKUP($D1793, Data!$A$2:$V$9750, I$16, 0)</f>
        <v>#N/A</v>
      </c>
    </row>
    <row r="1794" spans="1:9" x14ac:dyDescent="0.25">
      <c r="A1794" s="11">
        <v>21</v>
      </c>
      <c r="B1794" s="13" t="s">
        <v>177</v>
      </c>
      <c r="C1794" s="13" t="s">
        <v>29</v>
      </c>
      <c r="D1794" s="14" t="str">
        <f t="shared" si="29"/>
        <v>Not Ready21FemaleSocial Phobia (9.1)</v>
      </c>
      <c r="E1794" t="e">
        <f>VLOOKUP($D1794, Data!$A$2:$V$9750, E$16, 0)</f>
        <v>#N/A</v>
      </c>
      <c r="F1794" t="e">
        <f>VLOOKUP($D1794, Data!$A$2:$V$9750, F$16, 0)</f>
        <v>#N/A</v>
      </c>
      <c r="G1794" t="e">
        <f>VLOOKUP($D1794, Data!$A$2:$V$9750, G$16, 0)</f>
        <v>#N/A</v>
      </c>
      <c r="H1794" t="e">
        <f>VLOOKUP($D1794, Data!$A$2:$V$9750, H$16, 0)</f>
        <v>#N/A</v>
      </c>
      <c r="I1794" t="e">
        <f>VLOOKUP($D1794, Data!$A$2:$V$9750, I$16, 0)</f>
        <v>#N/A</v>
      </c>
    </row>
    <row r="1795" spans="1:9" x14ac:dyDescent="0.25">
      <c r="A1795" s="11">
        <v>21</v>
      </c>
      <c r="B1795" s="13" t="s">
        <v>177</v>
      </c>
      <c r="C1795" s="13" t="s">
        <v>30</v>
      </c>
      <c r="D1795" s="14" t="str">
        <f t="shared" si="29"/>
        <v>Not Ready21FemalePanic Disorder (9.1)</v>
      </c>
      <c r="E1795" t="e">
        <f>VLOOKUP($D1795, Data!$A$2:$V$9750, E$16, 0)</f>
        <v>#N/A</v>
      </c>
      <c r="F1795" t="e">
        <f>VLOOKUP($D1795, Data!$A$2:$V$9750, F$16, 0)</f>
        <v>#N/A</v>
      </c>
      <c r="G1795" t="e">
        <f>VLOOKUP($D1795, Data!$A$2:$V$9750, G$16, 0)</f>
        <v>#N/A</v>
      </c>
      <c r="H1795" t="e">
        <f>VLOOKUP($D1795, Data!$A$2:$V$9750, H$16, 0)</f>
        <v>#N/A</v>
      </c>
      <c r="I1795" t="e">
        <f>VLOOKUP($D1795, Data!$A$2:$V$9750, I$16, 0)</f>
        <v>#N/A</v>
      </c>
    </row>
    <row r="1796" spans="1:9" x14ac:dyDescent="0.25">
      <c r="A1796" s="11">
        <v>21</v>
      </c>
      <c r="B1796" s="13" t="s">
        <v>177</v>
      </c>
      <c r="C1796" s="13" t="s">
        <v>31</v>
      </c>
      <c r="D1796" s="14" t="str">
        <f t="shared" si="29"/>
        <v>Not Ready21FemaleGeneralized Anxiety Disorder (6.1)</v>
      </c>
      <c r="E1796" t="e">
        <f>VLOOKUP($D1796, Data!$A$2:$V$9750, E$16, 0)</f>
        <v>#N/A</v>
      </c>
      <c r="F1796" t="e">
        <f>VLOOKUP($D1796, Data!$A$2:$V$9750, F$16, 0)</f>
        <v>#N/A</v>
      </c>
      <c r="G1796" t="e">
        <f>VLOOKUP($D1796, Data!$A$2:$V$9750, G$16, 0)</f>
        <v>#N/A</v>
      </c>
      <c r="H1796" t="e">
        <f>VLOOKUP($D1796, Data!$A$2:$V$9750, H$16, 0)</f>
        <v>#N/A</v>
      </c>
      <c r="I1796" t="e">
        <f>VLOOKUP($D1796, Data!$A$2:$V$9750, I$16, 0)</f>
        <v>#N/A</v>
      </c>
    </row>
    <row r="1797" spans="1:9" x14ac:dyDescent="0.25">
      <c r="A1797" s="11">
        <v>21</v>
      </c>
      <c r="B1797" s="13" t="s">
        <v>177</v>
      </c>
      <c r="C1797" s="13" t="s">
        <v>32</v>
      </c>
      <c r="D1797" s="14" t="str">
        <f t="shared" si="29"/>
        <v>Not Ready21FemaleMajor Depressive Disorder (10.1)</v>
      </c>
      <c r="E1797" t="e">
        <f>VLOOKUP($D1797, Data!$A$2:$V$9750, E$16, 0)</f>
        <v>#N/A</v>
      </c>
      <c r="F1797" t="e">
        <f>VLOOKUP($D1797, Data!$A$2:$V$9750, F$16, 0)</f>
        <v>#N/A</v>
      </c>
      <c r="G1797" t="e">
        <f>VLOOKUP($D1797, Data!$A$2:$V$9750, G$16, 0)</f>
        <v>#N/A</v>
      </c>
      <c r="H1797" t="e">
        <f>VLOOKUP($D1797, Data!$A$2:$V$9750, H$16, 0)</f>
        <v>#N/A</v>
      </c>
      <c r="I1797" t="e">
        <f>VLOOKUP($D1797, Data!$A$2:$V$9750, I$16, 0)</f>
        <v>#N/A</v>
      </c>
    </row>
    <row r="1798" spans="1:9" x14ac:dyDescent="0.25">
      <c r="A1798" s="11">
        <v>21</v>
      </c>
      <c r="B1798" s="13" t="s">
        <v>177</v>
      </c>
      <c r="C1798" s="13" t="s">
        <v>33</v>
      </c>
      <c r="D1798" s="14" t="str">
        <f t="shared" si="29"/>
        <v>Not Ready21FemaleSeparation Anxiety Disorder (7.1)</v>
      </c>
      <c r="E1798" t="e">
        <f>VLOOKUP($D1798, Data!$A$2:$V$9750, E$16, 0)</f>
        <v>#N/A</v>
      </c>
      <c r="F1798" t="e">
        <f>VLOOKUP($D1798, Data!$A$2:$V$9750, F$16, 0)</f>
        <v>#N/A</v>
      </c>
      <c r="G1798" t="e">
        <f>VLOOKUP($D1798, Data!$A$2:$V$9750, G$16, 0)</f>
        <v>#N/A</v>
      </c>
      <c r="H1798" t="e">
        <f>VLOOKUP($D1798, Data!$A$2:$V$9750, H$16, 0)</f>
        <v>#N/A</v>
      </c>
      <c r="I1798" t="e">
        <f>VLOOKUP($D1798, Data!$A$2:$V$9750, I$16, 0)</f>
        <v>#N/A</v>
      </c>
    </row>
    <row r="1799" spans="1:9" x14ac:dyDescent="0.25">
      <c r="A1799" s="11">
        <v>21</v>
      </c>
      <c r="B1799" s="13" t="s">
        <v>177</v>
      </c>
      <c r="C1799" s="13" t="s">
        <v>34</v>
      </c>
      <c r="D1799" s="14" t="str">
        <f t="shared" si="29"/>
        <v>Not Ready21FemaleObsessive Compulsive Disorder (6.1)</v>
      </c>
      <c r="E1799" t="e">
        <f>VLOOKUP($D1799, Data!$A$2:$V$9750, E$16, 0)</f>
        <v>#N/A</v>
      </c>
      <c r="F1799" t="e">
        <f>VLOOKUP($D1799, Data!$A$2:$V$9750, F$16, 0)</f>
        <v>#N/A</v>
      </c>
      <c r="G1799" t="e">
        <f>VLOOKUP($D1799, Data!$A$2:$V$9750, G$16, 0)</f>
        <v>#N/A</v>
      </c>
      <c r="H1799" t="e">
        <f>VLOOKUP($D1799, Data!$A$2:$V$9750, H$16, 0)</f>
        <v>#N/A</v>
      </c>
      <c r="I1799" t="e">
        <f>VLOOKUP($D1799, Data!$A$2:$V$9750, I$16, 0)</f>
        <v>#N/A</v>
      </c>
    </row>
    <row r="1800" spans="1:9" x14ac:dyDescent="0.25">
      <c r="A1800" s="11">
        <v>21</v>
      </c>
      <c r="B1800" s="13" t="s">
        <v>177</v>
      </c>
      <c r="C1800" s="13" t="s">
        <v>35</v>
      </c>
      <c r="D1800" s="14" t="str">
        <f t="shared" si="29"/>
        <v>Not Ready21FemaleTotal Anxiety (37.1)</v>
      </c>
      <c r="E1800" t="e">
        <f>VLOOKUP($D1800, Data!$A$2:$V$9750, E$16, 0)</f>
        <v>#N/A</v>
      </c>
      <c r="F1800" t="e">
        <f>VLOOKUP($D1800, Data!$A$2:$V$9750, F$16, 0)</f>
        <v>#N/A</v>
      </c>
      <c r="G1800" t="e">
        <f>VLOOKUP($D1800, Data!$A$2:$V$9750, G$16, 0)</f>
        <v>#N/A</v>
      </c>
      <c r="H1800" t="e">
        <f>VLOOKUP($D1800, Data!$A$2:$V$9750, H$16, 0)</f>
        <v>#N/A</v>
      </c>
      <c r="I1800" t="e">
        <f>VLOOKUP($D1800, Data!$A$2:$V$9750, I$16, 0)</f>
        <v>#N/A</v>
      </c>
    </row>
    <row r="1801" spans="1:9" x14ac:dyDescent="0.25">
      <c r="A1801" s="11">
        <v>21</v>
      </c>
      <c r="B1801" s="13" t="s">
        <v>177</v>
      </c>
      <c r="C1801" s="13" t="s">
        <v>36</v>
      </c>
      <c r="D1801" s="14" t="str">
        <f t="shared" si="29"/>
        <v>Not Ready21FemaleTotal Anxiety and Depression (47.1)</v>
      </c>
      <c r="E1801" t="e">
        <f>VLOOKUP($D1801, Data!$A$2:$V$9750, E$16, 0)</f>
        <v>#N/A</v>
      </c>
      <c r="F1801" t="e">
        <f>VLOOKUP($D1801, Data!$A$2:$V$9750, F$16, 0)</f>
        <v>#N/A</v>
      </c>
      <c r="G1801" t="e">
        <f>VLOOKUP($D1801, Data!$A$2:$V$9750, G$16, 0)</f>
        <v>#N/A</v>
      </c>
      <c r="H1801" t="e">
        <f>VLOOKUP($D1801, Data!$A$2:$V$9750, H$16, 0)</f>
        <v>#N/A</v>
      </c>
      <c r="I1801" t="e">
        <f>VLOOKUP($D1801, Data!$A$2:$V$9750, I$16, 0)</f>
        <v>#N/A</v>
      </c>
    </row>
    <row r="1802" spans="1:9" x14ac:dyDescent="0.25">
      <c r="A1802" s="11">
        <v>21</v>
      </c>
      <c r="B1802" s="13" t="s">
        <v>177</v>
      </c>
      <c r="C1802" s="13" t="s">
        <v>52</v>
      </c>
      <c r="D1802" s="14" t="str">
        <f t="shared" si="29"/>
        <v>Not Ready21FemaleTotal Anxiety (15.1)</v>
      </c>
      <c r="E1802" t="e">
        <f>VLOOKUP($D1802, Data!$A$2:$V$9750, E$16, 0)</f>
        <v>#N/A</v>
      </c>
      <c r="F1802" t="e">
        <f>VLOOKUP($D1802, Data!$A$2:$V$9750, F$16, 0)</f>
        <v>#N/A</v>
      </c>
      <c r="G1802" t="e">
        <f>VLOOKUP($D1802, Data!$A$2:$V$9750, G$16, 0)</f>
        <v>#N/A</v>
      </c>
      <c r="H1802" t="e">
        <f>VLOOKUP($D1802, Data!$A$2:$V$9750, H$16, 0)</f>
        <v>#N/A</v>
      </c>
      <c r="I1802" t="e">
        <f>VLOOKUP($D1802, Data!$A$2:$V$9750, I$16, 0)</f>
        <v>#N/A</v>
      </c>
    </row>
    <row r="1803" spans="1:9" x14ac:dyDescent="0.25">
      <c r="A1803" s="11">
        <v>21</v>
      </c>
      <c r="B1803" s="13" t="s">
        <v>177</v>
      </c>
      <c r="C1803" s="13" t="s">
        <v>53</v>
      </c>
      <c r="D1803" s="14" t="str">
        <f t="shared" si="29"/>
        <v>Not Ready21FemaleTotal Anxiety and Depression (25.1)</v>
      </c>
      <c r="E1803" t="e">
        <f>VLOOKUP($D1803, Data!$A$2:$V$9750, E$16, 0)</f>
        <v>#N/A</v>
      </c>
      <c r="F1803" t="e">
        <f>VLOOKUP($D1803, Data!$A$2:$V$9750, F$16, 0)</f>
        <v>#N/A</v>
      </c>
      <c r="G1803" t="e">
        <f>VLOOKUP($D1803, Data!$A$2:$V$9750, G$16, 0)</f>
        <v>#N/A</v>
      </c>
      <c r="H1803" t="e">
        <f>VLOOKUP($D1803, Data!$A$2:$V$9750, H$16, 0)</f>
        <v>#N/A</v>
      </c>
      <c r="I1803" t="e">
        <f>VLOOKUP($D1803, Data!$A$2:$V$9750, I$16, 0)</f>
        <v>#N/A</v>
      </c>
    </row>
    <row r="1804" spans="1:9" x14ac:dyDescent="0.25">
      <c r="A1804" s="11">
        <v>21</v>
      </c>
      <c r="B1804" s="13" t="s">
        <v>177</v>
      </c>
      <c r="C1804" s="13" t="s">
        <v>182</v>
      </c>
      <c r="D1804" s="14" t="str">
        <f t="shared" si="29"/>
        <v>Not Ready21FemaleTotal Depression (5.1)</v>
      </c>
      <c r="E1804" t="e">
        <f>VLOOKUP($D1804, Data!$A$2:$V$9750, E$16, 0)</f>
        <v>#N/A</v>
      </c>
      <c r="F1804" t="e">
        <f>VLOOKUP($D1804, Data!$A$2:$V$9750, F$16, 0)</f>
        <v>#N/A</v>
      </c>
      <c r="G1804" t="e">
        <f>VLOOKUP($D1804, Data!$A$2:$V$9750, G$16, 0)</f>
        <v>#N/A</v>
      </c>
      <c r="H1804" t="e">
        <f>VLOOKUP($D1804, Data!$A$2:$V$9750, H$16, 0)</f>
        <v>#N/A</v>
      </c>
      <c r="I1804" t="e">
        <f>VLOOKUP($D1804, Data!$A$2:$V$9750, I$16, 0)</f>
        <v>#N/A</v>
      </c>
    </row>
    <row r="1805" spans="1:9" x14ac:dyDescent="0.25">
      <c r="A1805" s="11">
        <v>21</v>
      </c>
      <c r="B1805" s="13" t="s">
        <v>177</v>
      </c>
      <c r="C1805" s="13" t="s">
        <v>183</v>
      </c>
      <c r="D1805" s="14" t="str">
        <f t="shared" si="29"/>
        <v>Not Ready21FemaleTotal Anxiety (20.1)</v>
      </c>
      <c r="E1805" t="e">
        <f>VLOOKUP($D1805, Data!$A$2:$V$9750, E$16, 0)</f>
        <v>#N/A</v>
      </c>
      <c r="F1805" t="e">
        <f>VLOOKUP($D1805, Data!$A$2:$V$9750, F$16, 0)</f>
        <v>#N/A</v>
      </c>
      <c r="G1805" t="e">
        <f>VLOOKUP($D1805, Data!$A$2:$V$9750, G$16, 0)</f>
        <v>#N/A</v>
      </c>
      <c r="H1805" t="e">
        <f>VLOOKUP($D1805, Data!$A$2:$V$9750, H$16, 0)</f>
        <v>#N/A</v>
      </c>
      <c r="I1805" t="e">
        <f>VLOOKUP($D1805, Data!$A$2:$V$9750, I$16, 0)</f>
        <v>#N/A</v>
      </c>
    </row>
    <row r="1806" spans="1:9" x14ac:dyDescent="0.25">
      <c r="A1806" s="11">
        <v>21</v>
      </c>
      <c r="B1806" s="13" t="s">
        <v>178</v>
      </c>
      <c r="C1806" s="13" t="s">
        <v>29</v>
      </c>
      <c r="D1806" s="14" t="str">
        <f t="shared" si="29"/>
        <v>Not Ready21GenderfluidSocial Phobia (9.1)</v>
      </c>
      <c r="E1806" t="e">
        <f>VLOOKUP($D1806, Data!$A$2:$V$9750, E$16, 0)</f>
        <v>#N/A</v>
      </c>
      <c r="F1806" t="e">
        <f>VLOOKUP($D1806, Data!$A$2:$V$9750, F$16, 0)</f>
        <v>#N/A</v>
      </c>
      <c r="G1806" t="e">
        <f>VLOOKUP($D1806, Data!$A$2:$V$9750, G$16, 0)</f>
        <v>#N/A</v>
      </c>
      <c r="H1806" t="e">
        <f>VLOOKUP($D1806, Data!$A$2:$V$9750, H$16, 0)</f>
        <v>#N/A</v>
      </c>
      <c r="I1806" t="e">
        <f>VLOOKUP($D1806, Data!$A$2:$V$9750, I$16, 0)</f>
        <v>#N/A</v>
      </c>
    </row>
    <row r="1807" spans="1:9" x14ac:dyDescent="0.25">
      <c r="A1807" s="11">
        <v>21</v>
      </c>
      <c r="B1807" s="13" t="s">
        <v>178</v>
      </c>
      <c r="C1807" s="13" t="s">
        <v>30</v>
      </c>
      <c r="D1807" s="14" t="str">
        <f t="shared" si="29"/>
        <v>Not Ready21GenderfluidPanic Disorder (9.1)</v>
      </c>
      <c r="E1807" t="e">
        <f>VLOOKUP($D1807, Data!$A$2:$V$9750, E$16, 0)</f>
        <v>#N/A</v>
      </c>
      <c r="F1807" t="e">
        <f>VLOOKUP($D1807, Data!$A$2:$V$9750, F$16, 0)</f>
        <v>#N/A</v>
      </c>
      <c r="G1807" t="e">
        <f>VLOOKUP($D1807, Data!$A$2:$V$9750, G$16, 0)</f>
        <v>#N/A</v>
      </c>
      <c r="H1807" t="e">
        <f>VLOOKUP($D1807, Data!$A$2:$V$9750, H$16, 0)</f>
        <v>#N/A</v>
      </c>
      <c r="I1807" t="e">
        <f>VLOOKUP($D1807, Data!$A$2:$V$9750, I$16, 0)</f>
        <v>#N/A</v>
      </c>
    </row>
    <row r="1808" spans="1:9" x14ac:dyDescent="0.25">
      <c r="A1808" s="11">
        <v>21</v>
      </c>
      <c r="B1808" s="13" t="s">
        <v>178</v>
      </c>
      <c r="C1808" s="13" t="s">
        <v>31</v>
      </c>
      <c r="D1808" s="14" t="str">
        <f t="shared" si="29"/>
        <v>Not Ready21GenderfluidGeneralized Anxiety Disorder (6.1)</v>
      </c>
      <c r="E1808" t="e">
        <f>VLOOKUP($D1808, Data!$A$2:$V$9750, E$16, 0)</f>
        <v>#N/A</v>
      </c>
      <c r="F1808" t="e">
        <f>VLOOKUP($D1808, Data!$A$2:$V$9750, F$16, 0)</f>
        <v>#N/A</v>
      </c>
      <c r="G1808" t="e">
        <f>VLOOKUP($D1808, Data!$A$2:$V$9750, G$16, 0)</f>
        <v>#N/A</v>
      </c>
      <c r="H1808" t="e">
        <f>VLOOKUP($D1808, Data!$A$2:$V$9750, H$16, 0)</f>
        <v>#N/A</v>
      </c>
      <c r="I1808" t="e">
        <f>VLOOKUP($D1808, Data!$A$2:$V$9750, I$16, 0)</f>
        <v>#N/A</v>
      </c>
    </row>
    <row r="1809" spans="1:9" x14ac:dyDescent="0.25">
      <c r="A1809" s="11">
        <v>21</v>
      </c>
      <c r="B1809" s="13" t="s">
        <v>178</v>
      </c>
      <c r="C1809" s="13" t="s">
        <v>32</v>
      </c>
      <c r="D1809" s="14" t="str">
        <f t="shared" si="29"/>
        <v>Not Ready21GenderfluidMajor Depressive Disorder (10.1)</v>
      </c>
      <c r="E1809" t="e">
        <f>VLOOKUP($D1809, Data!$A$2:$V$9750, E$16, 0)</f>
        <v>#N/A</v>
      </c>
      <c r="F1809" t="e">
        <f>VLOOKUP($D1809, Data!$A$2:$V$9750, F$16, 0)</f>
        <v>#N/A</v>
      </c>
      <c r="G1809" t="e">
        <f>VLOOKUP($D1809, Data!$A$2:$V$9750, G$16, 0)</f>
        <v>#N/A</v>
      </c>
      <c r="H1809" t="e">
        <f>VLOOKUP($D1809, Data!$A$2:$V$9750, H$16, 0)</f>
        <v>#N/A</v>
      </c>
      <c r="I1809" t="e">
        <f>VLOOKUP($D1809, Data!$A$2:$V$9750, I$16, 0)</f>
        <v>#N/A</v>
      </c>
    </row>
    <row r="1810" spans="1:9" x14ac:dyDescent="0.25">
      <c r="A1810" s="11">
        <v>21</v>
      </c>
      <c r="B1810" s="13" t="s">
        <v>178</v>
      </c>
      <c r="C1810" s="13" t="s">
        <v>33</v>
      </c>
      <c r="D1810" s="14" t="str">
        <f t="shared" ref="D1810:D1873" si="30">$B$7&amp;A1810&amp;B1810&amp;C1810</f>
        <v>Not Ready21GenderfluidSeparation Anxiety Disorder (7.1)</v>
      </c>
      <c r="E1810" t="e">
        <f>VLOOKUP($D1810, Data!$A$2:$V$9750, E$16, 0)</f>
        <v>#N/A</v>
      </c>
      <c r="F1810" t="e">
        <f>VLOOKUP($D1810, Data!$A$2:$V$9750, F$16, 0)</f>
        <v>#N/A</v>
      </c>
      <c r="G1810" t="e">
        <f>VLOOKUP($D1810, Data!$A$2:$V$9750, G$16, 0)</f>
        <v>#N/A</v>
      </c>
      <c r="H1810" t="e">
        <f>VLOOKUP($D1810, Data!$A$2:$V$9750, H$16, 0)</f>
        <v>#N/A</v>
      </c>
      <c r="I1810" t="e">
        <f>VLOOKUP($D1810, Data!$A$2:$V$9750, I$16, 0)</f>
        <v>#N/A</v>
      </c>
    </row>
    <row r="1811" spans="1:9" x14ac:dyDescent="0.25">
      <c r="A1811" s="11">
        <v>21</v>
      </c>
      <c r="B1811" s="13" t="s">
        <v>178</v>
      </c>
      <c r="C1811" s="13" t="s">
        <v>34</v>
      </c>
      <c r="D1811" s="14" t="str">
        <f t="shared" si="30"/>
        <v>Not Ready21GenderfluidObsessive Compulsive Disorder (6.1)</v>
      </c>
      <c r="E1811" t="e">
        <f>VLOOKUP($D1811, Data!$A$2:$V$9750, E$16, 0)</f>
        <v>#N/A</v>
      </c>
      <c r="F1811" t="e">
        <f>VLOOKUP($D1811, Data!$A$2:$V$9750, F$16, 0)</f>
        <v>#N/A</v>
      </c>
      <c r="G1811" t="e">
        <f>VLOOKUP($D1811, Data!$A$2:$V$9750, G$16, 0)</f>
        <v>#N/A</v>
      </c>
      <c r="H1811" t="e">
        <f>VLOOKUP($D1811, Data!$A$2:$V$9750, H$16, 0)</f>
        <v>#N/A</v>
      </c>
      <c r="I1811" t="e">
        <f>VLOOKUP($D1811, Data!$A$2:$V$9750, I$16, 0)</f>
        <v>#N/A</v>
      </c>
    </row>
    <row r="1812" spans="1:9" x14ac:dyDescent="0.25">
      <c r="A1812" s="11">
        <v>21</v>
      </c>
      <c r="B1812" s="13" t="s">
        <v>178</v>
      </c>
      <c r="C1812" s="13" t="s">
        <v>35</v>
      </c>
      <c r="D1812" s="14" t="str">
        <f t="shared" si="30"/>
        <v>Not Ready21GenderfluidTotal Anxiety (37.1)</v>
      </c>
      <c r="E1812" t="e">
        <f>VLOOKUP($D1812, Data!$A$2:$V$9750, E$16, 0)</f>
        <v>#N/A</v>
      </c>
      <c r="F1812" t="e">
        <f>VLOOKUP($D1812, Data!$A$2:$V$9750, F$16, 0)</f>
        <v>#N/A</v>
      </c>
      <c r="G1812" t="e">
        <f>VLOOKUP($D1812, Data!$A$2:$V$9750, G$16, 0)</f>
        <v>#N/A</v>
      </c>
      <c r="H1812" t="e">
        <f>VLOOKUP($D1812, Data!$A$2:$V$9750, H$16, 0)</f>
        <v>#N/A</v>
      </c>
      <c r="I1812" t="e">
        <f>VLOOKUP($D1812, Data!$A$2:$V$9750, I$16, 0)</f>
        <v>#N/A</v>
      </c>
    </row>
    <row r="1813" spans="1:9" x14ac:dyDescent="0.25">
      <c r="A1813" s="11">
        <v>21</v>
      </c>
      <c r="B1813" s="13" t="s">
        <v>178</v>
      </c>
      <c r="C1813" s="13" t="s">
        <v>36</v>
      </c>
      <c r="D1813" s="14" t="str">
        <f t="shared" si="30"/>
        <v>Not Ready21GenderfluidTotal Anxiety and Depression (47.1)</v>
      </c>
      <c r="E1813" t="e">
        <f>VLOOKUP($D1813, Data!$A$2:$V$9750, E$16, 0)</f>
        <v>#N/A</v>
      </c>
      <c r="F1813" t="e">
        <f>VLOOKUP($D1813, Data!$A$2:$V$9750, F$16, 0)</f>
        <v>#N/A</v>
      </c>
      <c r="G1813" t="e">
        <f>VLOOKUP($D1813, Data!$A$2:$V$9750, G$16, 0)</f>
        <v>#N/A</v>
      </c>
      <c r="H1813" t="e">
        <f>VLOOKUP($D1813, Data!$A$2:$V$9750, H$16, 0)</f>
        <v>#N/A</v>
      </c>
      <c r="I1813" t="e">
        <f>VLOOKUP($D1813, Data!$A$2:$V$9750, I$16, 0)</f>
        <v>#N/A</v>
      </c>
    </row>
    <row r="1814" spans="1:9" x14ac:dyDescent="0.25">
      <c r="A1814" s="11">
        <v>21</v>
      </c>
      <c r="B1814" s="13" t="s">
        <v>178</v>
      </c>
      <c r="C1814" s="13" t="s">
        <v>52</v>
      </c>
      <c r="D1814" s="14" t="str">
        <f t="shared" si="30"/>
        <v>Not Ready21GenderfluidTotal Anxiety (15.1)</v>
      </c>
      <c r="E1814" t="e">
        <f>VLOOKUP($D1814, Data!$A$2:$V$9750, E$16, 0)</f>
        <v>#N/A</v>
      </c>
      <c r="F1814" t="e">
        <f>VLOOKUP($D1814, Data!$A$2:$V$9750, F$16, 0)</f>
        <v>#N/A</v>
      </c>
      <c r="G1814" t="e">
        <f>VLOOKUP($D1814, Data!$A$2:$V$9750, G$16, 0)</f>
        <v>#N/A</v>
      </c>
      <c r="H1814" t="e">
        <f>VLOOKUP($D1814, Data!$A$2:$V$9750, H$16, 0)</f>
        <v>#N/A</v>
      </c>
      <c r="I1814" t="e">
        <f>VLOOKUP($D1814, Data!$A$2:$V$9750, I$16, 0)</f>
        <v>#N/A</v>
      </c>
    </row>
    <row r="1815" spans="1:9" x14ac:dyDescent="0.25">
      <c r="A1815" s="11">
        <v>21</v>
      </c>
      <c r="B1815" s="13" t="s">
        <v>178</v>
      </c>
      <c r="C1815" s="13" t="s">
        <v>53</v>
      </c>
      <c r="D1815" s="14" t="str">
        <f t="shared" si="30"/>
        <v>Not Ready21GenderfluidTotal Anxiety and Depression (25.1)</v>
      </c>
      <c r="E1815" t="e">
        <f>VLOOKUP($D1815, Data!$A$2:$V$9750, E$16, 0)</f>
        <v>#N/A</v>
      </c>
      <c r="F1815" t="e">
        <f>VLOOKUP($D1815, Data!$A$2:$V$9750, F$16, 0)</f>
        <v>#N/A</v>
      </c>
      <c r="G1815" t="e">
        <f>VLOOKUP($D1815, Data!$A$2:$V$9750, G$16, 0)</f>
        <v>#N/A</v>
      </c>
      <c r="H1815" t="e">
        <f>VLOOKUP($D1815, Data!$A$2:$V$9750, H$16, 0)</f>
        <v>#N/A</v>
      </c>
      <c r="I1815" t="e">
        <f>VLOOKUP($D1815, Data!$A$2:$V$9750, I$16, 0)</f>
        <v>#N/A</v>
      </c>
    </row>
    <row r="1816" spans="1:9" x14ac:dyDescent="0.25">
      <c r="A1816" s="11">
        <v>21</v>
      </c>
      <c r="B1816" s="13" t="s">
        <v>178</v>
      </c>
      <c r="C1816" s="13" t="s">
        <v>182</v>
      </c>
      <c r="D1816" s="14" t="str">
        <f t="shared" si="30"/>
        <v>Not Ready21GenderfluidTotal Depression (5.1)</v>
      </c>
      <c r="E1816" t="e">
        <f>VLOOKUP($D1816, Data!$A$2:$V$9750, E$16, 0)</f>
        <v>#N/A</v>
      </c>
      <c r="F1816" t="e">
        <f>VLOOKUP($D1816, Data!$A$2:$V$9750, F$16, 0)</f>
        <v>#N/A</v>
      </c>
      <c r="G1816" t="e">
        <f>VLOOKUP($D1816, Data!$A$2:$V$9750, G$16, 0)</f>
        <v>#N/A</v>
      </c>
      <c r="H1816" t="e">
        <f>VLOOKUP($D1816, Data!$A$2:$V$9750, H$16, 0)</f>
        <v>#N/A</v>
      </c>
      <c r="I1816" t="e">
        <f>VLOOKUP($D1816, Data!$A$2:$V$9750, I$16, 0)</f>
        <v>#N/A</v>
      </c>
    </row>
    <row r="1817" spans="1:9" x14ac:dyDescent="0.25">
      <c r="A1817" s="11">
        <v>21</v>
      </c>
      <c r="B1817" s="13" t="s">
        <v>178</v>
      </c>
      <c r="C1817" s="13" t="s">
        <v>183</v>
      </c>
      <c r="D1817" s="14" t="str">
        <f t="shared" si="30"/>
        <v>Not Ready21GenderfluidTotal Anxiety (20.1)</v>
      </c>
      <c r="E1817" t="e">
        <f>VLOOKUP($D1817, Data!$A$2:$V$9750, E$16, 0)</f>
        <v>#N/A</v>
      </c>
      <c r="F1817" t="e">
        <f>VLOOKUP($D1817, Data!$A$2:$V$9750, F$16, 0)</f>
        <v>#N/A</v>
      </c>
      <c r="G1817" t="e">
        <f>VLOOKUP($D1817, Data!$A$2:$V$9750, G$16, 0)</f>
        <v>#N/A</v>
      </c>
      <c r="H1817" t="e">
        <f>VLOOKUP($D1817, Data!$A$2:$V$9750, H$16, 0)</f>
        <v>#N/A</v>
      </c>
      <c r="I1817" t="e">
        <f>VLOOKUP($D1817, Data!$A$2:$V$9750, I$16, 0)</f>
        <v>#N/A</v>
      </c>
    </row>
    <row r="1818" spans="1:9" x14ac:dyDescent="0.25">
      <c r="A1818" s="11">
        <v>21</v>
      </c>
      <c r="B1818" s="13" t="s">
        <v>179</v>
      </c>
      <c r="C1818" s="13" t="s">
        <v>29</v>
      </c>
      <c r="D1818" s="14" t="str">
        <f t="shared" si="30"/>
        <v>Not Ready21MaleSocial Phobia (9.1)</v>
      </c>
      <c r="E1818" t="e">
        <f>VLOOKUP($D1818, Data!$A$2:$V$9750, E$16, 0)</f>
        <v>#N/A</v>
      </c>
      <c r="F1818" t="e">
        <f>VLOOKUP($D1818, Data!$A$2:$V$9750, F$16, 0)</f>
        <v>#N/A</v>
      </c>
      <c r="G1818" t="e">
        <f>VLOOKUP($D1818, Data!$A$2:$V$9750, G$16, 0)</f>
        <v>#N/A</v>
      </c>
      <c r="H1818" t="e">
        <f>VLOOKUP($D1818, Data!$A$2:$V$9750, H$16, 0)</f>
        <v>#N/A</v>
      </c>
      <c r="I1818" t="e">
        <f>VLOOKUP($D1818, Data!$A$2:$V$9750, I$16, 0)</f>
        <v>#N/A</v>
      </c>
    </row>
    <row r="1819" spans="1:9" x14ac:dyDescent="0.25">
      <c r="A1819" s="11">
        <v>21</v>
      </c>
      <c r="B1819" s="13" t="s">
        <v>179</v>
      </c>
      <c r="C1819" s="13" t="s">
        <v>30</v>
      </c>
      <c r="D1819" s="14" t="str">
        <f t="shared" si="30"/>
        <v>Not Ready21MalePanic Disorder (9.1)</v>
      </c>
      <c r="E1819" t="e">
        <f>VLOOKUP($D1819, Data!$A$2:$V$9750, E$16, 0)</f>
        <v>#N/A</v>
      </c>
      <c r="F1819" t="e">
        <f>VLOOKUP($D1819, Data!$A$2:$V$9750, F$16, 0)</f>
        <v>#N/A</v>
      </c>
      <c r="G1819" t="e">
        <f>VLOOKUP($D1819, Data!$A$2:$V$9750, G$16, 0)</f>
        <v>#N/A</v>
      </c>
      <c r="H1819" t="e">
        <f>VLOOKUP($D1819, Data!$A$2:$V$9750, H$16, 0)</f>
        <v>#N/A</v>
      </c>
      <c r="I1819" t="e">
        <f>VLOOKUP($D1819, Data!$A$2:$V$9750, I$16, 0)</f>
        <v>#N/A</v>
      </c>
    </row>
    <row r="1820" spans="1:9" x14ac:dyDescent="0.25">
      <c r="A1820" s="11">
        <v>21</v>
      </c>
      <c r="B1820" s="13" t="s">
        <v>179</v>
      </c>
      <c r="C1820" s="13" t="s">
        <v>31</v>
      </c>
      <c r="D1820" s="14" t="str">
        <f t="shared" si="30"/>
        <v>Not Ready21MaleGeneralized Anxiety Disorder (6.1)</v>
      </c>
      <c r="E1820" t="e">
        <f>VLOOKUP($D1820, Data!$A$2:$V$9750, E$16, 0)</f>
        <v>#N/A</v>
      </c>
      <c r="F1820" t="e">
        <f>VLOOKUP($D1820, Data!$A$2:$V$9750, F$16, 0)</f>
        <v>#N/A</v>
      </c>
      <c r="G1820" t="e">
        <f>VLOOKUP($D1820, Data!$A$2:$V$9750, G$16, 0)</f>
        <v>#N/A</v>
      </c>
      <c r="H1820" t="e">
        <f>VLOOKUP($D1820, Data!$A$2:$V$9750, H$16, 0)</f>
        <v>#N/A</v>
      </c>
      <c r="I1820" t="e">
        <f>VLOOKUP($D1820, Data!$A$2:$V$9750, I$16, 0)</f>
        <v>#N/A</v>
      </c>
    </row>
    <row r="1821" spans="1:9" x14ac:dyDescent="0.25">
      <c r="A1821" s="11">
        <v>21</v>
      </c>
      <c r="B1821" s="13" t="s">
        <v>179</v>
      </c>
      <c r="C1821" s="13" t="s">
        <v>32</v>
      </c>
      <c r="D1821" s="14" t="str">
        <f t="shared" si="30"/>
        <v>Not Ready21MaleMajor Depressive Disorder (10.1)</v>
      </c>
      <c r="E1821" t="e">
        <f>VLOOKUP($D1821, Data!$A$2:$V$9750, E$16, 0)</f>
        <v>#N/A</v>
      </c>
      <c r="F1821" t="e">
        <f>VLOOKUP($D1821, Data!$A$2:$V$9750, F$16, 0)</f>
        <v>#N/A</v>
      </c>
      <c r="G1821" t="e">
        <f>VLOOKUP($D1821, Data!$A$2:$V$9750, G$16, 0)</f>
        <v>#N/A</v>
      </c>
      <c r="H1821" t="e">
        <f>VLOOKUP($D1821, Data!$A$2:$V$9750, H$16, 0)</f>
        <v>#N/A</v>
      </c>
      <c r="I1821" t="e">
        <f>VLOOKUP($D1821, Data!$A$2:$V$9750, I$16, 0)</f>
        <v>#N/A</v>
      </c>
    </row>
    <row r="1822" spans="1:9" x14ac:dyDescent="0.25">
      <c r="A1822" s="11">
        <v>21</v>
      </c>
      <c r="B1822" s="13" t="s">
        <v>179</v>
      </c>
      <c r="C1822" s="13" t="s">
        <v>33</v>
      </c>
      <c r="D1822" s="14" t="str">
        <f t="shared" si="30"/>
        <v>Not Ready21MaleSeparation Anxiety Disorder (7.1)</v>
      </c>
      <c r="E1822" t="e">
        <f>VLOOKUP($D1822, Data!$A$2:$V$9750, E$16, 0)</f>
        <v>#N/A</v>
      </c>
      <c r="F1822" t="e">
        <f>VLOOKUP($D1822, Data!$A$2:$V$9750, F$16, 0)</f>
        <v>#N/A</v>
      </c>
      <c r="G1822" t="e">
        <f>VLOOKUP($D1822, Data!$A$2:$V$9750, G$16, 0)</f>
        <v>#N/A</v>
      </c>
      <c r="H1822" t="e">
        <f>VLOOKUP($D1822, Data!$A$2:$V$9750, H$16, 0)</f>
        <v>#N/A</v>
      </c>
      <c r="I1822" t="e">
        <f>VLOOKUP($D1822, Data!$A$2:$V$9750, I$16, 0)</f>
        <v>#N/A</v>
      </c>
    </row>
    <row r="1823" spans="1:9" x14ac:dyDescent="0.25">
      <c r="A1823" s="11">
        <v>21</v>
      </c>
      <c r="B1823" s="13" t="s">
        <v>179</v>
      </c>
      <c r="C1823" s="13" t="s">
        <v>34</v>
      </c>
      <c r="D1823" s="14" t="str">
        <f t="shared" si="30"/>
        <v>Not Ready21MaleObsessive Compulsive Disorder (6.1)</v>
      </c>
      <c r="E1823" t="e">
        <f>VLOOKUP($D1823, Data!$A$2:$V$9750, E$16, 0)</f>
        <v>#N/A</v>
      </c>
      <c r="F1823" t="e">
        <f>VLOOKUP($D1823, Data!$A$2:$V$9750, F$16, 0)</f>
        <v>#N/A</v>
      </c>
      <c r="G1823" t="e">
        <f>VLOOKUP($D1823, Data!$A$2:$V$9750, G$16, 0)</f>
        <v>#N/A</v>
      </c>
      <c r="H1823" t="e">
        <f>VLOOKUP($D1823, Data!$A$2:$V$9750, H$16, 0)</f>
        <v>#N/A</v>
      </c>
      <c r="I1823" t="e">
        <f>VLOOKUP($D1823, Data!$A$2:$V$9750, I$16, 0)</f>
        <v>#N/A</v>
      </c>
    </row>
    <row r="1824" spans="1:9" x14ac:dyDescent="0.25">
      <c r="A1824" s="11">
        <v>21</v>
      </c>
      <c r="B1824" s="13" t="s">
        <v>179</v>
      </c>
      <c r="C1824" s="13" t="s">
        <v>35</v>
      </c>
      <c r="D1824" s="14" t="str">
        <f t="shared" si="30"/>
        <v>Not Ready21MaleTotal Anxiety (37.1)</v>
      </c>
      <c r="E1824" t="e">
        <f>VLOOKUP($D1824, Data!$A$2:$V$9750, E$16, 0)</f>
        <v>#N/A</v>
      </c>
      <c r="F1824" t="e">
        <f>VLOOKUP($D1824, Data!$A$2:$V$9750, F$16, 0)</f>
        <v>#N/A</v>
      </c>
      <c r="G1824" t="e">
        <f>VLOOKUP($D1824, Data!$A$2:$V$9750, G$16, 0)</f>
        <v>#N/A</v>
      </c>
      <c r="H1824" t="e">
        <f>VLOOKUP($D1824, Data!$A$2:$V$9750, H$16, 0)</f>
        <v>#N/A</v>
      </c>
      <c r="I1824" t="e">
        <f>VLOOKUP($D1824, Data!$A$2:$V$9750, I$16, 0)</f>
        <v>#N/A</v>
      </c>
    </row>
    <row r="1825" spans="1:9" x14ac:dyDescent="0.25">
      <c r="A1825" s="11">
        <v>21</v>
      </c>
      <c r="B1825" s="13" t="s">
        <v>179</v>
      </c>
      <c r="C1825" s="13" t="s">
        <v>36</v>
      </c>
      <c r="D1825" s="14" t="str">
        <f t="shared" si="30"/>
        <v>Not Ready21MaleTotal Anxiety and Depression (47.1)</v>
      </c>
      <c r="E1825" t="e">
        <f>VLOOKUP($D1825, Data!$A$2:$V$9750, E$16, 0)</f>
        <v>#N/A</v>
      </c>
      <c r="F1825" t="e">
        <f>VLOOKUP($D1825, Data!$A$2:$V$9750, F$16, 0)</f>
        <v>#N/A</v>
      </c>
      <c r="G1825" t="e">
        <f>VLOOKUP($D1825, Data!$A$2:$V$9750, G$16, 0)</f>
        <v>#N/A</v>
      </c>
      <c r="H1825" t="e">
        <f>VLOOKUP($D1825, Data!$A$2:$V$9750, H$16, 0)</f>
        <v>#N/A</v>
      </c>
      <c r="I1825" t="e">
        <f>VLOOKUP($D1825, Data!$A$2:$V$9750, I$16, 0)</f>
        <v>#N/A</v>
      </c>
    </row>
    <row r="1826" spans="1:9" x14ac:dyDescent="0.25">
      <c r="A1826" s="11">
        <v>21</v>
      </c>
      <c r="B1826" s="13" t="s">
        <v>179</v>
      </c>
      <c r="C1826" s="13" t="s">
        <v>52</v>
      </c>
      <c r="D1826" s="14" t="str">
        <f t="shared" si="30"/>
        <v>Not Ready21MaleTotal Anxiety (15.1)</v>
      </c>
      <c r="E1826" t="e">
        <f>VLOOKUP($D1826, Data!$A$2:$V$9750, E$16, 0)</f>
        <v>#N/A</v>
      </c>
      <c r="F1826" t="e">
        <f>VLOOKUP($D1826, Data!$A$2:$V$9750, F$16, 0)</f>
        <v>#N/A</v>
      </c>
      <c r="G1826" t="e">
        <f>VLOOKUP($D1826, Data!$A$2:$V$9750, G$16, 0)</f>
        <v>#N/A</v>
      </c>
      <c r="H1826" t="e">
        <f>VLOOKUP($D1826, Data!$A$2:$V$9750, H$16, 0)</f>
        <v>#N/A</v>
      </c>
      <c r="I1826" t="e">
        <f>VLOOKUP($D1826, Data!$A$2:$V$9750, I$16, 0)</f>
        <v>#N/A</v>
      </c>
    </row>
    <row r="1827" spans="1:9" x14ac:dyDescent="0.25">
      <c r="A1827" s="11">
        <v>21</v>
      </c>
      <c r="B1827" s="13" t="s">
        <v>179</v>
      </c>
      <c r="C1827" s="13" t="s">
        <v>53</v>
      </c>
      <c r="D1827" s="14" t="str">
        <f t="shared" si="30"/>
        <v>Not Ready21MaleTotal Anxiety and Depression (25.1)</v>
      </c>
      <c r="E1827" t="e">
        <f>VLOOKUP($D1827, Data!$A$2:$V$9750, E$16, 0)</f>
        <v>#N/A</v>
      </c>
      <c r="F1827" t="e">
        <f>VLOOKUP($D1827, Data!$A$2:$V$9750, F$16, 0)</f>
        <v>#N/A</v>
      </c>
      <c r="G1827" t="e">
        <f>VLOOKUP($D1827, Data!$A$2:$V$9750, G$16, 0)</f>
        <v>#N/A</v>
      </c>
      <c r="H1827" t="e">
        <f>VLOOKUP($D1827, Data!$A$2:$V$9750, H$16, 0)</f>
        <v>#N/A</v>
      </c>
      <c r="I1827" t="e">
        <f>VLOOKUP($D1827, Data!$A$2:$V$9750, I$16, 0)</f>
        <v>#N/A</v>
      </c>
    </row>
    <row r="1828" spans="1:9" x14ac:dyDescent="0.25">
      <c r="A1828" s="11">
        <v>21</v>
      </c>
      <c r="B1828" s="13" t="s">
        <v>179</v>
      </c>
      <c r="C1828" s="13" t="s">
        <v>182</v>
      </c>
      <c r="D1828" s="14" t="str">
        <f t="shared" si="30"/>
        <v>Not Ready21MaleTotal Depression (5.1)</v>
      </c>
      <c r="E1828" t="e">
        <f>VLOOKUP($D1828, Data!$A$2:$V$9750, E$16, 0)</f>
        <v>#N/A</v>
      </c>
      <c r="F1828" t="e">
        <f>VLOOKUP($D1828, Data!$A$2:$V$9750, F$16, 0)</f>
        <v>#N/A</v>
      </c>
      <c r="G1828" t="e">
        <f>VLOOKUP($D1828, Data!$A$2:$V$9750, G$16, 0)</f>
        <v>#N/A</v>
      </c>
      <c r="H1828" t="e">
        <f>VLOOKUP($D1828, Data!$A$2:$V$9750, H$16, 0)</f>
        <v>#N/A</v>
      </c>
      <c r="I1828" t="e">
        <f>VLOOKUP($D1828, Data!$A$2:$V$9750, I$16, 0)</f>
        <v>#N/A</v>
      </c>
    </row>
    <row r="1829" spans="1:9" x14ac:dyDescent="0.25">
      <c r="A1829" s="11">
        <v>21</v>
      </c>
      <c r="B1829" s="13" t="s">
        <v>179</v>
      </c>
      <c r="C1829" s="13" t="s">
        <v>183</v>
      </c>
      <c r="D1829" s="14" t="str">
        <f t="shared" si="30"/>
        <v>Not Ready21MaleTotal Anxiety (20.1)</v>
      </c>
      <c r="E1829" t="e">
        <f>VLOOKUP($D1829, Data!$A$2:$V$9750, E$16, 0)</f>
        <v>#N/A</v>
      </c>
      <c r="F1829" t="e">
        <f>VLOOKUP($D1829, Data!$A$2:$V$9750, F$16, 0)</f>
        <v>#N/A</v>
      </c>
      <c r="G1829" t="e">
        <f>VLOOKUP($D1829, Data!$A$2:$V$9750, G$16, 0)</f>
        <v>#N/A</v>
      </c>
      <c r="H1829" t="e">
        <f>VLOOKUP($D1829, Data!$A$2:$V$9750, H$16, 0)</f>
        <v>#N/A</v>
      </c>
      <c r="I1829" t="e">
        <f>VLOOKUP($D1829, Data!$A$2:$V$9750, I$16, 0)</f>
        <v>#N/A</v>
      </c>
    </row>
    <row r="1830" spans="1:9" x14ac:dyDescent="0.25">
      <c r="A1830" s="11">
        <v>21</v>
      </c>
      <c r="B1830" s="13" t="s">
        <v>3302</v>
      </c>
      <c r="C1830" s="13" t="s">
        <v>29</v>
      </c>
      <c r="D1830" s="14" t="str">
        <f t="shared" si="30"/>
        <v>Not Ready21CombinedSocial Phobia (9.1)</v>
      </c>
      <c r="E1830" t="e">
        <f>VLOOKUP($D1830, Data!$A$2:$V$9750, E$16, 0)</f>
        <v>#N/A</v>
      </c>
      <c r="F1830" t="e">
        <f>VLOOKUP($D1830, Data!$A$2:$V$9750, F$16, 0)</f>
        <v>#N/A</v>
      </c>
      <c r="G1830" t="e">
        <f>VLOOKUP($D1830, Data!$A$2:$V$9750, G$16, 0)</f>
        <v>#N/A</v>
      </c>
      <c r="H1830" t="e">
        <f>VLOOKUP($D1830, Data!$A$2:$V$9750, H$16, 0)</f>
        <v>#N/A</v>
      </c>
      <c r="I1830" t="e">
        <f>VLOOKUP($D1830, Data!$A$2:$V$9750, I$16, 0)</f>
        <v>#N/A</v>
      </c>
    </row>
    <row r="1831" spans="1:9" x14ac:dyDescent="0.25">
      <c r="A1831" s="11">
        <v>21</v>
      </c>
      <c r="B1831" s="13" t="s">
        <v>3302</v>
      </c>
      <c r="C1831" s="13" t="s">
        <v>30</v>
      </c>
      <c r="D1831" s="14" t="str">
        <f t="shared" si="30"/>
        <v>Not Ready21CombinedPanic Disorder (9.1)</v>
      </c>
      <c r="E1831" t="e">
        <f>VLOOKUP($D1831, Data!$A$2:$V$9750, E$16, 0)</f>
        <v>#N/A</v>
      </c>
      <c r="F1831" t="e">
        <f>VLOOKUP($D1831, Data!$A$2:$V$9750, F$16, 0)</f>
        <v>#N/A</v>
      </c>
      <c r="G1831" t="e">
        <f>VLOOKUP($D1831, Data!$A$2:$V$9750, G$16, 0)</f>
        <v>#N/A</v>
      </c>
      <c r="H1831" t="e">
        <f>VLOOKUP($D1831, Data!$A$2:$V$9750, H$16, 0)</f>
        <v>#N/A</v>
      </c>
      <c r="I1831" t="e">
        <f>VLOOKUP($D1831, Data!$A$2:$V$9750, I$16, 0)</f>
        <v>#N/A</v>
      </c>
    </row>
    <row r="1832" spans="1:9" x14ac:dyDescent="0.25">
      <c r="A1832" s="11">
        <v>21</v>
      </c>
      <c r="B1832" s="13" t="s">
        <v>3302</v>
      </c>
      <c r="C1832" s="13" t="s">
        <v>31</v>
      </c>
      <c r="D1832" s="14" t="str">
        <f t="shared" si="30"/>
        <v>Not Ready21CombinedGeneralized Anxiety Disorder (6.1)</v>
      </c>
      <c r="E1832" t="e">
        <f>VLOOKUP($D1832, Data!$A$2:$V$9750, E$16, 0)</f>
        <v>#N/A</v>
      </c>
      <c r="F1832" t="e">
        <f>VLOOKUP($D1832, Data!$A$2:$V$9750, F$16, 0)</f>
        <v>#N/A</v>
      </c>
      <c r="G1832" t="e">
        <f>VLOOKUP($D1832, Data!$A$2:$V$9750, G$16, 0)</f>
        <v>#N/A</v>
      </c>
      <c r="H1832" t="e">
        <f>VLOOKUP($D1832, Data!$A$2:$V$9750, H$16, 0)</f>
        <v>#N/A</v>
      </c>
      <c r="I1832" t="e">
        <f>VLOOKUP($D1832, Data!$A$2:$V$9750, I$16, 0)</f>
        <v>#N/A</v>
      </c>
    </row>
    <row r="1833" spans="1:9" x14ac:dyDescent="0.25">
      <c r="A1833" s="11">
        <v>21</v>
      </c>
      <c r="B1833" s="13" t="s">
        <v>3302</v>
      </c>
      <c r="C1833" s="13" t="s">
        <v>32</v>
      </c>
      <c r="D1833" s="14" t="str">
        <f t="shared" si="30"/>
        <v>Not Ready21CombinedMajor Depressive Disorder (10.1)</v>
      </c>
      <c r="E1833" t="e">
        <f>VLOOKUP($D1833, Data!$A$2:$V$9750, E$16, 0)</f>
        <v>#N/A</v>
      </c>
      <c r="F1833" t="e">
        <f>VLOOKUP($D1833, Data!$A$2:$V$9750, F$16, 0)</f>
        <v>#N/A</v>
      </c>
      <c r="G1833" t="e">
        <f>VLOOKUP($D1833, Data!$A$2:$V$9750, G$16, 0)</f>
        <v>#N/A</v>
      </c>
      <c r="H1833" t="e">
        <f>VLOOKUP($D1833, Data!$A$2:$V$9750, H$16, 0)</f>
        <v>#N/A</v>
      </c>
      <c r="I1833" t="e">
        <f>VLOOKUP($D1833, Data!$A$2:$V$9750, I$16, 0)</f>
        <v>#N/A</v>
      </c>
    </row>
    <row r="1834" spans="1:9" x14ac:dyDescent="0.25">
      <c r="A1834" s="11">
        <v>21</v>
      </c>
      <c r="B1834" s="13" t="s">
        <v>3302</v>
      </c>
      <c r="C1834" s="13" t="s">
        <v>33</v>
      </c>
      <c r="D1834" s="14" t="str">
        <f t="shared" si="30"/>
        <v>Not Ready21CombinedSeparation Anxiety Disorder (7.1)</v>
      </c>
      <c r="E1834" t="e">
        <f>VLOOKUP($D1834, Data!$A$2:$V$9750, E$16, 0)</f>
        <v>#N/A</v>
      </c>
      <c r="F1834" t="e">
        <f>VLOOKUP($D1834, Data!$A$2:$V$9750, F$16, 0)</f>
        <v>#N/A</v>
      </c>
      <c r="G1834" t="e">
        <f>VLOOKUP($D1834, Data!$A$2:$V$9750, G$16, 0)</f>
        <v>#N/A</v>
      </c>
      <c r="H1834" t="e">
        <f>VLOOKUP($D1834, Data!$A$2:$V$9750, H$16, 0)</f>
        <v>#N/A</v>
      </c>
      <c r="I1834" t="e">
        <f>VLOOKUP($D1834, Data!$A$2:$V$9750, I$16, 0)</f>
        <v>#N/A</v>
      </c>
    </row>
    <row r="1835" spans="1:9" x14ac:dyDescent="0.25">
      <c r="A1835" s="11">
        <v>21</v>
      </c>
      <c r="B1835" s="13" t="s">
        <v>3302</v>
      </c>
      <c r="C1835" s="13" t="s">
        <v>34</v>
      </c>
      <c r="D1835" s="14" t="str">
        <f t="shared" si="30"/>
        <v>Not Ready21CombinedObsessive Compulsive Disorder (6.1)</v>
      </c>
      <c r="E1835" t="e">
        <f>VLOOKUP($D1835, Data!$A$2:$V$9750, E$16, 0)</f>
        <v>#N/A</v>
      </c>
      <c r="F1835" t="e">
        <f>VLOOKUP($D1835, Data!$A$2:$V$9750, F$16, 0)</f>
        <v>#N/A</v>
      </c>
      <c r="G1835" t="e">
        <f>VLOOKUP($D1835, Data!$A$2:$V$9750, G$16, 0)</f>
        <v>#N/A</v>
      </c>
      <c r="H1835" t="e">
        <f>VLOOKUP($D1835, Data!$A$2:$V$9750, H$16, 0)</f>
        <v>#N/A</v>
      </c>
      <c r="I1835" t="e">
        <f>VLOOKUP($D1835, Data!$A$2:$V$9750, I$16, 0)</f>
        <v>#N/A</v>
      </c>
    </row>
    <row r="1836" spans="1:9" x14ac:dyDescent="0.25">
      <c r="A1836" s="11">
        <v>21</v>
      </c>
      <c r="B1836" s="13" t="s">
        <v>3302</v>
      </c>
      <c r="C1836" s="13" t="s">
        <v>35</v>
      </c>
      <c r="D1836" s="14" t="str">
        <f t="shared" si="30"/>
        <v>Not Ready21CombinedTotal Anxiety (37.1)</v>
      </c>
      <c r="E1836" t="e">
        <f>VLOOKUP($D1836, Data!$A$2:$V$9750, E$16, 0)</f>
        <v>#N/A</v>
      </c>
      <c r="F1836" t="e">
        <f>VLOOKUP($D1836, Data!$A$2:$V$9750, F$16, 0)</f>
        <v>#N/A</v>
      </c>
      <c r="G1836" t="e">
        <f>VLOOKUP($D1836, Data!$A$2:$V$9750, G$16, 0)</f>
        <v>#N/A</v>
      </c>
      <c r="H1836" t="e">
        <f>VLOOKUP($D1836, Data!$A$2:$V$9750, H$16, 0)</f>
        <v>#N/A</v>
      </c>
      <c r="I1836" t="e">
        <f>VLOOKUP($D1836, Data!$A$2:$V$9750, I$16, 0)</f>
        <v>#N/A</v>
      </c>
    </row>
    <row r="1837" spans="1:9" x14ac:dyDescent="0.25">
      <c r="A1837" s="11">
        <v>21</v>
      </c>
      <c r="B1837" s="13" t="s">
        <v>3302</v>
      </c>
      <c r="C1837" s="13" t="s">
        <v>36</v>
      </c>
      <c r="D1837" s="14" t="str">
        <f t="shared" si="30"/>
        <v>Not Ready21CombinedTotal Anxiety and Depression (47.1)</v>
      </c>
      <c r="E1837" t="e">
        <f>VLOOKUP($D1837, Data!$A$2:$V$9750, E$16, 0)</f>
        <v>#N/A</v>
      </c>
      <c r="F1837" t="e">
        <f>VLOOKUP($D1837, Data!$A$2:$V$9750, F$16, 0)</f>
        <v>#N/A</v>
      </c>
      <c r="G1837" t="e">
        <f>VLOOKUP($D1837, Data!$A$2:$V$9750, G$16, 0)</f>
        <v>#N/A</v>
      </c>
      <c r="H1837" t="e">
        <f>VLOOKUP($D1837, Data!$A$2:$V$9750, H$16, 0)</f>
        <v>#N/A</v>
      </c>
      <c r="I1837" t="e">
        <f>VLOOKUP($D1837, Data!$A$2:$V$9750, I$16, 0)</f>
        <v>#N/A</v>
      </c>
    </row>
    <row r="1838" spans="1:9" x14ac:dyDescent="0.25">
      <c r="A1838" s="11">
        <v>21</v>
      </c>
      <c r="B1838" s="13" t="s">
        <v>3302</v>
      </c>
      <c r="C1838" s="13" t="s">
        <v>52</v>
      </c>
      <c r="D1838" s="14" t="str">
        <f t="shared" si="30"/>
        <v>Not Ready21CombinedTotal Anxiety (15.1)</v>
      </c>
      <c r="E1838" t="e">
        <f>VLOOKUP($D1838, Data!$A$2:$V$9750, E$16, 0)</f>
        <v>#N/A</v>
      </c>
      <c r="F1838" t="e">
        <f>VLOOKUP($D1838, Data!$A$2:$V$9750, F$16, 0)</f>
        <v>#N/A</v>
      </c>
      <c r="G1838" t="e">
        <f>VLOOKUP($D1838, Data!$A$2:$V$9750, G$16, 0)</f>
        <v>#N/A</v>
      </c>
      <c r="H1838" t="e">
        <f>VLOOKUP($D1838, Data!$A$2:$V$9750, H$16, 0)</f>
        <v>#N/A</v>
      </c>
      <c r="I1838" t="e">
        <f>VLOOKUP($D1838, Data!$A$2:$V$9750, I$16, 0)</f>
        <v>#N/A</v>
      </c>
    </row>
    <row r="1839" spans="1:9" x14ac:dyDescent="0.25">
      <c r="A1839" s="11">
        <v>21</v>
      </c>
      <c r="B1839" s="13" t="s">
        <v>3302</v>
      </c>
      <c r="C1839" s="13" t="s">
        <v>53</v>
      </c>
      <c r="D1839" s="14" t="str">
        <f t="shared" si="30"/>
        <v>Not Ready21CombinedTotal Anxiety and Depression (25.1)</v>
      </c>
      <c r="E1839" t="e">
        <f>VLOOKUP($D1839, Data!$A$2:$V$9750, E$16, 0)</f>
        <v>#N/A</v>
      </c>
      <c r="F1839" t="e">
        <f>VLOOKUP($D1839, Data!$A$2:$V$9750, F$16, 0)</f>
        <v>#N/A</v>
      </c>
      <c r="G1839" t="e">
        <f>VLOOKUP($D1839, Data!$A$2:$V$9750, G$16, 0)</f>
        <v>#N/A</v>
      </c>
      <c r="H1839" t="e">
        <f>VLOOKUP($D1839, Data!$A$2:$V$9750, H$16, 0)</f>
        <v>#N/A</v>
      </c>
      <c r="I1839" t="e">
        <f>VLOOKUP($D1839, Data!$A$2:$V$9750, I$16, 0)</f>
        <v>#N/A</v>
      </c>
    </row>
    <row r="1840" spans="1:9" x14ac:dyDescent="0.25">
      <c r="A1840" s="11">
        <v>21</v>
      </c>
      <c r="B1840" s="13" t="s">
        <v>3302</v>
      </c>
      <c r="C1840" s="13" t="s">
        <v>182</v>
      </c>
      <c r="D1840" s="14" t="str">
        <f t="shared" si="30"/>
        <v>Not Ready21CombinedTotal Depression (5.1)</v>
      </c>
      <c r="E1840" t="e">
        <f>VLOOKUP($D1840, Data!$A$2:$V$9750, E$16, 0)</f>
        <v>#N/A</v>
      </c>
      <c r="F1840" t="e">
        <f>VLOOKUP($D1840, Data!$A$2:$V$9750, F$16, 0)</f>
        <v>#N/A</v>
      </c>
      <c r="G1840" t="e">
        <f>VLOOKUP($D1840, Data!$A$2:$V$9750, G$16, 0)</f>
        <v>#N/A</v>
      </c>
      <c r="H1840" t="e">
        <f>VLOOKUP($D1840, Data!$A$2:$V$9750, H$16, 0)</f>
        <v>#N/A</v>
      </c>
      <c r="I1840" t="e">
        <f>VLOOKUP($D1840, Data!$A$2:$V$9750, I$16, 0)</f>
        <v>#N/A</v>
      </c>
    </row>
    <row r="1841" spans="1:9" x14ac:dyDescent="0.25">
      <c r="A1841" s="11">
        <v>21</v>
      </c>
      <c r="B1841" s="13" t="s">
        <v>3302</v>
      </c>
      <c r="C1841" s="13" t="s">
        <v>183</v>
      </c>
      <c r="D1841" s="14" t="str">
        <f t="shared" si="30"/>
        <v>Not Ready21CombinedTotal Anxiety (20.1)</v>
      </c>
      <c r="E1841" t="e">
        <f>VLOOKUP($D1841, Data!$A$2:$V$9750, E$16, 0)</f>
        <v>#N/A</v>
      </c>
      <c r="F1841" t="e">
        <f>VLOOKUP($D1841, Data!$A$2:$V$9750, F$16, 0)</f>
        <v>#N/A</v>
      </c>
      <c r="G1841" t="e">
        <f>VLOOKUP($D1841, Data!$A$2:$V$9750, G$16, 0)</f>
        <v>#N/A</v>
      </c>
      <c r="H1841" t="e">
        <f>VLOOKUP($D1841, Data!$A$2:$V$9750, H$16, 0)</f>
        <v>#N/A</v>
      </c>
      <c r="I1841" t="e">
        <f>VLOOKUP($D1841, Data!$A$2:$V$9750, I$16, 0)</f>
        <v>#N/A</v>
      </c>
    </row>
    <row r="1842" spans="1:9" x14ac:dyDescent="0.25">
      <c r="A1842" s="11">
        <v>21</v>
      </c>
      <c r="B1842" s="13" t="s">
        <v>180</v>
      </c>
      <c r="C1842" s="13" t="s">
        <v>29</v>
      </c>
      <c r="D1842" s="14" t="str">
        <f t="shared" si="30"/>
        <v>Not Ready21Non-binarySocial Phobia (9.1)</v>
      </c>
      <c r="E1842" t="e">
        <f>VLOOKUP($D1842, Data!$A$2:$V$9750, E$16, 0)</f>
        <v>#N/A</v>
      </c>
      <c r="F1842" t="e">
        <f>VLOOKUP($D1842, Data!$A$2:$V$9750, F$16, 0)</f>
        <v>#N/A</v>
      </c>
      <c r="G1842" t="e">
        <f>VLOOKUP($D1842, Data!$A$2:$V$9750, G$16, 0)</f>
        <v>#N/A</v>
      </c>
      <c r="H1842" t="e">
        <f>VLOOKUP($D1842, Data!$A$2:$V$9750, H$16, 0)</f>
        <v>#N/A</v>
      </c>
      <c r="I1842" t="e">
        <f>VLOOKUP($D1842, Data!$A$2:$V$9750, I$16, 0)</f>
        <v>#N/A</v>
      </c>
    </row>
    <row r="1843" spans="1:9" x14ac:dyDescent="0.25">
      <c r="A1843" s="11">
        <v>21</v>
      </c>
      <c r="B1843" s="13" t="s">
        <v>180</v>
      </c>
      <c r="C1843" s="13" t="s">
        <v>30</v>
      </c>
      <c r="D1843" s="14" t="str">
        <f t="shared" si="30"/>
        <v>Not Ready21Non-binaryPanic Disorder (9.1)</v>
      </c>
      <c r="E1843" t="e">
        <f>VLOOKUP($D1843, Data!$A$2:$V$9750, E$16, 0)</f>
        <v>#N/A</v>
      </c>
      <c r="F1843" t="e">
        <f>VLOOKUP($D1843, Data!$A$2:$V$9750, F$16, 0)</f>
        <v>#N/A</v>
      </c>
      <c r="G1843" t="e">
        <f>VLOOKUP($D1843, Data!$A$2:$V$9750, G$16, 0)</f>
        <v>#N/A</v>
      </c>
      <c r="H1843" t="e">
        <f>VLOOKUP($D1843, Data!$A$2:$V$9750, H$16, 0)</f>
        <v>#N/A</v>
      </c>
      <c r="I1843" t="e">
        <f>VLOOKUP($D1843, Data!$A$2:$V$9750, I$16, 0)</f>
        <v>#N/A</v>
      </c>
    </row>
    <row r="1844" spans="1:9" x14ac:dyDescent="0.25">
      <c r="A1844" s="11">
        <v>21</v>
      </c>
      <c r="B1844" s="13" t="s">
        <v>180</v>
      </c>
      <c r="C1844" s="13" t="s">
        <v>31</v>
      </c>
      <c r="D1844" s="14" t="str">
        <f t="shared" si="30"/>
        <v>Not Ready21Non-binaryGeneralized Anxiety Disorder (6.1)</v>
      </c>
      <c r="E1844" t="e">
        <f>VLOOKUP($D1844, Data!$A$2:$V$9750, E$16, 0)</f>
        <v>#N/A</v>
      </c>
      <c r="F1844" t="e">
        <f>VLOOKUP($D1844, Data!$A$2:$V$9750, F$16, 0)</f>
        <v>#N/A</v>
      </c>
      <c r="G1844" t="e">
        <f>VLOOKUP($D1844, Data!$A$2:$V$9750, G$16, 0)</f>
        <v>#N/A</v>
      </c>
      <c r="H1844" t="e">
        <f>VLOOKUP($D1844, Data!$A$2:$V$9750, H$16, 0)</f>
        <v>#N/A</v>
      </c>
      <c r="I1844" t="e">
        <f>VLOOKUP($D1844, Data!$A$2:$V$9750, I$16, 0)</f>
        <v>#N/A</v>
      </c>
    </row>
    <row r="1845" spans="1:9" x14ac:dyDescent="0.25">
      <c r="A1845" s="11">
        <v>21</v>
      </c>
      <c r="B1845" s="13" t="s">
        <v>180</v>
      </c>
      <c r="C1845" s="13" t="s">
        <v>32</v>
      </c>
      <c r="D1845" s="14" t="str">
        <f t="shared" si="30"/>
        <v>Not Ready21Non-binaryMajor Depressive Disorder (10.1)</v>
      </c>
      <c r="E1845" t="e">
        <f>VLOOKUP($D1845, Data!$A$2:$V$9750, E$16, 0)</f>
        <v>#N/A</v>
      </c>
      <c r="F1845" t="e">
        <f>VLOOKUP($D1845, Data!$A$2:$V$9750, F$16, 0)</f>
        <v>#N/A</v>
      </c>
      <c r="G1845" t="e">
        <f>VLOOKUP($D1845, Data!$A$2:$V$9750, G$16, 0)</f>
        <v>#N/A</v>
      </c>
      <c r="H1845" t="e">
        <f>VLOOKUP($D1845, Data!$A$2:$V$9750, H$16, 0)</f>
        <v>#N/A</v>
      </c>
      <c r="I1845" t="e">
        <f>VLOOKUP($D1845, Data!$A$2:$V$9750, I$16, 0)</f>
        <v>#N/A</v>
      </c>
    </row>
    <row r="1846" spans="1:9" x14ac:dyDescent="0.25">
      <c r="A1846" s="11">
        <v>21</v>
      </c>
      <c r="B1846" s="13" t="s">
        <v>180</v>
      </c>
      <c r="C1846" s="13" t="s">
        <v>33</v>
      </c>
      <c r="D1846" s="14" t="str">
        <f t="shared" si="30"/>
        <v>Not Ready21Non-binarySeparation Anxiety Disorder (7.1)</v>
      </c>
      <c r="E1846" t="e">
        <f>VLOOKUP($D1846, Data!$A$2:$V$9750, E$16, 0)</f>
        <v>#N/A</v>
      </c>
      <c r="F1846" t="e">
        <f>VLOOKUP($D1846, Data!$A$2:$V$9750, F$16, 0)</f>
        <v>#N/A</v>
      </c>
      <c r="G1846" t="e">
        <f>VLOOKUP($D1846, Data!$A$2:$V$9750, G$16, 0)</f>
        <v>#N/A</v>
      </c>
      <c r="H1846" t="e">
        <f>VLOOKUP($D1846, Data!$A$2:$V$9750, H$16, 0)</f>
        <v>#N/A</v>
      </c>
      <c r="I1846" t="e">
        <f>VLOOKUP($D1846, Data!$A$2:$V$9750, I$16, 0)</f>
        <v>#N/A</v>
      </c>
    </row>
    <row r="1847" spans="1:9" x14ac:dyDescent="0.25">
      <c r="A1847" s="11">
        <v>21</v>
      </c>
      <c r="B1847" s="13" t="s">
        <v>180</v>
      </c>
      <c r="C1847" s="13" t="s">
        <v>34</v>
      </c>
      <c r="D1847" s="14" t="str">
        <f t="shared" si="30"/>
        <v>Not Ready21Non-binaryObsessive Compulsive Disorder (6.1)</v>
      </c>
      <c r="E1847" t="e">
        <f>VLOOKUP($D1847, Data!$A$2:$V$9750, E$16, 0)</f>
        <v>#N/A</v>
      </c>
      <c r="F1847" t="e">
        <f>VLOOKUP($D1847, Data!$A$2:$V$9750, F$16, 0)</f>
        <v>#N/A</v>
      </c>
      <c r="G1847" t="e">
        <f>VLOOKUP($D1847, Data!$A$2:$V$9750, G$16, 0)</f>
        <v>#N/A</v>
      </c>
      <c r="H1847" t="e">
        <f>VLOOKUP($D1847, Data!$A$2:$V$9750, H$16, 0)</f>
        <v>#N/A</v>
      </c>
      <c r="I1847" t="e">
        <f>VLOOKUP($D1847, Data!$A$2:$V$9750, I$16, 0)</f>
        <v>#N/A</v>
      </c>
    </row>
    <row r="1848" spans="1:9" x14ac:dyDescent="0.25">
      <c r="A1848" s="11">
        <v>21</v>
      </c>
      <c r="B1848" s="13" t="s">
        <v>180</v>
      </c>
      <c r="C1848" s="13" t="s">
        <v>35</v>
      </c>
      <c r="D1848" s="14" t="str">
        <f t="shared" si="30"/>
        <v>Not Ready21Non-binaryTotal Anxiety (37.1)</v>
      </c>
      <c r="E1848" t="e">
        <f>VLOOKUP($D1848, Data!$A$2:$V$9750, E$16, 0)</f>
        <v>#N/A</v>
      </c>
      <c r="F1848" t="e">
        <f>VLOOKUP($D1848, Data!$A$2:$V$9750, F$16, 0)</f>
        <v>#N/A</v>
      </c>
      <c r="G1848" t="e">
        <f>VLOOKUP($D1848, Data!$A$2:$V$9750, G$16, 0)</f>
        <v>#N/A</v>
      </c>
      <c r="H1848" t="e">
        <f>VLOOKUP($D1848, Data!$A$2:$V$9750, H$16, 0)</f>
        <v>#N/A</v>
      </c>
      <c r="I1848" t="e">
        <f>VLOOKUP($D1848, Data!$A$2:$V$9750, I$16, 0)</f>
        <v>#N/A</v>
      </c>
    </row>
    <row r="1849" spans="1:9" x14ac:dyDescent="0.25">
      <c r="A1849" s="11">
        <v>21</v>
      </c>
      <c r="B1849" s="13" t="s">
        <v>180</v>
      </c>
      <c r="C1849" s="13" t="s">
        <v>36</v>
      </c>
      <c r="D1849" s="14" t="str">
        <f t="shared" si="30"/>
        <v>Not Ready21Non-binaryTotal Anxiety and Depression (47.1)</v>
      </c>
      <c r="E1849" t="e">
        <f>VLOOKUP($D1849, Data!$A$2:$V$9750, E$16, 0)</f>
        <v>#N/A</v>
      </c>
      <c r="F1849" t="e">
        <f>VLOOKUP($D1849, Data!$A$2:$V$9750, F$16, 0)</f>
        <v>#N/A</v>
      </c>
      <c r="G1849" t="e">
        <f>VLOOKUP($D1849, Data!$A$2:$V$9750, G$16, 0)</f>
        <v>#N/A</v>
      </c>
      <c r="H1849" t="e">
        <f>VLOOKUP($D1849, Data!$A$2:$V$9750, H$16, 0)</f>
        <v>#N/A</v>
      </c>
      <c r="I1849" t="e">
        <f>VLOOKUP($D1849, Data!$A$2:$V$9750, I$16, 0)</f>
        <v>#N/A</v>
      </c>
    </row>
    <row r="1850" spans="1:9" x14ac:dyDescent="0.25">
      <c r="A1850" s="11">
        <v>21</v>
      </c>
      <c r="B1850" s="13" t="s">
        <v>180</v>
      </c>
      <c r="C1850" s="13" t="s">
        <v>52</v>
      </c>
      <c r="D1850" s="14" t="str">
        <f t="shared" si="30"/>
        <v>Not Ready21Non-binaryTotal Anxiety (15.1)</v>
      </c>
      <c r="E1850" t="e">
        <f>VLOOKUP($D1850, Data!$A$2:$V$9750, E$16, 0)</f>
        <v>#N/A</v>
      </c>
      <c r="F1850" t="e">
        <f>VLOOKUP($D1850, Data!$A$2:$V$9750, F$16, 0)</f>
        <v>#N/A</v>
      </c>
      <c r="G1850" t="e">
        <f>VLOOKUP($D1850, Data!$A$2:$V$9750, G$16, 0)</f>
        <v>#N/A</v>
      </c>
      <c r="H1850" t="e">
        <f>VLOOKUP($D1850, Data!$A$2:$V$9750, H$16, 0)</f>
        <v>#N/A</v>
      </c>
      <c r="I1850" t="e">
        <f>VLOOKUP($D1850, Data!$A$2:$V$9750, I$16, 0)</f>
        <v>#N/A</v>
      </c>
    </row>
    <row r="1851" spans="1:9" x14ac:dyDescent="0.25">
      <c r="A1851" s="11">
        <v>21</v>
      </c>
      <c r="B1851" s="13" t="s">
        <v>180</v>
      </c>
      <c r="C1851" s="13" t="s">
        <v>53</v>
      </c>
      <c r="D1851" s="14" t="str">
        <f t="shared" si="30"/>
        <v>Not Ready21Non-binaryTotal Anxiety and Depression (25.1)</v>
      </c>
      <c r="E1851" t="e">
        <f>VLOOKUP($D1851, Data!$A$2:$V$9750, E$16, 0)</f>
        <v>#N/A</v>
      </c>
      <c r="F1851" t="e">
        <f>VLOOKUP($D1851, Data!$A$2:$V$9750, F$16, 0)</f>
        <v>#N/A</v>
      </c>
      <c r="G1851" t="e">
        <f>VLOOKUP($D1851, Data!$A$2:$V$9750, G$16, 0)</f>
        <v>#N/A</v>
      </c>
      <c r="H1851" t="e">
        <f>VLOOKUP($D1851, Data!$A$2:$V$9750, H$16, 0)</f>
        <v>#N/A</v>
      </c>
      <c r="I1851" t="e">
        <f>VLOOKUP($D1851, Data!$A$2:$V$9750, I$16, 0)</f>
        <v>#N/A</v>
      </c>
    </row>
    <row r="1852" spans="1:9" x14ac:dyDescent="0.25">
      <c r="A1852" s="11">
        <v>21</v>
      </c>
      <c r="B1852" s="13" t="s">
        <v>180</v>
      </c>
      <c r="C1852" s="13" t="s">
        <v>182</v>
      </c>
      <c r="D1852" s="14" t="str">
        <f t="shared" si="30"/>
        <v>Not Ready21Non-binaryTotal Depression (5.1)</v>
      </c>
      <c r="E1852" t="e">
        <f>VLOOKUP($D1852, Data!$A$2:$V$9750, E$16, 0)</f>
        <v>#N/A</v>
      </c>
      <c r="F1852" t="e">
        <f>VLOOKUP($D1852, Data!$A$2:$V$9750, F$16, 0)</f>
        <v>#N/A</v>
      </c>
      <c r="G1852" t="e">
        <f>VLOOKUP($D1852, Data!$A$2:$V$9750, G$16, 0)</f>
        <v>#N/A</v>
      </c>
      <c r="H1852" t="e">
        <f>VLOOKUP($D1852, Data!$A$2:$V$9750, H$16, 0)</f>
        <v>#N/A</v>
      </c>
      <c r="I1852" t="e">
        <f>VLOOKUP($D1852, Data!$A$2:$V$9750, I$16, 0)</f>
        <v>#N/A</v>
      </c>
    </row>
    <row r="1853" spans="1:9" x14ac:dyDescent="0.25">
      <c r="A1853" s="11">
        <v>21</v>
      </c>
      <c r="B1853" s="13" t="s">
        <v>180</v>
      </c>
      <c r="C1853" s="13" t="s">
        <v>183</v>
      </c>
      <c r="D1853" s="14" t="str">
        <f t="shared" si="30"/>
        <v>Not Ready21Non-binaryTotal Anxiety (20.1)</v>
      </c>
      <c r="E1853" t="e">
        <f>VLOOKUP($D1853, Data!$A$2:$V$9750, E$16, 0)</f>
        <v>#N/A</v>
      </c>
      <c r="F1853" t="e">
        <f>VLOOKUP($D1853, Data!$A$2:$V$9750, F$16, 0)</f>
        <v>#N/A</v>
      </c>
      <c r="G1853" t="e">
        <f>VLOOKUP($D1853, Data!$A$2:$V$9750, G$16, 0)</f>
        <v>#N/A</v>
      </c>
      <c r="H1853" t="e">
        <f>VLOOKUP($D1853, Data!$A$2:$V$9750, H$16, 0)</f>
        <v>#N/A</v>
      </c>
      <c r="I1853" t="e">
        <f>VLOOKUP($D1853, Data!$A$2:$V$9750, I$16, 0)</f>
        <v>#N/A</v>
      </c>
    </row>
    <row r="1854" spans="1:9" x14ac:dyDescent="0.25">
      <c r="A1854" s="11">
        <v>21</v>
      </c>
      <c r="B1854" s="13" t="s">
        <v>181</v>
      </c>
      <c r="C1854" s="13" t="s">
        <v>29</v>
      </c>
      <c r="D1854" s="14" t="str">
        <f t="shared" si="30"/>
        <v>Not Ready21TransgenderSocial Phobia (9.1)</v>
      </c>
      <c r="E1854" t="e">
        <f>VLOOKUP($D1854, Data!$A$2:$V$9750, E$16, 0)</f>
        <v>#N/A</v>
      </c>
      <c r="F1854" t="e">
        <f>VLOOKUP($D1854, Data!$A$2:$V$9750, F$16, 0)</f>
        <v>#N/A</v>
      </c>
      <c r="G1854" t="e">
        <f>VLOOKUP($D1854, Data!$A$2:$V$9750, G$16, 0)</f>
        <v>#N/A</v>
      </c>
      <c r="H1854" t="e">
        <f>VLOOKUP($D1854, Data!$A$2:$V$9750, H$16, 0)</f>
        <v>#N/A</v>
      </c>
      <c r="I1854" t="e">
        <f>VLOOKUP($D1854, Data!$A$2:$V$9750, I$16, 0)</f>
        <v>#N/A</v>
      </c>
    </row>
    <row r="1855" spans="1:9" x14ac:dyDescent="0.25">
      <c r="A1855" s="11">
        <v>21</v>
      </c>
      <c r="B1855" s="13" t="s">
        <v>181</v>
      </c>
      <c r="C1855" s="13" t="s">
        <v>30</v>
      </c>
      <c r="D1855" s="14" t="str">
        <f t="shared" si="30"/>
        <v>Not Ready21TransgenderPanic Disorder (9.1)</v>
      </c>
      <c r="E1855" t="e">
        <f>VLOOKUP($D1855, Data!$A$2:$V$9750, E$16, 0)</f>
        <v>#N/A</v>
      </c>
      <c r="F1855" t="e">
        <f>VLOOKUP($D1855, Data!$A$2:$V$9750, F$16, 0)</f>
        <v>#N/A</v>
      </c>
      <c r="G1855" t="e">
        <f>VLOOKUP($D1855, Data!$A$2:$V$9750, G$16, 0)</f>
        <v>#N/A</v>
      </c>
      <c r="H1855" t="e">
        <f>VLOOKUP($D1855, Data!$A$2:$V$9750, H$16, 0)</f>
        <v>#N/A</v>
      </c>
      <c r="I1855" t="e">
        <f>VLOOKUP($D1855, Data!$A$2:$V$9750, I$16, 0)</f>
        <v>#N/A</v>
      </c>
    </row>
    <row r="1856" spans="1:9" x14ac:dyDescent="0.25">
      <c r="A1856" s="11">
        <v>21</v>
      </c>
      <c r="B1856" s="13" t="s">
        <v>181</v>
      </c>
      <c r="C1856" s="13" t="s">
        <v>31</v>
      </c>
      <c r="D1856" s="14" t="str">
        <f t="shared" si="30"/>
        <v>Not Ready21TransgenderGeneralized Anxiety Disorder (6.1)</v>
      </c>
      <c r="E1856" t="e">
        <f>VLOOKUP($D1856, Data!$A$2:$V$9750, E$16, 0)</f>
        <v>#N/A</v>
      </c>
      <c r="F1856" t="e">
        <f>VLOOKUP($D1856, Data!$A$2:$V$9750, F$16, 0)</f>
        <v>#N/A</v>
      </c>
      <c r="G1856" t="e">
        <f>VLOOKUP($D1856, Data!$A$2:$V$9750, G$16, 0)</f>
        <v>#N/A</v>
      </c>
      <c r="H1856" t="e">
        <f>VLOOKUP($D1856, Data!$A$2:$V$9750, H$16, 0)</f>
        <v>#N/A</v>
      </c>
      <c r="I1856" t="e">
        <f>VLOOKUP($D1856, Data!$A$2:$V$9750, I$16, 0)</f>
        <v>#N/A</v>
      </c>
    </row>
    <row r="1857" spans="1:9" x14ac:dyDescent="0.25">
      <c r="A1857" s="11">
        <v>21</v>
      </c>
      <c r="B1857" s="13" t="s">
        <v>181</v>
      </c>
      <c r="C1857" s="13" t="s">
        <v>32</v>
      </c>
      <c r="D1857" s="14" t="str">
        <f t="shared" si="30"/>
        <v>Not Ready21TransgenderMajor Depressive Disorder (10.1)</v>
      </c>
      <c r="E1857" t="e">
        <f>VLOOKUP($D1857, Data!$A$2:$V$9750, E$16, 0)</f>
        <v>#N/A</v>
      </c>
      <c r="F1857" t="e">
        <f>VLOOKUP($D1857, Data!$A$2:$V$9750, F$16, 0)</f>
        <v>#N/A</v>
      </c>
      <c r="G1857" t="e">
        <f>VLOOKUP($D1857, Data!$A$2:$V$9750, G$16, 0)</f>
        <v>#N/A</v>
      </c>
      <c r="H1857" t="e">
        <f>VLOOKUP($D1857, Data!$A$2:$V$9750, H$16, 0)</f>
        <v>#N/A</v>
      </c>
      <c r="I1857" t="e">
        <f>VLOOKUP($D1857, Data!$A$2:$V$9750, I$16, 0)</f>
        <v>#N/A</v>
      </c>
    </row>
    <row r="1858" spans="1:9" x14ac:dyDescent="0.25">
      <c r="A1858" s="11">
        <v>21</v>
      </c>
      <c r="B1858" s="13" t="s">
        <v>181</v>
      </c>
      <c r="C1858" s="13" t="s">
        <v>33</v>
      </c>
      <c r="D1858" s="14" t="str">
        <f t="shared" si="30"/>
        <v>Not Ready21TransgenderSeparation Anxiety Disorder (7.1)</v>
      </c>
      <c r="E1858" t="e">
        <f>VLOOKUP($D1858, Data!$A$2:$V$9750, E$16, 0)</f>
        <v>#N/A</v>
      </c>
      <c r="F1858" t="e">
        <f>VLOOKUP($D1858, Data!$A$2:$V$9750, F$16, 0)</f>
        <v>#N/A</v>
      </c>
      <c r="G1858" t="e">
        <f>VLOOKUP($D1858, Data!$A$2:$V$9750, G$16, 0)</f>
        <v>#N/A</v>
      </c>
      <c r="H1858" t="e">
        <f>VLOOKUP($D1858, Data!$A$2:$V$9750, H$16, 0)</f>
        <v>#N/A</v>
      </c>
      <c r="I1858" t="e">
        <f>VLOOKUP($D1858, Data!$A$2:$V$9750, I$16, 0)</f>
        <v>#N/A</v>
      </c>
    </row>
    <row r="1859" spans="1:9" x14ac:dyDescent="0.25">
      <c r="A1859" s="11">
        <v>21</v>
      </c>
      <c r="B1859" s="13" t="s">
        <v>181</v>
      </c>
      <c r="C1859" s="13" t="s">
        <v>34</v>
      </c>
      <c r="D1859" s="14" t="str">
        <f t="shared" si="30"/>
        <v>Not Ready21TransgenderObsessive Compulsive Disorder (6.1)</v>
      </c>
      <c r="E1859" t="e">
        <f>VLOOKUP($D1859, Data!$A$2:$V$9750, E$16, 0)</f>
        <v>#N/A</v>
      </c>
      <c r="F1859" t="e">
        <f>VLOOKUP($D1859, Data!$A$2:$V$9750, F$16, 0)</f>
        <v>#N/A</v>
      </c>
      <c r="G1859" t="e">
        <f>VLOOKUP($D1859, Data!$A$2:$V$9750, G$16, 0)</f>
        <v>#N/A</v>
      </c>
      <c r="H1859" t="e">
        <f>VLOOKUP($D1859, Data!$A$2:$V$9750, H$16, 0)</f>
        <v>#N/A</v>
      </c>
      <c r="I1859" t="e">
        <f>VLOOKUP($D1859, Data!$A$2:$V$9750, I$16, 0)</f>
        <v>#N/A</v>
      </c>
    </row>
    <row r="1860" spans="1:9" x14ac:dyDescent="0.25">
      <c r="A1860" s="11">
        <v>21</v>
      </c>
      <c r="B1860" s="13" t="s">
        <v>181</v>
      </c>
      <c r="C1860" s="13" t="s">
        <v>35</v>
      </c>
      <c r="D1860" s="14" t="str">
        <f t="shared" si="30"/>
        <v>Not Ready21TransgenderTotal Anxiety (37.1)</v>
      </c>
      <c r="E1860" t="e">
        <f>VLOOKUP($D1860, Data!$A$2:$V$9750, E$16, 0)</f>
        <v>#N/A</v>
      </c>
      <c r="F1860" t="e">
        <f>VLOOKUP($D1860, Data!$A$2:$V$9750, F$16, 0)</f>
        <v>#N/A</v>
      </c>
      <c r="G1860" t="e">
        <f>VLOOKUP($D1860, Data!$A$2:$V$9750, G$16, 0)</f>
        <v>#N/A</v>
      </c>
      <c r="H1860" t="e">
        <f>VLOOKUP($D1860, Data!$A$2:$V$9750, H$16, 0)</f>
        <v>#N/A</v>
      </c>
      <c r="I1860" t="e">
        <f>VLOOKUP($D1860, Data!$A$2:$V$9750, I$16, 0)</f>
        <v>#N/A</v>
      </c>
    </row>
    <row r="1861" spans="1:9" x14ac:dyDescent="0.25">
      <c r="A1861" s="11">
        <v>21</v>
      </c>
      <c r="B1861" s="13" t="s">
        <v>181</v>
      </c>
      <c r="C1861" s="13" t="s">
        <v>36</v>
      </c>
      <c r="D1861" s="14" t="str">
        <f t="shared" si="30"/>
        <v>Not Ready21TransgenderTotal Anxiety and Depression (47.1)</v>
      </c>
      <c r="E1861" t="e">
        <f>VLOOKUP($D1861, Data!$A$2:$V$9750, E$16, 0)</f>
        <v>#N/A</v>
      </c>
      <c r="F1861" t="e">
        <f>VLOOKUP($D1861, Data!$A$2:$V$9750, F$16, 0)</f>
        <v>#N/A</v>
      </c>
      <c r="G1861" t="e">
        <f>VLOOKUP($D1861, Data!$A$2:$V$9750, G$16, 0)</f>
        <v>#N/A</v>
      </c>
      <c r="H1861" t="e">
        <f>VLOOKUP($D1861, Data!$A$2:$V$9750, H$16, 0)</f>
        <v>#N/A</v>
      </c>
      <c r="I1861" t="e">
        <f>VLOOKUP($D1861, Data!$A$2:$V$9750, I$16, 0)</f>
        <v>#N/A</v>
      </c>
    </row>
    <row r="1862" spans="1:9" x14ac:dyDescent="0.25">
      <c r="A1862" s="11">
        <v>21</v>
      </c>
      <c r="B1862" s="13" t="s">
        <v>181</v>
      </c>
      <c r="C1862" s="13" t="s">
        <v>52</v>
      </c>
      <c r="D1862" s="14" t="str">
        <f t="shared" si="30"/>
        <v>Not Ready21TransgenderTotal Anxiety (15.1)</v>
      </c>
      <c r="E1862" t="e">
        <f>VLOOKUP($D1862, Data!$A$2:$V$9750, E$16, 0)</f>
        <v>#N/A</v>
      </c>
      <c r="F1862" t="e">
        <f>VLOOKUP($D1862, Data!$A$2:$V$9750, F$16, 0)</f>
        <v>#N/A</v>
      </c>
      <c r="G1862" t="e">
        <f>VLOOKUP($D1862, Data!$A$2:$V$9750, G$16, 0)</f>
        <v>#N/A</v>
      </c>
      <c r="H1862" t="e">
        <f>VLOOKUP($D1862, Data!$A$2:$V$9750, H$16, 0)</f>
        <v>#N/A</v>
      </c>
      <c r="I1862" t="e">
        <f>VLOOKUP($D1862, Data!$A$2:$V$9750, I$16, 0)</f>
        <v>#N/A</v>
      </c>
    </row>
    <row r="1863" spans="1:9" x14ac:dyDescent="0.25">
      <c r="A1863" s="11">
        <v>21</v>
      </c>
      <c r="B1863" s="13" t="s">
        <v>181</v>
      </c>
      <c r="C1863" s="13" t="s">
        <v>53</v>
      </c>
      <c r="D1863" s="14" t="str">
        <f t="shared" si="30"/>
        <v>Not Ready21TransgenderTotal Anxiety and Depression (25.1)</v>
      </c>
      <c r="E1863" t="e">
        <f>VLOOKUP($D1863, Data!$A$2:$V$9750, E$16, 0)</f>
        <v>#N/A</v>
      </c>
      <c r="F1863" t="e">
        <f>VLOOKUP($D1863, Data!$A$2:$V$9750, F$16, 0)</f>
        <v>#N/A</v>
      </c>
      <c r="G1863" t="e">
        <f>VLOOKUP($D1863, Data!$A$2:$V$9750, G$16, 0)</f>
        <v>#N/A</v>
      </c>
      <c r="H1863" t="e">
        <f>VLOOKUP($D1863, Data!$A$2:$V$9750, H$16, 0)</f>
        <v>#N/A</v>
      </c>
      <c r="I1863" t="e">
        <f>VLOOKUP($D1863, Data!$A$2:$V$9750, I$16, 0)</f>
        <v>#N/A</v>
      </c>
    </row>
    <row r="1864" spans="1:9" x14ac:dyDescent="0.25">
      <c r="A1864" s="11">
        <v>21</v>
      </c>
      <c r="B1864" s="13" t="s">
        <v>181</v>
      </c>
      <c r="C1864" s="13" t="s">
        <v>182</v>
      </c>
      <c r="D1864" s="14" t="str">
        <f t="shared" si="30"/>
        <v>Not Ready21TransgenderTotal Depression (5.1)</v>
      </c>
      <c r="E1864" t="e">
        <f>VLOOKUP($D1864, Data!$A$2:$V$9750, E$16, 0)</f>
        <v>#N/A</v>
      </c>
      <c r="F1864" t="e">
        <f>VLOOKUP($D1864, Data!$A$2:$V$9750, F$16, 0)</f>
        <v>#N/A</v>
      </c>
      <c r="G1864" t="e">
        <f>VLOOKUP($D1864, Data!$A$2:$V$9750, G$16, 0)</f>
        <v>#N/A</v>
      </c>
      <c r="H1864" t="e">
        <f>VLOOKUP($D1864, Data!$A$2:$V$9750, H$16, 0)</f>
        <v>#N/A</v>
      </c>
      <c r="I1864" t="e">
        <f>VLOOKUP($D1864, Data!$A$2:$V$9750, I$16, 0)</f>
        <v>#N/A</v>
      </c>
    </row>
    <row r="1865" spans="1:9" x14ac:dyDescent="0.25">
      <c r="A1865" s="11">
        <v>21</v>
      </c>
      <c r="B1865" s="13" t="s">
        <v>181</v>
      </c>
      <c r="C1865" s="13" t="s">
        <v>183</v>
      </c>
      <c r="D1865" s="14" t="str">
        <f t="shared" si="30"/>
        <v>Not Ready21TransgenderTotal Anxiety (20.1)</v>
      </c>
      <c r="E1865" t="e">
        <f>VLOOKUP($D1865, Data!$A$2:$V$9750, E$16, 0)</f>
        <v>#N/A</v>
      </c>
      <c r="F1865" t="e">
        <f>VLOOKUP($D1865, Data!$A$2:$V$9750, F$16, 0)</f>
        <v>#N/A</v>
      </c>
      <c r="G1865" t="e">
        <f>VLOOKUP($D1865, Data!$A$2:$V$9750, G$16, 0)</f>
        <v>#N/A</v>
      </c>
      <c r="H1865" t="e">
        <f>VLOOKUP($D1865, Data!$A$2:$V$9750, H$16, 0)</f>
        <v>#N/A</v>
      </c>
      <c r="I1865" t="e">
        <f>VLOOKUP($D1865, Data!$A$2:$V$9750, I$16, 0)</f>
        <v>#N/A</v>
      </c>
    </row>
    <row r="1866" spans="1:9" x14ac:dyDescent="0.25">
      <c r="A1866" s="11">
        <v>22</v>
      </c>
      <c r="B1866" s="13" t="s">
        <v>176</v>
      </c>
      <c r="C1866" s="13" t="s">
        <v>29</v>
      </c>
      <c r="D1866" s="14" t="str">
        <f t="shared" si="30"/>
        <v>Not Ready22BigenderSocial Phobia (9.1)</v>
      </c>
      <c r="E1866" t="e">
        <f>VLOOKUP($D1866, Data!$A$2:$V$9750, E$16, 0)</f>
        <v>#N/A</v>
      </c>
      <c r="F1866" t="e">
        <f>VLOOKUP($D1866, Data!$A$2:$V$9750, F$16, 0)</f>
        <v>#N/A</v>
      </c>
      <c r="G1866" t="e">
        <f>VLOOKUP($D1866, Data!$A$2:$V$9750, G$16, 0)</f>
        <v>#N/A</v>
      </c>
      <c r="H1866" t="e">
        <f>VLOOKUP($D1866, Data!$A$2:$V$9750, H$16, 0)</f>
        <v>#N/A</v>
      </c>
      <c r="I1866" t="e">
        <f>VLOOKUP($D1866, Data!$A$2:$V$9750, I$16, 0)</f>
        <v>#N/A</v>
      </c>
    </row>
    <row r="1867" spans="1:9" x14ac:dyDescent="0.25">
      <c r="A1867" s="11">
        <v>22</v>
      </c>
      <c r="B1867" s="13" t="s">
        <v>176</v>
      </c>
      <c r="C1867" s="13" t="s">
        <v>30</v>
      </c>
      <c r="D1867" s="14" t="str">
        <f t="shared" si="30"/>
        <v>Not Ready22BigenderPanic Disorder (9.1)</v>
      </c>
      <c r="E1867" t="e">
        <f>VLOOKUP($D1867, Data!$A$2:$V$9750, E$16, 0)</f>
        <v>#N/A</v>
      </c>
      <c r="F1867" t="e">
        <f>VLOOKUP($D1867, Data!$A$2:$V$9750, F$16, 0)</f>
        <v>#N/A</v>
      </c>
      <c r="G1867" t="e">
        <f>VLOOKUP($D1867, Data!$A$2:$V$9750, G$16, 0)</f>
        <v>#N/A</v>
      </c>
      <c r="H1867" t="e">
        <f>VLOOKUP($D1867, Data!$A$2:$V$9750, H$16, 0)</f>
        <v>#N/A</v>
      </c>
      <c r="I1867" t="e">
        <f>VLOOKUP($D1867, Data!$A$2:$V$9750, I$16, 0)</f>
        <v>#N/A</v>
      </c>
    </row>
    <row r="1868" spans="1:9" x14ac:dyDescent="0.25">
      <c r="A1868" s="11">
        <v>22</v>
      </c>
      <c r="B1868" s="13" t="s">
        <v>176</v>
      </c>
      <c r="C1868" s="13" t="s">
        <v>31</v>
      </c>
      <c r="D1868" s="14" t="str">
        <f t="shared" si="30"/>
        <v>Not Ready22BigenderGeneralized Anxiety Disorder (6.1)</v>
      </c>
      <c r="E1868" t="e">
        <f>VLOOKUP($D1868, Data!$A$2:$V$9750, E$16, 0)</f>
        <v>#N/A</v>
      </c>
      <c r="F1868" t="e">
        <f>VLOOKUP($D1868, Data!$A$2:$V$9750, F$16, 0)</f>
        <v>#N/A</v>
      </c>
      <c r="G1868" t="e">
        <f>VLOOKUP($D1868, Data!$A$2:$V$9750, G$16, 0)</f>
        <v>#N/A</v>
      </c>
      <c r="H1868" t="e">
        <f>VLOOKUP($D1868, Data!$A$2:$V$9750, H$16, 0)</f>
        <v>#N/A</v>
      </c>
      <c r="I1868" t="e">
        <f>VLOOKUP($D1868, Data!$A$2:$V$9750, I$16, 0)</f>
        <v>#N/A</v>
      </c>
    </row>
    <row r="1869" spans="1:9" x14ac:dyDescent="0.25">
      <c r="A1869" s="11">
        <v>22</v>
      </c>
      <c r="B1869" s="13" t="s">
        <v>176</v>
      </c>
      <c r="C1869" s="13" t="s">
        <v>32</v>
      </c>
      <c r="D1869" s="14" t="str">
        <f t="shared" si="30"/>
        <v>Not Ready22BigenderMajor Depressive Disorder (10.1)</v>
      </c>
      <c r="E1869" t="e">
        <f>VLOOKUP($D1869, Data!$A$2:$V$9750, E$16, 0)</f>
        <v>#N/A</v>
      </c>
      <c r="F1869" t="e">
        <f>VLOOKUP($D1869, Data!$A$2:$V$9750, F$16, 0)</f>
        <v>#N/A</v>
      </c>
      <c r="G1869" t="e">
        <f>VLOOKUP($D1869, Data!$A$2:$V$9750, G$16, 0)</f>
        <v>#N/A</v>
      </c>
      <c r="H1869" t="e">
        <f>VLOOKUP($D1869, Data!$A$2:$V$9750, H$16, 0)</f>
        <v>#N/A</v>
      </c>
      <c r="I1869" t="e">
        <f>VLOOKUP($D1869, Data!$A$2:$V$9750, I$16, 0)</f>
        <v>#N/A</v>
      </c>
    </row>
    <row r="1870" spans="1:9" x14ac:dyDescent="0.25">
      <c r="A1870" s="11">
        <v>22</v>
      </c>
      <c r="B1870" s="13" t="s">
        <v>176</v>
      </c>
      <c r="C1870" s="13" t="s">
        <v>33</v>
      </c>
      <c r="D1870" s="14" t="str">
        <f t="shared" si="30"/>
        <v>Not Ready22BigenderSeparation Anxiety Disorder (7.1)</v>
      </c>
      <c r="E1870" t="e">
        <f>VLOOKUP($D1870, Data!$A$2:$V$9750, E$16, 0)</f>
        <v>#N/A</v>
      </c>
      <c r="F1870" t="e">
        <f>VLOOKUP($D1870, Data!$A$2:$V$9750, F$16, 0)</f>
        <v>#N/A</v>
      </c>
      <c r="G1870" t="e">
        <f>VLOOKUP($D1870, Data!$A$2:$V$9750, G$16, 0)</f>
        <v>#N/A</v>
      </c>
      <c r="H1870" t="e">
        <f>VLOOKUP($D1870, Data!$A$2:$V$9750, H$16, 0)</f>
        <v>#N/A</v>
      </c>
      <c r="I1870" t="e">
        <f>VLOOKUP($D1870, Data!$A$2:$V$9750, I$16, 0)</f>
        <v>#N/A</v>
      </c>
    </row>
    <row r="1871" spans="1:9" x14ac:dyDescent="0.25">
      <c r="A1871" s="11">
        <v>22</v>
      </c>
      <c r="B1871" s="13" t="s">
        <v>176</v>
      </c>
      <c r="C1871" s="13" t="s">
        <v>34</v>
      </c>
      <c r="D1871" s="14" t="str">
        <f t="shared" si="30"/>
        <v>Not Ready22BigenderObsessive Compulsive Disorder (6.1)</v>
      </c>
      <c r="E1871" t="e">
        <f>VLOOKUP($D1871, Data!$A$2:$V$9750, E$16, 0)</f>
        <v>#N/A</v>
      </c>
      <c r="F1871" t="e">
        <f>VLOOKUP($D1871, Data!$A$2:$V$9750, F$16, 0)</f>
        <v>#N/A</v>
      </c>
      <c r="G1871" t="e">
        <f>VLOOKUP($D1871, Data!$A$2:$V$9750, G$16, 0)</f>
        <v>#N/A</v>
      </c>
      <c r="H1871" t="e">
        <f>VLOOKUP($D1871, Data!$A$2:$V$9750, H$16, 0)</f>
        <v>#N/A</v>
      </c>
      <c r="I1871" t="e">
        <f>VLOOKUP($D1871, Data!$A$2:$V$9750, I$16, 0)</f>
        <v>#N/A</v>
      </c>
    </row>
    <row r="1872" spans="1:9" x14ac:dyDescent="0.25">
      <c r="A1872" s="11">
        <v>22</v>
      </c>
      <c r="B1872" s="13" t="s">
        <v>176</v>
      </c>
      <c r="C1872" s="13" t="s">
        <v>35</v>
      </c>
      <c r="D1872" s="14" t="str">
        <f t="shared" si="30"/>
        <v>Not Ready22BigenderTotal Anxiety (37.1)</v>
      </c>
      <c r="E1872" t="e">
        <f>VLOOKUP($D1872, Data!$A$2:$V$9750, E$16, 0)</f>
        <v>#N/A</v>
      </c>
      <c r="F1872" t="e">
        <f>VLOOKUP($D1872, Data!$A$2:$V$9750, F$16, 0)</f>
        <v>#N/A</v>
      </c>
      <c r="G1872" t="e">
        <f>VLOOKUP($D1872, Data!$A$2:$V$9750, G$16, 0)</f>
        <v>#N/A</v>
      </c>
      <c r="H1872" t="e">
        <f>VLOOKUP($D1872, Data!$A$2:$V$9750, H$16, 0)</f>
        <v>#N/A</v>
      </c>
      <c r="I1872" t="e">
        <f>VLOOKUP($D1872, Data!$A$2:$V$9750, I$16, 0)</f>
        <v>#N/A</v>
      </c>
    </row>
    <row r="1873" spans="1:9" x14ac:dyDescent="0.25">
      <c r="A1873" s="11">
        <v>22</v>
      </c>
      <c r="B1873" s="13" t="s">
        <v>176</v>
      </c>
      <c r="C1873" s="13" t="s">
        <v>36</v>
      </c>
      <c r="D1873" s="14" t="str">
        <f t="shared" si="30"/>
        <v>Not Ready22BigenderTotal Anxiety and Depression (47.1)</v>
      </c>
      <c r="E1873" t="e">
        <f>VLOOKUP($D1873, Data!$A$2:$V$9750, E$16, 0)</f>
        <v>#N/A</v>
      </c>
      <c r="F1873" t="e">
        <f>VLOOKUP($D1873, Data!$A$2:$V$9750, F$16, 0)</f>
        <v>#N/A</v>
      </c>
      <c r="G1873" t="e">
        <f>VLOOKUP($D1873, Data!$A$2:$V$9750, G$16, 0)</f>
        <v>#N/A</v>
      </c>
      <c r="H1873" t="e">
        <f>VLOOKUP($D1873, Data!$A$2:$V$9750, H$16, 0)</f>
        <v>#N/A</v>
      </c>
      <c r="I1873" t="e">
        <f>VLOOKUP($D1873, Data!$A$2:$V$9750, I$16, 0)</f>
        <v>#N/A</v>
      </c>
    </row>
    <row r="1874" spans="1:9" x14ac:dyDescent="0.25">
      <c r="A1874" s="11">
        <v>22</v>
      </c>
      <c r="B1874" s="13" t="s">
        <v>176</v>
      </c>
      <c r="C1874" s="13" t="s">
        <v>52</v>
      </c>
      <c r="D1874" s="14" t="str">
        <f t="shared" ref="D1874:D1937" si="31">$B$7&amp;A1874&amp;B1874&amp;C1874</f>
        <v>Not Ready22BigenderTotal Anxiety (15.1)</v>
      </c>
      <c r="E1874" t="e">
        <f>VLOOKUP($D1874, Data!$A$2:$V$9750, E$16, 0)</f>
        <v>#N/A</v>
      </c>
      <c r="F1874" t="e">
        <f>VLOOKUP($D1874, Data!$A$2:$V$9750, F$16, 0)</f>
        <v>#N/A</v>
      </c>
      <c r="G1874" t="e">
        <f>VLOOKUP($D1874, Data!$A$2:$V$9750, G$16, 0)</f>
        <v>#N/A</v>
      </c>
      <c r="H1874" t="e">
        <f>VLOOKUP($D1874, Data!$A$2:$V$9750, H$16, 0)</f>
        <v>#N/A</v>
      </c>
      <c r="I1874" t="e">
        <f>VLOOKUP($D1874, Data!$A$2:$V$9750, I$16, 0)</f>
        <v>#N/A</v>
      </c>
    </row>
    <row r="1875" spans="1:9" x14ac:dyDescent="0.25">
      <c r="A1875" s="11">
        <v>22</v>
      </c>
      <c r="B1875" s="13" t="s">
        <v>176</v>
      </c>
      <c r="C1875" s="13" t="s">
        <v>53</v>
      </c>
      <c r="D1875" s="14" t="str">
        <f t="shared" si="31"/>
        <v>Not Ready22BigenderTotal Anxiety and Depression (25.1)</v>
      </c>
      <c r="E1875" t="e">
        <f>VLOOKUP($D1875, Data!$A$2:$V$9750, E$16, 0)</f>
        <v>#N/A</v>
      </c>
      <c r="F1875" t="e">
        <f>VLOOKUP($D1875, Data!$A$2:$V$9750, F$16, 0)</f>
        <v>#N/A</v>
      </c>
      <c r="G1875" t="e">
        <f>VLOOKUP($D1875, Data!$A$2:$V$9750, G$16, 0)</f>
        <v>#N/A</v>
      </c>
      <c r="H1875" t="e">
        <f>VLOOKUP($D1875, Data!$A$2:$V$9750, H$16, 0)</f>
        <v>#N/A</v>
      </c>
      <c r="I1875" t="e">
        <f>VLOOKUP($D1875, Data!$A$2:$V$9750, I$16, 0)</f>
        <v>#N/A</v>
      </c>
    </row>
    <row r="1876" spans="1:9" x14ac:dyDescent="0.25">
      <c r="A1876" s="11">
        <v>22</v>
      </c>
      <c r="B1876" s="13" t="s">
        <v>176</v>
      </c>
      <c r="C1876" s="13" t="s">
        <v>182</v>
      </c>
      <c r="D1876" s="14" t="str">
        <f t="shared" si="31"/>
        <v>Not Ready22BigenderTotal Depression (5.1)</v>
      </c>
      <c r="E1876" t="e">
        <f>VLOOKUP($D1876, Data!$A$2:$V$9750, E$16, 0)</f>
        <v>#N/A</v>
      </c>
      <c r="F1876" t="e">
        <f>VLOOKUP($D1876, Data!$A$2:$V$9750, F$16, 0)</f>
        <v>#N/A</v>
      </c>
      <c r="G1876" t="e">
        <f>VLOOKUP($D1876, Data!$A$2:$V$9750, G$16, 0)</f>
        <v>#N/A</v>
      </c>
      <c r="H1876" t="e">
        <f>VLOOKUP($D1876, Data!$A$2:$V$9750, H$16, 0)</f>
        <v>#N/A</v>
      </c>
      <c r="I1876" t="e">
        <f>VLOOKUP($D1876, Data!$A$2:$V$9750, I$16, 0)</f>
        <v>#N/A</v>
      </c>
    </row>
    <row r="1877" spans="1:9" x14ac:dyDescent="0.25">
      <c r="A1877" s="11">
        <v>22</v>
      </c>
      <c r="B1877" s="13" t="s">
        <v>176</v>
      </c>
      <c r="C1877" s="13" t="s">
        <v>183</v>
      </c>
      <c r="D1877" s="14" t="str">
        <f t="shared" si="31"/>
        <v>Not Ready22BigenderTotal Anxiety (20.1)</v>
      </c>
      <c r="E1877" t="e">
        <f>VLOOKUP($D1877, Data!$A$2:$V$9750, E$16, 0)</f>
        <v>#N/A</v>
      </c>
      <c r="F1877" t="e">
        <f>VLOOKUP($D1877, Data!$A$2:$V$9750, F$16, 0)</f>
        <v>#N/A</v>
      </c>
      <c r="G1877" t="e">
        <f>VLOOKUP($D1877, Data!$A$2:$V$9750, G$16, 0)</f>
        <v>#N/A</v>
      </c>
      <c r="H1877" t="e">
        <f>VLOOKUP($D1877, Data!$A$2:$V$9750, H$16, 0)</f>
        <v>#N/A</v>
      </c>
      <c r="I1877" t="e">
        <f>VLOOKUP($D1877, Data!$A$2:$V$9750, I$16, 0)</f>
        <v>#N/A</v>
      </c>
    </row>
    <row r="1878" spans="1:9" x14ac:dyDescent="0.25">
      <c r="A1878" s="11">
        <v>22</v>
      </c>
      <c r="B1878" s="13" t="s">
        <v>177</v>
      </c>
      <c r="C1878" s="13" t="s">
        <v>29</v>
      </c>
      <c r="D1878" s="14" t="str">
        <f t="shared" si="31"/>
        <v>Not Ready22FemaleSocial Phobia (9.1)</v>
      </c>
      <c r="E1878" t="e">
        <f>VLOOKUP($D1878, Data!$A$2:$V$9750, E$16, 0)</f>
        <v>#N/A</v>
      </c>
      <c r="F1878" t="e">
        <f>VLOOKUP($D1878, Data!$A$2:$V$9750, F$16, 0)</f>
        <v>#N/A</v>
      </c>
      <c r="G1878" t="e">
        <f>VLOOKUP($D1878, Data!$A$2:$V$9750, G$16, 0)</f>
        <v>#N/A</v>
      </c>
      <c r="H1878" t="e">
        <f>VLOOKUP($D1878, Data!$A$2:$V$9750, H$16, 0)</f>
        <v>#N/A</v>
      </c>
      <c r="I1878" t="e">
        <f>VLOOKUP($D1878, Data!$A$2:$V$9750, I$16, 0)</f>
        <v>#N/A</v>
      </c>
    </row>
    <row r="1879" spans="1:9" x14ac:dyDescent="0.25">
      <c r="A1879" s="11">
        <v>22</v>
      </c>
      <c r="B1879" s="13" t="s">
        <v>177</v>
      </c>
      <c r="C1879" s="13" t="s">
        <v>30</v>
      </c>
      <c r="D1879" s="14" t="str">
        <f t="shared" si="31"/>
        <v>Not Ready22FemalePanic Disorder (9.1)</v>
      </c>
      <c r="E1879" t="e">
        <f>VLOOKUP($D1879, Data!$A$2:$V$9750, E$16, 0)</f>
        <v>#N/A</v>
      </c>
      <c r="F1879" t="e">
        <f>VLOOKUP($D1879, Data!$A$2:$V$9750, F$16, 0)</f>
        <v>#N/A</v>
      </c>
      <c r="G1879" t="e">
        <f>VLOOKUP($D1879, Data!$A$2:$V$9750, G$16, 0)</f>
        <v>#N/A</v>
      </c>
      <c r="H1879" t="e">
        <f>VLOOKUP($D1879, Data!$A$2:$V$9750, H$16, 0)</f>
        <v>#N/A</v>
      </c>
      <c r="I1879" t="e">
        <f>VLOOKUP($D1879, Data!$A$2:$V$9750, I$16, 0)</f>
        <v>#N/A</v>
      </c>
    </row>
    <row r="1880" spans="1:9" x14ac:dyDescent="0.25">
      <c r="A1880" s="11">
        <v>22</v>
      </c>
      <c r="B1880" s="13" t="s">
        <v>177</v>
      </c>
      <c r="C1880" s="13" t="s">
        <v>31</v>
      </c>
      <c r="D1880" s="14" t="str">
        <f t="shared" si="31"/>
        <v>Not Ready22FemaleGeneralized Anxiety Disorder (6.1)</v>
      </c>
      <c r="E1880" t="e">
        <f>VLOOKUP($D1880, Data!$A$2:$V$9750, E$16, 0)</f>
        <v>#N/A</v>
      </c>
      <c r="F1880" t="e">
        <f>VLOOKUP($D1880, Data!$A$2:$V$9750, F$16, 0)</f>
        <v>#N/A</v>
      </c>
      <c r="G1880" t="e">
        <f>VLOOKUP($D1880, Data!$A$2:$V$9750, G$16, 0)</f>
        <v>#N/A</v>
      </c>
      <c r="H1880" t="e">
        <f>VLOOKUP($D1880, Data!$A$2:$V$9750, H$16, 0)</f>
        <v>#N/A</v>
      </c>
      <c r="I1880" t="e">
        <f>VLOOKUP($D1880, Data!$A$2:$V$9750, I$16, 0)</f>
        <v>#N/A</v>
      </c>
    </row>
    <row r="1881" spans="1:9" x14ac:dyDescent="0.25">
      <c r="A1881" s="11">
        <v>22</v>
      </c>
      <c r="B1881" s="13" t="s">
        <v>177</v>
      </c>
      <c r="C1881" s="13" t="s">
        <v>32</v>
      </c>
      <c r="D1881" s="14" t="str">
        <f t="shared" si="31"/>
        <v>Not Ready22FemaleMajor Depressive Disorder (10.1)</v>
      </c>
      <c r="E1881" t="e">
        <f>VLOOKUP($D1881, Data!$A$2:$V$9750, E$16, 0)</f>
        <v>#N/A</v>
      </c>
      <c r="F1881" t="e">
        <f>VLOOKUP($D1881, Data!$A$2:$V$9750, F$16, 0)</f>
        <v>#N/A</v>
      </c>
      <c r="G1881" t="e">
        <f>VLOOKUP($D1881, Data!$A$2:$V$9750, G$16, 0)</f>
        <v>#N/A</v>
      </c>
      <c r="H1881" t="e">
        <f>VLOOKUP($D1881, Data!$A$2:$V$9750, H$16, 0)</f>
        <v>#N/A</v>
      </c>
      <c r="I1881" t="e">
        <f>VLOOKUP($D1881, Data!$A$2:$V$9750, I$16, 0)</f>
        <v>#N/A</v>
      </c>
    </row>
    <row r="1882" spans="1:9" x14ac:dyDescent="0.25">
      <c r="A1882" s="11">
        <v>22</v>
      </c>
      <c r="B1882" s="13" t="s">
        <v>177</v>
      </c>
      <c r="C1882" s="13" t="s">
        <v>33</v>
      </c>
      <c r="D1882" s="14" t="str">
        <f t="shared" si="31"/>
        <v>Not Ready22FemaleSeparation Anxiety Disorder (7.1)</v>
      </c>
      <c r="E1882" t="e">
        <f>VLOOKUP($D1882, Data!$A$2:$V$9750, E$16, 0)</f>
        <v>#N/A</v>
      </c>
      <c r="F1882" t="e">
        <f>VLOOKUP($D1882, Data!$A$2:$V$9750, F$16, 0)</f>
        <v>#N/A</v>
      </c>
      <c r="G1882" t="e">
        <f>VLOOKUP($D1882, Data!$A$2:$V$9750, G$16, 0)</f>
        <v>#N/A</v>
      </c>
      <c r="H1882" t="e">
        <f>VLOOKUP($D1882, Data!$A$2:$V$9750, H$16, 0)</f>
        <v>#N/A</v>
      </c>
      <c r="I1882" t="e">
        <f>VLOOKUP($D1882, Data!$A$2:$V$9750, I$16, 0)</f>
        <v>#N/A</v>
      </c>
    </row>
    <row r="1883" spans="1:9" x14ac:dyDescent="0.25">
      <c r="A1883" s="11">
        <v>22</v>
      </c>
      <c r="B1883" s="13" t="s">
        <v>177</v>
      </c>
      <c r="C1883" s="13" t="s">
        <v>34</v>
      </c>
      <c r="D1883" s="14" t="str">
        <f t="shared" si="31"/>
        <v>Not Ready22FemaleObsessive Compulsive Disorder (6.1)</v>
      </c>
      <c r="E1883" t="e">
        <f>VLOOKUP($D1883, Data!$A$2:$V$9750, E$16, 0)</f>
        <v>#N/A</v>
      </c>
      <c r="F1883" t="e">
        <f>VLOOKUP($D1883, Data!$A$2:$V$9750, F$16, 0)</f>
        <v>#N/A</v>
      </c>
      <c r="G1883" t="e">
        <f>VLOOKUP($D1883, Data!$A$2:$V$9750, G$16, 0)</f>
        <v>#N/A</v>
      </c>
      <c r="H1883" t="e">
        <f>VLOOKUP($D1883, Data!$A$2:$V$9750, H$16, 0)</f>
        <v>#N/A</v>
      </c>
      <c r="I1883" t="e">
        <f>VLOOKUP($D1883, Data!$A$2:$V$9750, I$16, 0)</f>
        <v>#N/A</v>
      </c>
    </row>
    <row r="1884" spans="1:9" x14ac:dyDescent="0.25">
      <c r="A1884" s="11">
        <v>22</v>
      </c>
      <c r="B1884" s="13" t="s">
        <v>177</v>
      </c>
      <c r="C1884" s="13" t="s">
        <v>35</v>
      </c>
      <c r="D1884" s="14" t="str">
        <f t="shared" si="31"/>
        <v>Not Ready22FemaleTotal Anxiety (37.1)</v>
      </c>
      <c r="E1884" t="e">
        <f>VLOOKUP($D1884, Data!$A$2:$V$9750, E$16, 0)</f>
        <v>#N/A</v>
      </c>
      <c r="F1884" t="e">
        <f>VLOOKUP($D1884, Data!$A$2:$V$9750, F$16, 0)</f>
        <v>#N/A</v>
      </c>
      <c r="G1884" t="e">
        <f>VLOOKUP($D1884, Data!$A$2:$V$9750, G$16, 0)</f>
        <v>#N/A</v>
      </c>
      <c r="H1884" t="e">
        <f>VLOOKUP($D1884, Data!$A$2:$V$9750, H$16, 0)</f>
        <v>#N/A</v>
      </c>
      <c r="I1884" t="e">
        <f>VLOOKUP($D1884, Data!$A$2:$V$9750, I$16, 0)</f>
        <v>#N/A</v>
      </c>
    </row>
    <row r="1885" spans="1:9" x14ac:dyDescent="0.25">
      <c r="A1885" s="11">
        <v>22</v>
      </c>
      <c r="B1885" s="13" t="s">
        <v>177</v>
      </c>
      <c r="C1885" s="13" t="s">
        <v>36</v>
      </c>
      <c r="D1885" s="14" t="str">
        <f t="shared" si="31"/>
        <v>Not Ready22FemaleTotal Anxiety and Depression (47.1)</v>
      </c>
      <c r="E1885" t="e">
        <f>VLOOKUP($D1885, Data!$A$2:$V$9750, E$16, 0)</f>
        <v>#N/A</v>
      </c>
      <c r="F1885" t="e">
        <f>VLOOKUP($D1885, Data!$A$2:$V$9750, F$16, 0)</f>
        <v>#N/A</v>
      </c>
      <c r="G1885" t="e">
        <f>VLOOKUP($D1885, Data!$A$2:$V$9750, G$16, 0)</f>
        <v>#N/A</v>
      </c>
      <c r="H1885" t="e">
        <f>VLOOKUP($D1885, Data!$A$2:$V$9750, H$16, 0)</f>
        <v>#N/A</v>
      </c>
      <c r="I1885" t="e">
        <f>VLOOKUP($D1885, Data!$A$2:$V$9750, I$16, 0)</f>
        <v>#N/A</v>
      </c>
    </row>
    <row r="1886" spans="1:9" x14ac:dyDescent="0.25">
      <c r="A1886" s="11">
        <v>22</v>
      </c>
      <c r="B1886" s="13" t="s">
        <v>177</v>
      </c>
      <c r="C1886" s="13" t="s">
        <v>52</v>
      </c>
      <c r="D1886" s="14" t="str">
        <f t="shared" si="31"/>
        <v>Not Ready22FemaleTotal Anxiety (15.1)</v>
      </c>
      <c r="E1886" t="e">
        <f>VLOOKUP($D1886, Data!$A$2:$V$9750, E$16, 0)</f>
        <v>#N/A</v>
      </c>
      <c r="F1886" t="e">
        <f>VLOOKUP($D1886, Data!$A$2:$V$9750, F$16, 0)</f>
        <v>#N/A</v>
      </c>
      <c r="G1886" t="e">
        <f>VLOOKUP($D1886, Data!$A$2:$V$9750, G$16, 0)</f>
        <v>#N/A</v>
      </c>
      <c r="H1886" t="e">
        <f>VLOOKUP($D1886, Data!$A$2:$V$9750, H$16, 0)</f>
        <v>#N/A</v>
      </c>
      <c r="I1886" t="e">
        <f>VLOOKUP($D1886, Data!$A$2:$V$9750, I$16, 0)</f>
        <v>#N/A</v>
      </c>
    </row>
    <row r="1887" spans="1:9" x14ac:dyDescent="0.25">
      <c r="A1887" s="11">
        <v>22</v>
      </c>
      <c r="B1887" s="13" t="s">
        <v>177</v>
      </c>
      <c r="C1887" s="13" t="s">
        <v>53</v>
      </c>
      <c r="D1887" s="14" t="str">
        <f t="shared" si="31"/>
        <v>Not Ready22FemaleTotal Anxiety and Depression (25.1)</v>
      </c>
      <c r="E1887" t="e">
        <f>VLOOKUP($D1887, Data!$A$2:$V$9750, E$16, 0)</f>
        <v>#N/A</v>
      </c>
      <c r="F1887" t="e">
        <f>VLOOKUP($D1887, Data!$A$2:$V$9750, F$16, 0)</f>
        <v>#N/A</v>
      </c>
      <c r="G1887" t="e">
        <f>VLOOKUP($D1887, Data!$A$2:$V$9750, G$16, 0)</f>
        <v>#N/A</v>
      </c>
      <c r="H1887" t="e">
        <f>VLOOKUP($D1887, Data!$A$2:$V$9750, H$16, 0)</f>
        <v>#N/A</v>
      </c>
      <c r="I1887" t="e">
        <f>VLOOKUP($D1887, Data!$A$2:$V$9750, I$16, 0)</f>
        <v>#N/A</v>
      </c>
    </row>
    <row r="1888" spans="1:9" x14ac:dyDescent="0.25">
      <c r="A1888" s="11">
        <v>22</v>
      </c>
      <c r="B1888" s="13" t="s">
        <v>177</v>
      </c>
      <c r="C1888" s="13" t="s">
        <v>182</v>
      </c>
      <c r="D1888" s="14" t="str">
        <f t="shared" si="31"/>
        <v>Not Ready22FemaleTotal Depression (5.1)</v>
      </c>
      <c r="E1888" t="e">
        <f>VLOOKUP($D1888, Data!$A$2:$V$9750, E$16, 0)</f>
        <v>#N/A</v>
      </c>
      <c r="F1888" t="e">
        <f>VLOOKUP($D1888, Data!$A$2:$V$9750, F$16, 0)</f>
        <v>#N/A</v>
      </c>
      <c r="G1888" t="e">
        <f>VLOOKUP($D1888, Data!$A$2:$V$9750, G$16, 0)</f>
        <v>#N/A</v>
      </c>
      <c r="H1888" t="e">
        <f>VLOOKUP($D1888, Data!$A$2:$V$9750, H$16, 0)</f>
        <v>#N/A</v>
      </c>
      <c r="I1888" t="e">
        <f>VLOOKUP($D1888, Data!$A$2:$V$9750, I$16, 0)</f>
        <v>#N/A</v>
      </c>
    </row>
    <row r="1889" spans="1:9" x14ac:dyDescent="0.25">
      <c r="A1889" s="11">
        <v>22</v>
      </c>
      <c r="B1889" s="13" t="s">
        <v>177</v>
      </c>
      <c r="C1889" s="13" t="s">
        <v>183</v>
      </c>
      <c r="D1889" s="14" t="str">
        <f t="shared" si="31"/>
        <v>Not Ready22FemaleTotal Anxiety (20.1)</v>
      </c>
      <c r="E1889" t="e">
        <f>VLOOKUP($D1889, Data!$A$2:$V$9750, E$16, 0)</f>
        <v>#N/A</v>
      </c>
      <c r="F1889" t="e">
        <f>VLOOKUP($D1889, Data!$A$2:$V$9750, F$16, 0)</f>
        <v>#N/A</v>
      </c>
      <c r="G1889" t="e">
        <f>VLOOKUP($D1889, Data!$A$2:$V$9750, G$16, 0)</f>
        <v>#N/A</v>
      </c>
      <c r="H1889" t="e">
        <f>VLOOKUP($D1889, Data!$A$2:$V$9750, H$16, 0)</f>
        <v>#N/A</v>
      </c>
      <c r="I1889" t="e">
        <f>VLOOKUP($D1889, Data!$A$2:$V$9750, I$16, 0)</f>
        <v>#N/A</v>
      </c>
    </row>
    <row r="1890" spans="1:9" x14ac:dyDescent="0.25">
      <c r="A1890" s="11">
        <v>22</v>
      </c>
      <c r="B1890" s="13" t="s">
        <v>178</v>
      </c>
      <c r="C1890" s="13" t="s">
        <v>29</v>
      </c>
      <c r="D1890" s="14" t="str">
        <f t="shared" si="31"/>
        <v>Not Ready22GenderfluidSocial Phobia (9.1)</v>
      </c>
      <c r="E1890" t="e">
        <f>VLOOKUP($D1890, Data!$A$2:$V$9750, E$16, 0)</f>
        <v>#N/A</v>
      </c>
      <c r="F1890" t="e">
        <f>VLOOKUP($D1890, Data!$A$2:$V$9750, F$16, 0)</f>
        <v>#N/A</v>
      </c>
      <c r="G1890" t="e">
        <f>VLOOKUP($D1890, Data!$A$2:$V$9750, G$16, 0)</f>
        <v>#N/A</v>
      </c>
      <c r="H1890" t="e">
        <f>VLOOKUP($D1890, Data!$A$2:$V$9750, H$16, 0)</f>
        <v>#N/A</v>
      </c>
      <c r="I1890" t="e">
        <f>VLOOKUP($D1890, Data!$A$2:$V$9750, I$16, 0)</f>
        <v>#N/A</v>
      </c>
    </row>
    <row r="1891" spans="1:9" x14ac:dyDescent="0.25">
      <c r="A1891" s="11">
        <v>22</v>
      </c>
      <c r="B1891" s="13" t="s">
        <v>178</v>
      </c>
      <c r="C1891" s="13" t="s">
        <v>30</v>
      </c>
      <c r="D1891" s="14" t="str">
        <f t="shared" si="31"/>
        <v>Not Ready22GenderfluidPanic Disorder (9.1)</v>
      </c>
      <c r="E1891" t="e">
        <f>VLOOKUP($D1891, Data!$A$2:$V$9750, E$16, 0)</f>
        <v>#N/A</v>
      </c>
      <c r="F1891" t="e">
        <f>VLOOKUP($D1891, Data!$A$2:$V$9750, F$16, 0)</f>
        <v>#N/A</v>
      </c>
      <c r="G1891" t="e">
        <f>VLOOKUP($D1891, Data!$A$2:$V$9750, G$16, 0)</f>
        <v>#N/A</v>
      </c>
      <c r="H1891" t="e">
        <f>VLOOKUP($D1891, Data!$A$2:$V$9750, H$16, 0)</f>
        <v>#N/A</v>
      </c>
      <c r="I1891" t="e">
        <f>VLOOKUP($D1891, Data!$A$2:$V$9750, I$16, 0)</f>
        <v>#N/A</v>
      </c>
    </row>
    <row r="1892" spans="1:9" x14ac:dyDescent="0.25">
      <c r="A1892" s="11">
        <v>22</v>
      </c>
      <c r="B1892" s="13" t="s">
        <v>178</v>
      </c>
      <c r="C1892" s="13" t="s">
        <v>31</v>
      </c>
      <c r="D1892" s="14" t="str">
        <f t="shared" si="31"/>
        <v>Not Ready22GenderfluidGeneralized Anxiety Disorder (6.1)</v>
      </c>
      <c r="E1892" t="e">
        <f>VLOOKUP($D1892, Data!$A$2:$V$9750, E$16, 0)</f>
        <v>#N/A</v>
      </c>
      <c r="F1892" t="e">
        <f>VLOOKUP($D1892, Data!$A$2:$V$9750, F$16, 0)</f>
        <v>#N/A</v>
      </c>
      <c r="G1892" t="e">
        <f>VLOOKUP($D1892, Data!$A$2:$V$9750, G$16, 0)</f>
        <v>#N/A</v>
      </c>
      <c r="H1892" t="e">
        <f>VLOOKUP($D1892, Data!$A$2:$V$9750, H$16, 0)</f>
        <v>#N/A</v>
      </c>
      <c r="I1892" t="e">
        <f>VLOOKUP($D1892, Data!$A$2:$V$9750, I$16, 0)</f>
        <v>#N/A</v>
      </c>
    </row>
    <row r="1893" spans="1:9" x14ac:dyDescent="0.25">
      <c r="A1893" s="11">
        <v>22</v>
      </c>
      <c r="B1893" s="13" t="s">
        <v>178</v>
      </c>
      <c r="C1893" s="13" t="s">
        <v>32</v>
      </c>
      <c r="D1893" s="14" t="str">
        <f t="shared" si="31"/>
        <v>Not Ready22GenderfluidMajor Depressive Disorder (10.1)</v>
      </c>
      <c r="E1893" t="e">
        <f>VLOOKUP($D1893, Data!$A$2:$V$9750, E$16, 0)</f>
        <v>#N/A</v>
      </c>
      <c r="F1893" t="e">
        <f>VLOOKUP($D1893, Data!$A$2:$V$9750, F$16, 0)</f>
        <v>#N/A</v>
      </c>
      <c r="G1893" t="e">
        <f>VLOOKUP($D1893, Data!$A$2:$V$9750, G$16, 0)</f>
        <v>#N/A</v>
      </c>
      <c r="H1893" t="e">
        <f>VLOOKUP($D1893, Data!$A$2:$V$9750, H$16, 0)</f>
        <v>#N/A</v>
      </c>
      <c r="I1893" t="e">
        <f>VLOOKUP($D1893, Data!$A$2:$V$9750, I$16, 0)</f>
        <v>#N/A</v>
      </c>
    </row>
    <row r="1894" spans="1:9" x14ac:dyDescent="0.25">
      <c r="A1894" s="11">
        <v>22</v>
      </c>
      <c r="B1894" s="13" t="s">
        <v>178</v>
      </c>
      <c r="C1894" s="13" t="s">
        <v>33</v>
      </c>
      <c r="D1894" s="14" t="str">
        <f t="shared" si="31"/>
        <v>Not Ready22GenderfluidSeparation Anxiety Disorder (7.1)</v>
      </c>
      <c r="E1894" t="e">
        <f>VLOOKUP($D1894, Data!$A$2:$V$9750, E$16, 0)</f>
        <v>#N/A</v>
      </c>
      <c r="F1894" t="e">
        <f>VLOOKUP($D1894, Data!$A$2:$V$9750, F$16, 0)</f>
        <v>#N/A</v>
      </c>
      <c r="G1894" t="e">
        <f>VLOOKUP($D1894, Data!$A$2:$V$9750, G$16, 0)</f>
        <v>#N/A</v>
      </c>
      <c r="H1894" t="e">
        <f>VLOOKUP($D1894, Data!$A$2:$V$9750, H$16, 0)</f>
        <v>#N/A</v>
      </c>
      <c r="I1894" t="e">
        <f>VLOOKUP($D1894, Data!$A$2:$V$9750, I$16, 0)</f>
        <v>#N/A</v>
      </c>
    </row>
    <row r="1895" spans="1:9" x14ac:dyDescent="0.25">
      <c r="A1895" s="11">
        <v>22</v>
      </c>
      <c r="B1895" s="13" t="s">
        <v>178</v>
      </c>
      <c r="C1895" s="13" t="s">
        <v>34</v>
      </c>
      <c r="D1895" s="14" t="str">
        <f t="shared" si="31"/>
        <v>Not Ready22GenderfluidObsessive Compulsive Disorder (6.1)</v>
      </c>
      <c r="E1895" t="e">
        <f>VLOOKUP($D1895, Data!$A$2:$V$9750, E$16, 0)</f>
        <v>#N/A</v>
      </c>
      <c r="F1895" t="e">
        <f>VLOOKUP($D1895, Data!$A$2:$V$9750, F$16, 0)</f>
        <v>#N/A</v>
      </c>
      <c r="G1895" t="e">
        <f>VLOOKUP($D1895, Data!$A$2:$V$9750, G$16, 0)</f>
        <v>#N/A</v>
      </c>
      <c r="H1895" t="e">
        <f>VLOOKUP($D1895, Data!$A$2:$V$9750, H$16, 0)</f>
        <v>#N/A</v>
      </c>
      <c r="I1895" t="e">
        <f>VLOOKUP($D1895, Data!$A$2:$V$9750, I$16, 0)</f>
        <v>#N/A</v>
      </c>
    </row>
    <row r="1896" spans="1:9" x14ac:dyDescent="0.25">
      <c r="A1896" s="11">
        <v>22</v>
      </c>
      <c r="B1896" s="13" t="s">
        <v>178</v>
      </c>
      <c r="C1896" s="13" t="s">
        <v>35</v>
      </c>
      <c r="D1896" s="14" t="str">
        <f t="shared" si="31"/>
        <v>Not Ready22GenderfluidTotal Anxiety (37.1)</v>
      </c>
      <c r="E1896" t="e">
        <f>VLOOKUP($D1896, Data!$A$2:$V$9750, E$16, 0)</f>
        <v>#N/A</v>
      </c>
      <c r="F1896" t="e">
        <f>VLOOKUP($D1896, Data!$A$2:$V$9750, F$16, 0)</f>
        <v>#N/A</v>
      </c>
      <c r="G1896" t="e">
        <f>VLOOKUP($D1896, Data!$A$2:$V$9750, G$16, 0)</f>
        <v>#N/A</v>
      </c>
      <c r="H1896" t="e">
        <f>VLOOKUP($D1896, Data!$A$2:$V$9750, H$16, 0)</f>
        <v>#N/A</v>
      </c>
      <c r="I1896" t="e">
        <f>VLOOKUP($D1896, Data!$A$2:$V$9750, I$16, 0)</f>
        <v>#N/A</v>
      </c>
    </row>
    <row r="1897" spans="1:9" x14ac:dyDescent="0.25">
      <c r="A1897" s="11">
        <v>22</v>
      </c>
      <c r="B1897" s="13" t="s">
        <v>178</v>
      </c>
      <c r="C1897" s="13" t="s">
        <v>36</v>
      </c>
      <c r="D1897" s="14" t="str">
        <f t="shared" si="31"/>
        <v>Not Ready22GenderfluidTotal Anxiety and Depression (47.1)</v>
      </c>
      <c r="E1897" t="e">
        <f>VLOOKUP($D1897, Data!$A$2:$V$9750, E$16, 0)</f>
        <v>#N/A</v>
      </c>
      <c r="F1897" t="e">
        <f>VLOOKUP($D1897, Data!$A$2:$V$9750, F$16, 0)</f>
        <v>#N/A</v>
      </c>
      <c r="G1897" t="e">
        <f>VLOOKUP($D1897, Data!$A$2:$V$9750, G$16, 0)</f>
        <v>#N/A</v>
      </c>
      <c r="H1897" t="e">
        <f>VLOOKUP($D1897, Data!$A$2:$V$9750, H$16, 0)</f>
        <v>#N/A</v>
      </c>
      <c r="I1897" t="e">
        <f>VLOOKUP($D1897, Data!$A$2:$V$9750, I$16, 0)</f>
        <v>#N/A</v>
      </c>
    </row>
    <row r="1898" spans="1:9" x14ac:dyDescent="0.25">
      <c r="A1898" s="11">
        <v>22</v>
      </c>
      <c r="B1898" s="13" t="s">
        <v>178</v>
      </c>
      <c r="C1898" s="13" t="s">
        <v>52</v>
      </c>
      <c r="D1898" s="14" t="str">
        <f t="shared" si="31"/>
        <v>Not Ready22GenderfluidTotal Anxiety (15.1)</v>
      </c>
      <c r="E1898" t="e">
        <f>VLOOKUP($D1898, Data!$A$2:$V$9750, E$16, 0)</f>
        <v>#N/A</v>
      </c>
      <c r="F1898" t="e">
        <f>VLOOKUP($D1898, Data!$A$2:$V$9750, F$16, 0)</f>
        <v>#N/A</v>
      </c>
      <c r="G1898" t="e">
        <f>VLOOKUP($D1898, Data!$A$2:$V$9750, G$16, 0)</f>
        <v>#N/A</v>
      </c>
      <c r="H1898" t="e">
        <f>VLOOKUP($D1898, Data!$A$2:$V$9750, H$16, 0)</f>
        <v>#N/A</v>
      </c>
      <c r="I1898" t="e">
        <f>VLOOKUP($D1898, Data!$A$2:$V$9750, I$16, 0)</f>
        <v>#N/A</v>
      </c>
    </row>
    <row r="1899" spans="1:9" x14ac:dyDescent="0.25">
      <c r="A1899" s="11">
        <v>22</v>
      </c>
      <c r="B1899" s="13" t="s">
        <v>178</v>
      </c>
      <c r="C1899" s="13" t="s">
        <v>53</v>
      </c>
      <c r="D1899" s="14" t="str">
        <f t="shared" si="31"/>
        <v>Not Ready22GenderfluidTotal Anxiety and Depression (25.1)</v>
      </c>
      <c r="E1899" t="e">
        <f>VLOOKUP($D1899, Data!$A$2:$V$9750, E$16, 0)</f>
        <v>#N/A</v>
      </c>
      <c r="F1899" t="e">
        <f>VLOOKUP($D1899, Data!$A$2:$V$9750, F$16, 0)</f>
        <v>#N/A</v>
      </c>
      <c r="G1899" t="e">
        <f>VLOOKUP($D1899, Data!$A$2:$V$9750, G$16, 0)</f>
        <v>#N/A</v>
      </c>
      <c r="H1899" t="e">
        <f>VLOOKUP($D1899, Data!$A$2:$V$9750, H$16, 0)</f>
        <v>#N/A</v>
      </c>
      <c r="I1899" t="e">
        <f>VLOOKUP($D1899, Data!$A$2:$V$9750, I$16, 0)</f>
        <v>#N/A</v>
      </c>
    </row>
    <row r="1900" spans="1:9" x14ac:dyDescent="0.25">
      <c r="A1900" s="11">
        <v>22</v>
      </c>
      <c r="B1900" s="13" t="s">
        <v>178</v>
      </c>
      <c r="C1900" s="13" t="s">
        <v>182</v>
      </c>
      <c r="D1900" s="14" t="str">
        <f t="shared" si="31"/>
        <v>Not Ready22GenderfluidTotal Depression (5.1)</v>
      </c>
      <c r="E1900" t="e">
        <f>VLOOKUP($D1900, Data!$A$2:$V$9750, E$16, 0)</f>
        <v>#N/A</v>
      </c>
      <c r="F1900" t="e">
        <f>VLOOKUP($D1900, Data!$A$2:$V$9750, F$16, 0)</f>
        <v>#N/A</v>
      </c>
      <c r="G1900" t="e">
        <f>VLOOKUP($D1900, Data!$A$2:$V$9750, G$16, 0)</f>
        <v>#N/A</v>
      </c>
      <c r="H1900" t="e">
        <f>VLOOKUP($D1900, Data!$A$2:$V$9750, H$16, 0)</f>
        <v>#N/A</v>
      </c>
      <c r="I1900" t="e">
        <f>VLOOKUP($D1900, Data!$A$2:$V$9750, I$16, 0)</f>
        <v>#N/A</v>
      </c>
    </row>
    <row r="1901" spans="1:9" x14ac:dyDescent="0.25">
      <c r="A1901" s="11">
        <v>22</v>
      </c>
      <c r="B1901" s="13" t="s">
        <v>178</v>
      </c>
      <c r="C1901" s="13" t="s">
        <v>183</v>
      </c>
      <c r="D1901" s="14" t="str">
        <f t="shared" si="31"/>
        <v>Not Ready22GenderfluidTotal Anxiety (20.1)</v>
      </c>
      <c r="E1901" t="e">
        <f>VLOOKUP($D1901, Data!$A$2:$V$9750, E$16, 0)</f>
        <v>#N/A</v>
      </c>
      <c r="F1901" t="e">
        <f>VLOOKUP($D1901, Data!$A$2:$V$9750, F$16, 0)</f>
        <v>#N/A</v>
      </c>
      <c r="G1901" t="e">
        <f>VLOOKUP($D1901, Data!$A$2:$V$9750, G$16, 0)</f>
        <v>#N/A</v>
      </c>
      <c r="H1901" t="e">
        <f>VLOOKUP($D1901, Data!$A$2:$V$9750, H$16, 0)</f>
        <v>#N/A</v>
      </c>
      <c r="I1901" t="e">
        <f>VLOOKUP($D1901, Data!$A$2:$V$9750, I$16, 0)</f>
        <v>#N/A</v>
      </c>
    </row>
    <row r="1902" spans="1:9" x14ac:dyDescent="0.25">
      <c r="A1902" s="11">
        <v>22</v>
      </c>
      <c r="B1902" s="13" t="s">
        <v>179</v>
      </c>
      <c r="C1902" s="13" t="s">
        <v>29</v>
      </c>
      <c r="D1902" s="14" t="str">
        <f t="shared" si="31"/>
        <v>Not Ready22MaleSocial Phobia (9.1)</v>
      </c>
      <c r="E1902" t="e">
        <f>VLOOKUP($D1902, Data!$A$2:$V$9750, E$16, 0)</f>
        <v>#N/A</v>
      </c>
      <c r="F1902" t="e">
        <f>VLOOKUP($D1902, Data!$A$2:$V$9750, F$16, 0)</f>
        <v>#N/A</v>
      </c>
      <c r="G1902" t="e">
        <f>VLOOKUP($D1902, Data!$A$2:$V$9750, G$16, 0)</f>
        <v>#N/A</v>
      </c>
      <c r="H1902" t="e">
        <f>VLOOKUP($D1902, Data!$A$2:$V$9750, H$16, 0)</f>
        <v>#N/A</v>
      </c>
      <c r="I1902" t="e">
        <f>VLOOKUP($D1902, Data!$A$2:$V$9750, I$16, 0)</f>
        <v>#N/A</v>
      </c>
    </row>
    <row r="1903" spans="1:9" x14ac:dyDescent="0.25">
      <c r="A1903" s="11">
        <v>22</v>
      </c>
      <c r="B1903" s="13" t="s">
        <v>179</v>
      </c>
      <c r="C1903" s="13" t="s">
        <v>30</v>
      </c>
      <c r="D1903" s="14" t="str">
        <f t="shared" si="31"/>
        <v>Not Ready22MalePanic Disorder (9.1)</v>
      </c>
      <c r="E1903" t="e">
        <f>VLOOKUP($D1903, Data!$A$2:$V$9750, E$16, 0)</f>
        <v>#N/A</v>
      </c>
      <c r="F1903" t="e">
        <f>VLOOKUP($D1903, Data!$A$2:$V$9750, F$16, 0)</f>
        <v>#N/A</v>
      </c>
      <c r="G1903" t="e">
        <f>VLOOKUP($D1903, Data!$A$2:$V$9750, G$16, 0)</f>
        <v>#N/A</v>
      </c>
      <c r="H1903" t="e">
        <f>VLOOKUP($D1903, Data!$A$2:$V$9750, H$16, 0)</f>
        <v>#N/A</v>
      </c>
      <c r="I1903" t="e">
        <f>VLOOKUP($D1903, Data!$A$2:$V$9750, I$16, 0)</f>
        <v>#N/A</v>
      </c>
    </row>
    <row r="1904" spans="1:9" x14ac:dyDescent="0.25">
      <c r="A1904" s="11">
        <v>22</v>
      </c>
      <c r="B1904" s="13" t="s">
        <v>179</v>
      </c>
      <c r="C1904" s="13" t="s">
        <v>31</v>
      </c>
      <c r="D1904" s="14" t="str">
        <f t="shared" si="31"/>
        <v>Not Ready22MaleGeneralized Anxiety Disorder (6.1)</v>
      </c>
      <c r="E1904" t="e">
        <f>VLOOKUP($D1904, Data!$A$2:$V$9750, E$16, 0)</f>
        <v>#N/A</v>
      </c>
      <c r="F1904" t="e">
        <f>VLOOKUP($D1904, Data!$A$2:$V$9750, F$16, 0)</f>
        <v>#N/A</v>
      </c>
      <c r="G1904" t="e">
        <f>VLOOKUP($D1904, Data!$A$2:$V$9750, G$16, 0)</f>
        <v>#N/A</v>
      </c>
      <c r="H1904" t="e">
        <f>VLOOKUP($D1904, Data!$A$2:$V$9750, H$16, 0)</f>
        <v>#N/A</v>
      </c>
      <c r="I1904" t="e">
        <f>VLOOKUP($D1904, Data!$A$2:$V$9750, I$16, 0)</f>
        <v>#N/A</v>
      </c>
    </row>
    <row r="1905" spans="1:9" x14ac:dyDescent="0.25">
      <c r="A1905" s="11">
        <v>22</v>
      </c>
      <c r="B1905" s="13" t="s">
        <v>179</v>
      </c>
      <c r="C1905" s="13" t="s">
        <v>32</v>
      </c>
      <c r="D1905" s="14" t="str">
        <f t="shared" si="31"/>
        <v>Not Ready22MaleMajor Depressive Disorder (10.1)</v>
      </c>
      <c r="E1905" t="e">
        <f>VLOOKUP($D1905, Data!$A$2:$V$9750, E$16, 0)</f>
        <v>#N/A</v>
      </c>
      <c r="F1905" t="e">
        <f>VLOOKUP($D1905, Data!$A$2:$V$9750, F$16, 0)</f>
        <v>#N/A</v>
      </c>
      <c r="G1905" t="e">
        <f>VLOOKUP($D1905, Data!$A$2:$V$9750, G$16, 0)</f>
        <v>#N/A</v>
      </c>
      <c r="H1905" t="e">
        <f>VLOOKUP($D1905, Data!$A$2:$V$9750, H$16, 0)</f>
        <v>#N/A</v>
      </c>
      <c r="I1905" t="e">
        <f>VLOOKUP($D1905, Data!$A$2:$V$9750, I$16, 0)</f>
        <v>#N/A</v>
      </c>
    </row>
    <row r="1906" spans="1:9" x14ac:dyDescent="0.25">
      <c r="A1906" s="11">
        <v>22</v>
      </c>
      <c r="B1906" s="13" t="s">
        <v>179</v>
      </c>
      <c r="C1906" s="13" t="s">
        <v>33</v>
      </c>
      <c r="D1906" s="14" t="str">
        <f t="shared" si="31"/>
        <v>Not Ready22MaleSeparation Anxiety Disorder (7.1)</v>
      </c>
      <c r="E1906" t="e">
        <f>VLOOKUP($D1906, Data!$A$2:$V$9750, E$16, 0)</f>
        <v>#N/A</v>
      </c>
      <c r="F1906" t="e">
        <f>VLOOKUP($D1906, Data!$A$2:$V$9750, F$16, 0)</f>
        <v>#N/A</v>
      </c>
      <c r="G1906" t="e">
        <f>VLOOKUP($D1906, Data!$A$2:$V$9750, G$16, 0)</f>
        <v>#N/A</v>
      </c>
      <c r="H1906" t="e">
        <f>VLOOKUP($D1906, Data!$A$2:$V$9750, H$16, 0)</f>
        <v>#N/A</v>
      </c>
      <c r="I1906" t="e">
        <f>VLOOKUP($D1906, Data!$A$2:$V$9750, I$16, 0)</f>
        <v>#N/A</v>
      </c>
    </row>
    <row r="1907" spans="1:9" x14ac:dyDescent="0.25">
      <c r="A1907" s="11">
        <v>22</v>
      </c>
      <c r="B1907" s="13" t="s">
        <v>179</v>
      </c>
      <c r="C1907" s="13" t="s">
        <v>34</v>
      </c>
      <c r="D1907" s="14" t="str">
        <f t="shared" si="31"/>
        <v>Not Ready22MaleObsessive Compulsive Disorder (6.1)</v>
      </c>
      <c r="E1907" t="e">
        <f>VLOOKUP($D1907, Data!$A$2:$V$9750, E$16, 0)</f>
        <v>#N/A</v>
      </c>
      <c r="F1907" t="e">
        <f>VLOOKUP($D1907, Data!$A$2:$V$9750, F$16, 0)</f>
        <v>#N/A</v>
      </c>
      <c r="G1907" t="e">
        <f>VLOOKUP($D1907, Data!$A$2:$V$9750, G$16, 0)</f>
        <v>#N/A</v>
      </c>
      <c r="H1907" t="e">
        <f>VLOOKUP($D1907, Data!$A$2:$V$9750, H$16, 0)</f>
        <v>#N/A</v>
      </c>
      <c r="I1907" t="e">
        <f>VLOOKUP($D1907, Data!$A$2:$V$9750, I$16, 0)</f>
        <v>#N/A</v>
      </c>
    </row>
    <row r="1908" spans="1:9" x14ac:dyDescent="0.25">
      <c r="A1908" s="11">
        <v>22</v>
      </c>
      <c r="B1908" s="13" t="s">
        <v>179</v>
      </c>
      <c r="C1908" s="13" t="s">
        <v>35</v>
      </c>
      <c r="D1908" s="14" t="str">
        <f t="shared" si="31"/>
        <v>Not Ready22MaleTotal Anxiety (37.1)</v>
      </c>
      <c r="E1908" t="e">
        <f>VLOOKUP($D1908, Data!$A$2:$V$9750, E$16, 0)</f>
        <v>#N/A</v>
      </c>
      <c r="F1908" t="e">
        <f>VLOOKUP($D1908, Data!$A$2:$V$9750, F$16, 0)</f>
        <v>#N/A</v>
      </c>
      <c r="G1908" t="e">
        <f>VLOOKUP($D1908, Data!$A$2:$V$9750, G$16, 0)</f>
        <v>#N/A</v>
      </c>
      <c r="H1908" t="e">
        <f>VLOOKUP($D1908, Data!$A$2:$V$9750, H$16, 0)</f>
        <v>#N/A</v>
      </c>
      <c r="I1908" t="e">
        <f>VLOOKUP($D1908, Data!$A$2:$V$9750, I$16, 0)</f>
        <v>#N/A</v>
      </c>
    </row>
    <row r="1909" spans="1:9" x14ac:dyDescent="0.25">
      <c r="A1909" s="11">
        <v>22</v>
      </c>
      <c r="B1909" s="13" t="s">
        <v>179</v>
      </c>
      <c r="C1909" s="13" t="s">
        <v>36</v>
      </c>
      <c r="D1909" s="14" t="str">
        <f t="shared" si="31"/>
        <v>Not Ready22MaleTotal Anxiety and Depression (47.1)</v>
      </c>
      <c r="E1909" t="e">
        <f>VLOOKUP($D1909, Data!$A$2:$V$9750, E$16, 0)</f>
        <v>#N/A</v>
      </c>
      <c r="F1909" t="e">
        <f>VLOOKUP($D1909, Data!$A$2:$V$9750, F$16, 0)</f>
        <v>#N/A</v>
      </c>
      <c r="G1909" t="e">
        <f>VLOOKUP($D1909, Data!$A$2:$V$9750, G$16, 0)</f>
        <v>#N/A</v>
      </c>
      <c r="H1909" t="e">
        <f>VLOOKUP($D1909, Data!$A$2:$V$9750, H$16, 0)</f>
        <v>#N/A</v>
      </c>
      <c r="I1909" t="e">
        <f>VLOOKUP($D1909, Data!$A$2:$V$9750, I$16, 0)</f>
        <v>#N/A</v>
      </c>
    </row>
    <row r="1910" spans="1:9" x14ac:dyDescent="0.25">
      <c r="A1910" s="11">
        <v>22</v>
      </c>
      <c r="B1910" s="13" t="s">
        <v>179</v>
      </c>
      <c r="C1910" s="13" t="s">
        <v>52</v>
      </c>
      <c r="D1910" s="14" t="str">
        <f t="shared" si="31"/>
        <v>Not Ready22MaleTotal Anxiety (15.1)</v>
      </c>
      <c r="E1910" t="e">
        <f>VLOOKUP($D1910, Data!$A$2:$V$9750, E$16, 0)</f>
        <v>#N/A</v>
      </c>
      <c r="F1910" t="e">
        <f>VLOOKUP($D1910, Data!$A$2:$V$9750, F$16, 0)</f>
        <v>#N/A</v>
      </c>
      <c r="G1910" t="e">
        <f>VLOOKUP($D1910, Data!$A$2:$V$9750, G$16, 0)</f>
        <v>#N/A</v>
      </c>
      <c r="H1910" t="e">
        <f>VLOOKUP($D1910, Data!$A$2:$V$9750, H$16, 0)</f>
        <v>#N/A</v>
      </c>
      <c r="I1910" t="e">
        <f>VLOOKUP($D1910, Data!$A$2:$V$9750, I$16, 0)</f>
        <v>#N/A</v>
      </c>
    </row>
    <row r="1911" spans="1:9" x14ac:dyDescent="0.25">
      <c r="A1911" s="11">
        <v>22</v>
      </c>
      <c r="B1911" s="13" t="s">
        <v>179</v>
      </c>
      <c r="C1911" s="13" t="s">
        <v>53</v>
      </c>
      <c r="D1911" s="14" t="str">
        <f t="shared" si="31"/>
        <v>Not Ready22MaleTotal Anxiety and Depression (25.1)</v>
      </c>
      <c r="E1911" t="e">
        <f>VLOOKUP($D1911, Data!$A$2:$V$9750, E$16, 0)</f>
        <v>#N/A</v>
      </c>
      <c r="F1911" t="e">
        <f>VLOOKUP($D1911, Data!$A$2:$V$9750, F$16, 0)</f>
        <v>#N/A</v>
      </c>
      <c r="G1911" t="e">
        <f>VLOOKUP($D1911, Data!$A$2:$V$9750, G$16, 0)</f>
        <v>#N/A</v>
      </c>
      <c r="H1911" t="e">
        <f>VLOOKUP($D1911, Data!$A$2:$V$9750, H$16, 0)</f>
        <v>#N/A</v>
      </c>
      <c r="I1911" t="e">
        <f>VLOOKUP($D1911, Data!$A$2:$V$9750, I$16, 0)</f>
        <v>#N/A</v>
      </c>
    </row>
    <row r="1912" spans="1:9" x14ac:dyDescent="0.25">
      <c r="A1912" s="11">
        <v>22</v>
      </c>
      <c r="B1912" s="13" t="s">
        <v>179</v>
      </c>
      <c r="C1912" s="13" t="s">
        <v>182</v>
      </c>
      <c r="D1912" s="14" t="str">
        <f t="shared" si="31"/>
        <v>Not Ready22MaleTotal Depression (5.1)</v>
      </c>
      <c r="E1912" t="e">
        <f>VLOOKUP($D1912, Data!$A$2:$V$9750, E$16, 0)</f>
        <v>#N/A</v>
      </c>
      <c r="F1912" t="e">
        <f>VLOOKUP($D1912, Data!$A$2:$V$9750, F$16, 0)</f>
        <v>#N/A</v>
      </c>
      <c r="G1912" t="e">
        <f>VLOOKUP($D1912, Data!$A$2:$V$9750, G$16, 0)</f>
        <v>#N/A</v>
      </c>
      <c r="H1912" t="e">
        <f>VLOOKUP($D1912, Data!$A$2:$V$9750, H$16, 0)</f>
        <v>#N/A</v>
      </c>
      <c r="I1912" t="e">
        <f>VLOOKUP($D1912, Data!$A$2:$V$9750, I$16, 0)</f>
        <v>#N/A</v>
      </c>
    </row>
    <row r="1913" spans="1:9" x14ac:dyDescent="0.25">
      <c r="A1913" s="11">
        <v>22</v>
      </c>
      <c r="B1913" s="13" t="s">
        <v>179</v>
      </c>
      <c r="C1913" s="13" t="s">
        <v>183</v>
      </c>
      <c r="D1913" s="14" t="str">
        <f t="shared" si="31"/>
        <v>Not Ready22MaleTotal Anxiety (20.1)</v>
      </c>
      <c r="E1913" t="e">
        <f>VLOOKUP($D1913, Data!$A$2:$V$9750, E$16, 0)</f>
        <v>#N/A</v>
      </c>
      <c r="F1913" t="e">
        <f>VLOOKUP($D1913, Data!$A$2:$V$9750, F$16, 0)</f>
        <v>#N/A</v>
      </c>
      <c r="G1913" t="e">
        <f>VLOOKUP($D1913, Data!$A$2:$V$9750, G$16, 0)</f>
        <v>#N/A</v>
      </c>
      <c r="H1913" t="e">
        <f>VLOOKUP($D1913, Data!$A$2:$V$9750, H$16, 0)</f>
        <v>#N/A</v>
      </c>
      <c r="I1913" t="e">
        <f>VLOOKUP($D1913, Data!$A$2:$V$9750, I$16, 0)</f>
        <v>#N/A</v>
      </c>
    </row>
    <row r="1914" spans="1:9" x14ac:dyDescent="0.25">
      <c r="A1914" s="11">
        <v>22</v>
      </c>
      <c r="B1914" s="13" t="s">
        <v>3302</v>
      </c>
      <c r="C1914" s="13" t="s">
        <v>29</v>
      </c>
      <c r="D1914" s="14" t="str">
        <f t="shared" si="31"/>
        <v>Not Ready22CombinedSocial Phobia (9.1)</v>
      </c>
      <c r="E1914" t="e">
        <f>VLOOKUP($D1914, Data!$A$2:$V$9750, E$16, 0)</f>
        <v>#N/A</v>
      </c>
      <c r="F1914" t="e">
        <f>VLOOKUP($D1914, Data!$A$2:$V$9750, F$16, 0)</f>
        <v>#N/A</v>
      </c>
      <c r="G1914" t="e">
        <f>VLOOKUP($D1914, Data!$A$2:$V$9750, G$16, 0)</f>
        <v>#N/A</v>
      </c>
      <c r="H1914" t="e">
        <f>VLOOKUP($D1914, Data!$A$2:$V$9750, H$16, 0)</f>
        <v>#N/A</v>
      </c>
      <c r="I1914" t="e">
        <f>VLOOKUP($D1914, Data!$A$2:$V$9750, I$16, 0)</f>
        <v>#N/A</v>
      </c>
    </row>
    <row r="1915" spans="1:9" x14ac:dyDescent="0.25">
      <c r="A1915" s="11">
        <v>22</v>
      </c>
      <c r="B1915" s="13" t="s">
        <v>3302</v>
      </c>
      <c r="C1915" s="13" t="s">
        <v>30</v>
      </c>
      <c r="D1915" s="14" t="str">
        <f t="shared" si="31"/>
        <v>Not Ready22CombinedPanic Disorder (9.1)</v>
      </c>
      <c r="E1915" t="e">
        <f>VLOOKUP($D1915, Data!$A$2:$V$9750, E$16, 0)</f>
        <v>#N/A</v>
      </c>
      <c r="F1915" t="e">
        <f>VLOOKUP($D1915, Data!$A$2:$V$9750, F$16, 0)</f>
        <v>#N/A</v>
      </c>
      <c r="G1915" t="e">
        <f>VLOOKUP($D1915, Data!$A$2:$V$9750, G$16, 0)</f>
        <v>#N/A</v>
      </c>
      <c r="H1915" t="e">
        <f>VLOOKUP($D1915, Data!$A$2:$V$9750, H$16, 0)</f>
        <v>#N/A</v>
      </c>
      <c r="I1915" t="e">
        <f>VLOOKUP($D1915, Data!$A$2:$V$9750, I$16, 0)</f>
        <v>#N/A</v>
      </c>
    </row>
    <row r="1916" spans="1:9" x14ac:dyDescent="0.25">
      <c r="A1916" s="11">
        <v>22</v>
      </c>
      <c r="B1916" s="13" t="s">
        <v>3302</v>
      </c>
      <c r="C1916" s="13" t="s">
        <v>31</v>
      </c>
      <c r="D1916" s="14" t="str">
        <f t="shared" si="31"/>
        <v>Not Ready22CombinedGeneralized Anxiety Disorder (6.1)</v>
      </c>
      <c r="E1916" t="e">
        <f>VLOOKUP($D1916, Data!$A$2:$V$9750, E$16, 0)</f>
        <v>#N/A</v>
      </c>
      <c r="F1916" t="e">
        <f>VLOOKUP($D1916, Data!$A$2:$V$9750, F$16, 0)</f>
        <v>#N/A</v>
      </c>
      <c r="G1916" t="e">
        <f>VLOOKUP($D1916, Data!$A$2:$V$9750, G$16, 0)</f>
        <v>#N/A</v>
      </c>
      <c r="H1916" t="e">
        <f>VLOOKUP($D1916, Data!$A$2:$V$9750, H$16, 0)</f>
        <v>#N/A</v>
      </c>
      <c r="I1916" t="e">
        <f>VLOOKUP($D1916, Data!$A$2:$V$9750, I$16, 0)</f>
        <v>#N/A</v>
      </c>
    </row>
    <row r="1917" spans="1:9" x14ac:dyDescent="0.25">
      <c r="A1917" s="11">
        <v>22</v>
      </c>
      <c r="B1917" s="13" t="s">
        <v>3302</v>
      </c>
      <c r="C1917" s="13" t="s">
        <v>32</v>
      </c>
      <c r="D1917" s="14" t="str">
        <f t="shared" si="31"/>
        <v>Not Ready22CombinedMajor Depressive Disorder (10.1)</v>
      </c>
      <c r="E1917" t="e">
        <f>VLOOKUP($D1917, Data!$A$2:$V$9750, E$16, 0)</f>
        <v>#N/A</v>
      </c>
      <c r="F1917" t="e">
        <f>VLOOKUP($D1917, Data!$A$2:$V$9750, F$16, 0)</f>
        <v>#N/A</v>
      </c>
      <c r="G1917" t="e">
        <f>VLOOKUP($D1917, Data!$A$2:$V$9750, G$16, 0)</f>
        <v>#N/A</v>
      </c>
      <c r="H1917" t="e">
        <f>VLOOKUP($D1917, Data!$A$2:$V$9750, H$16, 0)</f>
        <v>#N/A</v>
      </c>
      <c r="I1917" t="e">
        <f>VLOOKUP($D1917, Data!$A$2:$V$9750, I$16, 0)</f>
        <v>#N/A</v>
      </c>
    </row>
    <row r="1918" spans="1:9" x14ac:dyDescent="0.25">
      <c r="A1918" s="11">
        <v>22</v>
      </c>
      <c r="B1918" s="13" t="s">
        <v>3302</v>
      </c>
      <c r="C1918" s="13" t="s">
        <v>33</v>
      </c>
      <c r="D1918" s="14" t="str">
        <f t="shared" si="31"/>
        <v>Not Ready22CombinedSeparation Anxiety Disorder (7.1)</v>
      </c>
      <c r="E1918" t="e">
        <f>VLOOKUP($D1918, Data!$A$2:$V$9750, E$16, 0)</f>
        <v>#N/A</v>
      </c>
      <c r="F1918" t="e">
        <f>VLOOKUP($D1918, Data!$A$2:$V$9750, F$16, 0)</f>
        <v>#N/A</v>
      </c>
      <c r="G1918" t="e">
        <f>VLOOKUP($D1918, Data!$A$2:$V$9750, G$16, 0)</f>
        <v>#N/A</v>
      </c>
      <c r="H1918" t="e">
        <f>VLOOKUP($D1918, Data!$A$2:$V$9750, H$16, 0)</f>
        <v>#N/A</v>
      </c>
      <c r="I1918" t="e">
        <f>VLOOKUP($D1918, Data!$A$2:$V$9750, I$16, 0)</f>
        <v>#N/A</v>
      </c>
    </row>
    <row r="1919" spans="1:9" x14ac:dyDescent="0.25">
      <c r="A1919" s="11">
        <v>22</v>
      </c>
      <c r="B1919" s="13" t="s">
        <v>3302</v>
      </c>
      <c r="C1919" s="13" t="s">
        <v>34</v>
      </c>
      <c r="D1919" s="14" t="str">
        <f t="shared" si="31"/>
        <v>Not Ready22CombinedObsessive Compulsive Disorder (6.1)</v>
      </c>
      <c r="E1919" t="e">
        <f>VLOOKUP($D1919, Data!$A$2:$V$9750, E$16, 0)</f>
        <v>#N/A</v>
      </c>
      <c r="F1919" t="e">
        <f>VLOOKUP($D1919, Data!$A$2:$V$9750, F$16, 0)</f>
        <v>#N/A</v>
      </c>
      <c r="G1919" t="e">
        <f>VLOOKUP($D1919, Data!$A$2:$V$9750, G$16, 0)</f>
        <v>#N/A</v>
      </c>
      <c r="H1919" t="e">
        <f>VLOOKUP($D1919, Data!$A$2:$V$9750, H$16, 0)</f>
        <v>#N/A</v>
      </c>
      <c r="I1919" t="e">
        <f>VLOOKUP($D1919, Data!$A$2:$V$9750, I$16, 0)</f>
        <v>#N/A</v>
      </c>
    </row>
    <row r="1920" spans="1:9" x14ac:dyDescent="0.25">
      <c r="A1920" s="11">
        <v>22</v>
      </c>
      <c r="B1920" s="13" t="s">
        <v>3302</v>
      </c>
      <c r="C1920" s="13" t="s">
        <v>35</v>
      </c>
      <c r="D1920" s="14" t="str">
        <f t="shared" si="31"/>
        <v>Not Ready22CombinedTotal Anxiety (37.1)</v>
      </c>
      <c r="E1920" t="e">
        <f>VLOOKUP($D1920, Data!$A$2:$V$9750, E$16, 0)</f>
        <v>#N/A</v>
      </c>
      <c r="F1920" t="e">
        <f>VLOOKUP($D1920, Data!$A$2:$V$9750, F$16, 0)</f>
        <v>#N/A</v>
      </c>
      <c r="G1920" t="e">
        <f>VLOOKUP($D1920, Data!$A$2:$V$9750, G$16, 0)</f>
        <v>#N/A</v>
      </c>
      <c r="H1920" t="e">
        <f>VLOOKUP($D1920, Data!$A$2:$V$9750, H$16, 0)</f>
        <v>#N/A</v>
      </c>
      <c r="I1920" t="e">
        <f>VLOOKUP($D1920, Data!$A$2:$V$9750, I$16, 0)</f>
        <v>#N/A</v>
      </c>
    </row>
    <row r="1921" spans="1:9" x14ac:dyDescent="0.25">
      <c r="A1921" s="11">
        <v>22</v>
      </c>
      <c r="B1921" s="13" t="s">
        <v>3302</v>
      </c>
      <c r="C1921" s="13" t="s">
        <v>36</v>
      </c>
      <c r="D1921" s="14" t="str">
        <f t="shared" si="31"/>
        <v>Not Ready22CombinedTotal Anxiety and Depression (47.1)</v>
      </c>
      <c r="E1921" t="e">
        <f>VLOOKUP($D1921, Data!$A$2:$V$9750, E$16, 0)</f>
        <v>#N/A</v>
      </c>
      <c r="F1921" t="e">
        <f>VLOOKUP($D1921, Data!$A$2:$V$9750, F$16, 0)</f>
        <v>#N/A</v>
      </c>
      <c r="G1921" t="e">
        <f>VLOOKUP($D1921, Data!$A$2:$V$9750, G$16, 0)</f>
        <v>#N/A</v>
      </c>
      <c r="H1921" t="e">
        <f>VLOOKUP($D1921, Data!$A$2:$V$9750, H$16, 0)</f>
        <v>#N/A</v>
      </c>
      <c r="I1921" t="e">
        <f>VLOOKUP($D1921, Data!$A$2:$V$9750, I$16, 0)</f>
        <v>#N/A</v>
      </c>
    </row>
    <row r="1922" spans="1:9" x14ac:dyDescent="0.25">
      <c r="A1922" s="11">
        <v>22</v>
      </c>
      <c r="B1922" s="13" t="s">
        <v>3302</v>
      </c>
      <c r="C1922" s="13" t="s">
        <v>52</v>
      </c>
      <c r="D1922" s="14" t="str">
        <f t="shared" si="31"/>
        <v>Not Ready22CombinedTotal Anxiety (15.1)</v>
      </c>
      <c r="E1922" t="e">
        <f>VLOOKUP($D1922, Data!$A$2:$V$9750, E$16, 0)</f>
        <v>#N/A</v>
      </c>
      <c r="F1922" t="e">
        <f>VLOOKUP($D1922, Data!$A$2:$V$9750, F$16, 0)</f>
        <v>#N/A</v>
      </c>
      <c r="G1922" t="e">
        <f>VLOOKUP($D1922, Data!$A$2:$V$9750, G$16, 0)</f>
        <v>#N/A</v>
      </c>
      <c r="H1922" t="e">
        <f>VLOOKUP($D1922, Data!$A$2:$V$9750, H$16, 0)</f>
        <v>#N/A</v>
      </c>
      <c r="I1922" t="e">
        <f>VLOOKUP($D1922, Data!$A$2:$V$9750, I$16, 0)</f>
        <v>#N/A</v>
      </c>
    </row>
    <row r="1923" spans="1:9" x14ac:dyDescent="0.25">
      <c r="A1923" s="11">
        <v>22</v>
      </c>
      <c r="B1923" s="13" t="s">
        <v>3302</v>
      </c>
      <c r="C1923" s="13" t="s">
        <v>53</v>
      </c>
      <c r="D1923" s="14" t="str">
        <f t="shared" si="31"/>
        <v>Not Ready22CombinedTotal Anxiety and Depression (25.1)</v>
      </c>
      <c r="E1923" t="e">
        <f>VLOOKUP($D1923, Data!$A$2:$V$9750, E$16, 0)</f>
        <v>#N/A</v>
      </c>
      <c r="F1923" t="e">
        <f>VLOOKUP($D1923, Data!$A$2:$V$9750, F$16, 0)</f>
        <v>#N/A</v>
      </c>
      <c r="G1923" t="e">
        <f>VLOOKUP($D1923, Data!$A$2:$V$9750, G$16, 0)</f>
        <v>#N/A</v>
      </c>
      <c r="H1923" t="e">
        <f>VLOOKUP($D1923, Data!$A$2:$V$9750, H$16, 0)</f>
        <v>#N/A</v>
      </c>
      <c r="I1923" t="e">
        <f>VLOOKUP($D1923, Data!$A$2:$V$9750, I$16, 0)</f>
        <v>#N/A</v>
      </c>
    </row>
    <row r="1924" spans="1:9" x14ac:dyDescent="0.25">
      <c r="A1924" s="11">
        <v>22</v>
      </c>
      <c r="B1924" s="13" t="s">
        <v>3302</v>
      </c>
      <c r="C1924" s="13" t="s">
        <v>182</v>
      </c>
      <c r="D1924" s="14" t="str">
        <f t="shared" si="31"/>
        <v>Not Ready22CombinedTotal Depression (5.1)</v>
      </c>
      <c r="E1924" t="e">
        <f>VLOOKUP($D1924, Data!$A$2:$V$9750, E$16, 0)</f>
        <v>#N/A</v>
      </c>
      <c r="F1924" t="e">
        <f>VLOOKUP($D1924, Data!$A$2:$V$9750, F$16, 0)</f>
        <v>#N/A</v>
      </c>
      <c r="G1924" t="e">
        <f>VLOOKUP($D1924, Data!$A$2:$V$9750, G$16, 0)</f>
        <v>#N/A</v>
      </c>
      <c r="H1924" t="e">
        <f>VLOOKUP($D1924, Data!$A$2:$V$9750, H$16, 0)</f>
        <v>#N/A</v>
      </c>
      <c r="I1924" t="e">
        <f>VLOOKUP($D1924, Data!$A$2:$V$9750, I$16, 0)</f>
        <v>#N/A</v>
      </c>
    </row>
    <row r="1925" spans="1:9" x14ac:dyDescent="0.25">
      <c r="A1925" s="11">
        <v>22</v>
      </c>
      <c r="B1925" s="13" t="s">
        <v>3302</v>
      </c>
      <c r="C1925" s="13" t="s">
        <v>183</v>
      </c>
      <c r="D1925" s="14" t="str">
        <f t="shared" si="31"/>
        <v>Not Ready22CombinedTotal Anxiety (20.1)</v>
      </c>
      <c r="E1925" t="e">
        <f>VLOOKUP($D1925, Data!$A$2:$V$9750, E$16, 0)</f>
        <v>#N/A</v>
      </c>
      <c r="F1925" t="e">
        <f>VLOOKUP($D1925, Data!$A$2:$V$9750, F$16, 0)</f>
        <v>#N/A</v>
      </c>
      <c r="G1925" t="e">
        <f>VLOOKUP($D1925, Data!$A$2:$V$9750, G$16, 0)</f>
        <v>#N/A</v>
      </c>
      <c r="H1925" t="e">
        <f>VLOOKUP($D1925, Data!$A$2:$V$9750, H$16, 0)</f>
        <v>#N/A</v>
      </c>
      <c r="I1925" t="e">
        <f>VLOOKUP($D1925, Data!$A$2:$V$9750, I$16, 0)</f>
        <v>#N/A</v>
      </c>
    </row>
    <row r="1926" spans="1:9" x14ac:dyDescent="0.25">
      <c r="A1926" s="11">
        <v>22</v>
      </c>
      <c r="B1926" s="13" t="s">
        <v>180</v>
      </c>
      <c r="C1926" s="13" t="s">
        <v>29</v>
      </c>
      <c r="D1926" s="14" t="str">
        <f t="shared" si="31"/>
        <v>Not Ready22Non-binarySocial Phobia (9.1)</v>
      </c>
      <c r="E1926" t="e">
        <f>VLOOKUP($D1926, Data!$A$2:$V$9750, E$16, 0)</f>
        <v>#N/A</v>
      </c>
      <c r="F1926" t="e">
        <f>VLOOKUP($D1926, Data!$A$2:$V$9750, F$16, 0)</f>
        <v>#N/A</v>
      </c>
      <c r="G1926" t="e">
        <f>VLOOKUP($D1926, Data!$A$2:$V$9750, G$16, 0)</f>
        <v>#N/A</v>
      </c>
      <c r="H1926" t="e">
        <f>VLOOKUP($D1926, Data!$A$2:$V$9750, H$16, 0)</f>
        <v>#N/A</v>
      </c>
      <c r="I1926" t="e">
        <f>VLOOKUP($D1926, Data!$A$2:$V$9750, I$16, 0)</f>
        <v>#N/A</v>
      </c>
    </row>
    <row r="1927" spans="1:9" x14ac:dyDescent="0.25">
      <c r="A1927" s="11">
        <v>22</v>
      </c>
      <c r="B1927" s="13" t="s">
        <v>180</v>
      </c>
      <c r="C1927" s="13" t="s">
        <v>30</v>
      </c>
      <c r="D1927" s="14" t="str">
        <f t="shared" si="31"/>
        <v>Not Ready22Non-binaryPanic Disorder (9.1)</v>
      </c>
      <c r="E1927" t="e">
        <f>VLOOKUP($D1927, Data!$A$2:$V$9750, E$16, 0)</f>
        <v>#N/A</v>
      </c>
      <c r="F1927" t="e">
        <f>VLOOKUP($D1927, Data!$A$2:$V$9750, F$16, 0)</f>
        <v>#N/A</v>
      </c>
      <c r="G1927" t="e">
        <f>VLOOKUP($D1927, Data!$A$2:$V$9750, G$16, 0)</f>
        <v>#N/A</v>
      </c>
      <c r="H1927" t="e">
        <f>VLOOKUP($D1927, Data!$A$2:$V$9750, H$16, 0)</f>
        <v>#N/A</v>
      </c>
      <c r="I1927" t="e">
        <f>VLOOKUP($D1927, Data!$A$2:$V$9750, I$16, 0)</f>
        <v>#N/A</v>
      </c>
    </row>
    <row r="1928" spans="1:9" x14ac:dyDescent="0.25">
      <c r="A1928" s="11">
        <v>22</v>
      </c>
      <c r="B1928" s="13" t="s">
        <v>180</v>
      </c>
      <c r="C1928" s="13" t="s">
        <v>31</v>
      </c>
      <c r="D1928" s="14" t="str">
        <f t="shared" si="31"/>
        <v>Not Ready22Non-binaryGeneralized Anxiety Disorder (6.1)</v>
      </c>
      <c r="E1928" t="e">
        <f>VLOOKUP($D1928, Data!$A$2:$V$9750, E$16, 0)</f>
        <v>#N/A</v>
      </c>
      <c r="F1928" t="e">
        <f>VLOOKUP($D1928, Data!$A$2:$V$9750, F$16, 0)</f>
        <v>#N/A</v>
      </c>
      <c r="G1928" t="e">
        <f>VLOOKUP($D1928, Data!$A$2:$V$9750, G$16, 0)</f>
        <v>#N/A</v>
      </c>
      <c r="H1928" t="e">
        <f>VLOOKUP($D1928, Data!$A$2:$V$9750, H$16, 0)</f>
        <v>#N/A</v>
      </c>
      <c r="I1928" t="e">
        <f>VLOOKUP($D1928, Data!$A$2:$V$9750, I$16, 0)</f>
        <v>#N/A</v>
      </c>
    </row>
    <row r="1929" spans="1:9" x14ac:dyDescent="0.25">
      <c r="A1929" s="11">
        <v>22</v>
      </c>
      <c r="B1929" s="13" t="s">
        <v>180</v>
      </c>
      <c r="C1929" s="13" t="s">
        <v>32</v>
      </c>
      <c r="D1929" s="14" t="str">
        <f t="shared" si="31"/>
        <v>Not Ready22Non-binaryMajor Depressive Disorder (10.1)</v>
      </c>
      <c r="E1929" t="e">
        <f>VLOOKUP($D1929, Data!$A$2:$V$9750, E$16, 0)</f>
        <v>#N/A</v>
      </c>
      <c r="F1929" t="e">
        <f>VLOOKUP($D1929, Data!$A$2:$V$9750, F$16, 0)</f>
        <v>#N/A</v>
      </c>
      <c r="G1929" t="e">
        <f>VLOOKUP($D1929, Data!$A$2:$V$9750, G$16, 0)</f>
        <v>#N/A</v>
      </c>
      <c r="H1929" t="e">
        <f>VLOOKUP($D1929, Data!$A$2:$V$9750, H$16, 0)</f>
        <v>#N/A</v>
      </c>
      <c r="I1929" t="e">
        <f>VLOOKUP($D1929, Data!$A$2:$V$9750, I$16, 0)</f>
        <v>#N/A</v>
      </c>
    </row>
    <row r="1930" spans="1:9" x14ac:dyDescent="0.25">
      <c r="A1930" s="11">
        <v>22</v>
      </c>
      <c r="B1930" s="13" t="s">
        <v>180</v>
      </c>
      <c r="C1930" s="13" t="s">
        <v>33</v>
      </c>
      <c r="D1930" s="14" t="str">
        <f t="shared" si="31"/>
        <v>Not Ready22Non-binarySeparation Anxiety Disorder (7.1)</v>
      </c>
      <c r="E1930" t="e">
        <f>VLOOKUP($D1930, Data!$A$2:$V$9750, E$16, 0)</f>
        <v>#N/A</v>
      </c>
      <c r="F1930" t="e">
        <f>VLOOKUP($D1930, Data!$A$2:$V$9750, F$16, 0)</f>
        <v>#N/A</v>
      </c>
      <c r="G1930" t="e">
        <f>VLOOKUP($D1930, Data!$A$2:$V$9750, G$16, 0)</f>
        <v>#N/A</v>
      </c>
      <c r="H1930" t="e">
        <f>VLOOKUP($D1930, Data!$A$2:$V$9750, H$16, 0)</f>
        <v>#N/A</v>
      </c>
      <c r="I1930" t="e">
        <f>VLOOKUP($D1930, Data!$A$2:$V$9750, I$16, 0)</f>
        <v>#N/A</v>
      </c>
    </row>
    <row r="1931" spans="1:9" x14ac:dyDescent="0.25">
      <c r="A1931" s="11">
        <v>22</v>
      </c>
      <c r="B1931" s="13" t="s">
        <v>180</v>
      </c>
      <c r="C1931" s="13" t="s">
        <v>34</v>
      </c>
      <c r="D1931" s="14" t="str">
        <f t="shared" si="31"/>
        <v>Not Ready22Non-binaryObsessive Compulsive Disorder (6.1)</v>
      </c>
      <c r="E1931" t="e">
        <f>VLOOKUP($D1931, Data!$A$2:$V$9750, E$16, 0)</f>
        <v>#N/A</v>
      </c>
      <c r="F1931" t="e">
        <f>VLOOKUP($D1931, Data!$A$2:$V$9750, F$16, 0)</f>
        <v>#N/A</v>
      </c>
      <c r="G1931" t="e">
        <f>VLOOKUP($D1931, Data!$A$2:$V$9750, G$16, 0)</f>
        <v>#N/A</v>
      </c>
      <c r="H1931" t="e">
        <f>VLOOKUP($D1931, Data!$A$2:$V$9750, H$16, 0)</f>
        <v>#N/A</v>
      </c>
      <c r="I1931" t="e">
        <f>VLOOKUP($D1931, Data!$A$2:$V$9750, I$16, 0)</f>
        <v>#N/A</v>
      </c>
    </row>
    <row r="1932" spans="1:9" x14ac:dyDescent="0.25">
      <c r="A1932" s="11">
        <v>22</v>
      </c>
      <c r="B1932" s="13" t="s">
        <v>180</v>
      </c>
      <c r="C1932" s="13" t="s">
        <v>35</v>
      </c>
      <c r="D1932" s="14" t="str">
        <f t="shared" si="31"/>
        <v>Not Ready22Non-binaryTotal Anxiety (37.1)</v>
      </c>
      <c r="E1932" t="e">
        <f>VLOOKUP($D1932, Data!$A$2:$V$9750, E$16, 0)</f>
        <v>#N/A</v>
      </c>
      <c r="F1932" t="e">
        <f>VLOOKUP($D1932, Data!$A$2:$V$9750, F$16, 0)</f>
        <v>#N/A</v>
      </c>
      <c r="G1932" t="e">
        <f>VLOOKUP($D1932, Data!$A$2:$V$9750, G$16, 0)</f>
        <v>#N/A</v>
      </c>
      <c r="H1932" t="e">
        <f>VLOOKUP($D1932, Data!$A$2:$V$9750, H$16, 0)</f>
        <v>#N/A</v>
      </c>
      <c r="I1932" t="e">
        <f>VLOOKUP($D1932, Data!$A$2:$V$9750, I$16, 0)</f>
        <v>#N/A</v>
      </c>
    </row>
    <row r="1933" spans="1:9" x14ac:dyDescent="0.25">
      <c r="A1933" s="11">
        <v>22</v>
      </c>
      <c r="B1933" s="13" t="s">
        <v>180</v>
      </c>
      <c r="C1933" s="13" t="s">
        <v>36</v>
      </c>
      <c r="D1933" s="14" t="str">
        <f t="shared" si="31"/>
        <v>Not Ready22Non-binaryTotal Anxiety and Depression (47.1)</v>
      </c>
      <c r="E1933" t="e">
        <f>VLOOKUP($D1933, Data!$A$2:$V$9750, E$16, 0)</f>
        <v>#N/A</v>
      </c>
      <c r="F1933" t="e">
        <f>VLOOKUP($D1933, Data!$A$2:$V$9750, F$16, 0)</f>
        <v>#N/A</v>
      </c>
      <c r="G1933" t="e">
        <f>VLOOKUP($D1933, Data!$A$2:$V$9750, G$16, 0)</f>
        <v>#N/A</v>
      </c>
      <c r="H1933" t="e">
        <f>VLOOKUP($D1933, Data!$A$2:$V$9750, H$16, 0)</f>
        <v>#N/A</v>
      </c>
      <c r="I1933" t="e">
        <f>VLOOKUP($D1933, Data!$A$2:$V$9750, I$16, 0)</f>
        <v>#N/A</v>
      </c>
    </row>
    <row r="1934" spans="1:9" x14ac:dyDescent="0.25">
      <c r="A1934" s="11">
        <v>22</v>
      </c>
      <c r="B1934" s="13" t="s">
        <v>180</v>
      </c>
      <c r="C1934" s="13" t="s">
        <v>52</v>
      </c>
      <c r="D1934" s="14" t="str">
        <f t="shared" si="31"/>
        <v>Not Ready22Non-binaryTotal Anxiety (15.1)</v>
      </c>
      <c r="E1934" t="e">
        <f>VLOOKUP($D1934, Data!$A$2:$V$9750, E$16, 0)</f>
        <v>#N/A</v>
      </c>
      <c r="F1934" t="e">
        <f>VLOOKUP($D1934, Data!$A$2:$V$9750, F$16, 0)</f>
        <v>#N/A</v>
      </c>
      <c r="G1934" t="e">
        <f>VLOOKUP($D1934, Data!$A$2:$V$9750, G$16, 0)</f>
        <v>#N/A</v>
      </c>
      <c r="H1934" t="e">
        <f>VLOOKUP($D1934, Data!$A$2:$V$9750, H$16, 0)</f>
        <v>#N/A</v>
      </c>
      <c r="I1934" t="e">
        <f>VLOOKUP($D1934, Data!$A$2:$V$9750, I$16, 0)</f>
        <v>#N/A</v>
      </c>
    </row>
    <row r="1935" spans="1:9" x14ac:dyDescent="0.25">
      <c r="A1935" s="11">
        <v>22</v>
      </c>
      <c r="B1935" s="13" t="s">
        <v>180</v>
      </c>
      <c r="C1935" s="13" t="s">
        <v>53</v>
      </c>
      <c r="D1935" s="14" t="str">
        <f t="shared" si="31"/>
        <v>Not Ready22Non-binaryTotal Anxiety and Depression (25.1)</v>
      </c>
      <c r="E1935" t="e">
        <f>VLOOKUP($D1935, Data!$A$2:$V$9750, E$16, 0)</f>
        <v>#N/A</v>
      </c>
      <c r="F1935" t="e">
        <f>VLOOKUP($D1935, Data!$A$2:$V$9750, F$16, 0)</f>
        <v>#N/A</v>
      </c>
      <c r="G1935" t="e">
        <f>VLOOKUP($D1935, Data!$A$2:$V$9750, G$16, 0)</f>
        <v>#N/A</v>
      </c>
      <c r="H1935" t="e">
        <f>VLOOKUP($D1935, Data!$A$2:$V$9750, H$16, 0)</f>
        <v>#N/A</v>
      </c>
      <c r="I1935" t="e">
        <f>VLOOKUP($D1935, Data!$A$2:$V$9750, I$16, 0)</f>
        <v>#N/A</v>
      </c>
    </row>
    <row r="1936" spans="1:9" x14ac:dyDescent="0.25">
      <c r="A1936" s="11">
        <v>22</v>
      </c>
      <c r="B1936" s="13" t="s">
        <v>180</v>
      </c>
      <c r="C1936" s="13" t="s">
        <v>182</v>
      </c>
      <c r="D1936" s="14" t="str">
        <f t="shared" si="31"/>
        <v>Not Ready22Non-binaryTotal Depression (5.1)</v>
      </c>
      <c r="E1936" t="e">
        <f>VLOOKUP($D1936, Data!$A$2:$V$9750, E$16, 0)</f>
        <v>#N/A</v>
      </c>
      <c r="F1936" t="e">
        <f>VLOOKUP($D1936, Data!$A$2:$V$9750, F$16, 0)</f>
        <v>#N/A</v>
      </c>
      <c r="G1936" t="e">
        <f>VLOOKUP($D1936, Data!$A$2:$V$9750, G$16, 0)</f>
        <v>#N/A</v>
      </c>
      <c r="H1936" t="e">
        <f>VLOOKUP($D1936, Data!$A$2:$V$9750, H$16, 0)</f>
        <v>#N/A</v>
      </c>
      <c r="I1936" t="e">
        <f>VLOOKUP($D1936, Data!$A$2:$V$9750, I$16, 0)</f>
        <v>#N/A</v>
      </c>
    </row>
    <row r="1937" spans="1:9" x14ac:dyDescent="0.25">
      <c r="A1937" s="11">
        <v>22</v>
      </c>
      <c r="B1937" s="13" t="s">
        <v>180</v>
      </c>
      <c r="C1937" s="13" t="s">
        <v>183</v>
      </c>
      <c r="D1937" s="14" t="str">
        <f t="shared" si="31"/>
        <v>Not Ready22Non-binaryTotal Anxiety (20.1)</v>
      </c>
      <c r="E1937" t="e">
        <f>VLOOKUP($D1937, Data!$A$2:$V$9750, E$16, 0)</f>
        <v>#N/A</v>
      </c>
      <c r="F1937" t="e">
        <f>VLOOKUP($D1937, Data!$A$2:$V$9750, F$16, 0)</f>
        <v>#N/A</v>
      </c>
      <c r="G1937" t="e">
        <f>VLOOKUP($D1937, Data!$A$2:$V$9750, G$16, 0)</f>
        <v>#N/A</v>
      </c>
      <c r="H1937" t="e">
        <f>VLOOKUP($D1937, Data!$A$2:$V$9750, H$16, 0)</f>
        <v>#N/A</v>
      </c>
      <c r="I1937" t="e">
        <f>VLOOKUP($D1937, Data!$A$2:$V$9750, I$16, 0)</f>
        <v>#N/A</v>
      </c>
    </row>
    <row r="1938" spans="1:9" x14ac:dyDescent="0.25">
      <c r="A1938" s="11">
        <v>22</v>
      </c>
      <c r="B1938" s="13" t="s">
        <v>181</v>
      </c>
      <c r="C1938" s="13" t="s">
        <v>29</v>
      </c>
      <c r="D1938" s="14" t="str">
        <f t="shared" ref="D1938:D2001" si="32">$B$7&amp;A1938&amp;B1938&amp;C1938</f>
        <v>Not Ready22TransgenderSocial Phobia (9.1)</v>
      </c>
      <c r="E1938" t="e">
        <f>VLOOKUP($D1938, Data!$A$2:$V$9750, E$16, 0)</f>
        <v>#N/A</v>
      </c>
      <c r="F1938" t="e">
        <f>VLOOKUP($D1938, Data!$A$2:$V$9750, F$16, 0)</f>
        <v>#N/A</v>
      </c>
      <c r="G1938" t="e">
        <f>VLOOKUP($D1938, Data!$A$2:$V$9750, G$16, 0)</f>
        <v>#N/A</v>
      </c>
      <c r="H1938" t="e">
        <f>VLOOKUP($D1938, Data!$A$2:$V$9750, H$16, 0)</f>
        <v>#N/A</v>
      </c>
      <c r="I1938" t="e">
        <f>VLOOKUP($D1938, Data!$A$2:$V$9750, I$16, 0)</f>
        <v>#N/A</v>
      </c>
    </row>
    <row r="1939" spans="1:9" x14ac:dyDescent="0.25">
      <c r="A1939" s="11">
        <v>22</v>
      </c>
      <c r="B1939" s="13" t="s">
        <v>181</v>
      </c>
      <c r="C1939" s="13" t="s">
        <v>30</v>
      </c>
      <c r="D1939" s="14" t="str">
        <f t="shared" si="32"/>
        <v>Not Ready22TransgenderPanic Disorder (9.1)</v>
      </c>
      <c r="E1939" t="e">
        <f>VLOOKUP($D1939, Data!$A$2:$V$9750, E$16, 0)</f>
        <v>#N/A</v>
      </c>
      <c r="F1939" t="e">
        <f>VLOOKUP($D1939, Data!$A$2:$V$9750, F$16, 0)</f>
        <v>#N/A</v>
      </c>
      <c r="G1939" t="e">
        <f>VLOOKUP($D1939, Data!$A$2:$V$9750, G$16, 0)</f>
        <v>#N/A</v>
      </c>
      <c r="H1939" t="e">
        <f>VLOOKUP($D1939, Data!$A$2:$V$9750, H$16, 0)</f>
        <v>#N/A</v>
      </c>
      <c r="I1939" t="e">
        <f>VLOOKUP($D1939, Data!$A$2:$V$9750, I$16, 0)</f>
        <v>#N/A</v>
      </c>
    </row>
    <row r="1940" spans="1:9" x14ac:dyDescent="0.25">
      <c r="A1940" s="11">
        <v>22</v>
      </c>
      <c r="B1940" s="13" t="s">
        <v>181</v>
      </c>
      <c r="C1940" s="13" t="s">
        <v>31</v>
      </c>
      <c r="D1940" s="14" t="str">
        <f t="shared" si="32"/>
        <v>Not Ready22TransgenderGeneralized Anxiety Disorder (6.1)</v>
      </c>
      <c r="E1940" t="e">
        <f>VLOOKUP($D1940, Data!$A$2:$V$9750, E$16, 0)</f>
        <v>#N/A</v>
      </c>
      <c r="F1940" t="e">
        <f>VLOOKUP($D1940, Data!$A$2:$V$9750, F$16, 0)</f>
        <v>#N/A</v>
      </c>
      <c r="G1940" t="e">
        <f>VLOOKUP($D1940, Data!$A$2:$V$9750, G$16, 0)</f>
        <v>#N/A</v>
      </c>
      <c r="H1940" t="e">
        <f>VLOOKUP($D1940, Data!$A$2:$V$9750, H$16, 0)</f>
        <v>#N/A</v>
      </c>
      <c r="I1940" t="e">
        <f>VLOOKUP($D1940, Data!$A$2:$V$9750, I$16, 0)</f>
        <v>#N/A</v>
      </c>
    </row>
    <row r="1941" spans="1:9" x14ac:dyDescent="0.25">
      <c r="A1941" s="11">
        <v>22</v>
      </c>
      <c r="B1941" s="13" t="s">
        <v>181</v>
      </c>
      <c r="C1941" s="13" t="s">
        <v>32</v>
      </c>
      <c r="D1941" s="14" t="str">
        <f t="shared" si="32"/>
        <v>Not Ready22TransgenderMajor Depressive Disorder (10.1)</v>
      </c>
      <c r="E1941" t="e">
        <f>VLOOKUP($D1941, Data!$A$2:$V$9750, E$16, 0)</f>
        <v>#N/A</v>
      </c>
      <c r="F1941" t="e">
        <f>VLOOKUP($D1941, Data!$A$2:$V$9750, F$16, 0)</f>
        <v>#N/A</v>
      </c>
      <c r="G1941" t="e">
        <f>VLOOKUP($D1941, Data!$A$2:$V$9750, G$16, 0)</f>
        <v>#N/A</v>
      </c>
      <c r="H1941" t="e">
        <f>VLOOKUP($D1941, Data!$A$2:$V$9750, H$16, 0)</f>
        <v>#N/A</v>
      </c>
      <c r="I1941" t="e">
        <f>VLOOKUP($D1941, Data!$A$2:$V$9750, I$16, 0)</f>
        <v>#N/A</v>
      </c>
    </row>
    <row r="1942" spans="1:9" x14ac:dyDescent="0.25">
      <c r="A1942" s="11">
        <v>22</v>
      </c>
      <c r="B1942" s="13" t="s">
        <v>181</v>
      </c>
      <c r="C1942" s="13" t="s">
        <v>33</v>
      </c>
      <c r="D1942" s="14" t="str">
        <f t="shared" si="32"/>
        <v>Not Ready22TransgenderSeparation Anxiety Disorder (7.1)</v>
      </c>
      <c r="E1942" t="e">
        <f>VLOOKUP($D1942, Data!$A$2:$V$9750, E$16, 0)</f>
        <v>#N/A</v>
      </c>
      <c r="F1942" t="e">
        <f>VLOOKUP($D1942, Data!$A$2:$V$9750, F$16, 0)</f>
        <v>#N/A</v>
      </c>
      <c r="G1942" t="e">
        <f>VLOOKUP($D1942, Data!$A$2:$V$9750, G$16, 0)</f>
        <v>#N/A</v>
      </c>
      <c r="H1942" t="e">
        <f>VLOOKUP($D1942, Data!$A$2:$V$9750, H$16, 0)</f>
        <v>#N/A</v>
      </c>
      <c r="I1942" t="e">
        <f>VLOOKUP($D1942, Data!$A$2:$V$9750, I$16, 0)</f>
        <v>#N/A</v>
      </c>
    </row>
    <row r="1943" spans="1:9" x14ac:dyDescent="0.25">
      <c r="A1943" s="11">
        <v>22</v>
      </c>
      <c r="B1943" s="13" t="s">
        <v>181</v>
      </c>
      <c r="C1943" s="13" t="s">
        <v>34</v>
      </c>
      <c r="D1943" s="14" t="str">
        <f t="shared" si="32"/>
        <v>Not Ready22TransgenderObsessive Compulsive Disorder (6.1)</v>
      </c>
      <c r="E1943" t="e">
        <f>VLOOKUP($D1943, Data!$A$2:$V$9750, E$16, 0)</f>
        <v>#N/A</v>
      </c>
      <c r="F1943" t="e">
        <f>VLOOKUP($D1943, Data!$A$2:$V$9750, F$16, 0)</f>
        <v>#N/A</v>
      </c>
      <c r="G1943" t="e">
        <f>VLOOKUP($D1943, Data!$A$2:$V$9750, G$16, 0)</f>
        <v>#N/A</v>
      </c>
      <c r="H1943" t="e">
        <f>VLOOKUP($D1943, Data!$A$2:$V$9750, H$16, 0)</f>
        <v>#N/A</v>
      </c>
      <c r="I1943" t="e">
        <f>VLOOKUP($D1943, Data!$A$2:$V$9750, I$16, 0)</f>
        <v>#N/A</v>
      </c>
    </row>
    <row r="1944" spans="1:9" x14ac:dyDescent="0.25">
      <c r="A1944" s="11">
        <v>22</v>
      </c>
      <c r="B1944" s="13" t="s">
        <v>181</v>
      </c>
      <c r="C1944" s="13" t="s">
        <v>35</v>
      </c>
      <c r="D1944" s="14" t="str">
        <f t="shared" si="32"/>
        <v>Not Ready22TransgenderTotal Anxiety (37.1)</v>
      </c>
      <c r="E1944" t="e">
        <f>VLOOKUP($D1944, Data!$A$2:$V$9750, E$16, 0)</f>
        <v>#N/A</v>
      </c>
      <c r="F1944" t="e">
        <f>VLOOKUP($D1944, Data!$A$2:$V$9750, F$16, 0)</f>
        <v>#N/A</v>
      </c>
      <c r="G1944" t="e">
        <f>VLOOKUP($D1944, Data!$A$2:$V$9750, G$16, 0)</f>
        <v>#N/A</v>
      </c>
      <c r="H1944" t="e">
        <f>VLOOKUP($D1944, Data!$A$2:$V$9750, H$16, 0)</f>
        <v>#N/A</v>
      </c>
      <c r="I1944" t="e">
        <f>VLOOKUP($D1944, Data!$A$2:$V$9750, I$16, 0)</f>
        <v>#N/A</v>
      </c>
    </row>
    <row r="1945" spans="1:9" x14ac:dyDescent="0.25">
      <c r="A1945" s="11">
        <v>22</v>
      </c>
      <c r="B1945" s="13" t="s">
        <v>181</v>
      </c>
      <c r="C1945" s="13" t="s">
        <v>36</v>
      </c>
      <c r="D1945" s="14" t="str">
        <f t="shared" si="32"/>
        <v>Not Ready22TransgenderTotal Anxiety and Depression (47.1)</v>
      </c>
      <c r="E1945" t="e">
        <f>VLOOKUP($D1945, Data!$A$2:$V$9750, E$16, 0)</f>
        <v>#N/A</v>
      </c>
      <c r="F1945" t="e">
        <f>VLOOKUP($D1945, Data!$A$2:$V$9750, F$16, 0)</f>
        <v>#N/A</v>
      </c>
      <c r="G1945" t="e">
        <f>VLOOKUP($D1945, Data!$A$2:$V$9750, G$16, 0)</f>
        <v>#N/A</v>
      </c>
      <c r="H1945" t="e">
        <f>VLOOKUP($D1945, Data!$A$2:$V$9750, H$16, 0)</f>
        <v>#N/A</v>
      </c>
      <c r="I1945" t="e">
        <f>VLOOKUP($D1945, Data!$A$2:$V$9750, I$16, 0)</f>
        <v>#N/A</v>
      </c>
    </row>
    <row r="1946" spans="1:9" x14ac:dyDescent="0.25">
      <c r="A1946" s="11">
        <v>22</v>
      </c>
      <c r="B1946" s="13" t="s">
        <v>181</v>
      </c>
      <c r="C1946" s="13" t="s">
        <v>52</v>
      </c>
      <c r="D1946" s="14" t="str">
        <f t="shared" si="32"/>
        <v>Not Ready22TransgenderTotal Anxiety (15.1)</v>
      </c>
      <c r="E1946" t="e">
        <f>VLOOKUP($D1946, Data!$A$2:$V$9750, E$16, 0)</f>
        <v>#N/A</v>
      </c>
      <c r="F1946" t="e">
        <f>VLOOKUP($D1946, Data!$A$2:$V$9750, F$16, 0)</f>
        <v>#N/A</v>
      </c>
      <c r="G1946" t="e">
        <f>VLOOKUP($D1946, Data!$A$2:$V$9750, G$16, 0)</f>
        <v>#N/A</v>
      </c>
      <c r="H1946" t="e">
        <f>VLOOKUP($D1946, Data!$A$2:$V$9750, H$16, 0)</f>
        <v>#N/A</v>
      </c>
      <c r="I1946" t="e">
        <f>VLOOKUP($D1946, Data!$A$2:$V$9750, I$16, 0)</f>
        <v>#N/A</v>
      </c>
    </row>
    <row r="1947" spans="1:9" x14ac:dyDescent="0.25">
      <c r="A1947" s="11">
        <v>22</v>
      </c>
      <c r="B1947" s="13" t="s">
        <v>181</v>
      </c>
      <c r="C1947" s="13" t="s">
        <v>53</v>
      </c>
      <c r="D1947" s="14" t="str">
        <f t="shared" si="32"/>
        <v>Not Ready22TransgenderTotal Anxiety and Depression (25.1)</v>
      </c>
      <c r="E1947" t="e">
        <f>VLOOKUP($D1947, Data!$A$2:$V$9750, E$16, 0)</f>
        <v>#N/A</v>
      </c>
      <c r="F1947" t="e">
        <f>VLOOKUP($D1947, Data!$A$2:$V$9750, F$16, 0)</f>
        <v>#N/A</v>
      </c>
      <c r="G1947" t="e">
        <f>VLOOKUP($D1947, Data!$A$2:$V$9750, G$16, 0)</f>
        <v>#N/A</v>
      </c>
      <c r="H1947" t="e">
        <f>VLOOKUP($D1947, Data!$A$2:$V$9750, H$16, 0)</f>
        <v>#N/A</v>
      </c>
      <c r="I1947" t="e">
        <f>VLOOKUP($D1947, Data!$A$2:$V$9750, I$16, 0)</f>
        <v>#N/A</v>
      </c>
    </row>
    <row r="1948" spans="1:9" x14ac:dyDescent="0.25">
      <c r="A1948" s="11">
        <v>22</v>
      </c>
      <c r="B1948" s="13" t="s">
        <v>181</v>
      </c>
      <c r="C1948" s="13" t="s">
        <v>182</v>
      </c>
      <c r="D1948" s="14" t="str">
        <f t="shared" si="32"/>
        <v>Not Ready22TransgenderTotal Depression (5.1)</v>
      </c>
      <c r="E1948" t="e">
        <f>VLOOKUP($D1948, Data!$A$2:$V$9750, E$16, 0)</f>
        <v>#N/A</v>
      </c>
      <c r="F1948" t="e">
        <f>VLOOKUP($D1948, Data!$A$2:$V$9750, F$16, 0)</f>
        <v>#N/A</v>
      </c>
      <c r="G1948" t="e">
        <f>VLOOKUP($D1948, Data!$A$2:$V$9750, G$16, 0)</f>
        <v>#N/A</v>
      </c>
      <c r="H1948" t="e">
        <f>VLOOKUP($D1948, Data!$A$2:$V$9750, H$16, 0)</f>
        <v>#N/A</v>
      </c>
      <c r="I1948" t="e">
        <f>VLOOKUP($D1948, Data!$A$2:$V$9750, I$16, 0)</f>
        <v>#N/A</v>
      </c>
    </row>
    <row r="1949" spans="1:9" x14ac:dyDescent="0.25">
      <c r="A1949" s="11">
        <v>22</v>
      </c>
      <c r="B1949" s="13" t="s">
        <v>181</v>
      </c>
      <c r="C1949" s="13" t="s">
        <v>183</v>
      </c>
      <c r="D1949" s="14" t="str">
        <f t="shared" si="32"/>
        <v>Not Ready22TransgenderTotal Anxiety (20.1)</v>
      </c>
      <c r="E1949" t="e">
        <f>VLOOKUP($D1949, Data!$A$2:$V$9750, E$16, 0)</f>
        <v>#N/A</v>
      </c>
      <c r="F1949" t="e">
        <f>VLOOKUP($D1949, Data!$A$2:$V$9750, F$16, 0)</f>
        <v>#N/A</v>
      </c>
      <c r="G1949" t="e">
        <f>VLOOKUP($D1949, Data!$A$2:$V$9750, G$16, 0)</f>
        <v>#N/A</v>
      </c>
      <c r="H1949" t="e">
        <f>VLOOKUP($D1949, Data!$A$2:$V$9750, H$16, 0)</f>
        <v>#N/A</v>
      </c>
      <c r="I1949" t="e">
        <f>VLOOKUP($D1949, Data!$A$2:$V$9750, I$16, 0)</f>
        <v>#N/A</v>
      </c>
    </row>
    <row r="1950" spans="1:9" x14ac:dyDescent="0.25">
      <c r="A1950" s="11">
        <v>23</v>
      </c>
      <c r="B1950" s="13" t="s">
        <v>176</v>
      </c>
      <c r="C1950" s="13" t="s">
        <v>29</v>
      </c>
      <c r="D1950" s="14" t="str">
        <f t="shared" si="32"/>
        <v>Not Ready23BigenderSocial Phobia (9.1)</v>
      </c>
      <c r="E1950" t="e">
        <f>VLOOKUP($D1950, Data!$A$2:$V$9750, E$16, 0)</f>
        <v>#N/A</v>
      </c>
      <c r="F1950" t="e">
        <f>VLOOKUP($D1950, Data!$A$2:$V$9750, F$16, 0)</f>
        <v>#N/A</v>
      </c>
      <c r="G1950" t="e">
        <f>VLOOKUP($D1950, Data!$A$2:$V$9750, G$16, 0)</f>
        <v>#N/A</v>
      </c>
      <c r="H1950" t="e">
        <f>VLOOKUP($D1950, Data!$A$2:$V$9750, H$16, 0)</f>
        <v>#N/A</v>
      </c>
      <c r="I1950" t="e">
        <f>VLOOKUP($D1950, Data!$A$2:$V$9750, I$16, 0)</f>
        <v>#N/A</v>
      </c>
    </row>
    <row r="1951" spans="1:9" x14ac:dyDescent="0.25">
      <c r="A1951" s="11">
        <v>23</v>
      </c>
      <c r="B1951" s="13" t="s">
        <v>176</v>
      </c>
      <c r="C1951" s="13" t="s">
        <v>30</v>
      </c>
      <c r="D1951" s="14" t="str">
        <f t="shared" si="32"/>
        <v>Not Ready23BigenderPanic Disorder (9.1)</v>
      </c>
      <c r="E1951" t="e">
        <f>VLOOKUP($D1951, Data!$A$2:$V$9750, E$16, 0)</f>
        <v>#N/A</v>
      </c>
      <c r="F1951" t="e">
        <f>VLOOKUP($D1951, Data!$A$2:$V$9750, F$16, 0)</f>
        <v>#N/A</v>
      </c>
      <c r="G1951" t="e">
        <f>VLOOKUP($D1951, Data!$A$2:$V$9750, G$16, 0)</f>
        <v>#N/A</v>
      </c>
      <c r="H1951" t="e">
        <f>VLOOKUP($D1951, Data!$A$2:$V$9750, H$16, 0)</f>
        <v>#N/A</v>
      </c>
      <c r="I1951" t="e">
        <f>VLOOKUP($D1951, Data!$A$2:$V$9750, I$16, 0)</f>
        <v>#N/A</v>
      </c>
    </row>
    <row r="1952" spans="1:9" x14ac:dyDescent="0.25">
      <c r="A1952" s="11">
        <v>23</v>
      </c>
      <c r="B1952" s="13" t="s">
        <v>176</v>
      </c>
      <c r="C1952" s="13" t="s">
        <v>31</v>
      </c>
      <c r="D1952" s="14" t="str">
        <f t="shared" si="32"/>
        <v>Not Ready23BigenderGeneralized Anxiety Disorder (6.1)</v>
      </c>
      <c r="E1952" t="e">
        <f>VLOOKUP($D1952, Data!$A$2:$V$9750, E$16, 0)</f>
        <v>#N/A</v>
      </c>
      <c r="F1952" t="e">
        <f>VLOOKUP($D1952, Data!$A$2:$V$9750, F$16, 0)</f>
        <v>#N/A</v>
      </c>
      <c r="G1952" t="e">
        <f>VLOOKUP($D1952, Data!$A$2:$V$9750, G$16, 0)</f>
        <v>#N/A</v>
      </c>
      <c r="H1952" t="e">
        <f>VLOOKUP($D1952, Data!$A$2:$V$9750, H$16, 0)</f>
        <v>#N/A</v>
      </c>
      <c r="I1952" t="e">
        <f>VLOOKUP($D1952, Data!$A$2:$V$9750, I$16, 0)</f>
        <v>#N/A</v>
      </c>
    </row>
    <row r="1953" spans="1:9" x14ac:dyDescent="0.25">
      <c r="A1953" s="11">
        <v>23</v>
      </c>
      <c r="B1953" s="13" t="s">
        <v>176</v>
      </c>
      <c r="C1953" s="13" t="s">
        <v>32</v>
      </c>
      <c r="D1953" s="14" t="str">
        <f t="shared" si="32"/>
        <v>Not Ready23BigenderMajor Depressive Disorder (10.1)</v>
      </c>
      <c r="E1953" t="e">
        <f>VLOOKUP($D1953, Data!$A$2:$V$9750, E$16, 0)</f>
        <v>#N/A</v>
      </c>
      <c r="F1953" t="e">
        <f>VLOOKUP($D1953, Data!$A$2:$V$9750, F$16, 0)</f>
        <v>#N/A</v>
      </c>
      <c r="G1953" t="e">
        <f>VLOOKUP($D1953, Data!$A$2:$V$9750, G$16, 0)</f>
        <v>#N/A</v>
      </c>
      <c r="H1953" t="e">
        <f>VLOOKUP($D1953, Data!$A$2:$V$9750, H$16, 0)</f>
        <v>#N/A</v>
      </c>
      <c r="I1953" t="e">
        <f>VLOOKUP($D1953, Data!$A$2:$V$9750, I$16, 0)</f>
        <v>#N/A</v>
      </c>
    </row>
    <row r="1954" spans="1:9" x14ac:dyDescent="0.25">
      <c r="A1954" s="11">
        <v>23</v>
      </c>
      <c r="B1954" s="13" t="s">
        <v>176</v>
      </c>
      <c r="C1954" s="13" t="s">
        <v>33</v>
      </c>
      <c r="D1954" s="14" t="str">
        <f t="shared" si="32"/>
        <v>Not Ready23BigenderSeparation Anxiety Disorder (7.1)</v>
      </c>
      <c r="E1954" t="e">
        <f>VLOOKUP($D1954, Data!$A$2:$V$9750, E$16, 0)</f>
        <v>#N/A</v>
      </c>
      <c r="F1954" t="e">
        <f>VLOOKUP($D1954, Data!$A$2:$V$9750, F$16, 0)</f>
        <v>#N/A</v>
      </c>
      <c r="G1954" t="e">
        <f>VLOOKUP($D1954, Data!$A$2:$V$9750, G$16, 0)</f>
        <v>#N/A</v>
      </c>
      <c r="H1954" t="e">
        <f>VLOOKUP($D1954, Data!$A$2:$V$9750, H$16, 0)</f>
        <v>#N/A</v>
      </c>
      <c r="I1954" t="e">
        <f>VLOOKUP($D1954, Data!$A$2:$V$9750, I$16, 0)</f>
        <v>#N/A</v>
      </c>
    </row>
    <row r="1955" spans="1:9" x14ac:dyDescent="0.25">
      <c r="A1955" s="11">
        <v>23</v>
      </c>
      <c r="B1955" s="13" t="s">
        <v>176</v>
      </c>
      <c r="C1955" s="13" t="s">
        <v>34</v>
      </c>
      <c r="D1955" s="14" t="str">
        <f t="shared" si="32"/>
        <v>Not Ready23BigenderObsessive Compulsive Disorder (6.1)</v>
      </c>
      <c r="E1955" t="e">
        <f>VLOOKUP($D1955, Data!$A$2:$V$9750, E$16, 0)</f>
        <v>#N/A</v>
      </c>
      <c r="F1955" t="e">
        <f>VLOOKUP($D1955, Data!$A$2:$V$9750, F$16, 0)</f>
        <v>#N/A</v>
      </c>
      <c r="G1955" t="e">
        <f>VLOOKUP($D1955, Data!$A$2:$V$9750, G$16, 0)</f>
        <v>#N/A</v>
      </c>
      <c r="H1955" t="e">
        <f>VLOOKUP($D1955, Data!$A$2:$V$9750, H$16, 0)</f>
        <v>#N/A</v>
      </c>
      <c r="I1955" t="e">
        <f>VLOOKUP($D1955, Data!$A$2:$V$9750, I$16, 0)</f>
        <v>#N/A</v>
      </c>
    </row>
    <row r="1956" spans="1:9" x14ac:dyDescent="0.25">
      <c r="A1956" s="11">
        <v>23</v>
      </c>
      <c r="B1956" s="13" t="s">
        <v>176</v>
      </c>
      <c r="C1956" s="13" t="s">
        <v>35</v>
      </c>
      <c r="D1956" s="14" t="str">
        <f t="shared" si="32"/>
        <v>Not Ready23BigenderTotal Anxiety (37.1)</v>
      </c>
      <c r="E1956" t="e">
        <f>VLOOKUP($D1956, Data!$A$2:$V$9750, E$16, 0)</f>
        <v>#N/A</v>
      </c>
      <c r="F1956" t="e">
        <f>VLOOKUP($D1956, Data!$A$2:$V$9750, F$16, 0)</f>
        <v>#N/A</v>
      </c>
      <c r="G1956" t="e">
        <f>VLOOKUP($D1956, Data!$A$2:$V$9750, G$16, 0)</f>
        <v>#N/A</v>
      </c>
      <c r="H1956" t="e">
        <f>VLOOKUP($D1956, Data!$A$2:$V$9750, H$16, 0)</f>
        <v>#N/A</v>
      </c>
      <c r="I1956" t="e">
        <f>VLOOKUP($D1956, Data!$A$2:$V$9750, I$16, 0)</f>
        <v>#N/A</v>
      </c>
    </row>
    <row r="1957" spans="1:9" x14ac:dyDescent="0.25">
      <c r="A1957" s="11">
        <v>23</v>
      </c>
      <c r="B1957" s="13" t="s">
        <v>176</v>
      </c>
      <c r="C1957" s="13" t="s">
        <v>36</v>
      </c>
      <c r="D1957" s="14" t="str">
        <f t="shared" si="32"/>
        <v>Not Ready23BigenderTotal Anxiety and Depression (47.1)</v>
      </c>
      <c r="E1957" t="e">
        <f>VLOOKUP($D1957, Data!$A$2:$V$9750, E$16, 0)</f>
        <v>#N/A</v>
      </c>
      <c r="F1957" t="e">
        <f>VLOOKUP($D1957, Data!$A$2:$V$9750, F$16, 0)</f>
        <v>#N/A</v>
      </c>
      <c r="G1957" t="e">
        <f>VLOOKUP($D1957, Data!$A$2:$V$9750, G$16, 0)</f>
        <v>#N/A</v>
      </c>
      <c r="H1957" t="e">
        <f>VLOOKUP($D1957, Data!$A$2:$V$9750, H$16, 0)</f>
        <v>#N/A</v>
      </c>
      <c r="I1957" t="e">
        <f>VLOOKUP($D1957, Data!$A$2:$V$9750, I$16, 0)</f>
        <v>#N/A</v>
      </c>
    </row>
    <row r="1958" spans="1:9" x14ac:dyDescent="0.25">
      <c r="A1958" s="11">
        <v>23</v>
      </c>
      <c r="B1958" s="13" t="s">
        <v>176</v>
      </c>
      <c r="C1958" s="13" t="s">
        <v>52</v>
      </c>
      <c r="D1958" s="14" t="str">
        <f t="shared" si="32"/>
        <v>Not Ready23BigenderTotal Anxiety (15.1)</v>
      </c>
      <c r="E1958" t="e">
        <f>VLOOKUP($D1958, Data!$A$2:$V$9750, E$16, 0)</f>
        <v>#N/A</v>
      </c>
      <c r="F1958" t="e">
        <f>VLOOKUP($D1958, Data!$A$2:$V$9750, F$16, 0)</f>
        <v>#N/A</v>
      </c>
      <c r="G1958" t="e">
        <f>VLOOKUP($D1958, Data!$A$2:$V$9750, G$16, 0)</f>
        <v>#N/A</v>
      </c>
      <c r="H1958" t="e">
        <f>VLOOKUP($D1958, Data!$A$2:$V$9750, H$16, 0)</f>
        <v>#N/A</v>
      </c>
      <c r="I1958" t="e">
        <f>VLOOKUP($D1958, Data!$A$2:$V$9750, I$16, 0)</f>
        <v>#N/A</v>
      </c>
    </row>
    <row r="1959" spans="1:9" x14ac:dyDescent="0.25">
      <c r="A1959" s="11">
        <v>23</v>
      </c>
      <c r="B1959" s="13" t="s">
        <v>176</v>
      </c>
      <c r="C1959" s="13" t="s">
        <v>53</v>
      </c>
      <c r="D1959" s="14" t="str">
        <f t="shared" si="32"/>
        <v>Not Ready23BigenderTotal Anxiety and Depression (25.1)</v>
      </c>
      <c r="E1959" t="e">
        <f>VLOOKUP($D1959, Data!$A$2:$V$9750, E$16, 0)</f>
        <v>#N/A</v>
      </c>
      <c r="F1959" t="e">
        <f>VLOOKUP($D1959, Data!$A$2:$V$9750, F$16, 0)</f>
        <v>#N/A</v>
      </c>
      <c r="G1959" t="e">
        <f>VLOOKUP($D1959, Data!$A$2:$V$9750, G$16, 0)</f>
        <v>#N/A</v>
      </c>
      <c r="H1959" t="e">
        <f>VLOOKUP($D1959, Data!$A$2:$V$9750, H$16, 0)</f>
        <v>#N/A</v>
      </c>
      <c r="I1959" t="e">
        <f>VLOOKUP($D1959, Data!$A$2:$V$9750, I$16, 0)</f>
        <v>#N/A</v>
      </c>
    </row>
    <row r="1960" spans="1:9" x14ac:dyDescent="0.25">
      <c r="A1960" s="11">
        <v>23</v>
      </c>
      <c r="B1960" s="13" t="s">
        <v>176</v>
      </c>
      <c r="C1960" s="13" t="s">
        <v>182</v>
      </c>
      <c r="D1960" s="14" t="str">
        <f t="shared" si="32"/>
        <v>Not Ready23BigenderTotal Depression (5.1)</v>
      </c>
      <c r="E1960" t="e">
        <f>VLOOKUP($D1960, Data!$A$2:$V$9750, E$16, 0)</f>
        <v>#N/A</v>
      </c>
      <c r="F1960" t="e">
        <f>VLOOKUP($D1960, Data!$A$2:$V$9750, F$16, 0)</f>
        <v>#N/A</v>
      </c>
      <c r="G1960" t="e">
        <f>VLOOKUP($D1960, Data!$A$2:$V$9750, G$16, 0)</f>
        <v>#N/A</v>
      </c>
      <c r="H1960" t="e">
        <f>VLOOKUP($D1960, Data!$A$2:$V$9750, H$16, 0)</f>
        <v>#N/A</v>
      </c>
      <c r="I1960" t="e">
        <f>VLOOKUP($D1960, Data!$A$2:$V$9750, I$16, 0)</f>
        <v>#N/A</v>
      </c>
    </row>
    <row r="1961" spans="1:9" x14ac:dyDescent="0.25">
      <c r="A1961" s="11">
        <v>23</v>
      </c>
      <c r="B1961" s="13" t="s">
        <v>176</v>
      </c>
      <c r="C1961" s="13" t="s">
        <v>183</v>
      </c>
      <c r="D1961" s="14" t="str">
        <f t="shared" si="32"/>
        <v>Not Ready23BigenderTotal Anxiety (20.1)</v>
      </c>
      <c r="E1961" t="e">
        <f>VLOOKUP($D1961, Data!$A$2:$V$9750, E$16, 0)</f>
        <v>#N/A</v>
      </c>
      <c r="F1961" t="e">
        <f>VLOOKUP($D1961, Data!$A$2:$V$9750, F$16, 0)</f>
        <v>#N/A</v>
      </c>
      <c r="G1961" t="e">
        <f>VLOOKUP($D1961, Data!$A$2:$V$9750, G$16, 0)</f>
        <v>#N/A</v>
      </c>
      <c r="H1961" t="e">
        <f>VLOOKUP($D1961, Data!$A$2:$V$9750, H$16, 0)</f>
        <v>#N/A</v>
      </c>
      <c r="I1961" t="e">
        <f>VLOOKUP($D1961, Data!$A$2:$V$9750, I$16, 0)</f>
        <v>#N/A</v>
      </c>
    </row>
    <row r="1962" spans="1:9" x14ac:dyDescent="0.25">
      <c r="A1962" s="11">
        <v>23</v>
      </c>
      <c r="B1962" s="13" t="s">
        <v>177</v>
      </c>
      <c r="C1962" s="13" t="s">
        <v>29</v>
      </c>
      <c r="D1962" s="14" t="str">
        <f t="shared" si="32"/>
        <v>Not Ready23FemaleSocial Phobia (9.1)</v>
      </c>
      <c r="E1962" t="e">
        <f>VLOOKUP($D1962, Data!$A$2:$V$9750, E$16, 0)</f>
        <v>#N/A</v>
      </c>
      <c r="F1962" t="e">
        <f>VLOOKUP($D1962, Data!$A$2:$V$9750, F$16, 0)</f>
        <v>#N/A</v>
      </c>
      <c r="G1962" t="e">
        <f>VLOOKUP($D1962, Data!$A$2:$V$9750, G$16, 0)</f>
        <v>#N/A</v>
      </c>
      <c r="H1962" t="e">
        <f>VLOOKUP($D1962, Data!$A$2:$V$9750, H$16, 0)</f>
        <v>#N/A</v>
      </c>
      <c r="I1962" t="e">
        <f>VLOOKUP($D1962, Data!$A$2:$V$9750, I$16, 0)</f>
        <v>#N/A</v>
      </c>
    </row>
    <row r="1963" spans="1:9" x14ac:dyDescent="0.25">
      <c r="A1963" s="11">
        <v>23</v>
      </c>
      <c r="B1963" s="13" t="s">
        <v>177</v>
      </c>
      <c r="C1963" s="13" t="s">
        <v>30</v>
      </c>
      <c r="D1963" s="14" t="str">
        <f t="shared" si="32"/>
        <v>Not Ready23FemalePanic Disorder (9.1)</v>
      </c>
      <c r="E1963" t="e">
        <f>VLOOKUP($D1963, Data!$A$2:$V$9750, E$16, 0)</f>
        <v>#N/A</v>
      </c>
      <c r="F1963" t="e">
        <f>VLOOKUP($D1963, Data!$A$2:$V$9750, F$16, 0)</f>
        <v>#N/A</v>
      </c>
      <c r="G1963" t="e">
        <f>VLOOKUP($D1963, Data!$A$2:$V$9750, G$16, 0)</f>
        <v>#N/A</v>
      </c>
      <c r="H1963" t="e">
        <f>VLOOKUP($D1963, Data!$A$2:$V$9750, H$16, 0)</f>
        <v>#N/A</v>
      </c>
      <c r="I1963" t="e">
        <f>VLOOKUP($D1963, Data!$A$2:$V$9750, I$16, 0)</f>
        <v>#N/A</v>
      </c>
    </row>
    <row r="1964" spans="1:9" x14ac:dyDescent="0.25">
      <c r="A1964" s="11">
        <v>23</v>
      </c>
      <c r="B1964" s="13" t="s">
        <v>177</v>
      </c>
      <c r="C1964" s="13" t="s">
        <v>31</v>
      </c>
      <c r="D1964" s="14" t="str">
        <f t="shared" si="32"/>
        <v>Not Ready23FemaleGeneralized Anxiety Disorder (6.1)</v>
      </c>
      <c r="E1964" t="e">
        <f>VLOOKUP($D1964, Data!$A$2:$V$9750, E$16, 0)</f>
        <v>#N/A</v>
      </c>
      <c r="F1964" t="e">
        <f>VLOOKUP($D1964, Data!$A$2:$V$9750, F$16, 0)</f>
        <v>#N/A</v>
      </c>
      <c r="G1964" t="e">
        <f>VLOOKUP($D1964, Data!$A$2:$V$9750, G$16, 0)</f>
        <v>#N/A</v>
      </c>
      <c r="H1964" t="e">
        <f>VLOOKUP($D1964, Data!$A$2:$V$9750, H$16, 0)</f>
        <v>#N/A</v>
      </c>
      <c r="I1964" t="e">
        <f>VLOOKUP($D1964, Data!$A$2:$V$9750, I$16, 0)</f>
        <v>#N/A</v>
      </c>
    </row>
    <row r="1965" spans="1:9" x14ac:dyDescent="0.25">
      <c r="A1965" s="11">
        <v>23</v>
      </c>
      <c r="B1965" s="13" t="s">
        <v>177</v>
      </c>
      <c r="C1965" s="13" t="s">
        <v>32</v>
      </c>
      <c r="D1965" s="14" t="str">
        <f t="shared" si="32"/>
        <v>Not Ready23FemaleMajor Depressive Disorder (10.1)</v>
      </c>
      <c r="E1965" t="e">
        <f>VLOOKUP($D1965, Data!$A$2:$V$9750, E$16, 0)</f>
        <v>#N/A</v>
      </c>
      <c r="F1965" t="e">
        <f>VLOOKUP($D1965, Data!$A$2:$V$9750, F$16, 0)</f>
        <v>#N/A</v>
      </c>
      <c r="G1965" t="e">
        <f>VLOOKUP($D1965, Data!$A$2:$V$9750, G$16, 0)</f>
        <v>#N/A</v>
      </c>
      <c r="H1965" t="e">
        <f>VLOOKUP($D1965, Data!$A$2:$V$9750, H$16, 0)</f>
        <v>#N/A</v>
      </c>
      <c r="I1965" t="e">
        <f>VLOOKUP($D1965, Data!$A$2:$V$9750, I$16, 0)</f>
        <v>#N/A</v>
      </c>
    </row>
    <row r="1966" spans="1:9" x14ac:dyDescent="0.25">
      <c r="A1966" s="11">
        <v>23</v>
      </c>
      <c r="B1966" s="13" t="s">
        <v>177</v>
      </c>
      <c r="C1966" s="13" t="s">
        <v>33</v>
      </c>
      <c r="D1966" s="14" t="str">
        <f t="shared" si="32"/>
        <v>Not Ready23FemaleSeparation Anxiety Disorder (7.1)</v>
      </c>
      <c r="E1966" t="e">
        <f>VLOOKUP($D1966, Data!$A$2:$V$9750, E$16, 0)</f>
        <v>#N/A</v>
      </c>
      <c r="F1966" t="e">
        <f>VLOOKUP($D1966, Data!$A$2:$V$9750, F$16, 0)</f>
        <v>#N/A</v>
      </c>
      <c r="G1966" t="e">
        <f>VLOOKUP($D1966, Data!$A$2:$V$9750, G$16, 0)</f>
        <v>#N/A</v>
      </c>
      <c r="H1966" t="e">
        <f>VLOOKUP($D1966, Data!$A$2:$V$9750, H$16, 0)</f>
        <v>#N/A</v>
      </c>
      <c r="I1966" t="e">
        <f>VLOOKUP($D1966, Data!$A$2:$V$9750, I$16, 0)</f>
        <v>#N/A</v>
      </c>
    </row>
    <row r="1967" spans="1:9" x14ac:dyDescent="0.25">
      <c r="A1967" s="11">
        <v>23</v>
      </c>
      <c r="B1967" s="13" t="s">
        <v>177</v>
      </c>
      <c r="C1967" s="13" t="s">
        <v>34</v>
      </c>
      <c r="D1967" s="14" t="str">
        <f t="shared" si="32"/>
        <v>Not Ready23FemaleObsessive Compulsive Disorder (6.1)</v>
      </c>
      <c r="E1967" t="e">
        <f>VLOOKUP($D1967, Data!$A$2:$V$9750, E$16, 0)</f>
        <v>#N/A</v>
      </c>
      <c r="F1967" t="e">
        <f>VLOOKUP($D1967, Data!$A$2:$V$9750, F$16, 0)</f>
        <v>#N/A</v>
      </c>
      <c r="G1967" t="e">
        <f>VLOOKUP($D1967, Data!$A$2:$V$9750, G$16, 0)</f>
        <v>#N/A</v>
      </c>
      <c r="H1967" t="e">
        <f>VLOOKUP($D1967, Data!$A$2:$V$9750, H$16, 0)</f>
        <v>#N/A</v>
      </c>
      <c r="I1967" t="e">
        <f>VLOOKUP($D1967, Data!$A$2:$V$9750, I$16, 0)</f>
        <v>#N/A</v>
      </c>
    </row>
    <row r="1968" spans="1:9" x14ac:dyDescent="0.25">
      <c r="A1968" s="11">
        <v>23</v>
      </c>
      <c r="B1968" s="13" t="s">
        <v>177</v>
      </c>
      <c r="C1968" s="13" t="s">
        <v>35</v>
      </c>
      <c r="D1968" s="14" t="str">
        <f t="shared" si="32"/>
        <v>Not Ready23FemaleTotal Anxiety (37.1)</v>
      </c>
      <c r="E1968" t="e">
        <f>VLOOKUP($D1968, Data!$A$2:$V$9750, E$16, 0)</f>
        <v>#N/A</v>
      </c>
      <c r="F1968" t="e">
        <f>VLOOKUP($D1968, Data!$A$2:$V$9750, F$16, 0)</f>
        <v>#N/A</v>
      </c>
      <c r="G1968" t="e">
        <f>VLOOKUP($D1968, Data!$A$2:$V$9750, G$16, 0)</f>
        <v>#N/A</v>
      </c>
      <c r="H1968" t="e">
        <f>VLOOKUP($D1968, Data!$A$2:$V$9750, H$16, 0)</f>
        <v>#N/A</v>
      </c>
      <c r="I1968" t="e">
        <f>VLOOKUP($D1968, Data!$A$2:$V$9750, I$16, 0)</f>
        <v>#N/A</v>
      </c>
    </row>
    <row r="1969" spans="1:9" x14ac:dyDescent="0.25">
      <c r="A1969" s="11">
        <v>23</v>
      </c>
      <c r="B1969" s="13" t="s">
        <v>177</v>
      </c>
      <c r="C1969" s="13" t="s">
        <v>36</v>
      </c>
      <c r="D1969" s="14" t="str">
        <f t="shared" si="32"/>
        <v>Not Ready23FemaleTotal Anxiety and Depression (47.1)</v>
      </c>
      <c r="E1969" t="e">
        <f>VLOOKUP($D1969, Data!$A$2:$V$9750, E$16, 0)</f>
        <v>#N/A</v>
      </c>
      <c r="F1969" t="e">
        <f>VLOOKUP($D1969, Data!$A$2:$V$9750, F$16, 0)</f>
        <v>#N/A</v>
      </c>
      <c r="G1969" t="e">
        <f>VLOOKUP($D1969, Data!$A$2:$V$9750, G$16, 0)</f>
        <v>#N/A</v>
      </c>
      <c r="H1969" t="e">
        <f>VLOOKUP($D1969, Data!$A$2:$V$9750, H$16, 0)</f>
        <v>#N/A</v>
      </c>
      <c r="I1969" t="e">
        <f>VLOOKUP($D1969, Data!$A$2:$V$9750, I$16, 0)</f>
        <v>#N/A</v>
      </c>
    </row>
    <row r="1970" spans="1:9" x14ac:dyDescent="0.25">
      <c r="A1970" s="11">
        <v>23</v>
      </c>
      <c r="B1970" s="13" t="s">
        <v>177</v>
      </c>
      <c r="C1970" s="13" t="s">
        <v>52</v>
      </c>
      <c r="D1970" s="14" t="str">
        <f t="shared" si="32"/>
        <v>Not Ready23FemaleTotal Anxiety (15.1)</v>
      </c>
      <c r="E1970" t="e">
        <f>VLOOKUP($D1970, Data!$A$2:$V$9750, E$16, 0)</f>
        <v>#N/A</v>
      </c>
      <c r="F1970" t="e">
        <f>VLOOKUP($D1970, Data!$A$2:$V$9750, F$16, 0)</f>
        <v>#N/A</v>
      </c>
      <c r="G1970" t="e">
        <f>VLOOKUP($D1970, Data!$A$2:$V$9750, G$16, 0)</f>
        <v>#N/A</v>
      </c>
      <c r="H1970" t="e">
        <f>VLOOKUP($D1970, Data!$A$2:$V$9750, H$16, 0)</f>
        <v>#N/A</v>
      </c>
      <c r="I1970" t="e">
        <f>VLOOKUP($D1970, Data!$A$2:$V$9750, I$16, 0)</f>
        <v>#N/A</v>
      </c>
    </row>
    <row r="1971" spans="1:9" x14ac:dyDescent="0.25">
      <c r="A1971" s="11">
        <v>23</v>
      </c>
      <c r="B1971" s="13" t="s">
        <v>177</v>
      </c>
      <c r="C1971" s="13" t="s">
        <v>53</v>
      </c>
      <c r="D1971" s="14" t="str">
        <f t="shared" si="32"/>
        <v>Not Ready23FemaleTotal Anxiety and Depression (25.1)</v>
      </c>
      <c r="E1971" t="e">
        <f>VLOOKUP($D1971, Data!$A$2:$V$9750, E$16, 0)</f>
        <v>#N/A</v>
      </c>
      <c r="F1971" t="e">
        <f>VLOOKUP($D1971, Data!$A$2:$V$9750, F$16, 0)</f>
        <v>#N/A</v>
      </c>
      <c r="G1971" t="e">
        <f>VLOOKUP($D1971, Data!$A$2:$V$9750, G$16, 0)</f>
        <v>#N/A</v>
      </c>
      <c r="H1971" t="e">
        <f>VLOOKUP($D1971, Data!$A$2:$V$9750, H$16, 0)</f>
        <v>#N/A</v>
      </c>
      <c r="I1971" t="e">
        <f>VLOOKUP($D1971, Data!$A$2:$V$9750, I$16, 0)</f>
        <v>#N/A</v>
      </c>
    </row>
    <row r="1972" spans="1:9" x14ac:dyDescent="0.25">
      <c r="A1972" s="11">
        <v>23</v>
      </c>
      <c r="B1972" s="13" t="s">
        <v>177</v>
      </c>
      <c r="C1972" s="13" t="s">
        <v>182</v>
      </c>
      <c r="D1972" s="14" t="str">
        <f t="shared" si="32"/>
        <v>Not Ready23FemaleTotal Depression (5.1)</v>
      </c>
      <c r="E1972" t="e">
        <f>VLOOKUP($D1972, Data!$A$2:$V$9750, E$16, 0)</f>
        <v>#N/A</v>
      </c>
      <c r="F1972" t="e">
        <f>VLOOKUP($D1972, Data!$A$2:$V$9750, F$16, 0)</f>
        <v>#N/A</v>
      </c>
      <c r="G1972" t="e">
        <f>VLOOKUP($D1972, Data!$A$2:$V$9750, G$16, 0)</f>
        <v>#N/A</v>
      </c>
      <c r="H1972" t="e">
        <f>VLOOKUP($D1972, Data!$A$2:$V$9750, H$16, 0)</f>
        <v>#N/A</v>
      </c>
      <c r="I1972" t="e">
        <f>VLOOKUP($D1972, Data!$A$2:$V$9750, I$16, 0)</f>
        <v>#N/A</v>
      </c>
    </row>
    <row r="1973" spans="1:9" x14ac:dyDescent="0.25">
      <c r="A1973" s="11">
        <v>23</v>
      </c>
      <c r="B1973" s="13" t="s">
        <v>177</v>
      </c>
      <c r="C1973" s="13" t="s">
        <v>183</v>
      </c>
      <c r="D1973" s="14" t="str">
        <f t="shared" si="32"/>
        <v>Not Ready23FemaleTotal Anxiety (20.1)</v>
      </c>
      <c r="E1973" t="e">
        <f>VLOOKUP($D1973, Data!$A$2:$V$9750, E$16, 0)</f>
        <v>#N/A</v>
      </c>
      <c r="F1973" t="e">
        <f>VLOOKUP($D1973, Data!$A$2:$V$9750, F$16, 0)</f>
        <v>#N/A</v>
      </c>
      <c r="G1973" t="e">
        <f>VLOOKUP($D1973, Data!$A$2:$V$9750, G$16, 0)</f>
        <v>#N/A</v>
      </c>
      <c r="H1973" t="e">
        <f>VLOOKUP($D1973, Data!$A$2:$V$9750, H$16, 0)</f>
        <v>#N/A</v>
      </c>
      <c r="I1973" t="e">
        <f>VLOOKUP($D1973, Data!$A$2:$V$9750, I$16, 0)</f>
        <v>#N/A</v>
      </c>
    </row>
    <row r="1974" spans="1:9" x14ac:dyDescent="0.25">
      <c r="A1974" s="11">
        <v>23</v>
      </c>
      <c r="B1974" s="13" t="s">
        <v>178</v>
      </c>
      <c r="C1974" s="13" t="s">
        <v>29</v>
      </c>
      <c r="D1974" s="14" t="str">
        <f t="shared" si="32"/>
        <v>Not Ready23GenderfluidSocial Phobia (9.1)</v>
      </c>
      <c r="E1974" t="e">
        <f>VLOOKUP($D1974, Data!$A$2:$V$9750, E$16, 0)</f>
        <v>#N/A</v>
      </c>
      <c r="F1974" t="e">
        <f>VLOOKUP($D1974, Data!$A$2:$V$9750, F$16, 0)</f>
        <v>#N/A</v>
      </c>
      <c r="G1974" t="e">
        <f>VLOOKUP($D1974, Data!$A$2:$V$9750, G$16, 0)</f>
        <v>#N/A</v>
      </c>
      <c r="H1974" t="e">
        <f>VLOOKUP($D1974, Data!$A$2:$V$9750, H$16, 0)</f>
        <v>#N/A</v>
      </c>
      <c r="I1974" t="e">
        <f>VLOOKUP($D1974, Data!$A$2:$V$9750, I$16, 0)</f>
        <v>#N/A</v>
      </c>
    </row>
    <row r="1975" spans="1:9" x14ac:dyDescent="0.25">
      <c r="A1975" s="11">
        <v>23</v>
      </c>
      <c r="B1975" s="13" t="s">
        <v>178</v>
      </c>
      <c r="C1975" s="13" t="s">
        <v>30</v>
      </c>
      <c r="D1975" s="14" t="str">
        <f t="shared" si="32"/>
        <v>Not Ready23GenderfluidPanic Disorder (9.1)</v>
      </c>
      <c r="E1975" t="e">
        <f>VLOOKUP($D1975, Data!$A$2:$V$9750, E$16, 0)</f>
        <v>#N/A</v>
      </c>
      <c r="F1975" t="e">
        <f>VLOOKUP($D1975, Data!$A$2:$V$9750, F$16, 0)</f>
        <v>#N/A</v>
      </c>
      <c r="G1975" t="e">
        <f>VLOOKUP($D1975, Data!$A$2:$V$9750, G$16, 0)</f>
        <v>#N/A</v>
      </c>
      <c r="H1975" t="e">
        <f>VLOOKUP($D1975, Data!$A$2:$V$9750, H$16, 0)</f>
        <v>#N/A</v>
      </c>
      <c r="I1975" t="e">
        <f>VLOOKUP($D1975, Data!$A$2:$V$9750, I$16, 0)</f>
        <v>#N/A</v>
      </c>
    </row>
    <row r="1976" spans="1:9" x14ac:dyDescent="0.25">
      <c r="A1976" s="11">
        <v>23</v>
      </c>
      <c r="B1976" s="13" t="s">
        <v>178</v>
      </c>
      <c r="C1976" s="13" t="s">
        <v>31</v>
      </c>
      <c r="D1976" s="14" t="str">
        <f t="shared" si="32"/>
        <v>Not Ready23GenderfluidGeneralized Anxiety Disorder (6.1)</v>
      </c>
      <c r="E1976" t="e">
        <f>VLOOKUP($D1976, Data!$A$2:$V$9750, E$16, 0)</f>
        <v>#N/A</v>
      </c>
      <c r="F1976" t="e">
        <f>VLOOKUP($D1976, Data!$A$2:$V$9750, F$16, 0)</f>
        <v>#N/A</v>
      </c>
      <c r="G1976" t="e">
        <f>VLOOKUP($D1976, Data!$A$2:$V$9750, G$16, 0)</f>
        <v>#N/A</v>
      </c>
      <c r="H1976" t="e">
        <f>VLOOKUP($D1976, Data!$A$2:$V$9750, H$16, 0)</f>
        <v>#N/A</v>
      </c>
      <c r="I1976" t="e">
        <f>VLOOKUP($D1976, Data!$A$2:$V$9750, I$16, 0)</f>
        <v>#N/A</v>
      </c>
    </row>
    <row r="1977" spans="1:9" x14ac:dyDescent="0.25">
      <c r="A1977" s="11">
        <v>23</v>
      </c>
      <c r="B1977" s="13" t="s">
        <v>178</v>
      </c>
      <c r="C1977" s="13" t="s">
        <v>32</v>
      </c>
      <c r="D1977" s="14" t="str">
        <f t="shared" si="32"/>
        <v>Not Ready23GenderfluidMajor Depressive Disorder (10.1)</v>
      </c>
      <c r="E1977" t="e">
        <f>VLOOKUP($D1977, Data!$A$2:$V$9750, E$16, 0)</f>
        <v>#N/A</v>
      </c>
      <c r="F1977" t="e">
        <f>VLOOKUP($D1977, Data!$A$2:$V$9750, F$16, 0)</f>
        <v>#N/A</v>
      </c>
      <c r="G1977" t="e">
        <f>VLOOKUP($D1977, Data!$A$2:$V$9750, G$16, 0)</f>
        <v>#N/A</v>
      </c>
      <c r="H1977" t="e">
        <f>VLOOKUP($D1977, Data!$A$2:$V$9750, H$16, 0)</f>
        <v>#N/A</v>
      </c>
      <c r="I1977" t="e">
        <f>VLOOKUP($D1977, Data!$A$2:$V$9750, I$16, 0)</f>
        <v>#N/A</v>
      </c>
    </row>
    <row r="1978" spans="1:9" x14ac:dyDescent="0.25">
      <c r="A1978" s="11">
        <v>23</v>
      </c>
      <c r="B1978" s="13" t="s">
        <v>178</v>
      </c>
      <c r="C1978" s="13" t="s">
        <v>33</v>
      </c>
      <c r="D1978" s="14" t="str">
        <f t="shared" si="32"/>
        <v>Not Ready23GenderfluidSeparation Anxiety Disorder (7.1)</v>
      </c>
      <c r="E1978" t="e">
        <f>VLOOKUP($D1978, Data!$A$2:$V$9750, E$16, 0)</f>
        <v>#N/A</v>
      </c>
      <c r="F1978" t="e">
        <f>VLOOKUP($D1978, Data!$A$2:$V$9750, F$16, 0)</f>
        <v>#N/A</v>
      </c>
      <c r="G1978" t="e">
        <f>VLOOKUP($D1978, Data!$A$2:$V$9750, G$16, 0)</f>
        <v>#N/A</v>
      </c>
      <c r="H1978" t="e">
        <f>VLOOKUP($D1978, Data!$A$2:$V$9750, H$16, 0)</f>
        <v>#N/A</v>
      </c>
      <c r="I1978" t="e">
        <f>VLOOKUP($D1978, Data!$A$2:$V$9750, I$16, 0)</f>
        <v>#N/A</v>
      </c>
    </row>
    <row r="1979" spans="1:9" x14ac:dyDescent="0.25">
      <c r="A1979" s="11">
        <v>23</v>
      </c>
      <c r="B1979" s="13" t="s">
        <v>178</v>
      </c>
      <c r="C1979" s="13" t="s">
        <v>34</v>
      </c>
      <c r="D1979" s="14" t="str">
        <f t="shared" si="32"/>
        <v>Not Ready23GenderfluidObsessive Compulsive Disorder (6.1)</v>
      </c>
      <c r="E1979" t="e">
        <f>VLOOKUP($D1979, Data!$A$2:$V$9750, E$16, 0)</f>
        <v>#N/A</v>
      </c>
      <c r="F1979" t="e">
        <f>VLOOKUP($D1979, Data!$A$2:$V$9750, F$16, 0)</f>
        <v>#N/A</v>
      </c>
      <c r="G1979" t="e">
        <f>VLOOKUP($D1979, Data!$A$2:$V$9750, G$16, 0)</f>
        <v>#N/A</v>
      </c>
      <c r="H1979" t="e">
        <f>VLOOKUP($D1979, Data!$A$2:$V$9750, H$16, 0)</f>
        <v>#N/A</v>
      </c>
      <c r="I1979" t="e">
        <f>VLOOKUP($D1979, Data!$A$2:$V$9750, I$16, 0)</f>
        <v>#N/A</v>
      </c>
    </row>
    <row r="1980" spans="1:9" x14ac:dyDescent="0.25">
      <c r="A1980" s="11">
        <v>23</v>
      </c>
      <c r="B1980" s="13" t="s">
        <v>178</v>
      </c>
      <c r="C1980" s="13" t="s">
        <v>35</v>
      </c>
      <c r="D1980" s="14" t="str">
        <f t="shared" si="32"/>
        <v>Not Ready23GenderfluidTotal Anxiety (37.1)</v>
      </c>
      <c r="E1980" t="e">
        <f>VLOOKUP($D1980, Data!$A$2:$V$9750, E$16, 0)</f>
        <v>#N/A</v>
      </c>
      <c r="F1980" t="e">
        <f>VLOOKUP($D1980, Data!$A$2:$V$9750, F$16, 0)</f>
        <v>#N/A</v>
      </c>
      <c r="G1980" t="e">
        <f>VLOOKUP($D1980, Data!$A$2:$V$9750, G$16, 0)</f>
        <v>#N/A</v>
      </c>
      <c r="H1980" t="e">
        <f>VLOOKUP($D1980, Data!$A$2:$V$9750, H$16, 0)</f>
        <v>#N/A</v>
      </c>
      <c r="I1980" t="e">
        <f>VLOOKUP($D1980, Data!$A$2:$V$9750, I$16, 0)</f>
        <v>#N/A</v>
      </c>
    </row>
    <row r="1981" spans="1:9" x14ac:dyDescent="0.25">
      <c r="A1981" s="11">
        <v>23</v>
      </c>
      <c r="B1981" s="13" t="s">
        <v>178</v>
      </c>
      <c r="C1981" s="13" t="s">
        <v>36</v>
      </c>
      <c r="D1981" s="14" t="str">
        <f t="shared" si="32"/>
        <v>Not Ready23GenderfluidTotal Anxiety and Depression (47.1)</v>
      </c>
      <c r="E1981" t="e">
        <f>VLOOKUP($D1981, Data!$A$2:$V$9750, E$16, 0)</f>
        <v>#N/A</v>
      </c>
      <c r="F1981" t="e">
        <f>VLOOKUP($D1981, Data!$A$2:$V$9750, F$16, 0)</f>
        <v>#N/A</v>
      </c>
      <c r="G1981" t="e">
        <f>VLOOKUP($D1981, Data!$A$2:$V$9750, G$16, 0)</f>
        <v>#N/A</v>
      </c>
      <c r="H1981" t="e">
        <f>VLOOKUP($D1981, Data!$A$2:$V$9750, H$16, 0)</f>
        <v>#N/A</v>
      </c>
      <c r="I1981" t="e">
        <f>VLOOKUP($D1981, Data!$A$2:$V$9750, I$16, 0)</f>
        <v>#N/A</v>
      </c>
    </row>
    <row r="1982" spans="1:9" x14ac:dyDescent="0.25">
      <c r="A1982" s="11">
        <v>23</v>
      </c>
      <c r="B1982" s="13" t="s">
        <v>178</v>
      </c>
      <c r="C1982" s="13" t="s">
        <v>52</v>
      </c>
      <c r="D1982" s="14" t="str">
        <f t="shared" si="32"/>
        <v>Not Ready23GenderfluidTotal Anxiety (15.1)</v>
      </c>
      <c r="E1982" t="e">
        <f>VLOOKUP($D1982, Data!$A$2:$V$9750, E$16, 0)</f>
        <v>#N/A</v>
      </c>
      <c r="F1982" t="e">
        <f>VLOOKUP($D1982, Data!$A$2:$V$9750, F$16, 0)</f>
        <v>#N/A</v>
      </c>
      <c r="G1982" t="e">
        <f>VLOOKUP($D1982, Data!$A$2:$V$9750, G$16, 0)</f>
        <v>#N/A</v>
      </c>
      <c r="H1982" t="e">
        <f>VLOOKUP($D1982, Data!$A$2:$V$9750, H$16, 0)</f>
        <v>#N/A</v>
      </c>
      <c r="I1982" t="e">
        <f>VLOOKUP($D1982, Data!$A$2:$V$9750, I$16, 0)</f>
        <v>#N/A</v>
      </c>
    </row>
    <row r="1983" spans="1:9" x14ac:dyDescent="0.25">
      <c r="A1983" s="11">
        <v>23</v>
      </c>
      <c r="B1983" s="13" t="s">
        <v>178</v>
      </c>
      <c r="C1983" s="13" t="s">
        <v>53</v>
      </c>
      <c r="D1983" s="14" t="str">
        <f t="shared" si="32"/>
        <v>Not Ready23GenderfluidTotal Anxiety and Depression (25.1)</v>
      </c>
      <c r="E1983" t="e">
        <f>VLOOKUP($D1983, Data!$A$2:$V$9750, E$16, 0)</f>
        <v>#N/A</v>
      </c>
      <c r="F1983" t="e">
        <f>VLOOKUP($D1983, Data!$A$2:$V$9750, F$16, 0)</f>
        <v>#N/A</v>
      </c>
      <c r="G1983" t="e">
        <f>VLOOKUP($D1983, Data!$A$2:$V$9750, G$16, 0)</f>
        <v>#N/A</v>
      </c>
      <c r="H1983" t="e">
        <f>VLOOKUP($D1983, Data!$A$2:$V$9750, H$16, 0)</f>
        <v>#N/A</v>
      </c>
      <c r="I1983" t="e">
        <f>VLOOKUP($D1983, Data!$A$2:$V$9750, I$16, 0)</f>
        <v>#N/A</v>
      </c>
    </row>
    <row r="1984" spans="1:9" x14ac:dyDescent="0.25">
      <c r="A1984" s="11">
        <v>23</v>
      </c>
      <c r="B1984" s="13" t="s">
        <v>178</v>
      </c>
      <c r="C1984" s="13" t="s">
        <v>182</v>
      </c>
      <c r="D1984" s="14" t="str">
        <f t="shared" si="32"/>
        <v>Not Ready23GenderfluidTotal Depression (5.1)</v>
      </c>
      <c r="E1984" t="e">
        <f>VLOOKUP($D1984, Data!$A$2:$V$9750, E$16, 0)</f>
        <v>#N/A</v>
      </c>
      <c r="F1984" t="e">
        <f>VLOOKUP($D1984, Data!$A$2:$V$9750, F$16, 0)</f>
        <v>#N/A</v>
      </c>
      <c r="G1984" t="e">
        <f>VLOOKUP($D1984, Data!$A$2:$V$9750, G$16, 0)</f>
        <v>#N/A</v>
      </c>
      <c r="H1984" t="e">
        <f>VLOOKUP($D1984, Data!$A$2:$V$9750, H$16, 0)</f>
        <v>#N/A</v>
      </c>
      <c r="I1984" t="e">
        <f>VLOOKUP($D1984, Data!$A$2:$V$9750, I$16, 0)</f>
        <v>#N/A</v>
      </c>
    </row>
    <row r="1985" spans="1:9" x14ac:dyDescent="0.25">
      <c r="A1985" s="11">
        <v>23</v>
      </c>
      <c r="B1985" s="13" t="s">
        <v>178</v>
      </c>
      <c r="C1985" s="13" t="s">
        <v>183</v>
      </c>
      <c r="D1985" s="14" t="str">
        <f t="shared" si="32"/>
        <v>Not Ready23GenderfluidTotal Anxiety (20.1)</v>
      </c>
      <c r="E1985" t="e">
        <f>VLOOKUP($D1985, Data!$A$2:$V$9750, E$16, 0)</f>
        <v>#N/A</v>
      </c>
      <c r="F1985" t="e">
        <f>VLOOKUP($D1985, Data!$A$2:$V$9750, F$16, 0)</f>
        <v>#N/A</v>
      </c>
      <c r="G1985" t="e">
        <f>VLOOKUP($D1985, Data!$A$2:$V$9750, G$16, 0)</f>
        <v>#N/A</v>
      </c>
      <c r="H1985" t="e">
        <f>VLOOKUP($D1985, Data!$A$2:$V$9750, H$16, 0)</f>
        <v>#N/A</v>
      </c>
      <c r="I1985" t="e">
        <f>VLOOKUP($D1985, Data!$A$2:$V$9750, I$16, 0)</f>
        <v>#N/A</v>
      </c>
    </row>
    <row r="1986" spans="1:9" x14ac:dyDescent="0.25">
      <c r="A1986" s="11">
        <v>23</v>
      </c>
      <c r="B1986" s="13" t="s">
        <v>179</v>
      </c>
      <c r="C1986" s="13" t="s">
        <v>29</v>
      </c>
      <c r="D1986" s="14" t="str">
        <f t="shared" si="32"/>
        <v>Not Ready23MaleSocial Phobia (9.1)</v>
      </c>
      <c r="E1986" t="e">
        <f>VLOOKUP($D1986, Data!$A$2:$V$9750, E$16, 0)</f>
        <v>#N/A</v>
      </c>
      <c r="F1986" t="e">
        <f>VLOOKUP($D1986, Data!$A$2:$V$9750, F$16, 0)</f>
        <v>#N/A</v>
      </c>
      <c r="G1986" t="e">
        <f>VLOOKUP($D1986, Data!$A$2:$V$9750, G$16, 0)</f>
        <v>#N/A</v>
      </c>
      <c r="H1986" t="e">
        <f>VLOOKUP($D1986, Data!$A$2:$V$9750, H$16, 0)</f>
        <v>#N/A</v>
      </c>
      <c r="I1986" t="e">
        <f>VLOOKUP($D1986, Data!$A$2:$V$9750, I$16, 0)</f>
        <v>#N/A</v>
      </c>
    </row>
    <row r="1987" spans="1:9" x14ac:dyDescent="0.25">
      <c r="A1987" s="11">
        <v>23</v>
      </c>
      <c r="B1987" s="13" t="s">
        <v>179</v>
      </c>
      <c r="C1987" s="13" t="s">
        <v>30</v>
      </c>
      <c r="D1987" s="14" t="str">
        <f t="shared" si="32"/>
        <v>Not Ready23MalePanic Disorder (9.1)</v>
      </c>
      <c r="E1987" t="e">
        <f>VLOOKUP($D1987, Data!$A$2:$V$9750, E$16, 0)</f>
        <v>#N/A</v>
      </c>
      <c r="F1987" t="e">
        <f>VLOOKUP($D1987, Data!$A$2:$V$9750, F$16, 0)</f>
        <v>#N/A</v>
      </c>
      <c r="G1987" t="e">
        <f>VLOOKUP($D1987, Data!$A$2:$V$9750, G$16, 0)</f>
        <v>#N/A</v>
      </c>
      <c r="H1987" t="e">
        <f>VLOOKUP($D1987, Data!$A$2:$V$9750, H$16, 0)</f>
        <v>#N/A</v>
      </c>
      <c r="I1987" t="e">
        <f>VLOOKUP($D1987, Data!$A$2:$V$9750, I$16, 0)</f>
        <v>#N/A</v>
      </c>
    </row>
    <row r="1988" spans="1:9" x14ac:dyDescent="0.25">
      <c r="A1988" s="11">
        <v>23</v>
      </c>
      <c r="B1988" s="13" t="s">
        <v>179</v>
      </c>
      <c r="C1988" s="13" t="s">
        <v>31</v>
      </c>
      <c r="D1988" s="14" t="str">
        <f t="shared" si="32"/>
        <v>Not Ready23MaleGeneralized Anxiety Disorder (6.1)</v>
      </c>
      <c r="E1988" t="e">
        <f>VLOOKUP($D1988, Data!$A$2:$V$9750, E$16, 0)</f>
        <v>#N/A</v>
      </c>
      <c r="F1988" t="e">
        <f>VLOOKUP($D1988, Data!$A$2:$V$9750, F$16, 0)</f>
        <v>#N/A</v>
      </c>
      <c r="G1988" t="e">
        <f>VLOOKUP($D1988, Data!$A$2:$V$9750, G$16, 0)</f>
        <v>#N/A</v>
      </c>
      <c r="H1988" t="e">
        <f>VLOOKUP($D1988, Data!$A$2:$V$9750, H$16, 0)</f>
        <v>#N/A</v>
      </c>
      <c r="I1988" t="e">
        <f>VLOOKUP($D1988, Data!$A$2:$V$9750, I$16, 0)</f>
        <v>#N/A</v>
      </c>
    </row>
    <row r="1989" spans="1:9" x14ac:dyDescent="0.25">
      <c r="A1989" s="11">
        <v>23</v>
      </c>
      <c r="B1989" s="13" t="s">
        <v>179</v>
      </c>
      <c r="C1989" s="13" t="s">
        <v>32</v>
      </c>
      <c r="D1989" s="14" t="str">
        <f t="shared" si="32"/>
        <v>Not Ready23MaleMajor Depressive Disorder (10.1)</v>
      </c>
      <c r="E1989" t="e">
        <f>VLOOKUP($D1989, Data!$A$2:$V$9750, E$16, 0)</f>
        <v>#N/A</v>
      </c>
      <c r="F1989" t="e">
        <f>VLOOKUP($D1989, Data!$A$2:$V$9750, F$16, 0)</f>
        <v>#N/A</v>
      </c>
      <c r="G1989" t="e">
        <f>VLOOKUP($D1989, Data!$A$2:$V$9750, G$16, 0)</f>
        <v>#N/A</v>
      </c>
      <c r="H1989" t="e">
        <f>VLOOKUP($D1989, Data!$A$2:$V$9750, H$16, 0)</f>
        <v>#N/A</v>
      </c>
      <c r="I1989" t="e">
        <f>VLOOKUP($D1989, Data!$A$2:$V$9750, I$16, 0)</f>
        <v>#N/A</v>
      </c>
    </row>
    <row r="1990" spans="1:9" x14ac:dyDescent="0.25">
      <c r="A1990" s="11">
        <v>23</v>
      </c>
      <c r="B1990" s="13" t="s">
        <v>179</v>
      </c>
      <c r="C1990" s="13" t="s">
        <v>33</v>
      </c>
      <c r="D1990" s="14" t="str">
        <f t="shared" si="32"/>
        <v>Not Ready23MaleSeparation Anxiety Disorder (7.1)</v>
      </c>
      <c r="E1990" t="e">
        <f>VLOOKUP($D1990, Data!$A$2:$V$9750, E$16, 0)</f>
        <v>#N/A</v>
      </c>
      <c r="F1990" t="e">
        <f>VLOOKUP($D1990, Data!$A$2:$V$9750, F$16, 0)</f>
        <v>#N/A</v>
      </c>
      <c r="G1990" t="e">
        <f>VLOOKUP($D1990, Data!$A$2:$V$9750, G$16, 0)</f>
        <v>#N/A</v>
      </c>
      <c r="H1990" t="e">
        <f>VLOOKUP($D1990, Data!$A$2:$V$9750, H$16, 0)</f>
        <v>#N/A</v>
      </c>
      <c r="I1990" t="e">
        <f>VLOOKUP($D1990, Data!$A$2:$V$9750, I$16, 0)</f>
        <v>#N/A</v>
      </c>
    </row>
    <row r="1991" spans="1:9" x14ac:dyDescent="0.25">
      <c r="A1991" s="11">
        <v>23</v>
      </c>
      <c r="B1991" s="13" t="s">
        <v>179</v>
      </c>
      <c r="C1991" s="13" t="s">
        <v>34</v>
      </c>
      <c r="D1991" s="14" t="str">
        <f t="shared" si="32"/>
        <v>Not Ready23MaleObsessive Compulsive Disorder (6.1)</v>
      </c>
      <c r="E1991" t="e">
        <f>VLOOKUP($D1991, Data!$A$2:$V$9750, E$16, 0)</f>
        <v>#N/A</v>
      </c>
      <c r="F1991" t="e">
        <f>VLOOKUP($D1991, Data!$A$2:$V$9750, F$16, 0)</f>
        <v>#N/A</v>
      </c>
      <c r="G1991" t="e">
        <f>VLOOKUP($D1991, Data!$A$2:$V$9750, G$16, 0)</f>
        <v>#N/A</v>
      </c>
      <c r="H1991" t="e">
        <f>VLOOKUP($D1991, Data!$A$2:$V$9750, H$16, 0)</f>
        <v>#N/A</v>
      </c>
      <c r="I1991" t="e">
        <f>VLOOKUP($D1991, Data!$A$2:$V$9750, I$16, 0)</f>
        <v>#N/A</v>
      </c>
    </row>
    <row r="1992" spans="1:9" x14ac:dyDescent="0.25">
      <c r="A1992" s="11">
        <v>23</v>
      </c>
      <c r="B1992" s="13" t="s">
        <v>179</v>
      </c>
      <c r="C1992" s="13" t="s">
        <v>35</v>
      </c>
      <c r="D1992" s="14" t="str">
        <f t="shared" si="32"/>
        <v>Not Ready23MaleTotal Anxiety (37.1)</v>
      </c>
      <c r="E1992" t="e">
        <f>VLOOKUP($D1992, Data!$A$2:$V$9750, E$16, 0)</f>
        <v>#N/A</v>
      </c>
      <c r="F1992" t="e">
        <f>VLOOKUP($D1992, Data!$A$2:$V$9750, F$16, 0)</f>
        <v>#N/A</v>
      </c>
      <c r="G1992" t="e">
        <f>VLOOKUP($D1992, Data!$A$2:$V$9750, G$16, 0)</f>
        <v>#N/A</v>
      </c>
      <c r="H1992" t="e">
        <f>VLOOKUP($D1992, Data!$A$2:$V$9750, H$16, 0)</f>
        <v>#N/A</v>
      </c>
      <c r="I1992" t="e">
        <f>VLOOKUP($D1992, Data!$A$2:$V$9750, I$16, 0)</f>
        <v>#N/A</v>
      </c>
    </row>
    <row r="1993" spans="1:9" x14ac:dyDescent="0.25">
      <c r="A1993" s="11">
        <v>23</v>
      </c>
      <c r="B1993" s="13" t="s">
        <v>179</v>
      </c>
      <c r="C1993" s="13" t="s">
        <v>36</v>
      </c>
      <c r="D1993" s="14" t="str">
        <f t="shared" si="32"/>
        <v>Not Ready23MaleTotal Anxiety and Depression (47.1)</v>
      </c>
      <c r="E1993" t="e">
        <f>VLOOKUP($D1993, Data!$A$2:$V$9750, E$16, 0)</f>
        <v>#N/A</v>
      </c>
      <c r="F1993" t="e">
        <f>VLOOKUP($D1993, Data!$A$2:$V$9750, F$16, 0)</f>
        <v>#N/A</v>
      </c>
      <c r="G1993" t="e">
        <f>VLOOKUP($D1993, Data!$A$2:$V$9750, G$16, 0)</f>
        <v>#N/A</v>
      </c>
      <c r="H1993" t="e">
        <f>VLOOKUP($D1993, Data!$A$2:$V$9750, H$16, 0)</f>
        <v>#N/A</v>
      </c>
      <c r="I1993" t="e">
        <f>VLOOKUP($D1993, Data!$A$2:$V$9750, I$16, 0)</f>
        <v>#N/A</v>
      </c>
    </row>
    <row r="1994" spans="1:9" x14ac:dyDescent="0.25">
      <c r="A1994" s="11">
        <v>23</v>
      </c>
      <c r="B1994" s="13" t="s">
        <v>179</v>
      </c>
      <c r="C1994" s="13" t="s">
        <v>52</v>
      </c>
      <c r="D1994" s="14" t="str">
        <f t="shared" si="32"/>
        <v>Not Ready23MaleTotal Anxiety (15.1)</v>
      </c>
      <c r="E1994" t="e">
        <f>VLOOKUP($D1994, Data!$A$2:$V$9750, E$16, 0)</f>
        <v>#N/A</v>
      </c>
      <c r="F1994" t="e">
        <f>VLOOKUP($D1994, Data!$A$2:$V$9750, F$16, 0)</f>
        <v>#N/A</v>
      </c>
      <c r="G1994" t="e">
        <f>VLOOKUP($D1994, Data!$A$2:$V$9750, G$16, 0)</f>
        <v>#N/A</v>
      </c>
      <c r="H1994" t="e">
        <f>VLOOKUP($D1994, Data!$A$2:$V$9750, H$16, 0)</f>
        <v>#N/A</v>
      </c>
      <c r="I1994" t="e">
        <f>VLOOKUP($D1994, Data!$A$2:$V$9750, I$16, 0)</f>
        <v>#N/A</v>
      </c>
    </row>
    <row r="1995" spans="1:9" x14ac:dyDescent="0.25">
      <c r="A1995" s="11">
        <v>23</v>
      </c>
      <c r="B1995" s="13" t="s">
        <v>179</v>
      </c>
      <c r="C1995" s="13" t="s">
        <v>53</v>
      </c>
      <c r="D1995" s="14" t="str">
        <f t="shared" si="32"/>
        <v>Not Ready23MaleTotal Anxiety and Depression (25.1)</v>
      </c>
      <c r="E1995" t="e">
        <f>VLOOKUP($D1995, Data!$A$2:$V$9750, E$16, 0)</f>
        <v>#N/A</v>
      </c>
      <c r="F1995" t="e">
        <f>VLOOKUP($D1995, Data!$A$2:$V$9750, F$16, 0)</f>
        <v>#N/A</v>
      </c>
      <c r="G1995" t="e">
        <f>VLOOKUP($D1995, Data!$A$2:$V$9750, G$16, 0)</f>
        <v>#N/A</v>
      </c>
      <c r="H1995" t="e">
        <f>VLOOKUP($D1995, Data!$A$2:$V$9750, H$16, 0)</f>
        <v>#N/A</v>
      </c>
      <c r="I1995" t="e">
        <f>VLOOKUP($D1995, Data!$A$2:$V$9750, I$16, 0)</f>
        <v>#N/A</v>
      </c>
    </row>
    <row r="1996" spans="1:9" x14ac:dyDescent="0.25">
      <c r="A1996" s="11">
        <v>23</v>
      </c>
      <c r="B1996" s="13" t="s">
        <v>179</v>
      </c>
      <c r="C1996" s="13" t="s">
        <v>182</v>
      </c>
      <c r="D1996" s="14" t="str">
        <f t="shared" si="32"/>
        <v>Not Ready23MaleTotal Depression (5.1)</v>
      </c>
      <c r="E1996" t="e">
        <f>VLOOKUP($D1996, Data!$A$2:$V$9750, E$16, 0)</f>
        <v>#N/A</v>
      </c>
      <c r="F1996" t="e">
        <f>VLOOKUP($D1996, Data!$A$2:$V$9750, F$16, 0)</f>
        <v>#N/A</v>
      </c>
      <c r="G1996" t="e">
        <f>VLOOKUP($D1996, Data!$A$2:$V$9750, G$16, 0)</f>
        <v>#N/A</v>
      </c>
      <c r="H1996" t="e">
        <f>VLOOKUP($D1996, Data!$A$2:$V$9750, H$16, 0)</f>
        <v>#N/A</v>
      </c>
      <c r="I1996" t="e">
        <f>VLOOKUP($D1996, Data!$A$2:$V$9750, I$16, 0)</f>
        <v>#N/A</v>
      </c>
    </row>
    <row r="1997" spans="1:9" x14ac:dyDescent="0.25">
      <c r="A1997" s="11">
        <v>23</v>
      </c>
      <c r="B1997" s="13" t="s">
        <v>179</v>
      </c>
      <c r="C1997" s="13" t="s">
        <v>183</v>
      </c>
      <c r="D1997" s="14" t="str">
        <f t="shared" si="32"/>
        <v>Not Ready23MaleTotal Anxiety (20.1)</v>
      </c>
      <c r="E1997" t="e">
        <f>VLOOKUP($D1997, Data!$A$2:$V$9750, E$16, 0)</f>
        <v>#N/A</v>
      </c>
      <c r="F1997" t="e">
        <f>VLOOKUP($D1997, Data!$A$2:$V$9750, F$16, 0)</f>
        <v>#N/A</v>
      </c>
      <c r="G1997" t="e">
        <f>VLOOKUP($D1997, Data!$A$2:$V$9750, G$16, 0)</f>
        <v>#N/A</v>
      </c>
      <c r="H1997" t="e">
        <f>VLOOKUP($D1997, Data!$A$2:$V$9750, H$16, 0)</f>
        <v>#N/A</v>
      </c>
      <c r="I1997" t="e">
        <f>VLOOKUP($D1997, Data!$A$2:$V$9750, I$16, 0)</f>
        <v>#N/A</v>
      </c>
    </row>
    <row r="1998" spans="1:9" x14ac:dyDescent="0.25">
      <c r="A1998" s="11">
        <v>23</v>
      </c>
      <c r="B1998" s="13" t="s">
        <v>3302</v>
      </c>
      <c r="C1998" s="13" t="s">
        <v>29</v>
      </c>
      <c r="D1998" s="14" t="str">
        <f t="shared" si="32"/>
        <v>Not Ready23CombinedSocial Phobia (9.1)</v>
      </c>
      <c r="E1998" t="e">
        <f>VLOOKUP($D1998, Data!$A$2:$V$9750, E$16, 0)</f>
        <v>#N/A</v>
      </c>
      <c r="F1998" t="e">
        <f>VLOOKUP($D1998, Data!$A$2:$V$9750, F$16, 0)</f>
        <v>#N/A</v>
      </c>
      <c r="G1998" t="e">
        <f>VLOOKUP($D1998, Data!$A$2:$V$9750, G$16, 0)</f>
        <v>#N/A</v>
      </c>
      <c r="H1998" t="e">
        <f>VLOOKUP($D1998, Data!$A$2:$V$9750, H$16, 0)</f>
        <v>#N/A</v>
      </c>
      <c r="I1998" t="e">
        <f>VLOOKUP($D1998, Data!$A$2:$V$9750, I$16, 0)</f>
        <v>#N/A</v>
      </c>
    </row>
    <row r="1999" spans="1:9" x14ac:dyDescent="0.25">
      <c r="A1999" s="11">
        <v>23</v>
      </c>
      <c r="B1999" s="13" t="s">
        <v>3302</v>
      </c>
      <c r="C1999" s="13" t="s">
        <v>30</v>
      </c>
      <c r="D1999" s="14" t="str">
        <f t="shared" si="32"/>
        <v>Not Ready23CombinedPanic Disorder (9.1)</v>
      </c>
      <c r="E1999" t="e">
        <f>VLOOKUP($D1999, Data!$A$2:$V$9750, E$16, 0)</f>
        <v>#N/A</v>
      </c>
      <c r="F1999" t="e">
        <f>VLOOKUP($D1999, Data!$A$2:$V$9750, F$16, 0)</f>
        <v>#N/A</v>
      </c>
      <c r="G1999" t="e">
        <f>VLOOKUP($D1999, Data!$A$2:$V$9750, G$16, 0)</f>
        <v>#N/A</v>
      </c>
      <c r="H1999" t="e">
        <f>VLOOKUP($D1999, Data!$A$2:$V$9750, H$16, 0)</f>
        <v>#N/A</v>
      </c>
      <c r="I1999" t="e">
        <f>VLOOKUP($D1999, Data!$A$2:$V$9750, I$16, 0)</f>
        <v>#N/A</v>
      </c>
    </row>
    <row r="2000" spans="1:9" x14ac:dyDescent="0.25">
      <c r="A2000" s="11">
        <v>23</v>
      </c>
      <c r="B2000" s="13" t="s">
        <v>3302</v>
      </c>
      <c r="C2000" s="13" t="s">
        <v>31</v>
      </c>
      <c r="D2000" s="14" t="str">
        <f t="shared" si="32"/>
        <v>Not Ready23CombinedGeneralized Anxiety Disorder (6.1)</v>
      </c>
      <c r="E2000" t="e">
        <f>VLOOKUP($D2000, Data!$A$2:$V$9750, E$16, 0)</f>
        <v>#N/A</v>
      </c>
      <c r="F2000" t="e">
        <f>VLOOKUP($D2000, Data!$A$2:$V$9750, F$16, 0)</f>
        <v>#N/A</v>
      </c>
      <c r="G2000" t="e">
        <f>VLOOKUP($D2000, Data!$A$2:$V$9750, G$16, 0)</f>
        <v>#N/A</v>
      </c>
      <c r="H2000" t="e">
        <f>VLOOKUP($D2000, Data!$A$2:$V$9750, H$16, 0)</f>
        <v>#N/A</v>
      </c>
      <c r="I2000" t="e">
        <f>VLOOKUP($D2000, Data!$A$2:$V$9750, I$16, 0)</f>
        <v>#N/A</v>
      </c>
    </row>
    <row r="2001" spans="1:9" x14ac:dyDescent="0.25">
      <c r="A2001" s="11">
        <v>23</v>
      </c>
      <c r="B2001" s="13" t="s">
        <v>3302</v>
      </c>
      <c r="C2001" s="13" t="s">
        <v>32</v>
      </c>
      <c r="D2001" s="14" t="str">
        <f t="shared" si="32"/>
        <v>Not Ready23CombinedMajor Depressive Disorder (10.1)</v>
      </c>
      <c r="E2001" t="e">
        <f>VLOOKUP($D2001, Data!$A$2:$V$9750, E$16, 0)</f>
        <v>#N/A</v>
      </c>
      <c r="F2001" t="e">
        <f>VLOOKUP($D2001, Data!$A$2:$V$9750, F$16, 0)</f>
        <v>#N/A</v>
      </c>
      <c r="G2001" t="e">
        <f>VLOOKUP($D2001, Data!$A$2:$V$9750, G$16, 0)</f>
        <v>#N/A</v>
      </c>
      <c r="H2001" t="e">
        <f>VLOOKUP($D2001, Data!$A$2:$V$9750, H$16, 0)</f>
        <v>#N/A</v>
      </c>
      <c r="I2001" t="e">
        <f>VLOOKUP($D2001, Data!$A$2:$V$9750, I$16, 0)</f>
        <v>#N/A</v>
      </c>
    </row>
    <row r="2002" spans="1:9" x14ac:dyDescent="0.25">
      <c r="A2002" s="11">
        <v>23</v>
      </c>
      <c r="B2002" s="13" t="s">
        <v>3302</v>
      </c>
      <c r="C2002" s="13" t="s">
        <v>33</v>
      </c>
      <c r="D2002" s="14" t="str">
        <f t="shared" ref="D2002:D2065" si="33">$B$7&amp;A2002&amp;B2002&amp;C2002</f>
        <v>Not Ready23CombinedSeparation Anxiety Disorder (7.1)</v>
      </c>
      <c r="E2002" t="e">
        <f>VLOOKUP($D2002, Data!$A$2:$V$9750, E$16, 0)</f>
        <v>#N/A</v>
      </c>
      <c r="F2002" t="e">
        <f>VLOOKUP($D2002, Data!$A$2:$V$9750, F$16, 0)</f>
        <v>#N/A</v>
      </c>
      <c r="G2002" t="e">
        <f>VLOOKUP($D2002, Data!$A$2:$V$9750, G$16, 0)</f>
        <v>#N/A</v>
      </c>
      <c r="H2002" t="e">
        <f>VLOOKUP($D2002, Data!$A$2:$V$9750, H$16, 0)</f>
        <v>#N/A</v>
      </c>
      <c r="I2002" t="e">
        <f>VLOOKUP($D2002, Data!$A$2:$V$9750, I$16, 0)</f>
        <v>#N/A</v>
      </c>
    </row>
    <row r="2003" spans="1:9" x14ac:dyDescent="0.25">
      <c r="A2003" s="11">
        <v>23</v>
      </c>
      <c r="B2003" s="13" t="s">
        <v>3302</v>
      </c>
      <c r="C2003" s="13" t="s">
        <v>34</v>
      </c>
      <c r="D2003" s="14" t="str">
        <f t="shared" si="33"/>
        <v>Not Ready23CombinedObsessive Compulsive Disorder (6.1)</v>
      </c>
      <c r="E2003" t="e">
        <f>VLOOKUP($D2003, Data!$A$2:$V$9750, E$16, 0)</f>
        <v>#N/A</v>
      </c>
      <c r="F2003" t="e">
        <f>VLOOKUP($D2003, Data!$A$2:$V$9750, F$16, 0)</f>
        <v>#N/A</v>
      </c>
      <c r="G2003" t="e">
        <f>VLOOKUP($D2003, Data!$A$2:$V$9750, G$16, 0)</f>
        <v>#N/A</v>
      </c>
      <c r="H2003" t="e">
        <f>VLOOKUP($D2003, Data!$A$2:$V$9750, H$16, 0)</f>
        <v>#N/A</v>
      </c>
      <c r="I2003" t="e">
        <f>VLOOKUP($D2003, Data!$A$2:$V$9750, I$16, 0)</f>
        <v>#N/A</v>
      </c>
    </row>
    <row r="2004" spans="1:9" x14ac:dyDescent="0.25">
      <c r="A2004" s="11">
        <v>23</v>
      </c>
      <c r="B2004" s="13" t="s">
        <v>3302</v>
      </c>
      <c r="C2004" s="13" t="s">
        <v>35</v>
      </c>
      <c r="D2004" s="14" t="str">
        <f t="shared" si="33"/>
        <v>Not Ready23CombinedTotal Anxiety (37.1)</v>
      </c>
      <c r="E2004" t="e">
        <f>VLOOKUP($D2004, Data!$A$2:$V$9750, E$16, 0)</f>
        <v>#N/A</v>
      </c>
      <c r="F2004" t="e">
        <f>VLOOKUP($D2004, Data!$A$2:$V$9750, F$16, 0)</f>
        <v>#N/A</v>
      </c>
      <c r="G2004" t="e">
        <f>VLOOKUP($D2004, Data!$A$2:$V$9750, G$16, 0)</f>
        <v>#N/A</v>
      </c>
      <c r="H2004" t="e">
        <f>VLOOKUP($D2004, Data!$A$2:$V$9750, H$16, 0)</f>
        <v>#N/A</v>
      </c>
      <c r="I2004" t="e">
        <f>VLOOKUP($D2004, Data!$A$2:$V$9750, I$16, 0)</f>
        <v>#N/A</v>
      </c>
    </row>
    <row r="2005" spans="1:9" x14ac:dyDescent="0.25">
      <c r="A2005" s="11">
        <v>23</v>
      </c>
      <c r="B2005" s="13" t="s">
        <v>3302</v>
      </c>
      <c r="C2005" s="13" t="s">
        <v>36</v>
      </c>
      <c r="D2005" s="14" t="str">
        <f t="shared" si="33"/>
        <v>Not Ready23CombinedTotal Anxiety and Depression (47.1)</v>
      </c>
      <c r="E2005" t="e">
        <f>VLOOKUP($D2005, Data!$A$2:$V$9750, E$16, 0)</f>
        <v>#N/A</v>
      </c>
      <c r="F2005" t="e">
        <f>VLOOKUP($D2005, Data!$A$2:$V$9750, F$16, 0)</f>
        <v>#N/A</v>
      </c>
      <c r="G2005" t="e">
        <f>VLOOKUP($D2005, Data!$A$2:$V$9750, G$16, 0)</f>
        <v>#N/A</v>
      </c>
      <c r="H2005" t="e">
        <f>VLOOKUP($D2005, Data!$A$2:$V$9750, H$16, 0)</f>
        <v>#N/A</v>
      </c>
      <c r="I2005" t="e">
        <f>VLOOKUP($D2005, Data!$A$2:$V$9750, I$16, 0)</f>
        <v>#N/A</v>
      </c>
    </row>
    <row r="2006" spans="1:9" x14ac:dyDescent="0.25">
      <c r="A2006" s="11">
        <v>23</v>
      </c>
      <c r="B2006" s="13" t="s">
        <v>3302</v>
      </c>
      <c r="C2006" s="13" t="s">
        <v>52</v>
      </c>
      <c r="D2006" s="14" t="str">
        <f t="shared" si="33"/>
        <v>Not Ready23CombinedTotal Anxiety (15.1)</v>
      </c>
      <c r="E2006" t="e">
        <f>VLOOKUP($D2006, Data!$A$2:$V$9750, E$16, 0)</f>
        <v>#N/A</v>
      </c>
      <c r="F2006" t="e">
        <f>VLOOKUP($D2006, Data!$A$2:$V$9750, F$16, 0)</f>
        <v>#N/A</v>
      </c>
      <c r="G2006" t="e">
        <f>VLOOKUP($D2006, Data!$A$2:$V$9750, G$16, 0)</f>
        <v>#N/A</v>
      </c>
      <c r="H2006" t="e">
        <f>VLOOKUP($D2006, Data!$A$2:$V$9750, H$16, 0)</f>
        <v>#N/A</v>
      </c>
      <c r="I2006" t="e">
        <f>VLOOKUP($D2006, Data!$A$2:$V$9750, I$16, 0)</f>
        <v>#N/A</v>
      </c>
    </row>
    <row r="2007" spans="1:9" x14ac:dyDescent="0.25">
      <c r="A2007" s="11">
        <v>23</v>
      </c>
      <c r="B2007" s="13" t="s">
        <v>3302</v>
      </c>
      <c r="C2007" s="13" t="s">
        <v>53</v>
      </c>
      <c r="D2007" s="14" t="str">
        <f t="shared" si="33"/>
        <v>Not Ready23CombinedTotal Anxiety and Depression (25.1)</v>
      </c>
      <c r="E2007" t="e">
        <f>VLOOKUP($D2007, Data!$A$2:$V$9750, E$16, 0)</f>
        <v>#N/A</v>
      </c>
      <c r="F2007" t="e">
        <f>VLOOKUP($D2007, Data!$A$2:$V$9750, F$16, 0)</f>
        <v>#N/A</v>
      </c>
      <c r="G2007" t="e">
        <f>VLOOKUP($D2007, Data!$A$2:$V$9750, G$16, 0)</f>
        <v>#N/A</v>
      </c>
      <c r="H2007" t="e">
        <f>VLOOKUP($D2007, Data!$A$2:$V$9750, H$16, 0)</f>
        <v>#N/A</v>
      </c>
      <c r="I2007" t="e">
        <f>VLOOKUP($D2007, Data!$A$2:$V$9750, I$16, 0)</f>
        <v>#N/A</v>
      </c>
    </row>
    <row r="2008" spans="1:9" x14ac:dyDescent="0.25">
      <c r="A2008" s="11">
        <v>23</v>
      </c>
      <c r="B2008" s="13" t="s">
        <v>3302</v>
      </c>
      <c r="C2008" s="13" t="s">
        <v>182</v>
      </c>
      <c r="D2008" s="14" t="str">
        <f t="shared" si="33"/>
        <v>Not Ready23CombinedTotal Depression (5.1)</v>
      </c>
      <c r="E2008" t="e">
        <f>VLOOKUP($D2008, Data!$A$2:$V$9750, E$16, 0)</f>
        <v>#N/A</v>
      </c>
      <c r="F2008" t="e">
        <f>VLOOKUP($D2008, Data!$A$2:$V$9750, F$16, 0)</f>
        <v>#N/A</v>
      </c>
      <c r="G2008" t="e">
        <f>VLOOKUP($D2008, Data!$A$2:$V$9750, G$16, 0)</f>
        <v>#N/A</v>
      </c>
      <c r="H2008" t="e">
        <f>VLOOKUP($D2008, Data!$A$2:$V$9750, H$16, 0)</f>
        <v>#N/A</v>
      </c>
      <c r="I2008" t="e">
        <f>VLOOKUP($D2008, Data!$A$2:$V$9750, I$16, 0)</f>
        <v>#N/A</v>
      </c>
    </row>
    <row r="2009" spans="1:9" x14ac:dyDescent="0.25">
      <c r="A2009" s="11">
        <v>23</v>
      </c>
      <c r="B2009" s="13" t="s">
        <v>3302</v>
      </c>
      <c r="C2009" s="13" t="s">
        <v>183</v>
      </c>
      <c r="D2009" s="14" t="str">
        <f t="shared" si="33"/>
        <v>Not Ready23CombinedTotal Anxiety (20.1)</v>
      </c>
      <c r="E2009" t="e">
        <f>VLOOKUP($D2009, Data!$A$2:$V$9750, E$16, 0)</f>
        <v>#N/A</v>
      </c>
      <c r="F2009" t="e">
        <f>VLOOKUP($D2009, Data!$A$2:$V$9750, F$16, 0)</f>
        <v>#N/A</v>
      </c>
      <c r="G2009" t="e">
        <f>VLOOKUP($D2009, Data!$A$2:$V$9750, G$16, 0)</f>
        <v>#N/A</v>
      </c>
      <c r="H2009" t="e">
        <f>VLOOKUP($D2009, Data!$A$2:$V$9750, H$16, 0)</f>
        <v>#N/A</v>
      </c>
      <c r="I2009" t="e">
        <f>VLOOKUP($D2009, Data!$A$2:$V$9750, I$16, 0)</f>
        <v>#N/A</v>
      </c>
    </row>
    <row r="2010" spans="1:9" x14ac:dyDescent="0.25">
      <c r="A2010" s="11">
        <v>23</v>
      </c>
      <c r="B2010" s="13" t="s">
        <v>180</v>
      </c>
      <c r="C2010" s="13" t="s">
        <v>29</v>
      </c>
      <c r="D2010" s="14" t="str">
        <f t="shared" si="33"/>
        <v>Not Ready23Non-binarySocial Phobia (9.1)</v>
      </c>
      <c r="E2010" t="e">
        <f>VLOOKUP($D2010, Data!$A$2:$V$9750, E$16, 0)</f>
        <v>#N/A</v>
      </c>
      <c r="F2010" t="e">
        <f>VLOOKUP($D2010, Data!$A$2:$V$9750, F$16, 0)</f>
        <v>#N/A</v>
      </c>
      <c r="G2010" t="e">
        <f>VLOOKUP($D2010, Data!$A$2:$V$9750, G$16, 0)</f>
        <v>#N/A</v>
      </c>
      <c r="H2010" t="e">
        <f>VLOOKUP($D2010, Data!$A$2:$V$9750, H$16, 0)</f>
        <v>#N/A</v>
      </c>
      <c r="I2010" t="e">
        <f>VLOOKUP($D2010, Data!$A$2:$V$9750, I$16, 0)</f>
        <v>#N/A</v>
      </c>
    </row>
    <row r="2011" spans="1:9" x14ac:dyDescent="0.25">
      <c r="A2011" s="11">
        <v>23</v>
      </c>
      <c r="B2011" s="13" t="s">
        <v>180</v>
      </c>
      <c r="C2011" s="13" t="s">
        <v>30</v>
      </c>
      <c r="D2011" s="14" t="str">
        <f t="shared" si="33"/>
        <v>Not Ready23Non-binaryPanic Disorder (9.1)</v>
      </c>
      <c r="E2011" t="e">
        <f>VLOOKUP($D2011, Data!$A$2:$V$9750, E$16, 0)</f>
        <v>#N/A</v>
      </c>
      <c r="F2011" t="e">
        <f>VLOOKUP($D2011, Data!$A$2:$V$9750, F$16, 0)</f>
        <v>#N/A</v>
      </c>
      <c r="G2011" t="e">
        <f>VLOOKUP($D2011, Data!$A$2:$V$9750, G$16, 0)</f>
        <v>#N/A</v>
      </c>
      <c r="H2011" t="e">
        <f>VLOOKUP($D2011, Data!$A$2:$V$9750, H$16, 0)</f>
        <v>#N/A</v>
      </c>
      <c r="I2011" t="e">
        <f>VLOOKUP($D2011, Data!$A$2:$V$9750, I$16, 0)</f>
        <v>#N/A</v>
      </c>
    </row>
    <row r="2012" spans="1:9" x14ac:dyDescent="0.25">
      <c r="A2012" s="11">
        <v>23</v>
      </c>
      <c r="B2012" s="13" t="s">
        <v>180</v>
      </c>
      <c r="C2012" s="13" t="s">
        <v>31</v>
      </c>
      <c r="D2012" s="14" t="str">
        <f t="shared" si="33"/>
        <v>Not Ready23Non-binaryGeneralized Anxiety Disorder (6.1)</v>
      </c>
      <c r="E2012" t="e">
        <f>VLOOKUP($D2012, Data!$A$2:$V$9750, E$16, 0)</f>
        <v>#N/A</v>
      </c>
      <c r="F2012" t="e">
        <f>VLOOKUP($D2012, Data!$A$2:$V$9750, F$16, 0)</f>
        <v>#N/A</v>
      </c>
      <c r="G2012" t="e">
        <f>VLOOKUP($D2012, Data!$A$2:$V$9750, G$16, 0)</f>
        <v>#N/A</v>
      </c>
      <c r="H2012" t="e">
        <f>VLOOKUP($D2012, Data!$A$2:$V$9750, H$16, 0)</f>
        <v>#N/A</v>
      </c>
      <c r="I2012" t="e">
        <f>VLOOKUP($D2012, Data!$A$2:$V$9750, I$16, 0)</f>
        <v>#N/A</v>
      </c>
    </row>
    <row r="2013" spans="1:9" x14ac:dyDescent="0.25">
      <c r="A2013" s="11">
        <v>23</v>
      </c>
      <c r="B2013" s="13" t="s">
        <v>180</v>
      </c>
      <c r="C2013" s="13" t="s">
        <v>32</v>
      </c>
      <c r="D2013" s="14" t="str">
        <f t="shared" si="33"/>
        <v>Not Ready23Non-binaryMajor Depressive Disorder (10.1)</v>
      </c>
      <c r="E2013" t="e">
        <f>VLOOKUP($D2013, Data!$A$2:$V$9750, E$16, 0)</f>
        <v>#N/A</v>
      </c>
      <c r="F2013" t="e">
        <f>VLOOKUP($D2013, Data!$A$2:$V$9750, F$16, 0)</f>
        <v>#N/A</v>
      </c>
      <c r="G2013" t="e">
        <f>VLOOKUP($D2013, Data!$A$2:$V$9750, G$16, 0)</f>
        <v>#N/A</v>
      </c>
      <c r="H2013" t="e">
        <f>VLOOKUP($D2013, Data!$A$2:$V$9750, H$16, 0)</f>
        <v>#N/A</v>
      </c>
      <c r="I2013" t="e">
        <f>VLOOKUP($D2013, Data!$A$2:$V$9750, I$16, 0)</f>
        <v>#N/A</v>
      </c>
    </row>
    <row r="2014" spans="1:9" x14ac:dyDescent="0.25">
      <c r="A2014" s="11">
        <v>23</v>
      </c>
      <c r="B2014" s="13" t="s">
        <v>180</v>
      </c>
      <c r="C2014" s="13" t="s">
        <v>33</v>
      </c>
      <c r="D2014" s="14" t="str">
        <f t="shared" si="33"/>
        <v>Not Ready23Non-binarySeparation Anxiety Disorder (7.1)</v>
      </c>
      <c r="E2014" t="e">
        <f>VLOOKUP($D2014, Data!$A$2:$V$9750, E$16, 0)</f>
        <v>#N/A</v>
      </c>
      <c r="F2014" t="e">
        <f>VLOOKUP($D2014, Data!$A$2:$V$9750, F$16, 0)</f>
        <v>#N/A</v>
      </c>
      <c r="G2014" t="e">
        <f>VLOOKUP($D2014, Data!$A$2:$V$9750, G$16, 0)</f>
        <v>#N/A</v>
      </c>
      <c r="H2014" t="e">
        <f>VLOOKUP($D2014, Data!$A$2:$V$9750, H$16, 0)</f>
        <v>#N/A</v>
      </c>
      <c r="I2014" t="e">
        <f>VLOOKUP($D2014, Data!$A$2:$V$9750, I$16, 0)</f>
        <v>#N/A</v>
      </c>
    </row>
    <row r="2015" spans="1:9" x14ac:dyDescent="0.25">
      <c r="A2015" s="11">
        <v>23</v>
      </c>
      <c r="B2015" s="13" t="s">
        <v>180</v>
      </c>
      <c r="C2015" s="13" t="s">
        <v>34</v>
      </c>
      <c r="D2015" s="14" t="str">
        <f t="shared" si="33"/>
        <v>Not Ready23Non-binaryObsessive Compulsive Disorder (6.1)</v>
      </c>
      <c r="E2015" t="e">
        <f>VLOOKUP($D2015, Data!$A$2:$V$9750, E$16, 0)</f>
        <v>#N/A</v>
      </c>
      <c r="F2015" t="e">
        <f>VLOOKUP($D2015, Data!$A$2:$V$9750, F$16, 0)</f>
        <v>#N/A</v>
      </c>
      <c r="G2015" t="e">
        <f>VLOOKUP($D2015, Data!$A$2:$V$9750, G$16, 0)</f>
        <v>#N/A</v>
      </c>
      <c r="H2015" t="e">
        <f>VLOOKUP($D2015, Data!$A$2:$V$9750, H$16, 0)</f>
        <v>#N/A</v>
      </c>
      <c r="I2015" t="e">
        <f>VLOOKUP($D2015, Data!$A$2:$V$9750, I$16, 0)</f>
        <v>#N/A</v>
      </c>
    </row>
    <row r="2016" spans="1:9" x14ac:dyDescent="0.25">
      <c r="A2016" s="11">
        <v>23</v>
      </c>
      <c r="B2016" s="13" t="s">
        <v>180</v>
      </c>
      <c r="C2016" s="13" t="s">
        <v>35</v>
      </c>
      <c r="D2016" s="14" t="str">
        <f t="shared" si="33"/>
        <v>Not Ready23Non-binaryTotal Anxiety (37.1)</v>
      </c>
      <c r="E2016" t="e">
        <f>VLOOKUP($D2016, Data!$A$2:$V$9750, E$16, 0)</f>
        <v>#N/A</v>
      </c>
      <c r="F2016" t="e">
        <f>VLOOKUP($D2016, Data!$A$2:$V$9750, F$16, 0)</f>
        <v>#N/A</v>
      </c>
      <c r="G2016" t="e">
        <f>VLOOKUP($D2016, Data!$A$2:$V$9750, G$16, 0)</f>
        <v>#N/A</v>
      </c>
      <c r="H2016" t="e">
        <f>VLOOKUP($D2016, Data!$A$2:$V$9750, H$16, 0)</f>
        <v>#N/A</v>
      </c>
      <c r="I2016" t="e">
        <f>VLOOKUP($D2016, Data!$A$2:$V$9750, I$16, 0)</f>
        <v>#N/A</v>
      </c>
    </row>
    <row r="2017" spans="1:9" x14ac:dyDescent="0.25">
      <c r="A2017" s="11">
        <v>23</v>
      </c>
      <c r="B2017" s="13" t="s">
        <v>180</v>
      </c>
      <c r="C2017" s="13" t="s">
        <v>36</v>
      </c>
      <c r="D2017" s="14" t="str">
        <f t="shared" si="33"/>
        <v>Not Ready23Non-binaryTotal Anxiety and Depression (47.1)</v>
      </c>
      <c r="E2017" t="e">
        <f>VLOOKUP($D2017, Data!$A$2:$V$9750, E$16, 0)</f>
        <v>#N/A</v>
      </c>
      <c r="F2017" t="e">
        <f>VLOOKUP($D2017, Data!$A$2:$V$9750, F$16, 0)</f>
        <v>#N/A</v>
      </c>
      <c r="G2017" t="e">
        <f>VLOOKUP($D2017, Data!$A$2:$V$9750, G$16, 0)</f>
        <v>#N/A</v>
      </c>
      <c r="H2017" t="e">
        <f>VLOOKUP($D2017, Data!$A$2:$V$9750, H$16, 0)</f>
        <v>#N/A</v>
      </c>
      <c r="I2017" t="e">
        <f>VLOOKUP($D2017, Data!$A$2:$V$9750, I$16, 0)</f>
        <v>#N/A</v>
      </c>
    </row>
    <row r="2018" spans="1:9" x14ac:dyDescent="0.25">
      <c r="A2018" s="11">
        <v>23</v>
      </c>
      <c r="B2018" s="13" t="s">
        <v>180</v>
      </c>
      <c r="C2018" s="13" t="s">
        <v>52</v>
      </c>
      <c r="D2018" s="14" t="str">
        <f t="shared" si="33"/>
        <v>Not Ready23Non-binaryTotal Anxiety (15.1)</v>
      </c>
      <c r="E2018" t="e">
        <f>VLOOKUP($D2018, Data!$A$2:$V$9750, E$16, 0)</f>
        <v>#N/A</v>
      </c>
      <c r="F2018" t="e">
        <f>VLOOKUP($D2018, Data!$A$2:$V$9750, F$16, 0)</f>
        <v>#N/A</v>
      </c>
      <c r="G2018" t="e">
        <f>VLOOKUP($D2018, Data!$A$2:$V$9750, G$16, 0)</f>
        <v>#N/A</v>
      </c>
      <c r="H2018" t="e">
        <f>VLOOKUP($D2018, Data!$A$2:$V$9750, H$16, 0)</f>
        <v>#N/A</v>
      </c>
      <c r="I2018" t="e">
        <f>VLOOKUP($D2018, Data!$A$2:$V$9750, I$16, 0)</f>
        <v>#N/A</v>
      </c>
    </row>
    <row r="2019" spans="1:9" x14ac:dyDescent="0.25">
      <c r="A2019" s="11">
        <v>23</v>
      </c>
      <c r="B2019" s="13" t="s">
        <v>180</v>
      </c>
      <c r="C2019" s="13" t="s">
        <v>53</v>
      </c>
      <c r="D2019" s="14" t="str">
        <f t="shared" si="33"/>
        <v>Not Ready23Non-binaryTotal Anxiety and Depression (25.1)</v>
      </c>
      <c r="E2019" t="e">
        <f>VLOOKUP($D2019, Data!$A$2:$V$9750, E$16, 0)</f>
        <v>#N/A</v>
      </c>
      <c r="F2019" t="e">
        <f>VLOOKUP($D2019, Data!$A$2:$V$9750, F$16, 0)</f>
        <v>#N/A</v>
      </c>
      <c r="G2019" t="e">
        <f>VLOOKUP($D2019, Data!$A$2:$V$9750, G$16, 0)</f>
        <v>#N/A</v>
      </c>
      <c r="H2019" t="e">
        <f>VLOOKUP($D2019, Data!$A$2:$V$9750, H$16, 0)</f>
        <v>#N/A</v>
      </c>
      <c r="I2019" t="e">
        <f>VLOOKUP($D2019, Data!$A$2:$V$9750, I$16, 0)</f>
        <v>#N/A</v>
      </c>
    </row>
    <row r="2020" spans="1:9" x14ac:dyDescent="0.25">
      <c r="A2020" s="11">
        <v>23</v>
      </c>
      <c r="B2020" s="13" t="s">
        <v>180</v>
      </c>
      <c r="C2020" s="13" t="s">
        <v>182</v>
      </c>
      <c r="D2020" s="14" t="str">
        <f t="shared" si="33"/>
        <v>Not Ready23Non-binaryTotal Depression (5.1)</v>
      </c>
      <c r="E2020" t="e">
        <f>VLOOKUP($D2020, Data!$A$2:$V$9750, E$16, 0)</f>
        <v>#N/A</v>
      </c>
      <c r="F2020" t="e">
        <f>VLOOKUP($D2020, Data!$A$2:$V$9750, F$16, 0)</f>
        <v>#N/A</v>
      </c>
      <c r="G2020" t="e">
        <f>VLOOKUP($D2020, Data!$A$2:$V$9750, G$16, 0)</f>
        <v>#N/A</v>
      </c>
      <c r="H2020" t="e">
        <f>VLOOKUP($D2020, Data!$A$2:$V$9750, H$16, 0)</f>
        <v>#N/A</v>
      </c>
      <c r="I2020" t="e">
        <f>VLOOKUP($D2020, Data!$A$2:$V$9750, I$16, 0)</f>
        <v>#N/A</v>
      </c>
    </row>
    <row r="2021" spans="1:9" x14ac:dyDescent="0.25">
      <c r="A2021" s="11">
        <v>23</v>
      </c>
      <c r="B2021" s="13" t="s">
        <v>180</v>
      </c>
      <c r="C2021" s="13" t="s">
        <v>183</v>
      </c>
      <c r="D2021" s="14" t="str">
        <f t="shared" si="33"/>
        <v>Not Ready23Non-binaryTotal Anxiety (20.1)</v>
      </c>
      <c r="E2021" t="e">
        <f>VLOOKUP($D2021, Data!$A$2:$V$9750, E$16, 0)</f>
        <v>#N/A</v>
      </c>
      <c r="F2021" t="e">
        <f>VLOOKUP($D2021, Data!$A$2:$V$9750, F$16, 0)</f>
        <v>#N/A</v>
      </c>
      <c r="G2021" t="e">
        <f>VLOOKUP($D2021, Data!$A$2:$V$9750, G$16, 0)</f>
        <v>#N/A</v>
      </c>
      <c r="H2021" t="e">
        <f>VLOOKUP($D2021, Data!$A$2:$V$9750, H$16, 0)</f>
        <v>#N/A</v>
      </c>
      <c r="I2021" t="e">
        <f>VLOOKUP($D2021, Data!$A$2:$V$9750, I$16, 0)</f>
        <v>#N/A</v>
      </c>
    </row>
    <row r="2022" spans="1:9" x14ac:dyDescent="0.25">
      <c r="A2022" s="11">
        <v>23</v>
      </c>
      <c r="B2022" s="13" t="s">
        <v>181</v>
      </c>
      <c r="C2022" s="13" t="s">
        <v>29</v>
      </c>
      <c r="D2022" s="14" t="str">
        <f t="shared" si="33"/>
        <v>Not Ready23TransgenderSocial Phobia (9.1)</v>
      </c>
      <c r="E2022" t="e">
        <f>VLOOKUP($D2022, Data!$A$2:$V$9750, E$16, 0)</f>
        <v>#N/A</v>
      </c>
      <c r="F2022" t="e">
        <f>VLOOKUP($D2022, Data!$A$2:$V$9750, F$16, 0)</f>
        <v>#N/A</v>
      </c>
      <c r="G2022" t="e">
        <f>VLOOKUP($D2022, Data!$A$2:$V$9750, G$16, 0)</f>
        <v>#N/A</v>
      </c>
      <c r="H2022" t="e">
        <f>VLOOKUP($D2022, Data!$A$2:$V$9750, H$16, 0)</f>
        <v>#N/A</v>
      </c>
      <c r="I2022" t="e">
        <f>VLOOKUP($D2022, Data!$A$2:$V$9750, I$16, 0)</f>
        <v>#N/A</v>
      </c>
    </row>
    <row r="2023" spans="1:9" x14ac:dyDescent="0.25">
      <c r="A2023" s="11">
        <v>23</v>
      </c>
      <c r="B2023" s="13" t="s">
        <v>181</v>
      </c>
      <c r="C2023" s="13" t="s">
        <v>30</v>
      </c>
      <c r="D2023" s="14" t="str">
        <f t="shared" si="33"/>
        <v>Not Ready23TransgenderPanic Disorder (9.1)</v>
      </c>
      <c r="E2023" t="e">
        <f>VLOOKUP($D2023, Data!$A$2:$V$9750, E$16, 0)</f>
        <v>#N/A</v>
      </c>
      <c r="F2023" t="e">
        <f>VLOOKUP($D2023, Data!$A$2:$V$9750, F$16, 0)</f>
        <v>#N/A</v>
      </c>
      <c r="G2023" t="e">
        <f>VLOOKUP($D2023, Data!$A$2:$V$9750, G$16, 0)</f>
        <v>#N/A</v>
      </c>
      <c r="H2023" t="e">
        <f>VLOOKUP($D2023, Data!$A$2:$V$9750, H$16, 0)</f>
        <v>#N/A</v>
      </c>
      <c r="I2023" t="e">
        <f>VLOOKUP($D2023, Data!$A$2:$V$9750, I$16, 0)</f>
        <v>#N/A</v>
      </c>
    </row>
    <row r="2024" spans="1:9" x14ac:dyDescent="0.25">
      <c r="A2024" s="11">
        <v>23</v>
      </c>
      <c r="B2024" s="13" t="s">
        <v>181</v>
      </c>
      <c r="C2024" s="13" t="s">
        <v>31</v>
      </c>
      <c r="D2024" s="14" t="str">
        <f t="shared" si="33"/>
        <v>Not Ready23TransgenderGeneralized Anxiety Disorder (6.1)</v>
      </c>
      <c r="E2024" t="e">
        <f>VLOOKUP($D2024, Data!$A$2:$V$9750, E$16, 0)</f>
        <v>#N/A</v>
      </c>
      <c r="F2024" t="e">
        <f>VLOOKUP($D2024, Data!$A$2:$V$9750, F$16, 0)</f>
        <v>#N/A</v>
      </c>
      <c r="G2024" t="e">
        <f>VLOOKUP($D2024, Data!$A$2:$V$9750, G$16, 0)</f>
        <v>#N/A</v>
      </c>
      <c r="H2024" t="e">
        <f>VLOOKUP($D2024, Data!$A$2:$V$9750, H$16, 0)</f>
        <v>#N/A</v>
      </c>
      <c r="I2024" t="e">
        <f>VLOOKUP($D2024, Data!$A$2:$V$9750, I$16, 0)</f>
        <v>#N/A</v>
      </c>
    </row>
    <row r="2025" spans="1:9" x14ac:dyDescent="0.25">
      <c r="A2025" s="11">
        <v>23</v>
      </c>
      <c r="B2025" s="13" t="s">
        <v>181</v>
      </c>
      <c r="C2025" s="13" t="s">
        <v>32</v>
      </c>
      <c r="D2025" s="14" t="str">
        <f t="shared" si="33"/>
        <v>Not Ready23TransgenderMajor Depressive Disorder (10.1)</v>
      </c>
      <c r="E2025" t="e">
        <f>VLOOKUP($D2025, Data!$A$2:$V$9750, E$16, 0)</f>
        <v>#N/A</v>
      </c>
      <c r="F2025" t="e">
        <f>VLOOKUP($D2025, Data!$A$2:$V$9750, F$16, 0)</f>
        <v>#N/A</v>
      </c>
      <c r="G2025" t="e">
        <f>VLOOKUP($D2025, Data!$A$2:$V$9750, G$16, 0)</f>
        <v>#N/A</v>
      </c>
      <c r="H2025" t="e">
        <f>VLOOKUP($D2025, Data!$A$2:$V$9750, H$16, 0)</f>
        <v>#N/A</v>
      </c>
      <c r="I2025" t="e">
        <f>VLOOKUP($D2025, Data!$A$2:$V$9750, I$16, 0)</f>
        <v>#N/A</v>
      </c>
    </row>
    <row r="2026" spans="1:9" x14ac:dyDescent="0.25">
      <c r="A2026" s="11">
        <v>23</v>
      </c>
      <c r="B2026" s="13" t="s">
        <v>181</v>
      </c>
      <c r="C2026" s="13" t="s">
        <v>33</v>
      </c>
      <c r="D2026" s="14" t="str">
        <f t="shared" si="33"/>
        <v>Not Ready23TransgenderSeparation Anxiety Disorder (7.1)</v>
      </c>
      <c r="E2026" t="e">
        <f>VLOOKUP($D2026, Data!$A$2:$V$9750, E$16, 0)</f>
        <v>#N/A</v>
      </c>
      <c r="F2026" t="e">
        <f>VLOOKUP($D2026, Data!$A$2:$V$9750, F$16, 0)</f>
        <v>#N/A</v>
      </c>
      <c r="G2026" t="e">
        <f>VLOOKUP($D2026, Data!$A$2:$V$9750, G$16, 0)</f>
        <v>#N/A</v>
      </c>
      <c r="H2026" t="e">
        <f>VLOOKUP($D2026, Data!$A$2:$V$9750, H$16, 0)</f>
        <v>#N/A</v>
      </c>
      <c r="I2026" t="e">
        <f>VLOOKUP($D2026, Data!$A$2:$V$9750, I$16, 0)</f>
        <v>#N/A</v>
      </c>
    </row>
    <row r="2027" spans="1:9" x14ac:dyDescent="0.25">
      <c r="A2027" s="11">
        <v>23</v>
      </c>
      <c r="B2027" s="13" t="s">
        <v>181</v>
      </c>
      <c r="C2027" s="13" t="s">
        <v>34</v>
      </c>
      <c r="D2027" s="14" t="str">
        <f t="shared" si="33"/>
        <v>Not Ready23TransgenderObsessive Compulsive Disorder (6.1)</v>
      </c>
      <c r="E2027" t="e">
        <f>VLOOKUP($D2027, Data!$A$2:$V$9750, E$16, 0)</f>
        <v>#N/A</v>
      </c>
      <c r="F2027" t="e">
        <f>VLOOKUP($D2027, Data!$A$2:$V$9750, F$16, 0)</f>
        <v>#N/A</v>
      </c>
      <c r="G2027" t="e">
        <f>VLOOKUP($D2027, Data!$A$2:$V$9750, G$16, 0)</f>
        <v>#N/A</v>
      </c>
      <c r="H2027" t="e">
        <f>VLOOKUP($D2027, Data!$A$2:$V$9750, H$16, 0)</f>
        <v>#N/A</v>
      </c>
      <c r="I2027" t="e">
        <f>VLOOKUP($D2027, Data!$A$2:$V$9750, I$16, 0)</f>
        <v>#N/A</v>
      </c>
    </row>
    <row r="2028" spans="1:9" x14ac:dyDescent="0.25">
      <c r="A2028" s="11">
        <v>23</v>
      </c>
      <c r="B2028" s="13" t="s">
        <v>181</v>
      </c>
      <c r="C2028" s="13" t="s">
        <v>35</v>
      </c>
      <c r="D2028" s="14" t="str">
        <f t="shared" si="33"/>
        <v>Not Ready23TransgenderTotal Anxiety (37.1)</v>
      </c>
      <c r="E2028" t="e">
        <f>VLOOKUP($D2028, Data!$A$2:$V$9750, E$16, 0)</f>
        <v>#N/A</v>
      </c>
      <c r="F2028" t="e">
        <f>VLOOKUP($D2028, Data!$A$2:$V$9750, F$16, 0)</f>
        <v>#N/A</v>
      </c>
      <c r="G2028" t="e">
        <f>VLOOKUP($D2028, Data!$A$2:$V$9750, G$16, 0)</f>
        <v>#N/A</v>
      </c>
      <c r="H2028" t="e">
        <f>VLOOKUP($D2028, Data!$A$2:$V$9750, H$16, 0)</f>
        <v>#N/A</v>
      </c>
      <c r="I2028" t="e">
        <f>VLOOKUP($D2028, Data!$A$2:$V$9750, I$16, 0)</f>
        <v>#N/A</v>
      </c>
    </row>
    <row r="2029" spans="1:9" x14ac:dyDescent="0.25">
      <c r="A2029" s="11">
        <v>23</v>
      </c>
      <c r="B2029" s="13" t="s">
        <v>181</v>
      </c>
      <c r="C2029" s="13" t="s">
        <v>36</v>
      </c>
      <c r="D2029" s="14" t="str">
        <f t="shared" si="33"/>
        <v>Not Ready23TransgenderTotal Anxiety and Depression (47.1)</v>
      </c>
      <c r="E2029" t="e">
        <f>VLOOKUP($D2029, Data!$A$2:$V$9750, E$16, 0)</f>
        <v>#N/A</v>
      </c>
      <c r="F2029" t="e">
        <f>VLOOKUP($D2029, Data!$A$2:$V$9750, F$16, 0)</f>
        <v>#N/A</v>
      </c>
      <c r="G2029" t="e">
        <f>VLOOKUP($D2029, Data!$A$2:$V$9750, G$16, 0)</f>
        <v>#N/A</v>
      </c>
      <c r="H2029" t="e">
        <f>VLOOKUP($D2029, Data!$A$2:$V$9750, H$16, 0)</f>
        <v>#N/A</v>
      </c>
      <c r="I2029" t="e">
        <f>VLOOKUP($D2029, Data!$A$2:$V$9750, I$16, 0)</f>
        <v>#N/A</v>
      </c>
    </row>
    <row r="2030" spans="1:9" x14ac:dyDescent="0.25">
      <c r="A2030" s="11">
        <v>23</v>
      </c>
      <c r="B2030" s="13" t="s">
        <v>181</v>
      </c>
      <c r="C2030" s="13" t="s">
        <v>52</v>
      </c>
      <c r="D2030" s="14" t="str">
        <f t="shared" si="33"/>
        <v>Not Ready23TransgenderTotal Anxiety (15.1)</v>
      </c>
      <c r="E2030" t="e">
        <f>VLOOKUP($D2030, Data!$A$2:$V$9750, E$16, 0)</f>
        <v>#N/A</v>
      </c>
      <c r="F2030" t="e">
        <f>VLOOKUP($D2030, Data!$A$2:$V$9750, F$16, 0)</f>
        <v>#N/A</v>
      </c>
      <c r="G2030" t="e">
        <f>VLOOKUP($D2030, Data!$A$2:$V$9750, G$16, 0)</f>
        <v>#N/A</v>
      </c>
      <c r="H2030" t="e">
        <f>VLOOKUP($D2030, Data!$A$2:$V$9750, H$16, 0)</f>
        <v>#N/A</v>
      </c>
      <c r="I2030" t="e">
        <f>VLOOKUP($D2030, Data!$A$2:$V$9750, I$16, 0)</f>
        <v>#N/A</v>
      </c>
    </row>
    <row r="2031" spans="1:9" x14ac:dyDescent="0.25">
      <c r="A2031" s="11">
        <v>23</v>
      </c>
      <c r="B2031" s="13" t="s">
        <v>181</v>
      </c>
      <c r="C2031" s="13" t="s">
        <v>53</v>
      </c>
      <c r="D2031" s="14" t="str">
        <f t="shared" si="33"/>
        <v>Not Ready23TransgenderTotal Anxiety and Depression (25.1)</v>
      </c>
      <c r="E2031" t="e">
        <f>VLOOKUP($D2031, Data!$A$2:$V$9750, E$16, 0)</f>
        <v>#N/A</v>
      </c>
      <c r="F2031" t="e">
        <f>VLOOKUP($D2031, Data!$A$2:$V$9750, F$16, 0)</f>
        <v>#N/A</v>
      </c>
      <c r="G2031" t="e">
        <f>VLOOKUP($D2031, Data!$A$2:$V$9750, G$16, 0)</f>
        <v>#N/A</v>
      </c>
      <c r="H2031" t="e">
        <f>VLOOKUP($D2031, Data!$A$2:$V$9750, H$16, 0)</f>
        <v>#N/A</v>
      </c>
      <c r="I2031" t="e">
        <f>VLOOKUP($D2031, Data!$A$2:$V$9750, I$16, 0)</f>
        <v>#N/A</v>
      </c>
    </row>
    <row r="2032" spans="1:9" x14ac:dyDescent="0.25">
      <c r="A2032" s="11">
        <v>23</v>
      </c>
      <c r="B2032" s="13" t="s">
        <v>181</v>
      </c>
      <c r="C2032" s="13" t="s">
        <v>182</v>
      </c>
      <c r="D2032" s="14" t="str">
        <f t="shared" si="33"/>
        <v>Not Ready23TransgenderTotal Depression (5.1)</v>
      </c>
      <c r="E2032" t="e">
        <f>VLOOKUP($D2032, Data!$A$2:$V$9750, E$16, 0)</f>
        <v>#N/A</v>
      </c>
      <c r="F2032" t="e">
        <f>VLOOKUP($D2032, Data!$A$2:$V$9750, F$16, 0)</f>
        <v>#N/A</v>
      </c>
      <c r="G2032" t="e">
        <f>VLOOKUP($D2032, Data!$A$2:$V$9750, G$16, 0)</f>
        <v>#N/A</v>
      </c>
      <c r="H2032" t="e">
        <f>VLOOKUP($D2032, Data!$A$2:$V$9750, H$16, 0)</f>
        <v>#N/A</v>
      </c>
      <c r="I2032" t="e">
        <f>VLOOKUP($D2032, Data!$A$2:$V$9750, I$16, 0)</f>
        <v>#N/A</v>
      </c>
    </row>
    <row r="2033" spans="1:9" x14ac:dyDescent="0.25">
      <c r="A2033" s="11">
        <v>23</v>
      </c>
      <c r="B2033" s="13" t="s">
        <v>181</v>
      </c>
      <c r="C2033" s="13" t="s">
        <v>183</v>
      </c>
      <c r="D2033" s="14" t="str">
        <f t="shared" si="33"/>
        <v>Not Ready23TransgenderTotal Anxiety (20.1)</v>
      </c>
      <c r="E2033" t="e">
        <f>VLOOKUP($D2033, Data!$A$2:$V$9750, E$16, 0)</f>
        <v>#N/A</v>
      </c>
      <c r="F2033" t="e">
        <f>VLOOKUP($D2033, Data!$A$2:$V$9750, F$16, 0)</f>
        <v>#N/A</v>
      </c>
      <c r="G2033" t="e">
        <f>VLOOKUP($D2033, Data!$A$2:$V$9750, G$16, 0)</f>
        <v>#N/A</v>
      </c>
      <c r="H2033" t="e">
        <f>VLOOKUP($D2033, Data!$A$2:$V$9750, H$16, 0)</f>
        <v>#N/A</v>
      </c>
      <c r="I2033" t="e">
        <f>VLOOKUP($D2033, Data!$A$2:$V$9750, I$16, 0)</f>
        <v>#N/A</v>
      </c>
    </row>
    <row r="2034" spans="1:9" x14ac:dyDescent="0.25">
      <c r="A2034" s="11">
        <v>24</v>
      </c>
      <c r="B2034" s="13" t="s">
        <v>176</v>
      </c>
      <c r="C2034" s="13" t="s">
        <v>29</v>
      </c>
      <c r="D2034" s="14" t="str">
        <f t="shared" si="33"/>
        <v>Not Ready24BigenderSocial Phobia (9.1)</v>
      </c>
      <c r="E2034" t="e">
        <f>VLOOKUP($D2034, Data!$A$2:$V$9750, E$16, 0)</f>
        <v>#N/A</v>
      </c>
      <c r="F2034" t="e">
        <f>VLOOKUP($D2034, Data!$A$2:$V$9750, F$16, 0)</f>
        <v>#N/A</v>
      </c>
      <c r="G2034" t="e">
        <f>VLOOKUP($D2034, Data!$A$2:$V$9750, G$16, 0)</f>
        <v>#N/A</v>
      </c>
      <c r="H2034" t="e">
        <f>VLOOKUP($D2034, Data!$A$2:$V$9750, H$16, 0)</f>
        <v>#N/A</v>
      </c>
      <c r="I2034" t="e">
        <f>VLOOKUP($D2034, Data!$A$2:$V$9750, I$16, 0)</f>
        <v>#N/A</v>
      </c>
    </row>
    <row r="2035" spans="1:9" x14ac:dyDescent="0.25">
      <c r="A2035" s="11">
        <v>24</v>
      </c>
      <c r="B2035" s="13" t="s">
        <v>176</v>
      </c>
      <c r="C2035" s="13" t="s">
        <v>30</v>
      </c>
      <c r="D2035" s="14" t="str">
        <f t="shared" si="33"/>
        <v>Not Ready24BigenderPanic Disorder (9.1)</v>
      </c>
      <c r="E2035" t="e">
        <f>VLOOKUP($D2035, Data!$A$2:$V$9750, E$16, 0)</f>
        <v>#N/A</v>
      </c>
      <c r="F2035" t="e">
        <f>VLOOKUP($D2035, Data!$A$2:$V$9750, F$16, 0)</f>
        <v>#N/A</v>
      </c>
      <c r="G2035" t="e">
        <f>VLOOKUP($D2035, Data!$A$2:$V$9750, G$16, 0)</f>
        <v>#N/A</v>
      </c>
      <c r="H2035" t="e">
        <f>VLOOKUP($D2035, Data!$A$2:$V$9750, H$16, 0)</f>
        <v>#N/A</v>
      </c>
      <c r="I2035" t="e">
        <f>VLOOKUP($D2035, Data!$A$2:$V$9750, I$16, 0)</f>
        <v>#N/A</v>
      </c>
    </row>
    <row r="2036" spans="1:9" x14ac:dyDescent="0.25">
      <c r="A2036" s="11">
        <v>24</v>
      </c>
      <c r="B2036" s="13" t="s">
        <v>176</v>
      </c>
      <c r="C2036" s="13" t="s">
        <v>31</v>
      </c>
      <c r="D2036" s="14" t="str">
        <f t="shared" si="33"/>
        <v>Not Ready24BigenderGeneralized Anxiety Disorder (6.1)</v>
      </c>
      <c r="E2036" t="e">
        <f>VLOOKUP($D2036, Data!$A$2:$V$9750, E$16, 0)</f>
        <v>#N/A</v>
      </c>
      <c r="F2036" t="e">
        <f>VLOOKUP($D2036, Data!$A$2:$V$9750, F$16, 0)</f>
        <v>#N/A</v>
      </c>
      <c r="G2036" t="e">
        <f>VLOOKUP($D2036, Data!$A$2:$V$9750, G$16, 0)</f>
        <v>#N/A</v>
      </c>
      <c r="H2036" t="e">
        <f>VLOOKUP($D2036, Data!$A$2:$V$9750, H$16, 0)</f>
        <v>#N/A</v>
      </c>
      <c r="I2036" t="e">
        <f>VLOOKUP($D2036, Data!$A$2:$V$9750, I$16, 0)</f>
        <v>#N/A</v>
      </c>
    </row>
    <row r="2037" spans="1:9" x14ac:dyDescent="0.25">
      <c r="A2037" s="11">
        <v>24</v>
      </c>
      <c r="B2037" s="13" t="s">
        <v>176</v>
      </c>
      <c r="C2037" s="13" t="s">
        <v>32</v>
      </c>
      <c r="D2037" s="14" t="str">
        <f t="shared" si="33"/>
        <v>Not Ready24BigenderMajor Depressive Disorder (10.1)</v>
      </c>
      <c r="E2037" t="e">
        <f>VLOOKUP($D2037, Data!$A$2:$V$9750, E$16, 0)</f>
        <v>#N/A</v>
      </c>
      <c r="F2037" t="e">
        <f>VLOOKUP($D2037, Data!$A$2:$V$9750, F$16, 0)</f>
        <v>#N/A</v>
      </c>
      <c r="G2037" t="e">
        <f>VLOOKUP($D2037, Data!$A$2:$V$9750, G$16, 0)</f>
        <v>#N/A</v>
      </c>
      <c r="H2037" t="e">
        <f>VLOOKUP($D2037, Data!$A$2:$V$9750, H$16, 0)</f>
        <v>#N/A</v>
      </c>
      <c r="I2037" t="e">
        <f>VLOOKUP($D2037, Data!$A$2:$V$9750, I$16, 0)</f>
        <v>#N/A</v>
      </c>
    </row>
    <row r="2038" spans="1:9" x14ac:dyDescent="0.25">
      <c r="A2038" s="11">
        <v>24</v>
      </c>
      <c r="B2038" s="13" t="s">
        <v>176</v>
      </c>
      <c r="C2038" s="13" t="s">
        <v>33</v>
      </c>
      <c r="D2038" s="14" t="str">
        <f t="shared" si="33"/>
        <v>Not Ready24BigenderSeparation Anxiety Disorder (7.1)</v>
      </c>
      <c r="E2038" t="e">
        <f>VLOOKUP($D2038, Data!$A$2:$V$9750, E$16, 0)</f>
        <v>#N/A</v>
      </c>
      <c r="F2038" t="e">
        <f>VLOOKUP($D2038, Data!$A$2:$V$9750, F$16, 0)</f>
        <v>#N/A</v>
      </c>
      <c r="G2038" t="e">
        <f>VLOOKUP($D2038, Data!$A$2:$V$9750, G$16, 0)</f>
        <v>#N/A</v>
      </c>
      <c r="H2038" t="e">
        <f>VLOOKUP($D2038, Data!$A$2:$V$9750, H$16, 0)</f>
        <v>#N/A</v>
      </c>
      <c r="I2038" t="e">
        <f>VLOOKUP($D2038, Data!$A$2:$V$9750, I$16, 0)</f>
        <v>#N/A</v>
      </c>
    </row>
    <row r="2039" spans="1:9" x14ac:dyDescent="0.25">
      <c r="A2039" s="11">
        <v>24</v>
      </c>
      <c r="B2039" s="13" t="s">
        <v>176</v>
      </c>
      <c r="C2039" s="13" t="s">
        <v>34</v>
      </c>
      <c r="D2039" s="14" t="str">
        <f t="shared" si="33"/>
        <v>Not Ready24BigenderObsessive Compulsive Disorder (6.1)</v>
      </c>
      <c r="E2039" t="e">
        <f>VLOOKUP($D2039, Data!$A$2:$V$9750, E$16, 0)</f>
        <v>#N/A</v>
      </c>
      <c r="F2039" t="e">
        <f>VLOOKUP($D2039, Data!$A$2:$V$9750, F$16, 0)</f>
        <v>#N/A</v>
      </c>
      <c r="G2039" t="e">
        <f>VLOOKUP($D2039, Data!$A$2:$V$9750, G$16, 0)</f>
        <v>#N/A</v>
      </c>
      <c r="H2039" t="e">
        <f>VLOOKUP($D2039, Data!$A$2:$V$9750, H$16, 0)</f>
        <v>#N/A</v>
      </c>
      <c r="I2039" t="e">
        <f>VLOOKUP($D2039, Data!$A$2:$V$9750, I$16, 0)</f>
        <v>#N/A</v>
      </c>
    </row>
    <row r="2040" spans="1:9" x14ac:dyDescent="0.25">
      <c r="A2040" s="11">
        <v>24</v>
      </c>
      <c r="B2040" s="13" t="s">
        <v>176</v>
      </c>
      <c r="C2040" s="13" t="s">
        <v>35</v>
      </c>
      <c r="D2040" s="14" t="str">
        <f t="shared" si="33"/>
        <v>Not Ready24BigenderTotal Anxiety (37.1)</v>
      </c>
      <c r="E2040" t="e">
        <f>VLOOKUP($D2040, Data!$A$2:$V$9750, E$16, 0)</f>
        <v>#N/A</v>
      </c>
      <c r="F2040" t="e">
        <f>VLOOKUP($D2040, Data!$A$2:$V$9750, F$16, 0)</f>
        <v>#N/A</v>
      </c>
      <c r="G2040" t="e">
        <f>VLOOKUP($D2040, Data!$A$2:$V$9750, G$16, 0)</f>
        <v>#N/A</v>
      </c>
      <c r="H2040" t="e">
        <f>VLOOKUP($D2040, Data!$A$2:$V$9750, H$16, 0)</f>
        <v>#N/A</v>
      </c>
      <c r="I2040" t="e">
        <f>VLOOKUP($D2040, Data!$A$2:$V$9750, I$16, 0)</f>
        <v>#N/A</v>
      </c>
    </row>
    <row r="2041" spans="1:9" x14ac:dyDescent="0.25">
      <c r="A2041" s="11">
        <v>24</v>
      </c>
      <c r="B2041" s="13" t="s">
        <v>176</v>
      </c>
      <c r="C2041" s="13" t="s">
        <v>36</v>
      </c>
      <c r="D2041" s="14" t="str">
        <f t="shared" si="33"/>
        <v>Not Ready24BigenderTotal Anxiety and Depression (47.1)</v>
      </c>
      <c r="E2041" t="e">
        <f>VLOOKUP($D2041, Data!$A$2:$V$9750, E$16, 0)</f>
        <v>#N/A</v>
      </c>
      <c r="F2041" t="e">
        <f>VLOOKUP($D2041, Data!$A$2:$V$9750, F$16, 0)</f>
        <v>#N/A</v>
      </c>
      <c r="G2041" t="e">
        <f>VLOOKUP($D2041, Data!$A$2:$V$9750, G$16, 0)</f>
        <v>#N/A</v>
      </c>
      <c r="H2041" t="e">
        <f>VLOOKUP($D2041, Data!$A$2:$V$9750, H$16, 0)</f>
        <v>#N/A</v>
      </c>
      <c r="I2041" t="e">
        <f>VLOOKUP($D2041, Data!$A$2:$V$9750, I$16, 0)</f>
        <v>#N/A</v>
      </c>
    </row>
    <row r="2042" spans="1:9" x14ac:dyDescent="0.25">
      <c r="A2042" s="11">
        <v>24</v>
      </c>
      <c r="B2042" s="13" t="s">
        <v>176</v>
      </c>
      <c r="C2042" s="13" t="s">
        <v>52</v>
      </c>
      <c r="D2042" s="14" t="str">
        <f t="shared" si="33"/>
        <v>Not Ready24BigenderTotal Anxiety (15.1)</v>
      </c>
      <c r="E2042" t="e">
        <f>VLOOKUP($D2042, Data!$A$2:$V$9750, E$16, 0)</f>
        <v>#N/A</v>
      </c>
      <c r="F2042" t="e">
        <f>VLOOKUP($D2042, Data!$A$2:$V$9750, F$16, 0)</f>
        <v>#N/A</v>
      </c>
      <c r="G2042" t="e">
        <f>VLOOKUP($D2042, Data!$A$2:$V$9750, G$16, 0)</f>
        <v>#N/A</v>
      </c>
      <c r="H2042" t="e">
        <f>VLOOKUP($D2042, Data!$A$2:$V$9750, H$16, 0)</f>
        <v>#N/A</v>
      </c>
      <c r="I2042" t="e">
        <f>VLOOKUP($D2042, Data!$A$2:$V$9750, I$16, 0)</f>
        <v>#N/A</v>
      </c>
    </row>
    <row r="2043" spans="1:9" x14ac:dyDescent="0.25">
      <c r="A2043" s="11">
        <v>24</v>
      </c>
      <c r="B2043" s="13" t="s">
        <v>176</v>
      </c>
      <c r="C2043" s="13" t="s">
        <v>53</v>
      </c>
      <c r="D2043" s="14" t="str">
        <f t="shared" si="33"/>
        <v>Not Ready24BigenderTotal Anxiety and Depression (25.1)</v>
      </c>
      <c r="E2043" t="e">
        <f>VLOOKUP($D2043, Data!$A$2:$V$9750, E$16, 0)</f>
        <v>#N/A</v>
      </c>
      <c r="F2043" t="e">
        <f>VLOOKUP($D2043, Data!$A$2:$V$9750, F$16, 0)</f>
        <v>#N/A</v>
      </c>
      <c r="G2043" t="e">
        <f>VLOOKUP($D2043, Data!$A$2:$V$9750, G$16, 0)</f>
        <v>#N/A</v>
      </c>
      <c r="H2043" t="e">
        <f>VLOOKUP($D2043, Data!$A$2:$V$9750, H$16, 0)</f>
        <v>#N/A</v>
      </c>
      <c r="I2043" t="e">
        <f>VLOOKUP($D2043, Data!$A$2:$V$9750, I$16, 0)</f>
        <v>#N/A</v>
      </c>
    </row>
    <row r="2044" spans="1:9" x14ac:dyDescent="0.25">
      <c r="A2044" s="11">
        <v>24</v>
      </c>
      <c r="B2044" s="13" t="s">
        <v>176</v>
      </c>
      <c r="C2044" s="13" t="s">
        <v>182</v>
      </c>
      <c r="D2044" s="14" t="str">
        <f t="shared" si="33"/>
        <v>Not Ready24BigenderTotal Depression (5.1)</v>
      </c>
      <c r="E2044" t="e">
        <f>VLOOKUP($D2044, Data!$A$2:$V$9750, E$16, 0)</f>
        <v>#N/A</v>
      </c>
      <c r="F2044" t="e">
        <f>VLOOKUP($D2044, Data!$A$2:$V$9750, F$16, 0)</f>
        <v>#N/A</v>
      </c>
      <c r="G2044" t="e">
        <f>VLOOKUP($D2044, Data!$A$2:$V$9750, G$16, 0)</f>
        <v>#N/A</v>
      </c>
      <c r="H2044" t="e">
        <f>VLOOKUP($D2044, Data!$A$2:$V$9750, H$16, 0)</f>
        <v>#N/A</v>
      </c>
      <c r="I2044" t="e">
        <f>VLOOKUP($D2044, Data!$A$2:$V$9750, I$16, 0)</f>
        <v>#N/A</v>
      </c>
    </row>
    <row r="2045" spans="1:9" x14ac:dyDescent="0.25">
      <c r="A2045" s="11">
        <v>24</v>
      </c>
      <c r="B2045" s="13" t="s">
        <v>176</v>
      </c>
      <c r="C2045" s="13" t="s">
        <v>183</v>
      </c>
      <c r="D2045" s="14" t="str">
        <f t="shared" si="33"/>
        <v>Not Ready24BigenderTotal Anxiety (20.1)</v>
      </c>
      <c r="E2045" t="e">
        <f>VLOOKUP($D2045, Data!$A$2:$V$9750, E$16, 0)</f>
        <v>#N/A</v>
      </c>
      <c r="F2045" t="e">
        <f>VLOOKUP($D2045, Data!$A$2:$V$9750, F$16, 0)</f>
        <v>#N/A</v>
      </c>
      <c r="G2045" t="e">
        <f>VLOOKUP($D2045, Data!$A$2:$V$9750, G$16, 0)</f>
        <v>#N/A</v>
      </c>
      <c r="H2045" t="e">
        <f>VLOOKUP($D2045, Data!$A$2:$V$9750, H$16, 0)</f>
        <v>#N/A</v>
      </c>
      <c r="I2045" t="e">
        <f>VLOOKUP($D2045, Data!$A$2:$V$9750, I$16, 0)</f>
        <v>#N/A</v>
      </c>
    </row>
    <row r="2046" spans="1:9" x14ac:dyDescent="0.25">
      <c r="A2046" s="11">
        <v>24</v>
      </c>
      <c r="B2046" s="13" t="s">
        <v>177</v>
      </c>
      <c r="C2046" s="13" t="s">
        <v>29</v>
      </c>
      <c r="D2046" s="14" t="str">
        <f t="shared" si="33"/>
        <v>Not Ready24FemaleSocial Phobia (9.1)</v>
      </c>
      <c r="E2046" t="e">
        <f>VLOOKUP($D2046, Data!$A$2:$V$9750, E$16, 0)</f>
        <v>#N/A</v>
      </c>
      <c r="F2046" t="e">
        <f>VLOOKUP($D2046, Data!$A$2:$V$9750, F$16, 0)</f>
        <v>#N/A</v>
      </c>
      <c r="G2046" t="e">
        <f>VLOOKUP($D2046, Data!$A$2:$V$9750, G$16, 0)</f>
        <v>#N/A</v>
      </c>
      <c r="H2046" t="e">
        <f>VLOOKUP($D2046, Data!$A$2:$V$9750, H$16, 0)</f>
        <v>#N/A</v>
      </c>
      <c r="I2046" t="e">
        <f>VLOOKUP($D2046, Data!$A$2:$V$9750, I$16, 0)</f>
        <v>#N/A</v>
      </c>
    </row>
    <row r="2047" spans="1:9" x14ac:dyDescent="0.25">
      <c r="A2047" s="11">
        <v>24</v>
      </c>
      <c r="B2047" s="13" t="s">
        <v>177</v>
      </c>
      <c r="C2047" s="13" t="s">
        <v>30</v>
      </c>
      <c r="D2047" s="14" t="str">
        <f t="shared" si="33"/>
        <v>Not Ready24FemalePanic Disorder (9.1)</v>
      </c>
      <c r="E2047" t="e">
        <f>VLOOKUP($D2047, Data!$A$2:$V$9750, E$16, 0)</f>
        <v>#N/A</v>
      </c>
      <c r="F2047" t="e">
        <f>VLOOKUP($D2047, Data!$A$2:$V$9750, F$16, 0)</f>
        <v>#N/A</v>
      </c>
      <c r="G2047" t="e">
        <f>VLOOKUP($D2047, Data!$A$2:$V$9750, G$16, 0)</f>
        <v>#N/A</v>
      </c>
      <c r="H2047" t="e">
        <f>VLOOKUP($D2047, Data!$A$2:$V$9750, H$16, 0)</f>
        <v>#N/A</v>
      </c>
      <c r="I2047" t="e">
        <f>VLOOKUP($D2047, Data!$A$2:$V$9750, I$16, 0)</f>
        <v>#N/A</v>
      </c>
    </row>
    <row r="2048" spans="1:9" x14ac:dyDescent="0.25">
      <c r="A2048" s="11">
        <v>24</v>
      </c>
      <c r="B2048" s="13" t="s">
        <v>177</v>
      </c>
      <c r="C2048" s="13" t="s">
        <v>31</v>
      </c>
      <c r="D2048" s="14" t="str">
        <f t="shared" si="33"/>
        <v>Not Ready24FemaleGeneralized Anxiety Disorder (6.1)</v>
      </c>
      <c r="E2048" t="e">
        <f>VLOOKUP($D2048, Data!$A$2:$V$9750, E$16, 0)</f>
        <v>#N/A</v>
      </c>
      <c r="F2048" t="e">
        <f>VLOOKUP($D2048, Data!$A$2:$V$9750, F$16, 0)</f>
        <v>#N/A</v>
      </c>
      <c r="G2048" t="e">
        <f>VLOOKUP($D2048, Data!$A$2:$V$9750, G$16, 0)</f>
        <v>#N/A</v>
      </c>
      <c r="H2048" t="e">
        <f>VLOOKUP($D2048, Data!$A$2:$V$9750, H$16, 0)</f>
        <v>#N/A</v>
      </c>
      <c r="I2048" t="e">
        <f>VLOOKUP($D2048, Data!$A$2:$V$9750, I$16, 0)</f>
        <v>#N/A</v>
      </c>
    </row>
    <row r="2049" spans="1:9" x14ac:dyDescent="0.25">
      <c r="A2049" s="11">
        <v>24</v>
      </c>
      <c r="B2049" s="13" t="s">
        <v>177</v>
      </c>
      <c r="C2049" s="13" t="s">
        <v>32</v>
      </c>
      <c r="D2049" s="14" t="str">
        <f t="shared" si="33"/>
        <v>Not Ready24FemaleMajor Depressive Disorder (10.1)</v>
      </c>
      <c r="E2049" t="e">
        <f>VLOOKUP($D2049, Data!$A$2:$V$9750, E$16, 0)</f>
        <v>#N/A</v>
      </c>
      <c r="F2049" t="e">
        <f>VLOOKUP($D2049, Data!$A$2:$V$9750, F$16, 0)</f>
        <v>#N/A</v>
      </c>
      <c r="G2049" t="e">
        <f>VLOOKUP($D2049, Data!$A$2:$V$9750, G$16, 0)</f>
        <v>#N/A</v>
      </c>
      <c r="H2049" t="e">
        <f>VLOOKUP($D2049, Data!$A$2:$V$9750, H$16, 0)</f>
        <v>#N/A</v>
      </c>
      <c r="I2049" t="e">
        <f>VLOOKUP($D2049, Data!$A$2:$V$9750, I$16, 0)</f>
        <v>#N/A</v>
      </c>
    </row>
    <row r="2050" spans="1:9" x14ac:dyDescent="0.25">
      <c r="A2050" s="11">
        <v>24</v>
      </c>
      <c r="B2050" s="13" t="s">
        <v>177</v>
      </c>
      <c r="C2050" s="13" t="s">
        <v>33</v>
      </c>
      <c r="D2050" s="14" t="str">
        <f t="shared" si="33"/>
        <v>Not Ready24FemaleSeparation Anxiety Disorder (7.1)</v>
      </c>
      <c r="E2050" t="e">
        <f>VLOOKUP($D2050, Data!$A$2:$V$9750, E$16, 0)</f>
        <v>#N/A</v>
      </c>
      <c r="F2050" t="e">
        <f>VLOOKUP($D2050, Data!$A$2:$V$9750, F$16, 0)</f>
        <v>#N/A</v>
      </c>
      <c r="G2050" t="e">
        <f>VLOOKUP($D2050, Data!$A$2:$V$9750, G$16, 0)</f>
        <v>#N/A</v>
      </c>
      <c r="H2050" t="e">
        <f>VLOOKUP($D2050, Data!$A$2:$V$9750, H$16, 0)</f>
        <v>#N/A</v>
      </c>
      <c r="I2050" t="e">
        <f>VLOOKUP($D2050, Data!$A$2:$V$9750, I$16, 0)</f>
        <v>#N/A</v>
      </c>
    </row>
    <row r="2051" spans="1:9" x14ac:dyDescent="0.25">
      <c r="A2051" s="11">
        <v>24</v>
      </c>
      <c r="B2051" s="13" t="s">
        <v>177</v>
      </c>
      <c r="C2051" s="13" t="s">
        <v>34</v>
      </c>
      <c r="D2051" s="14" t="str">
        <f t="shared" si="33"/>
        <v>Not Ready24FemaleObsessive Compulsive Disorder (6.1)</v>
      </c>
      <c r="E2051" t="e">
        <f>VLOOKUP($D2051, Data!$A$2:$V$9750, E$16, 0)</f>
        <v>#N/A</v>
      </c>
      <c r="F2051" t="e">
        <f>VLOOKUP($D2051, Data!$A$2:$V$9750, F$16, 0)</f>
        <v>#N/A</v>
      </c>
      <c r="G2051" t="e">
        <f>VLOOKUP($D2051, Data!$A$2:$V$9750, G$16, 0)</f>
        <v>#N/A</v>
      </c>
      <c r="H2051" t="e">
        <f>VLOOKUP($D2051, Data!$A$2:$V$9750, H$16, 0)</f>
        <v>#N/A</v>
      </c>
      <c r="I2051" t="e">
        <f>VLOOKUP($D2051, Data!$A$2:$V$9750, I$16, 0)</f>
        <v>#N/A</v>
      </c>
    </row>
    <row r="2052" spans="1:9" x14ac:dyDescent="0.25">
      <c r="A2052" s="11">
        <v>24</v>
      </c>
      <c r="B2052" s="13" t="s">
        <v>177</v>
      </c>
      <c r="C2052" s="13" t="s">
        <v>35</v>
      </c>
      <c r="D2052" s="14" t="str">
        <f t="shared" si="33"/>
        <v>Not Ready24FemaleTotal Anxiety (37.1)</v>
      </c>
      <c r="E2052" t="e">
        <f>VLOOKUP($D2052, Data!$A$2:$V$9750, E$16, 0)</f>
        <v>#N/A</v>
      </c>
      <c r="F2052" t="e">
        <f>VLOOKUP($D2052, Data!$A$2:$V$9750, F$16, 0)</f>
        <v>#N/A</v>
      </c>
      <c r="G2052" t="e">
        <f>VLOOKUP($D2052, Data!$A$2:$V$9750, G$16, 0)</f>
        <v>#N/A</v>
      </c>
      <c r="H2052" t="e">
        <f>VLOOKUP($D2052, Data!$A$2:$V$9750, H$16, 0)</f>
        <v>#N/A</v>
      </c>
      <c r="I2052" t="e">
        <f>VLOOKUP($D2052, Data!$A$2:$V$9750, I$16, 0)</f>
        <v>#N/A</v>
      </c>
    </row>
    <row r="2053" spans="1:9" x14ac:dyDescent="0.25">
      <c r="A2053" s="11">
        <v>24</v>
      </c>
      <c r="B2053" s="13" t="s">
        <v>177</v>
      </c>
      <c r="C2053" s="13" t="s">
        <v>36</v>
      </c>
      <c r="D2053" s="14" t="str">
        <f t="shared" si="33"/>
        <v>Not Ready24FemaleTotal Anxiety and Depression (47.1)</v>
      </c>
      <c r="E2053" t="e">
        <f>VLOOKUP($D2053, Data!$A$2:$V$9750, E$16, 0)</f>
        <v>#N/A</v>
      </c>
      <c r="F2053" t="e">
        <f>VLOOKUP($D2053, Data!$A$2:$V$9750, F$16, 0)</f>
        <v>#N/A</v>
      </c>
      <c r="G2053" t="e">
        <f>VLOOKUP($D2053, Data!$A$2:$V$9750, G$16, 0)</f>
        <v>#N/A</v>
      </c>
      <c r="H2053" t="e">
        <f>VLOOKUP($D2053, Data!$A$2:$V$9750, H$16, 0)</f>
        <v>#N/A</v>
      </c>
      <c r="I2053" t="e">
        <f>VLOOKUP($D2053, Data!$A$2:$V$9750, I$16, 0)</f>
        <v>#N/A</v>
      </c>
    </row>
    <row r="2054" spans="1:9" x14ac:dyDescent="0.25">
      <c r="A2054" s="11">
        <v>24</v>
      </c>
      <c r="B2054" s="13" t="s">
        <v>177</v>
      </c>
      <c r="C2054" s="13" t="s">
        <v>52</v>
      </c>
      <c r="D2054" s="14" t="str">
        <f t="shared" si="33"/>
        <v>Not Ready24FemaleTotal Anxiety (15.1)</v>
      </c>
      <c r="E2054" t="e">
        <f>VLOOKUP($D2054, Data!$A$2:$V$9750, E$16, 0)</f>
        <v>#N/A</v>
      </c>
      <c r="F2054" t="e">
        <f>VLOOKUP($D2054, Data!$A$2:$V$9750, F$16, 0)</f>
        <v>#N/A</v>
      </c>
      <c r="G2054" t="e">
        <f>VLOOKUP($D2054, Data!$A$2:$V$9750, G$16, 0)</f>
        <v>#N/A</v>
      </c>
      <c r="H2054" t="e">
        <f>VLOOKUP($D2054, Data!$A$2:$V$9750, H$16, 0)</f>
        <v>#N/A</v>
      </c>
      <c r="I2054" t="e">
        <f>VLOOKUP($D2054, Data!$A$2:$V$9750, I$16, 0)</f>
        <v>#N/A</v>
      </c>
    </row>
    <row r="2055" spans="1:9" x14ac:dyDescent="0.25">
      <c r="A2055" s="11">
        <v>24</v>
      </c>
      <c r="B2055" s="13" t="s">
        <v>177</v>
      </c>
      <c r="C2055" s="13" t="s">
        <v>53</v>
      </c>
      <c r="D2055" s="14" t="str">
        <f t="shared" si="33"/>
        <v>Not Ready24FemaleTotal Anxiety and Depression (25.1)</v>
      </c>
      <c r="E2055" t="e">
        <f>VLOOKUP($D2055, Data!$A$2:$V$9750, E$16, 0)</f>
        <v>#N/A</v>
      </c>
      <c r="F2055" t="e">
        <f>VLOOKUP($D2055, Data!$A$2:$V$9750, F$16, 0)</f>
        <v>#N/A</v>
      </c>
      <c r="G2055" t="e">
        <f>VLOOKUP($D2055, Data!$A$2:$V$9750, G$16, 0)</f>
        <v>#N/A</v>
      </c>
      <c r="H2055" t="e">
        <f>VLOOKUP($D2055, Data!$A$2:$V$9750, H$16, 0)</f>
        <v>#N/A</v>
      </c>
      <c r="I2055" t="e">
        <f>VLOOKUP($D2055, Data!$A$2:$V$9750, I$16, 0)</f>
        <v>#N/A</v>
      </c>
    </row>
    <row r="2056" spans="1:9" x14ac:dyDescent="0.25">
      <c r="A2056" s="11">
        <v>24</v>
      </c>
      <c r="B2056" s="13" t="s">
        <v>177</v>
      </c>
      <c r="C2056" s="13" t="s">
        <v>182</v>
      </c>
      <c r="D2056" s="14" t="str">
        <f t="shared" si="33"/>
        <v>Not Ready24FemaleTotal Depression (5.1)</v>
      </c>
      <c r="E2056" t="e">
        <f>VLOOKUP($D2056, Data!$A$2:$V$9750, E$16, 0)</f>
        <v>#N/A</v>
      </c>
      <c r="F2056" t="e">
        <f>VLOOKUP($D2056, Data!$A$2:$V$9750, F$16, 0)</f>
        <v>#N/A</v>
      </c>
      <c r="G2056" t="e">
        <f>VLOOKUP($D2056, Data!$A$2:$V$9750, G$16, 0)</f>
        <v>#N/A</v>
      </c>
      <c r="H2056" t="e">
        <f>VLOOKUP($D2056, Data!$A$2:$V$9750, H$16, 0)</f>
        <v>#N/A</v>
      </c>
      <c r="I2056" t="e">
        <f>VLOOKUP($D2056, Data!$A$2:$V$9750, I$16, 0)</f>
        <v>#N/A</v>
      </c>
    </row>
    <row r="2057" spans="1:9" x14ac:dyDescent="0.25">
      <c r="A2057" s="11">
        <v>24</v>
      </c>
      <c r="B2057" s="13" t="s">
        <v>177</v>
      </c>
      <c r="C2057" s="13" t="s">
        <v>183</v>
      </c>
      <c r="D2057" s="14" t="str">
        <f t="shared" si="33"/>
        <v>Not Ready24FemaleTotal Anxiety (20.1)</v>
      </c>
      <c r="E2057" t="e">
        <f>VLOOKUP($D2057, Data!$A$2:$V$9750, E$16, 0)</f>
        <v>#N/A</v>
      </c>
      <c r="F2057" t="e">
        <f>VLOOKUP($D2057, Data!$A$2:$V$9750, F$16, 0)</f>
        <v>#N/A</v>
      </c>
      <c r="G2057" t="e">
        <f>VLOOKUP($D2057, Data!$A$2:$V$9750, G$16, 0)</f>
        <v>#N/A</v>
      </c>
      <c r="H2057" t="e">
        <f>VLOOKUP($D2057, Data!$A$2:$V$9750, H$16, 0)</f>
        <v>#N/A</v>
      </c>
      <c r="I2057" t="e">
        <f>VLOOKUP($D2057, Data!$A$2:$V$9750, I$16, 0)</f>
        <v>#N/A</v>
      </c>
    </row>
    <row r="2058" spans="1:9" x14ac:dyDescent="0.25">
      <c r="A2058" s="11">
        <v>24</v>
      </c>
      <c r="B2058" s="13" t="s">
        <v>178</v>
      </c>
      <c r="C2058" s="13" t="s">
        <v>29</v>
      </c>
      <c r="D2058" s="14" t="str">
        <f t="shared" si="33"/>
        <v>Not Ready24GenderfluidSocial Phobia (9.1)</v>
      </c>
      <c r="E2058" t="e">
        <f>VLOOKUP($D2058, Data!$A$2:$V$9750, E$16, 0)</f>
        <v>#N/A</v>
      </c>
      <c r="F2058" t="e">
        <f>VLOOKUP($D2058, Data!$A$2:$V$9750, F$16, 0)</f>
        <v>#N/A</v>
      </c>
      <c r="G2058" t="e">
        <f>VLOOKUP($D2058, Data!$A$2:$V$9750, G$16, 0)</f>
        <v>#N/A</v>
      </c>
      <c r="H2058" t="e">
        <f>VLOOKUP($D2058, Data!$A$2:$V$9750, H$16, 0)</f>
        <v>#N/A</v>
      </c>
      <c r="I2058" t="e">
        <f>VLOOKUP($D2058, Data!$A$2:$V$9750, I$16, 0)</f>
        <v>#N/A</v>
      </c>
    </row>
    <row r="2059" spans="1:9" x14ac:dyDescent="0.25">
      <c r="A2059" s="11">
        <v>24</v>
      </c>
      <c r="B2059" s="13" t="s">
        <v>178</v>
      </c>
      <c r="C2059" s="13" t="s">
        <v>30</v>
      </c>
      <c r="D2059" s="14" t="str">
        <f t="shared" si="33"/>
        <v>Not Ready24GenderfluidPanic Disorder (9.1)</v>
      </c>
      <c r="E2059" t="e">
        <f>VLOOKUP($D2059, Data!$A$2:$V$9750, E$16, 0)</f>
        <v>#N/A</v>
      </c>
      <c r="F2059" t="e">
        <f>VLOOKUP($D2059, Data!$A$2:$V$9750, F$16, 0)</f>
        <v>#N/A</v>
      </c>
      <c r="G2059" t="e">
        <f>VLOOKUP($D2059, Data!$A$2:$V$9750, G$16, 0)</f>
        <v>#N/A</v>
      </c>
      <c r="H2059" t="e">
        <f>VLOOKUP($D2059, Data!$A$2:$V$9750, H$16, 0)</f>
        <v>#N/A</v>
      </c>
      <c r="I2059" t="e">
        <f>VLOOKUP($D2059, Data!$A$2:$V$9750, I$16, 0)</f>
        <v>#N/A</v>
      </c>
    </row>
    <row r="2060" spans="1:9" x14ac:dyDescent="0.25">
      <c r="A2060" s="11">
        <v>24</v>
      </c>
      <c r="B2060" s="13" t="s">
        <v>178</v>
      </c>
      <c r="C2060" s="13" t="s">
        <v>31</v>
      </c>
      <c r="D2060" s="14" t="str">
        <f t="shared" si="33"/>
        <v>Not Ready24GenderfluidGeneralized Anxiety Disorder (6.1)</v>
      </c>
      <c r="E2060" t="e">
        <f>VLOOKUP($D2060, Data!$A$2:$V$9750, E$16, 0)</f>
        <v>#N/A</v>
      </c>
      <c r="F2060" t="e">
        <f>VLOOKUP($D2060, Data!$A$2:$V$9750, F$16, 0)</f>
        <v>#N/A</v>
      </c>
      <c r="G2060" t="e">
        <f>VLOOKUP($D2060, Data!$A$2:$V$9750, G$16, 0)</f>
        <v>#N/A</v>
      </c>
      <c r="H2060" t="e">
        <f>VLOOKUP($D2060, Data!$A$2:$V$9750, H$16, 0)</f>
        <v>#N/A</v>
      </c>
      <c r="I2060" t="e">
        <f>VLOOKUP($D2060, Data!$A$2:$V$9750, I$16, 0)</f>
        <v>#N/A</v>
      </c>
    </row>
    <row r="2061" spans="1:9" x14ac:dyDescent="0.25">
      <c r="A2061" s="11">
        <v>24</v>
      </c>
      <c r="B2061" s="13" t="s">
        <v>178</v>
      </c>
      <c r="C2061" s="13" t="s">
        <v>32</v>
      </c>
      <c r="D2061" s="14" t="str">
        <f t="shared" si="33"/>
        <v>Not Ready24GenderfluidMajor Depressive Disorder (10.1)</v>
      </c>
      <c r="E2061" t="e">
        <f>VLOOKUP($D2061, Data!$A$2:$V$9750, E$16, 0)</f>
        <v>#N/A</v>
      </c>
      <c r="F2061" t="e">
        <f>VLOOKUP($D2061, Data!$A$2:$V$9750, F$16, 0)</f>
        <v>#N/A</v>
      </c>
      <c r="G2061" t="e">
        <f>VLOOKUP($D2061, Data!$A$2:$V$9750, G$16, 0)</f>
        <v>#N/A</v>
      </c>
      <c r="H2061" t="e">
        <f>VLOOKUP($D2061, Data!$A$2:$V$9750, H$16, 0)</f>
        <v>#N/A</v>
      </c>
      <c r="I2061" t="e">
        <f>VLOOKUP($D2061, Data!$A$2:$V$9750, I$16, 0)</f>
        <v>#N/A</v>
      </c>
    </row>
    <row r="2062" spans="1:9" x14ac:dyDescent="0.25">
      <c r="A2062" s="11">
        <v>24</v>
      </c>
      <c r="B2062" s="13" t="s">
        <v>178</v>
      </c>
      <c r="C2062" s="13" t="s">
        <v>33</v>
      </c>
      <c r="D2062" s="14" t="str">
        <f t="shared" si="33"/>
        <v>Not Ready24GenderfluidSeparation Anxiety Disorder (7.1)</v>
      </c>
      <c r="E2062" t="e">
        <f>VLOOKUP($D2062, Data!$A$2:$V$9750, E$16, 0)</f>
        <v>#N/A</v>
      </c>
      <c r="F2062" t="e">
        <f>VLOOKUP($D2062, Data!$A$2:$V$9750, F$16, 0)</f>
        <v>#N/A</v>
      </c>
      <c r="G2062" t="e">
        <f>VLOOKUP($D2062, Data!$A$2:$V$9750, G$16, 0)</f>
        <v>#N/A</v>
      </c>
      <c r="H2062" t="e">
        <f>VLOOKUP($D2062, Data!$A$2:$V$9750, H$16, 0)</f>
        <v>#N/A</v>
      </c>
      <c r="I2062" t="e">
        <f>VLOOKUP($D2062, Data!$A$2:$V$9750, I$16, 0)</f>
        <v>#N/A</v>
      </c>
    </row>
    <row r="2063" spans="1:9" x14ac:dyDescent="0.25">
      <c r="A2063" s="11">
        <v>24</v>
      </c>
      <c r="B2063" s="13" t="s">
        <v>178</v>
      </c>
      <c r="C2063" s="13" t="s">
        <v>34</v>
      </c>
      <c r="D2063" s="14" t="str">
        <f t="shared" si="33"/>
        <v>Not Ready24GenderfluidObsessive Compulsive Disorder (6.1)</v>
      </c>
      <c r="E2063" t="e">
        <f>VLOOKUP($D2063, Data!$A$2:$V$9750, E$16, 0)</f>
        <v>#N/A</v>
      </c>
      <c r="F2063" t="e">
        <f>VLOOKUP($D2063, Data!$A$2:$V$9750, F$16, 0)</f>
        <v>#N/A</v>
      </c>
      <c r="G2063" t="e">
        <f>VLOOKUP($D2063, Data!$A$2:$V$9750, G$16, 0)</f>
        <v>#N/A</v>
      </c>
      <c r="H2063" t="e">
        <f>VLOOKUP($D2063, Data!$A$2:$V$9750, H$16, 0)</f>
        <v>#N/A</v>
      </c>
      <c r="I2063" t="e">
        <f>VLOOKUP($D2063, Data!$A$2:$V$9750, I$16, 0)</f>
        <v>#N/A</v>
      </c>
    </row>
    <row r="2064" spans="1:9" x14ac:dyDescent="0.25">
      <c r="A2064" s="11">
        <v>24</v>
      </c>
      <c r="B2064" s="13" t="s">
        <v>178</v>
      </c>
      <c r="C2064" s="13" t="s">
        <v>35</v>
      </c>
      <c r="D2064" s="14" t="str">
        <f t="shared" si="33"/>
        <v>Not Ready24GenderfluidTotal Anxiety (37.1)</v>
      </c>
      <c r="E2064" t="e">
        <f>VLOOKUP($D2064, Data!$A$2:$V$9750, E$16, 0)</f>
        <v>#N/A</v>
      </c>
      <c r="F2064" t="e">
        <f>VLOOKUP($D2064, Data!$A$2:$V$9750, F$16, 0)</f>
        <v>#N/A</v>
      </c>
      <c r="G2064" t="e">
        <f>VLOOKUP($D2064, Data!$A$2:$V$9750, G$16, 0)</f>
        <v>#N/A</v>
      </c>
      <c r="H2064" t="e">
        <f>VLOOKUP($D2064, Data!$A$2:$V$9750, H$16, 0)</f>
        <v>#N/A</v>
      </c>
      <c r="I2064" t="e">
        <f>VLOOKUP($D2064, Data!$A$2:$V$9750, I$16, 0)</f>
        <v>#N/A</v>
      </c>
    </row>
    <row r="2065" spans="1:9" x14ac:dyDescent="0.25">
      <c r="A2065" s="11">
        <v>24</v>
      </c>
      <c r="B2065" s="13" t="s">
        <v>178</v>
      </c>
      <c r="C2065" s="13" t="s">
        <v>36</v>
      </c>
      <c r="D2065" s="14" t="str">
        <f t="shared" si="33"/>
        <v>Not Ready24GenderfluidTotal Anxiety and Depression (47.1)</v>
      </c>
      <c r="E2065" t="e">
        <f>VLOOKUP($D2065, Data!$A$2:$V$9750, E$16, 0)</f>
        <v>#N/A</v>
      </c>
      <c r="F2065" t="e">
        <f>VLOOKUP($D2065, Data!$A$2:$V$9750, F$16, 0)</f>
        <v>#N/A</v>
      </c>
      <c r="G2065" t="e">
        <f>VLOOKUP($D2065, Data!$A$2:$V$9750, G$16, 0)</f>
        <v>#N/A</v>
      </c>
      <c r="H2065" t="e">
        <f>VLOOKUP($D2065, Data!$A$2:$V$9750, H$16, 0)</f>
        <v>#N/A</v>
      </c>
      <c r="I2065" t="e">
        <f>VLOOKUP($D2065, Data!$A$2:$V$9750, I$16, 0)</f>
        <v>#N/A</v>
      </c>
    </row>
    <row r="2066" spans="1:9" x14ac:dyDescent="0.25">
      <c r="A2066" s="11">
        <v>24</v>
      </c>
      <c r="B2066" s="13" t="s">
        <v>178</v>
      </c>
      <c r="C2066" s="13" t="s">
        <v>52</v>
      </c>
      <c r="D2066" s="14" t="str">
        <f t="shared" ref="D2066:D2129" si="34">$B$7&amp;A2066&amp;B2066&amp;C2066</f>
        <v>Not Ready24GenderfluidTotal Anxiety (15.1)</v>
      </c>
      <c r="E2066" t="e">
        <f>VLOOKUP($D2066, Data!$A$2:$V$9750, E$16, 0)</f>
        <v>#N/A</v>
      </c>
      <c r="F2066" t="e">
        <f>VLOOKUP($D2066, Data!$A$2:$V$9750, F$16, 0)</f>
        <v>#N/A</v>
      </c>
      <c r="G2066" t="e">
        <f>VLOOKUP($D2066, Data!$A$2:$V$9750, G$16, 0)</f>
        <v>#N/A</v>
      </c>
      <c r="H2066" t="e">
        <f>VLOOKUP($D2066, Data!$A$2:$V$9750, H$16, 0)</f>
        <v>#N/A</v>
      </c>
      <c r="I2066" t="e">
        <f>VLOOKUP($D2066, Data!$A$2:$V$9750, I$16, 0)</f>
        <v>#N/A</v>
      </c>
    </row>
    <row r="2067" spans="1:9" x14ac:dyDescent="0.25">
      <c r="A2067" s="11">
        <v>24</v>
      </c>
      <c r="B2067" s="13" t="s">
        <v>178</v>
      </c>
      <c r="C2067" s="13" t="s">
        <v>53</v>
      </c>
      <c r="D2067" s="14" t="str">
        <f t="shared" si="34"/>
        <v>Not Ready24GenderfluidTotal Anxiety and Depression (25.1)</v>
      </c>
      <c r="E2067" t="e">
        <f>VLOOKUP($D2067, Data!$A$2:$V$9750, E$16, 0)</f>
        <v>#N/A</v>
      </c>
      <c r="F2067" t="e">
        <f>VLOOKUP($D2067, Data!$A$2:$V$9750, F$16, 0)</f>
        <v>#N/A</v>
      </c>
      <c r="G2067" t="e">
        <f>VLOOKUP($D2067, Data!$A$2:$V$9750, G$16, 0)</f>
        <v>#N/A</v>
      </c>
      <c r="H2067" t="e">
        <f>VLOOKUP($D2067, Data!$A$2:$V$9750, H$16, 0)</f>
        <v>#N/A</v>
      </c>
      <c r="I2067" t="e">
        <f>VLOOKUP($D2067, Data!$A$2:$V$9750, I$16, 0)</f>
        <v>#N/A</v>
      </c>
    </row>
    <row r="2068" spans="1:9" x14ac:dyDescent="0.25">
      <c r="A2068" s="11">
        <v>24</v>
      </c>
      <c r="B2068" s="13" t="s">
        <v>178</v>
      </c>
      <c r="C2068" s="13" t="s">
        <v>182</v>
      </c>
      <c r="D2068" s="14" t="str">
        <f t="shared" si="34"/>
        <v>Not Ready24GenderfluidTotal Depression (5.1)</v>
      </c>
      <c r="E2068" t="e">
        <f>VLOOKUP($D2068, Data!$A$2:$V$9750, E$16, 0)</f>
        <v>#N/A</v>
      </c>
      <c r="F2068" t="e">
        <f>VLOOKUP($D2068, Data!$A$2:$V$9750, F$16, 0)</f>
        <v>#N/A</v>
      </c>
      <c r="G2068" t="e">
        <f>VLOOKUP($D2068, Data!$A$2:$V$9750, G$16, 0)</f>
        <v>#N/A</v>
      </c>
      <c r="H2068" t="e">
        <f>VLOOKUP($D2068, Data!$A$2:$V$9750, H$16, 0)</f>
        <v>#N/A</v>
      </c>
      <c r="I2068" t="e">
        <f>VLOOKUP($D2068, Data!$A$2:$V$9750, I$16, 0)</f>
        <v>#N/A</v>
      </c>
    </row>
    <row r="2069" spans="1:9" x14ac:dyDescent="0.25">
      <c r="A2069" s="11">
        <v>24</v>
      </c>
      <c r="B2069" s="13" t="s">
        <v>178</v>
      </c>
      <c r="C2069" s="13" t="s">
        <v>183</v>
      </c>
      <c r="D2069" s="14" t="str">
        <f t="shared" si="34"/>
        <v>Not Ready24GenderfluidTotal Anxiety (20.1)</v>
      </c>
      <c r="E2069" t="e">
        <f>VLOOKUP($D2069, Data!$A$2:$V$9750, E$16, 0)</f>
        <v>#N/A</v>
      </c>
      <c r="F2069" t="e">
        <f>VLOOKUP($D2069, Data!$A$2:$V$9750, F$16, 0)</f>
        <v>#N/A</v>
      </c>
      <c r="G2069" t="e">
        <f>VLOOKUP($D2069, Data!$A$2:$V$9750, G$16, 0)</f>
        <v>#N/A</v>
      </c>
      <c r="H2069" t="e">
        <f>VLOOKUP($D2069, Data!$A$2:$V$9750, H$16, 0)</f>
        <v>#N/A</v>
      </c>
      <c r="I2069" t="e">
        <f>VLOOKUP($D2069, Data!$A$2:$V$9750, I$16, 0)</f>
        <v>#N/A</v>
      </c>
    </row>
    <row r="2070" spans="1:9" x14ac:dyDescent="0.25">
      <c r="A2070" s="11">
        <v>24</v>
      </c>
      <c r="B2070" s="13" t="s">
        <v>179</v>
      </c>
      <c r="C2070" s="13" t="s">
        <v>29</v>
      </c>
      <c r="D2070" s="14" t="str">
        <f t="shared" si="34"/>
        <v>Not Ready24MaleSocial Phobia (9.1)</v>
      </c>
      <c r="E2070" t="e">
        <f>VLOOKUP($D2070, Data!$A$2:$V$9750, E$16, 0)</f>
        <v>#N/A</v>
      </c>
      <c r="F2070" t="e">
        <f>VLOOKUP($D2070, Data!$A$2:$V$9750, F$16, 0)</f>
        <v>#N/A</v>
      </c>
      <c r="G2070" t="e">
        <f>VLOOKUP($D2070, Data!$A$2:$V$9750, G$16, 0)</f>
        <v>#N/A</v>
      </c>
      <c r="H2070" t="e">
        <f>VLOOKUP($D2070, Data!$A$2:$V$9750, H$16, 0)</f>
        <v>#N/A</v>
      </c>
      <c r="I2070" t="e">
        <f>VLOOKUP($D2070, Data!$A$2:$V$9750, I$16, 0)</f>
        <v>#N/A</v>
      </c>
    </row>
    <row r="2071" spans="1:9" x14ac:dyDescent="0.25">
      <c r="A2071" s="11">
        <v>24</v>
      </c>
      <c r="B2071" s="13" t="s">
        <v>179</v>
      </c>
      <c r="C2071" s="13" t="s">
        <v>30</v>
      </c>
      <c r="D2071" s="14" t="str">
        <f t="shared" si="34"/>
        <v>Not Ready24MalePanic Disorder (9.1)</v>
      </c>
      <c r="E2071" t="e">
        <f>VLOOKUP($D2071, Data!$A$2:$V$9750, E$16, 0)</f>
        <v>#N/A</v>
      </c>
      <c r="F2071" t="e">
        <f>VLOOKUP($D2071, Data!$A$2:$V$9750, F$16, 0)</f>
        <v>#N/A</v>
      </c>
      <c r="G2071" t="e">
        <f>VLOOKUP($D2071, Data!$A$2:$V$9750, G$16, 0)</f>
        <v>#N/A</v>
      </c>
      <c r="H2071" t="e">
        <f>VLOOKUP($D2071, Data!$A$2:$V$9750, H$16, 0)</f>
        <v>#N/A</v>
      </c>
      <c r="I2071" t="e">
        <f>VLOOKUP($D2071, Data!$A$2:$V$9750, I$16, 0)</f>
        <v>#N/A</v>
      </c>
    </row>
    <row r="2072" spans="1:9" x14ac:dyDescent="0.25">
      <c r="A2072" s="11">
        <v>24</v>
      </c>
      <c r="B2072" s="13" t="s">
        <v>179</v>
      </c>
      <c r="C2072" s="13" t="s">
        <v>31</v>
      </c>
      <c r="D2072" s="14" t="str">
        <f t="shared" si="34"/>
        <v>Not Ready24MaleGeneralized Anxiety Disorder (6.1)</v>
      </c>
      <c r="E2072" t="e">
        <f>VLOOKUP($D2072, Data!$A$2:$V$9750, E$16, 0)</f>
        <v>#N/A</v>
      </c>
      <c r="F2072" t="e">
        <f>VLOOKUP($D2072, Data!$A$2:$V$9750, F$16, 0)</f>
        <v>#N/A</v>
      </c>
      <c r="G2072" t="e">
        <f>VLOOKUP($D2072, Data!$A$2:$V$9750, G$16, 0)</f>
        <v>#N/A</v>
      </c>
      <c r="H2072" t="e">
        <f>VLOOKUP($D2072, Data!$A$2:$V$9750, H$16, 0)</f>
        <v>#N/A</v>
      </c>
      <c r="I2072" t="e">
        <f>VLOOKUP($D2072, Data!$A$2:$V$9750, I$16, 0)</f>
        <v>#N/A</v>
      </c>
    </row>
    <row r="2073" spans="1:9" x14ac:dyDescent="0.25">
      <c r="A2073" s="11">
        <v>24</v>
      </c>
      <c r="B2073" s="13" t="s">
        <v>179</v>
      </c>
      <c r="C2073" s="13" t="s">
        <v>32</v>
      </c>
      <c r="D2073" s="14" t="str">
        <f t="shared" si="34"/>
        <v>Not Ready24MaleMajor Depressive Disorder (10.1)</v>
      </c>
      <c r="E2073" t="e">
        <f>VLOOKUP($D2073, Data!$A$2:$V$9750, E$16, 0)</f>
        <v>#N/A</v>
      </c>
      <c r="F2073" t="e">
        <f>VLOOKUP($D2073, Data!$A$2:$V$9750, F$16, 0)</f>
        <v>#N/A</v>
      </c>
      <c r="G2073" t="e">
        <f>VLOOKUP($D2073, Data!$A$2:$V$9750, G$16, 0)</f>
        <v>#N/A</v>
      </c>
      <c r="H2073" t="e">
        <f>VLOOKUP($D2073, Data!$A$2:$V$9750, H$16, 0)</f>
        <v>#N/A</v>
      </c>
      <c r="I2073" t="e">
        <f>VLOOKUP($D2073, Data!$A$2:$V$9750, I$16, 0)</f>
        <v>#N/A</v>
      </c>
    </row>
    <row r="2074" spans="1:9" x14ac:dyDescent="0.25">
      <c r="A2074" s="11">
        <v>24</v>
      </c>
      <c r="B2074" s="13" t="s">
        <v>179</v>
      </c>
      <c r="C2074" s="13" t="s">
        <v>33</v>
      </c>
      <c r="D2074" s="14" t="str">
        <f t="shared" si="34"/>
        <v>Not Ready24MaleSeparation Anxiety Disorder (7.1)</v>
      </c>
      <c r="E2074" t="e">
        <f>VLOOKUP($D2074, Data!$A$2:$V$9750, E$16, 0)</f>
        <v>#N/A</v>
      </c>
      <c r="F2074" t="e">
        <f>VLOOKUP($D2074, Data!$A$2:$V$9750, F$16, 0)</f>
        <v>#N/A</v>
      </c>
      <c r="G2074" t="e">
        <f>VLOOKUP($D2074, Data!$A$2:$V$9750, G$16, 0)</f>
        <v>#N/A</v>
      </c>
      <c r="H2074" t="e">
        <f>VLOOKUP($D2074, Data!$A$2:$V$9750, H$16, 0)</f>
        <v>#N/A</v>
      </c>
      <c r="I2074" t="e">
        <f>VLOOKUP($D2074, Data!$A$2:$V$9750, I$16, 0)</f>
        <v>#N/A</v>
      </c>
    </row>
    <row r="2075" spans="1:9" x14ac:dyDescent="0.25">
      <c r="A2075" s="11">
        <v>24</v>
      </c>
      <c r="B2075" s="13" t="s">
        <v>179</v>
      </c>
      <c r="C2075" s="13" t="s">
        <v>34</v>
      </c>
      <c r="D2075" s="14" t="str">
        <f t="shared" si="34"/>
        <v>Not Ready24MaleObsessive Compulsive Disorder (6.1)</v>
      </c>
      <c r="E2075" t="e">
        <f>VLOOKUP($D2075, Data!$A$2:$V$9750, E$16, 0)</f>
        <v>#N/A</v>
      </c>
      <c r="F2075" t="e">
        <f>VLOOKUP($D2075, Data!$A$2:$V$9750, F$16, 0)</f>
        <v>#N/A</v>
      </c>
      <c r="G2075" t="e">
        <f>VLOOKUP($D2075, Data!$A$2:$V$9750, G$16, 0)</f>
        <v>#N/A</v>
      </c>
      <c r="H2075" t="e">
        <f>VLOOKUP($D2075, Data!$A$2:$V$9750, H$16, 0)</f>
        <v>#N/A</v>
      </c>
      <c r="I2075" t="e">
        <f>VLOOKUP($D2075, Data!$A$2:$V$9750, I$16, 0)</f>
        <v>#N/A</v>
      </c>
    </row>
    <row r="2076" spans="1:9" x14ac:dyDescent="0.25">
      <c r="A2076" s="11">
        <v>24</v>
      </c>
      <c r="B2076" s="13" t="s">
        <v>179</v>
      </c>
      <c r="C2076" s="13" t="s">
        <v>35</v>
      </c>
      <c r="D2076" s="14" t="str">
        <f t="shared" si="34"/>
        <v>Not Ready24MaleTotal Anxiety (37.1)</v>
      </c>
      <c r="E2076" t="e">
        <f>VLOOKUP($D2076, Data!$A$2:$V$9750, E$16, 0)</f>
        <v>#N/A</v>
      </c>
      <c r="F2076" t="e">
        <f>VLOOKUP($D2076, Data!$A$2:$V$9750, F$16, 0)</f>
        <v>#N/A</v>
      </c>
      <c r="G2076" t="e">
        <f>VLOOKUP($D2076, Data!$A$2:$V$9750, G$16, 0)</f>
        <v>#N/A</v>
      </c>
      <c r="H2076" t="e">
        <f>VLOOKUP($D2076, Data!$A$2:$V$9750, H$16, 0)</f>
        <v>#N/A</v>
      </c>
      <c r="I2076" t="e">
        <f>VLOOKUP($D2076, Data!$A$2:$V$9750, I$16, 0)</f>
        <v>#N/A</v>
      </c>
    </row>
    <row r="2077" spans="1:9" x14ac:dyDescent="0.25">
      <c r="A2077" s="11">
        <v>24</v>
      </c>
      <c r="B2077" s="13" t="s">
        <v>179</v>
      </c>
      <c r="C2077" s="13" t="s">
        <v>36</v>
      </c>
      <c r="D2077" s="14" t="str">
        <f t="shared" si="34"/>
        <v>Not Ready24MaleTotal Anxiety and Depression (47.1)</v>
      </c>
      <c r="E2077" t="e">
        <f>VLOOKUP($D2077, Data!$A$2:$V$9750, E$16, 0)</f>
        <v>#N/A</v>
      </c>
      <c r="F2077" t="e">
        <f>VLOOKUP($D2077, Data!$A$2:$V$9750, F$16, 0)</f>
        <v>#N/A</v>
      </c>
      <c r="G2077" t="e">
        <f>VLOOKUP($D2077, Data!$A$2:$V$9750, G$16, 0)</f>
        <v>#N/A</v>
      </c>
      <c r="H2077" t="e">
        <f>VLOOKUP($D2077, Data!$A$2:$V$9750, H$16, 0)</f>
        <v>#N/A</v>
      </c>
      <c r="I2077" t="e">
        <f>VLOOKUP($D2077, Data!$A$2:$V$9750, I$16, 0)</f>
        <v>#N/A</v>
      </c>
    </row>
    <row r="2078" spans="1:9" x14ac:dyDescent="0.25">
      <c r="A2078" s="11">
        <v>24</v>
      </c>
      <c r="B2078" s="13" t="s">
        <v>179</v>
      </c>
      <c r="C2078" s="13" t="s">
        <v>52</v>
      </c>
      <c r="D2078" s="14" t="str">
        <f t="shared" si="34"/>
        <v>Not Ready24MaleTotal Anxiety (15.1)</v>
      </c>
      <c r="E2078" t="e">
        <f>VLOOKUP($D2078, Data!$A$2:$V$9750, E$16, 0)</f>
        <v>#N/A</v>
      </c>
      <c r="F2078" t="e">
        <f>VLOOKUP($D2078, Data!$A$2:$V$9750, F$16, 0)</f>
        <v>#N/A</v>
      </c>
      <c r="G2078" t="e">
        <f>VLOOKUP($D2078, Data!$A$2:$V$9750, G$16, 0)</f>
        <v>#N/A</v>
      </c>
      <c r="H2078" t="e">
        <f>VLOOKUP($D2078, Data!$A$2:$V$9750, H$16, 0)</f>
        <v>#N/A</v>
      </c>
      <c r="I2078" t="e">
        <f>VLOOKUP($D2078, Data!$A$2:$V$9750, I$16, 0)</f>
        <v>#N/A</v>
      </c>
    </row>
    <row r="2079" spans="1:9" x14ac:dyDescent="0.25">
      <c r="A2079" s="11">
        <v>24</v>
      </c>
      <c r="B2079" s="13" t="s">
        <v>179</v>
      </c>
      <c r="C2079" s="13" t="s">
        <v>53</v>
      </c>
      <c r="D2079" s="14" t="str">
        <f t="shared" si="34"/>
        <v>Not Ready24MaleTotal Anxiety and Depression (25.1)</v>
      </c>
      <c r="E2079" t="e">
        <f>VLOOKUP($D2079, Data!$A$2:$V$9750, E$16, 0)</f>
        <v>#N/A</v>
      </c>
      <c r="F2079" t="e">
        <f>VLOOKUP($D2079, Data!$A$2:$V$9750, F$16, 0)</f>
        <v>#N/A</v>
      </c>
      <c r="G2079" t="e">
        <f>VLOOKUP($D2079, Data!$A$2:$V$9750, G$16, 0)</f>
        <v>#N/A</v>
      </c>
      <c r="H2079" t="e">
        <f>VLOOKUP($D2079, Data!$A$2:$V$9750, H$16, 0)</f>
        <v>#N/A</v>
      </c>
      <c r="I2079" t="e">
        <f>VLOOKUP($D2079, Data!$A$2:$V$9750, I$16, 0)</f>
        <v>#N/A</v>
      </c>
    </row>
    <row r="2080" spans="1:9" x14ac:dyDescent="0.25">
      <c r="A2080" s="11">
        <v>24</v>
      </c>
      <c r="B2080" s="13" t="s">
        <v>179</v>
      </c>
      <c r="C2080" s="13" t="s">
        <v>182</v>
      </c>
      <c r="D2080" s="14" t="str">
        <f t="shared" si="34"/>
        <v>Not Ready24MaleTotal Depression (5.1)</v>
      </c>
      <c r="E2080" t="e">
        <f>VLOOKUP($D2080, Data!$A$2:$V$9750, E$16, 0)</f>
        <v>#N/A</v>
      </c>
      <c r="F2080" t="e">
        <f>VLOOKUP($D2080, Data!$A$2:$V$9750, F$16, 0)</f>
        <v>#N/A</v>
      </c>
      <c r="G2080" t="e">
        <f>VLOOKUP($D2080, Data!$A$2:$V$9750, G$16, 0)</f>
        <v>#N/A</v>
      </c>
      <c r="H2080" t="e">
        <f>VLOOKUP($D2080, Data!$A$2:$V$9750, H$16, 0)</f>
        <v>#N/A</v>
      </c>
      <c r="I2080" t="e">
        <f>VLOOKUP($D2080, Data!$A$2:$V$9750, I$16, 0)</f>
        <v>#N/A</v>
      </c>
    </row>
    <row r="2081" spans="1:9" x14ac:dyDescent="0.25">
      <c r="A2081" s="11">
        <v>24</v>
      </c>
      <c r="B2081" s="13" t="s">
        <v>179</v>
      </c>
      <c r="C2081" s="13" t="s">
        <v>183</v>
      </c>
      <c r="D2081" s="14" t="str">
        <f t="shared" si="34"/>
        <v>Not Ready24MaleTotal Anxiety (20.1)</v>
      </c>
      <c r="E2081" t="e">
        <f>VLOOKUP($D2081, Data!$A$2:$V$9750, E$16, 0)</f>
        <v>#N/A</v>
      </c>
      <c r="F2081" t="e">
        <f>VLOOKUP($D2081, Data!$A$2:$V$9750, F$16, 0)</f>
        <v>#N/A</v>
      </c>
      <c r="G2081" t="e">
        <f>VLOOKUP($D2081, Data!$A$2:$V$9750, G$16, 0)</f>
        <v>#N/A</v>
      </c>
      <c r="H2081" t="e">
        <f>VLOOKUP($D2081, Data!$A$2:$V$9750, H$16, 0)</f>
        <v>#N/A</v>
      </c>
      <c r="I2081" t="e">
        <f>VLOOKUP($D2081, Data!$A$2:$V$9750, I$16, 0)</f>
        <v>#N/A</v>
      </c>
    </row>
    <row r="2082" spans="1:9" x14ac:dyDescent="0.25">
      <c r="A2082" s="11">
        <v>24</v>
      </c>
      <c r="B2082" s="13" t="s">
        <v>3302</v>
      </c>
      <c r="C2082" s="13" t="s">
        <v>29</v>
      </c>
      <c r="D2082" s="14" t="str">
        <f t="shared" si="34"/>
        <v>Not Ready24CombinedSocial Phobia (9.1)</v>
      </c>
      <c r="E2082" t="e">
        <f>VLOOKUP($D2082, Data!$A$2:$V$9750, E$16, 0)</f>
        <v>#N/A</v>
      </c>
      <c r="F2082" t="e">
        <f>VLOOKUP($D2082, Data!$A$2:$V$9750, F$16, 0)</f>
        <v>#N/A</v>
      </c>
      <c r="G2082" t="e">
        <f>VLOOKUP($D2082, Data!$A$2:$V$9750, G$16, 0)</f>
        <v>#N/A</v>
      </c>
      <c r="H2082" t="e">
        <f>VLOOKUP($D2082, Data!$A$2:$V$9750, H$16, 0)</f>
        <v>#N/A</v>
      </c>
      <c r="I2082" t="e">
        <f>VLOOKUP($D2082, Data!$A$2:$V$9750, I$16, 0)</f>
        <v>#N/A</v>
      </c>
    </row>
    <row r="2083" spans="1:9" x14ac:dyDescent="0.25">
      <c r="A2083" s="11">
        <v>24</v>
      </c>
      <c r="B2083" s="13" t="s">
        <v>3302</v>
      </c>
      <c r="C2083" s="13" t="s">
        <v>30</v>
      </c>
      <c r="D2083" s="14" t="str">
        <f t="shared" si="34"/>
        <v>Not Ready24CombinedPanic Disorder (9.1)</v>
      </c>
      <c r="E2083" t="e">
        <f>VLOOKUP($D2083, Data!$A$2:$V$9750, E$16, 0)</f>
        <v>#N/A</v>
      </c>
      <c r="F2083" t="e">
        <f>VLOOKUP($D2083, Data!$A$2:$V$9750, F$16, 0)</f>
        <v>#N/A</v>
      </c>
      <c r="G2083" t="e">
        <f>VLOOKUP($D2083, Data!$A$2:$V$9750, G$16, 0)</f>
        <v>#N/A</v>
      </c>
      <c r="H2083" t="e">
        <f>VLOOKUP($D2083, Data!$A$2:$V$9750, H$16, 0)</f>
        <v>#N/A</v>
      </c>
      <c r="I2083" t="e">
        <f>VLOOKUP($D2083, Data!$A$2:$V$9750, I$16, 0)</f>
        <v>#N/A</v>
      </c>
    </row>
    <row r="2084" spans="1:9" x14ac:dyDescent="0.25">
      <c r="A2084" s="11">
        <v>24</v>
      </c>
      <c r="B2084" s="13" t="s">
        <v>3302</v>
      </c>
      <c r="C2084" s="13" t="s">
        <v>31</v>
      </c>
      <c r="D2084" s="14" t="str">
        <f t="shared" si="34"/>
        <v>Not Ready24CombinedGeneralized Anxiety Disorder (6.1)</v>
      </c>
      <c r="E2084" t="e">
        <f>VLOOKUP($D2084, Data!$A$2:$V$9750, E$16, 0)</f>
        <v>#N/A</v>
      </c>
      <c r="F2084" t="e">
        <f>VLOOKUP($D2084, Data!$A$2:$V$9750, F$16, 0)</f>
        <v>#N/A</v>
      </c>
      <c r="G2084" t="e">
        <f>VLOOKUP($D2084, Data!$A$2:$V$9750, G$16, 0)</f>
        <v>#N/A</v>
      </c>
      <c r="H2084" t="e">
        <f>VLOOKUP($D2084, Data!$A$2:$V$9750, H$16, 0)</f>
        <v>#N/A</v>
      </c>
      <c r="I2084" t="e">
        <f>VLOOKUP($D2084, Data!$A$2:$V$9750, I$16, 0)</f>
        <v>#N/A</v>
      </c>
    </row>
    <row r="2085" spans="1:9" x14ac:dyDescent="0.25">
      <c r="A2085" s="11">
        <v>24</v>
      </c>
      <c r="B2085" s="13" t="s">
        <v>3302</v>
      </c>
      <c r="C2085" s="13" t="s">
        <v>32</v>
      </c>
      <c r="D2085" s="14" t="str">
        <f t="shared" si="34"/>
        <v>Not Ready24CombinedMajor Depressive Disorder (10.1)</v>
      </c>
      <c r="E2085" t="e">
        <f>VLOOKUP($D2085, Data!$A$2:$V$9750, E$16, 0)</f>
        <v>#N/A</v>
      </c>
      <c r="F2085" t="e">
        <f>VLOOKUP($D2085, Data!$A$2:$V$9750, F$16, 0)</f>
        <v>#N/A</v>
      </c>
      <c r="G2085" t="e">
        <f>VLOOKUP($D2085, Data!$A$2:$V$9750, G$16, 0)</f>
        <v>#N/A</v>
      </c>
      <c r="H2085" t="e">
        <f>VLOOKUP($D2085, Data!$A$2:$V$9750, H$16, 0)</f>
        <v>#N/A</v>
      </c>
      <c r="I2085" t="e">
        <f>VLOOKUP($D2085, Data!$A$2:$V$9750, I$16, 0)</f>
        <v>#N/A</v>
      </c>
    </row>
    <row r="2086" spans="1:9" x14ac:dyDescent="0.25">
      <c r="A2086" s="11">
        <v>24</v>
      </c>
      <c r="B2086" s="13" t="s">
        <v>3302</v>
      </c>
      <c r="C2086" s="13" t="s">
        <v>33</v>
      </c>
      <c r="D2086" s="14" t="str">
        <f t="shared" si="34"/>
        <v>Not Ready24CombinedSeparation Anxiety Disorder (7.1)</v>
      </c>
      <c r="E2086" t="e">
        <f>VLOOKUP($D2086, Data!$A$2:$V$9750, E$16, 0)</f>
        <v>#N/A</v>
      </c>
      <c r="F2086" t="e">
        <f>VLOOKUP($D2086, Data!$A$2:$V$9750, F$16, 0)</f>
        <v>#N/A</v>
      </c>
      <c r="G2086" t="e">
        <f>VLOOKUP($D2086, Data!$A$2:$V$9750, G$16, 0)</f>
        <v>#N/A</v>
      </c>
      <c r="H2086" t="e">
        <f>VLOOKUP($D2086, Data!$A$2:$V$9750, H$16, 0)</f>
        <v>#N/A</v>
      </c>
      <c r="I2086" t="e">
        <f>VLOOKUP($D2086, Data!$A$2:$V$9750, I$16, 0)</f>
        <v>#N/A</v>
      </c>
    </row>
    <row r="2087" spans="1:9" x14ac:dyDescent="0.25">
      <c r="A2087" s="11">
        <v>24</v>
      </c>
      <c r="B2087" s="13" t="s">
        <v>3302</v>
      </c>
      <c r="C2087" s="13" t="s">
        <v>34</v>
      </c>
      <c r="D2087" s="14" t="str">
        <f t="shared" si="34"/>
        <v>Not Ready24CombinedObsessive Compulsive Disorder (6.1)</v>
      </c>
      <c r="E2087" t="e">
        <f>VLOOKUP($D2087, Data!$A$2:$V$9750, E$16, 0)</f>
        <v>#N/A</v>
      </c>
      <c r="F2087" t="e">
        <f>VLOOKUP($D2087, Data!$A$2:$V$9750, F$16, 0)</f>
        <v>#N/A</v>
      </c>
      <c r="G2087" t="e">
        <f>VLOOKUP($D2087, Data!$A$2:$V$9750, G$16, 0)</f>
        <v>#N/A</v>
      </c>
      <c r="H2087" t="e">
        <f>VLOOKUP($D2087, Data!$A$2:$V$9750, H$16, 0)</f>
        <v>#N/A</v>
      </c>
      <c r="I2087" t="e">
        <f>VLOOKUP($D2087, Data!$A$2:$V$9750, I$16, 0)</f>
        <v>#N/A</v>
      </c>
    </row>
    <row r="2088" spans="1:9" x14ac:dyDescent="0.25">
      <c r="A2088" s="11">
        <v>24</v>
      </c>
      <c r="B2088" s="13" t="s">
        <v>3302</v>
      </c>
      <c r="C2088" s="13" t="s">
        <v>35</v>
      </c>
      <c r="D2088" s="14" t="str">
        <f t="shared" si="34"/>
        <v>Not Ready24CombinedTotal Anxiety (37.1)</v>
      </c>
      <c r="E2088" t="e">
        <f>VLOOKUP($D2088, Data!$A$2:$V$9750, E$16, 0)</f>
        <v>#N/A</v>
      </c>
      <c r="F2088" t="e">
        <f>VLOOKUP($D2088, Data!$A$2:$V$9750, F$16, 0)</f>
        <v>#N/A</v>
      </c>
      <c r="G2088" t="e">
        <f>VLOOKUP($D2088, Data!$A$2:$V$9750, G$16, 0)</f>
        <v>#N/A</v>
      </c>
      <c r="H2088" t="e">
        <f>VLOOKUP($D2088, Data!$A$2:$V$9750, H$16, 0)</f>
        <v>#N/A</v>
      </c>
      <c r="I2088" t="e">
        <f>VLOOKUP($D2088, Data!$A$2:$V$9750, I$16, 0)</f>
        <v>#N/A</v>
      </c>
    </row>
    <row r="2089" spans="1:9" x14ac:dyDescent="0.25">
      <c r="A2089" s="11">
        <v>24</v>
      </c>
      <c r="B2089" s="13" t="s">
        <v>3302</v>
      </c>
      <c r="C2089" s="13" t="s">
        <v>36</v>
      </c>
      <c r="D2089" s="14" t="str">
        <f t="shared" si="34"/>
        <v>Not Ready24CombinedTotal Anxiety and Depression (47.1)</v>
      </c>
      <c r="E2089" t="e">
        <f>VLOOKUP($D2089, Data!$A$2:$V$9750, E$16, 0)</f>
        <v>#N/A</v>
      </c>
      <c r="F2089" t="e">
        <f>VLOOKUP($D2089, Data!$A$2:$V$9750, F$16, 0)</f>
        <v>#N/A</v>
      </c>
      <c r="G2089" t="e">
        <f>VLOOKUP($D2089, Data!$A$2:$V$9750, G$16, 0)</f>
        <v>#N/A</v>
      </c>
      <c r="H2089" t="e">
        <f>VLOOKUP($D2089, Data!$A$2:$V$9750, H$16, 0)</f>
        <v>#N/A</v>
      </c>
      <c r="I2089" t="e">
        <f>VLOOKUP($D2089, Data!$A$2:$V$9750, I$16, 0)</f>
        <v>#N/A</v>
      </c>
    </row>
    <row r="2090" spans="1:9" x14ac:dyDescent="0.25">
      <c r="A2090" s="11">
        <v>24</v>
      </c>
      <c r="B2090" s="13" t="s">
        <v>3302</v>
      </c>
      <c r="C2090" s="13" t="s">
        <v>52</v>
      </c>
      <c r="D2090" s="14" t="str">
        <f t="shared" si="34"/>
        <v>Not Ready24CombinedTotal Anxiety (15.1)</v>
      </c>
      <c r="E2090" t="e">
        <f>VLOOKUP($D2090, Data!$A$2:$V$9750, E$16, 0)</f>
        <v>#N/A</v>
      </c>
      <c r="F2090" t="e">
        <f>VLOOKUP($D2090, Data!$A$2:$V$9750, F$16, 0)</f>
        <v>#N/A</v>
      </c>
      <c r="G2090" t="e">
        <f>VLOOKUP($D2090, Data!$A$2:$V$9750, G$16, 0)</f>
        <v>#N/A</v>
      </c>
      <c r="H2090" t="e">
        <f>VLOOKUP($D2090, Data!$A$2:$V$9750, H$16, 0)</f>
        <v>#N/A</v>
      </c>
      <c r="I2090" t="e">
        <f>VLOOKUP($D2090, Data!$A$2:$V$9750, I$16, 0)</f>
        <v>#N/A</v>
      </c>
    </row>
    <row r="2091" spans="1:9" x14ac:dyDescent="0.25">
      <c r="A2091" s="11">
        <v>24</v>
      </c>
      <c r="B2091" s="13" t="s">
        <v>3302</v>
      </c>
      <c r="C2091" s="13" t="s">
        <v>53</v>
      </c>
      <c r="D2091" s="14" t="str">
        <f t="shared" si="34"/>
        <v>Not Ready24CombinedTotal Anxiety and Depression (25.1)</v>
      </c>
      <c r="E2091" t="e">
        <f>VLOOKUP($D2091, Data!$A$2:$V$9750, E$16, 0)</f>
        <v>#N/A</v>
      </c>
      <c r="F2091" t="e">
        <f>VLOOKUP($D2091, Data!$A$2:$V$9750, F$16, 0)</f>
        <v>#N/A</v>
      </c>
      <c r="G2091" t="e">
        <f>VLOOKUP($D2091, Data!$A$2:$V$9750, G$16, 0)</f>
        <v>#N/A</v>
      </c>
      <c r="H2091" t="e">
        <f>VLOOKUP($D2091, Data!$A$2:$V$9750, H$16, 0)</f>
        <v>#N/A</v>
      </c>
      <c r="I2091" t="e">
        <f>VLOOKUP($D2091, Data!$A$2:$V$9750, I$16, 0)</f>
        <v>#N/A</v>
      </c>
    </row>
    <row r="2092" spans="1:9" x14ac:dyDescent="0.25">
      <c r="A2092" s="11">
        <v>24</v>
      </c>
      <c r="B2092" s="13" t="s">
        <v>3302</v>
      </c>
      <c r="C2092" s="13" t="s">
        <v>182</v>
      </c>
      <c r="D2092" s="14" t="str">
        <f t="shared" si="34"/>
        <v>Not Ready24CombinedTotal Depression (5.1)</v>
      </c>
      <c r="E2092" t="e">
        <f>VLOOKUP($D2092, Data!$A$2:$V$9750, E$16, 0)</f>
        <v>#N/A</v>
      </c>
      <c r="F2092" t="e">
        <f>VLOOKUP($D2092, Data!$A$2:$V$9750, F$16, 0)</f>
        <v>#N/A</v>
      </c>
      <c r="G2092" t="e">
        <f>VLOOKUP($D2092, Data!$A$2:$V$9750, G$16, 0)</f>
        <v>#N/A</v>
      </c>
      <c r="H2092" t="e">
        <f>VLOOKUP($D2092, Data!$A$2:$V$9750, H$16, 0)</f>
        <v>#N/A</v>
      </c>
      <c r="I2092" t="e">
        <f>VLOOKUP($D2092, Data!$A$2:$V$9750, I$16, 0)</f>
        <v>#N/A</v>
      </c>
    </row>
    <row r="2093" spans="1:9" x14ac:dyDescent="0.25">
      <c r="A2093" s="11">
        <v>24</v>
      </c>
      <c r="B2093" s="13" t="s">
        <v>3302</v>
      </c>
      <c r="C2093" s="13" t="s">
        <v>183</v>
      </c>
      <c r="D2093" s="14" t="str">
        <f t="shared" si="34"/>
        <v>Not Ready24CombinedTotal Anxiety (20.1)</v>
      </c>
      <c r="E2093" t="e">
        <f>VLOOKUP($D2093, Data!$A$2:$V$9750, E$16, 0)</f>
        <v>#N/A</v>
      </c>
      <c r="F2093" t="e">
        <f>VLOOKUP($D2093, Data!$A$2:$V$9750, F$16, 0)</f>
        <v>#N/A</v>
      </c>
      <c r="G2093" t="e">
        <f>VLOOKUP($D2093, Data!$A$2:$V$9750, G$16, 0)</f>
        <v>#N/A</v>
      </c>
      <c r="H2093" t="e">
        <f>VLOOKUP($D2093, Data!$A$2:$V$9750, H$16, 0)</f>
        <v>#N/A</v>
      </c>
      <c r="I2093" t="e">
        <f>VLOOKUP($D2093, Data!$A$2:$V$9750, I$16, 0)</f>
        <v>#N/A</v>
      </c>
    </row>
    <row r="2094" spans="1:9" x14ac:dyDescent="0.25">
      <c r="A2094" s="11">
        <v>24</v>
      </c>
      <c r="B2094" s="13" t="s">
        <v>180</v>
      </c>
      <c r="C2094" s="13" t="s">
        <v>29</v>
      </c>
      <c r="D2094" s="14" t="str">
        <f t="shared" si="34"/>
        <v>Not Ready24Non-binarySocial Phobia (9.1)</v>
      </c>
      <c r="E2094" t="e">
        <f>VLOOKUP($D2094, Data!$A$2:$V$9750, E$16, 0)</f>
        <v>#N/A</v>
      </c>
      <c r="F2094" t="e">
        <f>VLOOKUP($D2094, Data!$A$2:$V$9750, F$16, 0)</f>
        <v>#N/A</v>
      </c>
      <c r="G2094" t="e">
        <f>VLOOKUP($D2094, Data!$A$2:$V$9750, G$16, 0)</f>
        <v>#N/A</v>
      </c>
      <c r="H2094" t="e">
        <f>VLOOKUP($D2094, Data!$A$2:$V$9750, H$16, 0)</f>
        <v>#N/A</v>
      </c>
      <c r="I2094" t="e">
        <f>VLOOKUP($D2094, Data!$A$2:$V$9750, I$16, 0)</f>
        <v>#N/A</v>
      </c>
    </row>
    <row r="2095" spans="1:9" x14ac:dyDescent="0.25">
      <c r="A2095" s="11">
        <v>24</v>
      </c>
      <c r="B2095" s="13" t="s">
        <v>180</v>
      </c>
      <c r="C2095" s="13" t="s">
        <v>30</v>
      </c>
      <c r="D2095" s="14" t="str">
        <f t="shared" si="34"/>
        <v>Not Ready24Non-binaryPanic Disorder (9.1)</v>
      </c>
      <c r="E2095" t="e">
        <f>VLOOKUP($D2095, Data!$A$2:$V$9750, E$16, 0)</f>
        <v>#N/A</v>
      </c>
      <c r="F2095" t="e">
        <f>VLOOKUP($D2095, Data!$A$2:$V$9750, F$16, 0)</f>
        <v>#N/A</v>
      </c>
      <c r="G2095" t="e">
        <f>VLOOKUP($D2095, Data!$A$2:$V$9750, G$16, 0)</f>
        <v>#N/A</v>
      </c>
      <c r="H2095" t="e">
        <f>VLOOKUP($D2095, Data!$A$2:$V$9750, H$16, 0)</f>
        <v>#N/A</v>
      </c>
      <c r="I2095" t="e">
        <f>VLOOKUP($D2095, Data!$A$2:$V$9750, I$16, 0)</f>
        <v>#N/A</v>
      </c>
    </row>
    <row r="2096" spans="1:9" x14ac:dyDescent="0.25">
      <c r="A2096" s="11">
        <v>24</v>
      </c>
      <c r="B2096" s="13" t="s">
        <v>180</v>
      </c>
      <c r="C2096" s="13" t="s">
        <v>31</v>
      </c>
      <c r="D2096" s="14" t="str">
        <f t="shared" si="34"/>
        <v>Not Ready24Non-binaryGeneralized Anxiety Disorder (6.1)</v>
      </c>
      <c r="E2096" t="e">
        <f>VLOOKUP($D2096, Data!$A$2:$V$9750, E$16, 0)</f>
        <v>#N/A</v>
      </c>
      <c r="F2096" t="e">
        <f>VLOOKUP($D2096, Data!$A$2:$V$9750, F$16, 0)</f>
        <v>#N/A</v>
      </c>
      <c r="G2096" t="e">
        <f>VLOOKUP($D2096, Data!$A$2:$V$9750, G$16, 0)</f>
        <v>#N/A</v>
      </c>
      <c r="H2096" t="e">
        <f>VLOOKUP($D2096, Data!$A$2:$V$9750, H$16, 0)</f>
        <v>#N/A</v>
      </c>
      <c r="I2096" t="e">
        <f>VLOOKUP($D2096, Data!$A$2:$V$9750, I$16, 0)</f>
        <v>#N/A</v>
      </c>
    </row>
    <row r="2097" spans="1:9" x14ac:dyDescent="0.25">
      <c r="A2097" s="11">
        <v>24</v>
      </c>
      <c r="B2097" s="13" t="s">
        <v>180</v>
      </c>
      <c r="C2097" s="13" t="s">
        <v>32</v>
      </c>
      <c r="D2097" s="14" t="str">
        <f t="shared" si="34"/>
        <v>Not Ready24Non-binaryMajor Depressive Disorder (10.1)</v>
      </c>
      <c r="E2097" t="e">
        <f>VLOOKUP($D2097, Data!$A$2:$V$9750, E$16, 0)</f>
        <v>#N/A</v>
      </c>
      <c r="F2097" t="e">
        <f>VLOOKUP($D2097, Data!$A$2:$V$9750, F$16, 0)</f>
        <v>#N/A</v>
      </c>
      <c r="G2097" t="e">
        <f>VLOOKUP($D2097, Data!$A$2:$V$9750, G$16, 0)</f>
        <v>#N/A</v>
      </c>
      <c r="H2097" t="e">
        <f>VLOOKUP($D2097, Data!$A$2:$V$9750, H$16, 0)</f>
        <v>#N/A</v>
      </c>
      <c r="I2097" t="e">
        <f>VLOOKUP($D2097, Data!$A$2:$V$9750, I$16, 0)</f>
        <v>#N/A</v>
      </c>
    </row>
    <row r="2098" spans="1:9" x14ac:dyDescent="0.25">
      <c r="A2098" s="11">
        <v>24</v>
      </c>
      <c r="B2098" s="13" t="s">
        <v>180</v>
      </c>
      <c r="C2098" s="13" t="s">
        <v>33</v>
      </c>
      <c r="D2098" s="14" t="str">
        <f t="shared" si="34"/>
        <v>Not Ready24Non-binarySeparation Anxiety Disorder (7.1)</v>
      </c>
      <c r="E2098" t="e">
        <f>VLOOKUP($D2098, Data!$A$2:$V$9750, E$16, 0)</f>
        <v>#N/A</v>
      </c>
      <c r="F2098" t="e">
        <f>VLOOKUP($D2098, Data!$A$2:$V$9750, F$16, 0)</f>
        <v>#N/A</v>
      </c>
      <c r="G2098" t="e">
        <f>VLOOKUP($D2098, Data!$A$2:$V$9750, G$16, 0)</f>
        <v>#N/A</v>
      </c>
      <c r="H2098" t="e">
        <f>VLOOKUP($D2098, Data!$A$2:$V$9750, H$16, 0)</f>
        <v>#N/A</v>
      </c>
      <c r="I2098" t="e">
        <f>VLOOKUP($D2098, Data!$A$2:$V$9750, I$16, 0)</f>
        <v>#N/A</v>
      </c>
    </row>
    <row r="2099" spans="1:9" x14ac:dyDescent="0.25">
      <c r="A2099" s="11">
        <v>24</v>
      </c>
      <c r="B2099" s="13" t="s">
        <v>180</v>
      </c>
      <c r="C2099" s="13" t="s">
        <v>34</v>
      </c>
      <c r="D2099" s="14" t="str">
        <f t="shared" si="34"/>
        <v>Not Ready24Non-binaryObsessive Compulsive Disorder (6.1)</v>
      </c>
      <c r="E2099" t="e">
        <f>VLOOKUP($D2099, Data!$A$2:$V$9750, E$16, 0)</f>
        <v>#N/A</v>
      </c>
      <c r="F2099" t="e">
        <f>VLOOKUP($D2099, Data!$A$2:$V$9750, F$16, 0)</f>
        <v>#N/A</v>
      </c>
      <c r="G2099" t="e">
        <f>VLOOKUP($D2099, Data!$A$2:$V$9750, G$16, 0)</f>
        <v>#N/A</v>
      </c>
      <c r="H2099" t="e">
        <f>VLOOKUP($D2099, Data!$A$2:$V$9750, H$16, 0)</f>
        <v>#N/A</v>
      </c>
      <c r="I2099" t="e">
        <f>VLOOKUP($D2099, Data!$A$2:$V$9750, I$16, 0)</f>
        <v>#N/A</v>
      </c>
    </row>
    <row r="2100" spans="1:9" x14ac:dyDescent="0.25">
      <c r="A2100" s="11">
        <v>24</v>
      </c>
      <c r="B2100" s="13" t="s">
        <v>180</v>
      </c>
      <c r="C2100" s="13" t="s">
        <v>35</v>
      </c>
      <c r="D2100" s="14" t="str">
        <f t="shared" si="34"/>
        <v>Not Ready24Non-binaryTotal Anxiety (37.1)</v>
      </c>
      <c r="E2100" t="e">
        <f>VLOOKUP($D2100, Data!$A$2:$V$9750, E$16, 0)</f>
        <v>#N/A</v>
      </c>
      <c r="F2100" t="e">
        <f>VLOOKUP($D2100, Data!$A$2:$V$9750, F$16, 0)</f>
        <v>#N/A</v>
      </c>
      <c r="G2100" t="e">
        <f>VLOOKUP($D2100, Data!$A$2:$V$9750, G$16, 0)</f>
        <v>#N/A</v>
      </c>
      <c r="H2100" t="e">
        <f>VLOOKUP($D2100, Data!$A$2:$V$9750, H$16, 0)</f>
        <v>#N/A</v>
      </c>
      <c r="I2100" t="e">
        <f>VLOOKUP($D2100, Data!$A$2:$V$9750, I$16, 0)</f>
        <v>#N/A</v>
      </c>
    </row>
    <row r="2101" spans="1:9" x14ac:dyDescent="0.25">
      <c r="A2101" s="11">
        <v>24</v>
      </c>
      <c r="B2101" s="13" t="s">
        <v>180</v>
      </c>
      <c r="C2101" s="13" t="s">
        <v>36</v>
      </c>
      <c r="D2101" s="14" t="str">
        <f t="shared" si="34"/>
        <v>Not Ready24Non-binaryTotal Anxiety and Depression (47.1)</v>
      </c>
      <c r="E2101" t="e">
        <f>VLOOKUP($D2101, Data!$A$2:$V$9750, E$16, 0)</f>
        <v>#N/A</v>
      </c>
      <c r="F2101" t="e">
        <f>VLOOKUP($D2101, Data!$A$2:$V$9750, F$16, 0)</f>
        <v>#N/A</v>
      </c>
      <c r="G2101" t="e">
        <f>VLOOKUP($D2101, Data!$A$2:$V$9750, G$16, 0)</f>
        <v>#N/A</v>
      </c>
      <c r="H2101" t="e">
        <f>VLOOKUP($D2101, Data!$A$2:$V$9750, H$16, 0)</f>
        <v>#N/A</v>
      </c>
      <c r="I2101" t="e">
        <f>VLOOKUP($D2101, Data!$A$2:$V$9750, I$16, 0)</f>
        <v>#N/A</v>
      </c>
    </row>
    <row r="2102" spans="1:9" x14ac:dyDescent="0.25">
      <c r="A2102" s="11">
        <v>24</v>
      </c>
      <c r="B2102" s="13" t="s">
        <v>180</v>
      </c>
      <c r="C2102" s="13" t="s">
        <v>52</v>
      </c>
      <c r="D2102" s="14" t="str">
        <f t="shared" si="34"/>
        <v>Not Ready24Non-binaryTotal Anxiety (15.1)</v>
      </c>
      <c r="E2102" t="e">
        <f>VLOOKUP($D2102, Data!$A$2:$V$9750, E$16, 0)</f>
        <v>#N/A</v>
      </c>
      <c r="F2102" t="e">
        <f>VLOOKUP($D2102, Data!$A$2:$V$9750, F$16, 0)</f>
        <v>#N/A</v>
      </c>
      <c r="G2102" t="e">
        <f>VLOOKUP($D2102, Data!$A$2:$V$9750, G$16, 0)</f>
        <v>#N/A</v>
      </c>
      <c r="H2102" t="e">
        <f>VLOOKUP($D2102, Data!$A$2:$V$9750, H$16, 0)</f>
        <v>#N/A</v>
      </c>
      <c r="I2102" t="e">
        <f>VLOOKUP($D2102, Data!$A$2:$V$9750, I$16, 0)</f>
        <v>#N/A</v>
      </c>
    </row>
    <row r="2103" spans="1:9" x14ac:dyDescent="0.25">
      <c r="A2103" s="11">
        <v>24</v>
      </c>
      <c r="B2103" s="13" t="s">
        <v>180</v>
      </c>
      <c r="C2103" s="13" t="s">
        <v>53</v>
      </c>
      <c r="D2103" s="14" t="str">
        <f t="shared" si="34"/>
        <v>Not Ready24Non-binaryTotal Anxiety and Depression (25.1)</v>
      </c>
      <c r="E2103" t="e">
        <f>VLOOKUP($D2103, Data!$A$2:$V$9750, E$16, 0)</f>
        <v>#N/A</v>
      </c>
      <c r="F2103" t="e">
        <f>VLOOKUP($D2103, Data!$A$2:$V$9750, F$16, 0)</f>
        <v>#N/A</v>
      </c>
      <c r="G2103" t="e">
        <f>VLOOKUP($D2103, Data!$A$2:$V$9750, G$16, 0)</f>
        <v>#N/A</v>
      </c>
      <c r="H2103" t="e">
        <f>VLOOKUP($D2103, Data!$A$2:$V$9750, H$16, 0)</f>
        <v>#N/A</v>
      </c>
      <c r="I2103" t="e">
        <f>VLOOKUP($D2103, Data!$A$2:$V$9750, I$16, 0)</f>
        <v>#N/A</v>
      </c>
    </row>
    <row r="2104" spans="1:9" x14ac:dyDescent="0.25">
      <c r="A2104" s="11">
        <v>24</v>
      </c>
      <c r="B2104" s="13" t="s">
        <v>180</v>
      </c>
      <c r="C2104" s="13" t="s">
        <v>182</v>
      </c>
      <c r="D2104" s="14" t="str">
        <f t="shared" si="34"/>
        <v>Not Ready24Non-binaryTotal Depression (5.1)</v>
      </c>
      <c r="E2104" t="e">
        <f>VLOOKUP($D2104, Data!$A$2:$V$9750, E$16, 0)</f>
        <v>#N/A</v>
      </c>
      <c r="F2104" t="e">
        <f>VLOOKUP($D2104, Data!$A$2:$V$9750, F$16, 0)</f>
        <v>#N/A</v>
      </c>
      <c r="G2104" t="e">
        <f>VLOOKUP($D2104, Data!$A$2:$V$9750, G$16, 0)</f>
        <v>#N/A</v>
      </c>
      <c r="H2104" t="e">
        <f>VLOOKUP($D2104, Data!$A$2:$V$9750, H$16, 0)</f>
        <v>#N/A</v>
      </c>
      <c r="I2104" t="e">
        <f>VLOOKUP($D2104, Data!$A$2:$V$9750, I$16, 0)</f>
        <v>#N/A</v>
      </c>
    </row>
    <row r="2105" spans="1:9" x14ac:dyDescent="0.25">
      <c r="A2105" s="11">
        <v>24</v>
      </c>
      <c r="B2105" s="13" t="s">
        <v>180</v>
      </c>
      <c r="C2105" s="13" t="s">
        <v>183</v>
      </c>
      <c r="D2105" s="14" t="str">
        <f t="shared" si="34"/>
        <v>Not Ready24Non-binaryTotal Anxiety (20.1)</v>
      </c>
      <c r="E2105" t="e">
        <f>VLOOKUP($D2105, Data!$A$2:$V$9750, E$16, 0)</f>
        <v>#N/A</v>
      </c>
      <c r="F2105" t="e">
        <f>VLOOKUP($D2105, Data!$A$2:$V$9750, F$16, 0)</f>
        <v>#N/A</v>
      </c>
      <c r="G2105" t="e">
        <f>VLOOKUP($D2105, Data!$A$2:$V$9750, G$16, 0)</f>
        <v>#N/A</v>
      </c>
      <c r="H2105" t="e">
        <f>VLOOKUP($D2105, Data!$A$2:$V$9750, H$16, 0)</f>
        <v>#N/A</v>
      </c>
      <c r="I2105" t="e">
        <f>VLOOKUP($D2105, Data!$A$2:$V$9750, I$16, 0)</f>
        <v>#N/A</v>
      </c>
    </row>
    <row r="2106" spans="1:9" x14ac:dyDescent="0.25">
      <c r="A2106" s="11">
        <v>24</v>
      </c>
      <c r="B2106" s="13" t="s">
        <v>181</v>
      </c>
      <c r="C2106" s="13" t="s">
        <v>29</v>
      </c>
      <c r="D2106" s="14" t="str">
        <f t="shared" si="34"/>
        <v>Not Ready24TransgenderSocial Phobia (9.1)</v>
      </c>
      <c r="E2106" t="e">
        <f>VLOOKUP($D2106, Data!$A$2:$V$9750, E$16, 0)</f>
        <v>#N/A</v>
      </c>
      <c r="F2106" t="e">
        <f>VLOOKUP($D2106, Data!$A$2:$V$9750, F$16, 0)</f>
        <v>#N/A</v>
      </c>
      <c r="G2106" t="e">
        <f>VLOOKUP($D2106, Data!$A$2:$V$9750, G$16, 0)</f>
        <v>#N/A</v>
      </c>
      <c r="H2106" t="e">
        <f>VLOOKUP($D2106, Data!$A$2:$V$9750, H$16, 0)</f>
        <v>#N/A</v>
      </c>
      <c r="I2106" t="e">
        <f>VLOOKUP($D2106, Data!$A$2:$V$9750, I$16, 0)</f>
        <v>#N/A</v>
      </c>
    </row>
    <row r="2107" spans="1:9" x14ac:dyDescent="0.25">
      <c r="A2107" s="11">
        <v>24</v>
      </c>
      <c r="B2107" s="13" t="s">
        <v>181</v>
      </c>
      <c r="C2107" s="13" t="s">
        <v>30</v>
      </c>
      <c r="D2107" s="14" t="str">
        <f t="shared" si="34"/>
        <v>Not Ready24TransgenderPanic Disorder (9.1)</v>
      </c>
      <c r="E2107" t="e">
        <f>VLOOKUP($D2107, Data!$A$2:$V$9750, E$16, 0)</f>
        <v>#N/A</v>
      </c>
      <c r="F2107" t="e">
        <f>VLOOKUP($D2107, Data!$A$2:$V$9750, F$16, 0)</f>
        <v>#N/A</v>
      </c>
      <c r="G2107" t="e">
        <f>VLOOKUP($D2107, Data!$A$2:$V$9750, G$16, 0)</f>
        <v>#N/A</v>
      </c>
      <c r="H2107" t="e">
        <f>VLOOKUP($D2107, Data!$A$2:$V$9750, H$16, 0)</f>
        <v>#N/A</v>
      </c>
      <c r="I2107" t="e">
        <f>VLOOKUP($D2107, Data!$A$2:$V$9750, I$16, 0)</f>
        <v>#N/A</v>
      </c>
    </row>
    <row r="2108" spans="1:9" x14ac:dyDescent="0.25">
      <c r="A2108" s="11">
        <v>24</v>
      </c>
      <c r="B2108" s="13" t="s">
        <v>181</v>
      </c>
      <c r="C2108" s="13" t="s">
        <v>31</v>
      </c>
      <c r="D2108" s="14" t="str">
        <f t="shared" si="34"/>
        <v>Not Ready24TransgenderGeneralized Anxiety Disorder (6.1)</v>
      </c>
      <c r="E2108" t="e">
        <f>VLOOKUP($D2108, Data!$A$2:$V$9750, E$16, 0)</f>
        <v>#N/A</v>
      </c>
      <c r="F2108" t="e">
        <f>VLOOKUP($D2108, Data!$A$2:$V$9750, F$16, 0)</f>
        <v>#N/A</v>
      </c>
      <c r="G2108" t="e">
        <f>VLOOKUP($D2108, Data!$A$2:$V$9750, G$16, 0)</f>
        <v>#N/A</v>
      </c>
      <c r="H2108" t="e">
        <f>VLOOKUP($D2108, Data!$A$2:$V$9750, H$16, 0)</f>
        <v>#N/A</v>
      </c>
      <c r="I2108" t="e">
        <f>VLOOKUP($D2108, Data!$A$2:$V$9750, I$16, 0)</f>
        <v>#N/A</v>
      </c>
    </row>
    <row r="2109" spans="1:9" x14ac:dyDescent="0.25">
      <c r="A2109" s="11">
        <v>24</v>
      </c>
      <c r="B2109" s="13" t="s">
        <v>181</v>
      </c>
      <c r="C2109" s="13" t="s">
        <v>32</v>
      </c>
      <c r="D2109" s="14" t="str">
        <f t="shared" si="34"/>
        <v>Not Ready24TransgenderMajor Depressive Disorder (10.1)</v>
      </c>
      <c r="E2109" t="e">
        <f>VLOOKUP($D2109, Data!$A$2:$V$9750, E$16, 0)</f>
        <v>#N/A</v>
      </c>
      <c r="F2109" t="e">
        <f>VLOOKUP($D2109, Data!$A$2:$V$9750, F$16, 0)</f>
        <v>#N/A</v>
      </c>
      <c r="G2109" t="e">
        <f>VLOOKUP($D2109, Data!$A$2:$V$9750, G$16, 0)</f>
        <v>#N/A</v>
      </c>
      <c r="H2109" t="e">
        <f>VLOOKUP($D2109, Data!$A$2:$V$9750, H$16, 0)</f>
        <v>#N/A</v>
      </c>
      <c r="I2109" t="e">
        <f>VLOOKUP($D2109, Data!$A$2:$V$9750, I$16, 0)</f>
        <v>#N/A</v>
      </c>
    </row>
    <row r="2110" spans="1:9" x14ac:dyDescent="0.25">
      <c r="A2110" s="11">
        <v>24</v>
      </c>
      <c r="B2110" s="13" t="s">
        <v>181</v>
      </c>
      <c r="C2110" s="13" t="s">
        <v>33</v>
      </c>
      <c r="D2110" s="14" t="str">
        <f t="shared" si="34"/>
        <v>Not Ready24TransgenderSeparation Anxiety Disorder (7.1)</v>
      </c>
      <c r="E2110" t="e">
        <f>VLOOKUP($D2110, Data!$A$2:$V$9750, E$16, 0)</f>
        <v>#N/A</v>
      </c>
      <c r="F2110" t="e">
        <f>VLOOKUP($D2110, Data!$A$2:$V$9750, F$16, 0)</f>
        <v>#N/A</v>
      </c>
      <c r="G2110" t="e">
        <f>VLOOKUP($D2110, Data!$A$2:$V$9750, G$16, 0)</f>
        <v>#N/A</v>
      </c>
      <c r="H2110" t="e">
        <f>VLOOKUP($D2110, Data!$A$2:$V$9750, H$16, 0)</f>
        <v>#N/A</v>
      </c>
      <c r="I2110" t="e">
        <f>VLOOKUP($D2110, Data!$A$2:$V$9750, I$16, 0)</f>
        <v>#N/A</v>
      </c>
    </row>
    <row r="2111" spans="1:9" x14ac:dyDescent="0.25">
      <c r="A2111" s="11">
        <v>24</v>
      </c>
      <c r="B2111" s="13" t="s">
        <v>181</v>
      </c>
      <c r="C2111" s="13" t="s">
        <v>34</v>
      </c>
      <c r="D2111" s="14" t="str">
        <f t="shared" si="34"/>
        <v>Not Ready24TransgenderObsessive Compulsive Disorder (6.1)</v>
      </c>
      <c r="E2111" t="e">
        <f>VLOOKUP($D2111, Data!$A$2:$V$9750, E$16, 0)</f>
        <v>#N/A</v>
      </c>
      <c r="F2111" t="e">
        <f>VLOOKUP($D2111, Data!$A$2:$V$9750, F$16, 0)</f>
        <v>#N/A</v>
      </c>
      <c r="G2111" t="e">
        <f>VLOOKUP($D2111, Data!$A$2:$V$9750, G$16, 0)</f>
        <v>#N/A</v>
      </c>
      <c r="H2111" t="e">
        <f>VLOOKUP($D2111, Data!$A$2:$V$9750, H$16, 0)</f>
        <v>#N/A</v>
      </c>
      <c r="I2111" t="e">
        <f>VLOOKUP($D2111, Data!$A$2:$V$9750, I$16, 0)</f>
        <v>#N/A</v>
      </c>
    </row>
    <row r="2112" spans="1:9" x14ac:dyDescent="0.25">
      <c r="A2112" s="11">
        <v>24</v>
      </c>
      <c r="B2112" s="13" t="s">
        <v>181</v>
      </c>
      <c r="C2112" s="13" t="s">
        <v>35</v>
      </c>
      <c r="D2112" s="14" t="str">
        <f t="shared" si="34"/>
        <v>Not Ready24TransgenderTotal Anxiety (37.1)</v>
      </c>
      <c r="E2112" t="e">
        <f>VLOOKUP($D2112, Data!$A$2:$V$9750, E$16, 0)</f>
        <v>#N/A</v>
      </c>
      <c r="F2112" t="e">
        <f>VLOOKUP($D2112, Data!$A$2:$V$9750, F$16, 0)</f>
        <v>#N/A</v>
      </c>
      <c r="G2112" t="e">
        <f>VLOOKUP($D2112, Data!$A$2:$V$9750, G$16, 0)</f>
        <v>#N/A</v>
      </c>
      <c r="H2112" t="e">
        <f>VLOOKUP($D2112, Data!$A$2:$V$9750, H$16, 0)</f>
        <v>#N/A</v>
      </c>
      <c r="I2112" t="e">
        <f>VLOOKUP($D2112, Data!$A$2:$V$9750, I$16, 0)</f>
        <v>#N/A</v>
      </c>
    </row>
    <row r="2113" spans="1:9" x14ac:dyDescent="0.25">
      <c r="A2113" s="11">
        <v>24</v>
      </c>
      <c r="B2113" s="13" t="s">
        <v>181</v>
      </c>
      <c r="C2113" s="13" t="s">
        <v>36</v>
      </c>
      <c r="D2113" s="14" t="str">
        <f t="shared" si="34"/>
        <v>Not Ready24TransgenderTotal Anxiety and Depression (47.1)</v>
      </c>
      <c r="E2113" t="e">
        <f>VLOOKUP($D2113, Data!$A$2:$V$9750, E$16, 0)</f>
        <v>#N/A</v>
      </c>
      <c r="F2113" t="e">
        <f>VLOOKUP($D2113, Data!$A$2:$V$9750, F$16, 0)</f>
        <v>#N/A</v>
      </c>
      <c r="G2113" t="e">
        <f>VLOOKUP($D2113, Data!$A$2:$V$9750, G$16, 0)</f>
        <v>#N/A</v>
      </c>
      <c r="H2113" t="e">
        <f>VLOOKUP($D2113, Data!$A$2:$V$9750, H$16, 0)</f>
        <v>#N/A</v>
      </c>
      <c r="I2113" t="e">
        <f>VLOOKUP($D2113, Data!$A$2:$V$9750, I$16, 0)</f>
        <v>#N/A</v>
      </c>
    </row>
    <row r="2114" spans="1:9" x14ac:dyDescent="0.25">
      <c r="A2114" s="11">
        <v>24</v>
      </c>
      <c r="B2114" s="13" t="s">
        <v>181</v>
      </c>
      <c r="C2114" s="13" t="s">
        <v>52</v>
      </c>
      <c r="D2114" s="14" t="str">
        <f t="shared" si="34"/>
        <v>Not Ready24TransgenderTotal Anxiety (15.1)</v>
      </c>
      <c r="E2114" t="e">
        <f>VLOOKUP($D2114, Data!$A$2:$V$9750, E$16, 0)</f>
        <v>#N/A</v>
      </c>
      <c r="F2114" t="e">
        <f>VLOOKUP($D2114, Data!$A$2:$V$9750, F$16, 0)</f>
        <v>#N/A</v>
      </c>
      <c r="G2114" t="e">
        <f>VLOOKUP($D2114, Data!$A$2:$V$9750, G$16, 0)</f>
        <v>#N/A</v>
      </c>
      <c r="H2114" t="e">
        <f>VLOOKUP($D2114, Data!$A$2:$V$9750, H$16, 0)</f>
        <v>#N/A</v>
      </c>
      <c r="I2114" t="e">
        <f>VLOOKUP($D2114, Data!$A$2:$V$9750, I$16, 0)</f>
        <v>#N/A</v>
      </c>
    </row>
    <row r="2115" spans="1:9" x14ac:dyDescent="0.25">
      <c r="A2115" s="11">
        <v>24</v>
      </c>
      <c r="B2115" s="13" t="s">
        <v>181</v>
      </c>
      <c r="C2115" s="13" t="s">
        <v>53</v>
      </c>
      <c r="D2115" s="14" t="str">
        <f t="shared" si="34"/>
        <v>Not Ready24TransgenderTotal Anxiety and Depression (25.1)</v>
      </c>
      <c r="E2115" t="e">
        <f>VLOOKUP($D2115, Data!$A$2:$V$9750, E$16, 0)</f>
        <v>#N/A</v>
      </c>
      <c r="F2115" t="e">
        <f>VLOOKUP($D2115, Data!$A$2:$V$9750, F$16, 0)</f>
        <v>#N/A</v>
      </c>
      <c r="G2115" t="e">
        <f>VLOOKUP($D2115, Data!$A$2:$V$9750, G$16, 0)</f>
        <v>#N/A</v>
      </c>
      <c r="H2115" t="e">
        <f>VLOOKUP($D2115, Data!$A$2:$V$9750, H$16, 0)</f>
        <v>#N/A</v>
      </c>
      <c r="I2115" t="e">
        <f>VLOOKUP($D2115, Data!$A$2:$V$9750, I$16, 0)</f>
        <v>#N/A</v>
      </c>
    </row>
    <row r="2116" spans="1:9" x14ac:dyDescent="0.25">
      <c r="A2116" s="11">
        <v>24</v>
      </c>
      <c r="B2116" s="13" t="s">
        <v>181</v>
      </c>
      <c r="C2116" s="13" t="s">
        <v>182</v>
      </c>
      <c r="D2116" s="14" t="str">
        <f t="shared" si="34"/>
        <v>Not Ready24TransgenderTotal Depression (5.1)</v>
      </c>
      <c r="E2116" t="e">
        <f>VLOOKUP($D2116, Data!$A$2:$V$9750, E$16, 0)</f>
        <v>#N/A</v>
      </c>
      <c r="F2116" t="e">
        <f>VLOOKUP($D2116, Data!$A$2:$V$9750, F$16, 0)</f>
        <v>#N/A</v>
      </c>
      <c r="G2116" t="e">
        <f>VLOOKUP($D2116, Data!$A$2:$V$9750, G$16, 0)</f>
        <v>#N/A</v>
      </c>
      <c r="H2116" t="e">
        <f>VLOOKUP($D2116, Data!$A$2:$V$9750, H$16, 0)</f>
        <v>#N/A</v>
      </c>
      <c r="I2116" t="e">
        <f>VLOOKUP($D2116, Data!$A$2:$V$9750, I$16, 0)</f>
        <v>#N/A</v>
      </c>
    </row>
    <row r="2117" spans="1:9" x14ac:dyDescent="0.25">
      <c r="A2117" s="11">
        <v>24</v>
      </c>
      <c r="B2117" s="13" t="s">
        <v>181</v>
      </c>
      <c r="C2117" s="13" t="s">
        <v>183</v>
      </c>
      <c r="D2117" s="14" t="str">
        <f t="shared" si="34"/>
        <v>Not Ready24TransgenderTotal Anxiety (20.1)</v>
      </c>
      <c r="E2117" t="e">
        <f>VLOOKUP($D2117, Data!$A$2:$V$9750, E$16, 0)</f>
        <v>#N/A</v>
      </c>
      <c r="F2117" t="e">
        <f>VLOOKUP($D2117, Data!$A$2:$V$9750, F$16, 0)</f>
        <v>#N/A</v>
      </c>
      <c r="G2117" t="e">
        <f>VLOOKUP($D2117, Data!$A$2:$V$9750, G$16, 0)</f>
        <v>#N/A</v>
      </c>
      <c r="H2117" t="e">
        <f>VLOOKUP($D2117, Data!$A$2:$V$9750, H$16, 0)</f>
        <v>#N/A</v>
      </c>
      <c r="I2117" t="e">
        <f>VLOOKUP($D2117, Data!$A$2:$V$9750, I$16, 0)</f>
        <v>#N/A</v>
      </c>
    </row>
    <row r="2118" spans="1:9" x14ac:dyDescent="0.25">
      <c r="A2118" s="11">
        <v>25</v>
      </c>
      <c r="B2118" s="13" t="s">
        <v>176</v>
      </c>
      <c r="C2118" s="13" t="s">
        <v>29</v>
      </c>
      <c r="D2118" s="14" t="str">
        <f t="shared" si="34"/>
        <v>Not Ready25BigenderSocial Phobia (9.1)</v>
      </c>
      <c r="E2118" t="e">
        <f>VLOOKUP($D2118, Data!$A$2:$V$9750, E$16, 0)</f>
        <v>#N/A</v>
      </c>
      <c r="F2118" t="e">
        <f>VLOOKUP($D2118, Data!$A$2:$V$9750, F$16, 0)</f>
        <v>#N/A</v>
      </c>
      <c r="G2118" t="e">
        <f>VLOOKUP($D2118, Data!$A$2:$V$9750, G$16, 0)</f>
        <v>#N/A</v>
      </c>
      <c r="H2118" t="e">
        <f>VLOOKUP($D2118, Data!$A$2:$V$9750, H$16, 0)</f>
        <v>#N/A</v>
      </c>
      <c r="I2118" t="e">
        <f>VLOOKUP($D2118, Data!$A$2:$V$9750, I$16, 0)</f>
        <v>#N/A</v>
      </c>
    </row>
    <row r="2119" spans="1:9" x14ac:dyDescent="0.25">
      <c r="A2119" s="11">
        <v>25</v>
      </c>
      <c r="B2119" s="13" t="s">
        <v>176</v>
      </c>
      <c r="C2119" s="13" t="s">
        <v>30</v>
      </c>
      <c r="D2119" s="14" t="str">
        <f t="shared" si="34"/>
        <v>Not Ready25BigenderPanic Disorder (9.1)</v>
      </c>
      <c r="E2119" t="e">
        <f>VLOOKUP($D2119, Data!$A$2:$V$9750, E$16, 0)</f>
        <v>#N/A</v>
      </c>
      <c r="F2119" t="e">
        <f>VLOOKUP($D2119, Data!$A$2:$V$9750, F$16, 0)</f>
        <v>#N/A</v>
      </c>
      <c r="G2119" t="e">
        <f>VLOOKUP($D2119, Data!$A$2:$V$9750, G$16, 0)</f>
        <v>#N/A</v>
      </c>
      <c r="H2119" t="e">
        <f>VLOOKUP($D2119, Data!$A$2:$V$9750, H$16, 0)</f>
        <v>#N/A</v>
      </c>
      <c r="I2119" t="e">
        <f>VLOOKUP($D2119, Data!$A$2:$V$9750, I$16, 0)</f>
        <v>#N/A</v>
      </c>
    </row>
    <row r="2120" spans="1:9" x14ac:dyDescent="0.25">
      <c r="A2120" s="11">
        <v>25</v>
      </c>
      <c r="B2120" s="13" t="s">
        <v>176</v>
      </c>
      <c r="C2120" s="13" t="s">
        <v>31</v>
      </c>
      <c r="D2120" s="14" t="str">
        <f t="shared" si="34"/>
        <v>Not Ready25BigenderGeneralized Anxiety Disorder (6.1)</v>
      </c>
      <c r="E2120" t="e">
        <f>VLOOKUP($D2120, Data!$A$2:$V$9750, E$16, 0)</f>
        <v>#N/A</v>
      </c>
      <c r="F2120" t="e">
        <f>VLOOKUP($D2120, Data!$A$2:$V$9750, F$16, 0)</f>
        <v>#N/A</v>
      </c>
      <c r="G2120" t="e">
        <f>VLOOKUP($D2120, Data!$A$2:$V$9750, G$16, 0)</f>
        <v>#N/A</v>
      </c>
      <c r="H2120" t="e">
        <f>VLOOKUP($D2120, Data!$A$2:$V$9750, H$16, 0)</f>
        <v>#N/A</v>
      </c>
      <c r="I2120" t="e">
        <f>VLOOKUP($D2120, Data!$A$2:$V$9750, I$16, 0)</f>
        <v>#N/A</v>
      </c>
    </row>
    <row r="2121" spans="1:9" x14ac:dyDescent="0.25">
      <c r="A2121" s="11">
        <v>25</v>
      </c>
      <c r="B2121" s="13" t="s">
        <v>176</v>
      </c>
      <c r="C2121" s="13" t="s">
        <v>32</v>
      </c>
      <c r="D2121" s="14" t="str">
        <f t="shared" si="34"/>
        <v>Not Ready25BigenderMajor Depressive Disorder (10.1)</v>
      </c>
      <c r="E2121" t="e">
        <f>VLOOKUP($D2121, Data!$A$2:$V$9750, E$16, 0)</f>
        <v>#N/A</v>
      </c>
      <c r="F2121" t="e">
        <f>VLOOKUP($D2121, Data!$A$2:$V$9750, F$16, 0)</f>
        <v>#N/A</v>
      </c>
      <c r="G2121" t="e">
        <f>VLOOKUP($D2121, Data!$A$2:$V$9750, G$16, 0)</f>
        <v>#N/A</v>
      </c>
      <c r="H2121" t="e">
        <f>VLOOKUP($D2121, Data!$A$2:$V$9750, H$16, 0)</f>
        <v>#N/A</v>
      </c>
      <c r="I2121" t="e">
        <f>VLOOKUP($D2121, Data!$A$2:$V$9750, I$16, 0)</f>
        <v>#N/A</v>
      </c>
    </row>
    <row r="2122" spans="1:9" x14ac:dyDescent="0.25">
      <c r="A2122" s="11">
        <v>25</v>
      </c>
      <c r="B2122" s="13" t="s">
        <v>176</v>
      </c>
      <c r="C2122" s="13" t="s">
        <v>33</v>
      </c>
      <c r="D2122" s="14" t="str">
        <f t="shared" si="34"/>
        <v>Not Ready25BigenderSeparation Anxiety Disorder (7.1)</v>
      </c>
      <c r="E2122" t="e">
        <f>VLOOKUP($D2122, Data!$A$2:$V$9750, E$16, 0)</f>
        <v>#N/A</v>
      </c>
      <c r="F2122" t="e">
        <f>VLOOKUP($D2122, Data!$A$2:$V$9750, F$16, 0)</f>
        <v>#N/A</v>
      </c>
      <c r="G2122" t="e">
        <f>VLOOKUP($D2122, Data!$A$2:$V$9750, G$16, 0)</f>
        <v>#N/A</v>
      </c>
      <c r="H2122" t="e">
        <f>VLOOKUP($D2122, Data!$A$2:$V$9750, H$16, 0)</f>
        <v>#N/A</v>
      </c>
      <c r="I2122" t="e">
        <f>VLOOKUP($D2122, Data!$A$2:$V$9750, I$16, 0)</f>
        <v>#N/A</v>
      </c>
    </row>
    <row r="2123" spans="1:9" x14ac:dyDescent="0.25">
      <c r="A2123" s="11">
        <v>25</v>
      </c>
      <c r="B2123" s="13" t="s">
        <v>176</v>
      </c>
      <c r="C2123" s="13" t="s">
        <v>34</v>
      </c>
      <c r="D2123" s="14" t="str">
        <f t="shared" si="34"/>
        <v>Not Ready25BigenderObsessive Compulsive Disorder (6.1)</v>
      </c>
      <c r="E2123" t="e">
        <f>VLOOKUP($D2123, Data!$A$2:$V$9750, E$16, 0)</f>
        <v>#N/A</v>
      </c>
      <c r="F2123" t="e">
        <f>VLOOKUP($D2123, Data!$A$2:$V$9750, F$16, 0)</f>
        <v>#N/A</v>
      </c>
      <c r="G2123" t="e">
        <f>VLOOKUP($D2123, Data!$A$2:$V$9750, G$16, 0)</f>
        <v>#N/A</v>
      </c>
      <c r="H2123" t="e">
        <f>VLOOKUP($D2123, Data!$A$2:$V$9750, H$16, 0)</f>
        <v>#N/A</v>
      </c>
      <c r="I2123" t="e">
        <f>VLOOKUP($D2123, Data!$A$2:$V$9750, I$16, 0)</f>
        <v>#N/A</v>
      </c>
    </row>
    <row r="2124" spans="1:9" x14ac:dyDescent="0.25">
      <c r="A2124" s="11">
        <v>25</v>
      </c>
      <c r="B2124" s="13" t="s">
        <v>176</v>
      </c>
      <c r="C2124" s="13" t="s">
        <v>35</v>
      </c>
      <c r="D2124" s="14" t="str">
        <f t="shared" si="34"/>
        <v>Not Ready25BigenderTotal Anxiety (37.1)</v>
      </c>
      <c r="E2124" t="e">
        <f>VLOOKUP($D2124, Data!$A$2:$V$9750, E$16, 0)</f>
        <v>#N/A</v>
      </c>
      <c r="F2124" t="e">
        <f>VLOOKUP($D2124, Data!$A$2:$V$9750, F$16, 0)</f>
        <v>#N/A</v>
      </c>
      <c r="G2124" t="e">
        <f>VLOOKUP($D2124, Data!$A$2:$V$9750, G$16, 0)</f>
        <v>#N/A</v>
      </c>
      <c r="H2124" t="e">
        <f>VLOOKUP($D2124, Data!$A$2:$V$9750, H$16, 0)</f>
        <v>#N/A</v>
      </c>
      <c r="I2124" t="e">
        <f>VLOOKUP($D2124, Data!$A$2:$V$9750, I$16, 0)</f>
        <v>#N/A</v>
      </c>
    </row>
    <row r="2125" spans="1:9" x14ac:dyDescent="0.25">
      <c r="A2125" s="11">
        <v>25</v>
      </c>
      <c r="B2125" s="13" t="s">
        <v>176</v>
      </c>
      <c r="C2125" s="13" t="s">
        <v>36</v>
      </c>
      <c r="D2125" s="14" t="str">
        <f t="shared" si="34"/>
        <v>Not Ready25BigenderTotal Anxiety and Depression (47.1)</v>
      </c>
      <c r="E2125" t="e">
        <f>VLOOKUP($D2125, Data!$A$2:$V$9750, E$16, 0)</f>
        <v>#N/A</v>
      </c>
      <c r="F2125" t="e">
        <f>VLOOKUP($D2125, Data!$A$2:$V$9750, F$16, 0)</f>
        <v>#N/A</v>
      </c>
      <c r="G2125" t="e">
        <f>VLOOKUP($D2125, Data!$A$2:$V$9750, G$16, 0)</f>
        <v>#N/A</v>
      </c>
      <c r="H2125" t="e">
        <f>VLOOKUP($D2125, Data!$A$2:$V$9750, H$16, 0)</f>
        <v>#N/A</v>
      </c>
      <c r="I2125" t="e">
        <f>VLOOKUP($D2125, Data!$A$2:$V$9750, I$16, 0)</f>
        <v>#N/A</v>
      </c>
    </row>
    <row r="2126" spans="1:9" x14ac:dyDescent="0.25">
      <c r="A2126" s="11">
        <v>25</v>
      </c>
      <c r="B2126" s="13" t="s">
        <v>176</v>
      </c>
      <c r="C2126" s="13" t="s">
        <v>52</v>
      </c>
      <c r="D2126" s="14" t="str">
        <f t="shared" si="34"/>
        <v>Not Ready25BigenderTotal Anxiety (15.1)</v>
      </c>
      <c r="E2126" t="e">
        <f>VLOOKUP($D2126, Data!$A$2:$V$9750, E$16, 0)</f>
        <v>#N/A</v>
      </c>
      <c r="F2126" t="e">
        <f>VLOOKUP($D2126, Data!$A$2:$V$9750, F$16, 0)</f>
        <v>#N/A</v>
      </c>
      <c r="G2126" t="e">
        <f>VLOOKUP($D2126, Data!$A$2:$V$9750, G$16, 0)</f>
        <v>#N/A</v>
      </c>
      <c r="H2126" t="e">
        <f>VLOOKUP($D2126, Data!$A$2:$V$9750, H$16, 0)</f>
        <v>#N/A</v>
      </c>
      <c r="I2126" t="e">
        <f>VLOOKUP($D2126, Data!$A$2:$V$9750, I$16, 0)</f>
        <v>#N/A</v>
      </c>
    </row>
    <row r="2127" spans="1:9" x14ac:dyDescent="0.25">
      <c r="A2127" s="11">
        <v>25</v>
      </c>
      <c r="B2127" s="13" t="s">
        <v>176</v>
      </c>
      <c r="C2127" s="13" t="s">
        <v>53</v>
      </c>
      <c r="D2127" s="14" t="str">
        <f t="shared" si="34"/>
        <v>Not Ready25BigenderTotal Anxiety and Depression (25.1)</v>
      </c>
      <c r="E2127" t="e">
        <f>VLOOKUP($D2127, Data!$A$2:$V$9750, E$16, 0)</f>
        <v>#N/A</v>
      </c>
      <c r="F2127" t="e">
        <f>VLOOKUP($D2127, Data!$A$2:$V$9750, F$16, 0)</f>
        <v>#N/A</v>
      </c>
      <c r="G2127" t="e">
        <f>VLOOKUP($D2127, Data!$A$2:$V$9750, G$16, 0)</f>
        <v>#N/A</v>
      </c>
      <c r="H2127" t="e">
        <f>VLOOKUP($D2127, Data!$A$2:$V$9750, H$16, 0)</f>
        <v>#N/A</v>
      </c>
      <c r="I2127" t="e">
        <f>VLOOKUP($D2127, Data!$A$2:$V$9750, I$16, 0)</f>
        <v>#N/A</v>
      </c>
    </row>
    <row r="2128" spans="1:9" x14ac:dyDescent="0.25">
      <c r="A2128" s="11">
        <v>25</v>
      </c>
      <c r="B2128" s="13" t="s">
        <v>176</v>
      </c>
      <c r="C2128" s="13" t="s">
        <v>182</v>
      </c>
      <c r="D2128" s="14" t="str">
        <f t="shared" si="34"/>
        <v>Not Ready25BigenderTotal Depression (5.1)</v>
      </c>
      <c r="E2128" t="e">
        <f>VLOOKUP($D2128, Data!$A$2:$V$9750, E$16, 0)</f>
        <v>#N/A</v>
      </c>
      <c r="F2128" t="e">
        <f>VLOOKUP($D2128, Data!$A$2:$V$9750, F$16, 0)</f>
        <v>#N/A</v>
      </c>
      <c r="G2128" t="e">
        <f>VLOOKUP($D2128, Data!$A$2:$V$9750, G$16, 0)</f>
        <v>#N/A</v>
      </c>
      <c r="H2128" t="e">
        <f>VLOOKUP($D2128, Data!$A$2:$V$9750, H$16, 0)</f>
        <v>#N/A</v>
      </c>
      <c r="I2128" t="e">
        <f>VLOOKUP($D2128, Data!$A$2:$V$9750, I$16, 0)</f>
        <v>#N/A</v>
      </c>
    </row>
    <row r="2129" spans="1:9" x14ac:dyDescent="0.25">
      <c r="A2129" s="11">
        <v>25</v>
      </c>
      <c r="B2129" s="13" t="s">
        <v>176</v>
      </c>
      <c r="C2129" s="13" t="s">
        <v>183</v>
      </c>
      <c r="D2129" s="14" t="str">
        <f t="shared" si="34"/>
        <v>Not Ready25BigenderTotal Anxiety (20.1)</v>
      </c>
      <c r="E2129" t="e">
        <f>VLOOKUP($D2129, Data!$A$2:$V$9750, E$16, 0)</f>
        <v>#N/A</v>
      </c>
      <c r="F2129" t="e">
        <f>VLOOKUP($D2129, Data!$A$2:$V$9750, F$16, 0)</f>
        <v>#N/A</v>
      </c>
      <c r="G2129" t="e">
        <f>VLOOKUP($D2129, Data!$A$2:$V$9750, G$16, 0)</f>
        <v>#N/A</v>
      </c>
      <c r="H2129" t="e">
        <f>VLOOKUP($D2129, Data!$A$2:$V$9750, H$16, 0)</f>
        <v>#N/A</v>
      </c>
      <c r="I2129" t="e">
        <f>VLOOKUP($D2129, Data!$A$2:$V$9750, I$16, 0)</f>
        <v>#N/A</v>
      </c>
    </row>
    <row r="2130" spans="1:9" x14ac:dyDescent="0.25">
      <c r="A2130" s="11">
        <v>25</v>
      </c>
      <c r="B2130" s="13" t="s">
        <v>177</v>
      </c>
      <c r="C2130" s="13" t="s">
        <v>29</v>
      </c>
      <c r="D2130" s="14" t="str">
        <f t="shared" ref="D2130:D2193" si="35">$B$7&amp;A2130&amp;B2130&amp;C2130</f>
        <v>Not Ready25FemaleSocial Phobia (9.1)</v>
      </c>
      <c r="E2130" t="e">
        <f>VLOOKUP($D2130, Data!$A$2:$V$9750, E$16, 0)</f>
        <v>#N/A</v>
      </c>
      <c r="F2130" t="e">
        <f>VLOOKUP($D2130, Data!$A$2:$V$9750, F$16, 0)</f>
        <v>#N/A</v>
      </c>
      <c r="G2130" t="e">
        <f>VLOOKUP($D2130, Data!$A$2:$V$9750, G$16, 0)</f>
        <v>#N/A</v>
      </c>
      <c r="H2130" t="e">
        <f>VLOOKUP($D2130, Data!$A$2:$V$9750, H$16, 0)</f>
        <v>#N/A</v>
      </c>
      <c r="I2130" t="e">
        <f>VLOOKUP($D2130, Data!$A$2:$V$9750, I$16, 0)</f>
        <v>#N/A</v>
      </c>
    </row>
    <row r="2131" spans="1:9" x14ac:dyDescent="0.25">
      <c r="A2131" s="11">
        <v>25</v>
      </c>
      <c r="B2131" s="13" t="s">
        <v>177</v>
      </c>
      <c r="C2131" s="13" t="s">
        <v>30</v>
      </c>
      <c r="D2131" s="14" t="str">
        <f t="shared" si="35"/>
        <v>Not Ready25FemalePanic Disorder (9.1)</v>
      </c>
      <c r="E2131" t="e">
        <f>VLOOKUP($D2131, Data!$A$2:$V$9750, E$16, 0)</f>
        <v>#N/A</v>
      </c>
      <c r="F2131" t="e">
        <f>VLOOKUP($D2131, Data!$A$2:$V$9750, F$16, 0)</f>
        <v>#N/A</v>
      </c>
      <c r="G2131" t="e">
        <f>VLOOKUP($D2131, Data!$A$2:$V$9750, G$16, 0)</f>
        <v>#N/A</v>
      </c>
      <c r="H2131" t="e">
        <f>VLOOKUP($D2131, Data!$A$2:$V$9750, H$16, 0)</f>
        <v>#N/A</v>
      </c>
      <c r="I2131" t="e">
        <f>VLOOKUP($D2131, Data!$A$2:$V$9750, I$16, 0)</f>
        <v>#N/A</v>
      </c>
    </row>
    <row r="2132" spans="1:9" x14ac:dyDescent="0.25">
      <c r="A2132" s="11">
        <v>25</v>
      </c>
      <c r="B2132" s="13" t="s">
        <v>177</v>
      </c>
      <c r="C2132" s="13" t="s">
        <v>31</v>
      </c>
      <c r="D2132" s="14" t="str">
        <f t="shared" si="35"/>
        <v>Not Ready25FemaleGeneralized Anxiety Disorder (6.1)</v>
      </c>
      <c r="E2132" t="e">
        <f>VLOOKUP($D2132, Data!$A$2:$V$9750, E$16, 0)</f>
        <v>#N/A</v>
      </c>
      <c r="F2132" t="e">
        <f>VLOOKUP($D2132, Data!$A$2:$V$9750, F$16, 0)</f>
        <v>#N/A</v>
      </c>
      <c r="G2132" t="e">
        <f>VLOOKUP($D2132, Data!$A$2:$V$9750, G$16, 0)</f>
        <v>#N/A</v>
      </c>
      <c r="H2132" t="e">
        <f>VLOOKUP($D2132, Data!$A$2:$V$9750, H$16, 0)</f>
        <v>#N/A</v>
      </c>
      <c r="I2132" t="e">
        <f>VLOOKUP($D2132, Data!$A$2:$V$9750, I$16, 0)</f>
        <v>#N/A</v>
      </c>
    </row>
    <row r="2133" spans="1:9" x14ac:dyDescent="0.25">
      <c r="A2133" s="11">
        <v>25</v>
      </c>
      <c r="B2133" s="13" t="s">
        <v>177</v>
      </c>
      <c r="C2133" s="13" t="s">
        <v>32</v>
      </c>
      <c r="D2133" s="14" t="str">
        <f t="shared" si="35"/>
        <v>Not Ready25FemaleMajor Depressive Disorder (10.1)</v>
      </c>
      <c r="E2133" t="e">
        <f>VLOOKUP($D2133, Data!$A$2:$V$9750, E$16, 0)</f>
        <v>#N/A</v>
      </c>
      <c r="F2133" t="e">
        <f>VLOOKUP($D2133, Data!$A$2:$V$9750, F$16, 0)</f>
        <v>#N/A</v>
      </c>
      <c r="G2133" t="e">
        <f>VLOOKUP($D2133, Data!$A$2:$V$9750, G$16, 0)</f>
        <v>#N/A</v>
      </c>
      <c r="H2133" t="e">
        <f>VLOOKUP($D2133, Data!$A$2:$V$9750, H$16, 0)</f>
        <v>#N/A</v>
      </c>
      <c r="I2133" t="e">
        <f>VLOOKUP($D2133, Data!$A$2:$V$9750, I$16, 0)</f>
        <v>#N/A</v>
      </c>
    </row>
    <row r="2134" spans="1:9" x14ac:dyDescent="0.25">
      <c r="A2134" s="11">
        <v>25</v>
      </c>
      <c r="B2134" s="13" t="s">
        <v>177</v>
      </c>
      <c r="C2134" s="13" t="s">
        <v>33</v>
      </c>
      <c r="D2134" s="14" t="str">
        <f t="shared" si="35"/>
        <v>Not Ready25FemaleSeparation Anxiety Disorder (7.1)</v>
      </c>
      <c r="E2134" t="e">
        <f>VLOOKUP($D2134, Data!$A$2:$V$9750, E$16, 0)</f>
        <v>#N/A</v>
      </c>
      <c r="F2134" t="e">
        <f>VLOOKUP($D2134, Data!$A$2:$V$9750, F$16, 0)</f>
        <v>#N/A</v>
      </c>
      <c r="G2134" t="e">
        <f>VLOOKUP($D2134, Data!$A$2:$V$9750, G$16, 0)</f>
        <v>#N/A</v>
      </c>
      <c r="H2134" t="e">
        <f>VLOOKUP($D2134, Data!$A$2:$V$9750, H$16, 0)</f>
        <v>#N/A</v>
      </c>
      <c r="I2134" t="e">
        <f>VLOOKUP($D2134, Data!$A$2:$V$9750, I$16, 0)</f>
        <v>#N/A</v>
      </c>
    </row>
    <row r="2135" spans="1:9" x14ac:dyDescent="0.25">
      <c r="A2135" s="11">
        <v>25</v>
      </c>
      <c r="B2135" s="13" t="s">
        <v>177</v>
      </c>
      <c r="C2135" s="13" t="s">
        <v>34</v>
      </c>
      <c r="D2135" s="14" t="str">
        <f t="shared" si="35"/>
        <v>Not Ready25FemaleObsessive Compulsive Disorder (6.1)</v>
      </c>
      <c r="E2135" t="e">
        <f>VLOOKUP($D2135, Data!$A$2:$V$9750, E$16, 0)</f>
        <v>#N/A</v>
      </c>
      <c r="F2135" t="e">
        <f>VLOOKUP($D2135, Data!$A$2:$V$9750, F$16, 0)</f>
        <v>#N/A</v>
      </c>
      <c r="G2135" t="e">
        <f>VLOOKUP($D2135, Data!$A$2:$V$9750, G$16, 0)</f>
        <v>#N/A</v>
      </c>
      <c r="H2135" t="e">
        <f>VLOOKUP($D2135, Data!$A$2:$V$9750, H$16, 0)</f>
        <v>#N/A</v>
      </c>
      <c r="I2135" t="e">
        <f>VLOOKUP($D2135, Data!$A$2:$V$9750, I$16, 0)</f>
        <v>#N/A</v>
      </c>
    </row>
    <row r="2136" spans="1:9" x14ac:dyDescent="0.25">
      <c r="A2136" s="11">
        <v>25</v>
      </c>
      <c r="B2136" s="13" t="s">
        <v>177</v>
      </c>
      <c r="C2136" s="13" t="s">
        <v>35</v>
      </c>
      <c r="D2136" s="14" t="str">
        <f t="shared" si="35"/>
        <v>Not Ready25FemaleTotal Anxiety (37.1)</v>
      </c>
      <c r="E2136" t="e">
        <f>VLOOKUP($D2136, Data!$A$2:$V$9750, E$16, 0)</f>
        <v>#N/A</v>
      </c>
      <c r="F2136" t="e">
        <f>VLOOKUP($D2136, Data!$A$2:$V$9750, F$16, 0)</f>
        <v>#N/A</v>
      </c>
      <c r="G2136" t="e">
        <f>VLOOKUP($D2136, Data!$A$2:$V$9750, G$16, 0)</f>
        <v>#N/A</v>
      </c>
      <c r="H2136" t="e">
        <f>VLOOKUP($D2136, Data!$A$2:$V$9750, H$16, 0)</f>
        <v>#N/A</v>
      </c>
      <c r="I2136" t="e">
        <f>VLOOKUP($D2136, Data!$A$2:$V$9750, I$16, 0)</f>
        <v>#N/A</v>
      </c>
    </row>
    <row r="2137" spans="1:9" x14ac:dyDescent="0.25">
      <c r="A2137" s="11">
        <v>25</v>
      </c>
      <c r="B2137" s="13" t="s">
        <v>177</v>
      </c>
      <c r="C2137" s="13" t="s">
        <v>36</v>
      </c>
      <c r="D2137" s="14" t="str">
        <f t="shared" si="35"/>
        <v>Not Ready25FemaleTotal Anxiety and Depression (47.1)</v>
      </c>
      <c r="E2137" t="e">
        <f>VLOOKUP($D2137, Data!$A$2:$V$9750, E$16, 0)</f>
        <v>#N/A</v>
      </c>
      <c r="F2137" t="e">
        <f>VLOOKUP($D2137, Data!$A$2:$V$9750, F$16, 0)</f>
        <v>#N/A</v>
      </c>
      <c r="G2137" t="e">
        <f>VLOOKUP($D2137, Data!$A$2:$V$9750, G$16, 0)</f>
        <v>#N/A</v>
      </c>
      <c r="H2137" t="e">
        <f>VLOOKUP($D2137, Data!$A$2:$V$9750, H$16, 0)</f>
        <v>#N/A</v>
      </c>
      <c r="I2137" t="e">
        <f>VLOOKUP($D2137, Data!$A$2:$V$9750, I$16, 0)</f>
        <v>#N/A</v>
      </c>
    </row>
    <row r="2138" spans="1:9" x14ac:dyDescent="0.25">
      <c r="A2138" s="11">
        <v>25</v>
      </c>
      <c r="B2138" s="13" t="s">
        <v>177</v>
      </c>
      <c r="C2138" s="13" t="s">
        <v>52</v>
      </c>
      <c r="D2138" s="14" t="str">
        <f t="shared" si="35"/>
        <v>Not Ready25FemaleTotal Anxiety (15.1)</v>
      </c>
      <c r="E2138" t="e">
        <f>VLOOKUP($D2138, Data!$A$2:$V$9750, E$16, 0)</f>
        <v>#N/A</v>
      </c>
      <c r="F2138" t="e">
        <f>VLOOKUP($D2138, Data!$A$2:$V$9750, F$16, 0)</f>
        <v>#N/A</v>
      </c>
      <c r="G2138" t="e">
        <f>VLOOKUP($D2138, Data!$A$2:$V$9750, G$16, 0)</f>
        <v>#N/A</v>
      </c>
      <c r="H2138" t="e">
        <f>VLOOKUP($D2138, Data!$A$2:$V$9750, H$16, 0)</f>
        <v>#N/A</v>
      </c>
      <c r="I2138" t="e">
        <f>VLOOKUP($D2138, Data!$A$2:$V$9750, I$16, 0)</f>
        <v>#N/A</v>
      </c>
    </row>
    <row r="2139" spans="1:9" x14ac:dyDescent="0.25">
      <c r="A2139" s="11">
        <v>25</v>
      </c>
      <c r="B2139" s="13" t="s">
        <v>177</v>
      </c>
      <c r="C2139" s="13" t="s">
        <v>53</v>
      </c>
      <c r="D2139" s="14" t="str">
        <f t="shared" si="35"/>
        <v>Not Ready25FemaleTotal Anxiety and Depression (25.1)</v>
      </c>
      <c r="E2139" t="e">
        <f>VLOOKUP($D2139, Data!$A$2:$V$9750, E$16, 0)</f>
        <v>#N/A</v>
      </c>
      <c r="F2139" t="e">
        <f>VLOOKUP($D2139, Data!$A$2:$V$9750, F$16, 0)</f>
        <v>#N/A</v>
      </c>
      <c r="G2139" t="e">
        <f>VLOOKUP($D2139, Data!$A$2:$V$9750, G$16, 0)</f>
        <v>#N/A</v>
      </c>
      <c r="H2139" t="e">
        <f>VLOOKUP($D2139, Data!$A$2:$V$9750, H$16, 0)</f>
        <v>#N/A</v>
      </c>
      <c r="I2139" t="e">
        <f>VLOOKUP($D2139, Data!$A$2:$V$9750, I$16, 0)</f>
        <v>#N/A</v>
      </c>
    </row>
    <row r="2140" spans="1:9" x14ac:dyDescent="0.25">
      <c r="A2140" s="11">
        <v>25</v>
      </c>
      <c r="B2140" s="13" t="s">
        <v>177</v>
      </c>
      <c r="C2140" s="13" t="s">
        <v>182</v>
      </c>
      <c r="D2140" s="14" t="str">
        <f t="shared" si="35"/>
        <v>Not Ready25FemaleTotal Depression (5.1)</v>
      </c>
      <c r="E2140" t="e">
        <f>VLOOKUP($D2140, Data!$A$2:$V$9750, E$16, 0)</f>
        <v>#N/A</v>
      </c>
      <c r="F2140" t="e">
        <f>VLOOKUP($D2140, Data!$A$2:$V$9750, F$16, 0)</f>
        <v>#N/A</v>
      </c>
      <c r="G2140" t="e">
        <f>VLOOKUP($D2140, Data!$A$2:$V$9750, G$16, 0)</f>
        <v>#N/A</v>
      </c>
      <c r="H2140" t="e">
        <f>VLOOKUP($D2140, Data!$A$2:$V$9750, H$16, 0)</f>
        <v>#N/A</v>
      </c>
      <c r="I2140" t="e">
        <f>VLOOKUP($D2140, Data!$A$2:$V$9750, I$16, 0)</f>
        <v>#N/A</v>
      </c>
    </row>
    <row r="2141" spans="1:9" x14ac:dyDescent="0.25">
      <c r="A2141" s="11">
        <v>25</v>
      </c>
      <c r="B2141" s="13" t="s">
        <v>177</v>
      </c>
      <c r="C2141" s="13" t="s">
        <v>183</v>
      </c>
      <c r="D2141" s="14" t="str">
        <f t="shared" si="35"/>
        <v>Not Ready25FemaleTotal Anxiety (20.1)</v>
      </c>
      <c r="E2141" t="e">
        <f>VLOOKUP($D2141, Data!$A$2:$V$9750, E$16, 0)</f>
        <v>#N/A</v>
      </c>
      <c r="F2141" t="e">
        <f>VLOOKUP($D2141, Data!$A$2:$V$9750, F$16, 0)</f>
        <v>#N/A</v>
      </c>
      <c r="G2141" t="e">
        <f>VLOOKUP($D2141, Data!$A$2:$V$9750, G$16, 0)</f>
        <v>#N/A</v>
      </c>
      <c r="H2141" t="e">
        <f>VLOOKUP($D2141, Data!$A$2:$V$9750, H$16, 0)</f>
        <v>#N/A</v>
      </c>
      <c r="I2141" t="e">
        <f>VLOOKUP($D2141, Data!$A$2:$V$9750, I$16, 0)</f>
        <v>#N/A</v>
      </c>
    </row>
    <row r="2142" spans="1:9" x14ac:dyDescent="0.25">
      <c r="A2142" s="11">
        <v>25</v>
      </c>
      <c r="B2142" s="13" t="s">
        <v>178</v>
      </c>
      <c r="C2142" s="13" t="s">
        <v>29</v>
      </c>
      <c r="D2142" s="14" t="str">
        <f t="shared" si="35"/>
        <v>Not Ready25GenderfluidSocial Phobia (9.1)</v>
      </c>
      <c r="E2142" t="e">
        <f>VLOOKUP($D2142, Data!$A$2:$V$9750, E$16, 0)</f>
        <v>#N/A</v>
      </c>
      <c r="F2142" t="e">
        <f>VLOOKUP($D2142, Data!$A$2:$V$9750, F$16, 0)</f>
        <v>#N/A</v>
      </c>
      <c r="G2142" t="e">
        <f>VLOOKUP($D2142, Data!$A$2:$V$9750, G$16, 0)</f>
        <v>#N/A</v>
      </c>
      <c r="H2142" t="e">
        <f>VLOOKUP($D2142, Data!$A$2:$V$9750, H$16, 0)</f>
        <v>#N/A</v>
      </c>
      <c r="I2142" t="e">
        <f>VLOOKUP($D2142, Data!$A$2:$V$9750, I$16, 0)</f>
        <v>#N/A</v>
      </c>
    </row>
    <row r="2143" spans="1:9" x14ac:dyDescent="0.25">
      <c r="A2143" s="11">
        <v>25</v>
      </c>
      <c r="B2143" s="13" t="s">
        <v>178</v>
      </c>
      <c r="C2143" s="13" t="s">
        <v>30</v>
      </c>
      <c r="D2143" s="14" t="str">
        <f t="shared" si="35"/>
        <v>Not Ready25GenderfluidPanic Disorder (9.1)</v>
      </c>
      <c r="E2143" t="e">
        <f>VLOOKUP($D2143, Data!$A$2:$V$9750, E$16, 0)</f>
        <v>#N/A</v>
      </c>
      <c r="F2143" t="e">
        <f>VLOOKUP($D2143, Data!$A$2:$V$9750, F$16, 0)</f>
        <v>#N/A</v>
      </c>
      <c r="G2143" t="e">
        <f>VLOOKUP($D2143, Data!$A$2:$V$9750, G$16, 0)</f>
        <v>#N/A</v>
      </c>
      <c r="H2143" t="e">
        <f>VLOOKUP($D2143, Data!$A$2:$V$9750, H$16, 0)</f>
        <v>#N/A</v>
      </c>
      <c r="I2143" t="e">
        <f>VLOOKUP($D2143, Data!$A$2:$V$9750, I$16, 0)</f>
        <v>#N/A</v>
      </c>
    </row>
    <row r="2144" spans="1:9" x14ac:dyDescent="0.25">
      <c r="A2144" s="11">
        <v>25</v>
      </c>
      <c r="B2144" s="13" t="s">
        <v>178</v>
      </c>
      <c r="C2144" s="13" t="s">
        <v>31</v>
      </c>
      <c r="D2144" s="14" t="str">
        <f t="shared" si="35"/>
        <v>Not Ready25GenderfluidGeneralized Anxiety Disorder (6.1)</v>
      </c>
      <c r="E2144" t="e">
        <f>VLOOKUP($D2144, Data!$A$2:$V$9750, E$16, 0)</f>
        <v>#N/A</v>
      </c>
      <c r="F2144" t="e">
        <f>VLOOKUP($D2144, Data!$A$2:$V$9750, F$16, 0)</f>
        <v>#N/A</v>
      </c>
      <c r="G2144" t="e">
        <f>VLOOKUP($D2144, Data!$A$2:$V$9750, G$16, 0)</f>
        <v>#N/A</v>
      </c>
      <c r="H2144" t="e">
        <f>VLOOKUP($D2144, Data!$A$2:$V$9750, H$16, 0)</f>
        <v>#N/A</v>
      </c>
      <c r="I2144" t="e">
        <f>VLOOKUP($D2144, Data!$A$2:$V$9750, I$16, 0)</f>
        <v>#N/A</v>
      </c>
    </row>
    <row r="2145" spans="1:9" x14ac:dyDescent="0.25">
      <c r="A2145" s="11">
        <v>25</v>
      </c>
      <c r="B2145" s="13" t="s">
        <v>178</v>
      </c>
      <c r="C2145" s="13" t="s">
        <v>32</v>
      </c>
      <c r="D2145" s="14" t="str">
        <f t="shared" si="35"/>
        <v>Not Ready25GenderfluidMajor Depressive Disorder (10.1)</v>
      </c>
      <c r="E2145" t="e">
        <f>VLOOKUP($D2145, Data!$A$2:$V$9750, E$16, 0)</f>
        <v>#N/A</v>
      </c>
      <c r="F2145" t="e">
        <f>VLOOKUP($D2145, Data!$A$2:$V$9750, F$16, 0)</f>
        <v>#N/A</v>
      </c>
      <c r="G2145" t="e">
        <f>VLOOKUP($D2145, Data!$A$2:$V$9750, G$16, 0)</f>
        <v>#N/A</v>
      </c>
      <c r="H2145" t="e">
        <f>VLOOKUP($D2145, Data!$A$2:$V$9750, H$16, 0)</f>
        <v>#N/A</v>
      </c>
      <c r="I2145" t="e">
        <f>VLOOKUP($D2145, Data!$A$2:$V$9750, I$16, 0)</f>
        <v>#N/A</v>
      </c>
    </row>
    <row r="2146" spans="1:9" x14ac:dyDescent="0.25">
      <c r="A2146" s="11">
        <v>25</v>
      </c>
      <c r="B2146" s="13" t="s">
        <v>178</v>
      </c>
      <c r="C2146" s="13" t="s">
        <v>33</v>
      </c>
      <c r="D2146" s="14" t="str">
        <f t="shared" si="35"/>
        <v>Not Ready25GenderfluidSeparation Anxiety Disorder (7.1)</v>
      </c>
      <c r="E2146" t="e">
        <f>VLOOKUP($D2146, Data!$A$2:$V$9750, E$16, 0)</f>
        <v>#N/A</v>
      </c>
      <c r="F2146" t="e">
        <f>VLOOKUP($D2146, Data!$A$2:$V$9750, F$16, 0)</f>
        <v>#N/A</v>
      </c>
      <c r="G2146" t="e">
        <f>VLOOKUP($D2146, Data!$A$2:$V$9750, G$16, 0)</f>
        <v>#N/A</v>
      </c>
      <c r="H2146" t="e">
        <f>VLOOKUP($D2146, Data!$A$2:$V$9750, H$16, 0)</f>
        <v>#N/A</v>
      </c>
      <c r="I2146" t="e">
        <f>VLOOKUP($D2146, Data!$A$2:$V$9750, I$16, 0)</f>
        <v>#N/A</v>
      </c>
    </row>
    <row r="2147" spans="1:9" x14ac:dyDescent="0.25">
      <c r="A2147" s="11">
        <v>25</v>
      </c>
      <c r="B2147" s="13" t="s">
        <v>178</v>
      </c>
      <c r="C2147" s="13" t="s">
        <v>34</v>
      </c>
      <c r="D2147" s="14" t="str">
        <f t="shared" si="35"/>
        <v>Not Ready25GenderfluidObsessive Compulsive Disorder (6.1)</v>
      </c>
      <c r="E2147" t="e">
        <f>VLOOKUP($D2147, Data!$A$2:$V$9750, E$16, 0)</f>
        <v>#N/A</v>
      </c>
      <c r="F2147" t="e">
        <f>VLOOKUP($D2147, Data!$A$2:$V$9750, F$16, 0)</f>
        <v>#N/A</v>
      </c>
      <c r="G2147" t="e">
        <f>VLOOKUP($D2147, Data!$A$2:$V$9750, G$16, 0)</f>
        <v>#N/A</v>
      </c>
      <c r="H2147" t="e">
        <f>VLOOKUP($D2147, Data!$A$2:$V$9750, H$16, 0)</f>
        <v>#N/A</v>
      </c>
      <c r="I2147" t="e">
        <f>VLOOKUP($D2147, Data!$A$2:$V$9750, I$16, 0)</f>
        <v>#N/A</v>
      </c>
    </row>
    <row r="2148" spans="1:9" x14ac:dyDescent="0.25">
      <c r="A2148" s="11">
        <v>25</v>
      </c>
      <c r="B2148" s="13" t="s">
        <v>178</v>
      </c>
      <c r="C2148" s="13" t="s">
        <v>35</v>
      </c>
      <c r="D2148" s="14" t="str">
        <f t="shared" si="35"/>
        <v>Not Ready25GenderfluidTotal Anxiety (37.1)</v>
      </c>
      <c r="E2148" t="e">
        <f>VLOOKUP($D2148, Data!$A$2:$V$9750, E$16, 0)</f>
        <v>#N/A</v>
      </c>
      <c r="F2148" t="e">
        <f>VLOOKUP($D2148, Data!$A$2:$V$9750, F$16, 0)</f>
        <v>#N/A</v>
      </c>
      <c r="G2148" t="e">
        <f>VLOOKUP($D2148, Data!$A$2:$V$9750, G$16, 0)</f>
        <v>#N/A</v>
      </c>
      <c r="H2148" t="e">
        <f>VLOOKUP($D2148, Data!$A$2:$V$9750, H$16, 0)</f>
        <v>#N/A</v>
      </c>
      <c r="I2148" t="e">
        <f>VLOOKUP($D2148, Data!$A$2:$V$9750, I$16, 0)</f>
        <v>#N/A</v>
      </c>
    </row>
    <row r="2149" spans="1:9" x14ac:dyDescent="0.25">
      <c r="A2149" s="11">
        <v>25</v>
      </c>
      <c r="B2149" s="13" t="s">
        <v>178</v>
      </c>
      <c r="C2149" s="13" t="s">
        <v>36</v>
      </c>
      <c r="D2149" s="14" t="str">
        <f t="shared" si="35"/>
        <v>Not Ready25GenderfluidTotal Anxiety and Depression (47.1)</v>
      </c>
      <c r="E2149" t="e">
        <f>VLOOKUP($D2149, Data!$A$2:$V$9750, E$16, 0)</f>
        <v>#N/A</v>
      </c>
      <c r="F2149" t="e">
        <f>VLOOKUP($D2149, Data!$A$2:$V$9750, F$16, 0)</f>
        <v>#N/A</v>
      </c>
      <c r="G2149" t="e">
        <f>VLOOKUP($D2149, Data!$A$2:$V$9750, G$16, 0)</f>
        <v>#N/A</v>
      </c>
      <c r="H2149" t="e">
        <f>VLOOKUP($D2149, Data!$A$2:$V$9750, H$16, 0)</f>
        <v>#N/A</v>
      </c>
      <c r="I2149" t="e">
        <f>VLOOKUP($D2149, Data!$A$2:$V$9750, I$16, 0)</f>
        <v>#N/A</v>
      </c>
    </row>
    <row r="2150" spans="1:9" x14ac:dyDescent="0.25">
      <c r="A2150" s="11">
        <v>25</v>
      </c>
      <c r="B2150" s="13" t="s">
        <v>178</v>
      </c>
      <c r="C2150" s="13" t="s">
        <v>52</v>
      </c>
      <c r="D2150" s="14" t="str">
        <f t="shared" si="35"/>
        <v>Not Ready25GenderfluidTotal Anxiety (15.1)</v>
      </c>
      <c r="E2150" t="e">
        <f>VLOOKUP($D2150, Data!$A$2:$V$9750, E$16, 0)</f>
        <v>#N/A</v>
      </c>
      <c r="F2150" t="e">
        <f>VLOOKUP($D2150, Data!$A$2:$V$9750, F$16, 0)</f>
        <v>#N/A</v>
      </c>
      <c r="G2150" t="e">
        <f>VLOOKUP($D2150, Data!$A$2:$V$9750, G$16, 0)</f>
        <v>#N/A</v>
      </c>
      <c r="H2150" t="e">
        <f>VLOOKUP($D2150, Data!$A$2:$V$9750, H$16, 0)</f>
        <v>#N/A</v>
      </c>
      <c r="I2150" t="e">
        <f>VLOOKUP($D2150, Data!$A$2:$V$9750, I$16, 0)</f>
        <v>#N/A</v>
      </c>
    </row>
    <row r="2151" spans="1:9" x14ac:dyDescent="0.25">
      <c r="A2151" s="11">
        <v>25</v>
      </c>
      <c r="B2151" s="13" t="s">
        <v>178</v>
      </c>
      <c r="C2151" s="13" t="s">
        <v>53</v>
      </c>
      <c r="D2151" s="14" t="str">
        <f t="shared" si="35"/>
        <v>Not Ready25GenderfluidTotal Anxiety and Depression (25.1)</v>
      </c>
      <c r="E2151" t="e">
        <f>VLOOKUP($D2151, Data!$A$2:$V$9750, E$16, 0)</f>
        <v>#N/A</v>
      </c>
      <c r="F2151" t="e">
        <f>VLOOKUP($D2151, Data!$A$2:$V$9750, F$16, 0)</f>
        <v>#N/A</v>
      </c>
      <c r="G2151" t="e">
        <f>VLOOKUP($D2151, Data!$A$2:$V$9750, G$16, 0)</f>
        <v>#N/A</v>
      </c>
      <c r="H2151" t="e">
        <f>VLOOKUP($D2151, Data!$A$2:$V$9750, H$16, 0)</f>
        <v>#N/A</v>
      </c>
      <c r="I2151" t="e">
        <f>VLOOKUP($D2151, Data!$A$2:$V$9750, I$16, 0)</f>
        <v>#N/A</v>
      </c>
    </row>
    <row r="2152" spans="1:9" x14ac:dyDescent="0.25">
      <c r="A2152" s="11">
        <v>25</v>
      </c>
      <c r="B2152" s="13" t="s">
        <v>178</v>
      </c>
      <c r="C2152" s="13" t="s">
        <v>182</v>
      </c>
      <c r="D2152" s="14" t="str">
        <f t="shared" si="35"/>
        <v>Not Ready25GenderfluidTotal Depression (5.1)</v>
      </c>
      <c r="E2152" t="e">
        <f>VLOOKUP($D2152, Data!$A$2:$V$9750, E$16, 0)</f>
        <v>#N/A</v>
      </c>
      <c r="F2152" t="e">
        <f>VLOOKUP($D2152, Data!$A$2:$V$9750, F$16, 0)</f>
        <v>#N/A</v>
      </c>
      <c r="G2152" t="e">
        <f>VLOOKUP($D2152, Data!$A$2:$V$9750, G$16, 0)</f>
        <v>#N/A</v>
      </c>
      <c r="H2152" t="e">
        <f>VLOOKUP($D2152, Data!$A$2:$V$9750, H$16, 0)</f>
        <v>#N/A</v>
      </c>
      <c r="I2152" t="e">
        <f>VLOOKUP($D2152, Data!$A$2:$V$9750, I$16, 0)</f>
        <v>#N/A</v>
      </c>
    </row>
    <row r="2153" spans="1:9" x14ac:dyDescent="0.25">
      <c r="A2153" s="11">
        <v>25</v>
      </c>
      <c r="B2153" s="13" t="s">
        <v>178</v>
      </c>
      <c r="C2153" s="13" t="s">
        <v>183</v>
      </c>
      <c r="D2153" s="14" t="str">
        <f t="shared" si="35"/>
        <v>Not Ready25GenderfluidTotal Anxiety (20.1)</v>
      </c>
      <c r="E2153" t="e">
        <f>VLOOKUP($D2153, Data!$A$2:$V$9750, E$16, 0)</f>
        <v>#N/A</v>
      </c>
      <c r="F2153" t="e">
        <f>VLOOKUP($D2153, Data!$A$2:$V$9750, F$16, 0)</f>
        <v>#N/A</v>
      </c>
      <c r="G2153" t="e">
        <f>VLOOKUP($D2153, Data!$A$2:$V$9750, G$16, 0)</f>
        <v>#N/A</v>
      </c>
      <c r="H2153" t="e">
        <f>VLOOKUP($D2153, Data!$A$2:$V$9750, H$16, 0)</f>
        <v>#N/A</v>
      </c>
      <c r="I2153" t="e">
        <f>VLOOKUP($D2153, Data!$A$2:$V$9750, I$16, 0)</f>
        <v>#N/A</v>
      </c>
    </row>
    <row r="2154" spans="1:9" x14ac:dyDescent="0.25">
      <c r="A2154" s="11">
        <v>25</v>
      </c>
      <c r="B2154" s="13" t="s">
        <v>179</v>
      </c>
      <c r="C2154" s="13" t="s">
        <v>29</v>
      </c>
      <c r="D2154" s="14" t="str">
        <f t="shared" si="35"/>
        <v>Not Ready25MaleSocial Phobia (9.1)</v>
      </c>
      <c r="E2154" t="e">
        <f>VLOOKUP($D2154, Data!$A$2:$V$9750, E$16, 0)</f>
        <v>#N/A</v>
      </c>
      <c r="F2154" t="e">
        <f>VLOOKUP($D2154, Data!$A$2:$V$9750, F$16, 0)</f>
        <v>#N/A</v>
      </c>
      <c r="G2154" t="e">
        <f>VLOOKUP($D2154, Data!$A$2:$V$9750, G$16, 0)</f>
        <v>#N/A</v>
      </c>
      <c r="H2154" t="e">
        <f>VLOOKUP($D2154, Data!$A$2:$V$9750, H$16, 0)</f>
        <v>#N/A</v>
      </c>
      <c r="I2154" t="e">
        <f>VLOOKUP($D2154, Data!$A$2:$V$9750, I$16, 0)</f>
        <v>#N/A</v>
      </c>
    </row>
    <row r="2155" spans="1:9" x14ac:dyDescent="0.25">
      <c r="A2155" s="11">
        <v>25</v>
      </c>
      <c r="B2155" s="13" t="s">
        <v>179</v>
      </c>
      <c r="C2155" s="13" t="s">
        <v>30</v>
      </c>
      <c r="D2155" s="14" t="str">
        <f t="shared" si="35"/>
        <v>Not Ready25MalePanic Disorder (9.1)</v>
      </c>
      <c r="E2155" t="e">
        <f>VLOOKUP($D2155, Data!$A$2:$V$9750, E$16, 0)</f>
        <v>#N/A</v>
      </c>
      <c r="F2155" t="e">
        <f>VLOOKUP($D2155, Data!$A$2:$V$9750, F$16, 0)</f>
        <v>#N/A</v>
      </c>
      <c r="G2155" t="e">
        <f>VLOOKUP($D2155, Data!$A$2:$V$9750, G$16, 0)</f>
        <v>#N/A</v>
      </c>
      <c r="H2155" t="e">
        <f>VLOOKUP($D2155, Data!$A$2:$V$9750, H$16, 0)</f>
        <v>#N/A</v>
      </c>
      <c r="I2155" t="e">
        <f>VLOOKUP($D2155, Data!$A$2:$V$9750, I$16, 0)</f>
        <v>#N/A</v>
      </c>
    </row>
    <row r="2156" spans="1:9" x14ac:dyDescent="0.25">
      <c r="A2156" s="11">
        <v>25</v>
      </c>
      <c r="B2156" s="13" t="s">
        <v>179</v>
      </c>
      <c r="C2156" s="13" t="s">
        <v>31</v>
      </c>
      <c r="D2156" s="14" t="str">
        <f t="shared" si="35"/>
        <v>Not Ready25MaleGeneralized Anxiety Disorder (6.1)</v>
      </c>
      <c r="E2156" t="e">
        <f>VLOOKUP($D2156, Data!$A$2:$V$9750, E$16, 0)</f>
        <v>#N/A</v>
      </c>
      <c r="F2156" t="e">
        <f>VLOOKUP($D2156, Data!$A$2:$V$9750, F$16, 0)</f>
        <v>#N/A</v>
      </c>
      <c r="G2156" t="e">
        <f>VLOOKUP($D2156, Data!$A$2:$V$9750, G$16, 0)</f>
        <v>#N/A</v>
      </c>
      <c r="H2156" t="e">
        <f>VLOOKUP($D2156, Data!$A$2:$V$9750, H$16, 0)</f>
        <v>#N/A</v>
      </c>
      <c r="I2156" t="e">
        <f>VLOOKUP($D2156, Data!$A$2:$V$9750, I$16, 0)</f>
        <v>#N/A</v>
      </c>
    </row>
    <row r="2157" spans="1:9" x14ac:dyDescent="0.25">
      <c r="A2157" s="11">
        <v>25</v>
      </c>
      <c r="B2157" s="13" t="s">
        <v>179</v>
      </c>
      <c r="C2157" s="13" t="s">
        <v>32</v>
      </c>
      <c r="D2157" s="14" t="str">
        <f t="shared" si="35"/>
        <v>Not Ready25MaleMajor Depressive Disorder (10.1)</v>
      </c>
      <c r="E2157" t="e">
        <f>VLOOKUP($D2157, Data!$A$2:$V$9750, E$16, 0)</f>
        <v>#N/A</v>
      </c>
      <c r="F2157" t="e">
        <f>VLOOKUP($D2157, Data!$A$2:$V$9750, F$16, 0)</f>
        <v>#N/A</v>
      </c>
      <c r="G2157" t="e">
        <f>VLOOKUP($D2157, Data!$A$2:$V$9750, G$16, 0)</f>
        <v>#N/A</v>
      </c>
      <c r="H2157" t="e">
        <f>VLOOKUP($D2157, Data!$A$2:$V$9750, H$16, 0)</f>
        <v>#N/A</v>
      </c>
      <c r="I2157" t="e">
        <f>VLOOKUP($D2157, Data!$A$2:$V$9750, I$16, 0)</f>
        <v>#N/A</v>
      </c>
    </row>
    <row r="2158" spans="1:9" x14ac:dyDescent="0.25">
      <c r="A2158" s="11">
        <v>25</v>
      </c>
      <c r="B2158" s="13" t="s">
        <v>179</v>
      </c>
      <c r="C2158" s="13" t="s">
        <v>33</v>
      </c>
      <c r="D2158" s="14" t="str">
        <f t="shared" si="35"/>
        <v>Not Ready25MaleSeparation Anxiety Disorder (7.1)</v>
      </c>
      <c r="E2158" t="e">
        <f>VLOOKUP($D2158, Data!$A$2:$V$9750, E$16, 0)</f>
        <v>#N/A</v>
      </c>
      <c r="F2158" t="e">
        <f>VLOOKUP($D2158, Data!$A$2:$V$9750, F$16, 0)</f>
        <v>#N/A</v>
      </c>
      <c r="G2158" t="e">
        <f>VLOOKUP($D2158, Data!$A$2:$V$9750, G$16, 0)</f>
        <v>#N/A</v>
      </c>
      <c r="H2158" t="e">
        <f>VLOOKUP($D2158, Data!$A$2:$V$9750, H$16, 0)</f>
        <v>#N/A</v>
      </c>
      <c r="I2158" t="e">
        <f>VLOOKUP($D2158, Data!$A$2:$V$9750, I$16, 0)</f>
        <v>#N/A</v>
      </c>
    </row>
    <row r="2159" spans="1:9" x14ac:dyDescent="0.25">
      <c r="A2159" s="11">
        <v>25</v>
      </c>
      <c r="B2159" s="13" t="s">
        <v>179</v>
      </c>
      <c r="C2159" s="13" t="s">
        <v>34</v>
      </c>
      <c r="D2159" s="14" t="str">
        <f t="shared" si="35"/>
        <v>Not Ready25MaleObsessive Compulsive Disorder (6.1)</v>
      </c>
      <c r="E2159" t="e">
        <f>VLOOKUP($D2159, Data!$A$2:$V$9750, E$16, 0)</f>
        <v>#N/A</v>
      </c>
      <c r="F2159" t="e">
        <f>VLOOKUP($D2159, Data!$A$2:$V$9750, F$16, 0)</f>
        <v>#N/A</v>
      </c>
      <c r="G2159" t="e">
        <f>VLOOKUP($D2159, Data!$A$2:$V$9750, G$16, 0)</f>
        <v>#N/A</v>
      </c>
      <c r="H2159" t="e">
        <f>VLOOKUP($D2159, Data!$A$2:$V$9750, H$16, 0)</f>
        <v>#N/A</v>
      </c>
      <c r="I2159" t="e">
        <f>VLOOKUP($D2159, Data!$A$2:$V$9750, I$16, 0)</f>
        <v>#N/A</v>
      </c>
    </row>
    <row r="2160" spans="1:9" x14ac:dyDescent="0.25">
      <c r="A2160" s="11">
        <v>25</v>
      </c>
      <c r="B2160" s="13" t="s">
        <v>179</v>
      </c>
      <c r="C2160" s="13" t="s">
        <v>35</v>
      </c>
      <c r="D2160" s="14" t="str">
        <f t="shared" si="35"/>
        <v>Not Ready25MaleTotal Anxiety (37.1)</v>
      </c>
      <c r="E2160" t="e">
        <f>VLOOKUP($D2160, Data!$A$2:$V$9750, E$16, 0)</f>
        <v>#N/A</v>
      </c>
      <c r="F2160" t="e">
        <f>VLOOKUP($D2160, Data!$A$2:$V$9750, F$16, 0)</f>
        <v>#N/A</v>
      </c>
      <c r="G2160" t="e">
        <f>VLOOKUP($D2160, Data!$A$2:$V$9750, G$16, 0)</f>
        <v>#N/A</v>
      </c>
      <c r="H2160" t="e">
        <f>VLOOKUP($D2160, Data!$A$2:$V$9750, H$16, 0)</f>
        <v>#N/A</v>
      </c>
      <c r="I2160" t="e">
        <f>VLOOKUP($D2160, Data!$A$2:$V$9750, I$16, 0)</f>
        <v>#N/A</v>
      </c>
    </row>
    <row r="2161" spans="1:9" x14ac:dyDescent="0.25">
      <c r="A2161" s="11">
        <v>25</v>
      </c>
      <c r="B2161" s="13" t="s">
        <v>179</v>
      </c>
      <c r="C2161" s="13" t="s">
        <v>36</v>
      </c>
      <c r="D2161" s="14" t="str">
        <f t="shared" si="35"/>
        <v>Not Ready25MaleTotal Anxiety and Depression (47.1)</v>
      </c>
      <c r="E2161" t="e">
        <f>VLOOKUP($D2161, Data!$A$2:$V$9750, E$16, 0)</f>
        <v>#N/A</v>
      </c>
      <c r="F2161" t="e">
        <f>VLOOKUP($D2161, Data!$A$2:$V$9750, F$16, 0)</f>
        <v>#N/A</v>
      </c>
      <c r="G2161" t="e">
        <f>VLOOKUP($D2161, Data!$A$2:$V$9750, G$16, 0)</f>
        <v>#N/A</v>
      </c>
      <c r="H2161" t="e">
        <f>VLOOKUP($D2161, Data!$A$2:$V$9750, H$16, 0)</f>
        <v>#N/A</v>
      </c>
      <c r="I2161" t="e">
        <f>VLOOKUP($D2161, Data!$A$2:$V$9750, I$16, 0)</f>
        <v>#N/A</v>
      </c>
    </row>
    <row r="2162" spans="1:9" x14ac:dyDescent="0.25">
      <c r="A2162" s="11">
        <v>25</v>
      </c>
      <c r="B2162" s="13" t="s">
        <v>179</v>
      </c>
      <c r="C2162" s="13" t="s">
        <v>52</v>
      </c>
      <c r="D2162" s="14" t="str">
        <f t="shared" si="35"/>
        <v>Not Ready25MaleTotal Anxiety (15.1)</v>
      </c>
      <c r="E2162" t="e">
        <f>VLOOKUP($D2162, Data!$A$2:$V$9750, E$16, 0)</f>
        <v>#N/A</v>
      </c>
      <c r="F2162" t="e">
        <f>VLOOKUP($D2162, Data!$A$2:$V$9750, F$16, 0)</f>
        <v>#N/A</v>
      </c>
      <c r="G2162" t="e">
        <f>VLOOKUP($D2162, Data!$A$2:$V$9750, G$16, 0)</f>
        <v>#N/A</v>
      </c>
      <c r="H2162" t="e">
        <f>VLOOKUP($D2162, Data!$A$2:$V$9750, H$16, 0)</f>
        <v>#N/A</v>
      </c>
      <c r="I2162" t="e">
        <f>VLOOKUP($D2162, Data!$A$2:$V$9750, I$16, 0)</f>
        <v>#N/A</v>
      </c>
    </row>
    <row r="2163" spans="1:9" x14ac:dyDescent="0.25">
      <c r="A2163" s="11">
        <v>25</v>
      </c>
      <c r="B2163" s="13" t="s">
        <v>179</v>
      </c>
      <c r="C2163" s="13" t="s">
        <v>53</v>
      </c>
      <c r="D2163" s="14" t="str">
        <f t="shared" si="35"/>
        <v>Not Ready25MaleTotal Anxiety and Depression (25.1)</v>
      </c>
      <c r="E2163" t="e">
        <f>VLOOKUP($D2163, Data!$A$2:$V$9750, E$16, 0)</f>
        <v>#N/A</v>
      </c>
      <c r="F2163" t="e">
        <f>VLOOKUP($D2163, Data!$A$2:$V$9750, F$16, 0)</f>
        <v>#N/A</v>
      </c>
      <c r="G2163" t="e">
        <f>VLOOKUP($D2163, Data!$A$2:$V$9750, G$16, 0)</f>
        <v>#N/A</v>
      </c>
      <c r="H2163" t="e">
        <f>VLOOKUP($D2163, Data!$A$2:$V$9750, H$16, 0)</f>
        <v>#N/A</v>
      </c>
      <c r="I2163" t="e">
        <f>VLOOKUP($D2163, Data!$A$2:$V$9750, I$16, 0)</f>
        <v>#N/A</v>
      </c>
    </row>
    <row r="2164" spans="1:9" x14ac:dyDescent="0.25">
      <c r="A2164" s="11">
        <v>25</v>
      </c>
      <c r="B2164" s="13" t="s">
        <v>179</v>
      </c>
      <c r="C2164" s="13" t="s">
        <v>182</v>
      </c>
      <c r="D2164" s="14" t="str">
        <f t="shared" si="35"/>
        <v>Not Ready25MaleTotal Depression (5.1)</v>
      </c>
      <c r="E2164" t="e">
        <f>VLOOKUP($D2164, Data!$A$2:$V$9750, E$16, 0)</f>
        <v>#N/A</v>
      </c>
      <c r="F2164" t="e">
        <f>VLOOKUP($D2164, Data!$A$2:$V$9750, F$16, 0)</f>
        <v>#N/A</v>
      </c>
      <c r="G2164" t="e">
        <f>VLOOKUP($D2164, Data!$A$2:$V$9750, G$16, 0)</f>
        <v>#N/A</v>
      </c>
      <c r="H2164" t="e">
        <f>VLOOKUP($D2164, Data!$A$2:$V$9750, H$16, 0)</f>
        <v>#N/A</v>
      </c>
      <c r="I2164" t="e">
        <f>VLOOKUP($D2164, Data!$A$2:$V$9750, I$16, 0)</f>
        <v>#N/A</v>
      </c>
    </row>
    <row r="2165" spans="1:9" x14ac:dyDescent="0.25">
      <c r="A2165" s="11">
        <v>25</v>
      </c>
      <c r="B2165" s="13" t="s">
        <v>179</v>
      </c>
      <c r="C2165" s="13" t="s">
        <v>183</v>
      </c>
      <c r="D2165" s="14" t="str">
        <f t="shared" si="35"/>
        <v>Not Ready25MaleTotal Anxiety (20.1)</v>
      </c>
      <c r="E2165" t="e">
        <f>VLOOKUP($D2165, Data!$A$2:$V$9750, E$16, 0)</f>
        <v>#N/A</v>
      </c>
      <c r="F2165" t="e">
        <f>VLOOKUP($D2165, Data!$A$2:$V$9750, F$16, 0)</f>
        <v>#N/A</v>
      </c>
      <c r="G2165" t="e">
        <f>VLOOKUP($D2165, Data!$A$2:$V$9750, G$16, 0)</f>
        <v>#N/A</v>
      </c>
      <c r="H2165" t="e">
        <f>VLOOKUP($D2165, Data!$A$2:$V$9750, H$16, 0)</f>
        <v>#N/A</v>
      </c>
      <c r="I2165" t="e">
        <f>VLOOKUP($D2165, Data!$A$2:$V$9750, I$16, 0)</f>
        <v>#N/A</v>
      </c>
    </row>
    <row r="2166" spans="1:9" x14ac:dyDescent="0.25">
      <c r="A2166" s="11">
        <v>25</v>
      </c>
      <c r="B2166" s="13" t="s">
        <v>3302</v>
      </c>
      <c r="C2166" s="13" t="s">
        <v>29</v>
      </c>
      <c r="D2166" s="14" t="str">
        <f t="shared" si="35"/>
        <v>Not Ready25CombinedSocial Phobia (9.1)</v>
      </c>
      <c r="E2166" t="e">
        <f>VLOOKUP($D2166, Data!$A$2:$V$9750, E$16, 0)</f>
        <v>#N/A</v>
      </c>
      <c r="F2166" t="e">
        <f>VLOOKUP($D2166, Data!$A$2:$V$9750, F$16, 0)</f>
        <v>#N/A</v>
      </c>
      <c r="G2166" t="e">
        <f>VLOOKUP($D2166, Data!$A$2:$V$9750, G$16, 0)</f>
        <v>#N/A</v>
      </c>
      <c r="H2166" t="e">
        <f>VLOOKUP($D2166, Data!$A$2:$V$9750, H$16, 0)</f>
        <v>#N/A</v>
      </c>
      <c r="I2166" t="e">
        <f>VLOOKUP($D2166, Data!$A$2:$V$9750, I$16, 0)</f>
        <v>#N/A</v>
      </c>
    </row>
    <row r="2167" spans="1:9" x14ac:dyDescent="0.25">
      <c r="A2167" s="11">
        <v>25</v>
      </c>
      <c r="B2167" s="13" t="s">
        <v>3302</v>
      </c>
      <c r="C2167" s="13" t="s">
        <v>30</v>
      </c>
      <c r="D2167" s="14" t="str">
        <f t="shared" si="35"/>
        <v>Not Ready25CombinedPanic Disorder (9.1)</v>
      </c>
      <c r="E2167" t="e">
        <f>VLOOKUP($D2167, Data!$A$2:$V$9750, E$16, 0)</f>
        <v>#N/A</v>
      </c>
      <c r="F2167" t="e">
        <f>VLOOKUP($D2167, Data!$A$2:$V$9750, F$16, 0)</f>
        <v>#N/A</v>
      </c>
      <c r="G2167" t="e">
        <f>VLOOKUP($D2167, Data!$A$2:$V$9750, G$16, 0)</f>
        <v>#N/A</v>
      </c>
      <c r="H2167" t="e">
        <f>VLOOKUP($D2167, Data!$A$2:$V$9750, H$16, 0)</f>
        <v>#N/A</v>
      </c>
      <c r="I2167" t="e">
        <f>VLOOKUP($D2167, Data!$A$2:$V$9750, I$16, 0)</f>
        <v>#N/A</v>
      </c>
    </row>
    <row r="2168" spans="1:9" x14ac:dyDescent="0.25">
      <c r="A2168" s="11">
        <v>25</v>
      </c>
      <c r="B2168" s="13" t="s">
        <v>3302</v>
      </c>
      <c r="C2168" s="13" t="s">
        <v>31</v>
      </c>
      <c r="D2168" s="14" t="str">
        <f t="shared" si="35"/>
        <v>Not Ready25CombinedGeneralized Anxiety Disorder (6.1)</v>
      </c>
      <c r="E2168" t="e">
        <f>VLOOKUP($D2168, Data!$A$2:$V$9750, E$16, 0)</f>
        <v>#N/A</v>
      </c>
      <c r="F2168" t="e">
        <f>VLOOKUP($D2168, Data!$A$2:$V$9750, F$16, 0)</f>
        <v>#N/A</v>
      </c>
      <c r="G2168" t="e">
        <f>VLOOKUP($D2168, Data!$A$2:$V$9750, G$16, 0)</f>
        <v>#N/A</v>
      </c>
      <c r="H2168" t="e">
        <f>VLOOKUP($D2168, Data!$A$2:$V$9750, H$16, 0)</f>
        <v>#N/A</v>
      </c>
      <c r="I2168" t="e">
        <f>VLOOKUP($D2168, Data!$A$2:$V$9750, I$16, 0)</f>
        <v>#N/A</v>
      </c>
    </row>
    <row r="2169" spans="1:9" x14ac:dyDescent="0.25">
      <c r="A2169" s="11">
        <v>25</v>
      </c>
      <c r="B2169" s="13" t="s">
        <v>3302</v>
      </c>
      <c r="C2169" s="13" t="s">
        <v>32</v>
      </c>
      <c r="D2169" s="14" t="str">
        <f t="shared" si="35"/>
        <v>Not Ready25CombinedMajor Depressive Disorder (10.1)</v>
      </c>
      <c r="E2169" t="e">
        <f>VLOOKUP($D2169, Data!$A$2:$V$9750, E$16, 0)</f>
        <v>#N/A</v>
      </c>
      <c r="F2169" t="e">
        <f>VLOOKUP($D2169, Data!$A$2:$V$9750, F$16, 0)</f>
        <v>#N/A</v>
      </c>
      <c r="G2169" t="e">
        <f>VLOOKUP($D2169, Data!$A$2:$V$9750, G$16, 0)</f>
        <v>#N/A</v>
      </c>
      <c r="H2169" t="e">
        <f>VLOOKUP($D2169, Data!$A$2:$V$9750, H$16, 0)</f>
        <v>#N/A</v>
      </c>
      <c r="I2169" t="e">
        <f>VLOOKUP($D2169, Data!$A$2:$V$9750, I$16, 0)</f>
        <v>#N/A</v>
      </c>
    </row>
    <row r="2170" spans="1:9" x14ac:dyDescent="0.25">
      <c r="A2170" s="11">
        <v>25</v>
      </c>
      <c r="B2170" s="13" t="s">
        <v>3302</v>
      </c>
      <c r="C2170" s="13" t="s">
        <v>33</v>
      </c>
      <c r="D2170" s="14" t="str">
        <f t="shared" si="35"/>
        <v>Not Ready25CombinedSeparation Anxiety Disorder (7.1)</v>
      </c>
      <c r="E2170" t="e">
        <f>VLOOKUP($D2170, Data!$A$2:$V$9750, E$16, 0)</f>
        <v>#N/A</v>
      </c>
      <c r="F2170" t="e">
        <f>VLOOKUP($D2170, Data!$A$2:$V$9750, F$16, 0)</f>
        <v>#N/A</v>
      </c>
      <c r="G2170" t="e">
        <f>VLOOKUP($D2170, Data!$A$2:$V$9750, G$16, 0)</f>
        <v>#N/A</v>
      </c>
      <c r="H2170" t="e">
        <f>VLOOKUP($D2170, Data!$A$2:$V$9750, H$16, 0)</f>
        <v>#N/A</v>
      </c>
      <c r="I2170" t="e">
        <f>VLOOKUP($D2170, Data!$A$2:$V$9750, I$16, 0)</f>
        <v>#N/A</v>
      </c>
    </row>
    <row r="2171" spans="1:9" x14ac:dyDescent="0.25">
      <c r="A2171" s="11">
        <v>25</v>
      </c>
      <c r="B2171" s="13" t="s">
        <v>3302</v>
      </c>
      <c r="C2171" s="13" t="s">
        <v>34</v>
      </c>
      <c r="D2171" s="14" t="str">
        <f t="shared" si="35"/>
        <v>Not Ready25CombinedObsessive Compulsive Disorder (6.1)</v>
      </c>
      <c r="E2171" t="e">
        <f>VLOOKUP($D2171, Data!$A$2:$V$9750, E$16, 0)</f>
        <v>#N/A</v>
      </c>
      <c r="F2171" t="e">
        <f>VLOOKUP($D2171, Data!$A$2:$V$9750, F$16, 0)</f>
        <v>#N/A</v>
      </c>
      <c r="G2171" t="e">
        <f>VLOOKUP($D2171, Data!$A$2:$V$9750, G$16, 0)</f>
        <v>#N/A</v>
      </c>
      <c r="H2171" t="e">
        <f>VLOOKUP($D2171, Data!$A$2:$V$9750, H$16, 0)</f>
        <v>#N/A</v>
      </c>
      <c r="I2171" t="e">
        <f>VLOOKUP($D2171, Data!$A$2:$V$9750, I$16, 0)</f>
        <v>#N/A</v>
      </c>
    </row>
    <row r="2172" spans="1:9" x14ac:dyDescent="0.25">
      <c r="A2172" s="11">
        <v>25</v>
      </c>
      <c r="B2172" s="13" t="s">
        <v>3302</v>
      </c>
      <c r="C2172" s="13" t="s">
        <v>35</v>
      </c>
      <c r="D2172" s="14" t="str">
        <f t="shared" si="35"/>
        <v>Not Ready25CombinedTotal Anxiety (37.1)</v>
      </c>
      <c r="E2172" t="e">
        <f>VLOOKUP($D2172, Data!$A$2:$V$9750, E$16, 0)</f>
        <v>#N/A</v>
      </c>
      <c r="F2172" t="e">
        <f>VLOOKUP($D2172, Data!$A$2:$V$9750, F$16, 0)</f>
        <v>#N/A</v>
      </c>
      <c r="G2172" t="e">
        <f>VLOOKUP($D2172, Data!$A$2:$V$9750, G$16, 0)</f>
        <v>#N/A</v>
      </c>
      <c r="H2172" t="e">
        <f>VLOOKUP($D2172, Data!$A$2:$V$9750, H$16, 0)</f>
        <v>#N/A</v>
      </c>
      <c r="I2172" t="e">
        <f>VLOOKUP($D2172, Data!$A$2:$V$9750, I$16, 0)</f>
        <v>#N/A</v>
      </c>
    </row>
    <row r="2173" spans="1:9" x14ac:dyDescent="0.25">
      <c r="A2173" s="11">
        <v>25</v>
      </c>
      <c r="B2173" s="13" t="s">
        <v>3302</v>
      </c>
      <c r="C2173" s="13" t="s">
        <v>36</v>
      </c>
      <c r="D2173" s="14" t="str">
        <f t="shared" si="35"/>
        <v>Not Ready25CombinedTotal Anxiety and Depression (47.1)</v>
      </c>
      <c r="E2173" t="e">
        <f>VLOOKUP($D2173, Data!$A$2:$V$9750, E$16, 0)</f>
        <v>#N/A</v>
      </c>
      <c r="F2173" t="e">
        <f>VLOOKUP($D2173, Data!$A$2:$V$9750, F$16, 0)</f>
        <v>#N/A</v>
      </c>
      <c r="G2173" t="e">
        <f>VLOOKUP($D2173, Data!$A$2:$V$9750, G$16, 0)</f>
        <v>#N/A</v>
      </c>
      <c r="H2173" t="e">
        <f>VLOOKUP($D2173, Data!$A$2:$V$9750, H$16, 0)</f>
        <v>#N/A</v>
      </c>
      <c r="I2173" t="e">
        <f>VLOOKUP($D2173, Data!$A$2:$V$9750, I$16, 0)</f>
        <v>#N/A</v>
      </c>
    </row>
    <row r="2174" spans="1:9" x14ac:dyDescent="0.25">
      <c r="A2174" s="11">
        <v>25</v>
      </c>
      <c r="B2174" s="13" t="s">
        <v>3302</v>
      </c>
      <c r="C2174" s="13" t="s">
        <v>52</v>
      </c>
      <c r="D2174" s="14" t="str">
        <f t="shared" si="35"/>
        <v>Not Ready25CombinedTotal Anxiety (15.1)</v>
      </c>
      <c r="E2174" t="e">
        <f>VLOOKUP($D2174, Data!$A$2:$V$9750, E$16, 0)</f>
        <v>#N/A</v>
      </c>
      <c r="F2174" t="e">
        <f>VLOOKUP($D2174, Data!$A$2:$V$9750, F$16, 0)</f>
        <v>#N/A</v>
      </c>
      <c r="G2174" t="e">
        <f>VLOOKUP($D2174, Data!$A$2:$V$9750, G$16, 0)</f>
        <v>#N/A</v>
      </c>
      <c r="H2174" t="e">
        <f>VLOOKUP($D2174, Data!$A$2:$V$9750, H$16, 0)</f>
        <v>#N/A</v>
      </c>
      <c r="I2174" t="e">
        <f>VLOOKUP($D2174, Data!$A$2:$V$9750, I$16, 0)</f>
        <v>#N/A</v>
      </c>
    </row>
    <row r="2175" spans="1:9" x14ac:dyDescent="0.25">
      <c r="A2175" s="11">
        <v>25</v>
      </c>
      <c r="B2175" s="13" t="s">
        <v>3302</v>
      </c>
      <c r="C2175" s="13" t="s">
        <v>53</v>
      </c>
      <c r="D2175" s="14" t="str">
        <f t="shared" si="35"/>
        <v>Not Ready25CombinedTotal Anxiety and Depression (25.1)</v>
      </c>
      <c r="E2175" t="e">
        <f>VLOOKUP($D2175, Data!$A$2:$V$9750, E$16, 0)</f>
        <v>#N/A</v>
      </c>
      <c r="F2175" t="e">
        <f>VLOOKUP($D2175, Data!$A$2:$V$9750, F$16, 0)</f>
        <v>#N/A</v>
      </c>
      <c r="G2175" t="e">
        <f>VLOOKUP($D2175, Data!$A$2:$V$9750, G$16, 0)</f>
        <v>#N/A</v>
      </c>
      <c r="H2175" t="e">
        <f>VLOOKUP($D2175, Data!$A$2:$V$9750, H$16, 0)</f>
        <v>#N/A</v>
      </c>
      <c r="I2175" t="e">
        <f>VLOOKUP($D2175, Data!$A$2:$V$9750, I$16, 0)</f>
        <v>#N/A</v>
      </c>
    </row>
    <row r="2176" spans="1:9" x14ac:dyDescent="0.25">
      <c r="A2176" s="11">
        <v>25</v>
      </c>
      <c r="B2176" s="13" t="s">
        <v>3302</v>
      </c>
      <c r="C2176" s="13" t="s">
        <v>182</v>
      </c>
      <c r="D2176" s="14" t="str">
        <f t="shared" si="35"/>
        <v>Not Ready25CombinedTotal Depression (5.1)</v>
      </c>
      <c r="E2176" t="e">
        <f>VLOOKUP($D2176, Data!$A$2:$V$9750, E$16, 0)</f>
        <v>#N/A</v>
      </c>
      <c r="F2176" t="e">
        <f>VLOOKUP($D2176, Data!$A$2:$V$9750, F$16, 0)</f>
        <v>#N/A</v>
      </c>
      <c r="G2176" t="e">
        <f>VLOOKUP($D2176, Data!$A$2:$V$9750, G$16, 0)</f>
        <v>#N/A</v>
      </c>
      <c r="H2176" t="e">
        <f>VLOOKUP($D2176, Data!$A$2:$V$9750, H$16, 0)</f>
        <v>#N/A</v>
      </c>
      <c r="I2176" t="e">
        <f>VLOOKUP($D2176, Data!$A$2:$V$9750, I$16, 0)</f>
        <v>#N/A</v>
      </c>
    </row>
    <row r="2177" spans="1:9" x14ac:dyDescent="0.25">
      <c r="A2177" s="11">
        <v>25</v>
      </c>
      <c r="B2177" s="13" t="s">
        <v>3302</v>
      </c>
      <c r="C2177" s="13" t="s">
        <v>183</v>
      </c>
      <c r="D2177" s="14" t="str">
        <f t="shared" si="35"/>
        <v>Not Ready25CombinedTotal Anxiety (20.1)</v>
      </c>
      <c r="E2177" t="e">
        <f>VLOOKUP($D2177, Data!$A$2:$V$9750, E$16, 0)</f>
        <v>#N/A</v>
      </c>
      <c r="F2177" t="e">
        <f>VLOOKUP($D2177, Data!$A$2:$V$9750, F$16, 0)</f>
        <v>#N/A</v>
      </c>
      <c r="G2177" t="e">
        <f>VLOOKUP($D2177, Data!$A$2:$V$9750, G$16, 0)</f>
        <v>#N/A</v>
      </c>
      <c r="H2177" t="e">
        <f>VLOOKUP($D2177, Data!$A$2:$V$9750, H$16, 0)</f>
        <v>#N/A</v>
      </c>
      <c r="I2177" t="e">
        <f>VLOOKUP($D2177, Data!$A$2:$V$9750, I$16, 0)</f>
        <v>#N/A</v>
      </c>
    </row>
    <row r="2178" spans="1:9" x14ac:dyDescent="0.25">
      <c r="A2178" s="11">
        <v>25</v>
      </c>
      <c r="B2178" s="13" t="s">
        <v>180</v>
      </c>
      <c r="C2178" s="13" t="s">
        <v>29</v>
      </c>
      <c r="D2178" s="14" t="str">
        <f t="shared" si="35"/>
        <v>Not Ready25Non-binarySocial Phobia (9.1)</v>
      </c>
      <c r="E2178" t="e">
        <f>VLOOKUP($D2178, Data!$A$2:$V$9750, E$16, 0)</f>
        <v>#N/A</v>
      </c>
      <c r="F2178" t="e">
        <f>VLOOKUP($D2178, Data!$A$2:$V$9750, F$16, 0)</f>
        <v>#N/A</v>
      </c>
      <c r="G2178" t="e">
        <f>VLOOKUP($D2178, Data!$A$2:$V$9750, G$16, 0)</f>
        <v>#N/A</v>
      </c>
      <c r="H2178" t="e">
        <f>VLOOKUP($D2178, Data!$A$2:$V$9750, H$16, 0)</f>
        <v>#N/A</v>
      </c>
      <c r="I2178" t="e">
        <f>VLOOKUP($D2178, Data!$A$2:$V$9750, I$16, 0)</f>
        <v>#N/A</v>
      </c>
    </row>
    <row r="2179" spans="1:9" x14ac:dyDescent="0.25">
      <c r="A2179" s="11">
        <v>25</v>
      </c>
      <c r="B2179" s="13" t="s">
        <v>180</v>
      </c>
      <c r="C2179" s="13" t="s">
        <v>30</v>
      </c>
      <c r="D2179" s="14" t="str">
        <f t="shared" si="35"/>
        <v>Not Ready25Non-binaryPanic Disorder (9.1)</v>
      </c>
      <c r="E2179" t="e">
        <f>VLOOKUP($D2179, Data!$A$2:$V$9750, E$16, 0)</f>
        <v>#N/A</v>
      </c>
      <c r="F2179" t="e">
        <f>VLOOKUP($D2179, Data!$A$2:$V$9750, F$16, 0)</f>
        <v>#N/A</v>
      </c>
      <c r="G2179" t="e">
        <f>VLOOKUP($D2179, Data!$A$2:$V$9750, G$16, 0)</f>
        <v>#N/A</v>
      </c>
      <c r="H2179" t="e">
        <f>VLOOKUP($D2179, Data!$A$2:$V$9750, H$16, 0)</f>
        <v>#N/A</v>
      </c>
      <c r="I2179" t="e">
        <f>VLOOKUP($D2179, Data!$A$2:$V$9750, I$16, 0)</f>
        <v>#N/A</v>
      </c>
    </row>
    <row r="2180" spans="1:9" x14ac:dyDescent="0.25">
      <c r="A2180" s="11">
        <v>25</v>
      </c>
      <c r="B2180" s="13" t="s">
        <v>180</v>
      </c>
      <c r="C2180" s="13" t="s">
        <v>31</v>
      </c>
      <c r="D2180" s="14" t="str">
        <f t="shared" si="35"/>
        <v>Not Ready25Non-binaryGeneralized Anxiety Disorder (6.1)</v>
      </c>
      <c r="E2180" t="e">
        <f>VLOOKUP($D2180, Data!$A$2:$V$9750, E$16, 0)</f>
        <v>#N/A</v>
      </c>
      <c r="F2180" t="e">
        <f>VLOOKUP($D2180, Data!$A$2:$V$9750, F$16, 0)</f>
        <v>#N/A</v>
      </c>
      <c r="G2180" t="e">
        <f>VLOOKUP($D2180, Data!$A$2:$V$9750, G$16, 0)</f>
        <v>#N/A</v>
      </c>
      <c r="H2180" t="e">
        <f>VLOOKUP($D2180, Data!$A$2:$V$9750, H$16, 0)</f>
        <v>#N/A</v>
      </c>
      <c r="I2180" t="e">
        <f>VLOOKUP($D2180, Data!$A$2:$V$9750, I$16, 0)</f>
        <v>#N/A</v>
      </c>
    </row>
    <row r="2181" spans="1:9" x14ac:dyDescent="0.25">
      <c r="A2181" s="11">
        <v>25</v>
      </c>
      <c r="B2181" s="13" t="s">
        <v>180</v>
      </c>
      <c r="C2181" s="13" t="s">
        <v>32</v>
      </c>
      <c r="D2181" s="14" t="str">
        <f t="shared" si="35"/>
        <v>Not Ready25Non-binaryMajor Depressive Disorder (10.1)</v>
      </c>
      <c r="E2181" t="e">
        <f>VLOOKUP($D2181, Data!$A$2:$V$9750, E$16, 0)</f>
        <v>#N/A</v>
      </c>
      <c r="F2181" t="e">
        <f>VLOOKUP($D2181, Data!$A$2:$V$9750, F$16, 0)</f>
        <v>#N/A</v>
      </c>
      <c r="G2181" t="e">
        <f>VLOOKUP($D2181, Data!$A$2:$V$9750, G$16, 0)</f>
        <v>#N/A</v>
      </c>
      <c r="H2181" t="e">
        <f>VLOOKUP($D2181, Data!$A$2:$V$9750, H$16, 0)</f>
        <v>#N/A</v>
      </c>
      <c r="I2181" t="e">
        <f>VLOOKUP($D2181, Data!$A$2:$V$9750, I$16, 0)</f>
        <v>#N/A</v>
      </c>
    </row>
    <row r="2182" spans="1:9" x14ac:dyDescent="0.25">
      <c r="A2182" s="11">
        <v>25</v>
      </c>
      <c r="B2182" s="13" t="s">
        <v>180</v>
      </c>
      <c r="C2182" s="13" t="s">
        <v>33</v>
      </c>
      <c r="D2182" s="14" t="str">
        <f t="shared" si="35"/>
        <v>Not Ready25Non-binarySeparation Anxiety Disorder (7.1)</v>
      </c>
      <c r="E2182" t="e">
        <f>VLOOKUP($D2182, Data!$A$2:$V$9750, E$16, 0)</f>
        <v>#N/A</v>
      </c>
      <c r="F2182" t="e">
        <f>VLOOKUP($D2182, Data!$A$2:$V$9750, F$16, 0)</f>
        <v>#N/A</v>
      </c>
      <c r="G2182" t="e">
        <f>VLOOKUP($D2182, Data!$A$2:$V$9750, G$16, 0)</f>
        <v>#N/A</v>
      </c>
      <c r="H2182" t="e">
        <f>VLOOKUP($D2182, Data!$A$2:$V$9750, H$16, 0)</f>
        <v>#N/A</v>
      </c>
      <c r="I2182" t="e">
        <f>VLOOKUP($D2182, Data!$A$2:$V$9750, I$16, 0)</f>
        <v>#N/A</v>
      </c>
    </row>
    <row r="2183" spans="1:9" x14ac:dyDescent="0.25">
      <c r="A2183" s="11">
        <v>25</v>
      </c>
      <c r="B2183" s="13" t="s">
        <v>180</v>
      </c>
      <c r="C2183" s="13" t="s">
        <v>34</v>
      </c>
      <c r="D2183" s="14" t="str">
        <f t="shared" si="35"/>
        <v>Not Ready25Non-binaryObsessive Compulsive Disorder (6.1)</v>
      </c>
      <c r="E2183" t="e">
        <f>VLOOKUP($D2183, Data!$A$2:$V$9750, E$16, 0)</f>
        <v>#N/A</v>
      </c>
      <c r="F2183" t="e">
        <f>VLOOKUP($D2183, Data!$A$2:$V$9750, F$16, 0)</f>
        <v>#N/A</v>
      </c>
      <c r="G2183" t="e">
        <f>VLOOKUP($D2183, Data!$A$2:$V$9750, G$16, 0)</f>
        <v>#N/A</v>
      </c>
      <c r="H2183" t="e">
        <f>VLOOKUP($D2183, Data!$A$2:$V$9750, H$16, 0)</f>
        <v>#N/A</v>
      </c>
      <c r="I2183" t="e">
        <f>VLOOKUP($D2183, Data!$A$2:$V$9750, I$16, 0)</f>
        <v>#N/A</v>
      </c>
    </row>
    <row r="2184" spans="1:9" x14ac:dyDescent="0.25">
      <c r="A2184" s="11">
        <v>25</v>
      </c>
      <c r="B2184" s="13" t="s">
        <v>180</v>
      </c>
      <c r="C2184" s="13" t="s">
        <v>35</v>
      </c>
      <c r="D2184" s="14" t="str">
        <f t="shared" si="35"/>
        <v>Not Ready25Non-binaryTotal Anxiety (37.1)</v>
      </c>
      <c r="E2184" t="e">
        <f>VLOOKUP($D2184, Data!$A$2:$V$9750, E$16, 0)</f>
        <v>#N/A</v>
      </c>
      <c r="F2184" t="e">
        <f>VLOOKUP($D2184, Data!$A$2:$V$9750, F$16, 0)</f>
        <v>#N/A</v>
      </c>
      <c r="G2184" t="e">
        <f>VLOOKUP($D2184, Data!$A$2:$V$9750, G$16, 0)</f>
        <v>#N/A</v>
      </c>
      <c r="H2184" t="e">
        <f>VLOOKUP($D2184, Data!$A$2:$V$9750, H$16, 0)</f>
        <v>#N/A</v>
      </c>
      <c r="I2184" t="e">
        <f>VLOOKUP($D2184, Data!$A$2:$V$9750, I$16, 0)</f>
        <v>#N/A</v>
      </c>
    </row>
    <row r="2185" spans="1:9" x14ac:dyDescent="0.25">
      <c r="A2185" s="11">
        <v>25</v>
      </c>
      <c r="B2185" s="13" t="s">
        <v>180</v>
      </c>
      <c r="C2185" s="13" t="s">
        <v>36</v>
      </c>
      <c r="D2185" s="14" t="str">
        <f t="shared" si="35"/>
        <v>Not Ready25Non-binaryTotal Anxiety and Depression (47.1)</v>
      </c>
      <c r="E2185" t="e">
        <f>VLOOKUP($D2185, Data!$A$2:$V$9750, E$16, 0)</f>
        <v>#N/A</v>
      </c>
      <c r="F2185" t="e">
        <f>VLOOKUP($D2185, Data!$A$2:$V$9750, F$16, 0)</f>
        <v>#N/A</v>
      </c>
      <c r="G2185" t="e">
        <f>VLOOKUP($D2185, Data!$A$2:$V$9750, G$16, 0)</f>
        <v>#N/A</v>
      </c>
      <c r="H2185" t="e">
        <f>VLOOKUP($D2185, Data!$A$2:$V$9750, H$16, 0)</f>
        <v>#N/A</v>
      </c>
      <c r="I2185" t="e">
        <f>VLOOKUP($D2185, Data!$A$2:$V$9750, I$16, 0)</f>
        <v>#N/A</v>
      </c>
    </row>
    <row r="2186" spans="1:9" x14ac:dyDescent="0.25">
      <c r="A2186" s="11">
        <v>25</v>
      </c>
      <c r="B2186" s="13" t="s">
        <v>180</v>
      </c>
      <c r="C2186" s="13" t="s">
        <v>52</v>
      </c>
      <c r="D2186" s="14" t="str">
        <f t="shared" si="35"/>
        <v>Not Ready25Non-binaryTotal Anxiety (15.1)</v>
      </c>
      <c r="E2186" t="e">
        <f>VLOOKUP($D2186, Data!$A$2:$V$9750, E$16, 0)</f>
        <v>#N/A</v>
      </c>
      <c r="F2186" t="e">
        <f>VLOOKUP($D2186, Data!$A$2:$V$9750, F$16, 0)</f>
        <v>#N/A</v>
      </c>
      <c r="G2186" t="e">
        <f>VLOOKUP($D2186, Data!$A$2:$V$9750, G$16, 0)</f>
        <v>#N/A</v>
      </c>
      <c r="H2186" t="e">
        <f>VLOOKUP($D2186, Data!$A$2:$V$9750, H$16, 0)</f>
        <v>#N/A</v>
      </c>
      <c r="I2186" t="e">
        <f>VLOOKUP($D2186, Data!$A$2:$V$9750, I$16, 0)</f>
        <v>#N/A</v>
      </c>
    </row>
    <row r="2187" spans="1:9" x14ac:dyDescent="0.25">
      <c r="A2187" s="11">
        <v>25</v>
      </c>
      <c r="B2187" s="13" t="s">
        <v>180</v>
      </c>
      <c r="C2187" s="13" t="s">
        <v>53</v>
      </c>
      <c r="D2187" s="14" t="str">
        <f t="shared" si="35"/>
        <v>Not Ready25Non-binaryTotal Anxiety and Depression (25.1)</v>
      </c>
      <c r="E2187" t="e">
        <f>VLOOKUP($D2187, Data!$A$2:$V$9750, E$16, 0)</f>
        <v>#N/A</v>
      </c>
      <c r="F2187" t="e">
        <f>VLOOKUP($D2187, Data!$A$2:$V$9750, F$16, 0)</f>
        <v>#N/A</v>
      </c>
      <c r="G2187" t="e">
        <f>VLOOKUP($D2187, Data!$A$2:$V$9750, G$16, 0)</f>
        <v>#N/A</v>
      </c>
      <c r="H2187" t="e">
        <f>VLOOKUP($D2187, Data!$A$2:$V$9750, H$16, 0)</f>
        <v>#N/A</v>
      </c>
      <c r="I2187" t="e">
        <f>VLOOKUP($D2187, Data!$A$2:$V$9750, I$16, 0)</f>
        <v>#N/A</v>
      </c>
    </row>
    <row r="2188" spans="1:9" x14ac:dyDescent="0.25">
      <c r="A2188" s="11">
        <v>25</v>
      </c>
      <c r="B2188" s="13" t="s">
        <v>180</v>
      </c>
      <c r="C2188" s="13" t="s">
        <v>182</v>
      </c>
      <c r="D2188" s="14" t="str">
        <f t="shared" si="35"/>
        <v>Not Ready25Non-binaryTotal Depression (5.1)</v>
      </c>
      <c r="E2188" t="e">
        <f>VLOOKUP($D2188, Data!$A$2:$V$9750, E$16, 0)</f>
        <v>#N/A</v>
      </c>
      <c r="F2188" t="e">
        <f>VLOOKUP($D2188, Data!$A$2:$V$9750, F$16, 0)</f>
        <v>#N/A</v>
      </c>
      <c r="G2188" t="e">
        <f>VLOOKUP($D2188, Data!$A$2:$V$9750, G$16, 0)</f>
        <v>#N/A</v>
      </c>
      <c r="H2188" t="e">
        <f>VLOOKUP($D2188, Data!$A$2:$V$9750, H$16, 0)</f>
        <v>#N/A</v>
      </c>
      <c r="I2188" t="e">
        <f>VLOOKUP($D2188, Data!$A$2:$V$9750, I$16, 0)</f>
        <v>#N/A</v>
      </c>
    </row>
    <row r="2189" spans="1:9" x14ac:dyDescent="0.25">
      <c r="A2189" s="11">
        <v>25</v>
      </c>
      <c r="B2189" s="13" t="s">
        <v>180</v>
      </c>
      <c r="C2189" s="13" t="s">
        <v>183</v>
      </c>
      <c r="D2189" s="14" t="str">
        <f t="shared" si="35"/>
        <v>Not Ready25Non-binaryTotal Anxiety (20.1)</v>
      </c>
      <c r="E2189" t="e">
        <f>VLOOKUP($D2189, Data!$A$2:$V$9750, E$16, 0)</f>
        <v>#N/A</v>
      </c>
      <c r="F2189" t="e">
        <f>VLOOKUP($D2189, Data!$A$2:$V$9750, F$16, 0)</f>
        <v>#N/A</v>
      </c>
      <c r="G2189" t="e">
        <f>VLOOKUP($D2189, Data!$A$2:$V$9750, G$16, 0)</f>
        <v>#N/A</v>
      </c>
      <c r="H2189" t="e">
        <f>VLOOKUP($D2189, Data!$A$2:$V$9750, H$16, 0)</f>
        <v>#N/A</v>
      </c>
      <c r="I2189" t="e">
        <f>VLOOKUP($D2189, Data!$A$2:$V$9750, I$16, 0)</f>
        <v>#N/A</v>
      </c>
    </row>
    <row r="2190" spans="1:9" x14ac:dyDescent="0.25">
      <c r="A2190" s="11">
        <v>25</v>
      </c>
      <c r="B2190" s="13" t="s">
        <v>181</v>
      </c>
      <c r="C2190" s="13" t="s">
        <v>29</v>
      </c>
      <c r="D2190" s="14" t="str">
        <f t="shared" si="35"/>
        <v>Not Ready25TransgenderSocial Phobia (9.1)</v>
      </c>
      <c r="E2190" t="e">
        <f>VLOOKUP($D2190, Data!$A$2:$V$9750, E$16, 0)</f>
        <v>#N/A</v>
      </c>
      <c r="F2190" t="e">
        <f>VLOOKUP($D2190, Data!$A$2:$V$9750, F$16, 0)</f>
        <v>#N/A</v>
      </c>
      <c r="G2190" t="e">
        <f>VLOOKUP($D2190, Data!$A$2:$V$9750, G$16, 0)</f>
        <v>#N/A</v>
      </c>
      <c r="H2190" t="e">
        <f>VLOOKUP($D2190, Data!$A$2:$V$9750, H$16, 0)</f>
        <v>#N/A</v>
      </c>
      <c r="I2190" t="e">
        <f>VLOOKUP($D2190, Data!$A$2:$V$9750, I$16, 0)</f>
        <v>#N/A</v>
      </c>
    </row>
    <row r="2191" spans="1:9" x14ac:dyDescent="0.25">
      <c r="A2191" s="11">
        <v>25</v>
      </c>
      <c r="B2191" s="13" t="s">
        <v>181</v>
      </c>
      <c r="C2191" s="13" t="s">
        <v>30</v>
      </c>
      <c r="D2191" s="14" t="str">
        <f t="shared" si="35"/>
        <v>Not Ready25TransgenderPanic Disorder (9.1)</v>
      </c>
      <c r="E2191" t="e">
        <f>VLOOKUP($D2191, Data!$A$2:$V$9750, E$16, 0)</f>
        <v>#N/A</v>
      </c>
      <c r="F2191" t="e">
        <f>VLOOKUP($D2191, Data!$A$2:$V$9750, F$16, 0)</f>
        <v>#N/A</v>
      </c>
      <c r="G2191" t="e">
        <f>VLOOKUP($D2191, Data!$A$2:$V$9750, G$16, 0)</f>
        <v>#N/A</v>
      </c>
      <c r="H2191" t="e">
        <f>VLOOKUP($D2191, Data!$A$2:$V$9750, H$16, 0)</f>
        <v>#N/A</v>
      </c>
      <c r="I2191" t="e">
        <f>VLOOKUP($D2191, Data!$A$2:$V$9750, I$16, 0)</f>
        <v>#N/A</v>
      </c>
    </row>
    <row r="2192" spans="1:9" x14ac:dyDescent="0.25">
      <c r="A2192" s="11">
        <v>25</v>
      </c>
      <c r="B2192" s="13" t="s">
        <v>181</v>
      </c>
      <c r="C2192" s="13" t="s">
        <v>31</v>
      </c>
      <c r="D2192" s="14" t="str">
        <f t="shared" si="35"/>
        <v>Not Ready25TransgenderGeneralized Anxiety Disorder (6.1)</v>
      </c>
      <c r="E2192" t="e">
        <f>VLOOKUP($D2192, Data!$A$2:$V$9750, E$16, 0)</f>
        <v>#N/A</v>
      </c>
      <c r="F2192" t="e">
        <f>VLOOKUP($D2192, Data!$A$2:$V$9750, F$16, 0)</f>
        <v>#N/A</v>
      </c>
      <c r="G2192" t="e">
        <f>VLOOKUP($D2192, Data!$A$2:$V$9750, G$16, 0)</f>
        <v>#N/A</v>
      </c>
      <c r="H2192" t="e">
        <f>VLOOKUP($D2192, Data!$A$2:$V$9750, H$16, 0)</f>
        <v>#N/A</v>
      </c>
      <c r="I2192" t="e">
        <f>VLOOKUP($D2192, Data!$A$2:$V$9750, I$16, 0)</f>
        <v>#N/A</v>
      </c>
    </row>
    <row r="2193" spans="1:9" x14ac:dyDescent="0.25">
      <c r="A2193" s="11">
        <v>25</v>
      </c>
      <c r="B2193" s="13" t="s">
        <v>181</v>
      </c>
      <c r="C2193" s="13" t="s">
        <v>32</v>
      </c>
      <c r="D2193" s="14" t="str">
        <f t="shared" si="35"/>
        <v>Not Ready25TransgenderMajor Depressive Disorder (10.1)</v>
      </c>
      <c r="E2193" t="e">
        <f>VLOOKUP($D2193, Data!$A$2:$V$9750, E$16, 0)</f>
        <v>#N/A</v>
      </c>
      <c r="F2193" t="e">
        <f>VLOOKUP($D2193, Data!$A$2:$V$9750, F$16, 0)</f>
        <v>#N/A</v>
      </c>
      <c r="G2193" t="e">
        <f>VLOOKUP($D2193, Data!$A$2:$V$9750, G$16, 0)</f>
        <v>#N/A</v>
      </c>
      <c r="H2193" t="e">
        <f>VLOOKUP($D2193, Data!$A$2:$V$9750, H$16, 0)</f>
        <v>#N/A</v>
      </c>
      <c r="I2193" t="e">
        <f>VLOOKUP($D2193, Data!$A$2:$V$9750, I$16, 0)</f>
        <v>#N/A</v>
      </c>
    </row>
    <row r="2194" spans="1:9" x14ac:dyDescent="0.25">
      <c r="A2194" s="11">
        <v>25</v>
      </c>
      <c r="B2194" s="13" t="s">
        <v>181</v>
      </c>
      <c r="C2194" s="13" t="s">
        <v>33</v>
      </c>
      <c r="D2194" s="14" t="str">
        <f t="shared" ref="D2194:D2257" si="36">$B$7&amp;A2194&amp;B2194&amp;C2194</f>
        <v>Not Ready25TransgenderSeparation Anxiety Disorder (7.1)</v>
      </c>
      <c r="E2194" t="e">
        <f>VLOOKUP($D2194, Data!$A$2:$V$9750, E$16, 0)</f>
        <v>#N/A</v>
      </c>
      <c r="F2194" t="e">
        <f>VLOOKUP($D2194, Data!$A$2:$V$9750, F$16, 0)</f>
        <v>#N/A</v>
      </c>
      <c r="G2194" t="e">
        <f>VLOOKUP($D2194, Data!$A$2:$V$9750, G$16, 0)</f>
        <v>#N/A</v>
      </c>
      <c r="H2194" t="e">
        <f>VLOOKUP($D2194, Data!$A$2:$V$9750, H$16, 0)</f>
        <v>#N/A</v>
      </c>
      <c r="I2194" t="e">
        <f>VLOOKUP($D2194, Data!$A$2:$V$9750, I$16, 0)</f>
        <v>#N/A</v>
      </c>
    </row>
    <row r="2195" spans="1:9" x14ac:dyDescent="0.25">
      <c r="A2195" s="11">
        <v>25</v>
      </c>
      <c r="B2195" s="13" t="s">
        <v>181</v>
      </c>
      <c r="C2195" s="13" t="s">
        <v>34</v>
      </c>
      <c r="D2195" s="14" t="str">
        <f t="shared" si="36"/>
        <v>Not Ready25TransgenderObsessive Compulsive Disorder (6.1)</v>
      </c>
      <c r="E2195" t="e">
        <f>VLOOKUP($D2195, Data!$A$2:$V$9750, E$16, 0)</f>
        <v>#N/A</v>
      </c>
      <c r="F2195" t="e">
        <f>VLOOKUP($D2195, Data!$A$2:$V$9750, F$16, 0)</f>
        <v>#N/A</v>
      </c>
      <c r="G2195" t="e">
        <f>VLOOKUP($D2195, Data!$A$2:$V$9750, G$16, 0)</f>
        <v>#N/A</v>
      </c>
      <c r="H2195" t="e">
        <f>VLOOKUP($D2195, Data!$A$2:$V$9750, H$16, 0)</f>
        <v>#N/A</v>
      </c>
      <c r="I2195" t="e">
        <f>VLOOKUP($D2195, Data!$A$2:$V$9750, I$16, 0)</f>
        <v>#N/A</v>
      </c>
    </row>
    <row r="2196" spans="1:9" x14ac:dyDescent="0.25">
      <c r="A2196" s="11">
        <v>25</v>
      </c>
      <c r="B2196" s="13" t="s">
        <v>181</v>
      </c>
      <c r="C2196" s="13" t="s">
        <v>35</v>
      </c>
      <c r="D2196" s="14" t="str">
        <f t="shared" si="36"/>
        <v>Not Ready25TransgenderTotal Anxiety (37.1)</v>
      </c>
      <c r="E2196" t="e">
        <f>VLOOKUP($D2196, Data!$A$2:$V$9750, E$16, 0)</f>
        <v>#N/A</v>
      </c>
      <c r="F2196" t="e">
        <f>VLOOKUP($D2196, Data!$A$2:$V$9750, F$16, 0)</f>
        <v>#N/A</v>
      </c>
      <c r="G2196" t="e">
        <f>VLOOKUP($D2196, Data!$A$2:$V$9750, G$16, 0)</f>
        <v>#N/A</v>
      </c>
      <c r="H2196" t="e">
        <f>VLOOKUP($D2196, Data!$A$2:$V$9750, H$16, 0)</f>
        <v>#N/A</v>
      </c>
      <c r="I2196" t="e">
        <f>VLOOKUP($D2196, Data!$A$2:$V$9750, I$16, 0)</f>
        <v>#N/A</v>
      </c>
    </row>
    <row r="2197" spans="1:9" x14ac:dyDescent="0.25">
      <c r="A2197" s="11">
        <v>25</v>
      </c>
      <c r="B2197" s="13" t="s">
        <v>181</v>
      </c>
      <c r="C2197" s="13" t="s">
        <v>36</v>
      </c>
      <c r="D2197" s="14" t="str">
        <f t="shared" si="36"/>
        <v>Not Ready25TransgenderTotal Anxiety and Depression (47.1)</v>
      </c>
      <c r="E2197" t="e">
        <f>VLOOKUP($D2197, Data!$A$2:$V$9750, E$16, 0)</f>
        <v>#N/A</v>
      </c>
      <c r="F2197" t="e">
        <f>VLOOKUP($D2197, Data!$A$2:$V$9750, F$16, 0)</f>
        <v>#N/A</v>
      </c>
      <c r="G2197" t="e">
        <f>VLOOKUP($D2197, Data!$A$2:$V$9750, G$16, 0)</f>
        <v>#N/A</v>
      </c>
      <c r="H2197" t="e">
        <f>VLOOKUP($D2197, Data!$A$2:$V$9750, H$16, 0)</f>
        <v>#N/A</v>
      </c>
      <c r="I2197" t="e">
        <f>VLOOKUP($D2197, Data!$A$2:$V$9750, I$16, 0)</f>
        <v>#N/A</v>
      </c>
    </row>
    <row r="2198" spans="1:9" x14ac:dyDescent="0.25">
      <c r="A2198" s="11">
        <v>25</v>
      </c>
      <c r="B2198" s="13" t="s">
        <v>181</v>
      </c>
      <c r="C2198" s="13" t="s">
        <v>52</v>
      </c>
      <c r="D2198" s="14" t="str">
        <f t="shared" si="36"/>
        <v>Not Ready25TransgenderTotal Anxiety (15.1)</v>
      </c>
      <c r="E2198" t="e">
        <f>VLOOKUP($D2198, Data!$A$2:$V$9750, E$16, 0)</f>
        <v>#N/A</v>
      </c>
      <c r="F2198" t="e">
        <f>VLOOKUP($D2198, Data!$A$2:$V$9750, F$16, 0)</f>
        <v>#N/A</v>
      </c>
      <c r="G2198" t="e">
        <f>VLOOKUP($D2198, Data!$A$2:$V$9750, G$16, 0)</f>
        <v>#N/A</v>
      </c>
      <c r="H2198" t="e">
        <f>VLOOKUP($D2198, Data!$A$2:$V$9750, H$16, 0)</f>
        <v>#N/A</v>
      </c>
      <c r="I2198" t="e">
        <f>VLOOKUP($D2198, Data!$A$2:$V$9750, I$16, 0)</f>
        <v>#N/A</v>
      </c>
    </row>
    <row r="2199" spans="1:9" x14ac:dyDescent="0.25">
      <c r="A2199" s="11">
        <v>25</v>
      </c>
      <c r="B2199" s="13" t="s">
        <v>181</v>
      </c>
      <c r="C2199" s="13" t="s">
        <v>53</v>
      </c>
      <c r="D2199" s="14" t="str">
        <f t="shared" si="36"/>
        <v>Not Ready25TransgenderTotal Anxiety and Depression (25.1)</v>
      </c>
      <c r="E2199" t="e">
        <f>VLOOKUP($D2199, Data!$A$2:$V$9750, E$16, 0)</f>
        <v>#N/A</v>
      </c>
      <c r="F2199" t="e">
        <f>VLOOKUP($D2199, Data!$A$2:$V$9750, F$16, 0)</f>
        <v>#N/A</v>
      </c>
      <c r="G2199" t="e">
        <f>VLOOKUP($D2199, Data!$A$2:$V$9750, G$16, 0)</f>
        <v>#N/A</v>
      </c>
      <c r="H2199" t="e">
        <f>VLOOKUP($D2199, Data!$A$2:$V$9750, H$16, 0)</f>
        <v>#N/A</v>
      </c>
      <c r="I2199" t="e">
        <f>VLOOKUP($D2199, Data!$A$2:$V$9750, I$16, 0)</f>
        <v>#N/A</v>
      </c>
    </row>
    <row r="2200" spans="1:9" x14ac:dyDescent="0.25">
      <c r="A2200" s="11">
        <v>25</v>
      </c>
      <c r="B2200" s="13" t="s">
        <v>181</v>
      </c>
      <c r="C2200" s="13" t="s">
        <v>182</v>
      </c>
      <c r="D2200" s="14" t="str">
        <f t="shared" si="36"/>
        <v>Not Ready25TransgenderTotal Depression (5.1)</v>
      </c>
      <c r="E2200" t="e">
        <f>VLOOKUP($D2200, Data!$A$2:$V$9750, E$16, 0)</f>
        <v>#N/A</v>
      </c>
      <c r="F2200" t="e">
        <f>VLOOKUP($D2200, Data!$A$2:$V$9750, F$16, 0)</f>
        <v>#N/A</v>
      </c>
      <c r="G2200" t="e">
        <f>VLOOKUP($D2200, Data!$A$2:$V$9750, G$16, 0)</f>
        <v>#N/A</v>
      </c>
      <c r="H2200" t="e">
        <f>VLOOKUP($D2200, Data!$A$2:$V$9750, H$16, 0)</f>
        <v>#N/A</v>
      </c>
      <c r="I2200" t="e">
        <f>VLOOKUP($D2200, Data!$A$2:$V$9750, I$16, 0)</f>
        <v>#N/A</v>
      </c>
    </row>
    <row r="2201" spans="1:9" x14ac:dyDescent="0.25">
      <c r="A2201" s="11">
        <v>25</v>
      </c>
      <c r="B2201" s="13" t="s">
        <v>181</v>
      </c>
      <c r="C2201" s="13" t="s">
        <v>183</v>
      </c>
      <c r="D2201" s="14" t="str">
        <f t="shared" si="36"/>
        <v>Not Ready25TransgenderTotal Anxiety (20.1)</v>
      </c>
      <c r="E2201" t="e">
        <f>VLOOKUP($D2201, Data!$A$2:$V$9750, E$16, 0)</f>
        <v>#N/A</v>
      </c>
      <c r="F2201" t="e">
        <f>VLOOKUP($D2201, Data!$A$2:$V$9750, F$16, 0)</f>
        <v>#N/A</v>
      </c>
      <c r="G2201" t="e">
        <f>VLOOKUP($D2201, Data!$A$2:$V$9750, G$16, 0)</f>
        <v>#N/A</v>
      </c>
      <c r="H2201" t="e">
        <f>VLOOKUP($D2201, Data!$A$2:$V$9750, H$16, 0)</f>
        <v>#N/A</v>
      </c>
      <c r="I2201" t="e">
        <f>VLOOKUP($D2201, Data!$A$2:$V$9750, I$16, 0)</f>
        <v>#N/A</v>
      </c>
    </row>
    <row r="2202" spans="1:9" x14ac:dyDescent="0.25">
      <c r="A2202" s="11">
        <v>26</v>
      </c>
      <c r="B2202" s="13" t="s">
        <v>176</v>
      </c>
      <c r="C2202" s="13" t="s">
        <v>29</v>
      </c>
      <c r="D2202" s="14" t="str">
        <f t="shared" si="36"/>
        <v>Not Ready26BigenderSocial Phobia (9.1)</v>
      </c>
      <c r="E2202" t="e">
        <f>VLOOKUP($D2202, Data!$A$2:$V$9750, E$16, 0)</f>
        <v>#N/A</v>
      </c>
      <c r="F2202" t="e">
        <f>VLOOKUP($D2202, Data!$A$2:$V$9750, F$16, 0)</f>
        <v>#N/A</v>
      </c>
      <c r="G2202" t="e">
        <f>VLOOKUP($D2202, Data!$A$2:$V$9750, G$16, 0)</f>
        <v>#N/A</v>
      </c>
      <c r="H2202" t="e">
        <f>VLOOKUP($D2202, Data!$A$2:$V$9750, H$16, 0)</f>
        <v>#N/A</v>
      </c>
      <c r="I2202" t="e">
        <f>VLOOKUP($D2202, Data!$A$2:$V$9750, I$16, 0)</f>
        <v>#N/A</v>
      </c>
    </row>
    <row r="2203" spans="1:9" x14ac:dyDescent="0.25">
      <c r="A2203" s="11">
        <v>26</v>
      </c>
      <c r="B2203" s="13" t="s">
        <v>176</v>
      </c>
      <c r="C2203" s="13" t="s">
        <v>30</v>
      </c>
      <c r="D2203" s="14" t="str">
        <f t="shared" si="36"/>
        <v>Not Ready26BigenderPanic Disorder (9.1)</v>
      </c>
      <c r="E2203" t="e">
        <f>VLOOKUP($D2203, Data!$A$2:$V$9750, E$16, 0)</f>
        <v>#N/A</v>
      </c>
      <c r="F2203" t="e">
        <f>VLOOKUP($D2203, Data!$A$2:$V$9750, F$16, 0)</f>
        <v>#N/A</v>
      </c>
      <c r="G2203" t="e">
        <f>VLOOKUP($D2203, Data!$A$2:$V$9750, G$16, 0)</f>
        <v>#N/A</v>
      </c>
      <c r="H2203" t="e">
        <f>VLOOKUP($D2203, Data!$A$2:$V$9750, H$16, 0)</f>
        <v>#N/A</v>
      </c>
      <c r="I2203" t="e">
        <f>VLOOKUP($D2203, Data!$A$2:$V$9750, I$16, 0)</f>
        <v>#N/A</v>
      </c>
    </row>
    <row r="2204" spans="1:9" x14ac:dyDescent="0.25">
      <c r="A2204" s="11">
        <v>26</v>
      </c>
      <c r="B2204" s="13" t="s">
        <v>176</v>
      </c>
      <c r="C2204" s="13" t="s">
        <v>31</v>
      </c>
      <c r="D2204" s="14" t="str">
        <f t="shared" si="36"/>
        <v>Not Ready26BigenderGeneralized Anxiety Disorder (6.1)</v>
      </c>
      <c r="E2204" t="e">
        <f>VLOOKUP($D2204, Data!$A$2:$V$9750, E$16, 0)</f>
        <v>#N/A</v>
      </c>
      <c r="F2204" t="e">
        <f>VLOOKUP($D2204, Data!$A$2:$V$9750, F$16, 0)</f>
        <v>#N/A</v>
      </c>
      <c r="G2204" t="e">
        <f>VLOOKUP($D2204, Data!$A$2:$V$9750, G$16, 0)</f>
        <v>#N/A</v>
      </c>
      <c r="H2204" t="e">
        <f>VLOOKUP($D2204, Data!$A$2:$V$9750, H$16, 0)</f>
        <v>#N/A</v>
      </c>
      <c r="I2204" t="e">
        <f>VLOOKUP($D2204, Data!$A$2:$V$9750, I$16, 0)</f>
        <v>#N/A</v>
      </c>
    </row>
    <row r="2205" spans="1:9" x14ac:dyDescent="0.25">
      <c r="A2205" s="11">
        <v>26</v>
      </c>
      <c r="B2205" s="13" t="s">
        <v>176</v>
      </c>
      <c r="C2205" s="13" t="s">
        <v>32</v>
      </c>
      <c r="D2205" s="14" t="str">
        <f t="shared" si="36"/>
        <v>Not Ready26BigenderMajor Depressive Disorder (10.1)</v>
      </c>
      <c r="E2205" t="e">
        <f>VLOOKUP($D2205, Data!$A$2:$V$9750, E$16, 0)</f>
        <v>#N/A</v>
      </c>
      <c r="F2205" t="e">
        <f>VLOOKUP($D2205, Data!$A$2:$V$9750, F$16, 0)</f>
        <v>#N/A</v>
      </c>
      <c r="G2205" t="e">
        <f>VLOOKUP($D2205, Data!$A$2:$V$9750, G$16, 0)</f>
        <v>#N/A</v>
      </c>
      <c r="H2205" t="e">
        <f>VLOOKUP($D2205, Data!$A$2:$V$9750, H$16, 0)</f>
        <v>#N/A</v>
      </c>
      <c r="I2205" t="e">
        <f>VLOOKUP($D2205, Data!$A$2:$V$9750, I$16, 0)</f>
        <v>#N/A</v>
      </c>
    </row>
    <row r="2206" spans="1:9" x14ac:dyDescent="0.25">
      <c r="A2206" s="11">
        <v>26</v>
      </c>
      <c r="B2206" s="13" t="s">
        <v>176</v>
      </c>
      <c r="C2206" s="13" t="s">
        <v>33</v>
      </c>
      <c r="D2206" s="14" t="str">
        <f t="shared" si="36"/>
        <v>Not Ready26BigenderSeparation Anxiety Disorder (7.1)</v>
      </c>
      <c r="E2206" t="e">
        <f>VLOOKUP($D2206, Data!$A$2:$V$9750, E$16, 0)</f>
        <v>#N/A</v>
      </c>
      <c r="F2206" t="e">
        <f>VLOOKUP($D2206, Data!$A$2:$V$9750, F$16, 0)</f>
        <v>#N/A</v>
      </c>
      <c r="G2206" t="e">
        <f>VLOOKUP($D2206, Data!$A$2:$V$9750, G$16, 0)</f>
        <v>#N/A</v>
      </c>
      <c r="H2206" t="e">
        <f>VLOOKUP($D2206, Data!$A$2:$V$9750, H$16, 0)</f>
        <v>#N/A</v>
      </c>
      <c r="I2206" t="e">
        <f>VLOOKUP($D2206, Data!$A$2:$V$9750, I$16, 0)</f>
        <v>#N/A</v>
      </c>
    </row>
    <row r="2207" spans="1:9" x14ac:dyDescent="0.25">
      <c r="A2207" s="11">
        <v>26</v>
      </c>
      <c r="B2207" s="13" t="s">
        <v>176</v>
      </c>
      <c r="C2207" s="13" t="s">
        <v>34</v>
      </c>
      <c r="D2207" s="14" t="str">
        <f t="shared" si="36"/>
        <v>Not Ready26BigenderObsessive Compulsive Disorder (6.1)</v>
      </c>
      <c r="E2207" t="e">
        <f>VLOOKUP($D2207, Data!$A$2:$V$9750, E$16, 0)</f>
        <v>#N/A</v>
      </c>
      <c r="F2207" t="e">
        <f>VLOOKUP($D2207, Data!$A$2:$V$9750, F$16, 0)</f>
        <v>#N/A</v>
      </c>
      <c r="G2207" t="e">
        <f>VLOOKUP($D2207, Data!$A$2:$V$9750, G$16, 0)</f>
        <v>#N/A</v>
      </c>
      <c r="H2207" t="e">
        <f>VLOOKUP($D2207, Data!$A$2:$V$9750, H$16, 0)</f>
        <v>#N/A</v>
      </c>
      <c r="I2207" t="e">
        <f>VLOOKUP($D2207, Data!$A$2:$V$9750, I$16, 0)</f>
        <v>#N/A</v>
      </c>
    </row>
    <row r="2208" spans="1:9" x14ac:dyDescent="0.25">
      <c r="A2208" s="11">
        <v>26</v>
      </c>
      <c r="B2208" s="13" t="s">
        <v>176</v>
      </c>
      <c r="C2208" s="13" t="s">
        <v>35</v>
      </c>
      <c r="D2208" s="14" t="str">
        <f t="shared" si="36"/>
        <v>Not Ready26BigenderTotal Anxiety (37.1)</v>
      </c>
      <c r="E2208" t="e">
        <f>VLOOKUP($D2208, Data!$A$2:$V$9750, E$16, 0)</f>
        <v>#N/A</v>
      </c>
      <c r="F2208" t="e">
        <f>VLOOKUP($D2208, Data!$A$2:$V$9750, F$16, 0)</f>
        <v>#N/A</v>
      </c>
      <c r="G2208" t="e">
        <f>VLOOKUP($D2208, Data!$A$2:$V$9750, G$16, 0)</f>
        <v>#N/A</v>
      </c>
      <c r="H2208" t="e">
        <f>VLOOKUP($D2208, Data!$A$2:$V$9750, H$16, 0)</f>
        <v>#N/A</v>
      </c>
      <c r="I2208" t="e">
        <f>VLOOKUP($D2208, Data!$A$2:$V$9750, I$16, 0)</f>
        <v>#N/A</v>
      </c>
    </row>
    <row r="2209" spans="1:9" x14ac:dyDescent="0.25">
      <c r="A2209" s="11">
        <v>26</v>
      </c>
      <c r="B2209" s="13" t="s">
        <v>176</v>
      </c>
      <c r="C2209" s="13" t="s">
        <v>36</v>
      </c>
      <c r="D2209" s="14" t="str">
        <f t="shared" si="36"/>
        <v>Not Ready26BigenderTotal Anxiety and Depression (47.1)</v>
      </c>
      <c r="E2209" t="e">
        <f>VLOOKUP($D2209, Data!$A$2:$V$9750, E$16, 0)</f>
        <v>#N/A</v>
      </c>
      <c r="F2209" t="e">
        <f>VLOOKUP($D2209, Data!$A$2:$V$9750, F$16, 0)</f>
        <v>#N/A</v>
      </c>
      <c r="G2209" t="e">
        <f>VLOOKUP($D2209, Data!$A$2:$V$9750, G$16, 0)</f>
        <v>#N/A</v>
      </c>
      <c r="H2209" t="e">
        <f>VLOOKUP($D2209, Data!$A$2:$V$9750, H$16, 0)</f>
        <v>#N/A</v>
      </c>
      <c r="I2209" t="e">
        <f>VLOOKUP($D2209, Data!$A$2:$V$9750, I$16, 0)</f>
        <v>#N/A</v>
      </c>
    </row>
    <row r="2210" spans="1:9" x14ac:dyDescent="0.25">
      <c r="A2210" s="11">
        <v>26</v>
      </c>
      <c r="B2210" s="13" t="s">
        <v>176</v>
      </c>
      <c r="C2210" s="13" t="s">
        <v>52</v>
      </c>
      <c r="D2210" s="14" t="str">
        <f t="shared" si="36"/>
        <v>Not Ready26BigenderTotal Anxiety (15.1)</v>
      </c>
      <c r="E2210" t="e">
        <f>VLOOKUP($D2210, Data!$A$2:$V$9750, E$16, 0)</f>
        <v>#N/A</v>
      </c>
      <c r="F2210" t="e">
        <f>VLOOKUP($D2210, Data!$A$2:$V$9750, F$16, 0)</f>
        <v>#N/A</v>
      </c>
      <c r="G2210" t="e">
        <f>VLOOKUP($D2210, Data!$A$2:$V$9750, G$16, 0)</f>
        <v>#N/A</v>
      </c>
      <c r="H2210" t="e">
        <f>VLOOKUP($D2210, Data!$A$2:$V$9750, H$16, 0)</f>
        <v>#N/A</v>
      </c>
      <c r="I2210" t="e">
        <f>VLOOKUP($D2210, Data!$A$2:$V$9750, I$16, 0)</f>
        <v>#N/A</v>
      </c>
    </row>
    <row r="2211" spans="1:9" x14ac:dyDescent="0.25">
      <c r="A2211" s="11">
        <v>26</v>
      </c>
      <c r="B2211" s="13" t="s">
        <v>176</v>
      </c>
      <c r="C2211" s="13" t="s">
        <v>53</v>
      </c>
      <c r="D2211" s="14" t="str">
        <f t="shared" si="36"/>
        <v>Not Ready26BigenderTotal Anxiety and Depression (25.1)</v>
      </c>
      <c r="E2211" t="e">
        <f>VLOOKUP($D2211, Data!$A$2:$V$9750, E$16, 0)</f>
        <v>#N/A</v>
      </c>
      <c r="F2211" t="e">
        <f>VLOOKUP($D2211, Data!$A$2:$V$9750, F$16, 0)</f>
        <v>#N/A</v>
      </c>
      <c r="G2211" t="e">
        <f>VLOOKUP($D2211, Data!$A$2:$V$9750, G$16, 0)</f>
        <v>#N/A</v>
      </c>
      <c r="H2211" t="e">
        <f>VLOOKUP($D2211, Data!$A$2:$V$9750, H$16, 0)</f>
        <v>#N/A</v>
      </c>
      <c r="I2211" t="e">
        <f>VLOOKUP($D2211, Data!$A$2:$V$9750, I$16, 0)</f>
        <v>#N/A</v>
      </c>
    </row>
    <row r="2212" spans="1:9" x14ac:dyDescent="0.25">
      <c r="A2212" s="11">
        <v>26</v>
      </c>
      <c r="B2212" s="13" t="s">
        <v>176</v>
      </c>
      <c r="C2212" s="13" t="s">
        <v>182</v>
      </c>
      <c r="D2212" s="14" t="str">
        <f t="shared" si="36"/>
        <v>Not Ready26BigenderTotal Depression (5.1)</v>
      </c>
      <c r="E2212" t="e">
        <f>VLOOKUP($D2212, Data!$A$2:$V$9750, E$16, 0)</f>
        <v>#N/A</v>
      </c>
      <c r="F2212" t="e">
        <f>VLOOKUP($D2212, Data!$A$2:$V$9750, F$16, 0)</f>
        <v>#N/A</v>
      </c>
      <c r="G2212" t="e">
        <f>VLOOKUP($D2212, Data!$A$2:$V$9750, G$16, 0)</f>
        <v>#N/A</v>
      </c>
      <c r="H2212" t="e">
        <f>VLOOKUP($D2212, Data!$A$2:$V$9750, H$16, 0)</f>
        <v>#N/A</v>
      </c>
      <c r="I2212" t="e">
        <f>VLOOKUP($D2212, Data!$A$2:$V$9750, I$16, 0)</f>
        <v>#N/A</v>
      </c>
    </row>
    <row r="2213" spans="1:9" x14ac:dyDescent="0.25">
      <c r="A2213" s="11">
        <v>26</v>
      </c>
      <c r="B2213" s="13" t="s">
        <v>176</v>
      </c>
      <c r="C2213" s="13" t="s">
        <v>183</v>
      </c>
      <c r="D2213" s="14" t="str">
        <f t="shared" si="36"/>
        <v>Not Ready26BigenderTotal Anxiety (20.1)</v>
      </c>
      <c r="E2213" t="e">
        <f>VLOOKUP($D2213, Data!$A$2:$V$9750, E$16, 0)</f>
        <v>#N/A</v>
      </c>
      <c r="F2213" t="e">
        <f>VLOOKUP($D2213, Data!$A$2:$V$9750, F$16, 0)</f>
        <v>#N/A</v>
      </c>
      <c r="G2213" t="e">
        <f>VLOOKUP($D2213, Data!$A$2:$V$9750, G$16, 0)</f>
        <v>#N/A</v>
      </c>
      <c r="H2213" t="e">
        <f>VLOOKUP($D2213, Data!$A$2:$V$9750, H$16, 0)</f>
        <v>#N/A</v>
      </c>
      <c r="I2213" t="e">
        <f>VLOOKUP($D2213, Data!$A$2:$V$9750, I$16, 0)</f>
        <v>#N/A</v>
      </c>
    </row>
    <row r="2214" spans="1:9" x14ac:dyDescent="0.25">
      <c r="A2214" s="11">
        <v>26</v>
      </c>
      <c r="B2214" s="13" t="s">
        <v>177</v>
      </c>
      <c r="C2214" s="13" t="s">
        <v>29</v>
      </c>
      <c r="D2214" s="14" t="str">
        <f t="shared" si="36"/>
        <v>Not Ready26FemaleSocial Phobia (9.1)</v>
      </c>
      <c r="E2214" t="e">
        <f>VLOOKUP($D2214, Data!$A$2:$V$9750, E$16, 0)</f>
        <v>#N/A</v>
      </c>
      <c r="F2214" t="e">
        <f>VLOOKUP($D2214, Data!$A$2:$V$9750, F$16, 0)</f>
        <v>#N/A</v>
      </c>
      <c r="G2214" t="e">
        <f>VLOOKUP($D2214, Data!$A$2:$V$9750, G$16, 0)</f>
        <v>#N/A</v>
      </c>
      <c r="H2214" t="e">
        <f>VLOOKUP($D2214, Data!$A$2:$V$9750, H$16, 0)</f>
        <v>#N/A</v>
      </c>
      <c r="I2214" t="e">
        <f>VLOOKUP($D2214, Data!$A$2:$V$9750, I$16, 0)</f>
        <v>#N/A</v>
      </c>
    </row>
    <row r="2215" spans="1:9" x14ac:dyDescent="0.25">
      <c r="A2215" s="11">
        <v>26</v>
      </c>
      <c r="B2215" s="13" t="s">
        <v>177</v>
      </c>
      <c r="C2215" s="13" t="s">
        <v>30</v>
      </c>
      <c r="D2215" s="14" t="str">
        <f t="shared" si="36"/>
        <v>Not Ready26FemalePanic Disorder (9.1)</v>
      </c>
      <c r="E2215" t="e">
        <f>VLOOKUP($D2215, Data!$A$2:$V$9750, E$16, 0)</f>
        <v>#N/A</v>
      </c>
      <c r="F2215" t="e">
        <f>VLOOKUP($D2215, Data!$A$2:$V$9750, F$16, 0)</f>
        <v>#N/A</v>
      </c>
      <c r="G2215" t="e">
        <f>VLOOKUP($D2215, Data!$A$2:$V$9750, G$16, 0)</f>
        <v>#N/A</v>
      </c>
      <c r="H2215" t="e">
        <f>VLOOKUP($D2215, Data!$A$2:$V$9750, H$16, 0)</f>
        <v>#N/A</v>
      </c>
      <c r="I2215" t="e">
        <f>VLOOKUP($D2215, Data!$A$2:$V$9750, I$16, 0)</f>
        <v>#N/A</v>
      </c>
    </row>
    <row r="2216" spans="1:9" x14ac:dyDescent="0.25">
      <c r="A2216" s="11">
        <v>26</v>
      </c>
      <c r="B2216" s="13" t="s">
        <v>177</v>
      </c>
      <c r="C2216" s="13" t="s">
        <v>31</v>
      </c>
      <c r="D2216" s="14" t="str">
        <f t="shared" si="36"/>
        <v>Not Ready26FemaleGeneralized Anxiety Disorder (6.1)</v>
      </c>
      <c r="E2216" t="e">
        <f>VLOOKUP($D2216, Data!$A$2:$V$9750, E$16, 0)</f>
        <v>#N/A</v>
      </c>
      <c r="F2216" t="e">
        <f>VLOOKUP($D2216, Data!$A$2:$V$9750, F$16, 0)</f>
        <v>#N/A</v>
      </c>
      <c r="G2216" t="e">
        <f>VLOOKUP($D2216, Data!$A$2:$V$9750, G$16, 0)</f>
        <v>#N/A</v>
      </c>
      <c r="H2216" t="e">
        <f>VLOOKUP($D2216, Data!$A$2:$V$9750, H$16, 0)</f>
        <v>#N/A</v>
      </c>
      <c r="I2216" t="e">
        <f>VLOOKUP($D2216, Data!$A$2:$V$9750, I$16, 0)</f>
        <v>#N/A</v>
      </c>
    </row>
    <row r="2217" spans="1:9" x14ac:dyDescent="0.25">
      <c r="A2217" s="11">
        <v>26</v>
      </c>
      <c r="B2217" s="13" t="s">
        <v>177</v>
      </c>
      <c r="C2217" s="13" t="s">
        <v>32</v>
      </c>
      <c r="D2217" s="14" t="str">
        <f t="shared" si="36"/>
        <v>Not Ready26FemaleMajor Depressive Disorder (10.1)</v>
      </c>
      <c r="E2217" t="e">
        <f>VLOOKUP($D2217, Data!$A$2:$V$9750, E$16, 0)</f>
        <v>#N/A</v>
      </c>
      <c r="F2217" t="e">
        <f>VLOOKUP($D2217, Data!$A$2:$V$9750, F$16, 0)</f>
        <v>#N/A</v>
      </c>
      <c r="G2217" t="e">
        <f>VLOOKUP($D2217, Data!$A$2:$V$9750, G$16, 0)</f>
        <v>#N/A</v>
      </c>
      <c r="H2217" t="e">
        <f>VLOOKUP($D2217, Data!$A$2:$V$9750, H$16, 0)</f>
        <v>#N/A</v>
      </c>
      <c r="I2217" t="e">
        <f>VLOOKUP($D2217, Data!$A$2:$V$9750, I$16, 0)</f>
        <v>#N/A</v>
      </c>
    </row>
    <row r="2218" spans="1:9" x14ac:dyDescent="0.25">
      <c r="A2218" s="11">
        <v>26</v>
      </c>
      <c r="B2218" s="13" t="s">
        <v>177</v>
      </c>
      <c r="C2218" s="13" t="s">
        <v>33</v>
      </c>
      <c r="D2218" s="14" t="str">
        <f t="shared" si="36"/>
        <v>Not Ready26FemaleSeparation Anxiety Disorder (7.1)</v>
      </c>
      <c r="E2218" t="e">
        <f>VLOOKUP($D2218, Data!$A$2:$V$9750, E$16, 0)</f>
        <v>#N/A</v>
      </c>
      <c r="F2218" t="e">
        <f>VLOOKUP($D2218, Data!$A$2:$V$9750, F$16, 0)</f>
        <v>#N/A</v>
      </c>
      <c r="G2218" t="e">
        <f>VLOOKUP($D2218, Data!$A$2:$V$9750, G$16, 0)</f>
        <v>#N/A</v>
      </c>
      <c r="H2218" t="e">
        <f>VLOOKUP($D2218, Data!$A$2:$V$9750, H$16, 0)</f>
        <v>#N/A</v>
      </c>
      <c r="I2218" t="e">
        <f>VLOOKUP($D2218, Data!$A$2:$V$9750, I$16, 0)</f>
        <v>#N/A</v>
      </c>
    </row>
    <row r="2219" spans="1:9" x14ac:dyDescent="0.25">
      <c r="A2219" s="11">
        <v>26</v>
      </c>
      <c r="B2219" s="13" t="s">
        <v>177</v>
      </c>
      <c r="C2219" s="13" t="s">
        <v>34</v>
      </c>
      <c r="D2219" s="14" t="str">
        <f t="shared" si="36"/>
        <v>Not Ready26FemaleObsessive Compulsive Disorder (6.1)</v>
      </c>
      <c r="E2219" t="e">
        <f>VLOOKUP($D2219, Data!$A$2:$V$9750, E$16, 0)</f>
        <v>#N/A</v>
      </c>
      <c r="F2219" t="e">
        <f>VLOOKUP($D2219, Data!$A$2:$V$9750, F$16, 0)</f>
        <v>#N/A</v>
      </c>
      <c r="G2219" t="e">
        <f>VLOOKUP($D2219, Data!$A$2:$V$9750, G$16, 0)</f>
        <v>#N/A</v>
      </c>
      <c r="H2219" t="e">
        <f>VLOOKUP($D2219, Data!$A$2:$V$9750, H$16, 0)</f>
        <v>#N/A</v>
      </c>
      <c r="I2219" t="e">
        <f>VLOOKUP($D2219, Data!$A$2:$V$9750, I$16, 0)</f>
        <v>#N/A</v>
      </c>
    </row>
    <row r="2220" spans="1:9" x14ac:dyDescent="0.25">
      <c r="A2220" s="11">
        <v>26</v>
      </c>
      <c r="B2220" s="13" t="s">
        <v>177</v>
      </c>
      <c r="C2220" s="13" t="s">
        <v>35</v>
      </c>
      <c r="D2220" s="14" t="str">
        <f t="shared" si="36"/>
        <v>Not Ready26FemaleTotal Anxiety (37.1)</v>
      </c>
      <c r="E2220" t="e">
        <f>VLOOKUP($D2220, Data!$A$2:$V$9750, E$16, 0)</f>
        <v>#N/A</v>
      </c>
      <c r="F2220" t="e">
        <f>VLOOKUP($D2220, Data!$A$2:$V$9750, F$16, 0)</f>
        <v>#N/A</v>
      </c>
      <c r="G2220" t="e">
        <f>VLOOKUP($D2220, Data!$A$2:$V$9750, G$16, 0)</f>
        <v>#N/A</v>
      </c>
      <c r="H2220" t="e">
        <f>VLOOKUP($D2220, Data!$A$2:$V$9750, H$16, 0)</f>
        <v>#N/A</v>
      </c>
      <c r="I2220" t="e">
        <f>VLOOKUP($D2220, Data!$A$2:$V$9750, I$16, 0)</f>
        <v>#N/A</v>
      </c>
    </row>
    <row r="2221" spans="1:9" x14ac:dyDescent="0.25">
      <c r="A2221" s="11">
        <v>26</v>
      </c>
      <c r="B2221" s="13" t="s">
        <v>177</v>
      </c>
      <c r="C2221" s="13" t="s">
        <v>36</v>
      </c>
      <c r="D2221" s="14" t="str">
        <f t="shared" si="36"/>
        <v>Not Ready26FemaleTotal Anxiety and Depression (47.1)</v>
      </c>
      <c r="E2221" t="e">
        <f>VLOOKUP($D2221, Data!$A$2:$V$9750, E$16, 0)</f>
        <v>#N/A</v>
      </c>
      <c r="F2221" t="e">
        <f>VLOOKUP($D2221, Data!$A$2:$V$9750, F$16, 0)</f>
        <v>#N/A</v>
      </c>
      <c r="G2221" t="e">
        <f>VLOOKUP($D2221, Data!$A$2:$V$9750, G$16, 0)</f>
        <v>#N/A</v>
      </c>
      <c r="H2221" t="e">
        <f>VLOOKUP($D2221, Data!$A$2:$V$9750, H$16, 0)</f>
        <v>#N/A</v>
      </c>
      <c r="I2221" t="e">
        <f>VLOOKUP($D2221, Data!$A$2:$V$9750, I$16, 0)</f>
        <v>#N/A</v>
      </c>
    </row>
    <row r="2222" spans="1:9" x14ac:dyDescent="0.25">
      <c r="A2222" s="11">
        <v>26</v>
      </c>
      <c r="B2222" s="13" t="s">
        <v>177</v>
      </c>
      <c r="C2222" s="13" t="s">
        <v>52</v>
      </c>
      <c r="D2222" s="14" t="str">
        <f t="shared" si="36"/>
        <v>Not Ready26FemaleTotal Anxiety (15.1)</v>
      </c>
      <c r="E2222" t="e">
        <f>VLOOKUP($D2222, Data!$A$2:$V$9750, E$16, 0)</f>
        <v>#N/A</v>
      </c>
      <c r="F2222" t="e">
        <f>VLOOKUP($D2222, Data!$A$2:$V$9750, F$16, 0)</f>
        <v>#N/A</v>
      </c>
      <c r="G2222" t="e">
        <f>VLOOKUP($D2222, Data!$A$2:$V$9750, G$16, 0)</f>
        <v>#N/A</v>
      </c>
      <c r="H2222" t="e">
        <f>VLOOKUP($D2222, Data!$A$2:$V$9750, H$16, 0)</f>
        <v>#N/A</v>
      </c>
      <c r="I2222" t="e">
        <f>VLOOKUP($D2222, Data!$A$2:$V$9750, I$16, 0)</f>
        <v>#N/A</v>
      </c>
    </row>
    <row r="2223" spans="1:9" x14ac:dyDescent="0.25">
      <c r="A2223" s="11">
        <v>26</v>
      </c>
      <c r="B2223" s="13" t="s">
        <v>177</v>
      </c>
      <c r="C2223" s="13" t="s">
        <v>53</v>
      </c>
      <c r="D2223" s="14" t="str">
        <f t="shared" si="36"/>
        <v>Not Ready26FemaleTotal Anxiety and Depression (25.1)</v>
      </c>
      <c r="E2223" t="e">
        <f>VLOOKUP($D2223, Data!$A$2:$V$9750, E$16, 0)</f>
        <v>#N/A</v>
      </c>
      <c r="F2223" t="e">
        <f>VLOOKUP($D2223, Data!$A$2:$V$9750, F$16, 0)</f>
        <v>#N/A</v>
      </c>
      <c r="G2223" t="e">
        <f>VLOOKUP($D2223, Data!$A$2:$V$9750, G$16, 0)</f>
        <v>#N/A</v>
      </c>
      <c r="H2223" t="e">
        <f>VLOOKUP($D2223, Data!$A$2:$V$9750, H$16, 0)</f>
        <v>#N/A</v>
      </c>
      <c r="I2223" t="e">
        <f>VLOOKUP($D2223, Data!$A$2:$V$9750, I$16, 0)</f>
        <v>#N/A</v>
      </c>
    </row>
    <row r="2224" spans="1:9" x14ac:dyDescent="0.25">
      <c r="A2224" s="11">
        <v>26</v>
      </c>
      <c r="B2224" s="13" t="s">
        <v>177</v>
      </c>
      <c r="C2224" s="13" t="s">
        <v>182</v>
      </c>
      <c r="D2224" s="14" t="str">
        <f t="shared" si="36"/>
        <v>Not Ready26FemaleTotal Depression (5.1)</v>
      </c>
      <c r="E2224" t="e">
        <f>VLOOKUP($D2224, Data!$A$2:$V$9750, E$16, 0)</f>
        <v>#N/A</v>
      </c>
      <c r="F2224" t="e">
        <f>VLOOKUP($D2224, Data!$A$2:$V$9750, F$16, 0)</f>
        <v>#N/A</v>
      </c>
      <c r="G2224" t="e">
        <f>VLOOKUP($D2224, Data!$A$2:$V$9750, G$16, 0)</f>
        <v>#N/A</v>
      </c>
      <c r="H2224" t="e">
        <f>VLOOKUP($D2224, Data!$A$2:$V$9750, H$16, 0)</f>
        <v>#N/A</v>
      </c>
      <c r="I2224" t="e">
        <f>VLOOKUP($D2224, Data!$A$2:$V$9750, I$16, 0)</f>
        <v>#N/A</v>
      </c>
    </row>
    <row r="2225" spans="1:9" x14ac:dyDescent="0.25">
      <c r="A2225" s="11">
        <v>26</v>
      </c>
      <c r="B2225" s="13" t="s">
        <v>177</v>
      </c>
      <c r="C2225" s="13" t="s">
        <v>183</v>
      </c>
      <c r="D2225" s="14" t="str">
        <f t="shared" si="36"/>
        <v>Not Ready26FemaleTotal Anxiety (20.1)</v>
      </c>
      <c r="E2225" t="e">
        <f>VLOOKUP($D2225, Data!$A$2:$V$9750, E$16, 0)</f>
        <v>#N/A</v>
      </c>
      <c r="F2225" t="e">
        <f>VLOOKUP($D2225, Data!$A$2:$V$9750, F$16, 0)</f>
        <v>#N/A</v>
      </c>
      <c r="G2225" t="e">
        <f>VLOOKUP($D2225, Data!$A$2:$V$9750, G$16, 0)</f>
        <v>#N/A</v>
      </c>
      <c r="H2225" t="e">
        <f>VLOOKUP($D2225, Data!$A$2:$V$9750, H$16, 0)</f>
        <v>#N/A</v>
      </c>
      <c r="I2225" t="e">
        <f>VLOOKUP($D2225, Data!$A$2:$V$9750, I$16, 0)</f>
        <v>#N/A</v>
      </c>
    </row>
    <row r="2226" spans="1:9" x14ac:dyDescent="0.25">
      <c r="A2226" s="11">
        <v>26</v>
      </c>
      <c r="B2226" s="13" t="s">
        <v>178</v>
      </c>
      <c r="C2226" s="13" t="s">
        <v>29</v>
      </c>
      <c r="D2226" s="14" t="str">
        <f t="shared" si="36"/>
        <v>Not Ready26GenderfluidSocial Phobia (9.1)</v>
      </c>
      <c r="E2226" t="e">
        <f>VLOOKUP($D2226, Data!$A$2:$V$9750, E$16, 0)</f>
        <v>#N/A</v>
      </c>
      <c r="F2226" t="e">
        <f>VLOOKUP($D2226, Data!$A$2:$V$9750, F$16, 0)</f>
        <v>#N/A</v>
      </c>
      <c r="G2226" t="e">
        <f>VLOOKUP($D2226, Data!$A$2:$V$9750, G$16, 0)</f>
        <v>#N/A</v>
      </c>
      <c r="H2226" t="e">
        <f>VLOOKUP($D2226, Data!$A$2:$V$9750, H$16, 0)</f>
        <v>#N/A</v>
      </c>
      <c r="I2226" t="e">
        <f>VLOOKUP($D2226, Data!$A$2:$V$9750, I$16, 0)</f>
        <v>#N/A</v>
      </c>
    </row>
    <row r="2227" spans="1:9" x14ac:dyDescent="0.25">
      <c r="A2227" s="11">
        <v>26</v>
      </c>
      <c r="B2227" s="13" t="s">
        <v>178</v>
      </c>
      <c r="C2227" s="13" t="s">
        <v>30</v>
      </c>
      <c r="D2227" s="14" t="str">
        <f t="shared" si="36"/>
        <v>Not Ready26GenderfluidPanic Disorder (9.1)</v>
      </c>
      <c r="E2227" t="e">
        <f>VLOOKUP($D2227, Data!$A$2:$V$9750, E$16, 0)</f>
        <v>#N/A</v>
      </c>
      <c r="F2227" t="e">
        <f>VLOOKUP($D2227, Data!$A$2:$V$9750, F$16, 0)</f>
        <v>#N/A</v>
      </c>
      <c r="G2227" t="e">
        <f>VLOOKUP($D2227, Data!$A$2:$V$9750, G$16, 0)</f>
        <v>#N/A</v>
      </c>
      <c r="H2227" t="e">
        <f>VLOOKUP($D2227, Data!$A$2:$V$9750, H$16, 0)</f>
        <v>#N/A</v>
      </c>
      <c r="I2227" t="e">
        <f>VLOOKUP($D2227, Data!$A$2:$V$9750, I$16, 0)</f>
        <v>#N/A</v>
      </c>
    </row>
    <row r="2228" spans="1:9" x14ac:dyDescent="0.25">
      <c r="A2228" s="11">
        <v>26</v>
      </c>
      <c r="B2228" s="13" t="s">
        <v>178</v>
      </c>
      <c r="C2228" s="13" t="s">
        <v>31</v>
      </c>
      <c r="D2228" s="14" t="str">
        <f t="shared" si="36"/>
        <v>Not Ready26GenderfluidGeneralized Anxiety Disorder (6.1)</v>
      </c>
      <c r="E2228" t="e">
        <f>VLOOKUP($D2228, Data!$A$2:$V$9750, E$16, 0)</f>
        <v>#N/A</v>
      </c>
      <c r="F2228" t="e">
        <f>VLOOKUP($D2228, Data!$A$2:$V$9750, F$16, 0)</f>
        <v>#N/A</v>
      </c>
      <c r="G2228" t="e">
        <f>VLOOKUP($D2228, Data!$A$2:$V$9750, G$16, 0)</f>
        <v>#N/A</v>
      </c>
      <c r="H2228" t="e">
        <f>VLOOKUP($D2228, Data!$A$2:$V$9750, H$16, 0)</f>
        <v>#N/A</v>
      </c>
      <c r="I2228" t="e">
        <f>VLOOKUP($D2228, Data!$A$2:$V$9750, I$16, 0)</f>
        <v>#N/A</v>
      </c>
    </row>
    <row r="2229" spans="1:9" x14ac:dyDescent="0.25">
      <c r="A2229" s="11">
        <v>26</v>
      </c>
      <c r="B2229" s="13" t="s">
        <v>178</v>
      </c>
      <c r="C2229" s="13" t="s">
        <v>32</v>
      </c>
      <c r="D2229" s="14" t="str">
        <f t="shared" si="36"/>
        <v>Not Ready26GenderfluidMajor Depressive Disorder (10.1)</v>
      </c>
      <c r="E2229" t="e">
        <f>VLOOKUP($D2229, Data!$A$2:$V$9750, E$16, 0)</f>
        <v>#N/A</v>
      </c>
      <c r="F2229" t="e">
        <f>VLOOKUP($D2229, Data!$A$2:$V$9750, F$16, 0)</f>
        <v>#N/A</v>
      </c>
      <c r="G2229" t="e">
        <f>VLOOKUP($D2229, Data!$A$2:$V$9750, G$16, 0)</f>
        <v>#N/A</v>
      </c>
      <c r="H2229" t="e">
        <f>VLOOKUP($D2229, Data!$A$2:$V$9750, H$16, 0)</f>
        <v>#N/A</v>
      </c>
      <c r="I2229" t="e">
        <f>VLOOKUP($D2229, Data!$A$2:$V$9750, I$16, 0)</f>
        <v>#N/A</v>
      </c>
    </row>
    <row r="2230" spans="1:9" x14ac:dyDescent="0.25">
      <c r="A2230" s="11">
        <v>26</v>
      </c>
      <c r="B2230" s="13" t="s">
        <v>178</v>
      </c>
      <c r="C2230" s="13" t="s">
        <v>33</v>
      </c>
      <c r="D2230" s="14" t="str">
        <f t="shared" si="36"/>
        <v>Not Ready26GenderfluidSeparation Anxiety Disorder (7.1)</v>
      </c>
      <c r="E2230" t="e">
        <f>VLOOKUP($D2230, Data!$A$2:$V$9750, E$16, 0)</f>
        <v>#N/A</v>
      </c>
      <c r="F2230" t="e">
        <f>VLOOKUP($D2230, Data!$A$2:$V$9750, F$16, 0)</f>
        <v>#N/A</v>
      </c>
      <c r="G2230" t="e">
        <f>VLOOKUP($D2230, Data!$A$2:$V$9750, G$16, 0)</f>
        <v>#N/A</v>
      </c>
      <c r="H2230" t="e">
        <f>VLOOKUP($D2230, Data!$A$2:$V$9750, H$16, 0)</f>
        <v>#N/A</v>
      </c>
      <c r="I2230" t="e">
        <f>VLOOKUP($D2230, Data!$A$2:$V$9750, I$16, 0)</f>
        <v>#N/A</v>
      </c>
    </row>
    <row r="2231" spans="1:9" x14ac:dyDescent="0.25">
      <c r="A2231" s="11">
        <v>26</v>
      </c>
      <c r="B2231" s="13" t="s">
        <v>178</v>
      </c>
      <c r="C2231" s="13" t="s">
        <v>34</v>
      </c>
      <c r="D2231" s="14" t="str">
        <f t="shared" si="36"/>
        <v>Not Ready26GenderfluidObsessive Compulsive Disorder (6.1)</v>
      </c>
      <c r="E2231" t="e">
        <f>VLOOKUP($D2231, Data!$A$2:$V$9750, E$16, 0)</f>
        <v>#N/A</v>
      </c>
      <c r="F2231" t="e">
        <f>VLOOKUP($D2231, Data!$A$2:$V$9750, F$16, 0)</f>
        <v>#N/A</v>
      </c>
      <c r="G2231" t="e">
        <f>VLOOKUP($D2231, Data!$A$2:$V$9750, G$16, 0)</f>
        <v>#N/A</v>
      </c>
      <c r="H2231" t="e">
        <f>VLOOKUP($D2231, Data!$A$2:$V$9750, H$16, 0)</f>
        <v>#N/A</v>
      </c>
      <c r="I2231" t="e">
        <f>VLOOKUP($D2231, Data!$A$2:$V$9750, I$16, 0)</f>
        <v>#N/A</v>
      </c>
    </row>
    <row r="2232" spans="1:9" x14ac:dyDescent="0.25">
      <c r="A2232" s="11">
        <v>26</v>
      </c>
      <c r="B2232" s="13" t="s">
        <v>178</v>
      </c>
      <c r="C2232" s="13" t="s">
        <v>35</v>
      </c>
      <c r="D2232" s="14" t="str">
        <f t="shared" si="36"/>
        <v>Not Ready26GenderfluidTotal Anxiety (37.1)</v>
      </c>
      <c r="E2232" t="e">
        <f>VLOOKUP($D2232, Data!$A$2:$V$9750, E$16, 0)</f>
        <v>#N/A</v>
      </c>
      <c r="F2232" t="e">
        <f>VLOOKUP($D2232, Data!$A$2:$V$9750, F$16, 0)</f>
        <v>#N/A</v>
      </c>
      <c r="G2232" t="e">
        <f>VLOOKUP($D2232, Data!$A$2:$V$9750, G$16, 0)</f>
        <v>#N/A</v>
      </c>
      <c r="H2232" t="e">
        <f>VLOOKUP($D2232, Data!$A$2:$V$9750, H$16, 0)</f>
        <v>#N/A</v>
      </c>
      <c r="I2232" t="e">
        <f>VLOOKUP($D2232, Data!$A$2:$V$9750, I$16, 0)</f>
        <v>#N/A</v>
      </c>
    </row>
    <row r="2233" spans="1:9" x14ac:dyDescent="0.25">
      <c r="A2233" s="11">
        <v>26</v>
      </c>
      <c r="B2233" s="13" t="s">
        <v>178</v>
      </c>
      <c r="C2233" s="13" t="s">
        <v>36</v>
      </c>
      <c r="D2233" s="14" t="str">
        <f t="shared" si="36"/>
        <v>Not Ready26GenderfluidTotal Anxiety and Depression (47.1)</v>
      </c>
      <c r="E2233" t="e">
        <f>VLOOKUP($D2233, Data!$A$2:$V$9750, E$16, 0)</f>
        <v>#N/A</v>
      </c>
      <c r="F2233" t="e">
        <f>VLOOKUP($D2233, Data!$A$2:$V$9750, F$16, 0)</f>
        <v>#N/A</v>
      </c>
      <c r="G2233" t="e">
        <f>VLOOKUP($D2233, Data!$A$2:$V$9750, G$16, 0)</f>
        <v>#N/A</v>
      </c>
      <c r="H2233" t="e">
        <f>VLOOKUP($D2233, Data!$A$2:$V$9750, H$16, 0)</f>
        <v>#N/A</v>
      </c>
      <c r="I2233" t="e">
        <f>VLOOKUP($D2233, Data!$A$2:$V$9750, I$16, 0)</f>
        <v>#N/A</v>
      </c>
    </row>
    <row r="2234" spans="1:9" x14ac:dyDescent="0.25">
      <c r="A2234" s="11">
        <v>26</v>
      </c>
      <c r="B2234" s="13" t="s">
        <v>178</v>
      </c>
      <c r="C2234" s="13" t="s">
        <v>52</v>
      </c>
      <c r="D2234" s="14" t="str">
        <f t="shared" si="36"/>
        <v>Not Ready26GenderfluidTotal Anxiety (15.1)</v>
      </c>
      <c r="E2234" t="e">
        <f>VLOOKUP($D2234, Data!$A$2:$V$9750, E$16, 0)</f>
        <v>#N/A</v>
      </c>
      <c r="F2234" t="e">
        <f>VLOOKUP($D2234, Data!$A$2:$V$9750, F$16, 0)</f>
        <v>#N/A</v>
      </c>
      <c r="G2234" t="e">
        <f>VLOOKUP($D2234, Data!$A$2:$V$9750, G$16, 0)</f>
        <v>#N/A</v>
      </c>
      <c r="H2234" t="e">
        <f>VLOOKUP($D2234, Data!$A$2:$V$9750, H$16, 0)</f>
        <v>#N/A</v>
      </c>
      <c r="I2234" t="e">
        <f>VLOOKUP($D2234, Data!$A$2:$V$9750, I$16, 0)</f>
        <v>#N/A</v>
      </c>
    </row>
    <row r="2235" spans="1:9" x14ac:dyDescent="0.25">
      <c r="A2235" s="11">
        <v>26</v>
      </c>
      <c r="B2235" s="13" t="s">
        <v>178</v>
      </c>
      <c r="C2235" s="13" t="s">
        <v>53</v>
      </c>
      <c r="D2235" s="14" t="str">
        <f t="shared" si="36"/>
        <v>Not Ready26GenderfluidTotal Anxiety and Depression (25.1)</v>
      </c>
      <c r="E2235" t="e">
        <f>VLOOKUP($D2235, Data!$A$2:$V$9750, E$16, 0)</f>
        <v>#N/A</v>
      </c>
      <c r="F2235" t="e">
        <f>VLOOKUP($D2235, Data!$A$2:$V$9750, F$16, 0)</f>
        <v>#N/A</v>
      </c>
      <c r="G2235" t="e">
        <f>VLOOKUP($D2235, Data!$A$2:$V$9750, G$16, 0)</f>
        <v>#N/A</v>
      </c>
      <c r="H2235" t="e">
        <f>VLOOKUP($D2235, Data!$A$2:$V$9750, H$16, 0)</f>
        <v>#N/A</v>
      </c>
      <c r="I2235" t="e">
        <f>VLOOKUP($D2235, Data!$A$2:$V$9750, I$16, 0)</f>
        <v>#N/A</v>
      </c>
    </row>
    <row r="2236" spans="1:9" x14ac:dyDescent="0.25">
      <c r="A2236" s="11">
        <v>26</v>
      </c>
      <c r="B2236" s="13" t="s">
        <v>178</v>
      </c>
      <c r="C2236" s="13" t="s">
        <v>182</v>
      </c>
      <c r="D2236" s="14" t="str">
        <f t="shared" si="36"/>
        <v>Not Ready26GenderfluidTotal Depression (5.1)</v>
      </c>
      <c r="E2236" t="e">
        <f>VLOOKUP($D2236, Data!$A$2:$V$9750, E$16, 0)</f>
        <v>#N/A</v>
      </c>
      <c r="F2236" t="e">
        <f>VLOOKUP($D2236, Data!$A$2:$V$9750, F$16, 0)</f>
        <v>#N/A</v>
      </c>
      <c r="G2236" t="e">
        <f>VLOOKUP($D2236, Data!$A$2:$V$9750, G$16, 0)</f>
        <v>#N/A</v>
      </c>
      <c r="H2236" t="e">
        <f>VLOOKUP($D2236, Data!$A$2:$V$9750, H$16, 0)</f>
        <v>#N/A</v>
      </c>
      <c r="I2236" t="e">
        <f>VLOOKUP($D2236, Data!$A$2:$V$9750, I$16, 0)</f>
        <v>#N/A</v>
      </c>
    </row>
    <row r="2237" spans="1:9" x14ac:dyDescent="0.25">
      <c r="A2237" s="11">
        <v>26</v>
      </c>
      <c r="B2237" s="13" t="s">
        <v>178</v>
      </c>
      <c r="C2237" s="13" t="s">
        <v>183</v>
      </c>
      <c r="D2237" s="14" t="str">
        <f t="shared" si="36"/>
        <v>Not Ready26GenderfluidTotal Anxiety (20.1)</v>
      </c>
      <c r="E2237" t="e">
        <f>VLOOKUP($D2237, Data!$A$2:$V$9750, E$16, 0)</f>
        <v>#N/A</v>
      </c>
      <c r="F2237" t="e">
        <f>VLOOKUP($D2237, Data!$A$2:$V$9750, F$16, 0)</f>
        <v>#N/A</v>
      </c>
      <c r="G2237" t="e">
        <f>VLOOKUP($D2237, Data!$A$2:$V$9750, G$16, 0)</f>
        <v>#N/A</v>
      </c>
      <c r="H2237" t="e">
        <f>VLOOKUP($D2237, Data!$A$2:$V$9750, H$16, 0)</f>
        <v>#N/A</v>
      </c>
      <c r="I2237" t="e">
        <f>VLOOKUP($D2237, Data!$A$2:$V$9750, I$16, 0)</f>
        <v>#N/A</v>
      </c>
    </row>
    <row r="2238" spans="1:9" x14ac:dyDescent="0.25">
      <c r="A2238" s="11">
        <v>26</v>
      </c>
      <c r="B2238" s="13" t="s">
        <v>179</v>
      </c>
      <c r="C2238" s="13" t="s">
        <v>29</v>
      </c>
      <c r="D2238" s="14" t="str">
        <f t="shared" si="36"/>
        <v>Not Ready26MaleSocial Phobia (9.1)</v>
      </c>
      <c r="E2238" t="e">
        <f>VLOOKUP($D2238, Data!$A$2:$V$9750, E$16, 0)</f>
        <v>#N/A</v>
      </c>
      <c r="F2238" t="e">
        <f>VLOOKUP($D2238, Data!$A$2:$V$9750, F$16, 0)</f>
        <v>#N/A</v>
      </c>
      <c r="G2238" t="e">
        <f>VLOOKUP($D2238, Data!$A$2:$V$9750, G$16, 0)</f>
        <v>#N/A</v>
      </c>
      <c r="H2238" t="e">
        <f>VLOOKUP($D2238, Data!$A$2:$V$9750, H$16, 0)</f>
        <v>#N/A</v>
      </c>
      <c r="I2238" t="e">
        <f>VLOOKUP($D2238, Data!$A$2:$V$9750, I$16, 0)</f>
        <v>#N/A</v>
      </c>
    </row>
    <row r="2239" spans="1:9" x14ac:dyDescent="0.25">
      <c r="A2239" s="11">
        <v>26</v>
      </c>
      <c r="B2239" s="13" t="s">
        <v>179</v>
      </c>
      <c r="C2239" s="13" t="s">
        <v>30</v>
      </c>
      <c r="D2239" s="14" t="str">
        <f t="shared" si="36"/>
        <v>Not Ready26MalePanic Disorder (9.1)</v>
      </c>
      <c r="E2239" t="e">
        <f>VLOOKUP($D2239, Data!$A$2:$V$9750, E$16, 0)</f>
        <v>#N/A</v>
      </c>
      <c r="F2239" t="e">
        <f>VLOOKUP($D2239, Data!$A$2:$V$9750, F$16, 0)</f>
        <v>#N/A</v>
      </c>
      <c r="G2239" t="e">
        <f>VLOOKUP($D2239, Data!$A$2:$V$9750, G$16, 0)</f>
        <v>#N/A</v>
      </c>
      <c r="H2239" t="e">
        <f>VLOOKUP($D2239, Data!$A$2:$V$9750, H$16, 0)</f>
        <v>#N/A</v>
      </c>
      <c r="I2239" t="e">
        <f>VLOOKUP($D2239, Data!$A$2:$V$9750, I$16, 0)</f>
        <v>#N/A</v>
      </c>
    </row>
    <row r="2240" spans="1:9" x14ac:dyDescent="0.25">
      <c r="A2240" s="11">
        <v>26</v>
      </c>
      <c r="B2240" s="13" t="s">
        <v>179</v>
      </c>
      <c r="C2240" s="13" t="s">
        <v>31</v>
      </c>
      <c r="D2240" s="14" t="str">
        <f t="shared" si="36"/>
        <v>Not Ready26MaleGeneralized Anxiety Disorder (6.1)</v>
      </c>
      <c r="E2240" t="e">
        <f>VLOOKUP($D2240, Data!$A$2:$V$9750, E$16, 0)</f>
        <v>#N/A</v>
      </c>
      <c r="F2240" t="e">
        <f>VLOOKUP($D2240, Data!$A$2:$V$9750, F$16, 0)</f>
        <v>#N/A</v>
      </c>
      <c r="G2240" t="e">
        <f>VLOOKUP($D2240, Data!$A$2:$V$9750, G$16, 0)</f>
        <v>#N/A</v>
      </c>
      <c r="H2240" t="e">
        <f>VLOOKUP($D2240, Data!$A$2:$V$9750, H$16, 0)</f>
        <v>#N/A</v>
      </c>
      <c r="I2240" t="e">
        <f>VLOOKUP($D2240, Data!$A$2:$V$9750, I$16, 0)</f>
        <v>#N/A</v>
      </c>
    </row>
    <row r="2241" spans="1:9" x14ac:dyDescent="0.25">
      <c r="A2241" s="11">
        <v>26</v>
      </c>
      <c r="B2241" s="13" t="s">
        <v>179</v>
      </c>
      <c r="C2241" s="13" t="s">
        <v>32</v>
      </c>
      <c r="D2241" s="14" t="str">
        <f t="shared" si="36"/>
        <v>Not Ready26MaleMajor Depressive Disorder (10.1)</v>
      </c>
      <c r="E2241" t="e">
        <f>VLOOKUP($D2241, Data!$A$2:$V$9750, E$16, 0)</f>
        <v>#N/A</v>
      </c>
      <c r="F2241" t="e">
        <f>VLOOKUP($D2241, Data!$A$2:$V$9750, F$16, 0)</f>
        <v>#N/A</v>
      </c>
      <c r="G2241" t="e">
        <f>VLOOKUP($D2241, Data!$A$2:$V$9750, G$16, 0)</f>
        <v>#N/A</v>
      </c>
      <c r="H2241" t="e">
        <f>VLOOKUP($D2241, Data!$A$2:$V$9750, H$16, 0)</f>
        <v>#N/A</v>
      </c>
      <c r="I2241" t="e">
        <f>VLOOKUP($D2241, Data!$A$2:$V$9750, I$16, 0)</f>
        <v>#N/A</v>
      </c>
    </row>
    <row r="2242" spans="1:9" x14ac:dyDescent="0.25">
      <c r="A2242" s="11">
        <v>26</v>
      </c>
      <c r="B2242" s="13" t="s">
        <v>179</v>
      </c>
      <c r="C2242" s="13" t="s">
        <v>33</v>
      </c>
      <c r="D2242" s="14" t="str">
        <f t="shared" si="36"/>
        <v>Not Ready26MaleSeparation Anxiety Disorder (7.1)</v>
      </c>
      <c r="E2242" t="e">
        <f>VLOOKUP($D2242, Data!$A$2:$V$9750, E$16, 0)</f>
        <v>#N/A</v>
      </c>
      <c r="F2242" t="e">
        <f>VLOOKUP($D2242, Data!$A$2:$V$9750, F$16, 0)</f>
        <v>#N/A</v>
      </c>
      <c r="G2242" t="e">
        <f>VLOOKUP($D2242, Data!$A$2:$V$9750, G$16, 0)</f>
        <v>#N/A</v>
      </c>
      <c r="H2242" t="e">
        <f>VLOOKUP($D2242, Data!$A$2:$V$9750, H$16, 0)</f>
        <v>#N/A</v>
      </c>
      <c r="I2242" t="e">
        <f>VLOOKUP($D2242, Data!$A$2:$V$9750, I$16, 0)</f>
        <v>#N/A</v>
      </c>
    </row>
    <row r="2243" spans="1:9" x14ac:dyDescent="0.25">
      <c r="A2243" s="11">
        <v>26</v>
      </c>
      <c r="B2243" s="13" t="s">
        <v>179</v>
      </c>
      <c r="C2243" s="13" t="s">
        <v>34</v>
      </c>
      <c r="D2243" s="14" t="str">
        <f t="shared" si="36"/>
        <v>Not Ready26MaleObsessive Compulsive Disorder (6.1)</v>
      </c>
      <c r="E2243" t="e">
        <f>VLOOKUP($D2243, Data!$A$2:$V$9750, E$16, 0)</f>
        <v>#N/A</v>
      </c>
      <c r="F2243" t="e">
        <f>VLOOKUP($D2243, Data!$A$2:$V$9750, F$16, 0)</f>
        <v>#N/A</v>
      </c>
      <c r="G2243" t="e">
        <f>VLOOKUP($D2243, Data!$A$2:$V$9750, G$16, 0)</f>
        <v>#N/A</v>
      </c>
      <c r="H2243" t="e">
        <f>VLOOKUP($D2243, Data!$A$2:$V$9750, H$16, 0)</f>
        <v>#N/A</v>
      </c>
      <c r="I2243" t="e">
        <f>VLOOKUP($D2243, Data!$A$2:$V$9750, I$16, 0)</f>
        <v>#N/A</v>
      </c>
    </row>
    <row r="2244" spans="1:9" x14ac:dyDescent="0.25">
      <c r="A2244" s="11">
        <v>26</v>
      </c>
      <c r="B2244" s="13" t="s">
        <v>179</v>
      </c>
      <c r="C2244" s="13" t="s">
        <v>35</v>
      </c>
      <c r="D2244" s="14" t="str">
        <f t="shared" si="36"/>
        <v>Not Ready26MaleTotal Anxiety (37.1)</v>
      </c>
      <c r="E2244" t="e">
        <f>VLOOKUP($D2244, Data!$A$2:$V$9750, E$16, 0)</f>
        <v>#N/A</v>
      </c>
      <c r="F2244" t="e">
        <f>VLOOKUP($D2244, Data!$A$2:$V$9750, F$16, 0)</f>
        <v>#N/A</v>
      </c>
      <c r="G2244" t="e">
        <f>VLOOKUP($D2244, Data!$A$2:$V$9750, G$16, 0)</f>
        <v>#N/A</v>
      </c>
      <c r="H2244" t="e">
        <f>VLOOKUP($D2244, Data!$A$2:$V$9750, H$16, 0)</f>
        <v>#N/A</v>
      </c>
      <c r="I2244" t="e">
        <f>VLOOKUP($D2244, Data!$A$2:$V$9750, I$16, 0)</f>
        <v>#N/A</v>
      </c>
    </row>
    <row r="2245" spans="1:9" x14ac:dyDescent="0.25">
      <c r="A2245" s="11">
        <v>26</v>
      </c>
      <c r="B2245" s="13" t="s">
        <v>179</v>
      </c>
      <c r="C2245" s="13" t="s">
        <v>36</v>
      </c>
      <c r="D2245" s="14" t="str">
        <f t="shared" si="36"/>
        <v>Not Ready26MaleTotal Anxiety and Depression (47.1)</v>
      </c>
      <c r="E2245" t="e">
        <f>VLOOKUP($D2245, Data!$A$2:$V$9750, E$16, 0)</f>
        <v>#N/A</v>
      </c>
      <c r="F2245" t="e">
        <f>VLOOKUP($D2245, Data!$A$2:$V$9750, F$16, 0)</f>
        <v>#N/A</v>
      </c>
      <c r="G2245" t="e">
        <f>VLOOKUP($D2245, Data!$A$2:$V$9750, G$16, 0)</f>
        <v>#N/A</v>
      </c>
      <c r="H2245" t="e">
        <f>VLOOKUP($D2245, Data!$A$2:$V$9750, H$16, 0)</f>
        <v>#N/A</v>
      </c>
      <c r="I2245" t="e">
        <f>VLOOKUP($D2245, Data!$A$2:$V$9750, I$16, 0)</f>
        <v>#N/A</v>
      </c>
    </row>
    <row r="2246" spans="1:9" x14ac:dyDescent="0.25">
      <c r="A2246" s="11">
        <v>26</v>
      </c>
      <c r="B2246" s="13" t="s">
        <v>179</v>
      </c>
      <c r="C2246" s="13" t="s">
        <v>52</v>
      </c>
      <c r="D2246" s="14" t="str">
        <f t="shared" si="36"/>
        <v>Not Ready26MaleTotal Anxiety (15.1)</v>
      </c>
      <c r="E2246" t="e">
        <f>VLOOKUP($D2246, Data!$A$2:$V$9750, E$16, 0)</f>
        <v>#N/A</v>
      </c>
      <c r="F2246" t="e">
        <f>VLOOKUP($D2246, Data!$A$2:$V$9750, F$16, 0)</f>
        <v>#N/A</v>
      </c>
      <c r="G2246" t="e">
        <f>VLOOKUP($D2246, Data!$A$2:$V$9750, G$16, 0)</f>
        <v>#N/A</v>
      </c>
      <c r="H2246" t="e">
        <f>VLOOKUP($D2246, Data!$A$2:$V$9750, H$16, 0)</f>
        <v>#N/A</v>
      </c>
      <c r="I2246" t="e">
        <f>VLOOKUP($D2246, Data!$A$2:$V$9750, I$16, 0)</f>
        <v>#N/A</v>
      </c>
    </row>
    <row r="2247" spans="1:9" x14ac:dyDescent="0.25">
      <c r="A2247" s="11">
        <v>26</v>
      </c>
      <c r="B2247" s="13" t="s">
        <v>179</v>
      </c>
      <c r="C2247" s="13" t="s">
        <v>53</v>
      </c>
      <c r="D2247" s="14" t="str">
        <f t="shared" si="36"/>
        <v>Not Ready26MaleTotal Anxiety and Depression (25.1)</v>
      </c>
      <c r="E2247" t="e">
        <f>VLOOKUP($D2247, Data!$A$2:$V$9750, E$16, 0)</f>
        <v>#N/A</v>
      </c>
      <c r="F2247" t="e">
        <f>VLOOKUP($D2247, Data!$A$2:$V$9750, F$16, 0)</f>
        <v>#N/A</v>
      </c>
      <c r="G2247" t="e">
        <f>VLOOKUP($D2247, Data!$A$2:$V$9750, G$16, 0)</f>
        <v>#N/A</v>
      </c>
      <c r="H2247" t="e">
        <f>VLOOKUP($D2247, Data!$A$2:$V$9750, H$16, 0)</f>
        <v>#N/A</v>
      </c>
      <c r="I2247" t="e">
        <f>VLOOKUP($D2247, Data!$A$2:$V$9750, I$16, 0)</f>
        <v>#N/A</v>
      </c>
    </row>
    <row r="2248" spans="1:9" x14ac:dyDescent="0.25">
      <c r="A2248" s="11">
        <v>26</v>
      </c>
      <c r="B2248" s="13" t="s">
        <v>179</v>
      </c>
      <c r="C2248" s="13" t="s">
        <v>182</v>
      </c>
      <c r="D2248" s="14" t="str">
        <f t="shared" si="36"/>
        <v>Not Ready26MaleTotal Depression (5.1)</v>
      </c>
      <c r="E2248" t="e">
        <f>VLOOKUP($D2248, Data!$A$2:$V$9750, E$16, 0)</f>
        <v>#N/A</v>
      </c>
      <c r="F2248" t="e">
        <f>VLOOKUP($D2248, Data!$A$2:$V$9750, F$16, 0)</f>
        <v>#N/A</v>
      </c>
      <c r="G2248" t="e">
        <f>VLOOKUP($D2248, Data!$A$2:$V$9750, G$16, 0)</f>
        <v>#N/A</v>
      </c>
      <c r="H2248" t="e">
        <f>VLOOKUP($D2248, Data!$A$2:$V$9750, H$16, 0)</f>
        <v>#N/A</v>
      </c>
      <c r="I2248" t="e">
        <f>VLOOKUP($D2248, Data!$A$2:$V$9750, I$16, 0)</f>
        <v>#N/A</v>
      </c>
    </row>
    <row r="2249" spans="1:9" x14ac:dyDescent="0.25">
      <c r="A2249" s="11">
        <v>26</v>
      </c>
      <c r="B2249" s="13" t="s">
        <v>179</v>
      </c>
      <c r="C2249" s="13" t="s">
        <v>183</v>
      </c>
      <c r="D2249" s="14" t="str">
        <f t="shared" si="36"/>
        <v>Not Ready26MaleTotal Anxiety (20.1)</v>
      </c>
      <c r="E2249" t="e">
        <f>VLOOKUP($D2249, Data!$A$2:$V$9750, E$16, 0)</f>
        <v>#N/A</v>
      </c>
      <c r="F2249" t="e">
        <f>VLOOKUP($D2249, Data!$A$2:$V$9750, F$16, 0)</f>
        <v>#N/A</v>
      </c>
      <c r="G2249" t="e">
        <f>VLOOKUP($D2249, Data!$A$2:$V$9750, G$16, 0)</f>
        <v>#N/A</v>
      </c>
      <c r="H2249" t="e">
        <f>VLOOKUP($D2249, Data!$A$2:$V$9750, H$16, 0)</f>
        <v>#N/A</v>
      </c>
      <c r="I2249" t="e">
        <f>VLOOKUP($D2249, Data!$A$2:$V$9750, I$16, 0)</f>
        <v>#N/A</v>
      </c>
    </row>
    <row r="2250" spans="1:9" x14ac:dyDescent="0.25">
      <c r="A2250" s="11">
        <v>26</v>
      </c>
      <c r="B2250" s="13" t="s">
        <v>3302</v>
      </c>
      <c r="C2250" s="13" t="s">
        <v>29</v>
      </c>
      <c r="D2250" s="14" t="str">
        <f t="shared" si="36"/>
        <v>Not Ready26CombinedSocial Phobia (9.1)</v>
      </c>
      <c r="E2250" t="e">
        <f>VLOOKUP($D2250, Data!$A$2:$V$9750, E$16, 0)</f>
        <v>#N/A</v>
      </c>
      <c r="F2250" t="e">
        <f>VLOOKUP($D2250, Data!$A$2:$V$9750, F$16, 0)</f>
        <v>#N/A</v>
      </c>
      <c r="G2250" t="e">
        <f>VLOOKUP($D2250, Data!$A$2:$V$9750, G$16, 0)</f>
        <v>#N/A</v>
      </c>
      <c r="H2250" t="e">
        <f>VLOOKUP($D2250, Data!$A$2:$V$9750, H$16, 0)</f>
        <v>#N/A</v>
      </c>
      <c r="I2250" t="e">
        <f>VLOOKUP($D2250, Data!$A$2:$V$9750, I$16, 0)</f>
        <v>#N/A</v>
      </c>
    </row>
    <row r="2251" spans="1:9" x14ac:dyDescent="0.25">
      <c r="A2251" s="11">
        <v>26</v>
      </c>
      <c r="B2251" s="13" t="s">
        <v>3302</v>
      </c>
      <c r="C2251" s="13" t="s">
        <v>30</v>
      </c>
      <c r="D2251" s="14" t="str">
        <f t="shared" si="36"/>
        <v>Not Ready26CombinedPanic Disorder (9.1)</v>
      </c>
      <c r="E2251" t="e">
        <f>VLOOKUP($D2251, Data!$A$2:$V$9750, E$16, 0)</f>
        <v>#N/A</v>
      </c>
      <c r="F2251" t="e">
        <f>VLOOKUP($D2251, Data!$A$2:$V$9750, F$16, 0)</f>
        <v>#N/A</v>
      </c>
      <c r="G2251" t="e">
        <f>VLOOKUP($D2251, Data!$A$2:$V$9750, G$16, 0)</f>
        <v>#N/A</v>
      </c>
      <c r="H2251" t="e">
        <f>VLOOKUP($D2251, Data!$A$2:$V$9750, H$16, 0)</f>
        <v>#N/A</v>
      </c>
      <c r="I2251" t="e">
        <f>VLOOKUP($D2251, Data!$A$2:$V$9750, I$16, 0)</f>
        <v>#N/A</v>
      </c>
    </row>
    <row r="2252" spans="1:9" x14ac:dyDescent="0.25">
      <c r="A2252" s="11">
        <v>26</v>
      </c>
      <c r="B2252" s="13" t="s">
        <v>3302</v>
      </c>
      <c r="C2252" s="13" t="s">
        <v>31</v>
      </c>
      <c r="D2252" s="14" t="str">
        <f t="shared" si="36"/>
        <v>Not Ready26CombinedGeneralized Anxiety Disorder (6.1)</v>
      </c>
      <c r="E2252" t="e">
        <f>VLOOKUP($D2252, Data!$A$2:$V$9750, E$16, 0)</f>
        <v>#N/A</v>
      </c>
      <c r="F2252" t="e">
        <f>VLOOKUP($D2252, Data!$A$2:$V$9750, F$16, 0)</f>
        <v>#N/A</v>
      </c>
      <c r="G2252" t="e">
        <f>VLOOKUP($D2252, Data!$A$2:$V$9750, G$16, 0)</f>
        <v>#N/A</v>
      </c>
      <c r="H2252" t="e">
        <f>VLOOKUP($D2252, Data!$A$2:$V$9750, H$16, 0)</f>
        <v>#N/A</v>
      </c>
      <c r="I2252" t="e">
        <f>VLOOKUP($D2252, Data!$A$2:$V$9750, I$16, 0)</f>
        <v>#N/A</v>
      </c>
    </row>
    <row r="2253" spans="1:9" x14ac:dyDescent="0.25">
      <c r="A2253" s="11">
        <v>26</v>
      </c>
      <c r="B2253" s="13" t="s">
        <v>3302</v>
      </c>
      <c r="C2253" s="13" t="s">
        <v>32</v>
      </c>
      <c r="D2253" s="14" t="str">
        <f t="shared" si="36"/>
        <v>Not Ready26CombinedMajor Depressive Disorder (10.1)</v>
      </c>
      <c r="E2253" t="e">
        <f>VLOOKUP($D2253, Data!$A$2:$V$9750, E$16, 0)</f>
        <v>#N/A</v>
      </c>
      <c r="F2253" t="e">
        <f>VLOOKUP($D2253, Data!$A$2:$V$9750, F$16, 0)</f>
        <v>#N/A</v>
      </c>
      <c r="G2253" t="e">
        <f>VLOOKUP($D2253, Data!$A$2:$V$9750, G$16, 0)</f>
        <v>#N/A</v>
      </c>
      <c r="H2253" t="e">
        <f>VLOOKUP($D2253, Data!$A$2:$V$9750, H$16, 0)</f>
        <v>#N/A</v>
      </c>
      <c r="I2253" t="e">
        <f>VLOOKUP($D2253, Data!$A$2:$V$9750, I$16, 0)</f>
        <v>#N/A</v>
      </c>
    </row>
    <row r="2254" spans="1:9" x14ac:dyDescent="0.25">
      <c r="A2254" s="11">
        <v>26</v>
      </c>
      <c r="B2254" s="13" t="s">
        <v>3302</v>
      </c>
      <c r="C2254" s="13" t="s">
        <v>33</v>
      </c>
      <c r="D2254" s="14" t="str">
        <f t="shared" si="36"/>
        <v>Not Ready26CombinedSeparation Anxiety Disorder (7.1)</v>
      </c>
      <c r="E2254" t="e">
        <f>VLOOKUP($D2254, Data!$A$2:$V$9750, E$16, 0)</f>
        <v>#N/A</v>
      </c>
      <c r="F2254" t="e">
        <f>VLOOKUP($D2254, Data!$A$2:$V$9750, F$16, 0)</f>
        <v>#N/A</v>
      </c>
      <c r="G2254" t="e">
        <f>VLOOKUP($D2254, Data!$A$2:$V$9750, G$16, 0)</f>
        <v>#N/A</v>
      </c>
      <c r="H2254" t="e">
        <f>VLOOKUP($D2254, Data!$A$2:$V$9750, H$16, 0)</f>
        <v>#N/A</v>
      </c>
      <c r="I2254" t="e">
        <f>VLOOKUP($D2254, Data!$A$2:$V$9750, I$16, 0)</f>
        <v>#N/A</v>
      </c>
    </row>
    <row r="2255" spans="1:9" x14ac:dyDescent="0.25">
      <c r="A2255" s="11">
        <v>26</v>
      </c>
      <c r="B2255" s="13" t="s">
        <v>3302</v>
      </c>
      <c r="C2255" s="13" t="s">
        <v>34</v>
      </c>
      <c r="D2255" s="14" t="str">
        <f t="shared" si="36"/>
        <v>Not Ready26CombinedObsessive Compulsive Disorder (6.1)</v>
      </c>
      <c r="E2255" t="e">
        <f>VLOOKUP($D2255, Data!$A$2:$V$9750, E$16, 0)</f>
        <v>#N/A</v>
      </c>
      <c r="F2255" t="e">
        <f>VLOOKUP($D2255, Data!$A$2:$V$9750, F$16, 0)</f>
        <v>#N/A</v>
      </c>
      <c r="G2255" t="e">
        <f>VLOOKUP($D2255, Data!$A$2:$V$9750, G$16, 0)</f>
        <v>#N/A</v>
      </c>
      <c r="H2255" t="e">
        <f>VLOOKUP($D2255, Data!$A$2:$V$9750, H$16, 0)</f>
        <v>#N/A</v>
      </c>
      <c r="I2255" t="e">
        <f>VLOOKUP($D2255, Data!$A$2:$V$9750, I$16, 0)</f>
        <v>#N/A</v>
      </c>
    </row>
    <row r="2256" spans="1:9" x14ac:dyDescent="0.25">
      <c r="A2256" s="11">
        <v>26</v>
      </c>
      <c r="B2256" s="13" t="s">
        <v>3302</v>
      </c>
      <c r="C2256" s="13" t="s">
        <v>35</v>
      </c>
      <c r="D2256" s="14" t="str">
        <f t="shared" si="36"/>
        <v>Not Ready26CombinedTotal Anxiety (37.1)</v>
      </c>
      <c r="E2256" t="e">
        <f>VLOOKUP($D2256, Data!$A$2:$V$9750, E$16, 0)</f>
        <v>#N/A</v>
      </c>
      <c r="F2256" t="e">
        <f>VLOOKUP($D2256, Data!$A$2:$V$9750, F$16, 0)</f>
        <v>#N/A</v>
      </c>
      <c r="G2256" t="e">
        <f>VLOOKUP($D2256, Data!$A$2:$V$9750, G$16, 0)</f>
        <v>#N/A</v>
      </c>
      <c r="H2256" t="e">
        <f>VLOOKUP($D2256, Data!$A$2:$V$9750, H$16, 0)</f>
        <v>#N/A</v>
      </c>
      <c r="I2256" t="e">
        <f>VLOOKUP($D2256, Data!$A$2:$V$9750, I$16, 0)</f>
        <v>#N/A</v>
      </c>
    </row>
    <row r="2257" spans="1:9" x14ac:dyDescent="0.25">
      <c r="A2257" s="11">
        <v>26</v>
      </c>
      <c r="B2257" s="13" t="s">
        <v>3302</v>
      </c>
      <c r="C2257" s="13" t="s">
        <v>36</v>
      </c>
      <c r="D2257" s="14" t="str">
        <f t="shared" si="36"/>
        <v>Not Ready26CombinedTotal Anxiety and Depression (47.1)</v>
      </c>
      <c r="E2257" t="e">
        <f>VLOOKUP($D2257, Data!$A$2:$V$9750, E$16, 0)</f>
        <v>#N/A</v>
      </c>
      <c r="F2257" t="e">
        <f>VLOOKUP($D2257, Data!$A$2:$V$9750, F$16, 0)</f>
        <v>#N/A</v>
      </c>
      <c r="G2257" t="e">
        <f>VLOOKUP($D2257, Data!$A$2:$V$9750, G$16, 0)</f>
        <v>#N/A</v>
      </c>
      <c r="H2257" t="e">
        <f>VLOOKUP($D2257, Data!$A$2:$V$9750, H$16, 0)</f>
        <v>#N/A</v>
      </c>
      <c r="I2257" t="e">
        <f>VLOOKUP($D2257, Data!$A$2:$V$9750, I$16, 0)</f>
        <v>#N/A</v>
      </c>
    </row>
    <row r="2258" spans="1:9" x14ac:dyDescent="0.25">
      <c r="A2258" s="11">
        <v>26</v>
      </c>
      <c r="B2258" s="13" t="s">
        <v>3302</v>
      </c>
      <c r="C2258" s="13" t="s">
        <v>52</v>
      </c>
      <c r="D2258" s="14" t="str">
        <f t="shared" ref="D2258:D2321" si="37">$B$7&amp;A2258&amp;B2258&amp;C2258</f>
        <v>Not Ready26CombinedTotal Anxiety (15.1)</v>
      </c>
      <c r="E2258" t="e">
        <f>VLOOKUP($D2258, Data!$A$2:$V$9750, E$16, 0)</f>
        <v>#N/A</v>
      </c>
      <c r="F2258" t="e">
        <f>VLOOKUP($D2258, Data!$A$2:$V$9750, F$16, 0)</f>
        <v>#N/A</v>
      </c>
      <c r="G2258" t="e">
        <f>VLOOKUP($D2258, Data!$A$2:$V$9750, G$16, 0)</f>
        <v>#N/A</v>
      </c>
      <c r="H2258" t="e">
        <f>VLOOKUP($D2258, Data!$A$2:$V$9750, H$16, 0)</f>
        <v>#N/A</v>
      </c>
      <c r="I2258" t="e">
        <f>VLOOKUP($D2258, Data!$A$2:$V$9750, I$16, 0)</f>
        <v>#N/A</v>
      </c>
    </row>
    <row r="2259" spans="1:9" x14ac:dyDescent="0.25">
      <c r="A2259" s="11">
        <v>26</v>
      </c>
      <c r="B2259" s="13" t="s">
        <v>3302</v>
      </c>
      <c r="C2259" s="13" t="s">
        <v>53</v>
      </c>
      <c r="D2259" s="14" t="str">
        <f t="shared" si="37"/>
        <v>Not Ready26CombinedTotal Anxiety and Depression (25.1)</v>
      </c>
      <c r="E2259" t="e">
        <f>VLOOKUP($D2259, Data!$A$2:$V$9750, E$16, 0)</f>
        <v>#N/A</v>
      </c>
      <c r="F2259" t="e">
        <f>VLOOKUP($D2259, Data!$A$2:$V$9750, F$16, 0)</f>
        <v>#N/A</v>
      </c>
      <c r="G2259" t="e">
        <f>VLOOKUP($D2259, Data!$A$2:$V$9750, G$16, 0)</f>
        <v>#N/A</v>
      </c>
      <c r="H2259" t="e">
        <f>VLOOKUP($D2259, Data!$A$2:$V$9750, H$16, 0)</f>
        <v>#N/A</v>
      </c>
      <c r="I2259" t="e">
        <f>VLOOKUP($D2259, Data!$A$2:$V$9750, I$16, 0)</f>
        <v>#N/A</v>
      </c>
    </row>
    <row r="2260" spans="1:9" x14ac:dyDescent="0.25">
      <c r="A2260" s="11">
        <v>26</v>
      </c>
      <c r="B2260" s="13" t="s">
        <v>3302</v>
      </c>
      <c r="C2260" s="13" t="s">
        <v>182</v>
      </c>
      <c r="D2260" s="14" t="str">
        <f t="shared" si="37"/>
        <v>Not Ready26CombinedTotal Depression (5.1)</v>
      </c>
      <c r="E2260" t="e">
        <f>VLOOKUP($D2260, Data!$A$2:$V$9750, E$16, 0)</f>
        <v>#N/A</v>
      </c>
      <c r="F2260" t="e">
        <f>VLOOKUP($D2260, Data!$A$2:$V$9750, F$16, 0)</f>
        <v>#N/A</v>
      </c>
      <c r="G2260" t="e">
        <f>VLOOKUP($D2260, Data!$A$2:$V$9750, G$16, 0)</f>
        <v>#N/A</v>
      </c>
      <c r="H2260" t="e">
        <f>VLOOKUP($D2260, Data!$A$2:$V$9750, H$16, 0)</f>
        <v>#N/A</v>
      </c>
      <c r="I2260" t="e">
        <f>VLOOKUP($D2260, Data!$A$2:$V$9750, I$16, 0)</f>
        <v>#N/A</v>
      </c>
    </row>
    <row r="2261" spans="1:9" x14ac:dyDescent="0.25">
      <c r="A2261" s="11">
        <v>26</v>
      </c>
      <c r="B2261" s="13" t="s">
        <v>3302</v>
      </c>
      <c r="C2261" s="13" t="s">
        <v>183</v>
      </c>
      <c r="D2261" s="14" t="str">
        <f t="shared" si="37"/>
        <v>Not Ready26CombinedTotal Anxiety (20.1)</v>
      </c>
      <c r="E2261" t="e">
        <f>VLOOKUP($D2261, Data!$A$2:$V$9750, E$16, 0)</f>
        <v>#N/A</v>
      </c>
      <c r="F2261" t="e">
        <f>VLOOKUP($D2261, Data!$A$2:$V$9750, F$16, 0)</f>
        <v>#N/A</v>
      </c>
      <c r="G2261" t="e">
        <f>VLOOKUP($D2261, Data!$A$2:$V$9750, G$16, 0)</f>
        <v>#N/A</v>
      </c>
      <c r="H2261" t="e">
        <f>VLOOKUP($D2261, Data!$A$2:$V$9750, H$16, 0)</f>
        <v>#N/A</v>
      </c>
      <c r="I2261" t="e">
        <f>VLOOKUP($D2261, Data!$A$2:$V$9750, I$16, 0)</f>
        <v>#N/A</v>
      </c>
    </row>
    <row r="2262" spans="1:9" x14ac:dyDescent="0.25">
      <c r="A2262" s="11">
        <v>26</v>
      </c>
      <c r="B2262" s="13" t="s">
        <v>180</v>
      </c>
      <c r="C2262" s="13" t="s">
        <v>29</v>
      </c>
      <c r="D2262" s="14" t="str">
        <f t="shared" si="37"/>
        <v>Not Ready26Non-binarySocial Phobia (9.1)</v>
      </c>
      <c r="E2262" t="e">
        <f>VLOOKUP($D2262, Data!$A$2:$V$9750, E$16, 0)</f>
        <v>#N/A</v>
      </c>
      <c r="F2262" t="e">
        <f>VLOOKUP($D2262, Data!$A$2:$V$9750, F$16, 0)</f>
        <v>#N/A</v>
      </c>
      <c r="G2262" t="e">
        <f>VLOOKUP($D2262, Data!$A$2:$V$9750, G$16, 0)</f>
        <v>#N/A</v>
      </c>
      <c r="H2262" t="e">
        <f>VLOOKUP($D2262, Data!$A$2:$V$9750, H$16, 0)</f>
        <v>#N/A</v>
      </c>
      <c r="I2262" t="e">
        <f>VLOOKUP($D2262, Data!$A$2:$V$9750, I$16, 0)</f>
        <v>#N/A</v>
      </c>
    </row>
    <row r="2263" spans="1:9" x14ac:dyDescent="0.25">
      <c r="A2263" s="11">
        <v>26</v>
      </c>
      <c r="B2263" s="13" t="s">
        <v>180</v>
      </c>
      <c r="C2263" s="13" t="s">
        <v>30</v>
      </c>
      <c r="D2263" s="14" t="str">
        <f t="shared" si="37"/>
        <v>Not Ready26Non-binaryPanic Disorder (9.1)</v>
      </c>
      <c r="E2263" t="e">
        <f>VLOOKUP($D2263, Data!$A$2:$V$9750, E$16, 0)</f>
        <v>#N/A</v>
      </c>
      <c r="F2263" t="e">
        <f>VLOOKUP($D2263, Data!$A$2:$V$9750, F$16, 0)</f>
        <v>#N/A</v>
      </c>
      <c r="G2263" t="e">
        <f>VLOOKUP($D2263, Data!$A$2:$V$9750, G$16, 0)</f>
        <v>#N/A</v>
      </c>
      <c r="H2263" t="e">
        <f>VLOOKUP($D2263, Data!$A$2:$V$9750, H$16, 0)</f>
        <v>#N/A</v>
      </c>
      <c r="I2263" t="e">
        <f>VLOOKUP($D2263, Data!$A$2:$V$9750, I$16, 0)</f>
        <v>#N/A</v>
      </c>
    </row>
    <row r="2264" spans="1:9" x14ac:dyDescent="0.25">
      <c r="A2264" s="11">
        <v>26</v>
      </c>
      <c r="B2264" s="13" t="s">
        <v>180</v>
      </c>
      <c r="C2264" s="13" t="s">
        <v>31</v>
      </c>
      <c r="D2264" s="14" t="str">
        <f t="shared" si="37"/>
        <v>Not Ready26Non-binaryGeneralized Anxiety Disorder (6.1)</v>
      </c>
      <c r="E2264" t="e">
        <f>VLOOKUP($D2264, Data!$A$2:$V$9750, E$16, 0)</f>
        <v>#N/A</v>
      </c>
      <c r="F2264" t="e">
        <f>VLOOKUP($D2264, Data!$A$2:$V$9750, F$16, 0)</f>
        <v>#N/A</v>
      </c>
      <c r="G2264" t="e">
        <f>VLOOKUP($D2264, Data!$A$2:$V$9750, G$16, 0)</f>
        <v>#N/A</v>
      </c>
      <c r="H2264" t="e">
        <f>VLOOKUP($D2264, Data!$A$2:$V$9750, H$16, 0)</f>
        <v>#N/A</v>
      </c>
      <c r="I2264" t="e">
        <f>VLOOKUP($D2264, Data!$A$2:$V$9750, I$16, 0)</f>
        <v>#N/A</v>
      </c>
    </row>
    <row r="2265" spans="1:9" x14ac:dyDescent="0.25">
      <c r="A2265" s="11">
        <v>26</v>
      </c>
      <c r="B2265" s="13" t="s">
        <v>180</v>
      </c>
      <c r="C2265" s="13" t="s">
        <v>32</v>
      </c>
      <c r="D2265" s="14" t="str">
        <f t="shared" si="37"/>
        <v>Not Ready26Non-binaryMajor Depressive Disorder (10.1)</v>
      </c>
      <c r="E2265" t="e">
        <f>VLOOKUP($D2265, Data!$A$2:$V$9750, E$16, 0)</f>
        <v>#N/A</v>
      </c>
      <c r="F2265" t="e">
        <f>VLOOKUP($D2265, Data!$A$2:$V$9750, F$16, 0)</f>
        <v>#N/A</v>
      </c>
      <c r="G2265" t="e">
        <f>VLOOKUP($D2265, Data!$A$2:$V$9750, G$16, 0)</f>
        <v>#N/A</v>
      </c>
      <c r="H2265" t="e">
        <f>VLOOKUP($D2265, Data!$A$2:$V$9750, H$16, 0)</f>
        <v>#N/A</v>
      </c>
      <c r="I2265" t="e">
        <f>VLOOKUP($D2265, Data!$A$2:$V$9750, I$16, 0)</f>
        <v>#N/A</v>
      </c>
    </row>
    <row r="2266" spans="1:9" x14ac:dyDescent="0.25">
      <c r="A2266" s="11">
        <v>26</v>
      </c>
      <c r="B2266" s="13" t="s">
        <v>180</v>
      </c>
      <c r="C2266" s="13" t="s">
        <v>33</v>
      </c>
      <c r="D2266" s="14" t="str">
        <f t="shared" si="37"/>
        <v>Not Ready26Non-binarySeparation Anxiety Disorder (7.1)</v>
      </c>
      <c r="E2266" t="e">
        <f>VLOOKUP($D2266, Data!$A$2:$V$9750, E$16, 0)</f>
        <v>#N/A</v>
      </c>
      <c r="F2266" t="e">
        <f>VLOOKUP($D2266, Data!$A$2:$V$9750, F$16, 0)</f>
        <v>#N/A</v>
      </c>
      <c r="G2266" t="e">
        <f>VLOOKUP($D2266, Data!$A$2:$V$9750, G$16, 0)</f>
        <v>#N/A</v>
      </c>
      <c r="H2266" t="e">
        <f>VLOOKUP($D2266, Data!$A$2:$V$9750, H$16, 0)</f>
        <v>#N/A</v>
      </c>
      <c r="I2266" t="e">
        <f>VLOOKUP($D2266, Data!$A$2:$V$9750, I$16, 0)</f>
        <v>#N/A</v>
      </c>
    </row>
    <row r="2267" spans="1:9" x14ac:dyDescent="0.25">
      <c r="A2267" s="11">
        <v>26</v>
      </c>
      <c r="B2267" s="13" t="s">
        <v>180</v>
      </c>
      <c r="C2267" s="13" t="s">
        <v>34</v>
      </c>
      <c r="D2267" s="14" t="str">
        <f t="shared" si="37"/>
        <v>Not Ready26Non-binaryObsessive Compulsive Disorder (6.1)</v>
      </c>
      <c r="E2267" t="e">
        <f>VLOOKUP($D2267, Data!$A$2:$V$9750, E$16, 0)</f>
        <v>#N/A</v>
      </c>
      <c r="F2267" t="e">
        <f>VLOOKUP($D2267, Data!$A$2:$V$9750, F$16, 0)</f>
        <v>#N/A</v>
      </c>
      <c r="G2267" t="e">
        <f>VLOOKUP($D2267, Data!$A$2:$V$9750, G$16, 0)</f>
        <v>#N/A</v>
      </c>
      <c r="H2267" t="e">
        <f>VLOOKUP($D2267, Data!$A$2:$V$9750, H$16, 0)</f>
        <v>#N/A</v>
      </c>
      <c r="I2267" t="e">
        <f>VLOOKUP($D2267, Data!$A$2:$V$9750, I$16, 0)</f>
        <v>#N/A</v>
      </c>
    </row>
    <row r="2268" spans="1:9" x14ac:dyDescent="0.25">
      <c r="A2268" s="11">
        <v>26</v>
      </c>
      <c r="B2268" s="13" t="s">
        <v>180</v>
      </c>
      <c r="C2268" s="13" t="s">
        <v>35</v>
      </c>
      <c r="D2268" s="14" t="str">
        <f t="shared" si="37"/>
        <v>Not Ready26Non-binaryTotal Anxiety (37.1)</v>
      </c>
      <c r="E2268" t="e">
        <f>VLOOKUP($D2268, Data!$A$2:$V$9750, E$16, 0)</f>
        <v>#N/A</v>
      </c>
      <c r="F2268" t="e">
        <f>VLOOKUP($D2268, Data!$A$2:$V$9750, F$16, 0)</f>
        <v>#N/A</v>
      </c>
      <c r="G2268" t="e">
        <f>VLOOKUP($D2268, Data!$A$2:$V$9750, G$16, 0)</f>
        <v>#N/A</v>
      </c>
      <c r="H2268" t="e">
        <f>VLOOKUP($D2268, Data!$A$2:$V$9750, H$16, 0)</f>
        <v>#N/A</v>
      </c>
      <c r="I2268" t="e">
        <f>VLOOKUP($D2268, Data!$A$2:$V$9750, I$16, 0)</f>
        <v>#N/A</v>
      </c>
    </row>
    <row r="2269" spans="1:9" x14ac:dyDescent="0.25">
      <c r="A2269" s="11">
        <v>26</v>
      </c>
      <c r="B2269" s="13" t="s">
        <v>180</v>
      </c>
      <c r="C2269" s="13" t="s">
        <v>36</v>
      </c>
      <c r="D2269" s="14" t="str">
        <f t="shared" si="37"/>
        <v>Not Ready26Non-binaryTotal Anxiety and Depression (47.1)</v>
      </c>
      <c r="E2269" t="e">
        <f>VLOOKUP($D2269, Data!$A$2:$V$9750, E$16, 0)</f>
        <v>#N/A</v>
      </c>
      <c r="F2269" t="e">
        <f>VLOOKUP($D2269, Data!$A$2:$V$9750, F$16, 0)</f>
        <v>#N/A</v>
      </c>
      <c r="G2269" t="e">
        <f>VLOOKUP($D2269, Data!$A$2:$V$9750, G$16, 0)</f>
        <v>#N/A</v>
      </c>
      <c r="H2269" t="e">
        <f>VLOOKUP($D2269, Data!$A$2:$V$9750, H$16, 0)</f>
        <v>#N/A</v>
      </c>
      <c r="I2269" t="e">
        <f>VLOOKUP($D2269, Data!$A$2:$V$9750, I$16, 0)</f>
        <v>#N/A</v>
      </c>
    </row>
    <row r="2270" spans="1:9" x14ac:dyDescent="0.25">
      <c r="A2270" s="11">
        <v>26</v>
      </c>
      <c r="B2270" s="13" t="s">
        <v>180</v>
      </c>
      <c r="C2270" s="13" t="s">
        <v>52</v>
      </c>
      <c r="D2270" s="14" t="str">
        <f t="shared" si="37"/>
        <v>Not Ready26Non-binaryTotal Anxiety (15.1)</v>
      </c>
      <c r="E2270" t="e">
        <f>VLOOKUP($D2270, Data!$A$2:$V$9750, E$16, 0)</f>
        <v>#N/A</v>
      </c>
      <c r="F2270" t="e">
        <f>VLOOKUP($D2270, Data!$A$2:$V$9750, F$16, 0)</f>
        <v>#N/A</v>
      </c>
      <c r="G2270" t="e">
        <f>VLOOKUP($D2270, Data!$A$2:$V$9750, G$16, 0)</f>
        <v>#N/A</v>
      </c>
      <c r="H2270" t="e">
        <f>VLOOKUP($D2270, Data!$A$2:$V$9750, H$16, 0)</f>
        <v>#N/A</v>
      </c>
      <c r="I2270" t="e">
        <f>VLOOKUP($D2270, Data!$A$2:$V$9750, I$16, 0)</f>
        <v>#N/A</v>
      </c>
    </row>
    <row r="2271" spans="1:9" x14ac:dyDescent="0.25">
      <c r="A2271" s="11">
        <v>26</v>
      </c>
      <c r="B2271" s="13" t="s">
        <v>180</v>
      </c>
      <c r="C2271" s="13" t="s">
        <v>53</v>
      </c>
      <c r="D2271" s="14" t="str">
        <f t="shared" si="37"/>
        <v>Not Ready26Non-binaryTotal Anxiety and Depression (25.1)</v>
      </c>
      <c r="E2271" t="e">
        <f>VLOOKUP($D2271, Data!$A$2:$V$9750, E$16, 0)</f>
        <v>#N/A</v>
      </c>
      <c r="F2271" t="e">
        <f>VLOOKUP($D2271, Data!$A$2:$V$9750, F$16, 0)</f>
        <v>#N/A</v>
      </c>
      <c r="G2271" t="e">
        <f>VLOOKUP($D2271, Data!$A$2:$V$9750, G$16, 0)</f>
        <v>#N/A</v>
      </c>
      <c r="H2271" t="e">
        <f>VLOOKUP($D2271, Data!$A$2:$V$9750, H$16, 0)</f>
        <v>#N/A</v>
      </c>
      <c r="I2271" t="e">
        <f>VLOOKUP($D2271, Data!$A$2:$V$9750, I$16, 0)</f>
        <v>#N/A</v>
      </c>
    </row>
    <row r="2272" spans="1:9" x14ac:dyDescent="0.25">
      <c r="A2272" s="11">
        <v>26</v>
      </c>
      <c r="B2272" s="13" t="s">
        <v>180</v>
      </c>
      <c r="C2272" s="13" t="s">
        <v>182</v>
      </c>
      <c r="D2272" s="14" t="str">
        <f t="shared" si="37"/>
        <v>Not Ready26Non-binaryTotal Depression (5.1)</v>
      </c>
      <c r="E2272" t="e">
        <f>VLOOKUP($D2272, Data!$A$2:$V$9750, E$16, 0)</f>
        <v>#N/A</v>
      </c>
      <c r="F2272" t="e">
        <f>VLOOKUP($D2272, Data!$A$2:$V$9750, F$16, 0)</f>
        <v>#N/A</v>
      </c>
      <c r="G2272" t="e">
        <f>VLOOKUP($D2272, Data!$A$2:$V$9750, G$16, 0)</f>
        <v>#N/A</v>
      </c>
      <c r="H2272" t="e">
        <f>VLOOKUP($D2272, Data!$A$2:$V$9750, H$16, 0)</f>
        <v>#N/A</v>
      </c>
      <c r="I2272" t="e">
        <f>VLOOKUP($D2272, Data!$A$2:$V$9750, I$16, 0)</f>
        <v>#N/A</v>
      </c>
    </row>
    <row r="2273" spans="1:9" x14ac:dyDescent="0.25">
      <c r="A2273" s="11">
        <v>26</v>
      </c>
      <c r="B2273" s="13" t="s">
        <v>180</v>
      </c>
      <c r="C2273" s="13" t="s">
        <v>183</v>
      </c>
      <c r="D2273" s="14" t="str">
        <f t="shared" si="37"/>
        <v>Not Ready26Non-binaryTotal Anxiety (20.1)</v>
      </c>
      <c r="E2273" t="e">
        <f>VLOOKUP($D2273, Data!$A$2:$V$9750, E$16, 0)</f>
        <v>#N/A</v>
      </c>
      <c r="F2273" t="e">
        <f>VLOOKUP($D2273, Data!$A$2:$V$9750, F$16, 0)</f>
        <v>#N/A</v>
      </c>
      <c r="G2273" t="e">
        <f>VLOOKUP($D2273, Data!$A$2:$V$9750, G$16, 0)</f>
        <v>#N/A</v>
      </c>
      <c r="H2273" t="e">
        <f>VLOOKUP($D2273, Data!$A$2:$V$9750, H$16, 0)</f>
        <v>#N/A</v>
      </c>
      <c r="I2273" t="e">
        <f>VLOOKUP($D2273, Data!$A$2:$V$9750, I$16, 0)</f>
        <v>#N/A</v>
      </c>
    </row>
    <row r="2274" spans="1:9" x14ac:dyDescent="0.25">
      <c r="A2274" s="11">
        <v>26</v>
      </c>
      <c r="B2274" s="13" t="s">
        <v>181</v>
      </c>
      <c r="C2274" s="13" t="s">
        <v>29</v>
      </c>
      <c r="D2274" s="14" t="str">
        <f t="shared" si="37"/>
        <v>Not Ready26TransgenderSocial Phobia (9.1)</v>
      </c>
      <c r="E2274" t="e">
        <f>VLOOKUP($D2274, Data!$A$2:$V$9750, E$16, 0)</f>
        <v>#N/A</v>
      </c>
      <c r="F2274" t="e">
        <f>VLOOKUP($D2274, Data!$A$2:$V$9750, F$16, 0)</f>
        <v>#N/A</v>
      </c>
      <c r="G2274" t="e">
        <f>VLOOKUP($D2274, Data!$A$2:$V$9750, G$16, 0)</f>
        <v>#N/A</v>
      </c>
      <c r="H2274" t="e">
        <f>VLOOKUP($D2274, Data!$A$2:$V$9750, H$16, 0)</f>
        <v>#N/A</v>
      </c>
      <c r="I2274" t="e">
        <f>VLOOKUP($D2274, Data!$A$2:$V$9750, I$16, 0)</f>
        <v>#N/A</v>
      </c>
    </row>
    <row r="2275" spans="1:9" x14ac:dyDescent="0.25">
      <c r="A2275" s="11">
        <v>26</v>
      </c>
      <c r="B2275" s="13" t="s">
        <v>181</v>
      </c>
      <c r="C2275" s="13" t="s">
        <v>30</v>
      </c>
      <c r="D2275" s="14" t="str">
        <f t="shared" si="37"/>
        <v>Not Ready26TransgenderPanic Disorder (9.1)</v>
      </c>
      <c r="E2275" t="e">
        <f>VLOOKUP($D2275, Data!$A$2:$V$9750, E$16, 0)</f>
        <v>#N/A</v>
      </c>
      <c r="F2275" t="e">
        <f>VLOOKUP($D2275, Data!$A$2:$V$9750, F$16, 0)</f>
        <v>#N/A</v>
      </c>
      <c r="G2275" t="e">
        <f>VLOOKUP($D2275, Data!$A$2:$V$9750, G$16, 0)</f>
        <v>#N/A</v>
      </c>
      <c r="H2275" t="e">
        <f>VLOOKUP($D2275, Data!$A$2:$V$9750, H$16, 0)</f>
        <v>#N/A</v>
      </c>
      <c r="I2275" t="e">
        <f>VLOOKUP($D2275, Data!$A$2:$V$9750, I$16, 0)</f>
        <v>#N/A</v>
      </c>
    </row>
    <row r="2276" spans="1:9" x14ac:dyDescent="0.25">
      <c r="A2276" s="11">
        <v>26</v>
      </c>
      <c r="B2276" s="13" t="s">
        <v>181</v>
      </c>
      <c r="C2276" s="13" t="s">
        <v>31</v>
      </c>
      <c r="D2276" s="14" t="str">
        <f t="shared" si="37"/>
        <v>Not Ready26TransgenderGeneralized Anxiety Disorder (6.1)</v>
      </c>
      <c r="E2276" t="e">
        <f>VLOOKUP($D2276, Data!$A$2:$V$9750, E$16, 0)</f>
        <v>#N/A</v>
      </c>
      <c r="F2276" t="e">
        <f>VLOOKUP($D2276, Data!$A$2:$V$9750, F$16, 0)</f>
        <v>#N/A</v>
      </c>
      <c r="G2276" t="e">
        <f>VLOOKUP($D2276, Data!$A$2:$V$9750, G$16, 0)</f>
        <v>#N/A</v>
      </c>
      <c r="H2276" t="e">
        <f>VLOOKUP($D2276, Data!$A$2:$V$9750, H$16, 0)</f>
        <v>#N/A</v>
      </c>
      <c r="I2276" t="e">
        <f>VLOOKUP($D2276, Data!$A$2:$V$9750, I$16, 0)</f>
        <v>#N/A</v>
      </c>
    </row>
    <row r="2277" spans="1:9" x14ac:dyDescent="0.25">
      <c r="A2277" s="11">
        <v>26</v>
      </c>
      <c r="B2277" s="13" t="s">
        <v>181</v>
      </c>
      <c r="C2277" s="13" t="s">
        <v>32</v>
      </c>
      <c r="D2277" s="14" t="str">
        <f t="shared" si="37"/>
        <v>Not Ready26TransgenderMajor Depressive Disorder (10.1)</v>
      </c>
      <c r="E2277" t="e">
        <f>VLOOKUP($D2277, Data!$A$2:$V$9750, E$16, 0)</f>
        <v>#N/A</v>
      </c>
      <c r="F2277" t="e">
        <f>VLOOKUP($D2277, Data!$A$2:$V$9750, F$16, 0)</f>
        <v>#N/A</v>
      </c>
      <c r="G2277" t="e">
        <f>VLOOKUP($D2277, Data!$A$2:$V$9750, G$16, 0)</f>
        <v>#N/A</v>
      </c>
      <c r="H2277" t="e">
        <f>VLOOKUP($D2277, Data!$A$2:$V$9750, H$16, 0)</f>
        <v>#N/A</v>
      </c>
      <c r="I2277" t="e">
        <f>VLOOKUP($D2277, Data!$A$2:$V$9750, I$16, 0)</f>
        <v>#N/A</v>
      </c>
    </row>
    <row r="2278" spans="1:9" x14ac:dyDescent="0.25">
      <c r="A2278" s="11">
        <v>26</v>
      </c>
      <c r="B2278" s="13" t="s">
        <v>181</v>
      </c>
      <c r="C2278" s="13" t="s">
        <v>33</v>
      </c>
      <c r="D2278" s="14" t="str">
        <f t="shared" si="37"/>
        <v>Not Ready26TransgenderSeparation Anxiety Disorder (7.1)</v>
      </c>
      <c r="E2278" t="e">
        <f>VLOOKUP($D2278, Data!$A$2:$V$9750, E$16, 0)</f>
        <v>#N/A</v>
      </c>
      <c r="F2278" t="e">
        <f>VLOOKUP($D2278, Data!$A$2:$V$9750, F$16, 0)</f>
        <v>#N/A</v>
      </c>
      <c r="G2278" t="e">
        <f>VLOOKUP($D2278, Data!$A$2:$V$9750, G$16, 0)</f>
        <v>#N/A</v>
      </c>
      <c r="H2278" t="e">
        <f>VLOOKUP($D2278, Data!$A$2:$V$9750, H$16, 0)</f>
        <v>#N/A</v>
      </c>
      <c r="I2278" t="e">
        <f>VLOOKUP($D2278, Data!$A$2:$V$9750, I$16, 0)</f>
        <v>#N/A</v>
      </c>
    </row>
    <row r="2279" spans="1:9" x14ac:dyDescent="0.25">
      <c r="A2279" s="11">
        <v>26</v>
      </c>
      <c r="B2279" s="13" t="s">
        <v>181</v>
      </c>
      <c r="C2279" s="13" t="s">
        <v>34</v>
      </c>
      <c r="D2279" s="14" t="str">
        <f t="shared" si="37"/>
        <v>Not Ready26TransgenderObsessive Compulsive Disorder (6.1)</v>
      </c>
      <c r="E2279" t="e">
        <f>VLOOKUP($D2279, Data!$A$2:$V$9750, E$16, 0)</f>
        <v>#N/A</v>
      </c>
      <c r="F2279" t="e">
        <f>VLOOKUP($D2279, Data!$A$2:$V$9750, F$16, 0)</f>
        <v>#N/A</v>
      </c>
      <c r="G2279" t="e">
        <f>VLOOKUP($D2279, Data!$A$2:$V$9750, G$16, 0)</f>
        <v>#N/A</v>
      </c>
      <c r="H2279" t="e">
        <f>VLOOKUP($D2279, Data!$A$2:$V$9750, H$16, 0)</f>
        <v>#N/A</v>
      </c>
      <c r="I2279" t="e">
        <f>VLOOKUP($D2279, Data!$A$2:$V$9750, I$16, 0)</f>
        <v>#N/A</v>
      </c>
    </row>
    <row r="2280" spans="1:9" x14ac:dyDescent="0.25">
      <c r="A2280" s="11">
        <v>26</v>
      </c>
      <c r="B2280" s="13" t="s">
        <v>181</v>
      </c>
      <c r="C2280" s="13" t="s">
        <v>35</v>
      </c>
      <c r="D2280" s="14" t="str">
        <f t="shared" si="37"/>
        <v>Not Ready26TransgenderTotal Anxiety (37.1)</v>
      </c>
      <c r="E2280" t="e">
        <f>VLOOKUP($D2280, Data!$A$2:$V$9750, E$16, 0)</f>
        <v>#N/A</v>
      </c>
      <c r="F2280" t="e">
        <f>VLOOKUP($D2280, Data!$A$2:$V$9750, F$16, 0)</f>
        <v>#N/A</v>
      </c>
      <c r="G2280" t="e">
        <f>VLOOKUP($D2280, Data!$A$2:$V$9750, G$16, 0)</f>
        <v>#N/A</v>
      </c>
      <c r="H2280" t="e">
        <f>VLOOKUP($D2280, Data!$A$2:$V$9750, H$16, 0)</f>
        <v>#N/A</v>
      </c>
      <c r="I2280" t="e">
        <f>VLOOKUP($D2280, Data!$A$2:$V$9750, I$16, 0)</f>
        <v>#N/A</v>
      </c>
    </row>
    <row r="2281" spans="1:9" x14ac:dyDescent="0.25">
      <c r="A2281" s="11">
        <v>26</v>
      </c>
      <c r="B2281" s="13" t="s">
        <v>181</v>
      </c>
      <c r="C2281" s="13" t="s">
        <v>36</v>
      </c>
      <c r="D2281" s="14" t="str">
        <f t="shared" si="37"/>
        <v>Not Ready26TransgenderTotal Anxiety and Depression (47.1)</v>
      </c>
      <c r="E2281" t="e">
        <f>VLOOKUP($D2281, Data!$A$2:$V$9750, E$16, 0)</f>
        <v>#N/A</v>
      </c>
      <c r="F2281" t="e">
        <f>VLOOKUP($D2281, Data!$A$2:$V$9750, F$16, 0)</f>
        <v>#N/A</v>
      </c>
      <c r="G2281" t="e">
        <f>VLOOKUP($D2281, Data!$A$2:$V$9750, G$16, 0)</f>
        <v>#N/A</v>
      </c>
      <c r="H2281" t="e">
        <f>VLOOKUP($D2281, Data!$A$2:$V$9750, H$16, 0)</f>
        <v>#N/A</v>
      </c>
      <c r="I2281" t="e">
        <f>VLOOKUP($D2281, Data!$A$2:$V$9750, I$16, 0)</f>
        <v>#N/A</v>
      </c>
    </row>
    <row r="2282" spans="1:9" x14ac:dyDescent="0.25">
      <c r="A2282" s="11">
        <v>26</v>
      </c>
      <c r="B2282" s="13" t="s">
        <v>181</v>
      </c>
      <c r="C2282" s="13" t="s">
        <v>52</v>
      </c>
      <c r="D2282" s="14" t="str">
        <f t="shared" si="37"/>
        <v>Not Ready26TransgenderTotal Anxiety (15.1)</v>
      </c>
      <c r="E2282" t="e">
        <f>VLOOKUP($D2282, Data!$A$2:$V$9750, E$16, 0)</f>
        <v>#N/A</v>
      </c>
      <c r="F2282" t="e">
        <f>VLOOKUP($D2282, Data!$A$2:$V$9750, F$16, 0)</f>
        <v>#N/A</v>
      </c>
      <c r="G2282" t="e">
        <f>VLOOKUP($D2282, Data!$A$2:$V$9750, G$16, 0)</f>
        <v>#N/A</v>
      </c>
      <c r="H2282" t="e">
        <f>VLOOKUP($D2282, Data!$A$2:$V$9750, H$16, 0)</f>
        <v>#N/A</v>
      </c>
      <c r="I2282" t="e">
        <f>VLOOKUP($D2282, Data!$A$2:$V$9750, I$16, 0)</f>
        <v>#N/A</v>
      </c>
    </row>
    <row r="2283" spans="1:9" x14ac:dyDescent="0.25">
      <c r="A2283" s="11">
        <v>26</v>
      </c>
      <c r="B2283" s="13" t="s">
        <v>181</v>
      </c>
      <c r="C2283" s="13" t="s">
        <v>53</v>
      </c>
      <c r="D2283" s="14" t="str">
        <f t="shared" si="37"/>
        <v>Not Ready26TransgenderTotal Anxiety and Depression (25.1)</v>
      </c>
      <c r="E2283" t="e">
        <f>VLOOKUP($D2283, Data!$A$2:$V$9750, E$16, 0)</f>
        <v>#N/A</v>
      </c>
      <c r="F2283" t="e">
        <f>VLOOKUP($D2283, Data!$A$2:$V$9750, F$16, 0)</f>
        <v>#N/A</v>
      </c>
      <c r="G2283" t="e">
        <f>VLOOKUP($D2283, Data!$A$2:$V$9750, G$16, 0)</f>
        <v>#N/A</v>
      </c>
      <c r="H2283" t="e">
        <f>VLOOKUP($D2283, Data!$A$2:$V$9750, H$16, 0)</f>
        <v>#N/A</v>
      </c>
      <c r="I2283" t="e">
        <f>VLOOKUP($D2283, Data!$A$2:$V$9750, I$16, 0)</f>
        <v>#N/A</v>
      </c>
    </row>
    <row r="2284" spans="1:9" x14ac:dyDescent="0.25">
      <c r="A2284" s="11">
        <v>26</v>
      </c>
      <c r="B2284" s="13" t="s">
        <v>181</v>
      </c>
      <c r="C2284" s="13" t="s">
        <v>182</v>
      </c>
      <c r="D2284" s="14" t="str">
        <f t="shared" si="37"/>
        <v>Not Ready26TransgenderTotal Depression (5.1)</v>
      </c>
      <c r="E2284" t="e">
        <f>VLOOKUP($D2284, Data!$A$2:$V$9750, E$16, 0)</f>
        <v>#N/A</v>
      </c>
      <c r="F2284" t="e">
        <f>VLOOKUP($D2284, Data!$A$2:$V$9750, F$16, 0)</f>
        <v>#N/A</v>
      </c>
      <c r="G2284" t="e">
        <f>VLOOKUP($D2284, Data!$A$2:$V$9750, G$16, 0)</f>
        <v>#N/A</v>
      </c>
      <c r="H2284" t="e">
        <f>VLOOKUP($D2284, Data!$A$2:$V$9750, H$16, 0)</f>
        <v>#N/A</v>
      </c>
      <c r="I2284" t="e">
        <f>VLOOKUP($D2284, Data!$A$2:$V$9750, I$16, 0)</f>
        <v>#N/A</v>
      </c>
    </row>
    <row r="2285" spans="1:9" x14ac:dyDescent="0.25">
      <c r="A2285" s="11">
        <v>26</v>
      </c>
      <c r="B2285" s="13" t="s">
        <v>181</v>
      </c>
      <c r="C2285" s="13" t="s">
        <v>183</v>
      </c>
      <c r="D2285" s="14" t="str">
        <f t="shared" si="37"/>
        <v>Not Ready26TransgenderTotal Anxiety (20.1)</v>
      </c>
      <c r="E2285" t="e">
        <f>VLOOKUP($D2285, Data!$A$2:$V$9750, E$16, 0)</f>
        <v>#N/A</v>
      </c>
      <c r="F2285" t="e">
        <f>VLOOKUP($D2285, Data!$A$2:$V$9750, F$16, 0)</f>
        <v>#N/A</v>
      </c>
      <c r="G2285" t="e">
        <f>VLOOKUP($D2285, Data!$A$2:$V$9750, G$16, 0)</f>
        <v>#N/A</v>
      </c>
      <c r="H2285" t="e">
        <f>VLOOKUP($D2285, Data!$A$2:$V$9750, H$16, 0)</f>
        <v>#N/A</v>
      </c>
      <c r="I2285" t="e">
        <f>VLOOKUP($D2285, Data!$A$2:$V$9750, I$16, 0)</f>
        <v>#N/A</v>
      </c>
    </row>
    <row r="2286" spans="1:9" x14ac:dyDescent="0.25">
      <c r="A2286" s="11">
        <v>27</v>
      </c>
      <c r="B2286" s="13" t="s">
        <v>176</v>
      </c>
      <c r="C2286" s="13" t="s">
        <v>29</v>
      </c>
      <c r="D2286" s="14" t="str">
        <f t="shared" si="37"/>
        <v>Not Ready27BigenderSocial Phobia (9.1)</v>
      </c>
      <c r="E2286" t="e">
        <f>VLOOKUP($D2286, Data!$A$2:$V$9750, E$16, 0)</f>
        <v>#N/A</v>
      </c>
      <c r="F2286" t="e">
        <f>VLOOKUP($D2286, Data!$A$2:$V$9750, F$16, 0)</f>
        <v>#N/A</v>
      </c>
      <c r="G2286" t="e">
        <f>VLOOKUP($D2286, Data!$A$2:$V$9750, G$16, 0)</f>
        <v>#N/A</v>
      </c>
      <c r="H2286" t="e">
        <f>VLOOKUP($D2286, Data!$A$2:$V$9750, H$16, 0)</f>
        <v>#N/A</v>
      </c>
      <c r="I2286" t="e">
        <f>VLOOKUP($D2286, Data!$A$2:$V$9750, I$16, 0)</f>
        <v>#N/A</v>
      </c>
    </row>
    <row r="2287" spans="1:9" x14ac:dyDescent="0.25">
      <c r="A2287" s="11">
        <v>27</v>
      </c>
      <c r="B2287" s="13" t="s">
        <v>176</v>
      </c>
      <c r="C2287" s="13" t="s">
        <v>30</v>
      </c>
      <c r="D2287" s="14" t="str">
        <f t="shared" si="37"/>
        <v>Not Ready27BigenderPanic Disorder (9.1)</v>
      </c>
      <c r="E2287" t="e">
        <f>VLOOKUP($D2287, Data!$A$2:$V$9750, E$16, 0)</f>
        <v>#N/A</v>
      </c>
      <c r="F2287" t="e">
        <f>VLOOKUP($D2287, Data!$A$2:$V$9750, F$16, 0)</f>
        <v>#N/A</v>
      </c>
      <c r="G2287" t="e">
        <f>VLOOKUP($D2287, Data!$A$2:$V$9750, G$16, 0)</f>
        <v>#N/A</v>
      </c>
      <c r="H2287" t="e">
        <f>VLOOKUP($D2287, Data!$A$2:$V$9750, H$16, 0)</f>
        <v>#N/A</v>
      </c>
      <c r="I2287" t="e">
        <f>VLOOKUP($D2287, Data!$A$2:$V$9750, I$16, 0)</f>
        <v>#N/A</v>
      </c>
    </row>
    <row r="2288" spans="1:9" x14ac:dyDescent="0.25">
      <c r="A2288" s="11">
        <v>27</v>
      </c>
      <c r="B2288" s="13" t="s">
        <v>176</v>
      </c>
      <c r="C2288" s="13" t="s">
        <v>31</v>
      </c>
      <c r="D2288" s="14" t="str">
        <f t="shared" si="37"/>
        <v>Not Ready27BigenderGeneralized Anxiety Disorder (6.1)</v>
      </c>
      <c r="E2288" t="e">
        <f>VLOOKUP($D2288, Data!$A$2:$V$9750, E$16, 0)</f>
        <v>#N/A</v>
      </c>
      <c r="F2288" t="e">
        <f>VLOOKUP($D2288, Data!$A$2:$V$9750, F$16, 0)</f>
        <v>#N/A</v>
      </c>
      <c r="G2288" t="e">
        <f>VLOOKUP($D2288, Data!$A$2:$V$9750, G$16, 0)</f>
        <v>#N/A</v>
      </c>
      <c r="H2288" t="e">
        <f>VLOOKUP($D2288, Data!$A$2:$V$9750, H$16, 0)</f>
        <v>#N/A</v>
      </c>
      <c r="I2288" t="e">
        <f>VLOOKUP($D2288, Data!$A$2:$V$9750, I$16, 0)</f>
        <v>#N/A</v>
      </c>
    </row>
    <row r="2289" spans="1:9" x14ac:dyDescent="0.25">
      <c r="A2289" s="11">
        <v>27</v>
      </c>
      <c r="B2289" s="13" t="s">
        <v>176</v>
      </c>
      <c r="C2289" s="13" t="s">
        <v>32</v>
      </c>
      <c r="D2289" s="14" t="str">
        <f t="shared" si="37"/>
        <v>Not Ready27BigenderMajor Depressive Disorder (10.1)</v>
      </c>
      <c r="E2289" t="e">
        <f>VLOOKUP($D2289, Data!$A$2:$V$9750, E$16, 0)</f>
        <v>#N/A</v>
      </c>
      <c r="F2289" t="e">
        <f>VLOOKUP($D2289, Data!$A$2:$V$9750, F$16, 0)</f>
        <v>#N/A</v>
      </c>
      <c r="G2289" t="e">
        <f>VLOOKUP($D2289, Data!$A$2:$V$9750, G$16, 0)</f>
        <v>#N/A</v>
      </c>
      <c r="H2289" t="e">
        <f>VLOOKUP($D2289, Data!$A$2:$V$9750, H$16, 0)</f>
        <v>#N/A</v>
      </c>
      <c r="I2289" t="e">
        <f>VLOOKUP($D2289, Data!$A$2:$V$9750, I$16, 0)</f>
        <v>#N/A</v>
      </c>
    </row>
    <row r="2290" spans="1:9" x14ac:dyDescent="0.25">
      <c r="A2290" s="11">
        <v>27</v>
      </c>
      <c r="B2290" s="13" t="s">
        <v>176</v>
      </c>
      <c r="C2290" s="13" t="s">
        <v>33</v>
      </c>
      <c r="D2290" s="14" t="str">
        <f t="shared" si="37"/>
        <v>Not Ready27BigenderSeparation Anxiety Disorder (7.1)</v>
      </c>
      <c r="E2290" t="e">
        <f>VLOOKUP($D2290, Data!$A$2:$V$9750, E$16, 0)</f>
        <v>#N/A</v>
      </c>
      <c r="F2290" t="e">
        <f>VLOOKUP($D2290, Data!$A$2:$V$9750, F$16, 0)</f>
        <v>#N/A</v>
      </c>
      <c r="G2290" t="e">
        <f>VLOOKUP($D2290, Data!$A$2:$V$9750, G$16, 0)</f>
        <v>#N/A</v>
      </c>
      <c r="H2290" t="e">
        <f>VLOOKUP($D2290, Data!$A$2:$V$9750, H$16, 0)</f>
        <v>#N/A</v>
      </c>
      <c r="I2290" t="e">
        <f>VLOOKUP($D2290, Data!$A$2:$V$9750, I$16, 0)</f>
        <v>#N/A</v>
      </c>
    </row>
    <row r="2291" spans="1:9" x14ac:dyDescent="0.25">
      <c r="A2291" s="11">
        <v>27</v>
      </c>
      <c r="B2291" s="13" t="s">
        <v>176</v>
      </c>
      <c r="C2291" s="13" t="s">
        <v>34</v>
      </c>
      <c r="D2291" s="14" t="str">
        <f t="shared" si="37"/>
        <v>Not Ready27BigenderObsessive Compulsive Disorder (6.1)</v>
      </c>
      <c r="E2291" t="e">
        <f>VLOOKUP($D2291, Data!$A$2:$V$9750, E$16, 0)</f>
        <v>#N/A</v>
      </c>
      <c r="F2291" t="e">
        <f>VLOOKUP($D2291, Data!$A$2:$V$9750, F$16, 0)</f>
        <v>#N/A</v>
      </c>
      <c r="G2291" t="e">
        <f>VLOOKUP($D2291, Data!$A$2:$V$9750, G$16, 0)</f>
        <v>#N/A</v>
      </c>
      <c r="H2291" t="e">
        <f>VLOOKUP($D2291, Data!$A$2:$V$9750, H$16, 0)</f>
        <v>#N/A</v>
      </c>
      <c r="I2291" t="e">
        <f>VLOOKUP($D2291, Data!$A$2:$V$9750, I$16, 0)</f>
        <v>#N/A</v>
      </c>
    </row>
    <row r="2292" spans="1:9" x14ac:dyDescent="0.25">
      <c r="A2292" s="11">
        <v>27</v>
      </c>
      <c r="B2292" s="13" t="s">
        <v>176</v>
      </c>
      <c r="C2292" s="13" t="s">
        <v>35</v>
      </c>
      <c r="D2292" s="14" t="str">
        <f t="shared" si="37"/>
        <v>Not Ready27BigenderTotal Anxiety (37.1)</v>
      </c>
      <c r="E2292" t="e">
        <f>VLOOKUP($D2292, Data!$A$2:$V$9750, E$16, 0)</f>
        <v>#N/A</v>
      </c>
      <c r="F2292" t="e">
        <f>VLOOKUP($D2292, Data!$A$2:$V$9750, F$16, 0)</f>
        <v>#N/A</v>
      </c>
      <c r="G2292" t="e">
        <f>VLOOKUP($D2292, Data!$A$2:$V$9750, G$16, 0)</f>
        <v>#N/A</v>
      </c>
      <c r="H2292" t="e">
        <f>VLOOKUP($D2292, Data!$A$2:$V$9750, H$16, 0)</f>
        <v>#N/A</v>
      </c>
      <c r="I2292" t="e">
        <f>VLOOKUP($D2292, Data!$A$2:$V$9750, I$16, 0)</f>
        <v>#N/A</v>
      </c>
    </row>
    <row r="2293" spans="1:9" x14ac:dyDescent="0.25">
      <c r="A2293" s="11">
        <v>27</v>
      </c>
      <c r="B2293" s="13" t="s">
        <v>176</v>
      </c>
      <c r="C2293" s="13" t="s">
        <v>36</v>
      </c>
      <c r="D2293" s="14" t="str">
        <f t="shared" si="37"/>
        <v>Not Ready27BigenderTotal Anxiety and Depression (47.1)</v>
      </c>
      <c r="E2293" t="e">
        <f>VLOOKUP($D2293, Data!$A$2:$V$9750, E$16, 0)</f>
        <v>#N/A</v>
      </c>
      <c r="F2293" t="e">
        <f>VLOOKUP($D2293, Data!$A$2:$V$9750, F$16, 0)</f>
        <v>#N/A</v>
      </c>
      <c r="G2293" t="e">
        <f>VLOOKUP($D2293, Data!$A$2:$V$9750, G$16, 0)</f>
        <v>#N/A</v>
      </c>
      <c r="H2293" t="e">
        <f>VLOOKUP($D2293, Data!$A$2:$V$9750, H$16, 0)</f>
        <v>#N/A</v>
      </c>
      <c r="I2293" t="e">
        <f>VLOOKUP($D2293, Data!$A$2:$V$9750, I$16, 0)</f>
        <v>#N/A</v>
      </c>
    </row>
    <row r="2294" spans="1:9" x14ac:dyDescent="0.25">
      <c r="A2294" s="11">
        <v>27</v>
      </c>
      <c r="B2294" s="13" t="s">
        <v>176</v>
      </c>
      <c r="C2294" s="13" t="s">
        <v>52</v>
      </c>
      <c r="D2294" s="14" t="str">
        <f t="shared" si="37"/>
        <v>Not Ready27BigenderTotal Anxiety (15.1)</v>
      </c>
      <c r="E2294" t="e">
        <f>VLOOKUP($D2294, Data!$A$2:$V$9750, E$16, 0)</f>
        <v>#N/A</v>
      </c>
      <c r="F2294" t="e">
        <f>VLOOKUP($D2294, Data!$A$2:$V$9750, F$16, 0)</f>
        <v>#N/A</v>
      </c>
      <c r="G2294" t="e">
        <f>VLOOKUP($D2294, Data!$A$2:$V$9750, G$16, 0)</f>
        <v>#N/A</v>
      </c>
      <c r="H2294" t="e">
        <f>VLOOKUP($D2294, Data!$A$2:$V$9750, H$16, 0)</f>
        <v>#N/A</v>
      </c>
      <c r="I2294" t="e">
        <f>VLOOKUP($D2294, Data!$A$2:$V$9750, I$16, 0)</f>
        <v>#N/A</v>
      </c>
    </row>
    <row r="2295" spans="1:9" x14ac:dyDescent="0.25">
      <c r="A2295" s="11">
        <v>27</v>
      </c>
      <c r="B2295" s="13" t="s">
        <v>176</v>
      </c>
      <c r="C2295" s="13" t="s">
        <v>53</v>
      </c>
      <c r="D2295" s="14" t="str">
        <f t="shared" si="37"/>
        <v>Not Ready27BigenderTotal Anxiety and Depression (25.1)</v>
      </c>
      <c r="E2295" t="e">
        <f>VLOOKUP($D2295, Data!$A$2:$V$9750, E$16, 0)</f>
        <v>#N/A</v>
      </c>
      <c r="F2295" t="e">
        <f>VLOOKUP($D2295, Data!$A$2:$V$9750, F$16, 0)</f>
        <v>#N/A</v>
      </c>
      <c r="G2295" t="e">
        <f>VLOOKUP($D2295, Data!$A$2:$V$9750, G$16, 0)</f>
        <v>#N/A</v>
      </c>
      <c r="H2295" t="e">
        <f>VLOOKUP($D2295, Data!$A$2:$V$9750, H$16, 0)</f>
        <v>#N/A</v>
      </c>
      <c r="I2295" t="e">
        <f>VLOOKUP($D2295, Data!$A$2:$V$9750, I$16, 0)</f>
        <v>#N/A</v>
      </c>
    </row>
    <row r="2296" spans="1:9" x14ac:dyDescent="0.25">
      <c r="A2296" s="11">
        <v>27</v>
      </c>
      <c r="B2296" s="13" t="s">
        <v>176</v>
      </c>
      <c r="C2296" s="13" t="s">
        <v>182</v>
      </c>
      <c r="D2296" s="14" t="str">
        <f t="shared" si="37"/>
        <v>Not Ready27BigenderTotal Depression (5.1)</v>
      </c>
      <c r="E2296" t="e">
        <f>VLOOKUP($D2296, Data!$A$2:$V$9750, E$16, 0)</f>
        <v>#N/A</v>
      </c>
      <c r="F2296" t="e">
        <f>VLOOKUP($D2296, Data!$A$2:$V$9750, F$16, 0)</f>
        <v>#N/A</v>
      </c>
      <c r="G2296" t="e">
        <f>VLOOKUP($D2296, Data!$A$2:$V$9750, G$16, 0)</f>
        <v>#N/A</v>
      </c>
      <c r="H2296" t="e">
        <f>VLOOKUP($D2296, Data!$A$2:$V$9750, H$16, 0)</f>
        <v>#N/A</v>
      </c>
      <c r="I2296" t="e">
        <f>VLOOKUP($D2296, Data!$A$2:$V$9750, I$16, 0)</f>
        <v>#N/A</v>
      </c>
    </row>
    <row r="2297" spans="1:9" x14ac:dyDescent="0.25">
      <c r="A2297" s="11">
        <v>27</v>
      </c>
      <c r="B2297" s="13" t="s">
        <v>176</v>
      </c>
      <c r="C2297" s="13" t="s">
        <v>183</v>
      </c>
      <c r="D2297" s="14" t="str">
        <f t="shared" si="37"/>
        <v>Not Ready27BigenderTotal Anxiety (20.1)</v>
      </c>
      <c r="E2297" t="e">
        <f>VLOOKUP($D2297, Data!$A$2:$V$9750, E$16, 0)</f>
        <v>#N/A</v>
      </c>
      <c r="F2297" t="e">
        <f>VLOOKUP($D2297, Data!$A$2:$V$9750, F$16, 0)</f>
        <v>#N/A</v>
      </c>
      <c r="G2297" t="e">
        <f>VLOOKUP($D2297, Data!$A$2:$V$9750, G$16, 0)</f>
        <v>#N/A</v>
      </c>
      <c r="H2297" t="e">
        <f>VLOOKUP($D2297, Data!$A$2:$V$9750, H$16, 0)</f>
        <v>#N/A</v>
      </c>
      <c r="I2297" t="e">
        <f>VLOOKUP($D2297, Data!$A$2:$V$9750, I$16, 0)</f>
        <v>#N/A</v>
      </c>
    </row>
    <row r="2298" spans="1:9" x14ac:dyDescent="0.25">
      <c r="A2298" s="11">
        <v>27</v>
      </c>
      <c r="B2298" s="13" t="s">
        <v>177</v>
      </c>
      <c r="C2298" s="13" t="s">
        <v>29</v>
      </c>
      <c r="D2298" s="14" t="str">
        <f t="shared" si="37"/>
        <v>Not Ready27FemaleSocial Phobia (9.1)</v>
      </c>
      <c r="E2298" t="e">
        <f>VLOOKUP($D2298, Data!$A$2:$V$9750, E$16, 0)</f>
        <v>#N/A</v>
      </c>
      <c r="F2298" t="e">
        <f>VLOOKUP($D2298, Data!$A$2:$V$9750, F$16, 0)</f>
        <v>#N/A</v>
      </c>
      <c r="G2298" t="e">
        <f>VLOOKUP($D2298, Data!$A$2:$V$9750, G$16, 0)</f>
        <v>#N/A</v>
      </c>
      <c r="H2298" t="e">
        <f>VLOOKUP($D2298, Data!$A$2:$V$9750, H$16, 0)</f>
        <v>#N/A</v>
      </c>
      <c r="I2298" t="e">
        <f>VLOOKUP($D2298, Data!$A$2:$V$9750, I$16, 0)</f>
        <v>#N/A</v>
      </c>
    </row>
    <row r="2299" spans="1:9" x14ac:dyDescent="0.25">
      <c r="A2299" s="11">
        <v>27</v>
      </c>
      <c r="B2299" s="13" t="s">
        <v>177</v>
      </c>
      <c r="C2299" s="13" t="s">
        <v>30</v>
      </c>
      <c r="D2299" s="14" t="str">
        <f t="shared" si="37"/>
        <v>Not Ready27FemalePanic Disorder (9.1)</v>
      </c>
      <c r="E2299" t="e">
        <f>VLOOKUP($D2299, Data!$A$2:$V$9750, E$16, 0)</f>
        <v>#N/A</v>
      </c>
      <c r="F2299" t="e">
        <f>VLOOKUP($D2299, Data!$A$2:$V$9750, F$16, 0)</f>
        <v>#N/A</v>
      </c>
      <c r="G2299" t="e">
        <f>VLOOKUP($D2299, Data!$A$2:$V$9750, G$16, 0)</f>
        <v>#N/A</v>
      </c>
      <c r="H2299" t="e">
        <f>VLOOKUP($D2299, Data!$A$2:$V$9750, H$16, 0)</f>
        <v>#N/A</v>
      </c>
      <c r="I2299" t="e">
        <f>VLOOKUP($D2299, Data!$A$2:$V$9750, I$16, 0)</f>
        <v>#N/A</v>
      </c>
    </row>
    <row r="2300" spans="1:9" x14ac:dyDescent="0.25">
      <c r="A2300" s="11">
        <v>27</v>
      </c>
      <c r="B2300" s="13" t="s">
        <v>177</v>
      </c>
      <c r="C2300" s="13" t="s">
        <v>31</v>
      </c>
      <c r="D2300" s="14" t="str">
        <f t="shared" si="37"/>
        <v>Not Ready27FemaleGeneralized Anxiety Disorder (6.1)</v>
      </c>
      <c r="E2300" t="e">
        <f>VLOOKUP($D2300, Data!$A$2:$V$9750, E$16, 0)</f>
        <v>#N/A</v>
      </c>
      <c r="F2300" t="e">
        <f>VLOOKUP($D2300, Data!$A$2:$V$9750, F$16, 0)</f>
        <v>#N/A</v>
      </c>
      <c r="G2300" t="e">
        <f>VLOOKUP($D2300, Data!$A$2:$V$9750, G$16, 0)</f>
        <v>#N/A</v>
      </c>
      <c r="H2300" t="e">
        <f>VLOOKUP($D2300, Data!$A$2:$V$9750, H$16, 0)</f>
        <v>#N/A</v>
      </c>
      <c r="I2300" t="e">
        <f>VLOOKUP($D2300, Data!$A$2:$V$9750, I$16, 0)</f>
        <v>#N/A</v>
      </c>
    </row>
    <row r="2301" spans="1:9" x14ac:dyDescent="0.25">
      <c r="A2301" s="11">
        <v>27</v>
      </c>
      <c r="B2301" s="13" t="s">
        <v>177</v>
      </c>
      <c r="C2301" s="13" t="s">
        <v>32</v>
      </c>
      <c r="D2301" s="14" t="str">
        <f t="shared" si="37"/>
        <v>Not Ready27FemaleMajor Depressive Disorder (10.1)</v>
      </c>
      <c r="E2301" t="e">
        <f>VLOOKUP($D2301, Data!$A$2:$V$9750, E$16, 0)</f>
        <v>#N/A</v>
      </c>
      <c r="F2301" t="e">
        <f>VLOOKUP($D2301, Data!$A$2:$V$9750, F$16, 0)</f>
        <v>#N/A</v>
      </c>
      <c r="G2301" t="e">
        <f>VLOOKUP($D2301, Data!$A$2:$V$9750, G$16, 0)</f>
        <v>#N/A</v>
      </c>
      <c r="H2301" t="e">
        <f>VLOOKUP($D2301, Data!$A$2:$V$9750, H$16, 0)</f>
        <v>#N/A</v>
      </c>
      <c r="I2301" t="e">
        <f>VLOOKUP($D2301, Data!$A$2:$V$9750, I$16, 0)</f>
        <v>#N/A</v>
      </c>
    </row>
    <row r="2302" spans="1:9" x14ac:dyDescent="0.25">
      <c r="A2302" s="11">
        <v>27</v>
      </c>
      <c r="B2302" s="13" t="s">
        <v>177</v>
      </c>
      <c r="C2302" s="13" t="s">
        <v>33</v>
      </c>
      <c r="D2302" s="14" t="str">
        <f t="shared" si="37"/>
        <v>Not Ready27FemaleSeparation Anxiety Disorder (7.1)</v>
      </c>
      <c r="E2302" t="e">
        <f>VLOOKUP($D2302, Data!$A$2:$V$9750, E$16, 0)</f>
        <v>#N/A</v>
      </c>
      <c r="F2302" t="e">
        <f>VLOOKUP($D2302, Data!$A$2:$V$9750, F$16, 0)</f>
        <v>#N/A</v>
      </c>
      <c r="G2302" t="e">
        <f>VLOOKUP($D2302, Data!$A$2:$V$9750, G$16, 0)</f>
        <v>#N/A</v>
      </c>
      <c r="H2302" t="e">
        <f>VLOOKUP($D2302, Data!$A$2:$V$9750, H$16, 0)</f>
        <v>#N/A</v>
      </c>
      <c r="I2302" t="e">
        <f>VLOOKUP($D2302, Data!$A$2:$V$9750, I$16, 0)</f>
        <v>#N/A</v>
      </c>
    </row>
    <row r="2303" spans="1:9" x14ac:dyDescent="0.25">
      <c r="A2303" s="11">
        <v>27</v>
      </c>
      <c r="B2303" s="13" t="s">
        <v>177</v>
      </c>
      <c r="C2303" s="13" t="s">
        <v>34</v>
      </c>
      <c r="D2303" s="14" t="str">
        <f t="shared" si="37"/>
        <v>Not Ready27FemaleObsessive Compulsive Disorder (6.1)</v>
      </c>
      <c r="E2303" t="e">
        <f>VLOOKUP($D2303, Data!$A$2:$V$9750, E$16, 0)</f>
        <v>#N/A</v>
      </c>
      <c r="F2303" t="e">
        <f>VLOOKUP($D2303, Data!$A$2:$V$9750, F$16, 0)</f>
        <v>#N/A</v>
      </c>
      <c r="G2303" t="e">
        <f>VLOOKUP($D2303, Data!$A$2:$V$9750, G$16, 0)</f>
        <v>#N/A</v>
      </c>
      <c r="H2303" t="e">
        <f>VLOOKUP($D2303, Data!$A$2:$V$9750, H$16, 0)</f>
        <v>#N/A</v>
      </c>
      <c r="I2303" t="e">
        <f>VLOOKUP($D2303, Data!$A$2:$V$9750, I$16, 0)</f>
        <v>#N/A</v>
      </c>
    </row>
    <row r="2304" spans="1:9" x14ac:dyDescent="0.25">
      <c r="A2304" s="11">
        <v>27</v>
      </c>
      <c r="B2304" s="13" t="s">
        <v>177</v>
      </c>
      <c r="C2304" s="13" t="s">
        <v>35</v>
      </c>
      <c r="D2304" s="14" t="str">
        <f t="shared" si="37"/>
        <v>Not Ready27FemaleTotal Anxiety (37.1)</v>
      </c>
      <c r="E2304" t="e">
        <f>VLOOKUP($D2304, Data!$A$2:$V$9750, E$16, 0)</f>
        <v>#N/A</v>
      </c>
      <c r="F2304" t="e">
        <f>VLOOKUP($D2304, Data!$A$2:$V$9750, F$16, 0)</f>
        <v>#N/A</v>
      </c>
      <c r="G2304" t="e">
        <f>VLOOKUP($D2304, Data!$A$2:$V$9750, G$16, 0)</f>
        <v>#N/A</v>
      </c>
      <c r="H2304" t="e">
        <f>VLOOKUP($D2304, Data!$A$2:$V$9750, H$16, 0)</f>
        <v>#N/A</v>
      </c>
      <c r="I2304" t="e">
        <f>VLOOKUP($D2304, Data!$A$2:$V$9750, I$16, 0)</f>
        <v>#N/A</v>
      </c>
    </row>
    <row r="2305" spans="1:9" x14ac:dyDescent="0.25">
      <c r="A2305" s="11">
        <v>27</v>
      </c>
      <c r="B2305" s="13" t="s">
        <v>177</v>
      </c>
      <c r="C2305" s="13" t="s">
        <v>36</v>
      </c>
      <c r="D2305" s="14" t="str">
        <f t="shared" si="37"/>
        <v>Not Ready27FemaleTotal Anxiety and Depression (47.1)</v>
      </c>
      <c r="E2305" t="e">
        <f>VLOOKUP($D2305, Data!$A$2:$V$9750, E$16, 0)</f>
        <v>#N/A</v>
      </c>
      <c r="F2305" t="e">
        <f>VLOOKUP($D2305, Data!$A$2:$V$9750, F$16, 0)</f>
        <v>#N/A</v>
      </c>
      <c r="G2305" t="e">
        <f>VLOOKUP($D2305, Data!$A$2:$V$9750, G$16, 0)</f>
        <v>#N/A</v>
      </c>
      <c r="H2305" t="e">
        <f>VLOOKUP($D2305, Data!$A$2:$V$9750, H$16, 0)</f>
        <v>#N/A</v>
      </c>
      <c r="I2305" t="e">
        <f>VLOOKUP($D2305, Data!$A$2:$V$9750, I$16, 0)</f>
        <v>#N/A</v>
      </c>
    </row>
    <row r="2306" spans="1:9" x14ac:dyDescent="0.25">
      <c r="A2306" s="11">
        <v>27</v>
      </c>
      <c r="B2306" s="13" t="s">
        <v>177</v>
      </c>
      <c r="C2306" s="13" t="s">
        <v>52</v>
      </c>
      <c r="D2306" s="14" t="str">
        <f t="shared" si="37"/>
        <v>Not Ready27FemaleTotal Anxiety (15.1)</v>
      </c>
      <c r="E2306" t="e">
        <f>VLOOKUP($D2306, Data!$A$2:$V$9750, E$16, 0)</f>
        <v>#N/A</v>
      </c>
      <c r="F2306" t="e">
        <f>VLOOKUP($D2306, Data!$A$2:$V$9750, F$16, 0)</f>
        <v>#N/A</v>
      </c>
      <c r="G2306" t="e">
        <f>VLOOKUP($D2306, Data!$A$2:$V$9750, G$16, 0)</f>
        <v>#N/A</v>
      </c>
      <c r="H2306" t="e">
        <f>VLOOKUP($D2306, Data!$A$2:$V$9750, H$16, 0)</f>
        <v>#N/A</v>
      </c>
      <c r="I2306" t="e">
        <f>VLOOKUP($D2306, Data!$A$2:$V$9750, I$16, 0)</f>
        <v>#N/A</v>
      </c>
    </row>
    <row r="2307" spans="1:9" x14ac:dyDescent="0.25">
      <c r="A2307" s="11">
        <v>27</v>
      </c>
      <c r="B2307" s="13" t="s">
        <v>177</v>
      </c>
      <c r="C2307" s="13" t="s">
        <v>53</v>
      </c>
      <c r="D2307" s="14" t="str">
        <f t="shared" si="37"/>
        <v>Not Ready27FemaleTotal Anxiety and Depression (25.1)</v>
      </c>
      <c r="E2307" t="e">
        <f>VLOOKUP($D2307, Data!$A$2:$V$9750, E$16, 0)</f>
        <v>#N/A</v>
      </c>
      <c r="F2307" t="e">
        <f>VLOOKUP($D2307, Data!$A$2:$V$9750, F$16, 0)</f>
        <v>#N/A</v>
      </c>
      <c r="G2307" t="e">
        <f>VLOOKUP($D2307, Data!$A$2:$V$9750, G$16, 0)</f>
        <v>#N/A</v>
      </c>
      <c r="H2307" t="e">
        <f>VLOOKUP($D2307, Data!$A$2:$V$9750, H$16, 0)</f>
        <v>#N/A</v>
      </c>
      <c r="I2307" t="e">
        <f>VLOOKUP($D2307, Data!$A$2:$V$9750, I$16, 0)</f>
        <v>#N/A</v>
      </c>
    </row>
    <row r="2308" spans="1:9" x14ac:dyDescent="0.25">
      <c r="A2308" s="11">
        <v>27</v>
      </c>
      <c r="B2308" s="13" t="s">
        <v>177</v>
      </c>
      <c r="C2308" s="13" t="s">
        <v>182</v>
      </c>
      <c r="D2308" s="14" t="str">
        <f t="shared" si="37"/>
        <v>Not Ready27FemaleTotal Depression (5.1)</v>
      </c>
      <c r="E2308" t="e">
        <f>VLOOKUP($D2308, Data!$A$2:$V$9750, E$16, 0)</f>
        <v>#N/A</v>
      </c>
      <c r="F2308" t="e">
        <f>VLOOKUP($D2308, Data!$A$2:$V$9750, F$16, 0)</f>
        <v>#N/A</v>
      </c>
      <c r="G2308" t="e">
        <f>VLOOKUP($D2308, Data!$A$2:$V$9750, G$16, 0)</f>
        <v>#N/A</v>
      </c>
      <c r="H2308" t="e">
        <f>VLOOKUP($D2308, Data!$A$2:$V$9750, H$16, 0)</f>
        <v>#N/A</v>
      </c>
      <c r="I2308" t="e">
        <f>VLOOKUP($D2308, Data!$A$2:$V$9750, I$16, 0)</f>
        <v>#N/A</v>
      </c>
    </row>
    <row r="2309" spans="1:9" x14ac:dyDescent="0.25">
      <c r="A2309" s="11">
        <v>27</v>
      </c>
      <c r="B2309" s="13" t="s">
        <v>177</v>
      </c>
      <c r="C2309" s="13" t="s">
        <v>183</v>
      </c>
      <c r="D2309" s="14" t="str">
        <f t="shared" si="37"/>
        <v>Not Ready27FemaleTotal Anxiety (20.1)</v>
      </c>
      <c r="E2309" t="e">
        <f>VLOOKUP($D2309, Data!$A$2:$V$9750, E$16, 0)</f>
        <v>#N/A</v>
      </c>
      <c r="F2309" t="e">
        <f>VLOOKUP($D2309, Data!$A$2:$V$9750, F$16, 0)</f>
        <v>#N/A</v>
      </c>
      <c r="G2309" t="e">
        <f>VLOOKUP($D2309, Data!$A$2:$V$9750, G$16, 0)</f>
        <v>#N/A</v>
      </c>
      <c r="H2309" t="e">
        <f>VLOOKUP($D2309, Data!$A$2:$V$9750, H$16, 0)</f>
        <v>#N/A</v>
      </c>
      <c r="I2309" t="e">
        <f>VLOOKUP($D2309, Data!$A$2:$V$9750, I$16, 0)</f>
        <v>#N/A</v>
      </c>
    </row>
    <row r="2310" spans="1:9" x14ac:dyDescent="0.25">
      <c r="A2310" s="11">
        <v>27</v>
      </c>
      <c r="B2310" s="13" t="s">
        <v>178</v>
      </c>
      <c r="C2310" s="13" t="s">
        <v>29</v>
      </c>
      <c r="D2310" s="14" t="str">
        <f t="shared" si="37"/>
        <v>Not Ready27GenderfluidSocial Phobia (9.1)</v>
      </c>
      <c r="E2310" t="e">
        <f>VLOOKUP($D2310, Data!$A$2:$V$9750, E$16, 0)</f>
        <v>#N/A</v>
      </c>
      <c r="F2310" t="e">
        <f>VLOOKUP($D2310, Data!$A$2:$V$9750, F$16, 0)</f>
        <v>#N/A</v>
      </c>
      <c r="G2310" t="e">
        <f>VLOOKUP($D2310, Data!$A$2:$V$9750, G$16, 0)</f>
        <v>#N/A</v>
      </c>
      <c r="H2310" t="e">
        <f>VLOOKUP($D2310, Data!$A$2:$V$9750, H$16, 0)</f>
        <v>#N/A</v>
      </c>
      <c r="I2310" t="e">
        <f>VLOOKUP($D2310, Data!$A$2:$V$9750, I$16, 0)</f>
        <v>#N/A</v>
      </c>
    </row>
    <row r="2311" spans="1:9" x14ac:dyDescent="0.25">
      <c r="A2311" s="11">
        <v>27</v>
      </c>
      <c r="B2311" s="13" t="s">
        <v>178</v>
      </c>
      <c r="C2311" s="13" t="s">
        <v>30</v>
      </c>
      <c r="D2311" s="14" t="str">
        <f t="shared" si="37"/>
        <v>Not Ready27GenderfluidPanic Disorder (9.1)</v>
      </c>
      <c r="E2311" t="e">
        <f>VLOOKUP($D2311, Data!$A$2:$V$9750, E$16, 0)</f>
        <v>#N/A</v>
      </c>
      <c r="F2311" t="e">
        <f>VLOOKUP($D2311, Data!$A$2:$V$9750, F$16, 0)</f>
        <v>#N/A</v>
      </c>
      <c r="G2311" t="e">
        <f>VLOOKUP($D2311, Data!$A$2:$V$9750, G$16, 0)</f>
        <v>#N/A</v>
      </c>
      <c r="H2311" t="e">
        <f>VLOOKUP($D2311, Data!$A$2:$V$9750, H$16, 0)</f>
        <v>#N/A</v>
      </c>
      <c r="I2311" t="e">
        <f>VLOOKUP($D2311, Data!$A$2:$V$9750, I$16, 0)</f>
        <v>#N/A</v>
      </c>
    </row>
    <row r="2312" spans="1:9" x14ac:dyDescent="0.25">
      <c r="A2312" s="11">
        <v>27</v>
      </c>
      <c r="B2312" s="13" t="s">
        <v>178</v>
      </c>
      <c r="C2312" s="13" t="s">
        <v>31</v>
      </c>
      <c r="D2312" s="14" t="str">
        <f t="shared" si="37"/>
        <v>Not Ready27GenderfluidGeneralized Anxiety Disorder (6.1)</v>
      </c>
      <c r="E2312" t="e">
        <f>VLOOKUP($D2312, Data!$A$2:$V$9750, E$16, 0)</f>
        <v>#N/A</v>
      </c>
      <c r="F2312" t="e">
        <f>VLOOKUP($D2312, Data!$A$2:$V$9750, F$16, 0)</f>
        <v>#N/A</v>
      </c>
      <c r="G2312" t="e">
        <f>VLOOKUP($D2312, Data!$A$2:$V$9750, G$16, 0)</f>
        <v>#N/A</v>
      </c>
      <c r="H2312" t="e">
        <f>VLOOKUP($D2312, Data!$A$2:$V$9750, H$16, 0)</f>
        <v>#N/A</v>
      </c>
      <c r="I2312" t="e">
        <f>VLOOKUP($D2312, Data!$A$2:$V$9750, I$16, 0)</f>
        <v>#N/A</v>
      </c>
    </row>
    <row r="2313" spans="1:9" x14ac:dyDescent="0.25">
      <c r="A2313" s="11">
        <v>27</v>
      </c>
      <c r="B2313" s="13" t="s">
        <v>178</v>
      </c>
      <c r="C2313" s="13" t="s">
        <v>32</v>
      </c>
      <c r="D2313" s="14" t="str">
        <f t="shared" si="37"/>
        <v>Not Ready27GenderfluidMajor Depressive Disorder (10.1)</v>
      </c>
      <c r="E2313" t="e">
        <f>VLOOKUP($D2313, Data!$A$2:$V$9750, E$16, 0)</f>
        <v>#N/A</v>
      </c>
      <c r="F2313" t="e">
        <f>VLOOKUP($D2313, Data!$A$2:$V$9750, F$16, 0)</f>
        <v>#N/A</v>
      </c>
      <c r="G2313" t="e">
        <f>VLOOKUP($D2313, Data!$A$2:$V$9750, G$16, 0)</f>
        <v>#N/A</v>
      </c>
      <c r="H2313" t="e">
        <f>VLOOKUP($D2313, Data!$A$2:$V$9750, H$16, 0)</f>
        <v>#N/A</v>
      </c>
      <c r="I2313" t="e">
        <f>VLOOKUP($D2313, Data!$A$2:$V$9750, I$16, 0)</f>
        <v>#N/A</v>
      </c>
    </row>
    <row r="2314" spans="1:9" x14ac:dyDescent="0.25">
      <c r="A2314" s="11">
        <v>27</v>
      </c>
      <c r="B2314" s="13" t="s">
        <v>178</v>
      </c>
      <c r="C2314" s="13" t="s">
        <v>33</v>
      </c>
      <c r="D2314" s="14" t="str">
        <f t="shared" si="37"/>
        <v>Not Ready27GenderfluidSeparation Anxiety Disorder (7.1)</v>
      </c>
      <c r="E2314" t="e">
        <f>VLOOKUP($D2314, Data!$A$2:$V$9750, E$16, 0)</f>
        <v>#N/A</v>
      </c>
      <c r="F2314" t="e">
        <f>VLOOKUP($D2314, Data!$A$2:$V$9750, F$16, 0)</f>
        <v>#N/A</v>
      </c>
      <c r="G2314" t="e">
        <f>VLOOKUP($D2314, Data!$A$2:$V$9750, G$16, 0)</f>
        <v>#N/A</v>
      </c>
      <c r="H2314" t="e">
        <f>VLOOKUP($D2314, Data!$A$2:$V$9750, H$16, 0)</f>
        <v>#N/A</v>
      </c>
      <c r="I2314" t="e">
        <f>VLOOKUP($D2314, Data!$A$2:$V$9750, I$16, 0)</f>
        <v>#N/A</v>
      </c>
    </row>
    <row r="2315" spans="1:9" x14ac:dyDescent="0.25">
      <c r="A2315" s="11">
        <v>27</v>
      </c>
      <c r="B2315" s="13" t="s">
        <v>178</v>
      </c>
      <c r="C2315" s="13" t="s">
        <v>34</v>
      </c>
      <c r="D2315" s="14" t="str">
        <f t="shared" si="37"/>
        <v>Not Ready27GenderfluidObsessive Compulsive Disorder (6.1)</v>
      </c>
      <c r="E2315" t="e">
        <f>VLOOKUP($D2315, Data!$A$2:$V$9750, E$16, 0)</f>
        <v>#N/A</v>
      </c>
      <c r="F2315" t="e">
        <f>VLOOKUP($D2315, Data!$A$2:$V$9750, F$16, 0)</f>
        <v>#N/A</v>
      </c>
      <c r="G2315" t="e">
        <f>VLOOKUP($D2315, Data!$A$2:$V$9750, G$16, 0)</f>
        <v>#N/A</v>
      </c>
      <c r="H2315" t="e">
        <f>VLOOKUP($D2315, Data!$A$2:$V$9750, H$16, 0)</f>
        <v>#N/A</v>
      </c>
      <c r="I2315" t="e">
        <f>VLOOKUP($D2315, Data!$A$2:$V$9750, I$16, 0)</f>
        <v>#N/A</v>
      </c>
    </row>
    <row r="2316" spans="1:9" x14ac:dyDescent="0.25">
      <c r="A2316" s="11">
        <v>27</v>
      </c>
      <c r="B2316" s="13" t="s">
        <v>178</v>
      </c>
      <c r="C2316" s="13" t="s">
        <v>35</v>
      </c>
      <c r="D2316" s="14" t="str">
        <f t="shared" si="37"/>
        <v>Not Ready27GenderfluidTotal Anxiety (37.1)</v>
      </c>
      <c r="E2316" t="e">
        <f>VLOOKUP($D2316, Data!$A$2:$V$9750, E$16, 0)</f>
        <v>#N/A</v>
      </c>
      <c r="F2316" t="e">
        <f>VLOOKUP($D2316, Data!$A$2:$V$9750, F$16, 0)</f>
        <v>#N/A</v>
      </c>
      <c r="G2316" t="e">
        <f>VLOOKUP($D2316, Data!$A$2:$V$9750, G$16, 0)</f>
        <v>#N/A</v>
      </c>
      <c r="H2316" t="e">
        <f>VLOOKUP($D2316, Data!$A$2:$V$9750, H$16, 0)</f>
        <v>#N/A</v>
      </c>
      <c r="I2316" t="e">
        <f>VLOOKUP($D2316, Data!$A$2:$V$9750, I$16, 0)</f>
        <v>#N/A</v>
      </c>
    </row>
    <row r="2317" spans="1:9" x14ac:dyDescent="0.25">
      <c r="A2317" s="11">
        <v>27</v>
      </c>
      <c r="B2317" s="13" t="s">
        <v>178</v>
      </c>
      <c r="C2317" s="13" t="s">
        <v>36</v>
      </c>
      <c r="D2317" s="14" t="str">
        <f t="shared" si="37"/>
        <v>Not Ready27GenderfluidTotal Anxiety and Depression (47.1)</v>
      </c>
      <c r="E2317" t="e">
        <f>VLOOKUP($D2317, Data!$A$2:$V$9750, E$16, 0)</f>
        <v>#N/A</v>
      </c>
      <c r="F2317" t="e">
        <f>VLOOKUP($D2317, Data!$A$2:$V$9750, F$16, 0)</f>
        <v>#N/A</v>
      </c>
      <c r="G2317" t="e">
        <f>VLOOKUP($D2317, Data!$A$2:$V$9750, G$16, 0)</f>
        <v>#N/A</v>
      </c>
      <c r="H2317" t="e">
        <f>VLOOKUP($D2317, Data!$A$2:$V$9750, H$16, 0)</f>
        <v>#N/A</v>
      </c>
      <c r="I2317" t="e">
        <f>VLOOKUP($D2317, Data!$A$2:$V$9750, I$16, 0)</f>
        <v>#N/A</v>
      </c>
    </row>
    <row r="2318" spans="1:9" x14ac:dyDescent="0.25">
      <c r="A2318" s="11">
        <v>27</v>
      </c>
      <c r="B2318" s="13" t="s">
        <v>178</v>
      </c>
      <c r="C2318" s="13" t="s">
        <v>52</v>
      </c>
      <c r="D2318" s="14" t="str">
        <f t="shared" si="37"/>
        <v>Not Ready27GenderfluidTotal Anxiety (15.1)</v>
      </c>
      <c r="E2318" t="e">
        <f>VLOOKUP($D2318, Data!$A$2:$V$9750, E$16, 0)</f>
        <v>#N/A</v>
      </c>
      <c r="F2318" t="e">
        <f>VLOOKUP($D2318, Data!$A$2:$V$9750, F$16, 0)</f>
        <v>#N/A</v>
      </c>
      <c r="G2318" t="e">
        <f>VLOOKUP($D2318, Data!$A$2:$V$9750, G$16, 0)</f>
        <v>#N/A</v>
      </c>
      <c r="H2318" t="e">
        <f>VLOOKUP($D2318, Data!$A$2:$V$9750, H$16, 0)</f>
        <v>#N/A</v>
      </c>
      <c r="I2318" t="e">
        <f>VLOOKUP($D2318, Data!$A$2:$V$9750, I$16, 0)</f>
        <v>#N/A</v>
      </c>
    </row>
    <row r="2319" spans="1:9" x14ac:dyDescent="0.25">
      <c r="A2319" s="11">
        <v>27</v>
      </c>
      <c r="B2319" s="13" t="s">
        <v>178</v>
      </c>
      <c r="C2319" s="13" t="s">
        <v>53</v>
      </c>
      <c r="D2319" s="14" t="str">
        <f t="shared" si="37"/>
        <v>Not Ready27GenderfluidTotal Anxiety and Depression (25.1)</v>
      </c>
      <c r="E2319" t="e">
        <f>VLOOKUP($D2319, Data!$A$2:$V$9750, E$16, 0)</f>
        <v>#N/A</v>
      </c>
      <c r="F2319" t="e">
        <f>VLOOKUP($D2319, Data!$A$2:$V$9750, F$16, 0)</f>
        <v>#N/A</v>
      </c>
      <c r="G2319" t="e">
        <f>VLOOKUP($D2319, Data!$A$2:$V$9750, G$16, 0)</f>
        <v>#N/A</v>
      </c>
      <c r="H2319" t="e">
        <f>VLOOKUP($D2319, Data!$A$2:$V$9750, H$16, 0)</f>
        <v>#N/A</v>
      </c>
      <c r="I2319" t="e">
        <f>VLOOKUP($D2319, Data!$A$2:$V$9750, I$16, 0)</f>
        <v>#N/A</v>
      </c>
    </row>
    <row r="2320" spans="1:9" x14ac:dyDescent="0.25">
      <c r="A2320" s="11">
        <v>27</v>
      </c>
      <c r="B2320" s="13" t="s">
        <v>178</v>
      </c>
      <c r="C2320" s="13" t="s">
        <v>182</v>
      </c>
      <c r="D2320" s="14" t="str">
        <f t="shared" si="37"/>
        <v>Not Ready27GenderfluidTotal Depression (5.1)</v>
      </c>
      <c r="E2320" t="e">
        <f>VLOOKUP($D2320, Data!$A$2:$V$9750, E$16, 0)</f>
        <v>#N/A</v>
      </c>
      <c r="F2320" t="e">
        <f>VLOOKUP($D2320, Data!$A$2:$V$9750, F$16, 0)</f>
        <v>#N/A</v>
      </c>
      <c r="G2320" t="e">
        <f>VLOOKUP($D2320, Data!$A$2:$V$9750, G$16, 0)</f>
        <v>#N/A</v>
      </c>
      <c r="H2320" t="e">
        <f>VLOOKUP($D2320, Data!$A$2:$V$9750, H$16, 0)</f>
        <v>#N/A</v>
      </c>
      <c r="I2320" t="e">
        <f>VLOOKUP($D2320, Data!$A$2:$V$9750, I$16, 0)</f>
        <v>#N/A</v>
      </c>
    </row>
    <row r="2321" spans="1:9" x14ac:dyDescent="0.25">
      <c r="A2321" s="11">
        <v>27</v>
      </c>
      <c r="B2321" s="13" t="s">
        <v>178</v>
      </c>
      <c r="C2321" s="13" t="s">
        <v>183</v>
      </c>
      <c r="D2321" s="14" t="str">
        <f t="shared" si="37"/>
        <v>Not Ready27GenderfluidTotal Anxiety (20.1)</v>
      </c>
      <c r="E2321" t="e">
        <f>VLOOKUP($D2321, Data!$A$2:$V$9750, E$16, 0)</f>
        <v>#N/A</v>
      </c>
      <c r="F2321" t="e">
        <f>VLOOKUP($D2321, Data!$A$2:$V$9750, F$16, 0)</f>
        <v>#N/A</v>
      </c>
      <c r="G2321" t="e">
        <f>VLOOKUP($D2321, Data!$A$2:$V$9750, G$16, 0)</f>
        <v>#N/A</v>
      </c>
      <c r="H2321" t="e">
        <f>VLOOKUP($D2321, Data!$A$2:$V$9750, H$16, 0)</f>
        <v>#N/A</v>
      </c>
      <c r="I2321" t="e">
        <f>VLOOKUP($D2321, Data!$A$2:$V$9750, I$16, 0)</f>
        <v>#N/A</v>
      </c>
    </row>
    <row r="2322" spans="1:9" x14ac:dyDescent="0.25">
      <c r="A2322" s="11">
        <v>27</v>
      </c>
      <c r="B2322" s="13" t="s">
        <v>179</v>
      </c>
      <c r="C2322" s="13" t="s">
        <v>29</v>
      </c>
      <c r="D2322" s="14" t="str">
        <f t="shared" ref="D2322:D2385" si="38">$B$7&amp;A2322&amp;B2322&amp;C2322</f>
        <v>Not Ready27MaleSocial Phobia (9.1)</v>
      </c>
      <c r="E2322" t="e">
        <f>VLOOKUP($D2322, Data!$A$2:$V$9750, E$16, 0)</f>
        <v>#N/A</v>
      </c>
      <c r="F2322" t="e">
        <f>VLOOKUP($D2322, Data!$A$2:$V$9750, F$16, 0)</f>
        <v>#N/A</v>
      </c>
      <c r="G2322" t="e">
        <f>VLOOKUP($D2322, Data!$A$2:$V$9750, G$16, 0)</f>
        <v>#N/A</v>
      </c>
      <c r="H2322" t="e">
        <f>VLOOKUP($D2322, Data!$A$2:$V$9750, H$16, 0)</f>
        <v>#N/A</v>
      </c>
      <c r="I2322" t="e">
        <f>VLOOKUP($D2322, Data!$A$2:$V$9750, I$16, 0)</f>
        <v>#N/A</v>
      </c>
    </row>
    <row r="2323" spans="1:9" x14ac:dyDescent="0.25">
      <c r="A2323" s="11">
        <v>27</v>
      </c>
      <c r="B2323" s="13" t="s">
        <v>179</v>
      </c>
      <c r="C2323" s="13" t="s">
        <v>30</v>
      </c>
      <c r="D2323" s="14" t="str">
        <f t="shared" si="38"/>
        <v>Not Ready27MalePanic Disorder (9.1)</v>
      </c>
      <c r="E2323" t="e">
        <f>VLOOKUP($D2323, Data!$A$2:$V$9750, E$16, 0)</f>
        <v>#N/A</v>
      </c>
      <c r="F2323" t="e">
        <f>VLOOKUP($D2323, Data!$A$2:$V$9750, F$16, 0)</f>
        <v>#N/A</v>
      </c>
      <c r="G2323" t="e">
        <f>VLOOKUP($D2323, Data!$A$2:$V$9750, G$16, 0)</f>
        <v>#N/A</v>
      </c>
      <c r="H2323" t="e">
        <f>VLOOKUP($D2323, Data!$A$2:$V$9750, H$16, 0)</f>
        <v>#N/A</v>
      </c>
      <c r="I2323" t="e">
        <f>VLOOKUP($D2323, Data!$A$2:$V$9750, I$16, 0)</f>
        <v>#N/A</v>
      </c>
    </row>
    <row r="2324" spans="1:9" x14ac:dyDescent="0.25">
      <c r="A2324" s="11">
        <v>27</v>
      </c>
      <c r="B2324" s="13" t="s">
        <v>179</v>
      </c>
      <c r="C2324" s="13" t="s">
        <v>31</v>
      </c>
      <c r="D2324" s="14" t="str">
        <f t="shared" si="38"/>
        <v>Not Ready27MaleGeneralized Anxiety Disorder (6.1)</v>
      </c>
      <c r="E2324" t="e">
        <f>VLOOKUP($D2324, Data!$A$2:$V$9750, E$16, 0)</f>
        <v>#N/A</v>
      </c>
      <c r="F2324" t="e">
        <f>VLOOKUP($D2324, Data!$A$2:$V$9750, F$16, 0)</f>
        <v>#N/A</v>
      </c>
      <c r="G2324" t="e">
        <f>VLOOKUP($D2324, Data!$A$2:$V$9750, G$16, 0)</f>
        <v>#N/A</v>
      </c>
      <c r="H2324" t="e">
        <f>VLOOKUP($D2324, Data!$A$2:$V$9750, H$16, 0)</f>
        <v>#N/A</v>
      </c>
      <c r="I2324" t="e">
        <f>VLOOKUP($D2324, Data!$A$2:$V$9750, I$16, 0)</f>
        <v>#N/A</v>
      </c>
    </row>
    <row r="2325" spans="1:9" x14ac:dyDescent="0.25">
      <c r="A2325" s="11">
        <v>27</v>
      </c>
      <c r="B2325" s="13" t="s">
        <v>179</v>
      </c>
      <c r="C2325" s="13" t="s">
        <v>32</v>
      </c>
      <c r="D2325" s="14" t="str">
        <f t="shared" si="38"/>
        <v>Not Ready27MaleMajor Depressive Disorder (10.1)</v>
      </c>
      <c r="E2325" t="e">
        <f>VLOOKUP($D2325, Data!$A$2:$V$9750, E$16, 0)</f>
        <v>#N/A</v>
      </c>
      <c r="F2325" t="e">
        <f>VLOOKUP($D2325, Data!$A$2:$V$9750, F$16, 0)</f>
        <v>#N/A</v>
      </c>
      <c r="G2325" t="e">
        <f>VLOOKUP($D2325, Data!$A$2:$V$9750, G$16, 0)</f>
        <v>#N/A</v>
      </c>
      <c r="H2325" t="e">
        <f>VLOOKUP($D2325, Data!$A$2:$V$9750, H$16, 0)</f>
        <v>#N/A</v>
      </c>
      <c r="I2325" t="e">
        <f>VLOOKUP($D2325, Data!$A$2:$V$9750, I$16, 0)</f>
        <v>#N/A</v>
      </c>
    </row>
    <row r="2326" spans="1:9" x14ac:dyDescent="0.25">
      <c r="A2326" s="11">
        <v>27</v>
      </c>
      <c r="B2326" s="13" t="s">
        <v>179</v>
      </c>
      <c r="C2326" s="13" t="s">
        <v>33</v>
      </c>
      <c r="D2326" s="14" t="str">
        <f t="shared" si="38"/>
        <v>Not Ready27MaleSeparation Anxiety Disorder (7.1)</v>
      </c>
      <c r="E2326" t="e">
        <f>VLOOKUP($D2326, Data!$A$2:$V$9750, E$16, 0)</f>
        <v>#N/A</v>
      </c>
      <c r="F2326" t="e">
        <f>VLOOKUP($D2326, Data!$A$2:$V$9750, F$16, 0)</f>
        <v>#N/A</v>
      </c>
      <c r="G2326" t="e">
        <f>VLOOKUP($D2326, Data!$A$2:$V$9750, G$16, 0)</f>
        <v>#N/A</v>
      </c>
      <c r="H2326" t="e">
        <f>VLOOKUP($D2326, Data!$A$2:$V$9750, H$16, 0)</f>
        <v>#N/A</v>
      </c>
      <c r="I2326" t="e">
        <f>VLOOKUP($D2326, Data!$A$2:$V$9750, I$16, 0)</f>
        <v>#N/A</v>
      </c>
    </row>
    <row r="2327" spans="1:9" x14ac:dyDescent="0.25">
      <c r="A2327" s="11">
        <v>27</v>
      </c>
      <c r="B2327" s="13" t="s">
        <v>179</v>
      </c>
      <c r="C2327" s="13" t="s">
        <v>34</v>
      </c>
      <c r="D2327" s="14" t="str">
        <f t="shared" si="38"/>
        <v>Not Ready27MaleObsessive Compulsive Disorder (6.1)</v>
      </c>
      <c r="E2327" t="e">
        <f>VLOOKUP($D2327, Data!$A$2:$V$9750, E$16, 0)</f>
        <v>#N/A</v>
      </c>
      <c r="F2327" t="e">
        <f>VLOOKUP($D2327, Data!$A$2:$V$9750, F$16, 0)</f>
        <v>#N/A</v>
      </c>
      <c r="G2327" t="e">
        <f>VLOOKUP($D2327, Data!$A$2:$V$9750, G$16, 0)</f>
        <v>#N/A</v>
      </c>
      <c r="H2327" t="e">
        <f>VLOOKUP($D2327, Data!$A$2:$V$9750, H$16, 0)</f>
        <v>#N/A</v>
      </c>
      <c r="I2327" t="e">
        <f>VLOOKUP($D2327, Data!$A$2:$V$9750, I$16, 0)</f>
        <v>#N/A</v>
      </c>
    </row>
    <row r="2328" spans="1:9" x14ac:dyDescent="0.25">
      <c r="A2328" s="11">
        <v>27</v>
      </c>
      <c r="B2328" s="13" t="s">
        <v>179</v>
      </c>
      <c r="C2328" s="13" t="s">
        <v>35</v>
      </c>
      <c r="D2328" s="14" t="str">
        <f t="shared" si="38"/>
        <v>Not Ready27MaleTotal Anxiety (37.1)</v>
      </c>
      <c r="E2328" t="e">
        <f>VLOOKUP($D2328, Data!$A$2:$V$9750, E$16, 0)</f>
        <v>#N/A</v>
      </c>
      <c r="F2328" t="e">
        <f>VLOOKUP($D2328, Data!$A$2:$V$9750, F$16, 0)</f>
        <v>#N/A</v>
      </c>
      <c r="G2328" t="e">
        <f>VLOOKUP($D2328, Data!$A$2:$V$9750, G$16, 0)</f>
        <v>#N/A</v>
      </c>
      <c r="H2328" t="e">
        <f>VLOOKUP($D2328, Data!$A$2:$V$9750, H$16, 0)</f>
        <v>#N/A</v>
      </c>
      <c r="I2328" t="e">
        <f>VLOOKUP($D2328, Data!$A$2:$V$9750, I$16, 0)</f>
        <v>#N/A</v>
      </c>
    </row>
    <row r="2329" spans="1:9" x14ac:dyDescent="0.25">
      <c r="A2329" s="11">
        <v>27</v>
      </c>
      <c r="B2329" s="13" t="s">
        <v>179</v>
      </c>
      <c r="C2329" s="13" t="s">
        <v>36</v>
      </c>
      <c r="D2329" s="14" t="str">
        <f t="shared" si="38"/>
        <v>Not Ready27MaleTotal Anxiety and Depression (47.1)</v>
      </c>
      <c r="E2329" t="e">
        <f>VLOOKUP($D2329, Data!$A$2:$V$9750, E$16, 0)</f>
        <v>#N/A</v>
      </c>
      <c r="F2329" t="e">
        <f>VLOOKUP($D2329, Data!$A$2:$V$9750, F$16, 0)</f>
        <v>#N/A</v>
      </c>
      <c r="G2329" t="e">
        <f>VLOOKUP($D2329, Data!$A$2:$V$9750, G$16, 0)</f>
        <v>#N/A</v>
      </c>
      <c r="H2329" t="e">
        <f>VLOOKUP($D2329, Data!$A$2:$V$9750, H$16, 0)</f>
        <v>#N/A</v>
      </c>
      <c r="I2329" t="e">
        <f>VLOOKUP($D2329, Data!$A$2:$V$9750, I$16, 0)</f>
        <v>#N/A</v>
      </c>
    </row>
    <row r="2330" spans="1:9" x14ac:dyDescent="0.25">
      <c r="A2330" s="11">
        <v>27</v>
      </c>
      <c r="B2330" s="13" t="s">
        <v>179</v>
      </c>
      <c r="C2330" s="13" t="s">
        <v>52</v>
      </c>
      <c r="D2330" s="14" t="str">
        <f t="shared" si="38"/>
        <v>Not Ready27MaleTotal Anxiety (15.1)</v>
      </c>
      <c r="E2330" t="e">
        <f>VLOOKUP($D2330, Data!$A$2:$V$9750, E$16, 0)</f>
        <v>#N/A</v>
      </c>
      <c r="F2330" t="e">
        <f>VLOOKUP($D2330, Data!$A$2:$V$9750, F$16, 0)</f>
        <v>#N/A</v>
      </c>
      <c r="G2330" t="e">
        <f>VLOOKUP($D2330, Data!$A$2:$V$9750, G$16, 0)</f>
        <v>#N/A</v>
      </c>
      <c r="H2330" t="e">
        <f>VLOOKUP($D2330, Data!$A$2:$V$9750, H$16, 0)</f>
        <v>#N/A</v>
      </c>
      <c r="I2330" t="e">
        <f>VLOOKUP($D2330, Data!$A$2:$V$9750, I$16, 0)</f>
        <v>#N/A</v>
      </c>
    </row>
    <row r="2331" spans="1:9" x14ac:dyDescent="0.25">
      <c r="A2331" s="11">
        <v>27</v>
      </c>
      <c r="B2331" s="13" t="s">
        <v>179</v>
      </c>
      <c r="C2331" s="13" t="s">
        <v>53</v>
      </c>
      <c r="D2331" s="14" t="str">
        <f t="shared" si="38"/>
        <v>Not Ready27MaleTotal Anxiety and Depression (25.1)</v>
      </c>
      <c r="E2331" t="e">
        <f>VLOOKUP($D2331, Data!$A$2:$V$9750, E$16, 0)</f>
        <v>#N/A</v>
      </c>
      <c r="F2331" t="e">
        <f>VLOOKUP($D2331, Data!$A$2:$V$9750, F$16, 0)</f>
        <v>#N/A</v>
      </c>
      <c r="G2331" t="e">
        <f>VLOOKUP($D2331, Data!$A$2:$V$9750, G$16, 0)</f>
        <v>#N/A</v>
      </c>
      <c r="H2331" t="e">
        <f>VLOOKUP($D2331, Data!$A$2:$V$9750, H$16, 0)</f>
        <v>#N/A</v>
      </c>
      <c r="I2331" t="e">
        <f>VLOOKUP($D2331, Data!$A$2:$V$9750, I$16, 0)</f>
        <v>#N/A</v>
      </c>
    </row>
    <row r="2332" spans="1:9" x14ac:dyDescent="0.25">
      <c r="A2332" s="11">
        <v>27</v>
      </c>
      <c r="B2332" s="13" t="s">
        <v>179</v>
      </c>
      <c r="C2332" s="13" t="s">
        <v>182</v>
      </c>
      <c r="D2332" s="14" t="str">
        <f t="shared" si="38"/>
        <v>Not Ready27MaleTotal Depression (5.1)</v>
      </c>
      <c r="E2332" t="e">
        <f>VLOOKUP($D2332, Data!$A$2:$V$9750, E$16, 0)</f>
        <v>#N/A</v>
      </c>
      <c r="F2332" t="e">
        <f>VLOOKUP($D2332, Data!$A$2:$V$9750, F$16, 0)</f>
        <v>#N/A</v>
      </c>
      <c r="G2332" t="e">
        <f>VLOOKUP($D2332, Data!$A$2:$V$9750, G$16, 0)</f>
        <v>#N/A</v>
      </c>
      <c r="H2332" t="e">
        <f>VLOOKUP($D2332, Data!$A$2:$V$9750, H$16, 0)</f>
        <v>#N/A</v>
      </c>
      <c r="I2332" t="e">
        <f>VLOOKUP($D2332, Data!$A$2:$V$9750, I$16, 0)</f>
        <v>#N/A</v>
      </c>
    </row>
    <row r="2333" spans="1:9" x14ac:dyDescent="0.25">
      <c r="A2333" s="11">
        <v>27</v>
      </c>
      <c r="B2333" s="13" t="s">
        <v>179</v>
      </c>
      <c r="C2333" s="13" t="s">
        <v>183</v>
      </c>
      <c r="D2333" s="14" t="str">
        <f t="shared" si="38"/>
        <v>Not Ready27MaleTotal Anxiety (20.1)</v>
      </c>
      <c r="E2333" t="e">
        <f>VLOOKUP($D2333, Data!$A$2:$V$9750, E$16, 0)</f>
        <v>#N/A</v>
      </c>
      <c r="F2333" t="e">
        <f>VLOOKUP($D2333, Data!$A$2:$V$9750, F$16, 0)</f>
        <v>#N/A</v>
      </c>
      <c r="G2333" t="e">
        <f>VLOOKUP($D2333, Data!$A$2:$V$9750, G$16, 0)</f>
        <v>#N/A</v>
      </c>
      <c r="H2333" t="e">
        <f>VLOOKUP($D2333, Data!$A$2:$V$9750, H$16, 0)</f>
        <v>#N/A</v>
      </c>
      <c r="I2333" t="e">
        <f>VLOOKUP($D2333, Data!$A$2:$V$9750, I$16, 0)</f>
        <v>#N/A</v>
      </c>
    </row>
    <row r="2334" spans="1:9" x14ac:dyDescent="0.25">
      <c r="A2334" s="11">
        <v>27</v>
      </c>
      <c r="B2334" s="13" t="s">
        <v>3302</v>
      </c>
      <c r="C2334" s="13" t="s">
        <v>29</v>
      </c>
      <c r="D2334" s="14" t="str">
        <f t="shared" si="38"/>
        <v>Not Ready27CombinedSocial Phobia (9.1)</v>
      </c>
      <c r="E2334" t="e">
        <f>VLOOKUP($D2334, Data!$A$2:$V$9750, E$16, 0)</f>
        <v>#N/A</v>
      </c>
      <c r="F2334" t="e">
        <f>VLOOKUP($D2334, Data!$A$2:$V$9750, F$16, 0)</f>
        <v>#N/A</v>
      </c>
      <c r="G2334" t="e">
        <f>VLOOKUP($D2334, Data!$A$2:$V$9750, G$16, 0)</f>
        <v>#N/A</v>
      </c>
      <c r="H2334" t="e">
        <f>VLOOKUP($D2334, Data!$A$2:$V$9750, H$16, 0)</f>
        <v>#N/A</v>
      </c>
      <c r="I2334" t="e">
        <f>VLOOKUP($D2334, Data!$A$2:$V$9750, I$16, 0)</f>
        <v>#N/A</v>
      </c>
    </row>
    <row r="2335" spans="1:9" x14ac:dyDescent="0.25">
      <c r="A2335" s="11">
        <v>27</v>
      </c>
      <c r="B2335" s="13" t="s">
        <v>3302</v>
      </c>
      <c r="C2335" s="13" t="s">
        <v>30</v>
      </c>
      <c r="D2335" s="14" t="str">
        <f t="shared" si="38"/>
        <v>Not Ready27CombinedPanic Disorder (9.1)</v>
      </c>
      <c r="E2335" t="e">
        <f>VLOOKUP($D2335, Data!$A$2:$V$9750, E$16, 0)</f>
        <v>#N/A</v>
      </c>
      <c r="F2335" t="e">
        <f>VLOOKUP($D2335, Data!$A$2:$V$9750, F$16, 0)</f>
        <v>#N/A</v>
      </c>
      <c r="G2335" t="e">
        <f>VLOOKUP($D2335, Data!$A$2:$V$9750, G$16, 0)</f>
        <v>#N/A</v>
      </c>
      <c r="H2335" t="e">
        <f>VLOOKUP($D2335, Data!$A$2:$V$9750, H$16, 0)</f>
        <v>#N/A</v>
      </c>
      <c r="I2335" t="e">
        <f>VLOOKUP($D2335, Data!$A$2:$V$9750, I$16, 0)</f>
        <v>#N/A</v>
      </c>
    </row>
    <row r="2336" spans="1:9" x14ac:dyDescent="0.25">
      <c r="A2336" s="11">
        <v>27</v>
      </c>
      <c r="B2336" s="13" t="s">
        <v>3302</v>
      </c>
      <c r="C2336" s="13" t="s">
        <v>31</v>
      </c>
      <c r="D2336" s="14" t="str">
        <f t="shared" si="38"/>
        <v>Not Ready27CombinedGeneralized Anxiety Disorder (6.1)</v>
      </c>
      <c r="E2336" t="e">
        <f>VLOOKUP($D2336, Data!$A$2:$V$9750, E$16, 0)</f>
        <v>#N/A</v>
      </c>
      <c r="F2336" t="e">
        <f>VLOOKUP($D2336, Data!$A$2:$V$9750, F$16, 0)</f>
        <v>#N/A</v>
      </c>
      <c r="G2336" t="e">
        <f>VLOOKUP($D2336, Data!$A$2:$V$9750, G$16, 0)</f>
        <v>#N/A</v>
      </c>
      <c r="H2336" t="e">
        <f>VLOOKUP($D2336, Data!$A$2:$V$9750, H$16, 0)</f>
        <v>#N/A</v>
      </c>
      <c r="I2336" t="e">
        <f>VLOOKUP($D2336, Data!$A$2:$V$9750, I$16, 0)</f>
        <v>#N/A</v>
      </c>
    </row>
    <row r="2337" spans="1:9" x14ac:dyDescent="0.25">
      <c r="A2337" s="11">
        <v>27</v>
      </c>
      <c r="B2337" s="13" t="s">
        <v>3302</v>
      </c>
      <c r="C2337" s="13" t="s">
        <v>32</v>
      </c>
      <c r="D2337" s="14" t="str">
        <f t="shared" si="38"/>
        <v>Not Ready27CombinedMajor Depressive Disorder (10.1)</v>
      </c>
      <c r="E2337" t="e">
        <f>VLOOKUP($D2337, Data!$A$2:$V$9750, E$16, 0)</f>
        <v>#N/A</v>
      </c>
      <c r="F2337" t="e">
        <f>VLOOKUP($D2337, Data!$A$2:$V$9750, F$16, 0)</f>
        <v>#N/A</v>
      </c>
      <c r="G2337" t="e">
        <f>VLOOKUP($D2337, Data!$A$2:$V$9750, G$16, 0)</f>
        <v>#N/A</v>
      </c>
      <c r="H2337" t="e">
        <f>VLOOKUP($D2337, Data!$A$2:$V$9750, H$16, 0)</f>
        <v>#N/A</v>
      </c>
      <c r="I2337" t="e">
        <f>VLOOKUP($D2337, Data!$A$2:$V$9750, I$16, 0)</f>
        <v>#N/A</v>
      </c>
    </row>
    <row r="2338" spans="1:9" x14ac:dyDescent="0.25">
      <c r="A2338" s="11">
        <v>27</v>
      </c>
      <c r="B2338" s="13" t="s">
        <v>3302</v>
      </c>
      <c r="C2338" s="13" t="s">
        <v>33</v>
      </c>
      <c r="D2338" s="14" t="str">
        <f t="shared" si="38"/>
        <v>Not Ready27CombinedSeparation Anxiety Disorder (7.1)</v>
      </c>
      <c r="E2338" t="e">
        <f>VLOOKUP($D2338, Data!$A$2:$V$9750, E$16, 0)</f>
        <v>#N/A</v>
      </c>
      <c r="F2338" t="e">
        <f>VLOOKUP($D2338, Data!$A$2:$V$9750, F$16, 0)</f>
        <v>#N/A</v>
      </c>
      <c r="G2338" t="e">
        <f>VLOOKUP($D2338, Data!$A$2:$V$9750, G$16, 0)</f>
        <v>#N/A</v>
      </c>
      <c r="H2338" t="e">
        <f>VLOOKUP($D2338, Data!$A$2:$V$9750, H$16, 0)</f>
        <v>#N/A</v>
      </c>
      <c r="I2338" t="e">
        <f>VLOOKUP($D2338, Data!$A$2:$V$9750, I$16, 0)</f>
        <v>#N/A</v>
      </c>
    </row>
    <row r="2339" spans="1:9" x14ac:dyDescent="0.25">
      <c r="A2339" s="11">
        <v>27</v>
      </c>
      <c r="B2339" s="13" t="s">
        <v>3302</v>
      </c>
      <c r="C2339" s="13" t="s">
        <v>34</v>
      </c>
      <c r="D2339" s="14" t="str">
        <f t="shared" si="38"/>
        <v>Not Ready27CombinedObsessive Compulsive Disorder (6.1)</v>
      </c>
      <c r="E2339" t="e">
        <f>VLOOKUP($D2339, Data!$A$2:$V$9750, E$16, 0)</f>
        <v>#N/A</v>
      </c>
      <c r="F2339" t="e">
        <f>VLOOKUP($D2339, Data!$A$2:$V$9750, F$16, 0)</f>
        <v>#N/A</v>
      </c>
      <c r="G2339" t="e">
        <f>VLOOKUP($D2339, Data!$A$2:$V$9750, G$16, 0)</f>
        <v>#N/A</v>
      </c>
      <c r="H2339" t="e">
        <f>VLOOKUP($D2339, Data!$A$2:$V$9750, H$16, 0)</f>
        <v>#N/A</v>
      </c>
      <c r="I2339" t="e">
        <f>VLOOKUP($D2339, Data!$A$2:$V$9750, I$16, 0)</f>
        <v>#N/A</v>
      </c>
    </row>
    <row r="2340" spans="1:9" x14ac:dyDescent="0.25">
      <c r="A2340" s="11">
        <v>27</v>
      </c>
      <c r="B2340" s="13" t="s">
        <v>3302</v>
      </c>
      <c r="C2340" s="13" t="s">
        <v>35</v>
      </c>
      <c r="D2340" s="14" t="str">
        <f t="shared" si="38"/>
        <v>Not Ready27CombinedTotal Anxiety (37.1)</v>
      </c>
      <c r="E2340" t="e">
        <f>VLOOKUP($D2340, Data!$A$2:$V$9750, E$16, 0)</f>
        <v>#N/A</v>
      </c>
      <c r="F2340" t="e">
        <f>VLOOKUP($D2340, Data!$A$2:$V$9750, F$16, 0)</f>
        <v>#N/A</v>
      </c>
      <c r="G2340" t="e">
        <f>VLOOKUP($D2340, Data!$A$2:$V$9750, G$16, 0)</f>
        <v>#N/A</v>
      </c>
      <c r="H2340" t="e">
        <f>VLOOKUP($D2340, Data!$A$2:$V$9750, H$16, 0)</f>
        <v>#N/A</v>
      </c>
      <c r="I2340" t="e">
        <f>VLOOKUP($D2340, Data!$A$2:$V$9750, I$16, 0)</f>
        <v>#N/A</v>
      </c>
    </row>
    <row r="2341" spans="1:9" x14ac:dyDescent="0.25">
      <c r="A2341" s="11">
        <v>27</v>
      </c>
      <c r="B2341" s="13" t="s">
        <v>3302</v>
      </c>
      <c r="C2341" s="13" t="s">
        <v>36</v>
      </c>
      <c r="D2341" s="14" t="str">
        <f t="shared" si="38"/>
        <v>Not Ready27CombinedTotal Anxiety and Depression (47.1)</v>
      </c>
      <c r="E2341" t="e">
        <f>VLOOKUP($D2341, Data!$A$2:$V$9750, E$16, 0)</f>
        <v>#N/A</v>
      </c>
      <c r="F2341" t="e">
        <f>VLOOKUP($D2341, Data!$A$2:$V$9750, F$16, 0)</f>
        <v>#N/A</v>
      </c>
      <c r="G2341" t="e">
        <f>VLOOKUP($D2341, Data!$A$2:$V$9750, G$16, 0)</f>
        <v>#N/A</v>
      </c>
      <c r="H2341" t="e">
        <f>VLOOKUP($D2341, Data!$A$2:$V$9750, H$16, 0)</f>
        <v>#N/A</v>
      </c>
      <c r="I2341" t="e">
        <f>VLOOKUP($D2341, Data!$A$2:$V$9750, I$16, 0)</f>
        <v>#N/A</v>
      </c>
    </row>
    <row r="2342" spans="1:9" x14ac:dyDescent="0.25">
      <c r="A2342" s="11">
        <v>27</v>
      </c>
      <c r="B2342" s="13" t="s">
        <v>3302</v>
      </c>
      <c r="C2342" s="13" t="s">
        <v>52</v>
      </c>
      <c r="D2342" s="14" t="str">
        <f t="shared" si="38"/>
        <v>Not Ready27CombinedTotal Anxiety (15.1)</v>
      </c>
      <c r="E2342" t="e">
        <f>VLOOKUP($D2342, Data!$A$2:$V$9750, E$16, 0)</f>
        <v>#N/A</v>
      </c>
      <c r="F2342" t="e">
        <f>VLOOKUP($D2342, Data!$A$2:$V$9750, F$16, 0)</f>
        <v>#N/A</v>
      </c>
      <c r="G2342" t="e">
        <f>VLOOKUP($D2342, Data!$A$2:$V$9750, G$16, 0)</f>
        <v>#N/A</v>
      </c>
      <c r="H2342" t="e">
        <f>VLOOKUP($D2342, Data!$A$2:$V$9750, H$16, 0)</f>
        <v>#N/A</v>
      </c>
      <c r="I2342" t="e">
        <f>VLOOKUP($D2342, Data!$A$2:$V$9750, I$16, 0)</f>
        <v>#N/A</v>
      </c>
    </row>
    <row r="2343" spans="1:9" x14ac:dyDescent="0.25">
      <c r="A2343" s="11">
        <v>27</v>
      </c>
      <c r="B2343" s="13" t="s">
        <v>3302</v>
      </c>
      <c r="C2343" s="13" t="s">
        <v>53</v>
      </c>
      <c r="D2343" s="14" t="str">
        <f t="shared" si="38"/>
        <v>Not Ready27CombinedTotal Anxiety and Depression (25.1)</v>
      </c>
      <c r="E2343" t="e">
        <f>VLOOKUP($D2343, Data!$A$2:$V$9750, E$16, 0)</f>
        <v>#N/A</v>
      </c>
      <c r="F2343" t="e">
        <f>VLOOKUP($D2343, Data!$A$2:$V$9750, F$16, 0)</f>
        <v>#N/A</v>
      </c>
      <c r="G2343" t="e">
        <f>VLOOKUP($D2343, Data!$A$2:$V$9750, G$16, 0)</f>
        <v>#N/A</v>
      </c>
      <c r="H2343" t="e">
        <f>VLOOKUP($D2343, Data!$A$2:$V$9750, H$16, 0)</f>
        <v>#N/A</v>
      </c>
      <c r="I2343" t="e">
        <f>VLOOKUP($D2343, Data!$A$2:$V$9750, I$16, 0)</f>
        <v>#N/A</v>
      </c>
    </row>
    <row r="2344" spans="1:9" x14ac:dyDescent="0.25">
      <c r="A2344" s="11">
        <v>27</v>
      </c>
      <c r="B2344" s="13" t="s">
        <v>3302</v>
      </c>
      <c r="C2344" s="13" t="s">
        <v>182</v>
      </c>
      <c r="D2344" s="14" t="str">
        <f t="shared" si="38"/>
        <v>Not Ready27CombinedTotal Depression (5.1)</v>
      </c>
      <c r="E2344" t="e">
        <f>VLOOKUP($D2344, Data!$A$2:$V$9750, E$16, 0)</f>
        <v>#N/A</v>
      </c>
      <c r="F2344" t="e">
        <f>VLOOKUP($D2344, Data!$A$2:$V$9750, F$16, 0)</f>
        <v>#N/A</v>
      </c>
      <c r="G2344" t="e">
        <f>VLOOKUP($D2344, Data!$A$2:$V$9750, G$16, 0)</f>
        <v>#N/A</v>
      </c>
      <c r="H2344" t="e">
        <f>VLOOKUP($D2344, Data!$A$2:$V$9750, H$16, 0)</f>
        <v>#N/A</v>
      </c>
      <c r="I2344" t="e">
        <f>VLOOKUP($D2344, Data!$A$2:$V$9750, I$16, 0)</f>
        <v>#N/A</v>
      </c>
    </row>
    <row r="2345" spans="1:9" x14ac:dyDescent="0.25">
      <c r="A2345" s="11">
        <v>27</v>
      </c>
      <c r="B2345" s="13" t="s">
        <v>3302</v>
      </c>
      <c r="C2345" s="13" t="s">
        <v>183</v>
      </c>
      <c r="D2345" s="14" t="str">
        <f t="shared" si="38"/>
        <v>Not Ready27CombinedTotal Anxiety (20.1)</v>
      </c>
      <c r="E2345" t="e">
        <f>VLOOKUP($D2345, Data!$A$2:$V$9750, E$16, 0)</f>
        <v>#N/A</v>
      </c>
      <c r="F2345" t="e">
        <f>VLOOKUP($D2345, Data!$A$2:$V$9750, F$16, 0)</f>
        <v>#N/A</v>
      </c>
      <c r="G2345" t="e">
        <f>VLOOKUP($D2345, Data!$A$2:$V$9750, G$16, 0)</f>
        <v>#N/A</v>
      </c>
      <c r="H2345" t="e">
        <f>VLOOKUP($D2345, Data!$A$2:$V$9750, H$16, 0)</f>
        <v>#N/A</v>
      </c>
      <c r="I2345" t="e">
        <f>VLOOKUP($D2345, Data!$A$2:$V$9750, I$16, 0)</f>
        <v>#N/A</v>
      </c>
    </row>
    <row r="2346" spans="1:9" x14ac:dyDescent="0.25">
      <c r="A2346" s="11">
        <v>27</v>
      </c>
      <c r="B2346" s="13" t="s">
        <v>180</v>
      </c>
      <c r="C2346" s="13" t="s">
        <v>29</v>
      </c>
      <c r="D2346" s="14" t="str">
        <f t="shared" si="38"/>
        <v>Not Ready27Non-binarySocial Phobia (9.1)</v>
      </c>
      <c r="E2346" t="e">
        <f>VLOOKUP($D2346, Data!$A$2:$V$9750, E$16, 0)</f>
        <v>#N/A</v>
      </c>
      <c r="F2346" t="e">
        <f>VLOOKUP($D2346, Data!$A$2:$V$9750, F$16, 0)</f>
        <v>#N/A</v>
      </c>
      <c r="G2346" t="e">
        <f>VLOOKUP($D2346, Data!$A$2:$V$9750, G$16, 0)</f>
        <v>#N/A</v>
      </c>
      <c r="H2346" t="e">
        <f>VLOOKUP($D2346, Data!$A$2:$V$9750, H$16, 0)</f>
        <v>#N/A</v>
      </c>
      <c r="I2346" t="e">
        <f>VLOOKUP($D2346, Data!$A$2:$V$9750, I$16, 0)</f>
        <v>#N/A</v>
      </c>
    </row>
    <row r="2347" spans="1:9" x14ac:dyDescent="0.25">
      <c r="A2347" s="11">
        <v>27</v>
      </c>
      <c r="B2347" s="13" t="s">
        <v>180</v>
      </c>
      <c r="C2347" s="13" t="s">
        <v>30</v>
      </c>
      <c r="D2347" s="14" t="str">
        <f t="shared" si="38"/>
        <v>Not Ready27Non-binaryPanic Disorder (9.1)</v>
      </c>
      <c r="E2347" t="e">
        <f>VLOOKUP($D2347, Data!$A$2:$V$9750, E$16, 0)</f>
        <v>#N/A</v>
      </c>
      <c r="F2347" t="e">
        <f>VLOOKUP($D2347, Data!$A$2:$V$9750, F$16, 0)</f>
        <v>#N/A</v>
      </c>
      <c r="G2347" t="e">
        <f>VLOOKUP($D2347, Data!$A$2:$V$9750, G$16, 0)</f>
        <v>#N/A</v>
      </c>
      <c r="H2347" t="e">
        <f>VLOOKUP($D2347, Data!$A$2:$V$9750, H$16, 0)</f>
        <v>#N/A</v>
      </c>
      <c r="I2347" t="e">
        <f>VLOOKUP($D2347, Data!$A$2:$V$9750, I$16, 0)</f>
        <v>#N/A</v>
      </c>
    </row>
    <row r="2348" spans="1:9" x14ac:dyDescent="0.25">
      <c r="A2348" s="11">
        <v>27</v>
      </c>
      <c r="B2348" s="13" t="s">
        <v>180</v>
      </c>
      <c r="C2348" s="13" t="s">
        <v>31</v>
      </c>
      <c r="D2348" s="14" t="str">
        <f t="shared" si="38"/>
        <v>Not Ready27Non-binaryGeneralized Anxiety Disorder (6.1)</v>
      </c>
      <c r="E2348" t="e">
        <f>VLOOKUP($D2348, Data!$A$2:$V$9750, E$16, 0)</f>
        <v>#N/A</v>
      </c>
      <c r="F2348" t="e">
        <f>VLOOKUP($D2348, Data!$A$2:$V$9750, F$16, 0)</f>
        <v>#N/A</v>
      </c>
      <c r="G2348" t="e">
        <f>VLOOKUP($D2348, Data!$A$2:$V$9750, G$16, 0)</f>
        <v>#N/A</v>
      </c>
      <c r="H2348" t="e">
        <f>VLOOKUP($D2348, Data!$A$2:$V$9750, H$16, 0)</f>
        <v>#N/A</v>
      </c>
      <c r="I2348" t="e">
        <f>VLOOKUP($D2348, Data!$A$2:$V$9750, I$16, 0)</f>
        <v>#N/A</v>
      </c>
    </row>
    <row r="2349" spans="1:9" x14ac:dyDescent="0.25">
      <c r="A2349" s="11">
        <v>27</v>
      </c>
      <c r="B2349" s="13" t="s">
        <v>180</v>
      </c>
      <c r="C2349" s="13" t="s">
        <v>32</v>
      </c>
      <c r="D2349" s="14" t="str">
        <f t="shared" si="38"/>
        <v>Not Ready27Non-binaryMajor Depressive Disorder (10.1)</v>
      </c>
      <c r="E2349" t="e">
        <f>VLOOKUP($D2349, Data!$A$2:$V$9750, E$16, 0)</f>
        <v>#N/A</v>
      </c>
      <c r="F2349" t="e">
        <f>VLOOKUP($D2349, Data!$A$2:$V$9750, F$16, 0)</f>
        <v>#N/A</v>
      </c>
      <c r="G2349" t="e">
        <f>VLOOKUP($D2349, Data!$A$2:$V$9750, G$16, 0)</f>
        <v>#N/A</v>
      </c>
      <c r="H2349" t="e">
        <f>VLOOKUP($D2349, Data!$A$2:$V$9750, H$16, 0)</f>
        <v>#N/A</v>
      </c>
      <c r="I2349" t="e">
        <f>VLOOKUP($D2349, Data!$A$2:$V$9750, I$16, 0)</f>
        <v>#N/A</v>
      </c>
    </row>
    <row r="2350" spans="1:9" x14ac:dyDescent="0.25">
      <c r="A2350" s="11">
        <v>27</v>
      </c>
      <c r="B2350" s="13" t="s">
        <v>180</v>
      </c>
      <c r="C2350" s="13" t="s">
        <v>33</v>
      </c>
      <c r="D2350" s="14" t="str">
        <f t="shared" si="38"/>
        <v>Not Ready27Non-binarySeparation Anxiety Disorder (7.1)</v>
      </c>
      <c r="E2350" t="e">
        <f>VLOOKUP($D2350, Data!$A$2:$V$9750, E$16, 0)</f>
        <v>#N/A</v>
      </c>
      <c r="F2350" t="e">
        <f>VLOOKUP($D2350, Data!$A$2:$V$9750, F$16, 0)</f>
        <v>#N/A</v>
      </c>
      <c r="G2350" t="e">
        <f>VLOOKUP($D2350, Data!$A$2:$V$9750, G$16, 0)</f>
        <v>#N/A</v>
      </c>
      <c r="H2350" t="e">
        <f>VLOOKUP($D2350, Data!$A$2:$V$9750, H$16, 0)</f>
        <v>#N/A</v>
      </c>
      <c r="I2350" t="e">
        <f>VLOOKUP($D2350, Data!$A$2:$V$9750, I$16, 0)</f>
        <v>#N/A</v>
      </c>
    </row>
    <row r="2351" spans="1:9" x14ac:dyDescent="0.25">
      <c r="A2351" s="11">
        <v>27</v>
      </c>
      <c r="B2351" s="13" t="s">
        <v>180</v>
      </c>
      <c r="C2351" s="13" t="s">
        <v>34</v>
      </c>
      <c r="D2351" s="14" t="str">
        <f t="shared" si="38"/>
        <v>Not Ready27Non-binaryObsessive Compulsive Disorder (6.1)</v>
      </c>
      <c r="E2351" t="e">
        <f>VLOOKUP($D2351, Data!$A$2:$V$9750, E$16, 0)</f>
        <v>#N/A</v>
      </c>
      <c r="F2351" t="e">
        <f>VLOOKUP($D2351, Data!$A$2:$V$9750, F$16, 0)</f>
        <v>#N/A</v>
      </c>
      <c r="G2351" t="e">
        <f>VLOOKUP($D2351, Data!$A$2:$V$9750, G$16, 0)</f>
        <v>#N/A</v>
      </c>
      <c r="H2351" t="e">
        <f>VLOOKUP($D2351, Data!$A$2:$V$9750, H$16, 0)</f>
        <v>#N/A</v>
      </c>
      <c r="I2351" t="e">
        <f>VLOOKUP($D2351, Data!$A$2:$V$9750, I$16, 0)</f>
        <v>#N/A</v>
      </c>
    </row>
    <row r="2352" spans="1:9" x14ac:dyDescent="0.25">
      <c r="A2352" s="11">
        <v>27</v>
      </c>
      <c r="B2352" s="13" t="s">
        <v>180</v>
      </c>
      <c r="C2352" s="13" t="s">
        <v>35</v>
      </c>
      <c r="D2352" s="14" t="str">
        <f t="shared" si="38"/>
        <v>Not Ready27Non-binaryTotal Anxiety (37.1)</v>
      </c>
      <c r="E2352" t="e">
        <f>VLOOKUP($D2352, Data!$A$2:$V$9750, E$16, 0)</f>
        <v>#N/A</v>
      </c>
      <c r="F2352" t="e">
        <f>VLOOKUP($D2352, Data!$A$2:$V$9750, F$16, 0)</f>
        <v>#N/A</v>
      </c>
      <c r="G2352" t="e">
        <f>VLOOKUP($D2352, Data!$A$2:$V$9750, G$16, 0)</f>
        <v>#N/A</v>
      </c>
      <c r="H2352" t="e">
        <f>VLOOKUP($D2352, Data!$A$2:$V$9750, H$16, 0)</f>
        <v>#N/A</v>
      </c>
      <c r="I2352" t="e">
        <f>VLOOKUP($D2352, Data!$A$2:$V$9750, I$16, 0)</f>
        <v>#N/A</v>
      </c>
    </row>
    <row r="2353" spans="1:9" x14ac:dyDescent="0.25">
      <c r="A2353" s="11">
        <v>27</v>
      </c>
      <c r="B2353" s="13" t="s">
        <v>180</v>
      </c>
      <c r="C2353" s="13" t="s">
        <v>36</v>
      </c>
      <c r="D2353" s="14" t="str">
        <f t="shared" si="38"/>
        <v>Not Ready27Non-binaryTotal Anxiety and Depression (47.1)</v>
      </c>
      <c r="E2353" t="e">
        <f>VLOOKUP($D2353, Data!$A$2:$V$9750, E$16, 0)</f>
        <v>#N/A</v>
      </c>
      <c r="F2353" t="e">
        <f>VLOOKUP($D2353, Data!$A$2:$V$9750, F$16, 0)</f>
        <v>#N/A</v>
      </c>
      <c r="G2353" t="e">
        <f>VLOOKUP($D2353, Data!$A$2:$V$9750, G$16, 0)</f>
        <v>#N/A</v>
      </c>
      <c r="H2353" t="e">
        <f>VLOOKUP($D2353, Data!$A$2:$V$9750, H$16, 0)</f>
        <v>#N/A</v>
      </c>
      <c r="I2353" t="e">
        <f>VLOOKUP($D2353, Data!$A$2:$V$9750, I$16, 0)</f>
        <v>#N/A</v>
      </c>
    </row>
    <row r="2354" spans="1:9" x14ac:dyDescent="0.25">
      <c r="A2354" s="11">
        <v>27</v>
      </c>
      <c r="B2354" s="13" t="s">
        <v>180</v>
      </c>
      <c r="C2354" s="13" t="s">
        <v>52</v>
      </c>
      <c r="D2354" s="14" t="str">
        <f t="shared" si="38"/>
        <v>Not Ready27Non-binaryTotal Anxiety (15.1)</v>
      </c>
      <c r="E2354" t="e">
        <f>VLOOKUP($D2354, Data!$A$2:$V$9750, E$16, 0)</f>
        <v>#N/A</v>
      </c>
      <c r="F2354" t="e">
        <f>VLOOKUP($D2354, Data!$A$2:$V$9750, F$16, 0)</f>
        <v>#N/A</v>
      </c>
      <c r="G2354" t="e">
        <f>VLOOKUP($D2354, Data!$A$2:$V$9750, G$16, 0)</f>
        <v>#N/A</v>
      </c>
      <c r="H2354" t="e">
        <f>VLOOKUP($D2354, Data!$A$2:$V$9750, H$16, 0)</f>
        <v>#N/A</v>
      </c>
      <c r="I2354" t="e">
        <f>VLOOKUP($D2354, Data!$A$2:$V$9750, I$16, 0)</f>
        <v>#N/A</v>
      </c>
    </row>
    <row r="2355" spans="1:9" x14ac:dyDescent="0.25">
      <c r="A2355" s="11">
        <v>27</v>
      </c>
      <c r="B2355" s="13" t="s">
        <v>180</v>
      </c>
      <c r="C2355" s="13" t="s">
        <v>53</v>
      </c>
      <c r="D2355" s="14" t="str">
        <f t="shared" si="38"/>
        <v>Not Ready27Non-binaryTotal Anxiety and Depression (25.1)</v>
      </c>
      <c r="E2355" t="e">
        <f>VLOOKUP($D2355, Data!$A$2:$V$9750, E$16, 0)</f>
        <v>#N/A</v>
      </c>
      <c r="F2355" t="e">
        <f>VLOOKUP($D2355, Data!$A$2:$V$9750, F$16, 0)</f>
        <v>#N/A</v>
      </c>
      <c r="G2355" t="e">
        <f>VLOOKUP($D2355, Data!$A$2:$V$9750, G$16, 0)</f>
        <v>#N/A</v>
      </c>
      <c r="H2355" t="e">
        <f>VLOOKUP($D2355, Data!$A$2:$V$9750, H$16, 0)</f>
        <v>#N/A</v>
      </c>
      <c r="I2355" t="e">
        <f>VLOOKUP($D2355, Data!$A$2:$V$9750, I$16, 0)</f>
        <v>#N/A</v>
      </c>
    </row>
    <row r="2356" spans="1:9" x14ac:dyDescent="0.25">
      <c r="A2356" s="11">
        <v>27</v>
      </c>
      <c r="B2356" s="13" t="s">
        <v>180</v>
      </c>
      <c r="C2356" s="13" t="s">
        <v>182</v>
      </c>
      <c r="D2356" s="14" t="str">
        <f t="shared" si="38"/>
        <v>Not Ready27Non-binaryTotal Depression (5.1)</v>
      </c>
      <c r="E2356" t="e">
        <f>VLOOKUP($D2356, Data!$A$2:$V$9750, E$16, 0)</f>
        <v>#N/A</v>
      </c>
      <c r="F2356" t="e">
        <f>VLOOKUP($D2356, Data!$A$2:$V$9750, F$16, 0)</f>
        <v>#N/A</v>
      </c>
      <c r="G2356" t="e">
        <f>VLOOKUP($D2356, Data!$A$2:$V$9750, G$16, 0)</f>
        <v>#N/A</v>
      </c>
      <c r="H2356" t="e">
        <f>VLOOKUP($D2356, Data!$A$2:$V$9750, H$16, 0)</f>
        <v>#N/A</v>
      </c>
      <c r="I2356" t="e">
        <f>VLOOKUP($D2356, Data!$A$2:$V$9750, I$16, 0)</f>
        <v>#N/A</v>
      </c>
    </row>
    <row r="2357" spans="1:9" x14ac:dyDescent="0.25">
      <c r="A2357" s="11">
        <v>27</v>
      </c>
      <c r="B2357" s="13" t="s">
        <v>180</v>
      </c>
      <c r="C2357" s="13" t="s">
        <v>183</v>
      </c>
      <c r="D2357" s="14" t="str">
        <f t="shared" si="38"/>
        <v>Not Ready27Non-binaryTotal Anxiety (20.1)</v>
      </c>
      <c r="E2357" t="e">
        <f>VLOOKUP($D2357, Data!$A$2:$V$9750, E$16, 0)</f>
        <v>#N/A</v>
      </c>
      <c r="F2357" t="e">
        <f>VLOOKUP($D2357, Data!$A$2:$V$9750, F$16, 0)</f>
        <v>#N/A</v>
      </c>
      <c r="G2357" t="e">
        <f>VLOOKUP($D2357, Data!$A$2:$V$9750, G$16, 0)</f>
        <v>#N/A</v>
      </c>
      <c r="H2357" t="e">
        <f>VLOOKUP($D2357, Data!$A$2:$V$9750, H$16, 0)</f>
        <v>#N/A</v>
      </c>
      <c r="I2357" t="e">
        <f>VLOOKUP($D2357, Data!$A$2:$V$9750, I$16, 0)</f>
        <v>#N/A</v>
      </c>
    </row>
    <row r="2358" spans="1:9" x14ac:dyDescent="0.25">
      <c r="A2358" s="11">
        <v>27</v>
      </c>
      <c r="B2358" s="13" t="s">
        <v>181</v>
      </c>
      <c r="C2358" s="13" t="s">
        <v>29</v>
      </c>
      <c r="D2358" s="14" t="str">
        <f t="shared" si="38"/>
        <v>Not Ready27TransgenderSocial Phobia (9.1)</v>
      </c>
      <c r="E2358" t="e">
        <f>VLOOKUP($D2358, Data!$A$2:$V$9750, E$16, 0)</f>
        <v>#N/A</v>
      </c>
      <c r="F2358" t="e">
        <f>VLOOKUP($D2358, Data!$A$2:$V$9750, F$16, 0)</f>
        <v>#N/A</v>
      </c>
      <c r="G2358" t="e">
        <f>VLOOKUP($D2358, Data!$A$2:$V$9750, G$16, 0)</f>
        <v>#N/A</v>
      </c>
      <c r="H2358" t="e">
        <f>VLOOKUP($D2358, Data!$A$2:$V$9750, H$16, 0)</f>
        <v>#N/A</v>
      </c>
      <c r="I2358" t="e">
        <f>VLOOKUP($D2358, Data!$A$2:$V$9750, I$16, 0)</f>
        <v>#N/A</v>
      </c>
    </row>
    <row r="2359" spans="1:9" x14ac:dyDescent="0.25">
      <c r="A2359" s="11">
        <v>27</v>
      </c>
      <c r="B2359" s="13" t="s">
        <v>181</v>
      </c>
      <c r="C2359" s="13" t="s">
        <v>30</v>
      </c>
      <c r="D2359" s="14" t="str">
        <f t="shared" si="38"/>
        <v>Not Ready27TransgenderPanic Disorder (9.1)</v>
      </c>
      <c r="E2359" t="e">
        <f>VLOOKUP($D2359, Data!$A$2:$V$9750, E$16, 0)</f>
        <v>#N/A</v>
      </c>
      <c r="F2359" t="e">
        <f>VLOOKUP($D2359, Data!$A$2:$V$9750, F$16, 0)</f>
        <v>#N/A</v>
      </c>
      <c r="G2359" t="e">
        <f>VLOOKUP($D2359, Data!$A$2:$V$9750, G$16, 0)</f>
        <v>#N/A</v>
      </c>
      <c r="H2359" t="e">
        <f>VLOOKUP($D2359, Data!$A$2:$V$9750, H$16, 0)</f>
        <v>#N/A</v>
      </c>
      <c r="I2359" t="e">
        <f>VLOOKUP($D2359, Data!$A$2:$V$9750, I$16, 0)</f>
        <v>#N/A</v>
      </c>
    </row>
    <row r="2360" spans="1:9" x14ac:dyDescent="0.25">
      <c r="A2360" s="11">
        <v>27</v>
      </c>
      <c r="B2360" s="13" t="s">
        <v>181</v>
      </c>
      <c r="C2360" s="13" t="s">
        <v>31</v>
      </c>
      <c r="D2360" s="14" t="str">
        <f t="shared" si="38"/>
        <v>Not Ready27TransgenderGeneralized Anxiety Disorder (6.1)</v>
      </c>
      <c r="E2360" t="e">
        <f>VLOOKUP($D2360, Data!$A$2:$V$9750, E$16, 0)</f>
        <v>#N/A</v>
      </c>
      <c r="F2360" t="e">
        <f>VLOOKUP($D2360, Data!$A$2:$V$9750, F$16, 0)</f>
        <v>#N/A</v>
      </c>
      <c r="G2360" t="e">
        <f>VLOOKUP($D2360, Data!$A$2:$V$9750, G$16, 0)</f>
        <v>#N/A</v>
      </c>
      <c r="H2360" t="e">
        <f>VLOOKUP($D2360, Data!$A$2:$V$9750, H$16, 0)</f>
        <v>#N/A</v>
      </c>
      <c r="I2360" t="e">
        <f>VLOOKUP($D2360, Data!$A$2:$V$9750, I$16, 0)</f>
        <v>#N/A</v>
      </c>
    </row>
    <row r="2361" spans="1:9" x14ac:dyDescent="0.25">
      <c r="A2361" s="11">
        <v>27</v>
      </c>
      <c r="B2361" s="13" t="s">
        <v>181</v>
      </c>
      <c r="C2361" s="13" t="s">
        <v>32</v>
      </c>
      <c r="D2361" s="14" t="str">
        <f t="shared" si="38"/>
        <v>Not Ready27TransgenderMajor Depressive Disorder (10.1)</v>
      </c>
      <c r="E2361" t="e">
        <f>VLOOKUP($D2361, Data!$A$2:$V$9750, E$16, 0)</f>
        <v>#N/A</v>
      </c>
      <c r="F2361" t="e">
        <f>VLOOKUP($D2361, Data!$A$2:$V$9750, F$16, 0)</f>
        <v>#N/A</v>
      </c>
      <c r="G2361" t="e">
        <f>VLOOKUP($D2361, Data!$A$2:$V$9750, G$16, 0)</f>
        <v>#N/A</v>
      </c>
      <c r="H2361" t="e">
        <f>VLOOKUP($D2361, Data!$A$2:$V$9750, H$16, 0)</f>
        <v>#N/A</v>
      </c>
      <c r="I2361" t="e">
        <f>VLOOKUP($D2361, Data!$A$2:$V$9750, I$16, 0)</f>
        <v>#N/A</v>
      </c>
    </row>
    <row r="2362" spans="1:9" x14ac:dyDescent="0.25">
      <c r="A2362" s="11">
        <v>27</v>
      </c>
      <c r="B2362" s="13" t="s">
        <v>181</v>
      </c>
      <c r="C2362" s="13" t="s">
        <v>33</v>
      </c>
      <c r="D2362" s="14" t="str">
        <f t="shared" si="38"/>
        <v>Not Ready27TransgenderSeparation Anxiety Disorder (7.1)</v>
      </c>
      <c r="E2362" t="e">
        <f>VLOOKUP($D2362, Data!$A$2:$V$9750, E$16, 0)</f>
        <v>#N/A</v>
      </c>
      <c r="F2362" t="e">
        <f>VLOOKUP($D2362, Data!$A$2:$V$9750, F$16, 0)</f>
        <v>#N/A</v>
      </c>
      <c r="G2362" t="e">
        <f>VLOOKUP($D2362, Data!$A$2:$V$9750, G$16, 0)</f>
        <v>#N/A</v>
      </c>
      <c r="H2362" t="e">
        <f>VLOOKUP($D2362, Data!$A$2:$V$9750, H$16, 0)</f>
        <v>#N/A</v>
      </c>
      <c r="I2362" t="e">
        <f>VLOOKUP($D2362, Data!$A$2:$V$9750, I$16, 0)</f>
        <v>#N/A</v>
      </c>
    </row>
    <row r="2363" spans="1:9" x14ac:dyDescent="0.25">
      <c r="A2363" s="11">
        <v>27</v>
      </c>
      <c r="B2363" s="13" t="s">
        <v>181</v>
      </c>
      <c r="C2363" s="13" t="s">
        <v>34</v>
      </c>
      <c r="D2363" s="14" t="str">
        <f t="shared" si="38"/>
        <v>Not Ready27TransgenderObsessive Compulsive Disorder (6.1)</v>
      </c>
      <c r="E2363" t="e">
        <f>VLOOKUP($D2363, Data!$A$2:$V$9750, E$16, 0)</f>
        <v>#N/A</v>
      </c>
      <c r="F2363" t="e">
        <f>VLOOKUP($D2363, Data!$A$2:$V$9750, F$16, 0)</f>
        <v>#N/A</v>
      </c>
      <c r="G2363" t="e">
        <f>VLOOKUP($D2363, Data!$A$2:$V$9750, G$16, 0)</f>
        <v>#N/A</v>
      </c>
      <c r="H2363" t="e">
        <f>VLOOKUP($D2363, Data!$A$2:$V$9750, H$16, 0)</f>
        <v>#N/A</v>
      </c>
      <c r="I2363" t="e">
        <f>VLOOKUP($D2363, Data!$A$2:$V$9750, I$16, 0)</f>
        <v>#N/A</v>
      </c>
    </row>
    <row r="2364" spans="1:9" x14ac:dyDescent="0.25">
      <c r="A2364" s="11">
        <v>27</v>
      </c>
      <c r="B2364" s="13" t="s">
        <v>181</v>
      </c>
      <c r="C2364" s="13" t="s">
        <v>35</v>
      </c>
      <c r="D2364" s="14" t="str">
        <f t="shared" si="38"/>
        <v>Not Ready27TransgenderTotal Anxiety (37.1)</v>
      </c>
      <c r="E2364" t="e">
        <f>VLOOKUP($D2364, Data!$A$2:$V$9750, E$16, 0)</f>
        <v>#N/A</v>
      </c>
      <c r="F2364" t="e">
        <f>VLOOKUP($D2364, Data!$A$2:$V$9750, F$16, 0)</f>
        <v>#N/A</v>
      </c>
      <c r="G2364" t="e">
        <f>VLOOKUP($D2364, Data!$A$2:$V$9750, G$16, 0)</f>
        <v>#N/A</v>
      </c>
      <c r="H2364" t="e">
        <f>VLOOKUP($D2364, Data!$A$2:$V$9750, H$16, 0)</f>
        <v>#N/A</v>
      </c>
      <c r="I2364" t="e">
        <f>VLOOKUP($D2364, Data!$A$2:$V$9750, I$16, 0)</f>
        <v>#N/A</v>
      </c>
    </row>
    <row r="2365" spans="1:9" x14ac:dyDescent="0.25">
      <c r="A2365" s="11">
        <v>27</v>
      </c>
      <c r="B2365" s="13" t="s">
        <v>181</v>
      </c>
      <c r="C2365" s="13" t="s">
        <v>36</v>
      </c>
      <c r="D2365" s="14" t="str">
        <f t="shared" si="38"/>
        <v>Not Ready27TransgenderTotal Anxiety and Depression (47.1)</v>
      </c>
      <c r="E2365" t="e">
        <f>VLOOKUP($D2365, Data!$A$2:$V$9750, E$16, 0)</f>
        <v>#N/A</v>
      </c>
      <c r="F2365" t="e">
        <f>VLOOKUP($D2365, Data!$A$2:$V$9750, F$16, 0)</f>
        <v>#N/A</v>
      </c>
      <c r="G2365" t="e">
        <f>VLOOKUP($D2365, Data!$A$2:$V$9750, G$16, 0)</f>
        <v>#N/A</v>
      </c>
      <c r="H2365" t="e">
        <f>VLOOKUP($D2365, Data!$A$2:$V$9750, H$16, 0)</f>
        <v>#N/A</v>
      </c>
      <c r="I2365" t="e">
        <f>VLOOKUP($D2365, Data!$A$2:$V$9750, I$16, 0)</f>
        <v>#N/A</v>
      </c>
    </row>
    <row r="2366" spans="1:9" x14ac:dyDescent="0.25">
      <c r="A2366" s="11">
        <v>27</v>
      </c>
      <c r="B2366" s="13" t="s">
        <v>181</v>
      </c>
      <c r="C2366" s="13" t="s">
        <v>52</v>
      </c>
      <c r="D2366" s="14" t="str">
        <f t="shared" si="38"/>
        <v>Not Ready27TransgenderTotal Anxiety (15.1)</v>
      </c>
      <c r="E2366" t="e">
        <f>VLOOKUP($D2366, Data!$A$2:$V$9750, E$16, 0)</f>
        <v>#N/A</v>
      </c>
      <c r="F2366" t="e">
        <f>VLOOKUP($D2366, Data!$A$2:$V$9750, F$16, 0)</f>
        <v>#N/A</v>
      </c>
      <c r="G2366" t="e">
        <f>VLOOKUP($D2366, Data!$A$2:$V$9750, G$16, 0)</f>
        <v>#N/A</v>
      </c>
      <c r="H2366" t="e">
        <f>VLOOKUP($D2366, Data!$A$2:$V$9750, H$16, 0)</f>
        <v>#N/A</v>
      </c>
      <c r="I2366" t="e">
        <f>VLOOKUP($D2366, Data!$A$2:$V$9750, I$16, 0)</f>
        <v>#N/A</v>
      </c>
    </row>
    <row r="2367" spans="1:9" x14ac:dyDescent="0.25">
      <c r="A2367" s="11">
        <v>27</v>
      </c>
      <c r="B2367" s="13" t="s">
        <v>181</v>
      </c>
      <c r="C2367" s="13" t="s">
        <v>53</v>
      </c>
      <c r="D2367" s="14" t="str">
        <f t="shared" si="38"/>
        <v>Not Ready27TransgenderTotal Anxiety and Depression (25.1)</v>
      </c>
      <c r="E2367" t="e">
        <f>VLOOKUP($D2367, Data!$A$2:$V$9750, E$16, 0)</f>
        <v>#N/A</v>
      </c>
      <c r="F2367" t="e">
        <f>VLOOKUP($D2367, Data!$A$2:$V$9750, F$16, 0)</f>
        <v>#N/A</v>
      </c>
      <c r="G2367" t="e">
        <f>VLOOKUP($D2367, Data!$A$2:$V$9750, G$16, 0)</f>
        <v>#N/A</v>
      </c>
      <c r="H2367" t="e">
        <f>VLOOKUP($D2367, Data!$A$2:$V$9750, H$16, 0)</f>
        <v>#N/A</v>
      </c>
      <c r="I2367" t="e">
        <f>VLOOKUP($D2367, Data!$A$2:$V$9750, I$16, 0)</f>
        <v>#N/A</v>
      </c>
    </row>
    <row r="2368" spans="1:9" x14ac:dyDescent="0.25">
      <c r="A2368" s="11">
        <v>27</v>
      </c>
      <c r="B2368" s="13" t="s">
        <v>181</v>
      </c>
      <c r="C2368" s="13" t="s">
        <v>182</v>
      </c>
      <c r="D2368" s="14" t="str">
        <f t="shared" si="38"/>
        <v>Not Ready27TransgenderTotal Depression (5.1)</v>
      </c>
      <c r="E2368" t="e">
        <f>VLOOKUP($D2368, Data!$A$2:$V$9750, E$16, 0)</f>
        <v>#N/A</v>
      </c>
      <c r="F2368" t="e">
        <f>VLOOKUP($D2368, Data!$A$2:$V$9750, F$16, 0)</f>
        <v>#N/A</v>
      </c>
      <c r="G2368" t="e">
        <f>VLOOKUP($D2368, Data!$A$2:$V$9750, G$16, 0)</f>
        <v>#N/A</v>
      </c>
      <c r="H2368" t="e">
        <f>VLOOKUP($D2368, Data!$A$2:$V$9750, H$16, 0)</f>
        <v>#N/A</v>
      </c>
      <c r="I2368" t="e">
        <f>VLOOKUP($D2368, Data!$A$2:$V$9750, I$16, 0)</f>
        <v>#N/A</v>
      </c>
    </row>
    <row r="2369" spans="1:9" x14ac:dyDescent="0.25">
      <c r="A2369" s="11">
        <v>27</v>
      </c>
      <c r="B2369" s="13" t="s">
        <v>181</v>
      </c>
      <c r="C2369" s="13" t="s">
        <v>183</v>
      </c>
      <c r="D2369" s="14" t="str">
        <f t="shared" si="38"/>
        <v>Not Ready27TransgenderTotal Anxiety (20.1)</v>
      </c>
      <c r="E2369" t="e">
        <f>VLOOKUP($D2369, Data!$A$2:$V$9750, E$16, 0)</f>
        <v>#N/A</v>
      </c>
      <c r="F2369" t="e">
        <f>VLOOKUP($D2369, Data!$A$2:$V$9750, F$16, 0)</f>
        <v>#N/A</v>
      </c>
      <c r="G2369" t="e">
        <f>VLOOKUP($D2369, Data!$A$2:$V$9750, G$16, 0)</f>
        <v>#N/A</v>
      </c>
      <c r="H2369" t="e">
        <f>VLOOKUP($D2369, Data!$A$2:$V$9750, H$16, 0)</f>
        <v>#N/A</v>
      </c>
      <c r="I2369" t="e">
        <f>VLOOKUP($D2369, Data!$A$2:$V$9750, I$16, 0)</f>
        <v>#N/A</v>
      </c>
    </row>
    <row r="2370" spans="1:9" x14ac:dyDescent="0.25">
      <c r="A2370" s="11">
        <v>28</v>
      </c>
      <c r="B2370" s="13" t="s">
        <v>176</v>
      </c>
      <c r="C2370" s="13" t="s">
        <v>29</v>
      </c>
      <c r="D2370" s="14" t="str">
        <f t="shared" si="38"/>
        <v>Not Ready28BigenderSocial Phobia (9.1)</v>
      </c>
      <c r="E2370" t="e">
        <f>VLOOKUP($D2370, Data!$A$2:$V$9750, E$16, 0)</f>
        <v>#N/A</v>
      </c>
      <c r="F2370" t="e">
        <f>VLOOKUP($D2370, Data!$A$2:$V$9750, F$16, 0)</f>
        <v>#N/A</v>
      </c>
      <c r="G2370" t="e">
        <f>VLOOKUP($D2370, Data!$A$2:$V$9750, G$16, 0)</f>
        <v>#N/A</v>
      </c>
      <c r="H2370" t="e">
        <f>VLOOKUP($D2370, Data!$A$2:$V$9750, H$16, 0)</f>
        <v>#N/A</v>
      </c>
      <c r="I2370" t="e">
        <f>VLOOKUP($D2370, Data!$A$2:$V$9750, I$16, 0)</f>
        <v>#N/A</v>
      </c>
    </row>
    <row r="2371" spans="1:9" x14ac:dyDescent="0.25">
      <c r="A2371" s="11">
        <v>28</v>
      </c>
      <c r="B2371" s="13" t="s">
        <v>176</v>
      </c>
      <c r="C2371" s="13" t="s">
        <v>30</v>
      </c>
      <c r="D2371" s="14" t="str">
        <f t="shared" si="38"/>
        <v>Not Ready28BigenderPanic Disorder (9.1)</v>
      </c>
      <c r="E2371" t="e">
        <f>VLOOKUP($D2371, Data!$A$2:$V$9750, E$16, 0)</f>
        <v>#N/A</v>
      </c>
      <c r="F2371" t="e">
        <f>VLOOKUP($D2371, Data!$A$2:$V$9750, F$16, 0)</f>
        <v>#N/A</v>
      </c>
      <c r="G2371" t="e">
        <f>VLOOKUP($D2371, Data!$A$2:$V$9750, G$16, 0)</f>
        <v>#N/A</v>
      </c>
      <c r="H2371" t="e">
        <f>VLOOKUP($D2371, Data!$A$2:$V$9750, H$16, 0)</f>
        <v>#N/A</v>
      </c>
      <c r="I2371" t="e">
        <f>VLOOKUP($D2371, Data!$A$2:$V$9750, I$16, 0)</f>
        <v>#N/A</v>
      </c>
    </row>
    <row r="2372" spans="1:9" x14ac:dyDescent="0.25">
      <c r="A2372" s="11">
        <v>28</v>
      </c>
      <c r="B2372" s="13" t="s">
        <v>176</v>
      </c>
      <c r="C2372" s="13" t="s">
        <v>31</v>
      </c>
      <c r="D2372" s="14" t="str">
        <f t="shared" si="38"/>
        <v>Not Ready28BigenderGeneralized Anxiety Disorder (6.1)</v>
      </c>
      <c r="E2372" t="e">
        <f>VLOOKUP($D2372, Data!$A$2:$V$9750, E$16, 0)</f>
        <v>#N/A</v>
      </c>
      <c r="F2372" t="e">
        <f>VLOOKUP($D2372, Data!$A$2:$V$9750, F$16, 0)</f>
        <v>#N/A</v>
      </c>
      <c r="G2372" t="e">
        <f>VLOOKUP($D2372, Data!$A$2:$V$9750, G$16, 0)</f>
        <v>#N/A</v>
      </c>
      <c r="H2372" t="e">
        <f>VLOOKUP($D2372, Data!$A$2:$V$9750, H$16, 0)</f>
        <v>#N/A</v>
      </c>
      <c r="I2372" t="e">
        <f>VLOOKUP($D2372, Data!$A$2:$V$9750, I$16, 0)</f>
        <v>#N/A</v>
      </c>
    </row>
    <row r="2373" spans="1:9" x14ac:dyDescent="0.25">
      <c r="A2373" s="11">
        <v>28</v>
      </c>
      <c r="B2373" s="13" t="s">
        <v>176</v>
      </c>
      <c r="C2373" s="13" t="s">
        <v>32</v>
      </c>
      <c r="D2373" s="14" t="str">
        <f t="shared" si="38"/>
        <v>Not Ready28BigenderMajor Depressive Disorder (10.1)</v>
      </c>
      <c r="E2373" t="e">
        <f>VLOOKUP($D2373, Data!$A$2:$V$9750, E$16, 0)</f>
        <v>#N/A</v>
      </c>
      <c r="F2373" t="e">
        <f>VLOOKUP($D2373, Data!$A$2:$V$9750, F$16, 0)</f>
        <v>#N/A</v>
      </c>
      <c r="G2373" t="e">
        <f>VLOOKUP($D2373, Data!$A$2:$V$9750, G$16, 0)</f>
        <v>#N/A</v>
      </c>
      <c r="H2373" t="e">
        <f>VLOOKUP($D2373, Data!$A$2:$V$9750, H$16, 0)</f>
        <v>#N/A</v>
      </c>
      <c r="I2373" t="e">
        <f>VLOOKUP($D2373, Data!$A$2:$V$9750, I$16, 0)</f>
        <v>#N/A</v>
      </c>
    </row>
    <row r="2374" spans="1:9" x14ac:dyDescent="0.25">
      <c r="A2374" s="11">
        <v>28</v>
      </c>
      <c r="B2374" s="13" t="s">
        <v>176</v>
      </c>
      <c r="C2374" s="13" t="s">
        <v>33</v>
      </c>
      <c r="D2374" s="14" t="str">
        <f t="shared" si="38"/>
        <v>Not Ready28BigenderSeparation Anxiety Disorder (7.1)</v>
      </c>
      <c r="E2374" t="e">
        <f>VLOOKUP($D2374, Data!$A$2:$V$9750, E$16, 0)</f>
        <v>#N/A</v>
      </c>
      <c r="F2374" t="e">
        <f>VLOOKUP($D2374, Data!$A$2:$V$9750, F$16, 0)</f>
        <v>#N/A</v>
      </c>
      <c r="G2374" t="e">
        <f>VLOOKUP($D2374, Data!$A$2:$V$9750, G$16, 0)</f>
        <v>#N/A</v>
      </c>
      <c r="H2374" t="e">
        <f>VLOOKUP($D2374, Data!$A$2:$V$9750, H$16, 0)</f>
        <v>#N/A</v>
      </c>
      <c r="I2374" t="e">
        <f>VLOOKUP($D2374, Data!$A$2:$V$9750, I$16, 0)</f>
        <v>#N/A</v>
      </c>
    </row>
    <row r="2375" spans="1:9" x14ac:dyDescent="0.25">
      <c r="A2375" s="11">
        <v>28</v>
      </c>
      <c r="B2375" s="13" t="s">
        <v>176</v>
      </c>
      <c r="C2375" s="13" t="s">
        <v>34</v>
      </c>
      <c r="D2375" s="14" t="str">
        <f t="shared" si="38"/>
        <v>Not Ready28BigenderObsessive Compulsive Disorder (6.1)</v>
      </c>
      <c r="E2375" t="e">
        <f>VLOOKUP($D2375, Data!$A$2:$V$9750, E$16, 0)</f>
        <v>#N/A</v>
      </c>
      <c r="F2375" t="e">
        <f>VLOOKUP($D2375, Data!$A$2:$V$9750, F$16, 0)</f>
        <v>#N/A</v>
      </c>
      <c r="G2375" t="e">
        <f>VLOOKUP($D2375, Data!$A$2:$V$9750, G$16, 0)</f>
        <v>#N/A</v>
      </c>
      <c r="H2375" t="e">
        <f>VLOOKUP($D2375, Data!$A$2:$V$9750, H$16, 0)</f>
        <v>#N/A</v>
      </c>
      <c r="I2375" t="e">
        <f>VLOOKUP($D2375, Data!$A$2:$V$9750, I$16, 0)</f>
        <v>#N/A</v>
      </c>
    </row>
    <row r="2376" spans="1:9" x14ac:dyDescent="0.25">
      <c r="A2376" s="11">
        <v>28</v>
      </c>
      <c r="B2376" s="13" t="s">
        <v>176</v>
      </c>
      <c r="C2376" s="13" t="s">
        <v>35</v>
      </c>
      <c r="D2376" s="14" t="str">
        <f t="shared" si="38"/>
        <v>Not Ready28BigenderTotal Anxiety (37.1)</v>
      </c>
      <c r="E2376" t="e">
        <f>VLOOKUP($D2376, Data!$A$2:$V$9750, E$16, 0)</f>
        <v>#N/A</v>
      </c>
      <c r="F2376" t="e">
        <f>VLOOKUP($D2376, Data!$A$2:$V$9750, F$16, 0)</f>
        <v>#N/A</v>
      </c>
      <c r="G2376" t="e">
        <f>VLOOKUP($D2376, Data!$A$2:$V$9750, G$16, 0)</f>
        <v>#N/A</v>
      </c>
      <c r="H2376" t="e">
        <f>VLOOKUP($D2376, Data!$A$2:$V$9750, H$16, 0)</f>
        <v>#N/A</v>
      </c>
      <c r="I2376" t="e">
        <f>VLOOKUP($D2376, Data!$A$2:$V$9750, I$16, 0)</f>
        <v>#N/A</v>
      </c>
    </row>
    <row r="2377" spans="1:9" x14ac:dyDescent="0.25">
      <c r="A2377" s="11">
        <v>28</v>
      </c>
      <c r="B2377" s="13" t="s">
        <v>176</v>
      </c>
      <c r="C2377" s="13" t="s">
        <v>36</v>
      </c>
      <c r="D2377" s="14" t="str">
        <f t="shared" si="38"/>
        <v>Not Ready28BigenderTotal Anxiety and Depression (47.1)</v>
      </c>
      <c r="E2377" t="e">
        <f>VLOOKUP($D2377, Data!$A$2:$V$9750, E$16, 0)</f>
        <v>#N/A</v>
      </c>
      <c r="F2377" t="e">
        <f>VLOOKUP($D2377, Data!$A$2:$V$9750, F$16, 0)</f>
        <v>#N/A</v>
      </c>
      <c r="G2377" t="e">
        <f>VLOOKUP($D2377, Data!$A$2:$V$9750, G$16, 0)</f>
        <v>#N/A</v>
      </c>
      <c r="H2377" t="e">
        <f>VLOOKUP($D2377, Data!$A$2:$V$9750, H$16, 0)</f>
        <v>#N/A</v>
      </c>
      <c r="I2377" t="e">
        <f>VLOOKUP($D2377, Data!$A$2:$V$9750, I$16, 0)</f>
        <v>#N/A</v>
      </c>
    </row>
    <row r="2378" spans="1:9" x14ac:dyDescent="0.25">
      <c r="A2378" s="11">
        <v>28</v>
      </c>
      <c r="B2378" s="13" t="s">
        <v>176</v>
      </c>
      <c r="C2378" s="13" t="s">
        <v>52</v>
      </c>
      <c r="D2378" s="14" t="str">
        <f t="shared" si="38"/>
        <v>Not Ready28BigenderTotal Anxiety (15.1)</v>
      </c>
      <c r="E2378" t="e">
        <f>VLOOKUP($D2378, Data!$A$2:$V$9750, E$16, 0)</f>
        <v>#N/A</v>
      </c>
      <c r="F2378" t="e">
        <f>VLOOKUP($D2378, Data!$A$2:$V$9750, F$16, 0)</f>
        <v>#N/A</v>
      </c>
      <c r="G2378" t="e">
        <f>VLOOKUP($D2378, Data!$A$2:$V$9750, G$16, 0)</f>
        <v>#N/A</v>
      </c>
      <c r="H2378" t="e">
        <f>VLOOKUP($D2378, Data!$A$2:$V$9750, H$16, 0)</f>
        <v>#N/A</v>
      </c>
      <c r="I2378" t="e">
        <f>VLOOKUP($D2378, Data!$A$2:$V$9750, I$16, 0)</f>
        <v>#N/A</v>
      </c>
    </row>
    <row r="2379" spans="1:9" x14ac:dyDescent="0.25">
      <c r="A2379" s="11">
        <v>28</v>
      </c>
      <c r="B2379" s="13" t="s">
        <v>176</v>
      </c>
      <c r="C2379" s="13" t="s">
        <v>53</v>
      </c>
      <c r="D2379" s="14" t="str">
        <f t="shared" si="38"/>
        <v>Not Ready28BigenderTotal Anxiety and Depression (25.1)</v>
      </c>
      <c r="E2379" t="e">
        <f>VLOOKUP($D2379, Data!$A$2:$V$9750, E$16, 0)</f>
        <v>#N/A</v>
      </c>
      <c r="F2379" t="e">
        <f>VLOOKUP($D2379, Data!$A$2:$V$9750, F$16, 0)</f>
        <v>#N/A</v>
      </c>
      <c r="G2379" t="e">
        <f>VLOOKUP($D2379, Data!$A$2:$V$9750, G$16, 0)</f>
        <v>#N/A</v>
      </c>
      <c r="H2379" t="e">
        <f>VLOOKUP($D2379, Data!$A$2:$V$9750, H$16, 0)</f>
        <v>#N/A</v>
      </c>
      <c r="I2379" t="e">
        <f>VLOOKUP($D2379, Data!$A$2:$V$9750, I$16, 0)</f>
        <v>#N/A</v>
      </c>
    </row>
    <row r="2380" spans="1:9" x14ac:dyDescent="0.25">
      <c r="A2380" s="11">
        <v>28</v>
      </c>
      <c r="B2380" s="13" t="s">
        <v>176</v>
      </c>
      <c r="C2380" s="13" t="s">
        <v>182</v>
      </c>
      <c r="D2380" s="14" t="str">
        <f t="shared" si="38"/>
        <v>Not Ready28BigenderTotal Depression (5.1)</v>
      </c>
      <c r="E2380" t="e">
        <f>VLOOKUP($D2380, Data!$A$2:$V$9750, E$16, 0)</f>
        <v>#N/A</v>
      </c>
      <c r="F2380" t="e">
        <f>VLOOKUP($D2380, Data!$A$2:$V$9750, F$16, 0)</f>
        <v>#N/A</v>
      </c>
      <c r="G2380" t="e">
        <f>VLOOKUP($D2380, Data!$A$2:$V$9750, G$16, 0)</f>
        <v>#N/A</v>
      </c>
      <c r="H2380" t="e">
        <f>VLOOKUP($D2380, Data!$A$2:$V$9750, H$16, 0)</f>
        <v>#N/A</v>
      </c>
      <c r="I2380" t="e">
        <f>VLOOKUP($D2380, Data!$A$2:$V$9750, I$16, 0)</f>
        <v>#N/A</v>
      </c>
    </row>
    <row r="2381" spans="1:9" x14ac:dyDescent="0.25">
      <c r="A2381" s="11">
        <v>28</v>
      </c>
      <c r="B2381" s="13" t="s">
        <v>176</v>
      </c>
      <c r="C2381" s="13" t="s">
        <v>183</v>
      </c>
      <c r="D2381" s="14" t="str">
        <f t="shared" si="38"/>
        <v>Not Ready28BigenderTotal Anxiety (20.1)</v>
      </c>
      <c r="E2381" t="e">
        <f>VLOOKUP($D2381, Data!$A$2:$V$9750, E$16, 0)</f>
        <v>#N/A</v>
      </c>
      <c r="F2381" t="e">
        <f>VLOOKUP($D2381, Data!$A$2:$V$9750, F$16, 0)</f>
        <v>#N/A</v>
      </c>
      <c r="G2381" t="e">
        <f>VLOOKUP($D2381, Data!$A$2:$V$9750, G$16, 0)</f>
        <v>#N/A</v>
      </c>
      <c r="H2381" t="e">
        <f>VLOOKUP($D2381, Data!$A$2:$V$9750, H$16, 0)</f>
        <v>#N/A</v>
      </c>
      <c r="I2381" t="e">
        <f>VLOOKUP($D2381, Data!$A$2:$V$9750, I$16, 0)</f>
        <v>#N/A</v>
      </c>
    </row>
    <row r="2382" spans="1:9" x14ac:dyDescent="0.25">
      <c r="A2382" s="11">
        <v>28</v>
      </c>
      <c r="B2382" s="13" t="s">
        <v>177</v>
      </c>
      <c r="C2382" s="13" t="s">
        <v>29</v>
      </c>
      <c r="D2382" s="14" t="str">
        <f t="shared" si="38"/>
        <v>Not Ready28FemaleSocial Phobia (9.1)</v>
      </c>
      <c r="E2382" t="e">
        <f>VLOOKUP($D2382, Data!$A$2:$V$9750, E$16, 0)</f>
        <v>#N/A</v>
      </c>
      <c r="F2382" t="e">
        <f>VLOOKUP($D2382, Data!$A$2:$V$9750, F$16, 0)</f>
        <v>#N/A</v>
      </c>
      <c r="G2382" t="e">
        <f>VLOOKUP($D2382, Data!$A$2:$V$9750, G$16, 0)</f>
        <v>#N/A</v>
      </c>
      <c r="H2382" t="e">
        <f>VLOOKUP($D2382, Data!$A$2:$V$9750, H$16, 0)</f>
        <v>#N/A</v>
      </c>
      <c r="I2382" t="e">
        <f>VLOOKUP($D2382, Data!$A$2:$V$9750, I$16, 0)</f>
        <v>#N/A</v>
      </c>
    </row>
    <row r="2383" spans="1:9" x14ac:dyDescent="0.25">
      <c r="A2383" s="11">
        <v>28</v>
      </c>
      <c r="B2383" s="13" t="s">
        <v>177</v>
      </c>
      <c r="C2383" s="13" t="s">
        <v>30</v>
      </c>
      <c r="D2383" s="14" t="str">
        <f t="shared" si="38"/>
        <v>Not Ready28FemalePanic Disorder (9.1)</v>
      </c>
      <c r="E2383" t="e">
        <f>VLOOKUP($D2383, Data!$A$2:$V$9750, E$16, 0)</f>
        <v>#N/A</v>
      </c>
      <c r="F2383" t="e">
        <f>VLOOKUP($D2383, Data!$A$2:$V$9750, F$16, 0)</f>
        <v>#N/A</v>
      </c>
      <c r="G2383" t="e">
        <f>VLOOKUP($D2383, Data!$A$2:$V$9750, G$16, 0)</f>
        <v>#N/A</v>
      </c>
      <c r="H2383" t="e">
        <f>VLOOKUP($D2383, Data!$A$2:$V$9750, H$16, 0)</f>
        <v>#N/A</v>
      </c>
      <c r="I2383" t="e">
        <f>VLOOKUP($D2383, Data!$A$2:$V$9750, I$16, 0)</f>
        <v>#N/A</v>
      </c>
    </row>
    <row r="2384" spans="1:9" x14ac:dyDescent="0.25">
      <c r="A2384" s="11">
        <v>28</v>
      </c>
      <c r="B2384" s="13" t="s">
        <v>177</v>
      </c>
      <c r="C2384" s="13" t="s">
        <v>31</v>
      </c>
      <c r="D2384" s="14" t="str">
        <f t="shared" si="38"/>
        <v>Not Ready28FemaleGeneralized Anxiety Disorder (6.1)</v>
      </c>
      <c r="E2384" t="e">
        <f>VLOOKUP($D2384, Data!$A$2:$V$9750, E$16, 0)</f>
        <v>#N/A</v>
      </c>
      <c r="F2384" t="e">
        <f>VLOOKUP($D2384, Data!$A$2:$V$9750, F$16, 0)</f>
        <v>#N/A</v>
      </c>
      <c r="G2384" t="e">
        <f>VLOOKUP($D2384, Data!$A$2:$V$9750, G$16, 0)</f>
        <v>#N/A</v>
      </c>
      <c r="H2384" t="e">
        <f>VLOOKUP($D2384, Data!$A$2:$V$9750, H$16, 0)</f>
        <v>#N/A</v>
      </c>
      <c r="I2384" t="e">
        <f>VLOOKUP($D2384, Data!$A$2:$V$9750, I$16, 0)</f>
        <v>#N/A</v>
      </c>
    </row>
    <row r="2385" spans="1:9" x14ac:dyDescent="0.25">
      <c r="A2385" s="11">
        <v>28</v>
      </c>
      <c r="B2385" s="13" t="s">
        <v>177</v>
      </c>
      <c r="C2385" s="13" t="s">
        <v>32</v>
      </c>
      <c r="D2385" s="14" t="str">
        <f t="shared" si="38"/>
        <v>Not Ready28FemaleMajor Depressive Disorder (10.1)</v>
      </c>
      <c r="E2385" t="e">
        <f>VLOOKUP($D2385, Data!$A$2:$V$9750, E$16, 0)</f>
        <v>#N/A</v>
      </c>
      <c r="F2385" t="e">
        <f>VLOOKUP($D2385, Data!$A$2:$V$9750, F$16, 0)</f>
        <v>#N/A</v>
      </c>
      <c r="G2385" t="e">
        <f>VLOOKUP($D2385, Data!$A$2:$V$9750, G$16, 0)</f>
        <v>#N/A</v>
      </c>
      <c r="H2385" t="e">
        <f>VLOOKUP($D2385, Data!$A$2:$V$9750, H$16, 0)</f>
        <v>#N/A</v>
      </c>
      <c r="I2385" t="e">
        <f>VLOOKUP($D2385, Data!$A$2:$V$9750, I$16, 0)</f>
        <v>#N/A</v>
      </c>
    </row>
    <row r="2386" spans="1:9" x14ac:dyDescent="0.25">
      <c r="A2386" s="11">
        <v>28</v>
      </c>
      <c r="B2386" s="13" t="s">
        <v>177</v>
      </c>
      <c r="C2386" s="13" t="s">
        <v>33</v>
      </c>
      <c r="D2386" s="14" t="str">
        <f t="shared" ref="D2386:D2449" si="39">$B$7&amp;A2386&amp;B2386&amp;C2386</f>
        <v>Not Ready28FemaleSeparation Anxiety Disorder (7.1)</v>
      </c>
      <c r="E2386" t="e">
        <f>VLOOKUP($D2386, Data!$A$2:$V$9750, E$16, 0)</f>
        <v>#N/A</v>
      </c>
      <c r="F2386" t="e">
        <f>VLOOKUP($D2386, Data!$A$2:$V$9750, F$16, 0)</f>
        <v>#N/A</v>
      </c>
      <c r="G2386" t="e">
        <f>VLOOKUP($D2386, Data!$A$2:$V$9750, G$16, 0)</f>
        <v>#N/A</v>
      </c>
      <c r="H2386" t="e">
        <f>VLOOKUP($D2386, Data!$A$2:$V$9750, H$16, 0)</f>
        <v>#N/A</v>
      </c>
      <c r="I2386" t="e">
        <f>VLOOKUP($D2386, Data!$A$2:$V$9750, I$16, 0)</f>
        <v>#N/A</v>
      </c>
    </row>
    <row r="2387" spans="1:9" x14ac:dyDescent="0.25">
      <c r="A2387" s="11">
        <v>28</v>
      </c>
      <c r="B2387" s="13" t="s">
        <v>177</v>
      </c>
      <c r="C2387" s="13" t="s">
        <v>34</v>
      </c>
      <c r="D2387" s="14" t="str">
        <f t="shared" si="39"/>
        <v>Not Ready28FemaleObsessive Compulsive Disorder (6.1)</v>
      </c>
      <c r="E2387" t="e">
        <f>VLOOKUP($D2387, Data!$A$2:$V$9750, E$16, 0)</f>
        <v>#N/A</v>
      </c>
      <c r="F2387" t="e">
        <f>VLOOKUP($D2387, Data!$A$2:$V$9750, F$16, 0)</f>
        <v>#N/A</v>
      </c>
      <c r="G2387" t="e">
        <f>VLOOKUP($D2387, Data!$A$2:$V$9750, G$16, 0)</f>
        <v>#N/A</v>
      </c>
      <c r="H2387" t="e">
        <f>VLOOKUP($D2387, Data!$A$2:$V$9750, H$16, 0)</f>
        <v>#N/A</v>
      </c>
      <c r="I2387" t="e">
        <f>VLOOKUP($D2387, Data!$A$2:$V$9750, I$16, 0)</f>
        <v>#N/A</v>
      </c>
    </row>
    <row r="2388" spans="1:9" x14ac:dyDescent="0.25">
      <c r="A2388" s="11">
        <v>28</v>
      </c>
      <c r="B2388" s="13" t="s">
        <v>177</v>
      </c>
      <c r="C2388" s="13" t="s">
        <v>35</v>
      </c>
      <c r="D2388" s="14" t="str">
        <f t="shared" si="39"/>
        <v>Not Ready28FemaleTotal Anxiety (37.1)</v>
      </c>
      <c r="E2388" t="e">
        <f>VLOOKUP($D2388, Data!$A$2:$V$9750, E$16, 0)</f>
        <v>#N/A</v>
      </c>
      <c r="F2388" t="e">
        <f>VLOOKUP($D2388, Data!$A$2:$V$9750, F$16, 0)</f>
        <v>#N/A</v>
      </c>
      <c r="G2388" t="e">
        <f>VLOOKUP($D2388, Data!$A$2:$V$9750, G$16, 0)</f>
        <v>#N/A</v>
      </c>
      <c r="H2388" t="e">
        <f>VLOOKUP($D2388, Data!$A$2:$V$9750, H$16, 0)</f>
        <v>#N/A</v>
      </c>
      <c r="I2388" t="e">
        <f>VLOOKUP($D2388, Data!$A$2:$V$9750, I$16, 0)</f>
        <v>#N/A</v>
      </c>
    </row>
    <row r="2389" spans="1:9" x14ac:dyDescent="0.25">
      <c r="A2389" s="11">
        <v>28</v>
      </c>
      <c r="B2389" s="13" t="s">
        <v>177</v>
      </c>
      <c r="C2389" s="13" t="s">
        <v>36</v>
      </c>
      <c r="D2389" s="14" t="str">
        <f t="shared" si="39"/>
        <v>Not Ready28FemaleTotal Anxiety and Depression (47.1)</v>
      </c>
      <c r="E2389" t="e">
        <f>VLOOKUP($D2389, Data!$A$2:$V$9750, E$16, 0)</f>
        <v>#N/A</v>
      </c>
      <c r="F2389" t="e">
        <f>VLOOKUP($D2389, Data!$A$2:$V$9750, F$16, 0)</f>
        <v>#N/A</v>
      </c>
      <c r="G2389" t="e">
        <f>VLOOKUP($D2389, Data!$A$2:$V$9750, G$16, 0)</f>
        <v>#N/A</v>
      </c>
      <c r="H2389" t="e">
        <f>VLOOKUP($D2389, Data!$A$2:$V$9750, H$16, 0)</f>
        <v>#N/A</v>
      </c>
      <c r="I2389" t="e">
        <f>VLOOKUP($D2389, Data!$A$2:$V$9750, I$16, 0)</f>
        <v>#N/A</v>
      </c>
    </row>
    <row r="2390" spans="1:9" x14ac:dyDescent="0.25">
      <c r="A2390" s="11">
        <v>28</v>
      </c>
      <c r="B2390" s="13" t="s">
        <v>177</v>
      </c>
      <c r="C2390" s="13" t="s">
        <v>52</v>
      </c>
      <c r="D2390" s="14" t="str">
        <f t="shared" si="39"/>
        <v>Not Ready28FemaleTotal Anxiety (15.1)</v>
      </c>
      <c r="E2390" t="e">
        <f>VLOOKUP($D2390, Data!$A$2:$V$9750, E$16, 0)</f>
        <v>#N/A</v>
      </c>
      <c r="F2390" t="e">
        <f>VLOOKUP($D2390, Data!$A$2:$V$9750, F$16, 0)</f>
        <v>#N/A</v>
      </c>
      <c r="G2390" t="e">
        <f>VLOOKUP($D2390, Data!$A$2:$V$9750, G$16, 0)</f>
        <v>#N/A</v>
      </c>
      <c r="H2390" t="e">
        <f>VLOOKUP($D2390, Data!$A$2:$V$9750, H$16, 0)</f>
        <v>#N/A</v>
      </c>
      <c r="I2390" t="e">
        <f>VLOOKUP($D2390, Data!$A$2:$V$9750, I$16, 0)</f>
        <v>#N/A</v>
      </c>
    </row>
    <row r="2391" spans="1:9" x14ac:dyDescent="0.25">
      <c r="A2391" s="11">
        <v>28</v>
      </c>
      <c r="B2391" s="13" t="s">
        <v>177</v>
      </c>
      <c r="C2391" s="13" t="s">
        <v>53</v>
      </c>
      <c r="D2391" s="14" t="str">
        <f t="shared" si="39"/>
        <v>Not Ready28FemaleTotal Anxiety and Depression (25.1)</v>
      </c>
      <c r="E2391" t="e">
        <f>VLOOKUP($D2391, Data!$A$2:$V$9750, E$16, 0)</f>
        <v>#N/A</v>
      </c>
      <c r="F2391" t="e">
        <f>VLOOKUP($D2391, Data!$A$2:$V$9750, F$16, 0)</f>
        <v>#N/A</v>
      </c>
      <c r="G2391" t="e">
        <f>VLOOKUP($D2391, Data!$A$2:$V$9750, G$16, 0)</f>
        <v>#N/A</v>
      </c>
      <c r="H2391" t="e">
        <f>VLOOKUP($D2391, Data!$A$2:$V$9750, H$16, 0)</f>
        <v>#N/A</v>
      </c>
      <c r="I2391" t="e">
        <f>VLOOKUP($D2391, Data!$A$2:$V$9750, I$16, 0)</f>
        <v>#N/A</v>
      </c>
    </row>
    <row r="2392" spans="1:9" x14ac:dyDescent="0.25">
      <c r="A2392" s="11">
        <v>28</v>
      </c>
      <c r="B2392" s="13" t="s">
        <v>177</v>
      </c>
      <c r="C2392" s="13" t="s">
        <v>182</v>
      </c>
      <c r="D2392" s="14" t="str">
        <f t="shared" si="39"/>
        <v>Not Ready28FemaleTotal Depression (5.1)</v>
      </c>
      <c r="E2392" t="e">
        <f>VLOOKUP($D2392, Data!$A$2:$V$9750, E$16, 0)</f>
        <v>#N/A</v>
      </c>
      <c r="F2392" t="e">
        <f>VLOOKUP($D2392, Data!$A$2:$V$9750, F$16, 0)</f>
        <v>#N/A</v>
      </c>
      <c r="G2392" t="e">
        <f>VLOOKUP($D2392, Data!$A$2:$V$9750, G$16, 0)</f>
        <v>#N/A</v>
      </c>
      <c r="H2392" t="e">
        <f>VLOOKUP($D2392, Data!$A$2:$V$9750, H$16, 0)</f>
        <v>#N/A</v>
      </c>
      <c r="I2392" t="e">
        <f>VLOOKUP($D2392, Data!$A$2:$V$9750, I$16, 0)</f>
        <v>#N/A</v>
      </c>
    </row>
    <row r="2393" spans="1:9" x14ac:dyDescent="0.25">
      <c r="A2393" s="11">
        <v>28</v>
      </c>
      <c r="B2393" s="13" t="s">
        <v>177</v>
      </c>
      <c r="C2393" s="13" t="s">
        <v>183</v>
      </c>
      <c r="D2393" s="14" t="str">
        <f t="shared" si="39"/>
        <v>Not Ready28FemaleTotal Anxiety (20.1)</v>
      </c>
      <c r="E2393" t="e">
        <f>VLOOKUP($D2393, Data!$A$2:$V$9750, E$16, 0)</f>
        <v>#N/A</v>
      </c>
      <c r="F2393" t="e">
        <f>VLOOKUP($D2393, Data!$A$2:$V$9750, F$16, 0)</f>
        <v>#N/A</v>
      </c>
      <c r="G2393" t="e">
        <f>VLOOKUP($D2393, Data!$A$2:$V$9750, G$16, 0)</f>
        <v>#N/A</v>
      </c>
      <c r="H2393" t="e">
        <f>VLOOKUP($D2393, Data!$A$2:$V$9750, H$16, 0)</f>
        <v>#N/A</v>
      </c>
      <c r="I2393" t="e">
        <f>VLOOKUP($D2393, Data!$A$2:$V$9750, I$16, 0)</f>
        <v>#N/A</v>
      </c>
    </row>
    <row r="2394" spans="1:9" x14ac:dyDescent="0.25">
      <c r="A2394" s="11">
        <v>28</v>
      </c>
      <c r="B2394" s="13" t="s">
        <v>178</v>
      </c>
      <c r="C2394" s="13" t="s">
        <v>29</v>
      </c>
      <c r="D2394" s="14" t="str">
        <f t="shared" si="39"/>
        <v>Not Ready28GenderfluidSocial Phobia (9.1)</v>
      </c>
      <c r="E2394" t="e">
        <f>VLOOKUP($D2394, Data!$A$2:$V$9750, E$16, 0)</f>
        <v>#N/A</v>
      </c>
      <c r="F2394" t="e">
        <f>VLOOKUP($D2394, Data!$A$2:$V$9750, F$16, 0)</f>
        <v>#N/A</v>
      </c>
      <c r="G2394" t="e">
        <f>VLOOKUP($D2394, Data!$A$2:$V$9750, G$16, 0)</f>
        <v>#N/A</v>
      </c>
      <c r="H2394" t="e">
        <f>VLOOKUP($D2394, Data!$A$2:$V$9750, H$16, 0)</f>
        <v>#N/A</v>
      </c>
      <c r="I2394" t="e">
        <f>VLOOKUP($D2394, Data!$A$2:$V$9750, I$16, 0)</f>
        <v>#N/A</v>
      </c>
    </row>
    <row r="2395" spans="1:9" x14ac:dyDescent="0.25">
      <c r="A2395" s="11">
        <v>28</v>
      </c>
      <c r="B2395" s="13" t="s">
        <v>178</v>
      </c>
      <c r="C2395" s="13" t="s">
        <v>30</v>
      </c>
      <c r="D2395" s="14" t="str">
        <f t="shared" si="39"/>
        <v>Not Ready28GenderfluidPanic Disorder (9.1)</v>
      </c>
      <c r="E2395" t="e">
        <f>VLOOKUP($D2395, Data!$A$2:$V$9750, E$16, 0)</f>
        <v>#N/A</v>
      </c>
      <c r="F2395" t="e">
        <f>VLOOKUP($D2395, Data!$A$2:$V$9750, F$16, 0)</f>
        <v>#N/A</v>
      </c>
      <c r="G2395" t="e">
        <f>VLOOKUP($D2395, Data!$A$2:$V$9750, G$16, 0)</f>
        <v>#N/A</v>
      </c>
      <c r="H2395" t="e">
        <f>VLOOKUP($D2395, Data!$A$2:$V$9750, H$16, 0)</f>
        <v>#N/A</v>
      </c>
      <c r="I2395" t="e">
        <f>VLOOKUP($D2395, Data!$A$2:$V$9750, I$16, 0)</f>
        <v>#N/A</v>
      </c>
    </row>
    <row r="2396" spans="1:9" x14ac:dyDescent="0.25">
      <c r="A2396" s="11">
        <v>28</v>
      </c>
      <c r="B2396" s="13" t="s">
        <v>178</v>
      </c>
      <c r="C2396" s="13" t="s">
        <v>31</v>
      </c>
      <c r="D2396" s="14" t="str">
        <f t="shared" si="39"/>
        <v>Not Ready28GenderfluidGeneralized Anxiety Disorder (6.1)</v>
      </c>
      <c r="E2396" t="e">
        <f>VLOOKUP($D2396, Data!$A$2:$V$9750, E$16, 0)</f>
        <v>#N/A</v>
      </c>
      <c r="F2396" t="e">
        <f>VLOOKUP($D2396, Data!$A$2:$V$9750, F$16, 0)</f>
        <v>#N/A</v>
      </c>
      <c r="G2396" t="e">
        <f>VLOOKUP($D2396, Data!$A$2:$V$9750, G$16, 0)</f>
        <v>#N/A</v>
      </c>
      <c r="H2396" t="e">
        <f>VLOOKUP($D2396, Data!$A$2:$V$9750, H$16, 0)</f>
        <v>#N/A</v>
      </c>
      <c r="I2396" t="e">
        <f>VLOOKUP($D2396, Data!$A$2:$V$9750, I$16, 0)</f>
        <v>#N/A</v>
      </c>
    </row>
    <row r="2397" spans="1:9" x14ac:dyDescent="0.25">
      <c r="A2397" s="11">
        <v>28</v>
      </c>
      <c r="B2397" s="13" t="s">
        <v>178</v>
      </c>
      <c r="C2397" s="13" t="s">
        <v>32</v>
      </c>
      <c r="D2397" s="14" t="str">
        <f t="shared" si="39"/>
        <v>Not Ready28GenderfluidMajor Depressive Disorder (10.1)</v>
      </c>
      <c r="E2397" t="e">
        <f>VLOOKUP($D2397, Data!$A$2:$V$9750, E$16, 0)</f>
        <v>#N/A</v>
      </c>
      <c r="F2397" t="e">
        <f>VLOOKUP($D2397, Data!$A$2:$V$9750, F$16, 0)</f>
        <v>#N/A</v>
      </c>
      <c r="G2397" t="e">
        <f>VLOOKUP($D2397, Data!$A$2:$V$9750, G$16, 0)</f>
        <v>#N/A</v>
      </c>
      <c r="H2397" t="e">
        <f>VLOOKUP($D2397, Data!$A$2:$V$9750, H$16, 0)</f>
        <v>#N/A</v>
      </c>
      <c r="I2397" t="e">
        <f>VLOOKUP($D2397, Data!$A$2:$V$9750, I$16, 0)</f>
        <v>#N/A</v>
      </c>
    </row>
    <row r="2398" spans="1:9" x14ac:dyDescent="0.25">
      <c r="A2398" s="11">
        <v>28</v>
      </c>
      <c r="B2398" s="13" t="s">
        <v>178</v>
      </c>
      <c r="C2398" s="13" t="s">
        <v>33</v>
      </c>
      <c r="D2398" s="14" t="str">
        <f t="shared" si="39"/>
        <v>Not Ready28GenderfluidSeparation Anxiety Disorder (7.1)</v>
      </c>
      <c r="E2398" t="e">
        <f>VLOOKUP($D2398, Data!$A$2:$V$9750, E$16, 0)</f>
        <v>#N/A</v>
      </c>
      <c r="F2398" t="e">
        <f>VLOOKUP($D2398, Data!$A$2:$V$9750, F$16, 0)</f>
        <v>#N/A</v>
      </c>
      <c r="G2398" t="e">
        <f>VLOOKUP($D2398, Data!$A$2:$V$9750, G$16, 0)</f>
        <v>#N/A</v>
      </c>
      <c r="H2398" t="e">
        <f>VLOOKUP($D2398, Data!$A$2:$V$9750, H$16, 0)</f>
        <v>#N/A</v>
      </c>
      <c r="I2398" t="e">
        <f>VLOOKUP($D2398, Data!$A$2:$V$9750, I$16, 0)</f>
        <v>#N/A</v>
      </c>
    </row>
    <row r="2399" spans="1:9" x14ac:dyDescent="0.25">
      <c r="A2399" s="11">
        <v>28</v>
      </c>
      <c r="B2399" s="13" t="s">
        <v>178</v>
      </c>
      <c r="C2399" s="13" t="s">
        <v>34</v>
      </c>
      <c r="D2399" s="14" t="str">
        <f t="shared" si="39"/>
        <v>Not Ready28GenderfluidObsessive Compulsive Disorder (6.1)</v>
      </c>
      <c r="E2399" t="e">
        <f>VLOOKUP($D2399, Data!$A$2:$V$9750, E$16, 0)</f>
        <v>#N/A</v>
      </c>
      <c r="F2399" t="e">
        <f>VLOOKUP($D2399, Data!$A$2:$V$9750, F$16, 0)</f>
        <v>#N/A</v>
      </c>
      <c r="G2399" t="e">
        <f>VLOOKUP($D2399, Data!$A$2:$V$9750, G$16, 0)</f>
        <v>#N/A</v>
      </c>
      <c r="H2399" t="e">
        <f>VLOOKUP($D2399, Data!$A$2:$V$9750, H$16, 0)</f>
        <v>#N/A</v>
      </c>
      <c r="I2399" t="e">
        <f>VLOOKUP($D2399, Data!$A$2:$V$9750, I$16, 0)</f>
        <v>#N/A</v>
      </c>
    </row>
    <row r="2400" spans="1:9" x14ac:dyDescent="0.25">
      <c r="A2400" s="11">
        <v>28</v>
      </c>
      <c r="B2400" s="13" t="s">
        <v>178</v>
      </c>
      <c r="C2400" s="13" t="s">
        <v>35</v>
      </c>
      <c r="D2400" s="14" t="str">
        <f t="shared" si="39"/>
        <v>Not Ready28GenderfluidTotal Anxiety (37.1)</v>
      </c>
      <c r="E2400" t="e">
        <f>VLOOKUP($D2400, Data!$A$2:$V$9750, E$16, 0)</f>
        <v>#N/A</v>
      </c>
      <c r="F2400" t="e">
        <f>VLOOKUP($D2400, Data!$A$2:$V$9750, F$16, 0)</f>
        <v>#N/A</v>
      </c>
      <c r="G2400" t="e">
        <f>VLOOKUP($D2400, Data!$A$2:$V$9750, G$16, 0)</f>
        <v>#N/A</v>
      </c>
      <c r="H2400" t="e">
        <f>VLOOKUP($D2400, Data!$A$2:$V$9750, H$16, 0)</f>
        <v>#N/A</v>
      </c>
      <c r="I2400" t="e">
        <f>VLOOKUP($D2400, Data!$A$2:$V$9750, I$16, 0)</f>
        <v>#N/A</v>
      </c>
    </row>
    <row r="2401" spans="1:9" x14ac:dyDescent="0.25">
      <c r="A2401" s="11">
        <v>28</v>
      </c>
      <c r="B2401" s="13" t="s">
        <v>178</v>
      </c>
      <c r="C2401" s="13" t="s">
        <v>36</v>
      </c>
      <c r="D2401" s="14" t="str">
        <f t="shared" si="39"/>
        <v>Not Ready28GenderfluidTotal Anxiety and Depression (47.1)</v>
      </c>
      <c r="E2401" t="e">
        <f>VLOOKUP($D2401, Data!$A$2:$V$9750, E$16, 0)</f>
        <v>#N/A</v>
      </c>
      <c r="F2401" t="e">
        <f>VLOOKUP($D2401, Data!$A$2:$V$9750, F$16, 0)</f>
        <v>#N/A</v>
      </c>
      <c r="G2401" t="e">
        <f>VLOOKUP($D2401, Data!$A$2:$V$9750, G$16, 0)</f>
        <v>#N/A</v>
      </c>
      <c r="H2401" t="e">
        <f>VLOOKUP($D2401, Data!$A$2:$V$9750, H$16, 0)</f>
        <v>#N/A</v>
      </c>
      <c r="I2401" t="e">
        <f>VLOOKUP($D2401, Data!$A$2:$V$9750, I$16, 0)</f>
        <v>#N/A</v>
      </c>
    </row>
    <row r="2402" spans="1:9" x14ac:dyDescent="0.25">
      <c r="A2402" s="11">
        <v>28</v>
      </c>
      <c r="B2402" s="13" t="s">
        <v>178</v>
      </c>
      <c r="C2402" s="13" t="s">
        <v>52</v>
      </c>
      <c r="D2402" s="14" t="str">
        <f t="shared" si="39"/>
        <v>Not Ready28GenderfluidTotal Anxiety (15.1)</v>
      </c>
      <c r="E2402" t="e">
        <f>VLOOKUP($D2402, Data!$A$2:$V$9750, E$16, 0)</f>
        <v>#N/A</v>
      </c>
      <c r="F2402" t="e">
        <f>VLOOKUP($D2402, Data!$A$2:$V$9750, F$16, 0)</f>
        <v>#N/A</v>
      </c>
      <c r="G2402" t="e">
        <f>VLOOKUP($D2402, Data!$A$2:$V$9750, G$16, 0)</f>
        <v>#N/A</v>
      </c>
      <c r="H2402" t="e">
        <f>VLOOKUP($D2402, Data!$A$2:$V$9750, H$16, 0)</f>
        <v>#N/A</v>
      </c>
      <c r="I2402" t="e">
        <f>VLOOKUP($D2402, Data!$A$2:$V$9750, I$16, 0)</f>
        <v>#N/A</v>
      </c>
    </row>
    <row r="2403" spans="1:9" x14ac:dyDescent="0.25">
      <c r="A2403" s="11">
        <v>28</v>
      </c>
      <c r="B2403" s="13" t="s">
        <v>178</v>
      </c>
      <c r="C2403" s="13" t="s">
        <v>53</v>
      </c>
      <c r="D2403" s="14" t="str">
        <f t="shared" si="39"/>
        <v>Not Ready28GenderfluidTotal Anxiety and Depression (25.1)</v>
      </c>
      <c r="E2403" t="e">
        <f>VLOOKUP($D2403, Data!$A$2:$V$9750, E$16, 0)</f>
        <v>#N/A</v>
      </c>
      <c r="F2403" t="e">
        <f>VLOOKUP($D2403, Data!$A$2:$V$9750, F$16, 0)</f>
        <v>#N/A</v>
      </c>
      <c r="G2403" t="e">
        <f>VLOOKUP($D2403, Data!$A$2:$V$9750, G$16, 0)</f>
        <v>#N/A</v>
      </c>
      <c r="H2403" t="e">
        <f>VLOOKUP($D2403, Data!$A$2:$V$9750, H$16, 0)</f>
        <v>#N/A</v>
      </c>
      <c r="I2403" t="e">
        <f>VLOOKUP($D2403, Data!$A$2:$V$9750, I$16, 0)</f>
        <v>#N/A</v>
      </c>
    </row>
    <row r="2404" spans="1:9" x14ac:dyDescent="0.25">
      <c r="A2404" s="11">
        <v>28</v>
      </c>
      <c r="B2404" s="13" t="s">
        <v>178</v>
      </c>
      <c r="C2404" s="13" t="s">
        <v>182</v>
      </c>
      <c r="D2404" s="14" t="str">
        <f t="shared" si="39"/>
        <v>Not Ready28GenderfluidTotal Depression (5.1)</v>
      </c>
      <c r="E2404" t="e">
        <f>VLOOKUP($D2404, Data!$A$2:$V$9750, E$16, 0)</f>
        <v>#N/A</v>
      </c>
      <c r="F2404" t="e">
        <f>VLOOKUP($D2404, Data!$A$2:$V$9750, F$16, 0)</f>
        <v>#N/A</v>
      </c>
      <c r="G2404" t="e">
        <f>VLOOKUP($D2404, Data!$A$2:$V$9750, G$16, 0)</f>
        <v>#N/A</v>
      </c>
      <c r="H2404" t="e">
        <f>VLOOKUP($D2404, Data!$A$2:$V$9750, H$16, 0)</f>
        <v>#N/A</v>
      </c>
      <c r="I2404" t="e">
        <f>VLOOKUP($D2404, Data!$A$2:$V$9750, I$16, 0)</f>
        <v>#N/A</v>
      </c>
    </row>
    <row r="2405" spans="1:9" x14ac:dyDescent="0.25">
      <c r="A2405" s="11">
        <v>28</v>
      </c>
      <c r="B2405" s="13" t="s">
        <v>178</v>
      </c>
      <c r="C2405" s="13" t="s">
        <v>183</v>
      </c>
      <c r="D2405" s="14" t="str">
        <f t="shared" si="39"/>
        <v>Not Ready28GenderfluidTotal Anxiety (20.1)</v>
      </c>
      <c r="E2405" t="e">
        <f>VLOOKUP($D2405, Data!$A$2:$V$9750, E$16, 0)</f>
        <v>#N/A</v>
      </c>
      <c r="F2405" t="e">
        <f>VLOOKUP($D2405, Data!$A$2:$V$9750, F$16, 0)</f>
        <v>#N/A</v>
      </c>
      <c r="G2405" t="e">
        <f>VLOOKUP($D2405, Data!$A$2:$V$9750, G$16, 0)</f>
        <v>#N/A</v>
      </c>
      <c r="H2405" t="e">
        <f>VLOOKUP($D2405, Data!$A$2:$V$9750, H$16, 0)</f>
        <v>#N/A</v>
      </c>
      <c r="I2405" t="e">
        <f>VLOOKUP($D2405, Data!$A$2:$V$9750, I$16, 0)</f>
        <v>#N/A</v>
      </c>
    </row>
    <row r="2406" spans="1:9" x14ac:dyDescent="0.25">
      <c r="A2406" s="11">
        <v>28</v>
      </c>
      <c r="B2406" s="13" t="s">
        <v>179</v>
      </c>
      <c r="C2406" s="13" t="s">
        <v>29</v>
      </c>
      <c r="D2406" s="14" t="str">
        <f t="shared" si="39"/>
        <v>Not Ready28MaleSocial Phobia (9.1)</v>
      </c>
      <c r="E2406" t="e">
        <f>VLOOKUP($D2406, Data!$A$2:$V$9750, E$16, 0)</f>
        <v>#N/A</v>
      </c>
      <c r="F2406" t="e">
        <f>VLOOKUP($D2406, Data!$A$2:$V$9750, F$16, 0)</f>
        <v>#N/A</v>
      </c>
      <c r="G2406" t="e">
        <f>VLOOKUP($D2406, Data!$A$2:$V$9750, G$16, 0)</f>
        <v>#N/A</v>
      </c>
      <c r="H2406" t="e">
        <f>VLOOKUP($D2406, Data!$A$2:$V$9750, H$16, 0)</f>
        <v>#N/A</v>
      </c>
      <c r="I2406" t="e">
        <f>VLOOKUP($D2406, Data!$A$2:$V$9750, I$16, 0)</f>
        <v>#N/A</v>
      </c>
    </row>
    <row r="2407" spans="1:9" x14ac:dyDescent="0.25">
      <c r="A2407" s="11">
        <v>28</v>
      </c>
      <c r="B2407" s="13" t="s">
        <v>179</v>
      </c>
      <c r="C2407" s="13" t="s">
        <v>30</v>
      </c>
      <c r="D2407" s="14" t="str">
        <f t="shared" si="39"/>
        <v>Not Ready28MalePanic Disorder (9.1)</v>
      </c>
      <c r="E2407" t="e">
        <f>VLOOKUP($D2407, Data!$A$2:$V$9750, E$16, 0)</f>
        <v>#N/A</v>
      </c>
      <c r="F2407" t="e">
        <f>VLOOKUP($D2407, Data!$A$2:$V$9750, F$16, 0)</f>
        <v>#N/A</v>
      </c>
      <c r="G2407" t="e">
        <f>VLOOKUP($D2407, Data!$A$2:$V$9750, G$16, 0)</f>
        <v>#N/A</v>
      </c>
      <c r="H2407" t="e">
        <f>VLOOKUP($D2407, Data!$A$2:$V$9750, H$16, 0)</f>
        <v>#N/A</v>
      </c>
      <c r="I2407" t="e">
        <f>VLOOKUP($D2407, Data!$A$2:$V$9750, I$16, 0)</f>
        <v>#N/A</v>
      </c>
    </row>
    <row r="2408" spans="1:9" x14ac:dyDescent="0.25">
      <c r="A2408" s="11">
        <v>28</v>
      </c>
      <c r="B2408" s="13" t="s">
        <v>179</v>
      </c>
      <c r="C2408" s="13" t="s">
        <v>31</v>
      </c>
      <c r="D2408" s="14" t="str">
        <f t="shared" si="39"/>
        <v>Not Ready28MaleGeneralized Anxiety Disorder (6.1)</v>
      </c>
      <c r="E2408" t="e">
        <f>VLOOKUP($D2408, Data!$A$2:$V$9750, E$16, 0)</f>
        <v>#N/A</v>
      </c>
      <c r="F2408" t="e">
        <f>VLOOKUP($D2408, Data!$A$2:$V$9750, F$16, 0)</f>
        <v>#N/A</v>
      </c>
      <c r="G2408" t="e">
        <f>VLOOKUP($D2408, Data!$A$2:$V$9750, G$16, 0)</f>
        <v>#N/A</v>
      </c>
      <c r="H2408" t="e">
        <f>VLOOKUP($D2408, Data!$A$2:$V$9750, H$16, 0)</f>
        <v>#N/A</v>
      </c>
      <c r="I2408" t="e">
        <f>VLOOKUP($D2408, Data!$A$2:$V$9750, I$16, 0)</f>
        <v>#N/A</v>
      </c>
    </row>
    <row r="2409" spans="1:9" x14ac:dyDescent="0.25">
      <c r="A2409" s="11">
        <v>28</v>
      </c>
      <c r="B2409" s="13" t="s">
        <v>179</v>
      </c>
      <c r="C2409" s="13" t="s">
        <v>32</v>
      </c>
      <c r="D2409" s="14" t="str">
        <f t="shared" si="39"/>
        <v>Not Ready28MaleMajor Depressive Disorder (10.1)</v>
      </c>
      <c r="E2409" t="e">
        <f>VLOOKUP($D2409, Data!$A$2:$V$9750, E$16, 0)</f>
        <v>#N/A</v>
      </c>
      <c r="F2409" t="e">
        <f>VLOOKUP($D2409, Data!$A$2:$V$9750, F$16, 0)</f>
        <v>#N/A</v>
      </c>
      <c r="G2409" t="e">
        <f>VLOOKUP($D2409, Data!$A$2:$V$9750, G$16, 0)</f>
        <v>#N/A</v>
      </c>
      <c r="H2409" t="e">
        <f>VLOOKUP($D2409, Data!$A$2:$V$9750, H$16, 0)</f>
        <v>#N/A</v>
      </c>
      <c r="I2409" t="e">
        <f>VLOOKUP($D2409, Data!$A$2:$V$9750, I$16, 0)</f>
        <v>#N/A</v>
      </c>
    </row>
    <row r="2410" spans="1:9" x14ac:dyDescent="0.25">
      <c r="A2410" s="11">
        <v>28</v>
      </c>
      <c r="B2410" s="13" t="s">
        <v>179</v>
      </c>
      <c r="C2410" s="13" t="s">
        <v>33</v>
      </c>
      <c r="D2410" s="14" t="str">
        <f t="shared" si="39"/>
        <v>Not Ready28MaleSeparation Anxiety Disorder (7.1)</v>
      </c>
      <c r="E2410" t="e">
        <f>VLOOKUP($D2410, Data!$A$2:$V$9750, E$16, 0)</f>
        <v>#N/A</v>
      </c>
      <c r="F2410" t="e">
        <f>VLOOKUP($D2410, Data!$A$2:$V$9750, F$16, 0)</f>
        <v>#N/A</v>
      </c>
      <c r="G2410" t="e">
        <f>VLOOKUP($D2410, Data!$A$2:$V$9750, G$16, 0)</f>
        <v>#N/A</v>
      </c>
      <c r="H2410" t="e">
        <f>VLOOKUP($D2410, Data!$A$2:$V$9750, H$16, 0)</f>
        <v>#N/A</v>
      </c>
      <c r="I2410" t="e">
        <f>VLOOKUP($D2410, Data!$A$2:$V$9750, I$16, 0)</f>
        <v>#N/A</v>
      </c>
    </row>
    <row r="2411" spans="1:9" x14ac:dyDescent="0.25">
      <c r="A2411" s="11">
        <v>28</v>
      </c>
      <c r="B2411" s="13" t="s">
        <v>179</v>
      </c>
      <c r="C2411" s="13" t="s">
        <v>34</v>
      </c>
      <c r="D2411" s="14" t="str">
        <f t="shared" si="39"/>
        <v>Not Ready28MaleObsessive Compulsive Disorder (6.1)</v>
      </c>
      <c r="E2411" t="e">
        <f>VLOOKUP($D2411, Data!$A$2:$V$9750, E$16, 0)</f>
        <v>#N/A</v>
      </c>
      <c r="F2411" t="e">
        <f>VLOOKUP($D2411, Data!$A$2:$V$9750, F$16, 0)</f>
        <v>#N/A</v>
      </c>
      <c r="G2411" t="e">
        <f>VLOOKUP($D2411, Data!$A$2:$V$9750, G$16, 0)</f>
        <v>#N/A</v>
      </c>
      <c r="H2411" t="e">
        <f>VLOOKUP($D2411, Data!$A$2:$V$9750, H$16, 0)</f>
        <v>#N/A</v>
      </c>
      <c r="I2411" t="e">
        <f>VLOOKUP($D2411, Data!$A$2:$V$9750, I$16, 0)</f>
        <v>#N/A</v>
      </c>
    </row>
    <row r="2412" spans="1:9" x14ac:dyDescent="0.25">
      <c r="A2412" s="11">
        <v>28</v>
      </c>
      <c r="B2412" s="13" t="s">
        <v>179</v>
      </c>
      <c r="C2412" s="13" t="s">
        <v>35</v>
      </c>
      <c r="D2412" s="14" t="str">
        <f t="shared" si="39"/>
        <v>Not Ready28MaleTotal Anxiety (37.1)</v>
      </c>
      <c r="E2412" t="e">
        <f>VLOOKUP($D2412, Data!$A$2:$V$9750, E$16, 0)</f>
        <v>#N/A</v>
      </c>
      <c r="F2412" t="e">
        <f>VLOOKUP($D2412, Data!$A$2:$V$9750, F$16, 0)</f>
        <v>#N/A</v>
      </c>
      <c r="G2412" t="e">
        <f>VLOOKUP($D2412, Data!$A$2:$V$9750, G$16, 0)</f>
        <v>#N/A</v>
      </c>
      <c r="H2412" t="e">
        <f>VLOOKUP($D2412, Data!$A$2:$V$9750, H$16, 0)</f>
        <v>#N/A</v>
      </c>
      <c r="I2412" t="e">
        <f>VLOOKUP($D2412, Data!$A$2:$V$9750, I$16, 0)</f>
        <v>#N/A</v>
      </c>
    </row>
    <row r="2413" spans="1:9" x14ac:dyDescent="0.25">
      <c r="A2413" s="11">
        <v>28</v>
      </c>
      <c r="B2413" s="13" t="s">
        <v>179</v>
      </c>
      <c r="C2413" s="13" t="s">
        <v>36</v>
      </c>
      <c r="D2413" s="14" t="str">
        <f t="shared" si="39"/>
        <v>Not Ready28MaleTotal Anxiety and Depression (47.1)</v>
      </c>
      <c r="E2413" t="e">
        <f>VLOOKUP($D2413, Data!$A$2:$V$9750, E$16, 0)</f>
        <v>#N/A</v>
      </c>
      <c r="F2413" t="e">
        <f>VLOOKUP($D2413, Data!$A$2:$V$9750, F$16, 0)</f>
        <v>#N/A</v>
      </c>
      <c r="G2413" t="e">
        <f>VLOOKUP($D2413, Data!$A$2:$V$9750, G$16, 0)</f>
        <v>#N/A</v>
      </c>
      <c r="H2413" t="e">
        <f>VLOOKUP($D2413, Data!$A$2:$V$9750, H$16, 0)</f>
        <v>#N/A</v>
      </c>
      <c r="I2413" t="e">
        <f>VLOOKUP($D2413, Data!$A$2:$V$9750, I$16, 0)</f>
        <v>#N/A</v>
      </c>
    </row>
    <row r="2414" spans="1:9" x14ac:dyDescent="0.25">
      <c r="A2414" s="11">
        <v>28</v>
      </c>
      <c r="B2414" s="13" t="s">
        <v>179</v>
      </c>
      <c r="C2414" s="13" t="s">
        <v>52</v>
      </c>
      <c r="D2414" s="14" t="str">
        <f t="shared" si="39"/>
        <v>Not Ready28MaleTotal Anxiety (15.1)</v>
      </c>
      <c r="E2414" t="e">
        <f>VLOOKUP($D2414, Data!$A$2:$V$9750, E$16, 0)</f>
        <v>#N/A</v>
      </c>
      <c r="F2414" t="e">
        <f>VLOOKUP($D2414, Data!$A$2:$V$9750, F$16, 0)</f>
        <v>#N/A</v>
      </c>
      <c r="G2414" t="e">
        <f>VLOOKUP($D2414, Data!$A$2:$V$9750, G$16, 0)</f>
        <v>#N/A</v>
      </c>
      <c r="H2414" t="e">
        <f>VLOOKUP($D2414, Data!$A$2:$V$9750, H$16, 0)</f>
        <v>#N/A</v>
      </c>
      <c r="I2414" t="e">
        <f>VLOOKUP($D2414, Data!$A$2:$V$9750, I$16, 0)</f>
        <v>#N/A</v>
      </c>
    </row>
    <row r="2415" spans="1:9" x14ac:dyDescent="0.25">
      <c r="A2415" s="11">
        <v>28</v>
      </c>
      <c r="B2415" s="13" t="s">
        <v>179</v>
      </c>
      <c r="C2415" s="13" t="s">
        <v>53</v>
      </c>
      <c r="D2415" s="14" t="str">
        <f t="shared" si="39"/>
        <v>Not Ready28MaleTotal Anxiety and Depression (25.1)</v>
      </c>
      <c r="E2415" t="e">
        <f>VLOOKUP($D2415, Data!$A$2:$V$9750, E$16, 0)</f>
        <v>#N/A</v>
      </c>
      <c r="F2415" t="e">
        <f>VLOOKUP($D2415, Data!$A$2:$V$9750, F$16, 0)</f>
        <v>#N/A</v>
      </c>
      <c r="G2415" t="e">
        <f>VLOOKUP($D2415, Data!$A$2:$V$9750, G$16, 0)</f>
        <v>#N/A</v>
      </c>
      <c r="H2415" t="e">
        <f>VLOOKUP($D2415, Data!$A$2:$V$9750, H$16, 0)</f>
        <v>#N/A</v>
      </c>
      <c r="I2415" t="e">
        <f>VLOOKUP($D2415, Data!$A$2:$V$9750, I$16, 0)</f>
        <v>#N/A</v>
      </c>
    </row>
    <row r="2416" spans="1:9" x14ac:dyDescent="0.25">
      <c r="A2416" s="11">
        <v>28</v>
      </c>
      <c r="B2416" s="13" t="s">
        <v>179</v>
      </c>
      <c r="C2416" s="13" t="s">
        <v>182</v>
      </c>
      <c r="D2416" s="14" t="str">
        <f t="shared" si="39"/>
        <v>Not Ready28MaleTotal Depression (5.1)</v>
      </c>
      <c r="E2416" t="e">
        <f>VLOOKUP($D2416, Data!$A$2:$V$9750, E$16, 0)</f>
        <v>#N/A</v>
      </c>
      <c r="F2416" t="e">
        <f>VLOOKUP($D2416, Data!$A$2:$V$9750, F$16, 0)</f>
        <v>#N/A</v>
      </c>
      <c r="G2416" t="e">
        <f>VLOOKUP($D2416, Data!$A$2:$V$9750, G$16, 0)</f>
        <v>#N/A</v>
      </c>
      <c r="H2416" t="e">
        <f>VLOOKUP($D2416, Data!$A$2:$V$9750, H$16, 0)</f>
        <v>#N/A</v>
      </c>
      <c r="I2416" t="e">
        <f>VLOOKUP($D2416, Data!$A$2:$V$9750, I$16, 0)</f>
        <v>#N/A</v>
      </c>
    </row>
    <row r="2417" spans="1:9" x14ac:dyDescent="0.25">
      <c r="A2417" s="11">
        <v>28</v>
      </c>
      <c r="B2417" s="13" t="s">
        <v>179</v>
      </c>
      <c r="C2417" s="13" t="s">
        <v>183</v>
      </c>
      <c r="D2417" s="14" t="str">
        <f t="shared" si="39"/>
        <v>Not Ready28MaleTotal Anxiety (20.1)</v>
      </c>
      <c r="E2417" t="e">
        <f>VLOOKUP($D2417, Data!$A$2:$V$9750, E$16, 0)</f>
        <v>#N/A</v>
      </c>
      <c r="F2417" t="e">
        <f>VLOOKUP($D2417, Data!$A$2:$V$9750, F$16, 0)</f>
        <v>#N/A</v>
      </c>
      <c r="G2417" t="e">
        <f>VLOOKUP($D2417, Data!$A$2:$V$9750, G$16, 0)</f>
        <v>#N/A</v>
      </c>
      <c r="H2417" t="e">
        <f>VLOOKUP($D2417, Data!$A$2:$V$9750, H$16, 0)</f>
        <v>#N/A</v>
      </c>
      <c r="I2417" t="e">
        <f>VLOOKUP($D2417, Data!$A$2:$V$9750, I$16, 0)</f>
        <v>#N/A</v>
      </c>
    </row>
    <row r="2418" spans="1:9" x14ac:dyDescent="0.25">
      <c r="A2418" s="11">
        <v>28</v>
      </c>
      <c r="B2418" s="13" t="s">
        <v>3302</v>
      </c>
      <c r="C2418" s="13" t="s">
        <v>29</v>
      </c>
      <c r="D2418" s="14" t="str">
        <f t="shared" si="39"/>
        <v>Not Ready28CombinedSocial Phobia (9.1)</v>
      </c>
      <c r="E2418" t="e">
        <f>VLOOKUP($D2418, Data!$A$2:$V$9750, E$16, 0)</f>
        <v>#N/A</v>
      </c>
      <c r="F2418" t="e">
        <f>VLOOKUP($D2418, Data!$A$2:$V$9750, F$16, 0)</f>
        <v>#N/A</v>
      </c>
      <c r="G2418" t="e">
        <f>VLOOKUP($D2418, Data!$A$2:$V$9750, G$16, 0)</f>
        <v>#N/A</v>
      </c>
      <c r="H2418" t="e">
        <f>VLOOKUP($D2418, Data!$A$2:$V$9750, H$16, 0)</f>
        <v>#N/A</v>
      </c>
      <c r="I2418" t="e">
        <f>VLOOKUP($D2418, Data!$A$2:$V$9750, I$16, 0)</f>
        <v>#N/A</v>
      </c>
    </row>
    <row r="2419" spans="1:9" x14ac:dyDescent="0.25">
      <c r="A2419" s="11">
        <v>28</v>
      </c>
      <c r="B2419" s="13" t="s">
        <v>3302</v>
      </c>
      <c r="C2419" s="13" t="s">
        <v>30</v>
      </c>
      <c r="D2419" s="14" t="str">
        <f t="shared" si="39"/>
        <v>Not Ready28CombinedPanic Disorder (9.1)</v>
      </c>
      <c r="E2419" t="e">
        <f>VLOOKUP($D2419, Data!$A$2:$V$9750, E$16, 0)</f>
        <v>#N/A</v>
      </c>
      <c r="F2419" t="e">
        <f>VLOOKUP($D2419, Data!$A$2:$V$9750, F$16, 0)</f>
        <v>#N/A</v>
      </c>
      <c r="G2419" t="e">
        <f>VLOOKUP($D2419, Data!$A$2:$V$9750, G$16, 0)</f>
        <v>#N/A</v>
      </c>
      <c r="H2419" t="e">
        <f>VLOOKUP($D2419, Data!$A$2:$V$9750, H$16, 0)</f>
        <v>#N/A</v>
      </c>
      <c r="I2419" t="e">
        <f>VLOOKUP($D2419, Data!$A$2:$V$9750, I$16, 0)</f>
        <v>#N/A</v>
      </c>
    </row>
    <row r="2420" spans="1:9" x14ac:dyDescent="0.25">
      <c r="A2420" s="11">
        <v>28</v>
      </c>
      <c r="B2420" s="13" t="s">
        <v>3302</v>
      </c>
      <c r="C2420" s="13" t="s">
        <v>31</v>
      </c>
      <c r="D2420" s="14" t="str">
        <f t="shared" si="39"/>
        <v>Not Ready28CombinedGeneralized Anxiety Disorder (6.1)</v>
      </c>
      <c r="E2420" t="e">
        <f>VLOOKUP($D2420, Data!$A$2:$V$9750, E$16, 0)</f>
        <v>#N/A</v>
      </c>
      <c r="F2420" t="e">
        <f>VLOOKUP($D2420, Data!$A$2:$V$9750, F$16, 0)</f>
        <v>#N/A</v>
      </c>
      <c r="G2420" t="e">
        <f>VLOOKUP($D2420, Data!$A$2:$V$9750, G$16, 0)</f>
        <v>#N/A</v>
      </c>
      <c r="H2420" t="e">
        <f>VLOOKUP($D2420, Data!$A$2:$V$9750, H$16, 0)</f>
        <v>#N/A</v>
      </c>
      <c r="I2420" t="e">
        <f>VLOOKUP($D2420, Data!$A$2:$V$9750, I$16, 0)</f>
        <v>#N/A</v>
      </c>
    </row>
    <row r="2421" spans="1:9" x14ac:dyDescent="0.25">
      <c r="A2421" s="11">
        <v>28</v>
      </c>
      <c r="B2421" s="13" t="s">
        <v>3302</v>
      </c>
      <c r="C2421" s="13" t="s">
        <v>32</v>
      </c>
      <c r="D2421" s="14" t="str">
        <f t="shared" si="39"/>
        <v>Not Ready28CombinedMajor Depressive Disorder (10.1)</v>
      </c>
      <c r="E2421" t="e">
        <f>VLOOKUP($D2421, Data!$A$2:$V$9750, E$16, 0)</f>
        <v>#N/A</v>
      </c>
      <c r="F2421" t="e">
        <f>VLOOKUP($D2421, Data!$A$2:$V$9750, F$16, 0)</f>
        <v>#N/A</v>
      </c>
      <c r="G2421" t="e">
        <f>VLOOKUP($D2421, Data!$A$2:$V$9750, G$16, 0)</f>
        <v>#N/A</v>
      </c>
      <c r="H2421" t="e">
        <f>VLOOKUP($D2421, Data!$A$2:$V$9750, H$16, 0)</f>
        <v>#N/A</v>
      </c>
      <c r="I2421" t="e">
        <f>VLOOKUP($D2421, Data!$A$2:$V$9750, I$16, 0)</f>
        <v>#N/A</v>
      </c>
    </row>
    <row r="2422" spans="1:9" x14ac:dyDescent="0.25">
      <c r="A2422" s="11">
        <v>28</v>
      </c>
      <c r="B2422" s="13" t="s">
        <v>3302</v>
      </c>
      <c r="C2422" s="13" t="s">
        <v>33</v>
      </c>
      <c r="D2422" s="14" t="str">
        <f t="shared" si="39"/>
        <v>Not Ready28CombinedSeparation Anxiety Disorder (7.1)</v>
      </c>
      <c r="E2422" t="e">
        <f>VLOOKUP($D2422, Data!$A$2:$V$9750, E$16, 0)</f>
        <v>#N/A</v>
      </c>
      <c r="F2422" t="e">
        <f>VLOOKUP($D2422, Data!$A$2:$V$9750, F$16, 0)</f>
        <v>#N/A</v>
      </c>
      <c r="G2422" t="e">
        <f>VLOOKUP($D2422, Data!$A$2:$V$9750, G$16, 0)</f>
        <v>#N/A</v>
      </c>
      <c r="H2422" t="e">
        <f>VLOOKUP($D2422, Data!$A$2:$V$9750, H$16, 0)</f>
        <v>#N/A</v>
      </c>
      <c r="I2422" t="e">
        <f>VLOOKUP($D2422, Data!$A$2:$V$9750, I$16, 0)</f>
        <v>#N/A</v>
      </c>
    </row>
    <row r="2423" spans="1:9" x14ac:dyDescent="0.25">
      <c r="A2423" s="11">
        <v>28</v>
      </c>
      <c r="B2423" s="13" t="s">
        <v>3302</v>
      </c>
      <c r="C2423" s="13" t="s">
        <v>34</v>
      </c>
      <c r="D2423" s="14" t="str">
        <f t="shared" si="39"/>
        <v>Not Ready28CombinedObsessive Compulsive Disorder (6.1)</v>
      </c>
      <c r="E2423" t="e">
        <f>VLOOKUP($D2423, Data!$A$2:$V$9750, E$16, 0)</f>
        <v>#N/A</v>
      </c>
      <c r="F2423" t="e">
        <f>VLOOKUP($D2423, Data!$A$2:$V$9750, F$16, 0)</f>
        <v>#N/A</v>
      </c>
      <c r="G2423" t="e">
        <f>VLOOKUP($D2423, Data!$A$2:$V$9750, G$16, 0)</f>
        <v>#N/A</v>
      </c>
      <c r="H2423" t="e">
        <f>VLOOKUP($D2423, Data!$A$2:$V$9750, H$16, 0)</f>
        <v>#N/A</v>
      </c>
      <c r="I2423" t="e">
        <f>VLOOKUP($D2423, Data!$A$2:$V$9750, I$16, 0)</f>
        <v>#N/A</v>
      </c>
    </row>
    <row r="2424" spans="1:9" x14ac:dyDescent="0.25">
      <c r="A2424" s="11">
        <v>28</v>
      </c>
      <c r="B2424" s="13" t="s">
        <v>3302</v>
      </c>
      <c r="C2424" s="13" t="s">
        <v>35</v>
      </c>
      <c r="D2424" s="14" t="str">
        <f t="shared" si="39"/>
        <v>Not Ready28CombinedTotal Anxiety (37.1)</v>
      </c>
      <c r="E2424" t="e">
        <f>VLOOKUP($D2424, Data!$A$2:$V$9750, E$16, 0)</f>
        <v>#N/A</v>
      </c>
      <c r="F2424" t="e">
        <f>VLOOKUP($D2424, Data!$A$2:$V$9750, F$16, 0)</f>
        <v>#N/A</v>
      </c>
      <c r="G2424" t="e">
        <f>VLOOKUP($D2424, Data!$A$2:$V$9750, G$16, 0)</f>
        <v>#N/A</v>
      </c>
      <c r="H2424" t="e">
        <f>VLOOKUP($D2424, Data!$A$2:$V$9750, H$16, 0)</f>
        <v>#N/A</v>
      </c>
      <c r="I2424" t="e">
        <f>VLOOKUP($D2424, Data!$A$2:$V$9750, I$16, 0)</f>
        <v>#N/A</v>
      </c>
    </row>
    <row r="2425" spans="1:9" x14ac:dyDescent="0.25">
      <c r="A2425" s="11">
        <v>28</v>
      </c>
      <c r="B2425" s="13" t="s">
        <v>3302</v>
      </c>
      <c r="C2425" s="13" t="s">
        <v>36</v>
      </c>
      <c r="D2425" s="14" t="str">
        <f t="shared" si="39"/>
        <v>Not Ready28CombinedTotal Anxiety and Depression (47.1)</v>
      </c>
      <c r="E2425" t="e">
        <f>VLOOKUP($D2425, Data!$A$2:$V$9750, E$16, 0)</f>
        <v>#N/A</v>
      </c>
      <c r="F2425" t="e">
        <f>VLOOKUP($D2425, Data!$A$2:$V$9750, F$16, 0)</f>
        <v>#N/A</v>
      </c>
      <c r="G2425" t="e">
        <f>VLOOKUP($D2425, Data!$A$2:$V$9750, G$16, 0)</f>
        <v>#N/A</v>
      </c>
      <c r="H2425" t="e">
        <f>VLOOKUP($D2425, Data!$A$2:$V$9750, H$16, 0)</f>
        <v>#N/A</v>
      </c>
      <c r="I2425" t="e">
        <f>VLOOKUP($D2425, Data!$A$2:$V$9750, I$16, 0)</f>
        <v>#N/A</v>
      </c>
    </row>
    <row r="2426" spans="1:9" x14ac:dyDescent="0.25">
      <c r="A2426" s="11">
        <v>28</v>
      </c>
      <c r="B2426" s="13" t="s">
        <v>3302</v>
      </c>
      <c r="C2426" s="13" t="s">
        <v>52</v>
      </c>
      <c r="D2426" s="14" t="str">
        <f t="shared" si="39"/>
        <v>Not Ready28CombinedTotal Anxiety (15.1)</v>
      </c>
      <c r="E2426" t="e">
        <f>VLOOKUP($D2426, Data!$A$2:$V$9750, E$16, 0)</f>
        <v>#N/A</v>
      </c>
      <c r="F2426" t="e">
        <f>VLOOKUP($D2426, Data!$A$2:$V$9750, F$16, 0)</f>
        <v>#N/A</v>
      </c>
      <c r="G2426" t="e">
        <f>VLOOKUP($D2426, Data!$A$2:$V$9750, G$16, 0)</f>
        <v>#N/A</v>
      </c>
      <c r="H2426" t="e">
        <f>VLOOKUP($D2426, Data!$A$2:$V$9750, H$16, 0)</f>
        <v>#N/A</v>
      </c>
      <c r="I2426" t="e">
        <f>VLOOKUP($D2426, Data!$A$2:$V$9750, I$16, 0)</f>
        <v>#N/A</v>
      </c>
    </row>
    <row r="2427" spans="1:9" x14ac:dyDescent="0.25">
      <c r="A2427" s="11">
        <v>28</v>
      </c>
      <c r="B2427" s="13" t="s">
        <v>3302</v>
      </c>
      <c r="C2427" s="13" t="s">
        <v>53</v>
      </c>
      <c r="D2427" s="14" t="str">
        <f t="shared" si="39"/>
        <v>Not Ready28CombinedTotal Anxiety and Depression (25.1)</v>
      </c>
      <c r="E2427" t="e">
        <f>VLOOKUP($D2427, Data!$A$2:$V$9750, E$16, 0)</f>
        <v>#N/A</v>
      </c>
      <c r="F2427" t="e">
        <f>VLOOKUP($D2427, Data!$A$2:$V$9750, F$16, 0)</f>
        <v>#N/A</v>
      </c>
      <c r="G2427" t="e">
        <f>VLOOKUP($D2427, Data!$A$2:$V$9750, G$16, 0)</f>
        <v>#N/A</v>
      </c>
      <c r="H2427" t="e">
        <f>VLOOKUP($D2427, Data!$A$2:$V$9750, H$16, 0)</f>
        <v>#N/A</v>
      </c>
      <c r="I2427" t="e">
        <f>VLOOKUP($D2427, Data!$A$2:$V$9750, I$16, 0)</f>
        <v>#N/A</v>
      </c>
    </row>
    <row r="2428" spans="1:9" x14ac:dyDescent="0.25">
      <c r="A2428" s="11">
        <v>28</v>
      </c>
      <c r="B2428" s="13" t="s">
        <v>3302</v>
      </c>
      <c r="C2428" s="13" t="s">
        <v>182</v>
      </c>
      <c r="D2428" s="14" t="str">
        <f t="shared" si="39"/>
        <v>Not Ready28CombinedTotal Depression (5.1)</v>
      </c>
      <c r="E2428" t="e">
        <f>VLOOKUP($D2428, Data!$A$2:$V$9750, E$16, 0)</f>
        <v>#N/A</v>
      </c>
      <c r="F2428" t="e">
        <f>VLOOKUP($D2428, Data!$A$2:$V$9750, F$16, 0)</f>
        <v>#N/A</v>
      </c>
      <c r="G2428" t="e">
        <f>VLOOKUP($D2428, Data!$A$2:$V$9750, G$16, 0)</f>
        <v>#N/A</v>
      </c>
      <c r="H2428" t="e">
        <f>VLOOKUP($D2428, Data!$A$2:$V$9750, H$16, 0)</f>
        <v>#N/A</v>
      </c>
      <c r="I2428" t="e">
        <f>VLOOKUP($D2428, Data!$A$2:$V$9750, I$16, 0)</f>
        <v>#N/A</v>
      </c>
    </row>
    <row r="2429" spans="1:9" x14ac:dyDescent="0.25">
      <c r="A2429" s="11">
        <v>28</v>
      </c>
      <c r="B2429" s="13" t="s">
        <v>3302</v>
      </c>
      <c r="C2429" s="13" t="s">
        <v>183</v>
      </c>
      <c r="D2429" s="14" t="str">
        <f t="shared" si="39"/>
        <v>Not Ready28CombinedTotal Anxiety (20.1)</v>
      </c>
      <c r="E2429" t="e">
        <f>VLOOKUP($D2429, Data!$A$2:$V$9750, E$16, 0)</f>
        <v>#N/A</v>
      </c>
      <c r="F2429" t="e">
        <f>VLOOKUP($D2429, Data!$A$2:$V$9750, F$16, 0)</f>
        <v>#N/A</v>
      </c>
      <c r="G2429" t="e">
        <f>VLOOKUP($D2429, Data!$A$2:$V$9750, G$16, 0)</f>
        <v>#N/A</v>
      </c>
      <c r="H2429" t="e">
        <f>VLOOKUP($D2429, Data!$A$2:$V$9750, H$16, 0)</f>
        <v>#N/A</v>
      </c>
      <c r="I2429" t="e">
        <f>VLOOKUP($D2429, Data!$A$2:$V$9750, I$16, 0)</f>
        <v>#N/A</v>
      </c>
    </row>
    <row r="2430" spans="1:9" x14ac:dyDescent="0.25">
      <c r="A2430" s="11">
        <v>28</v>
      </c>
      <c r="B2430" s="13" t="s">
        <v>180</v>
      </c>
      <c r="C2430" s="13" t="s">
        <v>29</v>
      </c>
      <c r="D2430" s="14" t="str">
        <f t="shared" si="39"/>
        <v>Not Ready28Non-binarySocial Phobia (9.1)</v>
      </c>
      <c r="E2430" t="e">
        <f>VLOOKUP($D2430, Data!$A$2:$V$9750, E$16, 0)</f>
        <v>#N/A</v>
      </c>
      <c r="F2430" t="e">
        <f>VLOOKUP($D2430, Data!$A$2:$V$9750, F$16, 0)</f>
        <v>#N/A</v>
      </c>
      <c r="G2430" t="e">
        <f>VLOOKUP($D2430, Data!$A$2:$V$9750, G$16, 0)</f>
        <v>#N/A</v>
      </c>
      <c r="H2430" t="e">
        <f>VLOOKUP($D2430, Data!$A$2:$V$9750, H$16, 0)</f>
        <v>#N/A</v>
      </c>
      <c r="I2430" t="e">
        <f>VLOOKUP($D2430, Data!$A$2:$V$9750, I$16, 0)</f>
        <v>#N/A</v>
      </c>
    </row>
    <row r="2431" spans="1:9" x14ac:dyDescent="0.25">
      <c r="A2431" s="11">
        <v>28</v>
      </c>
      <c r="B2431" s="13" t="s">
        <v>180</v>
      </c>
      <c r="C2431" s="13" t="s">
        <v>30</v>
      </c>
      <c r="D2431" s="14" t="str">
        <f t="shared" si="39"/>
        <v>Not Ready28Non-binaryPanic Disorder (9.1)</v>
      </c>
      <c r="E2431" t="e">
        <f>VLOOKUP($D2431, Data!$A$2:$V$9750, E$16, 0)</f>
        <v>#N/A</v>
      </c>
      <c r="F2431" t="e">
        <f>VLOOKUP($D2431, Data!$A$2:$V$9750, F$16, 0)</f>
        <v>#N/A</v>
      </c>
      <c r="G2431" t="e">
        <f>VLOOKUP($D2431, Data!$A$2:$V$9750, G$16, 0)</f>
        <v>#N/A</v>
      </c>
      <c r="H2431" t="e">
        <f>VLOOKUP($D2431, Data!$A$2:$V$9750, H$16, 0)</f>
        <v>#N/A</v>
      </c>
      <c r="I2431" t="e">
        <f>VLOOKUP($D2431, Data!$A$2:$V$9750, I$16, 0)</f>
        <v>#N/A</v>
      </c>
    </row>
    <row r="2432" spans="1:9" x14ac:dyDescent="0.25">
      <c r="A2432" s="11">
        <v>28</v>
      </c>
      <c r="B2432" s="13" t="s">
        <v>180</v>
      </c>
      <c r="C2432" s="13" t="s">
        <v>31</v>
      </c>
      <c r="D2432" s="14" t="str">
        <f t="shared" si="39"/>
        <v>Not Ready28Non-binaryGeneralized Anxiety Disorder (6.1)</v>
      </c>
      <c r="E2432" t="e">
        <f>VLOOKUP($D2432, Data!$A$2:$V$9750, E$16, 0)</f>
        <v>#N/A</v>
      </c>
      <c r="F2432" t="e">
        <f>VLOOKUP($D2432, Data!$A$2:$V$9750, F$16, 0)</f>
        <v>#N/A</v>
      </c>
      <c r="G2432" t="e">
        <f>VLOOKUP($D2432, Data!$A$2:$V$9750, G$16, 0)</f>
        <v>#N/A</v>
      </c>
      <c r="H2432" t="e">
        <f>VLOOKUP($D2432, Data!$A$2:$V$9750, H$16, 0)</f>
        <v>#N/A</v>
      </c>
      <c r="I2432" t="e">
        <f>VLOOKUP($D2432, Data!$A$2:$V$9750, I$16, 0)</f>
        <v>#N/A</v>
      </c>
    </row>
    <row r="2433" spans="1:9" x14ac:dyDescent="0.25">
      <c r="A2433" s="11">
        <v>28</v>
      </c>
      <c r="B2433" s="13" t="s">
        <v>180</v>
      </c>
      <c r="C2433" s="13" t="s">
        <v>32</v>
      </c>
      <c r="D2433" s="14" t="str">
        <f t="shared" si="39"/>
        <v>Not Ready28Non-binaryMajor Depressive Disorder (10.1)</v>
      </c>
      <c r="E2433" t="e">
        <f>VLOOKUP($D2433, Data!$A$2:$V$9750, E$16, 0)</f>
        <v>#N/A</v>
      </c>
      <c r="F2433" t="e">
        <f>VLOOKUP($D2433, Data!$A$2:$V$9750, F$16, 0)</f>
        <v>#N/A</v>
      </c>
      <c r="G2433" t="e">
        <f>VLOOKUP($D2433, Data!$A$2:$V$9750, G$16, 0)</f>
        <v>#N/A</v>
      </c>
      <c r="H2433" t="e">
        <f>VLOOKUP($D2433, Data!$A$2:$V$9750, H$16, 0)</f>
        <v>#N/A</v>
      </c>
      <c r="I2433" t="e">
        <f>VLOOKUP($D2433, Data!$A$2:$V$9750, I$16, 0)</f>
        <v>#N/A</v>
      </c>
    </row>
    <row r="2434" spans="1:9" x14ac:dyDescent="0.25">
      <c r="A2434" s="11">
        <v>28</v>
      </c>
      <c r="B2434" s="13" t="s">
        <v>180</v>
      </c>
      <c r="C2434" s="13" t="s">
        <v>33</v>
      </c>
      <c r="D2434" s="14" t="str">
        <f t="shared" si="39"/>
        <v>Not Ready28Non-binarySeparation Anxiety Disorder (7.1)</v>
      </c>
      <c r="E2434" t="e">
        <f>VLOOKUP($D2434, Data!$A$2:$V$9750, E$16, 0)</f>
        <v>#N/A</v>
      </c>
      <c r="F2434" t="e">
        <f>VLOOKUP($D2434, Data!$A$2:$V$9750, F$16, 0)</f>
        <v>#N/A</v>
      </c>
      <c r="G2434" t="e">
        <f>VLOOKUP($D2434, Data!$A$2:$V$9750, G$16, 0)</f>
        <v>#N/A</v>
      </c>
      <c r="H2434" t="e">
        <f>VLOOKUP($D2434, Data!$A$2:$V$9750, H$16, 0)</f>
        <v>#N/A</v>
      </c>
      <c r="I2434" t="e">
        <f>VLOOKUP($D2434, Data!$A$2:$V$9750, I$16, 0)</f>
        <v>#N/A</v>
      </c>
    </row>
    <row r="2435" spans="1:9" x14ac:dyDescent="0.25">
      <c r="A2435" s="11">
        <v>28</v>
      </c>
      <c r="B2435" s="13" t="s">
        <v>180</v>
      </c>
      <c r="C2435" s="13" t="s">
        <v>34</v>
      </c>
      <c r="D2435" s="14" t="str">
        <f t="shared" si="39"/>
        <v>Not Ready28Non-binaryObsessive Compulsive Disorder (6.1)</v>
      </c>
      <c r="E2435" t="e">
        <f>VLOOKUP($D2435, Data!$A$2:$V$9750, E$16, 0)</f>
        <v>#N/A</v>
      </c>
      <c r="F2435" t="e">
        <f>VLOOKUP($D2435, Data!$A$2:$V$9750, F$16, 0)</f>
        <v>#N/A</v>
      </c>
      <c r="G2435" t="e">
        <f>VLOOKUP($D2435, Data!$A$2:$V$9750, G$16, 0)</f>
        <v>#N/A</v>
      </c>
      <c r="H2435" t="e">
        <f>VLOOKUP($D2435, Data!$A$2:$V$9750, H$16, 0)</f>
        <v>#N/A</v>
      </c>
      <c r="I2435" t="e">
        <f>VLOOKUP($D2435, Data!$A$2:$V$9750, I$16, 0)</f>
        <v>#N/A</v>
      </c>
    </row>
    <row r="2436" spans="1:9" x14ac:dyDescent="0.25">
      <c r="A2436" s="11">
        <v>28</v>
      </c>
      <c r="B2436" s="13" t="s">
        <v>180</v>
      </c>
      <c r="C2436" s="13" t="s">
        <v>35</v>
      </c>
      <c r="D2436" s="14" t="str">
        <f t="shared" si="39"/>
        <v>Not Ready28Non-binaryTotal Anxiety (37.1)</v>
      </c>
      <c r="E2436" t="e">
        <f>VLOOKUP($D2436, Data!$A$2:$V$9750, E$16, 0)</f>
        <v>#N/A</v>
      </c>
      <c r="F2436" t="e">
        <f>VLOOKUP($D2436, Data!$A$2:$V$9750, F$16, 0)</f>
        <v>#N/A</v>
      </c>
      <c r="G2436" t="e">
        <f>VLOOKUP($D2436, Data!$A$2:$V$9750, G$16, 0)</f>
        <v>#N/A</v>
      </c>
      <c r="H2436" t="e">
        <f>VLOOKUP($D2436, Data!$A$2:$V$9750, H$16, 0)</f>
        <v>#N/A</v>
      </c>
      <c r="I2436" t="e">
        <f>VLOOKUP($D2436, Data!$A$2:$V$9750, I$16, 0)</f>
        <v>#N/A</v>
      </c>
    </row>
    <row r="2437" spans="1:9" x14ac:dyDescent="0.25">
      <c r="A2437" s="11">
        <v>28</v>
      </c>
      <c r="B2437" s="13" t="s">
        <v>180</v>
      </c>
      <c r="C2437" s="13" t="s">
        <v>36</v>
      </c>
      <c r="D2437" s="14" t="str">
        <f t="shared" si="39"/>
        <v>Not Ready28Non-binaryTotal Anxiety and Depression (47.1)</v>
      </c>
      <c r="E2437" t="e">
        <f>VLOOKUP($D2437, Data!$A$2:$V$9750, E$16, 0)</f>
        <v>#N/A</v>
      </c>
      <c r="F2437" t="e">
        <f>VLOOKUP($D2437, Data!$A$2:$V$9750, F$16, 0)</f>
        <v>#N/A</v>
      </c>
      <c r="G2437" t="e">
        <f>VLOOKUP($D2437, Data!$A$2:$V$9750, G$16, 0)</f>
        <v>#N/A</v>
      </c>
      <c r="H2437" t="e">
        <f>VLOOKUP($D2437, Data!$A$2:$V$9750, H$16, 0)</f>
        <v>#N/A</v>
      </c>
      <c r="I2437" t="e">
        <f>VLOOKUP($D2437, Data!$A$2:$V$9750, I$16, 0)</f>
        <v>#N/A</v>
      </c>
    </row>
    <row r="2438" spans="1:9" x14ac:dyDescent="0.25">
      <c r="A2438" s="11">
        <v>28</v>
      </c>
      <c r="B2438" s="13" t="s">
        <v>180</v>
      </c>
      <c r="C2438" s="13" t="s">
        <v>52</v>
      </c>
      <c r="D2438" s="14" t="str">
        <f t="shared" si="39"/>
        <v>Not Ready28Non-binaryTotal Anxiety (15.1)</v>
      </c>
      <c r="E2438" t="e">
        <f>VLOOKUP($D2438, Data!$A$2:$V$9750, E$16, 0)</f>
        <v>#N/A</v>
      </c>
      <c r="F2438" t="e">
        <f>VLOOKUP($D2438, Data!$A$2:$V$9750, F$16, 0)</f>
        <v>#N/A</v>
      </c>
      <c r="G2438" t="e">
        <f>VLOOKUP($D2438, Data!$A$2:$V$9750, G$16, 0)</f>
        <v>#N/A</v>
      </c>
      <c r="H2438" t="e">
        <f>VLOOKUP($D2438, Data!$A$2:$V$9750, H$16, 0)</f>
        <v>#N/A</v>
      </c>
      <c r="I2438" t="e">
        <f>VLOOKUP($D2438, Data!$A$2:$V$9750, I$16, 0)</f>
        <v>#N/A</v>
      </c>
    </row>
    <row r="2439" spans="1:9" x14ac:dyDescent="0.25">
      <c r="A2439" s="11">
        <v>28</v>
      </c>
      <c r="B2439" s="13" t="s">
        <v>180</v>
      </c>
      <c r="C2439" s="13" t="s">
        <v>53</v>
      </c>
      <c r="D2439" s="14" t="str">
        <f t="shared" si="39"/>
        <v>Not Ready28Non-binaryTotal Anxiety and Depression (25.1)</v>
      </c>
      <c r="E2439" t="e">
        <f>VLOOKUP($D2439, Data!$A$2:$V$9750, E$16, 0)</f>
        <v>#N/A</v>
      </c>
      <c r="F2439" t="e">
        <f>VLOOKUP($D2439, Data!$A$2:$V$9750, F$16, 0)</f>
        <v>#N/A</v>
      </c>
      <c r="G2439" t="e">
        <f>VLOOKUP($D2439, Data!$A$2:$V$9750, G$16, 0)</f>
        <v>#N/A</v>
      </c>
      <c r="H2439" t="e">
        <f>VLOOKUP($D2439, Data!$A$2:$V$9750, H$16, 0)</f>
        <v>#N/A</v>
      </c>
      <c r="I2439" t="e">
        <f>VLOOKUP($D2439, Data!$A$2:$V$9750, I$16, 0)</f>
        <v>#N/A</v>
      </c>
    </row>
    <row r="2440" spans="1:9" x14ac:dyDescent="0.25">
      <c r="A2440" s="11">
        <v>28</v>
      </c>
      <c r="B2440" s="13" t="s">
        <v>180</v>
      </c>
      <c r="C2440" s="13" t="s">
        <v>182</v>
      </c>
      <c r="D2440" s="14" t="str">
        <f t="shared" si="39"/>
        <v>Not Ready28Non-binaryTotal Depression (5.1)</v>
      </c>
      <c r="E2440" t="e">
        <f>VLOOKUP($D2440, Data!$A$2:$V$9750, E$16, 0)</f>
        <v>#N/A</v>
      </c>
      <c r="F2440" t="e">
        <f>VLOOKUP($D2440, Data!$A$2:$V$9750, F$16, 0)</f>
        <v>#N/A</v>
      </c>
      <c r="G2440" t="e">
        <f>VLOOKUP($D2440, Data!$A$2:$V$9750, G$16, 0)</f>
        <v>#N/A</v>
      </c>
      <c r="H2440" t="e">
        <f>VLOOKUP($D2440, Data!$A$2:$V$9750, H$16, 0)</f>
        <v>#N/A</v>
      </c>
      <c r="I2440" t="e">
        <f>VLOOKUP($D2440, Data!$A$2:$V$9750, I$16, 0)</f>
        <v>#N/A</v>
      </c>
    </row>
    <row r="2441" spans="1:9" x14ac:dyDescent="0.25">
      <c r="A2441" s="11">
        <v>28</v>
      </c>
      <c r="B2441" s="13" t="s">
        <v>180</v>
      </c>
      <c r="C2441" s="13" t="s">
        <v>183</v>
      </c>
      <c r="D2441" s="14" t="str">
        <f t="shared" si="39"/>
        <v>Not Ready28Non-binaryTotal Anxiety (20.1)</v>
      </c>
      <c r="E2441" t="e">
        <f>VLOOKUP($D2441, Data!$A$2:$V$9750, E$16, 0)</f>
        <v>#N/A</v>
      </c>
      <c r="F2441" t="e">
        <f>VLOOKUP($D2441, Data!$A$2:$V$9750, F$16, 0)</f>
        <v>#N/A</v>
      </c>
      <c r="G2441" t="e">
        <f>VLOOKUP($D2441, Data!$A$2:$V$9750, G$16, 0)</f>
        <v>#N/A</v>
      </c>
      <c r="H2441" t="e">
        <f>VLOOKUP($D2441, Data!$A$2:$V$9750, H$16, 0)</f>
        <v>#N/A</v>
      </c>
      <c r="I2441" t="e">
        <f>VLOOKUP($D2441, Data!$A$2:$V$9750, I$16, 0)</f>
        <v>#N/A</v>
      </c>
    </row>
    <row r="2442" spans="1:9" x14ac:dyDescent="0.25">
      <c r="A2442" s="11">
        <v>28</v>
      </c>
      <c r="B2442" s="13" t="s">
        <v>181</v>
      </c>
      <c r="C2442" s="13" t="s">
        <v>29</v>
      </c>
      <c r="D2442" s="14" t="str">
        <f t="shared" si="39"/>
        <v>Not Ready28TransgenderSocial Phobia (9.1)</v>
      </c>
      <c r="E2442" t="e">
        <f>VLOOKUP($D2442, Data!$A$2:$V$9750, E$16, 0)</f>
        <v>#N/A</v>
      </c>
      <c r="F2442" t="e">
        <f>VLOOKUP($D2442, Data!$A$2:$V$9750, F$16, 0)</f>
        <v>#N/A</v>
      </c>
      <c r="G2442" t="e">
        <f>VLOOKUP($D2442, Data!$A$2:$V$9750, G$16, 0)</f>
        <v>#N/A</v>
      </c>
      <c r="H2442" t="e">
        <f>VLOOKUP($D2442, Data!$A$2:$V$9750, H$16, 0)</f>
        <v>#N/A</v>
      </c>
      <c r="I2442" t="e">
        <f>VLOOKUP($D2442, Data!$A$2:$V$9750, I$16, 0)</f>
        <v>#N/A</v>
      </c>
    </row>
    <row r="2443" spans="1:9" x14ac:dyDescent="0.25">
      <c r="A2443" s="11">
        <v>28</v>
      </c>
      <c r="B2443" s="13" t="s">
        <v>181</v>
      </c>
      <c r="C2443" s="13" t="s">
        <v>30</v>
      </c>
      <c r="D2443" s="14" t="str">
        <f t="shared" si="39"/>
        <v>Not Ready28TransgenderPanic Disorder (9.1)</v>
      </c>
      <c r="E2443" t="e">
        <f>VLOOKUP($D2443, Data!$A$2:$V$9750, E$16, 0)</f>
        <v>#N/A</v>
      </c>
      <c r="F2443" t="e">
        <f>VLOOKUP($D2443, Data!$A$2:$V$9750, F$16, 0)</f>
        <v>#N/A</v>
      </c>
      <c r="G2443" t="e">
        <f>VLOOKUP($D2443, Data!$A$2:$V$9750, G$16, 0)</f>
        <v>#N/A</v>
      </c>
      <c r="H2443" t="e">
        <f>VLOOKUP($D2443, Data!$A$2:$V$9750, H$16, 0)</f>
        <v>#N/A</v>
      </c>
      <c r="I2443" t="e">
        <f>VLOOKUP($D2443, Data!$A$2:$V$9750, I$16, 0)</f>
        <v>#N/A</v>
      </c>
    </row>
    <row r="2444" spans="1:9" x14ac:dyDescent="0.25">
      <c r="A2444" s="11">
        <v>28</v>
      </c>
      <c r="B2444" s="13" t="s">
        <v>181</v>
      </c>
      <c r="C2444" s="13" t="s">
        <v>31</v>
      </c>
      <c r="D2444" s="14" t="str">
        <f t="shared" si="39"/>
        <v>Not Ready28TransgenderGeneralized Anxiety Disorder (6.1)</v>
      </c>
      <c r="E2444" t="e">
        <f>VLOOKUP($D2444, Data!$A$2:$V$9750, E$16, 0)</f>
        <v>#N/A</v>
      </c>
      <c r="F2444" t="e">
        <f>VLOOKUP($D2444, Data!$A$2:$V$9750, F$16, 0)</f>
        <v>#N/A</v>
      </c>
      <c r="G2444" t="e">
        <f>VLOOKUP($D2444, Data!$A$2:$V$9750, G$16, 0)</f>
        <v>#N/A</v>
      </c>
      <c r="H2444" t="e">
        <f>VLOOKUP($D2444, Data!$A$2:$V$9750, H$16, 0)</f>
        <v>#N/A</v>
      </c>
      <c r="I2444" t="e">
        <f>VLOOKUP($D2444, Data!$A$2:$V$9750, I$16, 0)</f>
        <v>#N/A</v>
      </c>
    </row>
    <row r="2445" spans="1:9" x14ac:dyDescent="0.25">
      <c r="A2445" s="11">
        <v>28</v>
      </c>
      <c r="B2445" s="13" t="s">
        <v>181</v>
      </c>
      <c r="C2445" s="13" t="s">
        <v>32</v>
      </c>
      <c r="D2445" s="14" t="str">
        <f t="shared" si="39"/>
        <v>Not Ready28TransgenderMajor Depressive Disorder (10.1)</v>
      </c>
      <c r="E2445" t="e">
        <f>VLOOKUP($D2445, Data!$A$2:$V$9750, E$16, 0)</f>
        <v>#N/A</v>
      </c>
      <c r="F2445" t="e">
        <f>VLOOKUP($D2445, Data!$A$2:$V$9750, F$16, 0)</f>
        <v>#N/A</v>
      </c>
      <c r="G2445" t="e">
        <f>VLOOKUP($D2445, Data!$A$2:$V$9750, G$16, 0)</f>
        <v>#N/A</v>
      </c>
      <c r="H2445" t="e">
        <f>VLOOKUP($D2445, Data!$A$2:$V$9750, H$16, 0)</f>
        <v>#N/A</v>
      </c>
      <c r="I2445" t="e">
        <f>VLOOKUP($D2445, Data!$A$2:$V$9750, I$16, 0)</f>
        <v>#N/A</v>
      </c>
    </row>
    <row r="2446" spans="1:9" x14ac:dyDescent="0.25">
      <c r="A2446" s="11">
        <v>28</v>
      </c>
      <c r="B2446" s="13" t="s">
        <v>181</v>
      </c>
      <c r="C2446" s="13" t="s">
        <v>33</v>
      </c>
      <c r="D2446" s="14" t="str">
        <f t="shared" si="39"/>
        <v>Not Ready28TransgenderSeparation Anxiety Disorder (7.1)</v>
      </c>
      <c r="E2446" t="e">
        <f>VLOOKUP($D2446, Data!$A$2:$V$9750, E$16, 0)</f>
        <v>#N/A</v>
      </c>
      <c r="F2446" t="e">
        <f>VLOOKUP($D2446, Data!$A$2:$V$9750, F$16, 0)</f>
        <v>#N/A</v>
      </c>
      <c r="G2446" t="e">
        <f>VLOOKUP($D2446, Data!$A$2:$V$9750, G$16, 0)</f>
        <v>#N/A</v>
      </c>
      <c r="H2446" t="e">
        <f>VLOOKUP($D2446, Data!$A$2:$V$9750, H$16, 0)</f>
        <v>#N/A</v>
      </c>
      <c r="I2446" t="e">
        <f>VLOOKUP($D2446, Data!$A$2:$V$9750, I$16, 0)</f>
        <v>#N/A</v>
      </c>
    </row>
    <row r="2447" spans="1:9" x14ac:dyDescent="0.25">
      <c r="A2447" s="11">
        <v>28</v>
      </c>
      <c r="B2447" s="13" t="s">
        <v>181</v>
      </c>
      <c r="C2447" s="13" t="s">
        <v>34</v>
      </c>
      <c r="D2447" s="14" t="str">
        <f t="shared" si="39"/>
        <v>Not Ready28TransgenderObsessive Compulsive Disorder (6.1)</v>
      </c>
      <c r="E2447" t="e">
        <f>VLOOKUP($D2447, Data!$A$2:$V$9750, E$16, 0)</f>
        <v>#N/A</v>
      </c>
      <c r="F2447" t="e">
        <f>VLOOKUP($D2447, Data!$A$2:$V$9750, F$16, 0)</f>
        <v>#N/A</v>
      </c>
      <c r="G2447" t="e">
        <f>VLOOKUP($D2447, Data!$A$2:$V$9750, G$16, 0)</f>
        <v>#N/A</v>
      </c>
      <c r="H2447" t="e">
        <f>VLOOKUP($D2447, Data!$A$2:$V$9750, H$16, 0)</f>
        <v>#N/A</v>
      </c>
      <c r="I2447" t="e">
        <f>VLOOKUP($D2447, Data!$A$2:$V$9750, I$16, 0)</f>
        <v>#N/A</v>
      </c>
    </row>
    <row r="2448" spans="1:9" x14ac:dyDescent="0.25">
      <c r="A2448" s="11">
        <v>28</v>
      </c>
      <c r="B2448" s="13" t="s">
        <v>181</v>
      </c>
      <c r="C2448" s="13" t="s">
        <v>35</v>
      </c>
      <c r="D2448" s="14" t="str">
        <f t="shared" si="39"/>
        <v>Not Ready28TransgenderTotal Anxiety (37.1)</v>
      </c>
      <c r="E2448" t="e">
        <f>VLOOKUP($D2448, Data!$A$2:$V$9750, E$16, 0)</f>
        <v>#N/A</v>
      </c>
      <c r="F2448" t="e">
        <f>VLOOKUP($D2448, Data!$A$2:$V$9750, F$16, 0)</f>
        <v>#N/A</v>
      </c>
      <c r="G2448" t="e">
        <f>VLOOKUP($D2448, Data!$A$2:$V$9750, G$16, 0)</f>
        <v>#N/A</v>
      </c>
      <c r="H2448" t="e">
        <f>VLOOKUP($D2448, Data!$A$2:$V$9750, H$16, 0)</f>
        <v>#N/A</v>
      </c>
      <c r="I2448" t="e">
        <f>VLOOKUP($D2448, Data!$A$2:$V$9750, I$16, 0)</f>
        <v>#N/A</v>
      </c>
    </row>
    <row r="2449" spans="1:9" x14ac:dyDescent="0.25">
      <c r="A2449" s="11">
        <v>28</v>
      </c>
      <c r="B2449" s="13" t="s">
        <v>181</v>
      </c>
      <c r="C2449" s="13" t="s">
        <v>36</v>
      </c>
      <c r="D2449" s="14" t="str">
        <f t="shared" si="39"/>
        <v>Not Ready28TransgenderTotal Anxiety and Depression (47.1)</v>
      </c>
      <c r="E2449" t="e">
        <f>VLOOKUP($D2449, Data!$A$2:$V$9750, E$16, 0)</f>
        <v>#N/A</v>
      </c>
      <c r="F2449" t="e">
        <f>VLOOKUP($D2449, Data!$A$2:$V$9750, F$16, 0)</f>
        <v>#N/A</v>
      </c>
      <c r="G2449" t="e">
        <f>VLOOKUP($D2449, Data!$A$2:$V$9750, G$16, 0)</f>
        <v>#N/A</v>
      </c>
      <c r="H2449" t="e">
        <f>VLOOKUP($D2449, Data!$A$2:$V$9750, H$16, 0)</f>
        <v>#N/A</v>
      </c>
      <c r="I2449" t="e">
        <f>VLOOKUP($D2449, Data!$A$2:$V$9750, I$16, 0)</f>
        <v>#N/A</v>
      </c>
    </row>
    <row r="2450" spans="1:9" x14ac:dyDescent="0.25">
      <c r="A2450" s="11">
        <v>28</v>
      </c>
      <c r="B2450" s="13" t="s">
        <v>181</v>
      </c>
      <c r="C2450" s="13" t="s">
        <v>52</v>
      </c>
      <c r="D2450" s="14" t="str">
        <f t="shared" ref="D2450:D2513" si="40">$B$7&amp;A2450&amp;B2450&amp;C2450</f>
        <v>Not Ready28TransgenderTotal Anxiety (15.1)</v>
      </c>
      <c r="E2450" t="e">
        <f>VLOOKUP($D2450, Data!$A$2:$V$9750, E$16, 0)</f>
        <v>#N/A</v>
      </c>
      <c r="F2450" t="e">
        <f>VLOOKUP($D2450, Data!$A$2:$V$9750, F$16, 0)</f>
        <v>#N/A</v>
      </c>
      <c r="G2450" t="e">
        <f>VLOOKUP($D2450, Data!$A$2:$V$9750, G$16, 0)</f>
        <v>#N/A</v>
      </c>
      <c r="H2450" t="e">
        <f>VLOOKUP($D2450, Data!$A$2:$V$9750, H$16, 0)</f>
        <v>#N/A</v>
      </c>
      <c r="I2450" t="e">
        <f>VLOOKUP($D2450, Data!$A$2:$V$9750, I$16, 0)</f>
        <v>#N/A</v>
      </c>
    </row>
    <row r="2451" spans="1:9" x14ac:dyDescent="0.25">
      <c r="A2451" s="11">
        <v>28</v>
      </c>
      <c r="B2451" s="13" t="s">
        <v>181</v>
      </c>
      <c r="C2451" s="13" t="s">
        <v>53</v>
      </c>
      <c r="D2451" s="14" t="str">
        <f t="shared" si="40"/>
        <v>Not Ready28TransgenderTotal Anxiety and Depression (25.1)</v>
      </c>
      <c r="E2451" t="e">
        <f>VLOOKUP($D2451, Data!$A$2:$V$9750, E$16, 0)</f>
        <v>#N/A</v>
      </c>
      <c r="F2451" t="e">
        <f>VLOOKUP($D2451, Data!$A$2:$V$9750, F$16, 0)</f>
        <v>#N/A</v>
      </c>
      <c r="G2451" t="e">
        <f>VLOOKUP($D2451, Data!$A$2:$V$9750, G$16, 0)</f>
        <v>#N/A</v>
      </c>
      <c r="H2451" t="e">
        <f>VLOOKUP($D2451, Data!$A$2:$V$9750, H$16, 0)</f>
        <v>#N/A</v>
      </c>
      <c r="I2451" t="e">
        <f>VLOOKUP($D2451, Data!$A$2:$V$9750, I$16, 0)</f>
        <v>#N/A</v>
      </c>
    </row>
    <row r="2452" spans="1:9" x14ac:dyDescent="0.25">
      <c r="A2452" s="11">
        <v>28</v>
      </c>
      <c r="B2452" s="13" t="s">
        <v>181</v>
      </c>
      <c r="C2452" s="13" t="s">
        <v>182</v>
      </c>
      <c r="D2452" s="14" t="str">
        <f t="shared" si="40"/>
        <v>Not Ready28TransgenderTotal Depression (5.1)</v>
      </c>
      <c r="E2452" t="e">
        <f>VLOOKUP($D2452, Data!$A$2:$V$9750, E$16, 0)</f>
        <v>#N/A</v>
      </c>
      <c r="F2452" t="e">
        <f>VLOOKUP($D2452, Data!$A$2:$V$9750, F$16, 0)</f>
        <v>#N/A</v>
      </c>
      <c r="G2452" t="e">
        <f>VLOOKUP($D2452, Data!$A$2:$V$9750, G$16, 0)</f>
        <v>#N/A</v>
      </c>
      <c r="H2452" t="e">
        <f>VLOOKUP($D2452, Data!$A$2:$V$9750, H$16, 0)</f>
        <v>#N/A</v>
      </c>
      <c r="I2452" t="e">
        <f>VLOOKUP($D2452, Data!$A$2:$V$9750, I$16, 0)</f>
        <v>#N/A</v>
      </c>
    </row>
    <row r="2453" spans="1:9" x14ac:dyDescent="0.25">
      <c r="A2453" s="11">
        <v>28</v>
      </c>
      <c r="B2453" s="13" t="s">
        <v>181</v>
      </c>
      <c r="C2453" s="13" t="s">
        <v>183</v>
      </c>
      <c r="D2453" s="14" t="str">
        <f t="shared" si="40"/>
        <v>Not Ready28TransgenderTotal Anxiety (20.1)</v>
      </c>
      <c r="E2453" t="e">
        <f>VLOOKUP($D2453, Data!$A$2:$V$9750, E$16, 0)</f>
        <v>#N/A</v>
      </c>
      <c r="F2453" t="e">
        <f>VLOOKUP($D2453, Data!$A$2:$V$9750, F$16, 0)</f>
        <v>#N/A</v>
      </c>
      <c r="G2453" t="e">
        <f>VLOOKUP($D2453, Data!$A$2:$V$9750, G$16, 0)</f>
        <v>#N/A</v>
      </c>
      <c r="H2453" t="e">
        <f>VLOOKUP($D2453, Data!$A$2:$V$9750, H$16, 0)</f>
        <v>#N/A</v>
      </c>
      <c r="I2453" t="e">
        <f>VLOOKUP($D2453, Data!$A$2:$V$9750, I$16, 0)</f>
        <v>#N/A</v>
      </c>
    </row>
    <row r="2454" spans="1:9" x14ac:dyDescent="0.25">
      <c r="A2454" s="11">
        <v>29</v>
      </c>
      <c r="B2454" s="13" t="s">
        <v>176</v>
      </c>
      <c r="C2454" s="13" t="s">
        <v>29</v>
      </c>
      <c r="D2454" s="14" t="str">
        <f t="shared" si="40"/>
        <v>Not Ready29BigenderSocial Phobia (9.1)</v>
      </c>
      <c r="E2454" t="e">
        <f>VLOOKUP($D2454, Data!$A$2:$V$9750, E$16, 0)</f>
        <v>#N/A</v>
      </c>
      <c r="F2454" t="e">
        <f>VLOOKUP($D2454, Data!$A$2:$V$9750, F$16, 0)</f>
        <v>#N/A</v>
      </c>
      <c r="G2454" t="e">
        <f>VLOOKUP($D2454, Data!$A$2:$V$9750, G$16, 0)</f>
        <v>#N/A</v>
      </c>
      <c r="H2454" t="e">
        <f>VLOOKUP($D2454, Data!$A$2:$V$9750, H$16, 0)</f>
        <v>#N/A</v>
      </c>
      <c r="I2454" t="e">
        <f>VLOOKUP($D2454, Data!$A$2:$V$9750, I$16, 0)</f>
        <v>#N/A</v>
      </c>
    </row>
    <row r="2455" spans="1:9" x14ac:dyDescent="0.25">
      <c r="A2455" s="11">
        <v>29</v>
      </c>
      <c r="B2455" s="13" t="s">
        <v>176</v>
      </c>
      <c r="C2455" s="13" t="s">
        <v>30</v>
      </c>
      <c r="D2455" s="14" t="str">
        <f t="shared" si="40"/>
        <v>Not Ready29BigenderPanic Disorder (9.1)</v>
      </c>
      <c r="E2455" t="e">
        <f>VLOOKUP($D2455, Data!$A$2:$V$9750, E$16, 0)</f>
        <v>#N/A</v>
      </c>
      <c r="F2455" t="e">
        <f>VLOOKUP($D2455, Data!$A$2:$V$9750, F$16, 0)</f>
        <v>#N/A</v>
      </c>
      <c r="G2455" t="e">
        <f>VLOOKUP($D2455, Data!$A$2:$V$9750, G$16, 0)</f>
        <v>#N/A</v>
      </c>
      <c r="H2455" t="e">
        <f>VLOOKUP($D2455, Data!$A$2:$V$9750, H$16, 0)</f>
        <v>#N/A</v>
      </c>
      <c r="I2455" t="e">
        <f>VLOOKUP($D2455, Data!$A$2:$V$9750, I$16, 0)</f>
        <v>#N/A</v>
      </c>
    </row>
    <row r="2456" spans="1:9" x14ac:dyDescent="0.25">
      <c r="A2456" s="11">
        <v>29</v>
      </c>
      <c r="B2456" s="13" t="s">
        <v>176</v>
      </c>
      <c r="C2456" s="13" t="s">
        <v>31</v>
      </c>
      <c r="D2456" s="14" t="str">
        <f t="shared" si="40"/>
        <v>Not Ready29BigenderGeneralized Anxiety Disorder (6.1)</v>
      </c>
      <c r="E2456" t="e">
        <f>VLOOKUP($D2456, Data!$A$2:$V$9750, E$16, 0)</f>
        <v>#N/A</v>
      </c>
      <c r="F2456" t="e">
        <f>VLOOKUP($D2456, Data!$A$2:$V$9750, F$16, 0)</f>
        <v>#N/A</v>
      </c>
      <c r="G2456" t="e">
        <f>VLOOKUP($D2456, Data!$A$2:$V$9750, G$16, 0)</f>
        <v>#N/A</v>
      </c>
      <c r="H2456" t="e">
        <f>VLOOKUP($D2456, Data!$A$2:$V$9750, H$16, 0)</f>
        <v>#N/A</v>
      </c>
      <c r="I2456" t="e">
        <f>VLOOKUP($D2456, Data!$A$2:$V$9750, I$16, 0)</f>
        <v>#N/A</v>
      </c>
    </row>
    <row r="2457" spans="1:9" x14ac:dyDescent="0.25">
      <c r="A2457" s="11">
        <v>29</v>
      </c>
      <c r="B2457" s="13" t="s">
        <v>176</v>
      </c>
      <c r="C2457" s="13" t="s">
        <v>32</v>
      </c>
      <c r="D2457" s="14" t="str">
        <f t="shared" si="40"/>
        <v>Not Ready29BigenderMajor Depressive Disorder (10.1)</v>
      </c>
      <c r="E2457" t="e">
        <f>VLOOKUP($D2457, Data!$A$2:$V$9750, E$16, 0)</f>
        <v>#N/A</v>
      </c>
      <c r="F2457" t="e">
        <f>VLOOKUP($D2457, Data!$A$2:$V$9750, F$16, 0)</f>
        <v>#N/A</v>
      </c>
      <c r="G2457" t="e">
        <f>VLOOKUP($D2457, Data!$A$2:$V$9750, G$16, 0)</f>
        <v>#N/A</v>
      </c>
      <c r="H2457" t="e">
        <f>VLOOKUP($D2457, Data!$A$2:$V$9750, H$16, 0)</f>
        <v>#N/A</v>
      </c>
      <c r="I2457" t="e">
        <f>VLOOKUP($D2457, Data!$A$2:$V$9750, I$16, 0)</f>
        <v>#N/A</v>
      </c>
    </row>
    <row r="2458" spans="1:9" x14ac:dyDescent="0.25">
      <c r="A2458" s="11">
        <v>29</v>
      </c>
      <c r="B2458" s="13" t="s">
        <v>176</v>
      </c>
      <c r="C2458" s="13" t="s">
        <v>33</v>
      </c>
      <c r="D2458" s="14" t="str">
        <f t="shared" si="40"/>
        <v>Not Ready29BigenderSeparation Anxiety Disorder (7.1)</v>
      </c>
      <c r="E2458" t="e">
        <f>VLOOKUP($D2458, Data!$A$2:$V$9750, E$16, 0)</f>
        <v>#N/A</v>
      </c>
      <c r="F2458" t="e">
        <f>VLOOKUP($D2458, Data!$A$2:$V$9750, F$16, 0)</f>
        <v>#N/A</v>
      </c>
      <c r="G2458" t="e">
        <f>VLOOKUP($D2458, Data!$A$2:$V$9750, G$16, 0)</f>
        <v>#N/A</v>
      </c>
      <c r="H2458" t="e">
        <f>VLOOKUP($D2458, Data!$A$2:$V$9750, H$16, 0)</f>
        <v>#N/A</v>
      </c>
      <c r="I2458" t="e">
        <f>VLOOKUP($D2458, Data!$A$2:$V$9750, I$16, 0)</f>
        <v>#N/A</v>
      </c>
    </row>
    <row r="2459" spans="1:9" x14ac:dyDescent="0.25">
      <c r="A2459" s="11">
        <v>29</v>
      </c>
      <c r="B2459" s="13" t="s">
        <v>176</v>
      </c>
      <c r="C2459" s="13" t="s">
        <v>34</v>
      </c>
      <c r="D2459" s="14" t="str">
        <f t="shared" si="40"/>
        <v>Not Ready29BigenderObsessive Compulsive Disorder (6.1)</v>
      </c>
      <c r="E2459" t="e">
        <f>VLOOKUP($D2459, Data!$A$2:$V$9750, E$16, 0)</f>
        <v>#N/A</v>
      </c>
      <c r="F2459" t="e">
        <f>VLOOKUP($D2459, Data!$A$2:$V$9750, F$16, 0)</f>
        <v>#N/A</v>
      </c>
      <c r="G2459" t="e">
        <f>VLOOKUP($D2459, Data!$A$2:$V$9750, G$16, 0)</f>
        <v>#N/A</v>
      </c>
      <c r="H2459" t="e">
        <f>VLOOKUP($D2459, Data!$A$2:$V$9750, H$16, 0)</f>
        <v>#N/A</v>
      </c>
      <c r="I2459" t="e">
        <f>VLOOKUP($D2459, Data!$A$2:$V$9750, I$16, 0)</f>
        <v>#N/A</v>
      </c>
    </row>
    <row r="2460" spans="1:9" x14ac:dyDescent="0.25">
      <c r="A2460" s="11">
        <v>29</v>
      </c>
      <c r="B2460" s="13" t="s">
        <v>176</v>
      </c>
      <c r="C2460" s="13" t="s">
        <v>35</v>
      </c>
      <c r="D2460" s="14" t="str">
        <f t="shared" si="40"/>
        <v>Not Ready29BigenderTotal Anxiety (37.1)</v>
      </c>
      <c r="E2460" t="e">
        <f>VLOOKUP($D2460, Data!$A$2:$V$9750, E$16, 0)</f>
        <v>#N/A</v>
      </c>
      <c r="F2460" t="e">
        <f>VLOOKUP($D2460, Data!$A$2:$V$9750, F$16, 0)</f>
        <v>#N/A</v>
      </c>
      <c r="G2460" t="e">
        <f>VLOOKUP($D2460, Data!$A$2:$V$9750, G$16, 0)</f>
        <v>#N/A</v>
      </c>
      <c r="H2460" t="e">
        <f>VLOOKUP($D2460, Data!$A$2:$V$9750, H$16, 0)</f>
        <v>#N/A</v>
      </c>
      <c r="I2460" t="e">
        <f>VLOOKUP($D2460, Data!$A$2:$V$9750, I$16, 0)</f>
        <v>#N/A</v>
      </c>
    </row>
    <row r="2461" spans="1:9" x14ac:dyDescent="0.25">
      <c r="A2461" s="11">
        <v>29</v>
      </c>
      <c r="B2461" s="13" t="s">
        <v>176</v>
      </c>
      <c r="C2461" s="13" t="s">
        <v>36</v>
      </c>
      <c r="D2461" s="14" t="str">
        <f t="shared" si="40"/>
        <v>Not Ready29BigenderTotal Anxiety and Depression (47.1)</v>
      </c>
      <c r="E2461" t="e">
        <f>VLOOKUP($D2461, Data!$A$2:$V$9750, E$16, 0)</f>
        <v>#N/A</v>
      </c>
      <c r="F2461" t="e">
        <f>VLOOKUP($D2461, Data!$A$2:$V$9750, F$16, 0)</f>
        <v>#N/A</v>
      </c>
      <c r="G2461" t="e">
        <f>VLOOKUP($D2461, Data!$A$2:$V$9750, G$16, 0)</f>
        <v>#N/A</v>
      </c>
      <c r="H2461" t="e">
        <f>VLOOKUP($D2461, Data!$A$2:$V$9750, H$16, 0)</f>
        <v>#N/A</v>
      </c>
      <c r="I2461" t="e">
        <f>VLOOKUP($D2461, Data!$A$2:$V$9750, I$16, 0)</f>
        <v>#N/A</v>
      </c>
    </row>
    <row r="2462" spans="1:9" x14ac:dyDescent="0.25">
      <c r="A2462" s="11">
        <v>29</v>
      </c>
      <c r="B2462" s="13" t="s">
        <v>176</v>
      </c>
      <c r="C2462" s="13" t="s">
        <v>52</v>
      </c>
      <c r="D2462" s="14" t="str">
        <f t="shared" si="40"/>
        <v>Not Ready29BigenderTotal Anxiety (15.1)</v>
      </c>
      <c r="E2462" t="e">
        <f>VLOOKUP($D2462, Data!$A$2:$V$9750, E$16, 0)</f>
        <v>#N/A</v>
      </c>
      <c r="F2462" t="e">
        <f>VLOOKUP($D2462, Data!$A$2:$V$9750, F$16, 0)</f>
        <v>#N/A</v>
      </c>
      <c r="G2462" t="e">
        <f>VLOOKUP($D2462, Data!$A$2:$V$9750, G$16, 0)</f>
        <v>#N/A</v>
      </c>
      <c r="H2462" t="e">
        <f>VLOOKUP($D2462, Data!$A$2:$V$9750, H$16, 0)</f>
        <v>#N/A</v>
      </c>
      <c r="I2462" t="e">
        <f>VLOOKUP($D2462, Data!$A$2:$V$9750, I$16, 0)</f>
        <v>#N/A</v>
      </c>
    </row>
    <row r="2463" spans="1:9" x14ac:dyDescent="0.25">
      <c r="A2463" s="11">
        <v>29</v>
      </c>
      <c r="B2463" s="13" t="s">
        <v>176</v>
      </c>
      <c r="C2463" s="13" t="s">
        <v>53</v>
      </c>
      <c r="D2463" s="14" t="str">
        <f t="shared" si="40"/>
        <v>Not Ready29BigenderTotal Anxiety and Depression (25.1)</v>
      </c>
      <c r="E2463" t="e">
        <f>VLOOKUP($D2463, Data!$A$2:$V$9750, E$16, 0)</f>
        <v>#N/A</v>
      </c>
      <c r="F2463" t="e">
        <f>VLOOKUP($D2463, Data!$A$2:$V$9750, F$16, 0)</f>
        <v>#N/A</v>
      </c>
      <c r="G2463" t="e">
        <f>VLOOKUP($D2463, Data!$A$2:$V$9750, G$16, 0)</f>
        <v>#N/A</v>
      </c>
      <c r="H2463" t="e">
        <f>VLOOKUP($D2463, Data!$A$2:$V$9750, H$16, 0)</f>
        <v>#N/A</v>
      </c>
      <c r="I2463" t="e">
        <f>VLOOKUP($D2463, Data!$A$2:$V$9750, I$16, 0)</f>
        <v>#N/A</v>
      </c>
    </row>
    <row r="2464" spans="1:9" x14ac:dyDescent="0.25">
      <c r="A2464" s="11">
        <v>29</v>
      </c>
      <c r="B2464" s="13" t="s">
        <v>176</v>
      </c>
      <c r="C2464" s="13" t="s">
        <v>182</v>
      </c>
      <c r="D2464" s="14" t="str">
        <f t="shared" si="40"/>
        <v>Not Ready29BigenderTotal Depression (5.1)</v>
      </c>
      <c r="E2464" t="e">
        <f>VLOOKUP($D2464, Data!$A$2:$V$9750, E$16, 0)</f>
        <v>#N/A</v>
      </c>
      <c r="F2464" t="e">
        <f>VLOOKUP($D2464, Data!$A$2:$V$9750, F$16, 0)</f>
        <v>#N/A</v>
      </c>
      <c r="G2464" t="e">
        <f>VLOOKUP($D2464, Data!$A$2:$V$9750, G$16, 0)</f>
        <v>#N/A</v>
      </c>
      <c r="H2464" t="e">
        <f>VLOOKUP($D2464, Data!$A$2:$V$9750, H$16, 0)</f>
        <v>#N/A</v>
      </c>
      <c r="I2464" t="e">
        <f>VLOOKUP($D2464, Data!$A$2:$V$9750, I$16, 0)</f>
        <v>#N/A</v>
      </c>
    </row>
    <row r="2465" spans="1:9" x14ac:dyDescent="0.25">
      <c r="A2465" s="11">
        <v>29</v>
      </c>
      <c r="B2465" s="13" t="s">
        <v>176</v>
      </c>
      <c r="C2465" s="13" t="s">
        <v>183</v>
      </c>
      <c r="D2465" s="14" t="str">
        <f t="shared" si="40"/>
        <v>Not Ready29BigenderTotal Anxiety (20.1)</v>
      </c>
      <c r="E2465" t="e">
        <f>VLOOKUP($D2465, Data!$A$2:$V$9750, E$16, 0)</f>
        <v>#N/A</v>
      </c>
      <c r="F2465" t="e">
        <f>VLOOKUP($D2465, Data!$A$2:$V$9750, F$16, 0)</f>
        <v>#N/A</v>
      </c>
      <c r="G2465" t="e">
        <f>VLOOKUP($D2465, Data!$A$2:$V$9750, G$16, 0)</f>
        <v>#N/A</v>
      </c>
      <c r="H2465" t="e">
        <f>VLOOKUP($D2465, Data!$A$2:$V$9750, H$16, 0)</f>
        <v>#N/A</v>
      </c>
      <c r="I2465" t="e">
        <f>VLOOKUP($D2465, Data!$A$2:$V$9750, I$16, 0)</f>
        <v>#N/A</v>
      </c>
    </row>
    <row r="2466" spans="1:9" x14ac:dyDescent="0.25">
      <c r="A2466" s="11">
        <v>29</v>
      </c>
      <c r="B2466" s="13" t="s">
        <v>177</v>
      </c>
      <c r="C2466" s="13" t="s">
        <v>29</v>
      </c>
      <c r="D2466" s="14" t="str">
        <f t="shared" si="40"/>
        <v>Not Ready29FemaleSocial Phobia (9.1)</v>
      </c>
      <c r="E2466" t="e">
        <f>VLOOKUP($D2466, Data!$A$2:$V$9750, E$16, 0)</f>
        <v>#N/A</v>
      </c>
      <c r="F2466" t="e">
        <f>VLOOKUP($D2466, Data!$A$2:$V$9750, F$16, 0)</f>
        <v>#N/A</v>
      </c>
      <c r="G2466" t="e">
        <f>VLOOKUP($D2466, Data!$A$2:$V$9750, G$16, 0)</f>
        <v>#N/A</v>
      </c>
      <c r="H2466" t="e">
        <f>VLOOKUP($D2466, Data!$A$2:$V$9750, H$16, 0)</f>
        <v>#N/A</v>
      </c>
      <c r="I2466" t="e">
        <f>VLOOKUP($D2466, Data!$A$2:$V$9750, I$16, 0)</f>
        <v>#N/A</v>
      </c>
    </row>
    <row r="2467" spans="1:9" x14ac:dyDescent="0.25">
      <c r="A2467" s="11">
        <v>29</v>
      </c>
      <c r="B2467" s="13" t="s">
        <v>177</v>
      </c>
      <c r="C2467" s="13" t="s">
        <v>30</v>
      </c>
      <c r="D2467" s="14" t="str">
        <f t="shared" si="40"/>
        <v>Not Ready29FemalePanic Disorder (9.1)</v>
      </c>
      <c r="E2467" t="e">
        <f>VLOOKUP($D2467, Data!$A$2:$V$9750, E$16, 0)</f>
        <v>#N/A</v>
      </c>
      <c r="F2467" t="e">
        <f>VLOOKUP($D2467, Data!$A$2:$V$9750, F$16, 0)</f>
        <v>#N/A</v>
      </c>
      <c r="G2467" t="e">
        <f>VLOOKUP($D2467, Data!$A$2:$V$9750, G$16, 0)</f>
        <v>#N/A</v>
      </c>
      <c r="H2467" t="e">
        <f>VLOOKUP($D2467, Data!$A$2:$V$9750, H$16, 0)</f>
        <v>#N/A</v>
      </c>
      <c r="I2467" t="e">
        <f>VLOOKUP($D2467, Data!$A$2:$V$9750, I$16, 0)</f>
        <v>#N/A</v>
      </c>
    </row>
    <row r="2468" spans="1:9" x14ac:dyDescent="0.25">
      <c r="A2468" s="11">
        <v>29</v>
      </c>
      <c r="B2468" s="13" t="s">
        <v>177</v>
      </c>
      <c r="C2468" s="13" t="s">
        <v>31</v>
      </c>
      <c r="D2468" s="14" t="str">
        <f t="shared" si="40"/>
        <v>Not Ready29FemaleGeneralized Anxiety Disorder (6.1)</v>
      </c>
      <c r="E2468" t="e">
        <f>VLOOKUP($D2468, Data!$A$2:$V$9750, E$16, 0)</f>
        <v>#N/A</v>
      </c>
      <c r="F2468" t="e">
        <f>VLOOKUP($D2468, Data!$A$2:$V$9750, F$16, 0)</f>
        <v>#N/A</v>
      </c>
      <c r="G2468" t="e">
        <f>VLOOKUP($D2468, Data!$A$2:$V$9750, G$16, 0)</f>
        <v>#N/A</v>
      </c>
      <c r="H2468" t="e">
        <f>VLOOKUP($D2468, Data!$A$2:$V$9750, H$16, 0)</f>
        <v>#N/A</v>
      </c>
      <c r="I2468" t="e">
        <f>VLOOKUP($D2468, Data!$A$2:$V$9750, I$16, 0)</f>
        <v>#N/A</v>
      </c>
    </row>
    <row r="2469" spans="1:9" x14ac:dyDescent="0.25">
      <c r="A2469" s="11">
        <v>29</v>
      </c>
      <c r="B2469" s="13" t="s">
        <v>177</v>
      </c>
      <c r="C2469" s="13" t="s">
        <v>32</v>
      </c>
      <c r="D2469" s="14" t="str">
        <f t="shared" si="40"/>
        <v>Not Ready29FemaleMajor Depressive Disorder (10.1)</v>
      </c>
      <c r="E2469" t="e">
        <f>VLOOKUP($D2469, Data!$A$2:$V$9750, E$16, 0)</f>
        <v>#N/A</v>
      </c>
      <c r="F2469" t="e">
        <f>VLOOKUP($D2469, Data!$A$2:$V$9750, F$16, 0)</f>
        <v>#N/A</v>
      </c>
      <c r="G2469" t="e">
        <f>VLOOKUP($D2469, Data!$A$2:$V$9750, G$16, 0)</f>
        <v>#N/A</v>
      </c>
      <c r="H2469" t="e">
        <f>VLOOKUP($D2469, Data!$A$2:$V$9750, H$16, 0)</f>
        <v>#N/A</v>
      </c>
      <c r="I2469" t="e">
        <f>VLOOKUP($D2469, Data!$A$2:$V$9750, I$16, 0)</f>
        <v>#N/A</v>
      </c>
    </row>
    <row r="2470" spans="1:9" x14ac:dyDescent="0.25">
      <c r="A2470" s="11">
        <v>29</v>
      </c>
      <c r="B2470" s="13" t="s">
        <v>177</v>
      </c>
      <c r="C2470" s="13" t="s">
        <v>33</v>
      </c>
      <c r="D2470" s="14" t="str">
        <f t="shared" si="40"/>
        <v>Not Ready29FemaleSeparation Anxiety Disorder (7.1)</v>
      </c>
      <c r="E2470" t="e">
        <f>VLOOKUP($D2470, Data!$A$2:$V$9750, E$16, 0)</f>
        <v>#N/A</v>
      </c>
      <c r="F2470" t="e">
        <f>VLOOKUP($D2470, Data!$A$2:$V$9750, F$16, 0)</f>
        <v>#N/A</v>
      </c>
      <c r="G2470" t="e">
        <f>VLOOKUP($D2470, Data!$A$2:$V$9750, G$16, 0)</f>
        <v>#N/A</v>
      </c>
      <c r="H2470" t="e">
        <f>VLOOKUP($D2470, Data!$A$2:$V$9750, H$16, 0)</f>
        <v>#N/A</v>
      </c>
      <c r="I2470" t="e">
        <f>VLOOKUP($D2470, Data!$A$2:$V$9750, I$16, 0)</f>
        <v>#N/A</v>
      </c>
    </row>
    <row r="2471" spans="1:9" x14ac:dyDescent="0.25">
      <c r="A2471" s="11">
        <v>29</v>
      </c>
      <c r="B2471" s="13" t="s">
        <v>177</v>
      </c>
      <c r="C2471" s="13" t="s">
        <v>34</v>
      </c>
      <c r="D2471" s="14" t="str">
        <f t="shared" si="40"/>
        <v>Not Ready29FemaleObsessive Compulsive Disorder (6.1)</v>
      </c>
      <c r="E2471" t="e">
        <f>VLOOKUP($D2471, Data!$A$2:$V$9750, E$16, 0)</f>
        <v>#N/A</v>
      </c>
      <c r="F2471" t="e">
        <f>VLOOKUP($D2471, Data!$A$2:$V$9750, F$16, 0)</f>
        <v>#N/A</v>
      </c>
      <c r="G2471" t="e">
        <f>VLOOKUP($D2471, Data!$A$2:$V$9750, G$16, 0)</f>
        <v>#N/A</v>
      </c>
      <c r="H2471" t="e">
        <f>VLOOKUP($D2471, Data!$A$2:$V$9750, H$16, 0)</f>
        <v>#N/A</v>
      </c>
      <c r="I2471" t="e">
        <f>VLOOKUP($D2471, Data!$A$2:$V$9750, I$16, 0)</f>
        <v>#N/A</v>
      </c>
    </row>
    <row r="2472" spans="1:9" x14ac:dyDescent="0.25">
      <c r="A2472" s="11">
        <v>29</v>
      </c>
      <c r="B2472" s="13" t="s">
        <v>177</v>
      </c>
      <c r="C2472" s="13" t="s">
        <v>35</v>
      </c>
      <c r="D2472" s="14" t="str">
        <f t="shared" si="40"/>
        <v>Not Ready29FemaleTotal Anxiety (37.1)</v>
      </c>
      <c r="E2472" t="e">
        <f>VLOOKUP($D2472, Data!$A$2:$V$9750, E$16, 0)</f>
        <v>#N/A</v>
      </c>
      <c r="F2472" t="e">
        <f>VLOOKUP($D2472, Data!$A$2:$V$9750, F$16, 0)</f>
        <v>#N/A</v>
      </c>
      <c r="G2472" t="e">
        <f>VLOOKUP($D2472, Data!$A$2:$V$9750, G$16, 0)</f>
        <v>#N/A</v>
      </c>
      <c r="H2472" t="e">
        <f>VLOOKUP($D2472, Data!$A$2:$V$9750, H$16, 0)</f>
        <v>#N/A</v>
      </c>
      <c r="I2472" t="e">
        <f>VLOOKUP($D2472, Data!$A$2:$V$9750, I$16, 0)</f>
        <v>#N/A</v>
      </c>
    </row>
    <row r="2473" spans="1:9" x14ac:dyDescent="0.25">
      <c r="A2473" s="11">
        <v>29</v>
      </c>
      <c r="B2473" s="13" t="s">
        <v>177</v>
      </c>
      <c r="C2473" s="13" t="s">
        <v>36</v>
      </c>
      <c r="D2473" s="14" t="str">
        <f t="shared" si="40"/>
        <v>Not Ready29FemaleTotal Anxiety and Depression (47.1)</v>
      </c>
      <c r="E2473" t="e">
        <f>VLOOKUP($D2473, Data!$A$2:$V$9750, E$16, 0)</f>
        <v>#N/A</v>
      </c>
      <c r="F2473" t="e">
        <f>VLOOKUP($D2473, Data!$A$2:$V$9750, F$16, 0)</f>
        <v>#N/A</v>
      </c>
      <c r="G2473" t="e">
        <f>VLOOKUP($D2473, Data!$A$2:$V$9750, G$16, 0)</f>
        <v>#N/A</v>
      </c>
      <c r="H2473" t="e">
        <f>VLOOKUP($D2473, Data!$A$2:$V$9750, H$16, 0)</f>
        <v>#N/A</v>
      </c>
      <c r="I2473" t="e">
        <f>VLOOKUP($D2473, Data!$A$2:$V$9750, I$16, 0)</f>
        <v>#N/A</v>
      </c>
    </row>
    <row r="2474" spans="1:9" x14ac:dyDescent="0.25">
      <c r="A2474" s="11">
        <v>29</v>
      </c>
      <c r="B2474" s="13" t="s">
        <v>177</v>
      </c>
      <c r="C2474" s="13" t="s">
        <v>52</v>
      </c>
      <c r="D2474" s="14" t="str">
        <f t="shared" si="40"/>
        <v>Not Ready29FemaleTotal Anxiety (15.1)</v>
      </c>
      <c r="E2474" t="e">
        <f>VLOOKUP($D2474, Data!$A$2:$V$9750, E$16, 0)</f>
        <v>#N/A</v>
      </c>
      <c r="F2474" t="e">
        <f>VLOOKUP($D2474, Data!$A$2:$V$9750, F$16, 0)</f>
        <v>#N/A</v>
      </c>
      <c r="G2474" t="e">
        <f>VLOOKUP($D2474, Data!$A$2:$V$9750, G$16, 0)</f>
        <v>#N/A</v>
      </c>
      <c r="H2474" t="e">
        <f>VLOOKUP($D2474, Data!$A$2:$V$9750, H$16, 0)</f>
        <v>#N/A</v>
      </c>
      <c r="I2474" t="e">
        <f>VLOOKUP($D2474, Data!$A$2:$V$9750, I$16, 0)</f>
        <v>#N/A</v>
      </c>
    </row>
    <row r="2475" spans="1:9" x14ac:dyDescent="0.25">
      <c r="A2475" s="11">
        <v>29</v>
      </c>
      <c r="B2475" s="13" t="s">
        <v>177</v>
      </c>
      <c r="C2475" s="13" t="s">
        <v>53</v>
      </c>
      <c r="D2475" s="14" t="str">
        <f t="shared" si="40"/>
        <v>Not Ready29FemaleTotal Anxiety and Depression (25.1)</v>
      </c>
      <c r="E2475" t="e">
        <f>VLOOKUP($D2475, Data!$A$2:$V$9750, E$16, 0)</f>
        <v>#N/A</v>
      </c>
      <c r="F2475" t="e">
        <f>VLOOKUP($D2475, Data!$A$2:$V$9750, F$16, 0)</f>
        <v>#N/A</v>
      </c>
      <c r="G2475" t="e">
        <f>VLOOKUP($D2475, Data!$A$2:$V$9750, G$16, 0)</f>
        <v>#N/A</v>
      </c>
      <c r="H2475" t="e">
        <f>VLOOKUP($D2475, Data!$A$2:$V$9750, H$16, 0)</f>
        <v>#N/A</v>
      </c>
      <c r="I2475" t="e">
        <f>VLOOKUP($D2475, Data!$A$2:$V$9750, I$16, 0)</f>
        <v>#N/A</v>
      </c>
    </row>
    <row r="2476" spans="1:9" x14ac:dyDescent="0.25">
      <c r="A2476" s="11">
        <v>29</v>
      </c>
      <c r="B2476" s="13" t="s">
        <v>177</v>
      </c>
      <c r="C2476" s="13" t="s">
        <v>182</v>
      </c>
      <c r="D2476" s="14" t="str">
        <f t="shared" si="40"/>
        <v>Not Ready29FemaleTotal Depression (5.1)</v>
      </c>
      <c r="E2476" t="e">
        <f>VLOOKUP($D2476, Data!$A$2:$V$9750, E$16, 0)</f>
        <v>#N/A</v>
      </c>
      <c r="F2476" t="e">
        <f>VLOOKUP($D2476, Data!$A$2:$V$9750, F$16, 0)</f>
        <v>#N/A</v>
      </c>
      <c r="G2476" t="e">
        <f>VLOOKUP($D2476, Data!$A$2:$V$9750, G$16, 0)</f>
        <v>#N/A</v>
      </c>
      <c r="H2476" t="e">
        <f>VLOOKUP($D2476, Data!$A$2:$V$9750, H$16, 0)</f>
        <v>#N/A</v>
      </c>
      <c r="I2476" t="e">
        <f>VLOOKUP($D2476, Data!$A$2:$V$9750, I$16, 0)</f>
        <v>#N/A</v>
      </c>
    </row>
    <row r="2477" spans="1:9" x14ac:dyDescent="0.25">
      <c r="A2477" s="11">
        <v>29</v>
      </c>
      <c r="B2477" s="13" t="s">
        <v>177</v>
      </c>
      <c r="C2477" s="13" t="s">
        <v>183</v>
      </c>
      <c r="D2477" s="14" t="str">
        <f t="shared" si="40"/>
        <v>Not Ready29FemaleTotal Anxiety (20.1)</v>
      </c>
      <c r="E2477" t="e">
        <f>VLOOKUP($D2477, Data!$A$2:$V$9750, E$16, 0)</f>
        <v>#N/A</v>
      </c>
      <c r="F2477" t="e">
        <f>VLOOKUP($D2477, Data!$A$2:$V$9750, F$16, 0)</f>
        <v>#N/A</v>
      </c>
      <c r="G2477" t="e">
        <f>VLOOKUP($D2477, Data!$A$2:$V$9750, G$16, 0)</f>
        <v>#N/A</v>
      </c>
      <c r="H2477" t="e">
        <f>VLOOKUP($D2477, Data!$A$2:$V$9750, H$16, 0)</f>
        <v>#N/A</v>
      </c>
      <c r="I2477" t="e">
        <f>VLOOKUP($D2477, Data!$A$2:$V$9750, I$16, 0)</f>
        <v>#N/A</v>
      </c>
    </row>
    <row r="2478" spans="1:9" x14ac:dyDescent="0.25">
      <c r="A2478" s="11">
        <v>29</v>
      </c>
      <c r="B2478" s="13" t="s">
        <v>178</v>
      </c>
      <c r="C2478" s="13" t="s">
        <v>29</v>
      </c>
      <c r="D2478" s="14" t="str">
        <f t="shared" si="40"/>
        <v>Not Ready29GenderfluidSocial Phobia (9.1)</v>
      </c>
      <c r="E2478" t="e">
        <f>VLOOKUP($D2478, Data!$A$2:$V$9750, E$16, 0)</f>
        <v>#N/A</v>
      </c>
      <c r="F2478" t="e">
        <f>VLOOKUP($D2478, Data!$A$2:$V$9750, F$16, 0)</f>
        <v>#N/A</v>
      </c>
      <c r="G2478" t="e">
        <f>VLOOKUP($D2478, Data!$A$2:$V$9750, G$16, 0)</f>
        <v>#N/A</v>
      </c>
      <c r="H2478" t="e">
        <f>VLOOKUP($D2478, Data!$A$2:$V$9750, H$16, 0)</f>
        <v>#N/A</v>
      </c>
      <c r="I2478" t="e">
        <f>VLOOKUP($D2478, Data!$A$2:$V$9750, I$16, 0)</f>
        <v>#N/A</v>
      </c>
    </row>
    <row r="2479" spans="1:9" x14ac:dyDescent="0.25">
      <c r="A2479" s="11">
        <v>29</v>
      </c>
      <c r="B2479" s="13" t="s">
        <v>178</v>
      </c>
      <c r="C2479" s="13" t="s">
        <v>30</v>
      </c>
      <c r="D2479" s="14" t="str">
        <f t="shared" si="40"/>
        <v>Not Ready29GenderfluidPanic Disorder (9.1)</v>
      </c>
      <c r="E2479" t="e">
        <f>VLOOKUP($D2479, Data!$A$2:$V$9750, E$16, 0)</f>
        <v>#N/A</v>
      </c>
      <c r="F2479" t="e">
        <f>VLOOKUP($D2479, Data!$A$2:$V$9750, F$16, 0)</f>
        <v>#N/A</v>
      </c>
      <c r="G2479" t="e">
        <f>VLOOKUP($D2479, Data!$A$2:$V$9750, G$16, 0)</f>
        <v>#N/A</v>
      </c>
      <c r="H2479" t="e">
        <f>VLOOKUP($D2479, Data!$A$2:$V$9750, H$16, 0)</f>
        <v>#N/A</v>
      </c>
      <c r="I2479" t="e">
        <f>VLOOKUP($D2479, Data!$A$2:$V$9750, I$16, 0)</f>
        <v>#N/A</v>
      </c>
    </row>
    <row r="2480" spans="1:9" x14ac:dyDescent="0.25">
      <c r="A2480" s="11">
        <v>29</v>
      </c>
      <c r="B2480" s="13" t="s">
        <v>178</v>
      </c>
      <c r="C2480" s="13" t="s">
        <v>31</v>
      </c>
      <c r="D2480" s="14" t="str">
        <f t="shared" si="40"/>
        <v>Not Ready29GenderfluidGeneralized Anxiety Disorder (6.1)</v>
      </c>
      <c r="E2480" t="e">
        <f>VLOOKUP($D2480, Data!$A$2:$V$9750, E$16, 0)</f>
        <v>#N/A</v>
      </c>
      <c r="F2480" t="e">
        <f>VLOOKUP($D2480, Data!$A$2:$V$9750, F$16, 0)</f>
        <v>#N/A</v>
      </c>
      <c r="G2480" t="e">
        <f>VLOOKUP($D2480, Data!$A$2:$V$9750, G$16, 0)</f>
        <v>#N/A</v>
      </c>
      <c r="H2480" t="e">
        <f>VLOOKUP($D2480, Data!$A$2:$V$9750, H$16, 0)</f>
        <v>#N/A</v>
      </c>
      <c r="I2480" t="e">
        <f>VLOOKUP($D2480, Data!$A$2:$V$9750, I$16, 0)</f>
        <v>#N/A</v>
      </c>
    </row>
    <row r="2481" spans="1:9" x14ac:dyDescent="0.25">
      <c r="A2481" s="11">
        <v>29</v>
      </c>
      <c r="B2481" s="13" t="s">
        <v>178</v>
      </c>
      <c r="C2481" s="13" t="s">
        <v>32</v>
      </c>
      <c r="D2481" s="14" t="str">
        <f t="shared" si="40"/>
        <v>Not Ready29GenderfluidMajor Depressive Disorder (10.1)</v>
      </c>
      <c r="E2481" t="e">
        <f>VLOOKUP($D2481, Data!$A$2:$V$9750, E$16, 0)</f>
        <v>#N/A</v>
      </c>
      <c r="F2481" t="e">
        <f>VLOOKUP($D2481, Data!$A$2:$V$9750, F$16, 0)</f>
        <v>#N/A</v>
      </c>
      <c r="G2481" t="e">
        <f>VLOOKUP($D2481, Data!$A$2:$V$9750, G$16, 0)</f>
        <v>#N/A</v>
      </c>
      <c r="H2481" t="e">
        <f>VLOOKUP($D2481, Data!$A$2:$V$9750, H$16, 0)</f>
        <v>#N/A</v>
      </c>
      <c r="I2481" t="e">
        <f>VLOOKUP($D2481, Data!$A$2:$V$9750, I$16, 0)</f>
        <v>#N/A</v>
      </c>
    </row>
    <row r="2482" spans="1:9" x14ac:dyDescent="0.25">
      <c r="A2482" s="11">
        <v>29</v>
      </c>
      <c r="B2482" s="13" t="s">
        <v>178</v>
      </c>
      <c r="C2482" s="13" t="s">
        <v>33</v>
      </c>
      <c r="D2482" s="14" t="str">
        <f t="shared" si="40"/>
        <v>Not Ready29GenderfluidSeparation Anxiety Disorder (7.1)</v>
      </c>
      <c r="E2482" t="e">
        <f>VLOOKUP($D2482, Data!$A$2:$V$9750, E$16, 0)</f>
        <v>#N/A</v>
      </c>
      <c r="F2482" t="e">
        <f>VLOOKUP($D2482, Data!$A$2:$V$9750, F$16, 0)</f>
        <v>#N/A</v>
      </c>
      <c r="G2482" t="e">
        <f>VLOOKUP($D2482, Data!$A$2:$V$9750, G$16, 0)</f>
        <v>#N/A</v>
      </c>
      <c r="H2482" t="e">
        <f>VLOOKUP($D2482, Data!$A$2:$V$9750, H$16, 0)</f>
        <v>#N/A</v>
      </c>
      <c r="I2482" t="e">
        <f>VLOOKUP($D2482, Data!$A$2:$V$9750, I$16, 0)</f>
        <v>#N/A</v>
      </c>
    </row>
    <row r="2483" spans="1:9" x14ac:dyDescent="0.25">
      <c r="A2483" s="11">
        <v>29</v>
      </c>
      <c r="B2483" s="13" t="s">
        <v>178</v>
      </c>
      <c r="C2483" s="13" t="s">
        <v>34</v>
      </c>
      <c r="D2483" s="14" t="str">
        <f t="shared" si="40"/>
        <v>Not Ready29GenderfluidObsessive Compulsive Disorder (6.1)</v>
      </c>
      <c r="E2483" t="e">
        <f>VLOOKUP($D2483, Data!$A$2:$V$9750, E$16, 0)</f>
        <v>#N/A</v>
      </c>
      <c r="F2483" t="e">
        <f>VLOOKUP($D2483, Data!$A$2:$V$9750, F$16, 0)</f>
        <v>#N/A</v>
      </c>
      <c r="G2483" t="e">
        <f>VLOOKUP($D2483, Data!$A$2:$V$9750, G$16, 0)</f>
        <v>#N/A</v>
      </c>
      <c r="H2483" t="e">
        <f>VLOOKUP($D2483, Data!$A$2:$V$9750, H$16, 0)</f>
        <v>#N/A</v>
      </c>
      <c r="I2483" t="e">
        <f>VLOOKUP($D2483, Data!$A$2:$V$9750, I$16, 0)</f>
        <v>#N/A</v>
      </c>
    </row>
    <row r="2484" spans="1:9" x14ac:dyDescent="0.25">
      <c r="A2484" s="11">
        <v>29</v>
      </c>
      <c r="B2484" s="13" t="s">
        <v>178</v>
      </c>
      <c r="C2484" s="13" t="s">
        <v>35</v>
      </c>
      <c r="D2484" s="14" t="str">
        <f t="shared" si="40"/>
        <v>Not Ready29GenderfluidTotal Anxiety (37.1)</v>
      </c>
      <c r="E2484" t="e">
        <f>VLOOKUP($D2484, Data!$A$2:$V$9750, E$16, 0)</f>
        <v>#N/A</v>
      </c>
      <c r="F2484" t="e">
        <f>VLOOKUP($D2484, Data!$A$2:$V$9750, F$16, 0)</f>
        <v>#N/A</v>
      </c>
      <c r="G2484" t="e">
        <f>VLOOKUP($D2484, Data!$A$2:$V$9750, G$16, 0)</f>
        <v>#N/A</v>
      </c>
      <c r="H2484" t="e">
        <f>VLOOKUP($D2484, Data!$A$2:$V$9750, H$16, 0)</f>
        <v>#N/A</v>
      </c>
      <c r="I2484" t="e">
        <f>VLOOKUP($D2484, Data!$A$2:$V$9750, I$16, 0)</f>
        <v>#N/A</v>
      </c>
    </row>
    <row r="2485" spans="1:9" x14ac:dyDescent="0.25">
      <c r="A2485" s="11">
        <v>29</v>
      </c>
      <c r="B2485" s="13" t="s">
        <v>178</v>
      </c>
      <c r="C2485" s="13" t="s">
        <v>36</v>
      </c>
      <c r="D2485" s="14" t="str">
        <f t="shared" si="40"/>
        <v>Not Ready29GenderfluidTotal Anxiety and Depression (47.1)</v>
      </c>
      <c r="E2485" t="e">
        <f>VLOOKUP($D2485, Data!$A$2:$V$9750, E$16, 0)</f>
        <v>#N/A</v>
      </c>
      <c r="F2485" t="e">
        <f>VLOOKUP($D2485, Data!$A$2:$V$9750, F$16, 0)</f>
        <v>#N/A</v>
      </c>
      <c r="G2485" t="e">
        <f>VLOOKUP($D2485, Data!$A$2:$V$9750, G$16, 0)</f>
        <v>#N/A</v>
      </c>
      <c r="H2485" t="e">
        <f>VLOOKUP($D2485, Data!$A$2:$V$9750, H$16, 0)</f>
        <v>#N/A</v>
      </c>
      <c r="I2485" t="e">
        <f>VLOOKUP($D2485, Data!$A$2:$V$9750, I$16, 0)</f>
        <v>#N/A</v>
      </c>
    </row>
    <row r="2486" spans="1:9" x14ac:dyDescent="0.25">
      <c r="A2486" s="11">
        <v>29</v>
      </c>
      <c r="B2486" s="13" t="s">
        <v>178</v>
      </c>
      <c r="C2486" s="13" t="s">
        <v>52</v>
      </c>
      <c r="D2486" s="14" t="str">
        <f t="shared" si="40"/>
        <v>Not Ready29GenderfluidTotal Anxiety (15.1)</v>
      </c>
      <c r="E2486" t="e">
        <f>VLOOKUP($D2486, Data!$A$2:$V$9750, E$16, 0)</f>
        <v>#N/A</v>
      </c>
      <c r="F2486" t="e">
        <f>VLOOKUP($D2486, Data!$A$2:$V$9750, F$16, 0)</f>
        <v>#N/A</v>
      </c>
      <c r="G2486" t="e">
        <f>VLOOKUP($D2486, Data!$A$2:$V$9750, G$16, 0)</f>
        <v>#N/A</v>
      </c>
      <c r="H2486" t="e">
        <f>VLOOKUP($D2486, Data!$A$2:$V$9750, H$16, 0)</f>
        <v>#N/A</v>
      </c>
      <c r="I2486" t="e">
        <f>VLOOKUP($D2486, Data!$A$2:$V$9750, I$16, 0)</f>
        <v>#N/A</v>
      </c>
    </row>
    <row r="2487" spans="1:9" x14ac:dyDescent="0.25">
      <c r="A2487" s="11">
        <v>29</v>
      </c>
      <c r="B2487" s="13" t="s">
        <v>178</v>
      </c>
      <c r="C2487" s="13" t="s">
        <v>53</v>
      </c>
      <c r="D2487" s="14" t="str">
        <f t="shared" si="40"/>
        <v>Not Ready29GenderfluidTotal Anxiety and Depression (25.1)</v>
      </c>
      <c r="E2487" t="e">
        <f>VLOOKUP($D2487, Data!$A$2:$V$9750, E$16, 0)</f>
        <v>#N/A</v>
      </c>
      <c r="F2487" t="e">
        <f>VLOOKUP($D2487, Data!$A$2:$V$9750, F$16, 0)</f>
        <v>#N/A</v>
      </c>
      <c r="G2487" t="e">
        <f>VLOOKUP($D2487, Data!$A$2:$V$9750, G$16, 0)</f>
        <v>#N/A</v>
      </c>
      <c r="H2487" t="e">
        <f>VLOOKUP($D2487, Data!$A$2:$V$9750, H$16, 0)</f>
        <v>#N/A</v>
      </c>
      <c r="I2487" t="e">
        <f>VLOOKUP($D2487, Data!$A$2:$V$9750, I$16, 0)</f>
        <v>#N/A</v>
      </c>
    </row>
    <row r="2488" spans="1:9" x14ac:dyDescent="0.25">
      <c r="A2488" s="11">
        <v>29</v>
      </c>
      <c r="B2488" s="13" t="s">
        <v>178</v>
      </c>
      <c r="C2488" s="13" t="s">
        <v>182</v>
      </c>
      <c r="D2488" s="14" t="str">
        <f t="shared" si="40"/>
        <v>Not Ready29GenderfluidTotal Depression (5.1)</v>
      </c>
      <c r="E2488" t="e">
        <f>VLOOKUP($D2488, Data!$A$2:$V$9750, E$16, 0)</f>
        <v>#N/A</v>
      </c>
      <c r="F2488" t="e">
        <f>VLOOKUP($D2488, Data!$A$2:$V$9750, F$16, 0)</f>
        <v>#N/A</v>
      </c>
      <c r="G2488" t="e">
        <f>VLOOKUP($D2488, Data!$A$2:$V$9750, G$16, 0)</f>
        <v>#N/A</v>
      </c>
      <c r="H2488" t="e">
        <f>VLOOKUP($D2488, Data!$A$2:$V$9750, H$16, 0)</f>
        <v>#N/A</v>
      </c>
      <c r="I2488" t="e">
        <f>VLOOKUP($D2488, Data!$A$2:$V$9750, I$16, 0)</f>
        <v>#N/A</v>
      </c>
    </row>
    <row r="2489" spans="1:9" x14ac:dyDescent="0.25">
      <c r="A2489" s="11">
        <v>29</v>
      </c>
      <c r="B2489" s="13" t="s">
        <v>178</v>
      </c>
      <c r="C2489" s="13" t="s">
        <v>183</v>
      </c>
      <c r="D2489" s="14" t="str">
        <f t="shared" si="40"/>
        <v>Not Ready29GenderfluidTotal Anxiety (20.1)</v>
      </c>
      <c r="E2489" t="e">
        <f>VLOOKUP($D2489, Data!$A$2:$V$9750, E$16, 0)</f>
        <v>#N/A</v>
      </c>
      <c r="F2489" t="e">
        <f>VLOOKUP($D2489, Data!$A$2:$V$9750, F$16, 0)</f>
        <v>#N/A</v>
      </c>
      <c r="G2489" t="e">
        <f>VLOOKUP($D2489, Data!$A$2:$V$9750, G$16, 0)</f>
        <v>#N/A</v>
      </c>
      <c r="H2489" t="e">
        <f>VLOOKUP($D2489, Data!$A$2:$V$9750, H$16, 0)</f>
        <v>#N/A</v>
      </c>
      <c r="I2489" t="e">
        <f>VLOOKUP($D2489, Data!$A$2:$V$9750, I$16, 0)</f>
        <v>#N/A</v>
      </c>
    </row>
    <row r="2490" spans="1:9" x14ac:dyDescent="0.25">
      <c r="A2490" s="11">
        <v>29</v>
      </c>
      <c r="B2490" s="13" t="s">
        <v>179</v>
      </c>
      <c r="C2490" s="13" t="s">
        <v>29</v>
      </c>
      <c r="D2490" s="14" t="str">
        <f t="shared" si="40"/>
        <v>Not Ready29MaleSocial Phobia (9.1)</v>
      </c>
      <c r="E2490" t="e">
        <f>VLOOKUP($D2490, Data!$A$2:$V$9750, E$16, 0)</f>
        <v>#N/A</v>
      </c>
      <c r="F2490" t="e">
        <f>VLOOKUP($D2490, Data!$A$2:$V$9750, F$16, 0)</f>
        <v>#N/A</v>
      </c>
      <c r="G2490" t="e">
        <f>VLOOKUP($D2490, Data!$A$2:$V$9750, G$16, 0)</f>
        <v>#N/A</v>
      </c>
      <c r="H2490" t="e">
        <f>VLOOKUP($D2490, Data!$A$2:$V$9750, H$16, 0)</f>
        <v>#N/A</v>
      </c>
      <c r="I2490" t="e">
        <f>VLOOKUP($D2490, Data!$A$2:$V$9750, I$16, 0)</f>
        <v>#N/A</v>
      </c>
    </row>
    <row r="2491" spans="1:9" x14ac:dyDescent="0.25">
      <c r="A2491" s="11">
        <v>29</v>
      </c>
      <c r="B2491" s="13" t="s">
        <v>179</v>
      </c>
      <c r="C2491" s="13" t="s">
        <v>30</v>
      </c>
      <c r="D2491" s="14" t="str">
        <f t="shared" si="40"/>
        <v>Not Ready29MalePanic Disorder (9.1)</v>
      </c>
      <c r="E2491" t="e">
        <f>VLOOKUP($D2491, Data!$A$2:$V$9750, E$16, 0)</f>
        <v>#N/A</v>
      </c>
      <c r="F2491" t="e">
        <f>VLOOKUP($D2491, Data!$A$2:$V$9750, F$16, 0)</f>
        <v>#N/A</v>
      </c>
      <c r="G2491" t="e">
        <f>VLOOKUP($D2491, Data!$A$2:$V$9750, G$16, 0)</f>
        <v>#N/A</v>
      </c>
      <c r="H2491" t="e">
        <f>VLOOKUP($D2491, Data!$A$2:$V$9750, H$16, 0)</f>
        <v>#N/A</v>
      </c>
      <c r="I2491" t="e">
        <f>VLOOKUP($D2491, Data!$A$2:$V$9750, I$16, 0)</f>
        <v>#N/A</v>
      </c>
    </row>
    <row r="2492" spans="1:9" x14ac:dyDescent="0.25">
      <c r="A2492" s="11">
        <v>29</v>
      </c>
      <c r="B2492" s="13" t="s">
        <v>179</v>
      </c>
      <c r="C2492" s="13" t="s">
        <v>31</v>
      </c>
      <c r="D2492" s="14" t="str">
        <f t="shared" si="40"/>
        <v>Not Ready29MaleGeneralized Anxiety Disorder (6.1)</v>
      </c>
      <c r="E2492" t="e">
        <f>VLOOKUP($D2492, Data!$A$2:$V$9750, E$16, 0)</f>
        <v>#N/A</v>
      </c>
      <c r="F2492" t="e">
        <f>VLOOKUP($D2492, Data!$A$2:$V$9750, F$16, 0)</f>
        <v>#N/A</v>
      </c>
      <c r="G2492" t="e">
        <f>VLOOKUP($D2492, Data!$A$2:$V$9750, G$16, 0)</f>
        <v>#N/A</v>
      </c>
      <c r="H2492" t="e">
        <f>VLOOKUP($D2492, Data!$A$2:$V$9750, H$16, 0)</f>
        <v>#N/A</v>
      </c>
      <c r="I2492" t="e">
        <f>VLOOKUP($D2492, Data!$A$2:$V$9750, I$16, 0)</f>
        <v>#N/A</v>
      </c>
    </row>
    <row r="2493" spans="1:9" x14ac:dyDescent="0.25">
      <c r="A2493" s="11">
        <v>29</v>
      </c>
      <c r="B2493" s="13" t="s">
        <v>179</v>
      </c>
      <c r="C2493" s="13" t="s">
        <v>32</v>
      </c>
      <c r="D2493" s="14" t="str">
        <f t="shared" si="40"/>
        <v>Not Ready29MaleMajor Depressive Disorder (10.1)</v>
      </c>
      <c r="E2493" t="e">
        <f>VLOOKUP($D2493, Data!$A$2:$V$9750, E$16, 0)</f>
        <v>#N/A</v>
      </c>
      <c r="F2493" t="e">
        <f>VLOOKUP($D2493, Data!$A$2:$V$9750, F$16, 0)</f>
        <v>#N/A</v>
      </c>
      <c r="G2493" t="e">
        <f>VLOOKUP($D2493, Data!$A$2:$V$9750, G$16, 0)</f>
        <v>#N/A</v>
      </c>
      <c r="H2493" t="e">
        <f>VLOOKUP($D2493, Data!$A$2:$V$9750, H$16, 0)</f>
        <v>#N/A</v>
      </c>
      <c r="I2493" t="e">
        <f>VLOOKUP($D2493, Data!$A$2:$V$9750, I$16, 0)</f>
        <v>#N/A</v>
      </c>
    </row>
    <row r="2494" spans="1:9" x14ac:dyDescent="0.25">
      <c r="A2494" s="11">
        <v>29</v>
      </c>
      <c r="B2494" s="13" t="s">
        <v>179</v>
      </c>
      <c r="C2494" s="13" t="s">
        <v>33</v>
      </c>
      <c r="D2494" s="14" t="str">
        <f t="shared" si="40"/>
        <v>Not Ready29MaleSeparation Anxiety Disorder (7.1)</v>
      </c>
      <c r="E2494" t="e">
        <f>VLOOKUP($D2494, Data!$A$2:$V$9750, E$16, 0)</f>
        <v>#N/A</v>
      </c>
      <c r="F2494" t="e">
        <f>VLOOKUP($D2494, Data!$A$2:$V$9750, F$16, 0)</f>
        <v>#N/A</v>
      </c>
      <c r="G2494" t="e">
        <f>VLOOKUP($D2494, Data!$A$2:$V$9750, G$16, 0)</f>
        <v>#N/A</v>
      </c>
      <c r="H2494" t="e">
        <f>VLOOKUP($D2494, Data!$A$2:$V$9750, H$16, 0)</f>
        <v>#N/A</v>
      </c>
      <c r="I2494" t="e">
        <f>VLOOKUP($D2494, Data!$A$2:$V$9750, I$16, 0)</f>
        <v>#N/A</v>
      </c>
    </row>
    <row r="2495" spans="1:9" x14ac:dyDescent="0.25">
      <c r="A2495" s="11">
        <v>29</v>
      </c>
      <c r="B2495" s="13" t="s">
        <v>179</v>
      </c>
      <c r="C2495" s="13" t="s">
        <v>34</v>
      </c>
      <c r="D2495" s="14" t="str">
        <f t="shared" si="40"/>
        <v>Not Ready29MaleObsessive Compulsive Disorder (6.1)</v>
      </c>
      <c r="E2495" t="e">
        <f>VLOOKUP($D2495, Data!$A$2:$V$9750, E$16, 0)</f>
        <v>#N/A</v>
      </c>
      <c r="F2495" t="e">
        <f>VLOOKUP($D2495, Data!$A$2:$V$9750, F$16, 0)</f>
        <v>#N/A</v>
      </c>
      <c r="G2495" t="e">
        <f>VLOOKUP($D2495, Data!$A$2:$V$9750, G$16, 0)</f>
        <v>#N/A</v>
      </c>
      <c r="H2495" t="e">
        <f>VLOOKUP($D2495, Data!$A$2:$V$9750, H$16, 0)</f>
        <v>#N/A</v>
      </c>
      <c r="I2495" t="e">
        <f>VLOOKUP($D2495, Data!$A$2:$V$9750, I$16, 0)</f>
        <v>#N/A</v>
      </c>
    </row>
    <row r="2496" spans="1:9" x14ac:dyDescent="0.25">
      <c r="A2496" s="11">
        <v>29</v>
      </c>
      <c r="B2496" s="13" t="s">
        <v>179</v>
      </c>
      <c r="C2496" s="13" t="s">
        <v>35</v>
      </c>
      <c r="D2496" s="14" t="str">
        <f t="shared" si="40"/>
        <v>Not Ready29MaleTotal Anxiety (37.1)</v>
      </c>
      <c r="E2496" t="e">
        <f>VLOOKUP($D2496, Data!$A$2:$V$9750, E$16, 0)</f>
        <v>#N/A</v>
      </c>
      <c r="F2496" t="e">
        <f>VLOOKUP($D2496, Data!$A$2:$V$9750, F$16, 0)</f>
        <v>#N/A</v>
      </c>
      <c r="G2496" t="e">
        <f>VLOOKUP($D2496, Data!$A$2:$V$9750, G$16, 0)</f>
        <v>#N/A</v>
      </c>
      <c r="H2496" t="e">
        <f>VLOOKUP($D2496, Data!$A$2:$V$9750, H$16, 0)</f>
        <v>#N/A</v>
      </c>
      <c r="I2496" t="e">
        <f>VLOOKUP($D2496, Data!$A$2:$V$9750, I$16, 0)</f>
        <v>#N/A</v>
      </c>
    </row>
    <row r="2497" spans="1:9" x14ac:dyDescent="0.25">
      <c r="A2497" s="11">
        <v>29</v>
      </c>
      <c r="B2497" s="13" t="s">
        <v>179</v>
      </c>
      <c r="C2497" s="13" t="s">
        <v>36</v>
      </c>
      <c r="D2497" s="14" t="str">
        <f t="shared" si="40"/>
        <v>Not Ready29MaleTotal Anxiety and Depression (47.1)</v>
      </c>
      <c r="E2497" t="e">
        <f>VLOOKUP($D2497, Data!$A$2:$V$9750, E$16, 0)</f>
        <v>#N/A</v>
      </c>
      <c r="F2497" t="e">
        <f>VLOOKUP($D2497, Data!$A$2:$V$9750, F$16, 0)</f>
        <v>#N/A</v>
      </c>
      <c r="G2497" t="e">
        <f>VLOOKUP($D2497, Data!$A$2:$V$9750, G$16, 0)</f>
        <v>#N/A</v>
      </c>
      <c r="H2497" t="e">
        <f>VLOOKUP($D2497, Data!$A$2:$V$9750, H$16, 0)</f>
        <v>#N/A</v>
      </c>
      <c r="I2497" t="e">
        <f>VLOOKUP($D2497, Data!$A$2:$V$9750, I$16, 0)</f>
        <v>#N/A</v>
      </c>
    </row>
    <row r="2498" spans="1:9" x14ac:dyDescent="0.25">
      <c r="A2498" s="11">
        <v>29</v>
      </c>
      <c r="B2498" s="13" t="s">
        <v>179</v>
      </c>
      <c r="C2498" s="13" t="s">
        <v>52</v>
      </c>
      <c r="D2498" s="14" t="str">
        <f t="shared" si="40"/>
        <v>Not Ready29MaleTotal Anxiety (15.1)</v>
      </c>
      <c r="E2498" t="e">
        <f>VLOOKUP($D2498, Data!$A$2:$V$9750, E$16, 0)</f>
        <v>#N/A</v>
      </c>
      <c r="F2498" t="e">
        <f>VLOOKUP($D2498, Data!$A$2:$V$9750, F$16, 0)</f>
        <v>#N/A</v>
      </c>
      <c r="G2498" t="e">
        <f>VLOOKUP($D2498, Data!$A$2:$V$9750, G$16, 0)</f>
        <v>#N/A</v>
      </c>
      <c r="H2498" t="e">
        <f>VLOOKUP($D2498, Data!$A$2:$V$9750, H$16, 0)</f>
        <v>#N/A</v>
      </c>
      <c r="I2498" t="e">
        <f>VLOOKUP($D2498, Data!$A$2:$V$9750, I$16, 0)</f>
        <v>#N/A</v>
      </c>
    </row>
    <row r="2499" spans="1:9" x14ac:dyDescent="0.25">
      <c r="A2499" s="11">
        <v>29</v>
      </c>
      <c r="B2499" s="13" t="s">
        <v>179</v>
      </c>
      <c r="C2499" s="13" t="s">
        <v>53</v>
      </c>
      <c r="D2499" s="14" t="str">
        <f t="shared" si="40"/>
        <v>Not Ready29MaleTotal Anxiety and Depression (25.1)</v>
      </c>
      <c r="E2499" t="e">
        <f>VLOOKUP($D2499, Data!$A$2:$V$9750, E$16, 0)</f>
        <v>#N/A</v>
      </c>
      <c r="F2499" t="e">
        <f>VLOOKUP($D2499, Data!$A$2:$V$9750, F$16, 0)</f>
        <v>#N/A</v>
      </c>
      <c r="G2499" t="e">
        <f>VLOOKUP($D2499, Data!$A$2:$V$9750, G$16, 0)</f>
        <v>#N/A</v>
      </c>
      <c r="H2499" t="e">
        <f>VLOOKUP($D2499, Data!$A$2:$V$9750, H$16, 0)</f>
        <v>#N/A</v>
      </c>
      <c r="I2499" t="e">
        <f>VLOOKUP($D2499, Data!$A$2:$V$9750, I$16, 0)</f>
        <v>#N/A</v>
      </c>
    </row>
    <row r="2500" spans="1:9" x14ac:dyDescent="0.25">
      <c r="A2500" s="11">
        <v>29</v>
      </c>
      <c r="B2500" s="13" t="s">
        <v>179</v>
      </c>
      <c r="C2500" s="13" t="s">
        <v>182</v>
      </c>
      <c r="D2500" s="14" t="str">
        <f t="shared" si="40"/>
        <v>Not Ready29MaleTotal Depression (5.1)</v>
      </c>
      <c r="E2500" t="e">
        <f>VLOOKUP($D2500, Data!$A$2:$V$9750, E$16, 0)</f>
        <v>#N/A</v>
      </c>
      <c r="F2500" t="e">
        <f>VLOOKUP($D2500, Data!$A$2:$V$9750, F$16, 0)</f>
        <v>#N/A</v>
      </c>
      <c r="G2500" t="e">
        <f>VLOOKUP($D2500, Data!$A$2:$V$9750, G$16, 0)</f>
        <v>#N/A</v>
      </c>
      <c r="H2500" t="e">
        <f>VLOOKUP($D2500, Data!$A$2:$V$9750, H$16, 0)</f>
        <v>#N/A</v>
      </c>
      <c r="I2500" t="e">
        <f>VLOOKUP($D2500, Data!$A$2:$V$9750, I$16, 0)</f>
        <v>#N/A</v>
      </c>
    </row>
    <row r="2501" spans="1:9" x14ac:dyDescent="0.25">
      <c r="A2501" s="11">
        <v>29</v>
      </c>
      <c r="B2501" s="13" t="s">
        <v>179</v>
      </c>
      <c r="C2501" s="13" t="s">
        <v>183</v>
      </c>
      <c r="D2501" s="14" t="str">
        <f t="shared" si="40"/>
        <v>Not Ready29MaleTotal Anxiety (20.1)</v>
      </c>
      <c r="E2501" t="e">
        <f>VLOOKUP($D2501, Data!$A$2:$V$9750, E$16, 0)</f>
        <v>#N/A</v>
      </c>
      <c r="F2501" t="e">
        <f>VLOOKUP($D2501, Data!$A$2:$V$9750, F$16, 0)</f>
        <v>#N/A</v>
      </c>
      <c r="G2501" t="e">
        <f>VLOOKUP($D2501, Data!$A$2:$V$9750, G$16, 0)</f>
        <v>#N/A</v>
      </c>
      <c r="H2501" t="e">
        <f>VLOOKUP($D2501, Data!$A$2:$V$9750, H$16, 0)</f>
        <v>#N/A</v>
      </c>
      <c r="I2501" t="e">
        <f>VLOOKUP($D2501, Data!$A$2:$V$9750, I$16, 0)</f>
        <v>#N/A</v>
      </c>
    </row>
    <row r="2502" spans="1:9" x14ac:dyDescent="0.25">
      <c r="A2502" s="11">
        <v>29</v>
      </c>
      <c r="B2502" s="13" t="s">
        <v>3302</v>
      </c>
      <c r="C2502" s="13" t="s">
        <v>29</v>
      </c>
      <c r="D2502" s="14" t="str">
        <f t="shared" si="40"/>
        <v>Not Ready29CombinedSocial Phobia (9.1)</v>
      </c>
      <c r="E2502" t="e">
        <f>VLOOKUP($D2502, Data!$A$2:$V$9750, E$16, 0)</f>
        <v>#N/A</v>
      </c>
      <c r="F2502" t="e">
        <f>VLOOKUP($D2502, Data!$A$2:$V$9750, F$16, 0)</f>
        <v>#N/A</v>
      </c>
      <c r="G2502" t="e">
        <f>VLOOKUP($D2502, Data!$A$2:$V$9750, G$16, 0)</f>
        <v>#N/A</v>
      </c>
      <c r="H2502" t="e">
        <f>VLOOKUP($D2502, Data!$A$2:$V$9750, H$16, 0)</f>
        <v>#N/A</v>
      </c>
      <c r="I2502" t="e">
        <f>VLOOKUP($D2502, Data!$A$2:$V$9750, I$16, 0)</f>
        <v>#N/A</v>
      </c>
    </row>
    <row r="2503" spans="1:9" x14ac:dyDescent="0.25">
      <c r="A2503" s="11">
        <v>29</v>
      </c>
      <c r="B2503" s="13" t="s">
        <v>3302</v>
      </c>
      <c r="C2503" s="13" t="s">
        <v>30</v>
      </c>
      <c r="D2503" s="14" t="str">
        <f t="shared" si="40"/>
        <v>Not Ready29CombinedPanic Disorder (9.1)</v>
      </c>
      <c r="E2503" t="e">
        <f>VLOOKUP($D2503, Data!$A$2:$V$9750, E$16, 0)</f>
        <v>#N/A</v>
      </c>
      <c r="F2503" t="e">
        <f>VLOOKUP($D2503, Data!$A$2:$V$9750, F$16, 0)</f>
        <v>#N/A</v>
      </c>
      <c r="G2503" t="e">
        <f>VLOOKUP($D2503, Data!$A$2:$V$9750, G$16, 0)</f>
        <v>#N/A</v>
      </c>
      <c r="H2503" t="e">
        <f>VLOOKUP($D2503, Data!$A$2:$V$9750, H$16, 0)</f>
        <v>#N/A</v>
      </c>
      <c r="I2503" t="e">
        <f>VLOOKUP($D2503, Data!$A$2:$V$9750, I$16, 0)</f>
        <v>#N/A</v>
      </c>
    </row>
    <row r="2504" spans="1:9" x14ac:dyDescent="0.25">
      <c r="A2504" s="11">
        <v>29</v>
      </c>
      <c r="B2504" s="13" t="s">
        <v>3302</v>
      </c>
      <c r="C2504" s="13" t="s">
        <v>31</v>
      </c>
      <c r="D2504" s="14" t="str">
        <f t="shared" si="40"/>
        <v>Not Ready29CombinedGeneralized Anxiety Disorder (6.1)</v>
      </c>
      <c r="E2504" t="e">
        <f>VLOOKUP($D2504, Data!$A$2:$V$9750, E$16, 0)</f>
        <v>#N/A</v>
      </c>
      <c r="F2504" t="e">
        <f>VLOOKUP($D2504, Data!$A$2:$V$9750, F$16, 0)</f>
        <v>#N/A</v>
      </c>
      <c r="G2504" t="e">
        <f>VLOOKUP($D2504, Data!$A$2:$V$9750, G$16, 0)</f>
        <v>#N/A</v>
      </c>
      <c r="H2504" t="e">
        <f>VLOOKUP($D2504, Data!$A$2:$V$9750, H$16, 0)</f>
        <v>#N/A</v>
      </c>
      <c r="I2504" t="e">
        <f>VLOOKUP($D2504, Data!$A$2:$V$9750, I$16, 0)</f>
        <v>#N/A</v>
      </c>
    </row>
    <row r="2505" spans="1:9" x14ac:dyDescent="0.25">
      <c r="A2505" s="11">
        <v>29</v>
      </c>
      <c r="B2505" s="13" t="s">
        <v>3302</v>
      </c>
      <c r="C2505" s="13" t="s">
        <v>32</v>
      </c>
      <c r="D2505" s="14" t="str">
        <f t="shared" si="40"/>
        <v>Not Ready29CombinedMajor Depressive Disorder (10.1)</v>
      </c>
      <c r="E2505" t="e">
        <f>VLOOKUP($D2505, Data!$A$2:$V$9750, E$16, 0)</f>
        <v>#N/A</v>
      </c>
      <c r="F2505" t="e">
        <f>VLOOKUP($D2505, Data!$A$2:$V$9750, F$16, 0)</f>
        <v>#N/A</v>
      </c>
      <c r="G2505" t="e">
        <f>VLOOKUP($D2505, Data!$A$2:$V$9750, G$16, 0)</f>
        <v>#N/A</v>
      </c>
      <c r="H2505" t="e">
        <f>VLOOKUP($D2505, Data!$A$2:$V$9750, H$16, 0)</f>
        <v>#N/A</v>
      </c>
      <c r="I2505" t="e">
        <f>VLOOKUP($D2505, Data!$A$2:$V$9750, I$16, 0)</f>
        <v>#N/A</v>
      </c>
    </row>
    <row r="2506" spans="1:9" x14ac:dyDescent="0.25">
      <c r="A2506" s="11">
        <v>29</v>
      </c>
      <c r="B2506" s="13" t="s">
        <v>3302</v>
      </c>
      <c r="C2506" s="13" t="s">
        <v>33</v>
      </c>
      <c r="D2506" s="14" t="str">
        <f t="shared" si="40"/>
        <v>Not Ready29CombinedSeparation Anxiety Disorder (7.1)</v>
      </c>
      <c r="E2506" t="e">
        <f>VLOOKUP($D2506, Data!$A$2:$V$9750, E$16, 0)</f>
        <v>#N/A</v>
      </c>
      <c r="F2506" t="e">
        <f>VLOOKUP($D2506, Data!$A$2:$V$9750, F$16, 0)</f>
        <v>#N/A</v>
      </c>
      <c r="G2506" t="e">
        <f>VLOOKUP($D2506, Data!$A$2:$V$9750, G$16, 0)</f>
        <v>#N/A</v>
      </c>
      <c r="H2506" t="e">
        <f>VLOOKUP($D2506, Data!$A$2:$V$9750, H$16, 0)</f>
        <v>#N/A</v>
      </c>
      <c r="I2506" t="e">
        <f>VLOOKUP($D2506, Data!$A$2:$V$9750, I$16, 0)</f>
        <v>#N/A</v>
      </c>
    </row>
    <row r="2507" spans="1:9" x14ac:dyDescent="0.25">
      <c r="A2507" s="11">
        <v>29</v>
      </c>
      <c r="B2507" s="13" t="s">
        <v>3302</v>
      </c>
      <c r="C2507" s="13" t="s">
        <v>34</v>
      </c>
      <c r="D2507" s="14" t="str">
        <f t="shared" si="40"/>
        <v>Not Ready29CombinedObsessive Compulsive Disorder (6.1)</v>
      </c>
      <c r="E2507" t="e">
        <f>VLOOKUP($D2507, Data!$A$2:$V$9750, E$16, 0)</f>
        <v>#N/A</v>
      </c>
      <c r="F2507" t="e">
        <f>VLOOKUP($D2507, Data!$A$2:$V$9750, F$16, 0)</f>
        <v>#N/A</v>
      </c>
      <c r="G2507" t="e">
        <f>VLOOKUP($D2507, Data!$A$2:$V$9750, G$16, 0)</f>
        <v>#N/A</v>
      </c>
      <c r="H2507" t="e">
        <f>VLOOKUP($D2507, Data!$A$2:$V$9750, H$16, 0)</f>
        <v>#N/A</v>
      </c>
      <c r="I2507" t="e">
        <f>VLOOKUP($D2507, Data!$A$2:$V$9750, I$16, 0)</f>
        <v>#N/A</v>
      </c>
    </row>
    <row r="2508" spans="1:9" x14ac:dyDescent="0.25">
      <c r="A2508" s="11">
        <v>29</v>
      </c>
      <c r="B2508" s="13" t="s">
        <v>3302</v>
      </c>
      <c r="C2508" s="13" t="s">
        <v>35</v>
      </c>
      <c r="D2508" s="14" t="str">
        <f t="shared" si="40"/>
        <v>Not Ready29CombinedTotal Anxiety (37.1)</v>
      </c>
      <c r="E2508" t="e">
        <f>VLOOKUP($D2508, Data!$A$2:$V$9750, E$16, 0)</f>
        <v>#N/A</v>
      </c>
      <c r="F2508" t="e">
        <f>VLOOKUP($D2508, Data!$A$2:$V$9750, F$16, 0)</f>
        <v>#N/A</v>
      </c>
      <c r="G2508" t="e">
        <f>VLOOKUP($D2508, Data!$A$2:$V$9750, G$16, 0)</f>
        <v>#N/A</v>
      </c>
      <c r="H2508" t="e">
        <f>VLOOKUP($D2508, Data!$A$2:$V$9750, H$16, 0)</f>
        <v>#N/A</v>
      </c>
      <c r="I2508" t="e">
        <f>VLOOKUP($D2508, Data!$A$2:$V$9750, I$16, 0)</f>
        <v>#N/A</v>
      </c>
    </row>
    <row r="2509" spans="1:9" x14ac:dyDescent="0.25">
      <c r="A2509" s="11">
        <v>29</v>
      </c>
      <c r="B2509" s="13" t="s">
        <v>3302</v>
      </c>
      <c r="C2509" s="13" t="s">
        <v>36</v>
      </c>
      <c r="D2509" s="14" t="str">
        <f t="shared" si="40"/>
        <v>Not Ready29CombinedTotal Anxiety and Depression (47.1)</v>
      </c>
      <c r="E2509" t="e">
        <f>VLOOKUP($D2509, Data!$A$2:$V$9750, E$16, 0)</f>
        <v>#N/A</v>
      </c>
      <c r="F2509" t="e">
        <f>VLOOKUP($D2509, Data!$A$2:$V$9750, F$16, 0)</f>
        <v>#N/A</v>
      </c>
      <c r="G2509" t="e">
        <f>VLOOKUP($D2509, Data!$A$2:$V$9750, G$16, 0)</f>
        <v>#N/A</v>
      </c>
      <c r="H2509" t="e">
        <f>VLOOKUP($D2509, Data!$A$2:$V$9750, H$16, 0)</f>
        <v>#N/A</v>
      </c>
      <c r="I2509" t="e">
        <f>VLOOKUP($D2509, Data!$A$2:$V$9750, I$16, 0)</f>
        <v>#N/A</v>
      </c>
    </row>
    <row r="2510" spans="1:9" x14ac:dyDescent="0.25">
      <c r="A2510" s="11">
        <v>29</v>
      </c>
      <c r="B2510" s="13" t="s">
        <v>3302</v>
      </c>
      <c r="C2510" s="13" t="s">
        <v>52</v>
      </c>
      <c r="D2510" s="14" t="str">
        <f t="shared" si="40"/>
        <v>Not Ready29CombinedTotal Anxiety (15.1)</v>
      </c>
      <c r="E2510" t="e">
        <f>VLOOKUP($D2510, Data!$A$2:$V$9750, E$16, 0)</f>
        <v>#N/A</v>
      </c>
      <c r="F2510" t="e">
        <f>VLOOKUP($D2510, Data!$A$2:$V$9750, F$16, 0)</f>
        <v>#N/A</v>
      </c>
      <c r="G2510" t="e">
        <f>VLOOKUP($D2510, Data!$A$2:$V$9750, G$16, 0)</f>
        <v>#N/A</v>
      </c>
      <c r="H2510" t="e">
        <f>VLOOKUP($D2510, Data!$A$2:$V$9750, H$16, 0)</f>
        <v>#N/A</v>
      </c>
      <c r="I2510" t="e">
        <f>VLOOKUP($D2510, Data!$A$2:$V$9750, I$16, 0)</f>
        <v>#N/A</v>
      </c>
    </row>
    <row r="2511" spans="1:9" x14ac:dyDescent="0.25">
      <c r="A2511" s="11">
        <v>29</v>
      </c>
      <c r="B2511" s="13" t="s">
        <v>3302</v>
      </c>
      <c r="C2511" s="13" t="s">
        <v>53</v>
      </c>
      <c r="D2511" s="14" t="str">
        <f t="shared" si="40"/>
        <v>Not Ready29CombinedTotal Anxiety and Depression (25.1)</v>
      </c>
      <c r="E2511" t="e">
        <f>VLOOKUP($D2511, Data!$A$2:$V$9750, E$16, 0)</f>
        <v>#N/A</v>
      </c>
      <c r="F2511" t="e">
        <f>VLOOKUP($D2511, Data!$A$2:$V$9750, F$16, 0)</f>
        <v>#N/A</v>
      </c>
      <c r="G2511" t="e">
        <f>VLOOKUP($D2511, Data!$A$2:$V$9750, G$16, 0)</f>
        <v>#N/A</v>
      </c>
      <c r="H2511" t="e">
        <f>VLOOKUP($D2511, Data!$A$2:$V$9750, H$16, 0)</f>
        <v>#N/A</v>
      </c>
      <c r="I2511" t="e">
        <f>VLOOKUP($D2511, Data!$A$2:$V$9750, I$16, 0)</f>
        <v>#N/A</v>
      </c>
    </row>
    <row r="2512" spans="1:9" x14ac:dyDescent="0.25">
      <c r="A2512" s="11">
        <v>29</v>
      </c>
      <c r="B2512" s="13" t="s">
        <v>3302</v>
      </c>
      <c r="C2512" s="13" t="s">
        <v>182</v>
      </c>
      <c r="D2512" s="14" t="str">
        <f t="shared" si="40"/>
        <v>Not Ready29CombinedTotal Depression (5.1)</v>
      </c>
      <c r="E2512" t="e">
        <f>VLOOKUP($D2512, Data!$A$2:$V$9750, E$16, 0)</f>
        <v>#N/A</v>
      </c>
      <c r="F2512" t="e">
        <f>VLOOKUP($D2512, Data!$A$2:$V$9750, F$16, 0)</f>
        <v>#N/A</v>
      </c>
      <c r="G2512" t="e">
        <f>VLOOKUP($D2512, Data!$A$2:$V$9750, G$16, 0)</f>
        <v>#N/A</v>
      </c>
      <c r="H2512" t="e">
        <f>VLOOKUP($D2512, Data!$A$2:$V$9750, H$16, 0)</f>
        <v>#N/A</v>
      </c>
      <c r="I2512" t="e">
        <f>VLOOKUP($D2512, Data!$A$2:$V$9750, I$16, 0)</f>
        <v>#N/A</v>
      </c>
    </row>
    <row r="2513" spans="1:9" x14ac:dyDescent="0.25">
      <c r="A2513" s="11">
        <v>29</v>
      </c>
      <c r="B2513" s="13" t="s">
        <v>3302</v>
      </c>
      <c r="C2513" s="13" t="s">
        <v>183</v>
      </c>
      <c r="D2513" s="14" t="str">
        <f t="shared" si="40"/>
        <v>Not Ready29CombinedTotal Anxiety (20.1)</v>
      </c>
      <c r="E2513" t="e">
        <f>VLOOKUP($D2513, Data!$A$2:$V$9750, E$16, 0)</f>
        <v>#N/A</v>
      </c>
      <c r="F2513" t="e">
        <f>VLOOKUP($D2513, Data!$A$2:$V$9750, F$16, 0)</f>
        <v>#N/A</v>
      </c>
      <c r="G2513" t="e">
        <f>VLOOKUP($D2513, Data!$A$2:$V$9750, G$16, 0)</f>
        <v>#N/A</v>
      </c>
      <c r="H2513" t="e">
        <f>VLOOKUP($D2513, Data!$A$2:$V$9750, H$16, 0)</f>
        <v>#N/A</v>
      </c>
      <c r="I2513" t="e">
        <f>VLOOKUP($D2513, Data!$A$2:$V$9750, I$16, 0)</f>
        <v>#N/A</v>
      </c>
    </row>
    <row r="2514" spans="1:9" x14ac:dyDescent="0.25">
      <c r="A2514" s="11">
        <v>29</v>
      </c>
      <c r="B2514" s="13" t="s">
        <v>180</v>
      </c>
      <c r="C2514" s="13" t="s">
        <v>29</v>
      </c>
      <c r="D2514" s="14" t="str">
        <f t="shared" ref="D2514:D2577" si="41">$B$7&amp;A2514&amp;B2514&amp;C2514</f>
        <v>Not Ready29Non-binarySocial Phobia (9.1)</v>
      </c>
      <c r="E2514" t="e">
        <f>VLOOKUP($D2514, Data!$A$2:$V$9750, E$16, 0)</f>
        <v>#N/A</v>
      </c>
      <c r="F2514" t="e">
        <f>VLOOKUP($D2514, Data!$A$2:$V$9750, F$16, 0)</f>
        <v>#N/A</v>
      </c>
      <c r="G2514" t="e">
        <f>VLOOKUP($D2514, Data!$A$2:$V$9750, G$16, 0)</f>
        <v>#N/A</v>
      </c>
      <c r="H2514" t="e">
        <f>VLOOKUP($D2514, Data!$A$2:$V$9750, H$16, 0)</f>
        <v>#N/A</v>
      </c>
      <c r="I2514" t="e">
        <f>VLOOKUP($D2514, Data!$A$2:$V$9750, I$16, 0)</f>
        <v>#N/A</v>
      </c>
    </row>
    <row r="2515" spans="1:9" x14ac:dyDescent="0.25">
      <c r="A2515" s="11">
        <v>29</v>
      </c>
      <c r="B2515" s="13" t="s">
        <v>180</v>
      </c>
      <c r="C2515" s="13" t="s">
        <v>30</v>
      </c>
      <c r="D2515" s="14" t="str">
        <f t="shared" si="41"/>
        <v>Not Ready29Non-binaryPanic Disorder (9.1)</v>
      </c>
      <c r="E2515" t="e">
        <f>VLOOKUP($D2515, Data!$A$2:$V$9750, E$16, 0)</f>
        <v>#N/A</v>
      </c>
      <c r="F2515" t="e">
        <f>VLOOKUP($D2515, Data!$A$2:$V$9750, F$16, 0)</f>
        <v>#N/A</v>
      </c>
      <c r="G2515" t="e">
        <f>VLOOKUP($D2515, Data!$A$2:$V$9750, G$16, 0)</f>
        <v>#N/A</v>
      </c>
      <c r="H2515" t="e">
        <f>VLOOKUP($D2515, Data!$A$2:$V$9750, H$16, 0)</f>
        <v>#N/A</v>
      </c>
      <c r="I2515" t="e">
        <f>VLOOKUP($D2515, Data!$A$2:$V$9750, I$16, 0)</f>
        <v>#N/A</v>
      </c>
    </row>
    <row r="2516" spans="1:9" x14ac:dyDescent="0.25">
      <c r="A2516" s="11">
        <v>29</v>
      </c>
      <c r="B2516" s="13" t="s">
        <v>180</v>
      </c>
      <c r="C2516" s="13" t="s">
        <v>31</v>
      </c>
      <c r="D2516" s="14" t="str">
        <f t="shared" si="41"/>
        <v>Not Ready29Non-binaryGeneralized Anxiety Disorder (6.1)</v>
      </c>
      <c r="E2516" t="e">
        <f>VLOOKUP($D2516, Data!$A$2:$V$9750, E$16, 0)</f>
        <v>#N/A</v>
      </c>
      <c r="F2516" t="e">
        <f>VLOOKUP($D2516, Data!$A$2:$V$9750, F$16, 0)</f>
        <v>#N/A</v>
      </c>
      <c r="G2516" t="e">
        <f>VLOOKUP($D2516, Data!$A$2:$V$9750, G$16, 0)</f>
        <v>#N/A</v>
      </c>
      <c r="H2516" t="e">
        <f>VLOOKUP($D2516, Data!$A$2:$V$9750, H$16, 0)</f>
        <v>#N/A</v>
      </c>
      <c r="I2516" t="e">
        <f>VLOOKUP($D2516, Data!$A$2:$V$9750, I$16, 0)</f>
        <v>#N/A</v>
      </c>
    </row>
    <row r="2517" spans="1:9" x14ac:dyDescent="0.25">
      <c r="A2517" s="11">
        <v>29</v>
      </c>
      <c r="B2517" s="13" t="s">
        <v>180</v>
      </c>
      <c r="C2517" s="13" t="s">
        <v>32</v>
      </c>
      <c r="D2517" s="14" t="str">
        <f t="shared" si="41"/>
        <v>Not Ready29Non-binaryMajor Depressive Disorder (10.1)</v>
      </c>
      <c r="E2517" t="e">
        <f>VLOOKUP($D2517, Data!$A$2:$V$9750, E$16, 0)</f>
        <v>#N/A</v>
      </c>
      <c r="F2517" t="e">
        <f>VLOOKUP($D2517, Data!$A$2:$V$9750, F$16, 0)</f>
        <v>#N/A</v>
      </c>
      <c r="G2517" t="e">
        <f>VLOOKUP($D2517, Data!$A$2:$V$9750, G$16, 0)</f>
        <v>#N/A</v>
      </c>
      <c r="H2517" t="e">
        <f>VLOOKUP($D2517, Data!$A$2:$V$9750, H$16, 0)</f>
        <v>#N/A</v>
      </c>
      <c r="I2517" t="e">
        <f>VLOOKUP($D2517, Data!$A$2:$V$9750, I$16, 0)</f>
        <v>#N/A</v>
      </c>
    </row>
    <row r="2518" spans="1:9" x14ac:dyDescent="0.25">
      <c r="A2518" s="11">
        <v>29</v>
      </c>
      <c r="B2518" s="13" t="s">
        <v>180</v>
      </c>
      <c r="C2518" s="13" t="s">
        <v>33</v>
      </c>
      <c r="D2518" s="14" t="str">
        <f t="shared" si="41"/>
        <v>Not Ready29Non-binarySeparation Anxiety Disorder (7.1)</v>
      </c>
      <c r="E2518" t="e">
        <f>VLOOKUP($D2518, Data!$A$2:$V$9750, E$16, 0)</f>
        <v>#N/A</v>
      </c>
      <c r="F2518" t="e">
        <f>VLOOKUP($D2518, Data!$A$2:$V$9750, F$16, 0)</f>
        <v>#N/A</v>
      </c>
      <c r="G2518" t="e">
        <f>VLOOKUP($D2518, Data!$A$2:$V$9750, G$16, 0)</f>
        <v>#N/A</v>
      </c>
      <c r="H2518" t="e">
        <f>VLOOKUP($D2518, Data!$A$2:$V$9750, H$16, 0)</f>
        <v>#N/A</v>
      </c>
      <c r="I2518" t="e">
        <f>VLOOKUP($D2518, Data!$A$2:$V$9750, I$16, 0)</f>
        <v>#N/A</v>
      </c>
    </row>
    <row r="2519" spans="1:9" x14ac:dyDescent="0.25">
      <c r="A2519" s="11">
        <v>29</v>
      </c>
      <c r="B2519" s="13" t="s">
        <v>180</v>
      </c>
      <c r="C2519" s="13" t="s">
        <v>34</v>
      </c>
      <c r="D2519" s="14" t="str">
        <f t="shared" si="41"/>
        <v>Not Ready29Non-binaryObsessive Compulsive Disorder (6.1)</v>
      </c>
      <c r="E2519" t="e">
        <f>VLOOKUP($D2519, Data!$A$2:$V$9750, E$16, 0)</f>
        <v>#N/A</v>
      </c>
      <c r="F2519" t="e">
        <f>VLOOKUP($D2519, Data!$A$2:$V$9750, F$16, 0)</f>
        <v>#N/A</v>
      </c>
      <c r="G2519" t="e">
        <f>VLOOKUP($D2519, Data!$A$2:$V$9750, G$16, 0)</f>
        <v>#N/A</v>
      </c>
      <c r="H2519" t="e">
        <f>VLOOKUP($D2519, Data!$A$2:$V$9750, H$16, 0)</f>
        <v>#N/A</v>
      </c>
      <c r="I2519" t="e">
        <f>VLOOKUP($D2519, Data!$A$2:$V$9750, I$16, 0)</f>
        <v>#N/A</v>
      </c>
    </row>
    <row r="2520" spans="1:9" x14ac:dyDescent="0.25">
      <c r="A2520" s="11">
        <v>29</v>
      </c>
      <c r="B2520" s="13" t="s">
        <v>180</v>
      </c>
      <c r="C2520" s="13" t="s">
        <v>35</v>
      </c>
      <c r="D2520" s="14" t="str">
        <f t="shared" si="41"/>
        <v>Not Ready29Non-binaryTotal Anxiety (37.1)</v>
      </c>
      <c r="E2520" t="e">
        <f>VLOOKUP($D2520, Data!$A$2:$V$9750, E$16, 0)</f>
        <v>#N/A</v>
      </c>
      <c r="F2520" t="e">
        <f>VLOOKUP($D2520, Data!$A$2:$V$9750, F$16, 0)</f>
        <v>#N/A</v>
      </c>
      <c r="G2520" t="e">
        <f>VLOOKUP($D2520, Data!$A$2:$V$9750, G$16, 0)</f>
        <v>#N/A</v>
      </c>
      <c r="H2520" t="e">
        <f>VLOOKUP($D2520, Data!$A$2:$V$9750, H$16, 0)</f>
        <v>#N/A</v>
      </c>
      <c r="I2520" t="e">
        <f>VLOOKUP($D2520, Data!$A$2:$V$9750, I$16, 0)</f>
        <v>#N/A</v>
      </c>
    </row>
    <row r="2521" spans="1:9" x14ac:dyDescent="0.25">
      <c r="A2521" s="11">
        <v>29</v>
      </c>
      <c r="B2521" s="13" t="s">
        <v>180</v>
      </c>
      <c r="C2521" s="13" t="s">
        <v>36</v>
      </c>
      <c r="D2521" s="14" t="str">
        <f t="shared" si="41"/>
        <v>Not Ready29Non-binaryTotal Anxiety and Depression (47.1)</v>
      </c>
      <c r="E2521" t="e">
        <f>VLOOKUP($D2521, Data!$A$2:$V$9750, E$16, 0)</f>
        <v>#N/A</v>
      </c>
      <c r="F2521" t="e">
        <f>VLOOKUP($D2521, Data!$A$2:$V$9750, F$16, 0)</f>
        <v>#N/A</v>
      </c>
      <c r="G2521" t="e">
        <f>VLOOKUP($D2521, Data!$A$2:$V$9750, G$16, 0)</f>
        <v>#N/A</v>
      </c>
      <c r="H2521" t="e">
        <f>VLOOKUP($D2521, Data!$A$2:$V$9750, H$16, 0)</f>
        <v>#N/A</v>
      </c>
      <c r="I2521" t="e">
        <f>VLOOKUP($D2521, Data!$A$2:$V$9750, I$16, 0)</f>
        <v>#N/A</v>
      </c>
    </row>
    <row r="2522" spans="1:9" x14ac:dyDescent="0.25">
      <c r="A2522" s="11">
        <v>29</v>
      </c>
      <c r="B2522" s="13" t="s">
        <v>180</v>
      </c>
      <c r="C2522" s="13" t="s">
        <v>52</v>
      </c>
      <c r="D2522" s="14" t="str">
        <f t="shared" si="41"/>
        <v>Not Ready29Non-binaryTotal Anxiety (15.1)</v>
      </c>
      <c r="E2522" t="e">
        <f>VLOOKUP($D2522, Data!$A$2:$V$9750, E$16, 0)</f>
        <v>#N/A</v>
      </c>
      <c r="F2522" t="e">
        <f>VLOOKUP($D2522, Data!$A$2:$V$9750, F$16, 0)</f>
        <v>#N/A</v>
      </c>
      <c r="G2522" t="e">
        <f>VLOOKUP($D2522, Data!$A$2:$V$9750, G$16, 0)</f>
        <v>#N/A</v>
      </c>
      <c r="H2522" t="e">
        <f>VLOOKUP($D2522, Data!$A$2:$V$9750, H$16, 0)</f>
        <v>#N/A</v>
      </c>
      <c r="I2522" t="e">
        <f>VLOOKUP($D2522, Data!$A$2:$V$9750, I$16, 0)</f>
        <v>#N/A</v>
      </c>
    </row>
    <row r="2523" spans="1:9" x14ac:dyDescent="0.25">
      <c r="A2523" s="11">
        <v>29</v>
      </c>
      <c r="B2523" s="13" t="s">
        <v>180</v>
      </c>
      <c r="C2523" s="13" t="s">
        <v>53</v>
      </c>
      <c r="D2523" s="14" t="str">
        <f t="shared" si="41"/>
        <v>Not Ready29Non-binaryTotal Anxiety and Depression (25.1)</v>
      </c>
      <c r="E2523" t="e">
        <f>VLOOKUP($D2523, Data!$A$2:$V$9750, E$16, 0)</f>
        <v>#N/A</v>
      </c>
      <c r="F2523" t="e">
        <f>VLOOKUP($D2523, Data!$A$2:$V$9750, F$16, 0)</f>
        <v>#N/A</v>
      </c>
      <c r="G2523" t="e">
        <f>VLOOKUP($D2523, Data!$A$2:$V$9750, G$16, 0)</f>
        <v>#N/A</v>
      </c>
      <c r="H2523" t="e">
        <f>VLOOKUP($D2523, Data!$A$2:$V$9750, H$16, 0)</f>
        <v>#N/A</v>
      </c>
      <c r="I2523" t="e">
        <f>VLOOKUP($D2523, Data!$A$2:$V$9750, I$16, 0)</f>
        <v>#N/A</v>
      </c>
    </row>
    <row r="2524" spans="1:9" x14ac:dyDescent="0.25">
      <c r="A2524" s="11">
        <v>29</v>
      </c>
      <c r="B2524" s="13" t="s">
        <v>180</v>
      </c>
      <c r="C2524" s="13" t="s">
        <v>182</v>
      </c>
      <c r="D2524" s="14" t="str">
        <f t="shared" si="41"/>
        <v>Not Ready29Non-binaryTotal Depression (5.1)</v>
      </c>
      <c r="E2524" t="e">
        <f>VLOOKUP($D2524, Data!$A$2:$V$9750, E$16, 0)</f>
        <v>#N/A</v>
      </c>
      <c r="F2524" t="e">
        <f>VLOOKUP($D2524, Data!$A$2:$V$9750, F$16, 0)</f>
        <v>#N/A</v>
      </c>
      <c r="G2524" t="e">
        <f>VLOOKUP($D2524, Data!$A$2:$V$9750, G$16, 0)</f>
        <v>#N/A</v>
      </c>
      <c r="H2524" t="e">
        <f>VLOOKUP($D2524, Data!$A$2:$V$9750, H$16, 0)</f>
        <v>#N/A</v>
      </c>
      <c r="I2524" t="e">
        <f>VLOOKUP($D2524, Data!$A$2:$V$9750, I$16, 0)</f>
        <v>#N/A</v>
      </c>
    </row>
    <row r="2525" spans="1:9" x14ac:dyDescent="0.25">
      <c r="A2525" s="11">
        <v>29</v>
      </c>
      <c r="B2525" s="13" t="s">
        <v>180</v>
      </c>
      <c r="C2525" s="13" t="s">
        <v>183</v>
      </c>
      <c r="D2525" s="14" t="str">
        <f t="shared" si="41"/>
        <v>Not Ready29Non-binaryTotal Anxiety (20.1)</v>
      </c>
      <c r="E2525" t="e">
        <f>VLOOKUP($D2525, Data!$A$2:$V$9750, E$16, 0)</f>
        <v>#N/A</v>
      </c>
      <c r="F2525" t="e">
        <f>VLOOKUP($D2525, Data!$A$2:$V$9750, F$16, 0)</f>
        <v>#N/A</v>
      </c>
      <c r="G2525" t="e">
        <f>VLOOKUP($D2525, Data!$A$2:$V$9750, G$16, 0)</f>
        <v>#N/A</v>
      </c>
      <c r="H2525" t="e">
        <f>VLOOKUP($D2525, Data!$A$2:$V$9750, H$16, 0)</f>
        <v>#N/A</v>
      </c>
      <c r="I2525" t="e">
        <f>VLOOKUP($D2525, Data!$A$2:$V$9750, I$16, 0)</f>
        <v>#N/A</v>
      </c>
    </row>
    <row r="2526" spans="1:9" x14ac:dyDescent="0.25">
      <c r="A2526" s="11">
        <v>29</v>
      </c>
      <c r="B2526" s="13" t="s">
        <v>181</v>
      </c>
      <c r="C2526" s="13" t="s">
        <v>29</v>
      </c>
      <c r="D2526" s="14" t="str">
        <f t="shared" si="41"/>
        <v>Not Ready29TransgenderSocial Phobia (9.1)</v>
      </c>
      <c r="E2526" t="e">
        <f>VLOOKUP($D2526, Data!$A$2:$V$9750, E$16, 0)</f>
        <v>#N/A</v>
      </c>
      <c r="F2526" t="e">
        <f>VLOOKUP($D2526, Data!$A$2:$V$9750, F$16, 0)</f>
        <v>#N/A</v>
      </c>
      <c r="G2526" t="e">
        <f>VLOOKUP($D2526, Data!$A$2:$V$9750, G$16, 0)</f>
        <v>#N/A</v>
      </c>
      <c r="H2526" t="e">
        <f>VLOOKUP($D2526, Data!$A$2:$V$9750, H$16, 0)</f>
        <v>#N/A</v>
      </c>
      <c r="I2526" t="e">
        <f>VLOOKUP($D2526, Data!$A$2:$V$9750, I$16, 0)</f>
        <v>#N/A</v>
      </c>
    </row>
    <row r="2527" spans="1:9" x14ac:dyDescent="0.25">
      <c r="A2527" s="11">
        <v>29</v>
      </c>
      <c r="B2527" s="13" t="s">
        <v>181</v>
      </c>
      <c r="C2527" s="13" t="s">
        <v>30</v>
      </c>
      <c r="D2527" s="14" t="str">
        <f t="shared" si="41"/>
        <v>Not Ready29TransgenderPanic Disorder (9.1)</v>
      </c>
      <c r="E2527" t="e">
        <f>VLOOKUP($D2527, Data!$A$2:$V$9750, E$16, 0)</f>
        <v>#N/A</v>
      </c>
      <c r="F2527" t="e">
        <f>VLOOKUP($D2527, Data!$A$2:$V$9750, F$16, 0)</f>
        <v>#N/A</v>
      </c>
      <c r="G2527" t="e">
        <f>VLOOKUP($D2527, Data!$A$2:$V$9750, G$16, 0)</f>
        <v>#N/A</v>
      </c>
      <c r="H2527" t="e">
        <f>VLOOKUP($D2527, Data!$A$2:$V$9750, H$16, 0)</f>
        <v>#N/A</v>
      </c>
      <c r="I2527" t="e">
        <f>VLOOKUP($D2527, Data!$A$2:$V$9750, I$16, 0)</f>
        <v>#N/A</v>
      </c>
    </row>
    <row r="2528" spans="1:9" x14ac:dyDescent="0.25">
      <c r="A2528" s="11">
        <v>29</v>
      </c>
      <c r="B2528" s="13" t="s">
        <v>181</v>
      </c>
      <c r="C2528" s="13" t="s">
        <v>31</v>
      </c>
      <c r="D2528" s="14" t="str">
        <f t="shared" si="41"/>
        <v>Not Ready29TransgenderGeneralized Anxiety Disorder (6.1)</v>
      </c>
      <c r="E2528" t="e">
        <f>VLOOKUP($D2528, Data!$A$2:$V$9750, E$16, 0)</f>
        <v>#N/A</v>
      </c>
      <c r="F2528" t="e">
        <f>VLOOKUP($D2528, Data!$A$2:$V$9750, F$16, 0)</f>
        <v>#N/A</v>
      </c>
      <c r="G2528" t="e">
        <f>VLOOKUP($D2528, Data!$A$2:$V$9750, G$16, 0)</f>
        <v>#N/A</v>
      </c>
      <c r="H2528" t="e">
        <f>VLOOKUP($D2528, Data!$A$2:$V$9750, H$16, 0)</f>
        <v>#N/A</v>
      </c>
      <c r="I2528" t="e">
        <f>VLOOKUP($D2528, Data!$A$2:$V$9750, I$16, 0)</f>
        <v>#N/A</v>
      </c>
    </row>
    <row r="2529" spans="1:9" x14ac:dyDescent="0.25">
      <c r="A2529" s="11">
        <v>29</v>
      </c>
      <c r="B2529" s="13" t="s">
        <v>181</v>
      </c>
      <c r="C2529" s="13" t="s">
        <v>32</v>
      </c>
      <c r="D2529" s="14" t="str">
        <f t="shared" si="41"/>
        <v>Not Ready29TransgenderMajor Depressive Disorder (10.1)</v>
      </c>
      <c r="E2529" t="e">
        <f>VLOOKUP($D2529, Data!$A$2:$V$9750, E$16, 0)</f>
        <v>#N/A</v>
      </c>
      <c r="F2529" t="e">
        <f>VLOOKUP($D2529, Data!$A$2:$V$9750, F$16, 0)</f>
        <v>#N/A</v>
      </c>
      <c r="G2529" t="e">
        <f>VLOOKUP($D2529, Data!$A$2:$V$9750, G$16, 0)</f>
        <v>#N/A</v>
      </c>
      <c r="H2529" t="e">
        <f>VLOOKUP($D2529, Data!$A$2:$V$9750, H$16, 0)</f>
        <v>#N/A</v>
      </c>
      <c r="I2529" t="e">
        <f>VLOOKUP($D2529, Data!$A$2:$V$9750, I$16, 0)</f>
        <v>#N/A</v>
      </c>
    </row>
    <row r="2530" spans="1:9" x14ac:dyDescent="0.25">
      <c r="A2530" s="11">
        <v>29</v>
      </c>
      <c r="B2530" s="13" t="s">
        <v>181</v>
      </c>
      <c r="C2530" s="13" t="s">
        <v>33</v>
      </c>
      <c r="D2530" s="14" t="str">
        <f t="shared" si="41"/>
        <v>Not Ready29TransgenderSeparation Anxiety Disorder (7.1)</v>
      </c>
      <c r="E2530" t="e">
        <f>VLOOKUP($D2530, Data!$A$2:$V$9750, E$16, 0)</f>
        <v>#N/A</v>
      </c>
      <c r="F2530" t="e">
        <f>VLOOKUP($D2530, Data!$A$2:$V$9750, F$16, 0)</f>
        <v>#N/A</v>
      </c>
      <c r="G2530" t="e">
        <f>VLOOKUP($D2530, Data!$A$2:$V$9750, G$16, 0)</f>
        <v>#N/A</v>
      </c>
      <c r="H2530" t="e">
        <f>VLOOKUP($D2530, Data!$A$2:$V$9750, H$16, 0)</f>
        <v>#N/A</v>
      </c>
      <c r="I2530" t="e">
        <f>VLOOKUP($D2530, Data!$A$2:$V$9750, I$16, 0)</f>
        <v>#N/A</v>
      </c>
    </row>
    <row r="2531" spans="1:9" x14ac:dyDescent="0.25">
      <c r="A2531" s="11">
        <v>29</v>
      </c>
      <c r="B2531" s="13" t="s">
        <v>181</v>
      </c>
      <c r="C2531" s="13" t="s">
        <v>34</v>
      </c>
      <c r="D2531" s="14" t="str">
        <f t="shared" si="41"/>
        <v>Not Ready29TransgenderObsessive Compulsive Disorder (6.1)</v>
      </c>
      <c r="E2531" t="e">
        <f>VLOOKUP($D2531, Data!$A$2:$V$9750, E$16, 0)</f>
        <v>#N/A</v>
      </c>
      <c r="F2531" t="e">
        <f>VLOOKUP($D2531, Data!$A$2:$V$9750, F$16, 0)</f>
        <v>#N/A</v>
      </c>
      <c r="G2531" t="e">
        <f>VLOOKUP($D2531, Data!$A$2:$V$9750, G$16, 0)</f>
        <v>#N/A</v>
      </c>
      <c r="H2531" t="e">
        <f>VLOOKUP($D2531, Data!$A$2:$V$9750, H$16, 0)</f>
        <v>#N/A</v>
      </c>
      <c r="I2531" t="e">
        <f>VLOOKUP($D2531, Data!$A$2:$V$9750, I$16, 0)</f>
        <v>#N/A</v>
      </c>
    </row>
    <row r="2532" spans="1:9" x14ac:dyDescent="0.25">
      <c r="A2532" s="11">
        <v>29</v>
      </c>
      <c r="B2532" s="13" t="s">
        <v>181</v>
      </c>
      <c r="C2532" s="13" t="s">
        <v>35</v>
      </c>
      <c r="D2532" s="14" t="str">
        <f t="shared" si="41"/>
        <v>Not Ready29TransgenderTotal Anxiety (37.1)</v>
      </c>
      <c r="E2532" t="e">
        <f>VLOOKUP($D2532, Data!$A$2:$V$9750, E$16, 0)</f>
        <v>#N/A</v>
      </c>
      <c r="F2532" t="e">
        <f>VLOOKUP($D2532, Data!$A$2:$V$9750, F$16, 0)</f>
        <v>#N/A</v>
      </c>
      <c r="G2532" t="e">
        <f>VLOOKUP($D2532, Data!$A$2:$V$9750, G$16, 0)</f>
        <v>#N/A</v>
      </c>
      <c r="H2532" t="e">
        <f>VLOOKUP($D2532, Data!$A$2:$V$9750, H$16, 0)</f>
        <v>#N/A</v>
      </c>
      <c r="I2532" t="e">
        <f>VLOOKUP($D2532, Data!$A$2:$V$9750, I$16, 0)</f>
        <v>#N/A</v>
      </c>
    </row>
    <row r="2533" spans="1:9" x14ac:dyDescent="0.25">
      <c r="A2533" s="11">
        <v>29</v>
      </c>
      <c r="B2533" s="13" t="s">
        <v>181</v>
      </c>
      <c r="C2533" s="13" t="s">
        <v>36</v>
      </c>
      <c r="D2533" s="14" t="str">
        <f t="shared" si="41"/>
        <v>Not Ready29TransgenderTotal Anxiety and Depression (47.1)</v>
      </c>
      <c r="E2533" t="e">
        <f>VLOOKUP($D2533, Data!$A$2:$V$9750, E$16, 0)</f>
        <v>#N/A</v>
      </c>
      <c r="F2533" t="e">
        <f>VLOOKUP($D2533, Data!$A$2:$V$9750, F$16, 0)</f>
        <v>#N/A</v>
      </c>
      <c r="G2533" t="e">
        <f>VLOOKUP($D2533, Data!$A$2:$V$9750, G$16, 0)</f>
        <v>#N/A</v>
      </c>
      <c r="H2533" t="e">
        <f>VLOOKUP($D2533, Data!$A$2:$V$9750, H$16, 0)</f>
        <v>#N/A</v>
      </c>
      <c r="I2533" t="e">
        <f>VLOOKUP($D2533, Data!$A$2:$V$9750, I$16, 0)</f>
        <v>#N/A</v>
      </c>
    </row>
    <row r="2534" spans="1:9" x14ac:dyDescent="0.25">
      <c r="A2534" s="11">
        <v>29</v>
      </c>
      <c r="B2534" s="13" t="s">
        <v>181</v>
      </c>
      <c r="C2534" s="13" t="s">
        <v>52</v>
      </c>
      <c r="D2534" s="14" t="str">
        <f t="shared" si="41"/>
        <v>Not Ready29TransgenderTotal Anxiety (15.1)</v>
      </c>
      <c r="E2534" t="e">
        <f>VLOOKUP($D2534, Data!$A$2:$V$9750, E$16, 0)</f>
        <v>#N/A</v>
      </c>
      <c r="F2534" t="e">
        <f>VLOOKUP($D2534, Data!$A$2:$V$9750, F$16, 0)</f>
        <v>#N/A</v>
      </c>
      <c r="G2534" t="e">
        <f>VLOOKUP($D2534, Data!$A$2:$V$9750, G$16, 0)</f>
        <v>#N/A</v>
      </c>
      <c r="H2534" t="e">
        <f>VLOOKUP($D2534, Data!$A$2:$V$9750, H$16, 0)</f>
        <v>#N/A</v>
      </c>
      <c r="I2534" t="e">
        <f>VLOOKUP($D2534, Data!$A$2:$V$9750, I$16, 0)</f>
        <v>#N/A</v>
      </c>
    </row>
    <row r="2535" spans="1:9" x14ac:dyDescent="0.25">
      <c r="A2535" s="11">
        <v>29</v>
      </c>
      <c r="B2535" s="13" t="s">
        <v>181</v>
      </c>
      <c r="C2535" s="13" t="s">
        <v>53</v>
      </c>
      <c r="D2535" s="14" t="str">
        <f t="shared" si="41"/>
        <v>Not Ready29TransgenderTotal Anxiety and Depression (25.1)</v>
      </c>
      <c r="E2535" t="e">
        <f>VLOOKUP($D2535, Data!$A$2:$V$9750, E$16, 0)</f>
        <v>#N/A</v>
      </c>
      <c r="F2535" t="e">
        <f>VLOOKUP($D2535, Data!$A$2:$V$9750, F$16, 0)</f>
        <v>#N/A</v>
      </c>
      <c r="G2535" t="e">
        <f>VLOOKUP($D2535, Data!$A$2:$V$9750, G$16, 0)</f>
        <v>#N/A</v>
      </c>
      <c r="H2535" t="e">
        <f>VLOOKUP($D2535, Data!$A$2:$V$9750, H$16, 0)</f>
        <v>#N/A</v>
      </c>
      <c r="I2535" t="e">
        <f>VLOOKUP($D2535, Data!$A$2:$V$9750, I$16, 0)</f>
        <v>#N/A</v>
      </c>
    </row>
    <row r="2536" spans="1:9" x14ac:dyDescent="0.25">
      <c r="A2536" s="11">
        <v>29</v>
      </c>
      <c r="B2536" s="13" t="s">
        <v>181</v>
      </c>
      <c r="C2536" s="13" t="s">
        <v>182</v>
      </c>
      <c r="D2536" s="14" t="str">
        <f t="shared" si="41"/>
        <v>Not Ready29TransgenderTotal Depression (5.1)</v>
      </c>
      <c r="E2536" t="e">
        <f>VLOOKUP($D2536, Data!$A$2:$V$9750, E$16, 0)</f>
        <v>#N/A</v>
      </c>
      <c r="F2536" t="e">
        <f>VLOOKUP($D2536, Data!$A$2:$V$9750, F$16, 0)</f>
        <v>#N/A</v>
      </c>
      <c r="G2536" t="e">
        <f>VLOOKUP($D2536, Data!$A$2:$V$9750, G$16, 0)</f>
        <v>#N/A</v>
      </c>
      <c r="H2536" t="e">
        <f>VLOOKUP($D2536, Data!$A$2:$V$9750, H$16, 0)</f>
        <v>#N/A</v>
      </c>
      <c r="I2536" t="e">
        <f>VLOOKUP($D2536, Data!$A$2:$V$9750, I$16, 0)</f>
        <v>#N/A</v>
      </c>
    </row>
    <row r="2537" spans="1:9" x14ac:dyDescent="0.25">
      <c r="A2537" s="11">
        <v>29</v>
      </c>
      <c r="B2537" s="13" t="s">
        <v>181</v>
      </c>
      <c r="C2537" s="13" t="s">
        <v>183</v>
      </c>
      <c r="D2537" s="14" t="str">
        <f t="shared" si="41"/>
        <v>Not Ready29TransgenderTotal Anxiety (20.1)</v>
      </c>
      <c r="E2537" t="e">
        <f>VLOOKUP($D2537, Data!$A$2:$V$9750, E$16, 0)</f>
        <v>#N/A</v>
      </c>
      <c r="F2537" t="e">
        <f>VLOOKUP($D2537, Data!$A$2:$V$9750, F$16, 0)</f>
        <v>#N/A</v>
      </c>
      <c r="G2537" t="e">
        <f>VLOOKUP($D2537, Data!$A$2:$V$9750, G$16, 0)</f>
        <v>#N/A</v>
      </c>
      <c r="H2537" t="e">
        <f>VLOOKUP($D2537, Data!$A$2:$V$9750, H$16, 0)</f>
        <v>#N/A</v>
      </c>
      <c r="I2537" t="e">
        <f>VLOOKUP($D2537, Data!$A$2:$V$9750, I$16, 0)</f>
        <v>#N/A</v>
      </c>
    </row>
    <row r="2538" spans="1:9" x14ac:dyDescent="0.25">
      <c r="A2538" s="11">
        <v>30</v>
      </c>
      <c r="B2538" s="13" t="s">
        <v>176</v>
      </c>
      <c r="C2538" s="13" t="s">
        <v>29</v>
      </c>
      <c r="D2538" s="14" t="str">
        <f t="shared" si="41"/>
        <v>Not Ready30BigenderSocial Phobia (9.1)</v>
      </c>
      <c r="E2538" t="e">
        <f>VLOOKUP($D2538, Data!$A$2:$V$9750, E$16, 0)</f>
        <v>#N/A</v>
      </c>
      <c r="F2538" t="e">
        <f>VLOOKUP($D2538, Data!$A$2:$V$9750, F$16, 0)</f>
        <v>#N/A</v>
      </c>
      <c r="G2538" t="e">
        <f>VLOOKUP($D2538, Data!$A$2:$V$9750, G$16, 0)</f>
        <v>#N/A</v>
      </c>
      <c r="H2538" t="e">
        <f>VLOOKUP($D2538, Data!$A$2:$V$9750, H$16, 0)</f>
        <v>#N/A</v>
      </c>
      <c r="I2538" t="e">
        <f>VLOOKUP($D2538, Data!$A$2:$V$9750, I$16, 0)</f>
        <v>#N/A</v>
      </c>
    </row>
    <row r="2539" spans="1:9" x14ac:dyDescent="0.25">
      <c r="A2539" s="11">
        <v>30</v>
      </c>
      <c r="B2539" s="13" t="s">
        <v>176</v>
      </c>
      <c r="C2539" s="13" t="s">
        <v>30</v>
      </c>
      <c r="D2539" s="14" t="str">
        <f t="shared" si="41"/>
        <v>Not Ready30BigenderPanic Disorder (9.1)</v>
      </c>
      <c r="E2539" t="e">
        <f>VLOOKUP($D2539, Data!$A$2:$V$9750, E$16, 0)</f>
        <v>#N/A</v>
      </c>
      <c r="F2539" t="e">
        <f>VLOOKUP($D2539, Data!$A$2:$V$9750, F$16, 0)</f>
        <v>#N/A</v>
      </c>
      <c r="G2539" t="e">
        <f>VLOOKUP($D2539, Data!$A$2:$V$9750, G$16, 0)</f>
        <v>#N/A</v>
      </c>
      <c r="H2539" t="e">
        <f>VLOOKUP($D2539, Data!$A$2:$V$9750, H$16, 0)</f>
        <v>#N/A</v>
      </c>
      <c r="I2539" t="e">
        <f>VLOOKUP($D2539, Data!$A$2:$V$9750, I$16, 0)</f>
        <v>#N/A</v>
      </c>
    </row>
    <row r="2540" spans="1:9" x14ac:dyDescent="0.25">
      <c r="A2540" s="11">
        <v>30</v>
      </c>
      <c r="B2540" s="13" t="s">
        <v>176</v>
      </c>
      <c r="C2540" s="13" t="s">
        <v>31</v>
      </c>
      <c r="D2540" s="14" t="str">
        <f t="shared" si="41"/>
        <v>Not Ready30BigenderGeneralized Anxiety Disorder (6.1)</v>
      </c>
      <c r="E2540" t="e">
        <f>VLOOKUP($D2540, Data!$A$2:$V$9750, E$16, 0)</f>
        <v>#N/A</v>
      </c>
      <c r="F2540" t="e">
        <f>VLOOKUP($D2540, Data!$A$2:$V$9750, F$16, 0)</f>
        <v>#N/A</v>
      </c>
      <c r="G2540" t="e">
        <f>VLOOKUP($D2540, Data!$A$2:$V$9750, G$16, 0)</f>
        <v>#N/A</v>
      </c>
      <c r="H2540" t="e">
        <f>VLOOKUP($D2540, Data!$A$2:$V$9750, H$16, 0)</f>
        <v>#N/A</v>
      </c>
      <c r="I2540" t="e">
        <f>VLOOKUP($D2540, Data!$A$2:$V$9750, I$16, 0)</f>
        <v>#N/A</v>
      </c>
    </row>
    <row r="2541" spans="1:9" x14ac:dyDescent="0.25">
      <c r="A2541" s="11">
        <v>30</v>
      </c>
      <c r="B2541" s="13" t="s">
        <v>176</v>
      </c>
      <c r="C2541" s="13" t="s">
        <v>32</v>
      </c>
      <c r="D2541" s="14" t="str">
        <f t="shared" si="41"/>
        <v>Not Ready30BigenderMajor Depressive Disorder (10.1)</v>
      </c>
      <c r="E2541" t="e">
        <f>VLOOKUP($D2541, Data!$A$2:$V$9750, E$16, 0)</f>
        <v>#N/A</v>
      </c>
      <c r="F2541" t="e">
        <f>VLOOKUP($D2541, Data!$A$2:$V$9750, F$16, 0)</f>
        <v>#N/A</v>
      </c>
      <c r="G2541" t="e">
        <f>VLOOKUP($D2541, Data!$A$2:$V$9750, G$16, 0)</f>
        <v>#N/A</v>
      </c>
      <c r="H2541" t="e">
        <f>VLOOKUP($D2541, Data!$A$2:$V$9750, H$16, 0)</f>
        <v>#N/A</v>
      </c>
      <c r="I2541" t="e">
        <f>VLOOKUP($D2541, Data!$A$2:$V$9750, I$16, 0)</f>
        <v>#N/A</v>
      </c>
    </row>
    <row r="2542" spans="1:9" x14ac:dyDescent="0.25">
      <c r="A2542" s="11">
        <v>30</v>
      </c>
      <c r="B2542" s="13" t="s">
        <v>176</v>
      </c>
      <c r="C2542" s="13" t="s">
        <v>33</v>
      </c>
      <c r="D2542" s="14" t="str">
        <f t="shared" si="41"/>
        <v>Not Ready30BigenderSeparation Anxiety Disorder (7.1)</v>
      </c>
      <c r="E2542" t="e">
        <f>VLOOKUP($D2542, Data!$A$2:$V$9750, E$16, 0)</f>
        <v>#N/A</v>
      </c>
      <c r="F2542" t="e">
        <f>VLOOKUP($D2542, Data!$A$2:$V$9750, F$16, 0)</f>
        <v>#N/A</v>
      </c>
      <c r="G2542" t="e">
        <f>VLOOKUP($D2542, Data!$A$2:$V$9750, G$16, 0)</f>
        <v>#N/A</v>
      </c>
      <c r="H2542" t="e">
        <f>VLOOKUP($D2542, Data!$A$2:$V$9750, H$16, 0)</f>
        <v>#N/A</v>
      </c>
      <c r="I2542" t="e">
        <f>VLOOKUP($D2542, Data!$A$2:$V$9750, I$16, 0)</f>
        <v>#N/A</v>
      </c>
    </row>
    <row r="2543" spans="1:9" x14ac:dyDescent="0.25">
      <c r="A2543" s="11">
        <v>30</v>
      </c>
      <c r="B2543" s="13" t="s">
        <v>176</v>
      </c>
      <c r="C2543" s="13" t="s">
        <v>34</v>
      </c>
      <c r="D2543" s="14" t="str">
        <f t="shared" si="41"/>
        <v>Not Ready30BigenderObsessive Compulsive Disorder (6.1)</v>
      </c>
      <c r="E2543" t="e">
        <f>VLOOKUP($D2543, Data!$A$2:$V$9750, E$16, 0)</f>
        <v>#N/A</v>
      </c>
      <c r="F2543" t="e">
        <f>VLOOKUP($D2543, Data!$A$2:$V$9750, F$16, 0)</f>
        <v>#N/A</v>
      </c>
      <c r="G2543" t="e">
        <f>VLOOKUP($D2543, Data!$A$2:$V$9750, G$16, 0)</f>
        <v>#N/A</v>
      </c>
      <c r="H2543" t="e">
        <f>VLOOKUP($D2543, Data!$A$2:$V$9750, H$16, 0)</f>
        <v>#N/A</v>
      </c>
      <c r="I2543" t="e">
        <f>VLOOKUP($D2543, Data!$A$2:$V$9750, I$16, 0)</f>
        <v>#N/A</v>
      </c>
    </row>
    <row r="2544" spans="1:9" x14ac:dyDescent="0.25">
      <c r="A2544" s="11">
        <v>30</v>
      </c>
      <c r="B2544" s="13" t="s">
        <v>176</v>
      </c>
      <c r="C2544" s="13" t="s">
        <v>35</v>
      </c>
      <c r="D2544" s="14" t="str">
        <f t="shared" si="41"/>
        <v>Not Ready30BigenderTotal Anxiety (37.1)</v>
      </c>
      <c r="E2544" t="e">
        <f>VLOOKUP($D2544, Data!$A$2:$V$9750, E$16, 0)</f>
        <v>#N/A</v>
      </c>
      <c r="F2544" t="e">
        <f>VLOOKUP($D2544, Data!$A$2:$V$9750, F$16, 0)</f>
        <v>#N/A</v>
      </c>
      <c r="G2544" t="e">
        <f>VLOOKUP($D2544, Data!$A$2:$V$9750, G$16, 0)</f>
        <v>#N/A</v>
      </c>
      <c r="H2544" t="e">
        <f>VLOOKUP($D2544, Data!$A$2:$V$9750, H$16, 0)</f>
        <v>#N/A</v>
      </c>
      <c r="I2544" t="e">
        <f>VLOOKUP($D2544, Data!$A$2:$V$9750, I$16, 0)</f>
        <v>#N/A</v>
      </c>
    </row>
    <row r="2545" spans="1:9" x14ac:dyDescent="0.25">
      <c r="A2545" s="11">
        <v>30</v>
      </c>
      <c r="B2545" s="13" t="s">
        <v>176</v>
      </c>
      <c r="C2545" s="13" t="s">
        <v>36</v>
      </c>
      <c r="D2545" s="14" t="str">
        <f t="shared" si="41"/>
        <v>Not Ready30BigenderTotal Anxiety and Depression (47.1)</v>
      </c>
      <c r="E2545" t="e">
        <f>VLOOKUP($D2545, Data!$A$2:$V$9750, E$16, 0)</f>
        <v>#N/A</v>
      </c>
      <c r="F2545" t="e">
        <f>VLOOKUP($D2545, Data!$A$2:$V$9750, F$16, 0)</f>
        <v>#N/A</v>
      </c>
      <c r="G2545" t="e">
        <f>VLOOKUP($D2545, Data!$A$2:$V$9750, G$16, 0)</f>
        <v>#N/A</v>
      </c>
      <c r="H2545" t="e">
        <f>VLOOKUP($D2545, Data!$A$2:$V$9750, H$16, 0)</f>
        <v>#N/A</v>
      </c>
      <c r="I2545" t="e">
        <f>VLOOKUP($D2545, Data!$A$2:$V$9750, I$16, 0)</f>
        <v>#N/A</v>
      </c>
    </row>
    <row r="2546" spans="1:9" x14ac:dyDescent="0.25">
      <c r="A2546" s="11">
        <v>30</v>
      </c>
      <c r="B2546" s="13" t="s">
        <v>176</v>
      </c>
      <c r="C2546" s="13" t="s">
        <v>52</v>
      </c>
      <c r="D2546" s="14" t="str">
        <f t="shared" si="41"/>
        <v>Not Ready30BigenderTotal Anxiety (15.1)</v>
      </c>
      <c r="E2546" t="e">
        <f>VLOOKUP($D2546, Data!$A$2:$V$9750, E$16, 0)</f>
        <v>#N/A</v>
      </c>
      <c r="F2546" t="e">
        <f>VLOOKUP($D2546, Data!$A$2:$V$9750, F$16, 0)</f>
        <v>#N/A</v>
      </c>
      <c r="G2546" t="e">
        <f>VLOOKUP($D2546, Data!$A$2:$V$9750, G$16, 0)</f>
        <v>#N/A</v>
      </c>
      <c r="H2546" t="e">
        <f>VLOOKUP($D2546, Data!$A$2:$V$9750, H$16, 0)</f>
        <v>#N/A</v>
      </c>
      <c r="I2546" t="e">
        <f>VLOOKUP($D2546, Data!$A$2:$V$9750, I$16, 0)</f>
        <v>#N/A</v>
      </c>
    </row>
    <row r="2547" spans="1:9" x14ac:dyDescent="0.25">
      <c r="A2547" s="11">
        <v>30</v>
      </c>
      <c r="B2547" s="13" t="s">
        <v>176</v>
      </c>
      <c r="C2547" s="13" t="s">
        <v>53</v>
      </c>
      <c r="D2547" s="14" t="str">
        <f t="shared" si="41"/>
        <v>Not Ready30BigenderTotal Anxiety and Depression (25.1)</v>
      </c>
      <c r="E2547" t="e">
        <f>VLOOKUP($D2547, Data!$A$2:$V$9750, E$16, 0)</f>
        <v>#N/A</v>
      </c>
      <c r="F2547" t="e">
        <f>VLOOKUP($D2547, Data!$A$2:$V$9750, F$16, 0)</f>
        <v>#N/A</v>
      </c>
      <c r="G2547" t="e">
        <f>VLOOKUP($D2547, Data!$A$2:$V$9750, G$16, 0)</f>
        <v>#N/A</v>
      </c>
      <c r="H2547" t="e">
        <f>VLOOKUP($D2547, Data!$A$2:$V$9750, H$16, 0)</f>
        <v>#N/A</v>
      </c>
      <c r="I2547" t="e">
        <f>VLOOKUP($D2547, Data!$A$2:$V$9750, I$16, 0)</f>
        <v>#N/A</v>
      </c>
    </row>
    <row r="2548" spans="1:9" x14ac:dyDescent="0.25">
      <c r="A2548" s="11">
        <v>30</v>
      </c>
      <c r="B2548" s="13" t="s">
        <v>176</v>
      </c>
      <c r="C2548" s="13" t="s">
        <v>182</v>
      </c>
      <c r="D2548" s="14" t="str">
        <f t="shared" si="41"/>
        <v>Not Ready30BigenderTotal Depression (5.1)</v>
      </c>
      <c r="E2548" t="e">
        <f>VLOOKUP($D2548, Data!$A$2:$V$9750, E$16, 0)</f>
        <v>#N/A</v>
      </c>
      <c r="F2548" t="e">
        <f>VLOOKUP($D2548, Data!$A$2:$V$9750, F$16, 0)</f>
        <v>#N/A</v>
      </c>
      <c r="G2548" t="e">
        <f>VLOOKUP($D2548, Data!$A$2:$V$9750, G$16, 0)</f>
        <v>#N/A</v>
      </c>
      <c r="H2548" t="e">
        <f>VLOOKUP($D2548, Data!$A$2:$V$9750, H$16, 0)</f>
        <v>#N/A</v>
      </c>
      <c r="I2548" t="e">
        <f>VLOOKUP($D2548, Data!$A$2:$V$9750, I$16, 0)</f>
        <v>#N/A</v>
      </c>
    </row>
    <row r="2549" spans="1:9" x14ac:dyDescent="0.25">
      <c r="A2549" s="11">
        <v>30</v>
      </c>
      <c r="B2549" s="13" t="s">
        <v>176</v>
      </c>
      <c r="C2549" s="13" t="s">
        <v>183</v>
      </c>
      <c r="D2549" s="14" t="str">
        <f t="shared" si="41"/>
        <v>Not Ready30BigenderTotal Anxiety (20.1)</v>
      </c>
      <c r="E2549" t="e">
        <f>VLOOKUP($D2549, Data!$A$2:$V$9750, E$16, 0)</f>
        <v>#N/A</v>
      </c>
      <c r="F2549" t="e">
        <f>VLOOKUP($D2549, Data!$A$2:$V$9750, F$16, 0)</f>
        <v>#N/A</v>
      </c>
      <c r="G2549" t="e">
        <f>VLOOKUP($D2549, Data!$A$2:$V$9750, G$16, 0)</f>
        <v>#N/A</v>
      </c>
      <c r="H2549" t="e">
        <f>VLOOKUP($D2549, Data!$A$2:$V$9750, H$16, 0)</f>
        <v>#N/A</v>
      </c>
      <c r="I2549" t="e">
        <f>VLOOKUP($D2549, Data!$A$2:$V$9750, I$16, 0)</f>
        <v>#N/A</v>
      </c>
    </row>
    <row r="2550" spans="1:9" x14ac:dyDescent="0.25">
      <c r="A2550" s="11">
        <v>30</v>
      </c>
      <c r="B2550" s="13" t="s">
        <v>177</v>
      </c>
      <c r="C2550" s="13" t="s">
        <v>29</v>
      </c>
      <c r="D2550" s="14" t="str">
        <f t="shared" si="41"/>
        <v>Not Ready30FemaleSocial Phobia (9.1)</v>
      </c>
      <c r="E2550" t="e">
        <f>VLOOKUP($D2550, Data!$A$2:$V$9750, E$16, 0)</f>
        <v>#N/A</v>
      </c>
      <c r="F2550" t="e">
        <f>VLOOKUP($D2550, Data!$A$2:$V$9750, F$16, 0)</f>
        <v>#N/A</v>
      </c>
      <c r="G2550" t="e">
        <f>VLOOKUP($D2550, Data!$A$2:$V$9750, G$16, 0)</f>
        <v>#N/A</v>
      </c>
      <c r="H2550" t="e">
        <f>VLOOKUP($D2550, Data!$A$2:$V$9750, H$16, 0)</f>
        <v>#N/A</v>
      </c>
      <c r="I2550" t="e">
        <f>VLOOKUP($D2550, Data!$A$2:$V$9750, I$16, 0)</f>
        <v>#N/A</v>
      </c>
    </row>
    <row r="2551" spans="1:9" x14ac:dyDescent="0.25">
      <c r="A2551" s="11">
        <v>30</v>
      </c>
      <c r="B2551" s="13" t="s">
        <v>177</v>
      </c>
      <c r="C2551" s="13" t="s">
        <v>30</v>
      </c>
      <c r="D2551" s="14" t="str">
        <f t="shared" si="41"/>
        <v>Not Ready30FemalePanic Disorder (9.1)</v>
      </c>
      <c r="E2551" t="e">
        <f>VLOOKUP($D2551, Data!$A$2:$V$9750, E$16, 0)</f>
        <v>#N/A</v>
      </c>
      <c r="F2551" t="e">
        <f>VLOOKUP($D2551, Data!$A$2:$V$9750, F$16, 0)</f>
        <v>#N/A</v>
      </c>
      <c r="G2551" t="e">
        <f>VLOOKUP($D2551, Data!$A$2:$V$9750, G$16, 0)</f>
        <v>#N/A</v>
      </c>
      <c r="H2551" t="e">
        <f>VLOOKUP($D2551, Data!$A$2:$V$9750, H$16, 0)</f>
        <v>#N/A</v>
      </c>
      <c r="I2551" t="e">
        <f>VLOOKUP($D2551, Data!$A$2:$V$9750, I$16, 0)</f>
        <v>#N/A</v>
      </c>
    </row>
    <row r="2552" spans="1:9" x14ac:dyDescent="0.25">
      <c r="A2552" s="11">
        <v>30</v>
      </c>
      <c r="B2552" s="13" t="s">
        <v>177</v>
      </c>
      <c r="C2552" s="13" t="s">
        <v>31</v>
      </c>
      <c r="D2552" s="14" t="str">
        <f t="shared" si="41"/>
        <v>Not Ready30FemaleGeneralized Anxiety Disorder (6.1)</v>
      </c>
      <c r="E2552" t="e">
        <f>VLOOKUP($D2552, Data!$A$2:$V$9750, E$16, 0)</f>
        <v>#N/A</v>
      </c>
      <c r="F2552" t="e">
        <f>VLOOKUP($D2552, Data!$A$2:$V$9750, F$16, 0)</f>
        <v>#N/A</v>
      </c>
      <c r="G2552" t="e">
        <f>VLOOKUP($D2552, Data!$A$2:$V$9750, G$16, 0)</f>
        <v>#N/A</v>
      </c>
      <c r="H2552" t="e">
        <f>VLOOKUP($D2552, Data!$A$2:$V$9750, H$16, 0)</f>
        <v>#N/A</v>
      </c>
      <c r="I2552" t="e">
        <f>VLOOKUP($D2552, Data!$A$2:$V$9750, I$16, 0)</f>
        <v>#N/A</v>
      </c>
    </row>
    <row r="2553" spans="1:9" x14ac:dyDescent="0.25">
      <c r="A2553" s="11">
        <v>30</v>
      </c>
      <c r="B2553" s="13" t="s">
        <v>177</v>
      </c>
      <c r="C2553" s="13" t="s">
        <v>32</v>
      </c>
      <c r="D2553" s="14" t="str">
        <f t="shared" si="41"/>
        <v>Not Ready30FemaleMajor Depressive Disorder (10.1)</v>
      </c>
      <c r="E2553" t="e">
        <f>VLOOKUP($D2553, Data!$A$2:$V$9750, E$16, 0)</f>
        <v>#N/A</v>
      </c>
      <c r="F2553" t="e">
        <f>VLOOKUP($D2553, Data!$A$2:$V$9750, F$16, 0)</f>
        <v>#N/A</v>
      </c>
      <c r="G2553" t="e">
        <f>VLOOKUP($D2553, Data!$A$2:$V$9750, G$16, 0)</f>
        <v>#N/A</v>
      </c>
      <c r="H2553" t="e">
        <f>VLOOKUP($D2553, Data!$A$2:$V$9750, H$16, 0)</f>
        <v>#N/A</v>
      </c>
      <c r="I2553" t="e">
        <f>VLOOKUP($D2553, Data!$A$2:$V$9750, I$16, 0)</f>
        <v>#N/A</v>
      </c>
    </row>
    <row r="2554" spans="1:9" x14ac:dyDescent="0.25">
      <c r="A2554" s="11">
        <v>30</v>
      </c>
      <c r="B2554" s="13" t="s">
        <v>177</v>
      </c>
      <c r="C2554" s="13" t="s">
        <v>33</v>
      </c>
      <c r="D2554" s="14" t="str">
        <f t="shared" si="41"/>
        <v>Not Ready30FemaleSeparation Anxiety Disorder (7.1)</v>
      </c>
      <c r="E2554" t="e">
        <f>VLOOKUP($D2554, Data!$A$2:$V$9750, E$16, 0)</f>
        <v>#N/A</v>
      </c>
      <c r="F2554" t="e">
        <f>VLOOKUP($D2554, Data!$A$2:$V$9750, F$16, 0)</f>
        <v>#N/A</v>
      </c>
      <c r="G2554" t="e">
        <f>VLOOKUP($D2554, Data!$A$2:$V$9750, G$16, 0)</f>
        <v>#N/A</v>
      </c>
      <c r="H2554" t="e">
        <f>VLOOKUP($D2554, Data!$A$2:$V$9750, H$16, 0)</f>
        <v>#N/A</v>
      </c>
      <c r="I2554" t="e">
        <f>VLOOKUP($D2554, Data!$A$2:$V$9750, I$16, 0)</f>
        <v>#N/A</v>
      </c>
    </row>
    <row r="2555" spans="1:9" x14ac:dyDescent="0.25">
      <c r="A2555" s="11">
        <v>30</v>
      </c>
      <c r="B2555" s="13" t="s">
        <v>177</v>
      </c>
      <c r="C2555" s="13" t="s">
        <v>34</v>
      </c>
      <c r="D2555" s="14" t="str">
        <f t="shared" si="41"/>
        <v>Not Ready30FemaleObsessive Compulsive Disorder (6.1)</v>
      </c>
      <c r="E2555" t="e">
        <f>VLOOKUP($D2555, Data!$A$2:$V$9750, E$16, 0)</f>
        <v>#N/A</v>
      </c>
      <c r="F2555" t="e">
        <f>VLOOKUP($D2555, Data!$A$2:$V$9750, F$16, 0)</f>
        <v>#N/A</v>
      </c>
      <c r="G2555" t="e">
        <f>VLOOKUP($D2555, Data!$A$2:$V$9750, G$16, 0)</f>
        <v>#N/A</v>
      </c>
      <c r="H2555" t="e">
        <f>VLOOKUP($D2555, Data!$A$2:$V$9750, H$16, 0)</f>
        <v>#N/A</v>
      </c>
      <c r="I2555" t="e">
        <f>VLOOKUP($D2555, Data!$A$2:$V$9750, I$16, 0)</f>
        <v>#N/A</v>
      </c>
    </row>
    <row r="2556" spans="1:9" x14ac:dyDescent="0.25">
      <c r="A2556" s="11">
        <v>30</v>
      </c>
      <c r="B2556" s="13" t="s">
        <v>177</v>
      </c>
      <c r="C2556" s="13" t="s">
        <v>35</v>
      </c>
      <c r="D2556" s="14" t="str">
        <f t="shared" si="41"/>
        <v>Not Ready30FemaleTotal Anxiety (37.1)</v>
      </c>
      <c r="E2556" t="e">
        <f>VLOOKUP($D2556, Data!$A$2:$V$9750, E$16, 0)</f>
        <v>#N/A</v>
      </c>
      <c r="F2556" t="e">
        <f>VLOOKUP($D2556, Data!$A$2:$V$9750, F$16, 0)</f>
        <v>#N/A</v>
      </c>
      <c r="G2556" t="e">
        <f>VLOOKUP($D2556, Data!$A$2:$V$9750, G$16, 0)</f>
        <v>#N/A</v>
      </c>
      <c r="H2556" t="e">
        <f>VLOOKUP($D2556, Data!$A$2:$V$9750, H$16, 0)</f>
        <v>#N/A</v>
      </c>
      <c r="I2556" t="e">
        <f>VLOOKUP($D2556, Data!$A$2:$V$9750, I$16, 0)</f>
        <v>#N/A</v>
      </c>
    </row>
    <row r="2557" spans="1:9" x14ac:dyDescent="0.25">
      <c r="A2557" s="11">
        <v>30</v>
      </c>
      <c r="B2557" s="13" t="s">
        <v>177</v>
      </c>
      <c r="C2557" s="13" t="s">
        <v>36</v>
      </c>
      <c r="D2557" s="14" t="str">
        <f t="shared" si="41"/>
        <v>Not Ready30FemaleTotal Anxiety and Depression (47.1)</v>
      </c>
      <c r="E2557" t="e">
        <f>VLOOKUP($D2557, Data!$A$2:$V$9750, E$16, 0)</f>
        <v>#N/A</v>
      </c>
      <c r="F2557" t="e">
        <f>VLOOKUP($D2557, Data!$A$2:$V$9750, F$16, 0)</f>
        <v>#N/A</v>
      </c>
      <c r="G2557" t="e">
        <f>VLOOKUP($D2557, Data!$A$2:$V$9750, G$16, 0)</f>
        <v>#N/A</v>
      </c>
      <c r="H2557" t="e">
        <f>VLOOKUP($D2557, Data!$A$2:$V$9750, H$16, 0)</f>
        <v>#N/A</v>
      </c>
      <c r="I2557" t="e">
        <f>VLOOKUP($D2557, Data!$A$2:$V$9750, I$16, 0)</f>
        <v>#N/A</v>
      </c>
    </row>
    <row r="2558" spans="1:9" x14ac:dyDescent="0.25">
      <c r="A2558" s="11">
        <v>30</v>
      </c>
      <c r="B2558" s="13" t="s">
        <v>177</v>
      </c>
      <c r="C2558" s="13" t="s">
        <v>52</v>
      </c>
      <c r="D2558" s="14" t="str">
        <f t="shared" si="41"/>
        <v>Not Ready30FemaleTotal Anxiety (15.1)</v>
      </c>
      <c r="E2558" t="e">
        <f>VLOOKUP($D2558, Data!$A$2:$V$9750, E$16, 0)</f>
        <v>#N/A</v>
      </c>
      <c r="F2558" t="e">
        <f>VLOOKUP($D2558, Data!$A$2:$V$9750, F$16, 0)</f>
        <v>#N/A</v>
      </c>
      <c r="G2558" t="e">
        <f>VLOOKUP($D2558, Data!$A$2:$V$9750, G$16, 0)</f>
        <v>#N/A</v>
      </c>
      <c r="H2558" t="e">
        <f>VLOOKUP($D2558, Data!$A$2:$V$9750, H$16, 0)</f>
        <v>#N/A</v>
      </c>
      <c r="I2558" t="e">
        <f>VLOOKUP($D2558, Data!$A$2:$V$9750, I$16, 0)</f>
        <v>#N/A</v>
      </c>
    </row>
    <row r="2559" spans="1:9" x14ac:dyDescent="0.25">
      <c r="A2559" s="11">
        <v>30</v>
      </c>
      <c r="B2559" s="13" t="s">
        <v>177</v>
      </c>
      <c r="C2559" s="13" t="s">
        <v>53</v>
      </c>
      <c r="D2559" s="14" t="str">
        <f t="shared" si="41"/>
        <v>Not Ready30FemaleTotal Anxiety and Depression (25.1)</v>
      </c>
      <c r="E2559" t="e">
        <f>VLOOKUP($D2559, Data!$A$2:$V$9750, E$16, 0)</f>
        <v>#N/A</v>
      </c>
      <c r="F2559" t="e">
        <f>VLOOKUP($D2559, Data!$A$2:$V$9750, F$16, 0)</f>
        <v>#N/A</v>
      </c>
      <c r="G2559" t="e">
        <f>VLOOKUP($D2559, Data!$A$2:$V$9750, G$16, 0)</f>
        <v>#N/A</v>
      </c>
      <c r="H2559" t="e">
        <f>VLOOKUP($D2559, Data!$A$2:$V$9750, H$16, 0)</f>
        <v>#N/A</v>
      </c>
      <c r="I2559" t="e">
        <f>VLOOKUP($D2559, Data!$A$2:$V$9750, I$16, 0)</f>
        <v>#N/A</v>
      </c>
    </row>
    <row r="2560" spans="1:9" x14ac:dyDescent="0.25">
      <c r="A2560" s="11">
        <v>30</v>
      </c>
      <c r="B2560" s="13" t="s">
        <v>177</v>
      </c>
      <c r="C2560" s="13" t="s">
        <v>182</v>
      </c>
      <c r="D2560" s="14" t="str">
        <f t="shared" si="41"/>
        <v>Not Ready30FemaleTotal Depression (5.1)</v>
      </c>
      <c r="E2560" t="e">
        <f>VLOOKUP($D2560, Data!$A$2:$V$9750, E$16, 0)</f>
        <v>#N/A</v>
      </c>
      <c r="F2560" t="e">
        <f>VLOOKUP($D2560, Data!$A$2:$V$9750, F$16, 0)</f>
        <v>#N/A</v>
      </c>
      <c r="G2560" t="e">
        <f>VLOOKUP($D2560, Data!$A$2:$V$9750, G$16, 0)</f>
        <v>#N/A</v>
      </c>
      <c r="H2560" t="e">
        <f>VLOOKUP($D2560, Data!$A$2:$V$9750, H$16, 0)</f>
        <v>#N/A</v>
      </c>
      <c r="I2560" t="e">
        <f>VLOOKUP($D2560, Data!$A$2:$V$9750, I$16, 0)</f>
        <v>#N/A</v>
      </c>
    </row>
    <row r="2561" spans="1:9" x14ac:dyDescent="0.25">
      <c r="A2561" s="11">
        <v>30</v>
      </c>
      <c r="B2561" s="13" t="s">
        <v>177</v>
      </c>
      <c r="C2561" s="13" t="s">
        <v>183</v>
      </c>
      <c r="D2561" s="14" t="str">
        <f t="shared" si="41"/>
        <v>Not Ready30FemaleTotal Anxiety (20.1)</v>
      </c>
      <c r="E2561" t="e">
        <f>VLOOKUP($D2561, Data!$A$2:$V$9750, E$16, 0)</f>
        <v>#N/A</v>
      </c>
      <c r="F2561" t="e">
        <f>VLOOKUP($D2561, Data!$A$2:$V$9750, F$16, 0)</f>
        <v>#N/A</v>
      </c>
      <c r="G2561" t="e">
        <f>VLOOKUP($D2561, Data!$A$2:$V$9750, G$16, 0)</f>
        <v>#N/A</v>
      </c>
      <c r="H2561" t="e">
        <f>VLOOKUP($D2561, Data!$A$2:$V$9750, H$16, 0)</f>
        <v>#N/A</v>
      </c>
      <c r="I2561" t="e">
        <f>VLOOKUP($D2561, Data!$A$2:$V$9750, I$16, 0)</f>
        <v>#N/A</v>
      </c>
    </row>
    <row r="2562" spans="1:9" x14ac:dyDescent="0.25">
      <c r="A2562" s="11">
        <v>30</v>
      </c>
      <c r="B2562" s="13" t="s">
        <v>178</v>
      </c>
      <c r="C2562" s="13" t="s">
        <v>29</v>
      </c>
      <c r="D2562" s="14" t="str">
        <f t="shared" si="41"/>
        <v>Not Ready30GenderfluidSocial Phobia (9.1)</v>
      </c>
      <c r="E2562" t="e">
        <f>VLOOKUP($D2562, Data!$A$2:$V$9750, E$16, 0)</f>
        <v>#N/A</v>
      </c>
      <c r="F2562" t="e">
        <f>VLOOKUP($D2562, Data!$A$2:$V$9750, F$16, 0)</f>
        <v>#N/A</v>
      </c>
      <c r="G2562" t="e">
        <f>VLOOKUP($D2562, Data!$A$2:$V$9750, G$16, 0)</f>
        <v>#N/A</v>
      </c>
      <c r="H2562" t="e">
        <f>VLOOKUP($D2562, Data!$A$2:$V$9750, H$16, 0)</f>
        <v>#N/A</v>
      </c>
      <c r="I2562" t="e">
        <f>VLOOKUP($D2562, Data!$A$2:$V$9750, I$16, 0)</f>
        <v>#N/A</v>
      </c>
    </row>
    <row r="2563" spans="1:9" x14ac:dyDescent="0.25">
      <c r="A2563" s="11">
        <v>30</v>
      </c>
      <c r="B2563" s="13" t="s">
        <v>178</v>
      </c>
      <c r="C2563" s="13" t="s">
        <v>30</v>
      </c>
      <c r="D2563" s="14" t="str">
        <f t="shared" si="41"/>
        <v>Not Ready30GenderfluidPanic Disorder (9.1)</v>
      </c>
      <c r="E2563" t="e">
        <f>VLOOKUP($D2563, Data!$A$2:$V$9750, E$16, 0)</f>
        <v>#N/A</v>
      </c>
      <c r="F2563" t="e">
        <f>VLOOKUP($D2563, Data!$A$2:$V$9750, F$16, 0)</f>
        <v>#N/A</v>
      </c>
      <c r="G2563" t="e">
        <f>VLOOKUP($D2563, Data!$A$2:$V$9750, G$16, 0)</f>
        <v>#N/A</v>
      </c>
      <c r="H2563" t="e">
        <f>VLOOKUP($D2563, Data!$A$2:$V$9750, H$16, 0)</f>
        <v>#N/A</v>
      </c>
      <c r="I2563" t="e">
        <f>VLOOKUP($D2563, Data!$A$2:$V$9750, I$16, 0)</f>
        <v>#N/A</v>
      </c>
    </row>
    <row r="2564" spans="1:9" x14ac:dyDescent="0.25">
      <c r="A2564" s="11">
        <v>30</v>
      </c>
      <c r="B2564" s="13" t="s">
        <v>178</v>
      </c>
      <c r="C2564" s="13" t="s">
        <v>31</v>
      </c>
      <c r="D2564" s="14" t="str">
        <f t="shared" si="41"/>
        <v>Not Ready30GenderfluidGeneralized Anxiety Disorder (6.1)</v>
      </c>
      <c r="E2564" t="e">
        <f>VLOOKUP($D2564, Data!$A$2:$V$9750, E$16, 0)</f>
        <v>#N/A</v>
      </c>
      <c r="F2564" t="e">
        <f>VLOOKUP($D2564, Data!$A$2:$V$9750, F$16, 0)</f>
        <v>#N/A</v>
      </c>
      <c r="G2564" t="e">
        <f>VLOOKUP($D2564, Data!$A$2:$V$9750, G$16, 0)</f>
        <v>#N/A</v>
      </c>
      <c r="H2564" t="e">
        <f>VLOOKUP($D2564, Data!$A$2:$V$9750, H$16, 0)</f>
        <v>#N/A</v>
      </c>
      <c r="I2564" t="e">
        <f>VLOOKUP($D2564, Data!$A$2:$V$9750, I$16, 0)</f>
        <v>#N/A</v>
      </c>
    </row>
    <row r="2565" spans="1:9" x14ac:dyDescent="0.25">
      <c r="A2565" s="11">
        <v>30</v>
      </c>
      <c r="B2565" s="13" t="s">
        <v>178</v>
      </c>
      <c r="C2565" s="13" t="s">
        <v>32</v>
      </c>
      <c r="D2565" s="14" t="str">
        <f t="shared" si="41"/>
        <v>Not Ready30GenderfluidMajor Depressive Disorder (10.1)</v>
      </c>
      <c r="E2565" t="e">
        <f>VLOOKUP($D2565, Data!$A$2:$V$9750, E$16, 0)</f>
        <v>#N/A</v>
      </c>
      <c r="F2565" t="e">
        <f>VLOOKUP($D2565, Data!$A$2:$V$9750, F$16, 0)</f>
        <v>#N/A</v>
      </c>
      <c r="G2565" t="e">
        <f>VLOOKUP($D2565, Data!$A$2:$V$9750, G$16, 0)</f>
        <v>#N/A</v>
      </c>
      <c r="H2565" t="e">
        <f>VLOOKUP($D2565, Data!$A$2:$V$9750, H$16, 0)</f>
        <v>#N/A</v>
      </c>
      <c r="I2565" t="e">
        <f>VLOOKUP($D2565, Data!$A$2:$V$9750, I$16, 0)</f>
        <v>#N/A</v>
      </c>
    </row>
    <row r="2566" spans="1:9" x14ac:dyDescent="0.25">
      <c r="A2566" s="11">
        <v>30</v>
      </c>
      <c r="B2566" s="13" t="s">
        <v>178</v>
      </c>
      <c r="C2566" s="13" t="s">
        <v>33</v>
      </c>
      <c r="D2566" s="14" t="str">
        <f t="shared" si="41"/>
        <v>Not Ready30GenderfluidSeparation Anxiety Disorder (7.1)</v>
      </c>
      <c r="E2566" t="e">
        <f>VLOOKUP($D2566, Data!$A$2:$V$9750, E$16, 0)</f>
        <v>#N/A</v>
      </c>
      <c r="F2566" t="e">
        <f>VLOOKUP($D2566, Data!$A$2:$V$9750, F$16, 0)</f>
        <v>#N/A</v>
      </c>
      <c r="G2566" t="e">
        <f>VLOOKUP($D2566, Data!$A$2:$V$9750, G$16, 0)</f>
        <v>#N/A</v>
      </c>
      <c r="H2566" t="e">
        <f>VLOOKUP($D2566, Data!$A$2:$V$9750, H$16, 0)</f>
        <v>#N/A</v>
      </c>
      <c r="I2566" t="e">
        <f>VLOOKUP($D2566, Data!$A$2:$V$9750, I$16, 0)</f>
        <v>#N/A</v>
      </c>
    </row>
    <row r="2567" spans="1:9" x14ac:dyDescent="0.25">
      <c r="A2567" s="11">
        <v>30</v>
      </c>
      <c r="B2567" s="13" t="s">
        <v>178</v>
      </c>
      <c r="C2567" s="13" t="s">
        <v>34</v>
      </c>
      <c r="D2567" s="14" t="str">
        <f t="shared" si="41"/>
        <v>Not Ready30GenderfluidObsessive Compulsive Disorder (6.1)</v>
      </c>
      <c r="E2567" t="e">
        <f>VLOOKUP($D2567, Data!$A$2:$V$9750, E$16, 0)</f>
        <v>#N/A</v>
      </c>
      <c r="F2567" t="e">
        <f>VLOOKUP($D2567, Data!$A$2:$V$9750, F$16, 0)</f>
        <v>#N/A</v>
      </c>
      <c r="G2567" t="e">
        <f>VLOOKUP($D2567, Data!$A$2:$V$9750, G$16, 0)</f>
        <v>#N/A</v>
      </c>
      <c r="H2567" t="e">
        <f>VLOOKUP($D2567, Data!$A$2:$V$9750, H$16, 0)</f>
        <v>#N/A</v>
      </c>
      <c r="I2567" t="e">
        <f>VLOOKUP($D2567, Data!$A$2:$V$9750, I$16, 0)</f>
        <v>#N/A</v>
      </c>
    </row>
    <row r="2568" spans="1:9" x14ac:dyDescent="0.25">
      <c r="A2568" s="11">
        <v>30</v>
      </c>
      <c r="B2568" s="13" t="s">
        <v>178</v>
      </c>
      <c r="C2568" s="13" t="s">
        <v>35</v>
      </c>
      <c r="D2568" s="14" t="str">
        <f t="shared" si="41"/>
        <v>Not Ready30GenderfluidTotal Anxiety (37.1)</v>
      </c>
      <c r="E2568" t="e">
        <f>VLOOKUP($D2568, Data!$A$2:$V$9750, E$16, 0)</f>
        <v>#N/A</v>
      </c>
      <c r="F2568" t="e">
        <f>VLOOKUP($D2568, Data!$A$2:$V$9750, F$16, 0)</f>
        <v>#N/A</v>
      </c>
      <c r="G2568" t="e">
        <f>VLOOKUP($D2568, Data!$A$2:$V$9750, G$16, 0)</f>
        <v>#N/A</v>
      </c>
      <c r="H2568" t="e">
        <f>VLOOKUP($D2568, Data!$A$2:$V$9750, H$16, 0)</f>
        <v>#N/A</v>
      </c>
      <c r="I2568" t="e">
        <f>VLOOKUP($D2568, Data!$A$2:$V$9750, I$16, 0)</f>
        <v>#N/A</v>
      </c>
    </row>
    <row r="2569" spans="1:9" x14ac:dyDescent="0.25">
      <c r="A2569" s="11">
        <v>30</v>
      </c>
      <c r="B2569" s="13" t="s">
        <v>178</v>
      </c>
      <c r="C2569" s="13" t="s">
        <v>36</v>
      </c>
      <c r="D2569" s="14" t="str">
        <f t="shared" si="41"/>
        <v>Not Ready30GenderfluidTotal Anxiety and Depression (47.1)</v>
      </c>
      <c r="E2569" t="e">
        <f>VLOOKUP($D2569, Data!$A$2:$V$9750, E$16, 0)</f>
        <v>#N/A</v>
      </c>
      <c r="F2569" t="e">
        <f>VLOOKUP($D2569, Data!$A$2:$V$9750, F$16, 0)</f>
        <v>#N/A</v>
      </c>
      <c r="G2569" t="e">
        <f>VLOOKUP($D2569, Data!$A$2:$V$9750, G$16, 0)</f>
        <v>#N/A</v>
      </c>
      <c r="H2569" t="e">
        <f>VLOOKUP($D2569, Data!$A$2:$V$9750, H$16, 0)</f>
        <v>#N/A</v>
      </c>
      <c r="I2569" t="e">
        <f>VLOOKUP($D2569, Data!$A$2:$V$9750, I$16, 0)</f>
        <v>#N/A</v>
      </c>
    </row>
    <row r="2570" spans="1:9" x14ac:dyDescent="0.25">
      <c r="A2570" s="11">
        <v>30</v>
      </c>
      <c r="B2570" s="13" t="s">
        <v>178</v>
      </c>
      <c r="C2570" s="13" t="s">
        <v>52</v>
      </c>
      <c r="D2570" s="14" t="str">
        <f t="shared" si="41"/>
        <v>Not Ready30GenderfluidTotal Anxiety (15.1)</v>
      </c>
      <c r="E2570" t="e">
        <f>VLOOKUP($D2570, Data!$A$2:$V$9750, E$16, 0)</f>
        <v>#N/A</v>
      </c>
      <c r="F2570" t="e">
        <f>VLOOKUP($D2570, Data!$A$2:$V$9750, F$16, 0)</f>
        <v>#N/A</v>
      </c>
      <c r="G2570" t="e">
        <f>VLOOKUP($D2570, Data!$A$2:$V$9750, G$16, 0)</f>
        <v>#N/A</v>
      </c>
      <c r="H2570" t="e">
        <f>VLOOKUP($D2570, Data!$A$2:$V$9750, H$16, 0)</f>
        <v>#N/A</v>
      </c>
      <c r="I2570" t="e">
        <f>VLOOKUP($D2570, Data!$A$2:$V$9750, I$16, 0)</f>
        <v>#N/A</v>
      </c>
    </row>
    <row r="2571" spans="1:9" x14ac:dyDescent="0.25">
      <c r="A2571" s="11">
        <v>30</v>
      </c>
      <c r="B2571" s="13" t="s">
        <v>178</v>
      </c>
      <c r="C2571" s="13" t="s">
        <v>53</v>
      </c>
      <c r="D2571" s="14" t="str">
        <f t="shared" si="41"/>
        <v>Not Ready30GenderfluidTotal Anxiety and Depression (25.1)</v>
      </c>
      <c r="E2571" t="e">
        <f>VLOOKUP($D2571, Data!$A$2:$V$9750, E$16, 0)</f>
        <v>#N/A</v>
      </c>
      <c r="F2571" t="e">
        <f>VLOOKUP($D2571, Data!$A$2:$V$9750, F$16, 0)</f>
        <v>#N/A</v>
      </c>
      <c r="G2571" t="e">
        <f>VLOOKUP($D2571, Data!$A$2:$V$9750, G$16, 0)</f>
        <v>#N/A</v>
      </c>
      <c r="H2571" t="e">
        <f>VLOOKUP($D2571, Data!$A$2:$V$9750, H$16, 0)</f>
        <v>#N/A</v>
      </c>
      <c r="I2571" t="e">
        <f>VLOOKUP($D2571, Data!$A$2:$V$9750, I$16, 0)</f>
        <v>#N/A</v>
      </c>
    </row>
    <row r="2572" spans="1:9" x14ac:dyDescent="0.25">
      <c r="A2572" s="11">
        <v>30</v>
      </c>
      <c r="B2572" s="13" t="s">
        <v>178</v>
      </c>
      <c r="C2572" s="13" t="s">
        <v>182</v>
      </c>
      <c r="D2572" s="14" t="str">
        <f t="shared" si="41"/>
        <v>Not Ready30GenderfluidTotal Depression (5.1)</v>
      </c>
      <c r="E2572" t="e">
        <f>VLOOKUP($D2572, Data!$A$2:$V$9750, E$16, 0)</f>
        <v>#N/A</v>
      </c>
      <c r="F2572" t="e">
        <f>VLOOKUP($D2572, Data!$A$2:$V$9750, F$16, 0)</f>
        <v>#N/A</v>
      </c>
      <c r="G2572" t="e">
        <f>VLOOKUP($D2572, Data!$A$2:$V$9750, G$16, 0)</f>
        <v>#N/A</v>
      </c>
      <c r="H2572" t="e">
        <f>VLOOKUP($D2572, Data!$A$2:$V$9750, H$16, 0)</f>
        <v>#N/A</v>
      </c>
      <c r="I2572" t="e">
        <f>VLOOKUP($D2572, Data!$A$2:$V$9750, I$16, 0)</f>
        <v>#N/A</v>
      </c>
    </row>
    <row r="2573" spans="1:9" x14ac:dyDescent="0.25">
      <c r="A2573" s="11">
        <v>30</v>
      </c>
      <c r="B2573" s="13" t="s">
        <v>178</v>
      </c>
      <c r="C2573" s="13" t="s">
        <v>183</v>
      </c>
      <c r="D2573" s="14" t="str">
        <f t="shared" si="41"/>
        <v>Not Ready30GenderfluidTotal Anxiety (20.1)</v>
      </c>
      <c r="E2573" t="e">
        <f>VLOOKUP($D2573, Data!$A$2:$V$9750, E$16, 0)</f>
        <v>#N/A</v>
      </c>
      <c r="F2573" t="e">
        <f>VLOOKUP($D2573, Data!$A$2:$V$9750, F$16, 0)</f>
        <v>#N/A</v>
      </c>
      <c r="G2573" t="e">
        <f>VLOOKUP($D2573, Data!$A$2:$V$9750, G$16, 0)</f>
        <v>#N/A</v>
      </c>
      <c r="H2573" t="e">
        <f>VLOOKUP($D2573, Data!$A$2:$V$9750, H$16, 0)</f>
        <v>#N/A</v>
      </c>
      <c r="I2573" t="e">
        <f>VLOOKUP($D2573, Data!$A$2:$V$9750, I$16, 0)</f>
        <v>#N/A</v>
      </c>
    </row>
    <row r="2574" spans="1:9" x14ac:dyDescent="0.25">
      <c r="A2574" s="11">
        <v>30</v>
      </c>
      <c r="B2574" s="13" t="s">
        <v>179</v>
      </c>
      <c r="C2574" s="13" t="s">
        <v>29</v>
      </c>
      <c r="D2574" s="14" t="str">
        <f t="shared" si="41"/>
        <v>Not Ready30MaleSocial Phobia (9.1)</v>
      </c>
      <c r="E2574" t="e">
        <f>VLOOKUP($D2574, Data!$A$2:$V$9750, E$16, 0)</f>
        <v>#N/A</v>
      </c>
      <c r="F2574" t="e">
        <f>VLOOKUP($D2574, Data!$A$2:$V$9750, F$16, 0)</f>
        <v>#N/A</v>
      </c>
      <c r="G2574" t="e">
        <f>VLOOKUP($D2574, Data!$A$2:$V$9750, G$16, 0)</f>
        <v>#N/A</v>
      </c>
      <c r="H2574" t="e">
        <f>VLOOKUP($D2574, Data!$A$2:$V$9750, H$16, 0)</f>
        <v>#N/A</v>
      </c>
      <c r="I2574" t="e">
        <f>VLOOKUP($D2574, Data!$A$2:$V$9750, I$16, 0)</f>
        <v>#N/A</v>
      </c>
    </row>
    <row r="2575" spans="1:9" x14ac:dyDescent="0.25">
      <c r="A2575" s="11">
        <v>30</v>
      </c>
      <c r="B2575" s="13" t="s">
        <v>179</v>
      </c>
      <c r="C2575" s="13" t="s">
        <v>30</v>
      </c>
      <c r="D2575" s="14" t="str">
        <f t="shared" si="41"/>
        <v>Not Ready30MalePanic Disorder (9.1)</v>
      </c>
      <c r="E2575" t="e">
        <f>VLOOKUP($D2575, Data!$A$2:$V$9750, E$16, 0)</f>
        <v>#N/A</v>
      </c>
      <c r="F2575" t="e">
        <f>VLOOKUP($D2575, Data!$A$2:$V$9750, F$16, 0)</f>
        <v>#N/A</v>
      </c>
      <c r="G2575" t="e">
        <f>VLOOKUP($D2575, Data!$A$2:$V$9750, G$16, 0)</f>
        <v>#N/A</v>
      </c>
      <c r="H2575" t="e">
        <f>VLOOKUP($D2575, Data!$A$2:$V$9750, H$16, 0)</f>
        <v>#N/A</v>
      </c>
      <c r="I2575" t="e">
        <f>VLOOKUP($D2575, Data!$A$2:$V$9750, I$16, 0)</f>
        <v>#N/A</v>
      </c>
    </row>
    <row r="2576" spans="1:9" x14ac:dyDescent="0.25">
      <c r="A2576" s="11">
        <v>30</v>
      </c>
      <c r="B2576" s="13" t="s">
        <v>179</v>
      </c>
      <c r="C2576" s="13" t="s">
        <v>31</v>
      </c>
      <c r="D2576" s="14" t="str">
        <f t="shared" si="41"/>
        <v>Not Ready30MaleGeneralized Anxiety Disorder (6.1)</v>
      </c>
      <c r="E2576" t="e">
        <f>VLOOKUP($D2576, Data!$A$2:$V$9750, E$16, 0)</f>
        <v>#N/A</v>
      </c>
      <c r="F2576" t="e">
        <f>VLOOKUP($D2576, Data!$A$2:$V$9750, F$16, 0)</f>
        <v>#N/A</v>
      </c>
      <c r="G2576" t="e">
        <f>VLOOKUP($D2576, Data!$A$2:$V$9750, G$16, 0)</f>
        <v>#N/A</v>
      </c>
      <c r="H2576" t="e">
        <f>VLOOKUP($D2576, Data!$A$2:$V$9750, H$16, 0)</f>
        <v>#N/A</v>
      </c>
      <c r="I2576" t="e">
        <f>VLOOKUP($D2576, Data!$A$2:$V$9750, I$16, 0)</f>
        <v>#N/A</v>
      </c>
    </row>
    <row r="2577" spans="1:9" x14ac:dyDescent="0.25">
      <c r="A2577" s="11">
        <v>30</v>
      </c>
      <c r="B2577" s="13" t="s">
        <v>179</v>
      </c>
      <c r="C2577" s="13" t="s">
        <v>32</v>
      </c>
      <c r="D2577" s="14" t="str">
        <f t="shared" si="41"/>
        <v>Not Ready30MaleMajor Depressive Disorder (10.1)</v>
      </c>
      <c r="E2577" t="e">
        <f>VLOOKUP($D2577, Data!$A$2:$V$9750, E$16, 0)</f>
        <v>#N/A</v>
      </c>
      <c r="F2577" t="e">
        <f>VLOOKUP($D2577, Data!$A$2:$V$9750, F$16, 0)</f>
        <v>#N/A</v>
      </c>
      <c r="G2577" t="e">
        <f>VLOOKUP($D2577, Data!$A$2:$V$9750, G$16, 0)</f>
        <v>#N/A</v>
      </c>
      <c r="H2577" t="e">
        <f>VLOOKUP($D2577, Data!$A$2:$V$9750, H$16, 0)</f>
        <v>#N/A</v>
      </c>
      <c r="I2577" t="e">
        <f>VLOOKUP($D2577, Data!$A$2:$V$9750, I$16, 0)</f>
        <v>#N/A</v>
      </c>
    </row>
    <row r="2578" spans="1:9" x14ac:dyDescent="0.25">
      <c r="A2578" s="11">
        <v>30</v>
      </c>
      <c r="B2578" s="13" t="s">
        <v>179</v>
      </c>
      <c r="C2578" s="13" t="s">
        <v>33</v>
      </c>
      <c r="D2578" s="14" t="str">
        <f t="shared" ref="D2578:D2621" si="42">$B$7&amp;A2578&amp;B2578&amp;C2578</f>
        <v>Not Ready30MaleSeparation Anxiety Disorder (7.1)</v>
      </c>
      <c r="E2578" t="e">
        <f>VLOOKUP($D2578, Data!$A$2:$V$9750, E$16, 0)</f>
        <v>#N/A</v>
      </c>
      <c r="F2578" t="e">
        <f>VLOOKUP($D2578, Data!$A$2:$V$9750, F$16, 0)</f>
        <v>#N/A</v>
      </c>
      <c r="G2578" t="e">
        <f>VLOOKUP($D2578, Data!$A$2:$V$9750, G$16, 0)</f>
        <v>#N/A</v>
      </c>
      <c r="H2578" t="e">
        <f>VLOOKUP($D2578, Data!$A$2:$V$9750, H$16, 0)</f>
        <v>#N/A</v>
      </c>
      <c r="I2578" t="e">
        <f>VLOOKUP($D2578, Data!$A$2:$V$9750, I$16, 0)</f>
        <v>#N/A</v>
      </c>
    </row>
    <row r="2579" spans="1:9" x14ac:dyDescent="0.25">
      <c r="A2579" s="11">
        <v>30</v>
      </c>
      <c r="B2579" s="13" t="s">
        <v>179</v>
      </c>
      <c r="C2579" s="13" t="s">
        <v>34</v>
      </c>
      <c r="D2579" s="14" t="str">
        <f t="shared" si="42"/>
        <v>Not Ready30MaleObsessive Compulsive Disorder (6.1)</v>
      </c>
      <c r="E2579" t="e">
        <f>VLOOKUP($D2579, Data!$A$2:$V$9750, E$16, 0)</f>
        <v>#N/A</v>
      </c>
      <c r="F2579" t="e">
        <f>VLOOKUP($D2579, Data!$A$2:$V$9750, F$16, 0)</f>
        <v>#N/A</v>
      </c>
      <c r="G2579" t="e">
        <f>VLOOKUP($D2579, Data!$A$2:$V$9750, G$16, 0)</f>
        <v>#N/A</v>
      </c>
      <c r="H2579" t="e">
        <f>VLOOKUP($D2579, Data!$A$2:$V$9750, H$16, 0)</f>
        <v>#N/A</v>
      </c>
      <c r="I2579" t="e">
        <f>VLOOKUP($D2579, Data!$A$2:$V$9750, I$16, 0)</f>
        <v>#N/A</v>
      </c>
    </row>
    <row r="2580" spans="1:9" x14ac:dyDescent="0.25">
      <c r="A2580" s="11">
        <v>30</v>
      </c>
      <c r="B2580" s="13" t="s">
        <v>179</v>
      </c>
      <c r="C2580" s="13" t="s">
        <v>35</v>
      </c>
      <c r="D2580" s="14" t="str">
        <f t="shared" si="42"/>
        <v>Not Ready30MaleTotal Anxiety (37.1)</v>
      </c>
      <c r="E2580" t="e">
        <f>VLOOKUP($D2580, Data!$A$2:$V$9750, E$16, 0)</f>
        <v>#N/A</v>
      </c>
      <c r="F2580" t="e">
        <f>VLOOKUP($D2580, Data!$A$2:$V$9750, F$16, 0)</f>
        <v>#N/A</v>
      </c>
      <c r="G2580" t="e">
        <f>VLOOKUP($D2580, Data!$A$2:$V$9750, G$16, 0)</f>
        <v>#N/A</v>
      </c>
      <c r="H2580" t="e">
        <f>VLOOKUP($D2580, Data!$A$2:$V$9750, H$16, 0)</f>
        <v>#N/A</v>
      </c>
      <c r="I2580" t="e">
        <f>VLOOKUP($D2580, Data!$A$2:$V$9750, I$16, 0)</f>
        <v>#N/A</v>
      </c>
    </row>
    <row r="2581" spans="1:9" x14ac:dyDescent="0.25">
      <c r="A2581" s="11">
        <v>30</v>
      </c>
      <c r="B2581" s="13" t="s">
        <v>179</v>
      </c>
      <c r="C2581" s="13" t="s">
        <v>36</v>
      </c>
      <c r="D2581" s="14" t="str">
        <f t="shared" si="42"/>
        <v>Not Ready30MaleTotal Anxiety and Depression (47.1)</v>
      </c>
      <c r="E2581" t="e">
        <f>VLOOKUP($D2581, Data!$A$2:$V$9750, E$16, 0)</f>
        <v>#N/A</v>
      </c>
      <c r="F2581" t="e">
        <f>VLOOKUP($D2581, Data!$A$2:$V$9750, F$16, 0)</f>
        <v>#N/A</v>
      </c>
      <c r="G2581" t="e">
        <f>VLOOKUP($D2581, Data!$A$2:$V$9750, G$16, 0)</f>
        <v>#N/A</v>
      </c>
      <c r="H2581" t="e">
        <f>VLOOKUP($D2581, Data!$A$2:$V$9750, H$16, 0)</f>
        <v>#N/A</v>
      </c>
      <c r="I2581" t="e">
        <f>VLOOKUP($D2581, Data!$A$2:$V$9750, I$16, 0)</f>
        <v>#N/A</v>
      </c>
    </row>
    <row r="2582" spans="1:9" x14ac:dyDescent="0.25">
      <c r="A2582" s="11">
        <v>30</v>
      </c>
      <c r="B2582" s="13" t="s">
        <v>179</v>
      </c>
      <c r="C2582" s="13" t="s">
        <v>52</v>
      </c>
      <c r="D2582" s="14" t="str">
        <f t="shared" si="42"/>
        <v>Not Ready30MaleTotal Anxiety (15.1)</v>
      </c>
      <c r="E2582" t="e">
        <f>VLOOKUP($D2582, Data!$A$2:$V$9750, E$16, 0)</f>
        <v>#N/A</v>
      </c>
      <c r="F2582" t="e">
        <f>VLOOKUP($D2582, Data!$A$2:$V$9750, F$16, 0)</f>
        <v>#N/A</v>
      </c>
      <c r="G2582" t="e">
        <f>VLOOKUP($D2582, Data!$A$2:$V$9750, G$16, 0)</f>
        <v>#N/A</v>
      </c>
      <c r="H2582" t="e">
        <f>VLOOKUP($D2582, Data!$A$2:$V$9750, H$16, 0)</f>
        <v>#N/A</v>
      </c>
      <c r="I2582" t="e">
        <f>VLOOKUP($D2582, Data!$A$2:$V$9750, I$16, 0)</f>
        <v>#N/A</v>
      </c>
    </row>
    <row r="2583" spans="1:9" x14ac:dyDescent="0.25">
      <c r="A2583" s="11">
        <v>30</v>
      </c>
      <c r="B2583" s="13" t="s">
        <v>179</v>
      </c>
      <c r="C2583" s="13" t="s">
        <v>53</v>
      </c>
      <c r="D2583" s="14" t="str">
        <f t="shared" si="42"/>
        <v>Not Ready30MaleTotal Anxiety and Depression (25.1)</v>
      </c>
      <c r="E2583" t="e">
        <f>VLOOKUP($D2583, Data!$A$2:$V$9750, E$16, 0)</f>
        <v>#N/A</v>
      </c>
      <c r="F2583" t="e">
        <f>VLOOKUP($D2583, Data!$A$2:$V$9750, F$16, 0)</f>
        <v>#N/A</v>
      </c>
      <c r="G2583" t="e">
        <f>VLOOKUP($D2583, Data!$A$2:$V$9750, G$16, 0)</f>
        <v>#N/A</v>
      </c>
      <c r="H2583" t="e">
        <f>VLOOKUP($D2583, Data!$A$2:$V$9750, H$16, 0)</f>
        <v>#N/A</v>
      </c>
      <c r="I2583" t="e">
        <f>VLOOKUP($D2583, Data!$A$2:$V$9750, I$16, 0)</f>
        <v>#N/A</v>
      </c>
    </row>
    <row r="2584" spans="1:9" x14ac:dyDescent="0.25">
      <c r="A2584" s="11">
        <v>30</v>
      </c>
      <c r="B2584" s="13" t="s">
        <v>179</v>
      </c>
      <c r="C2584" s="13" t="s">
        <v>182</v>
      </c>
      <c r="D2584" s="14" t="str">
        <f t="shared" si="42"/>
        <v>Not Ready30MaleTotal Depression (5.1)</v>
      </c>
      <c r="E2584" t="e">
        <f>VLOOKUP($D2584, Data!$A$2:$V$9750, E$16, 0)</f>
        <v>#N/A</v>
      </c>
      <c r="F2584" t="e">
        <f>VLOOKUP($D2584, Data!$A$2:$V$9750, F$16, 0)</f>
        <v>#N/A</v>
      </c>
      <c r="G2584" t="e">
        <f>VLOOKUP($D2584, Data!$A$2:$V$9750, G$16, 0)</f>
        <v>#N/A</v>
      </c>
      <c r="H2584" t="e">
        <f>VLOOKUP($D2584, Data!$A$2:$V$9750, H$16, 0)</f>
        <v>#N/A</v>
      </c>
      <c r="I2584" t="e">
        <f>VLOOKUP($D2584, Data!$A$2:$V$9750, I$16, 0)</f>
        <v>#N/A</v>
      </c>
    </row>
    <row r="2585" spans="1:9" x14ac:dyDescent="0.25">
      <c r="A2585" s="11">
        <v>30</v>
      </c>
      <c r="B2585" s="13" t="s">
        <v>179</v>
      </c>
      <c r="C2585" s="13" t="s">
        <v>183</v>
      </c>
      <c r="D2585" s="14" t="str">
        <f t="shared" si="42"/>
        <v>Not Ready30MaleTotal Anxiety (20.1)</v>
      </c>
      <c r="E2585" t="e">
        <f>VLOOKUP($D2585, Data!$A$2:$V$9750, E$16, 0)</f>
        <v>#N/A</v>
      </c>
      <c r="F2585" t="e">
        <f>VLOOKUP($D2585, Data!$A$2:$V$9750, F$16, 0)</f>
        <v>#N/A</v>
      </c>
      <c r="G2585" t="e">
        <f>VLOOKUP($D2585, Data!$A$2:$V$9750, G$16, 0)</f>
        <v>#N/A</v>
      </c>
      <c r="H2585" t="e">
        <f>VLOOKUP($D2585, Data!$A$2:$V$9750, H$16, 0)</f>
        <v>#N/A</v>
      </c>
      <c r="I2585" t="e">
        <f>VLOOKUP($D2585, Data!$A$2:$V$9750, I$16, 0)</f>
        <v>#N/A</v>
      </c>
    </row>
    <row r="2586" spans="1:9" x14ac:dyDescent="0.25">
      <c r="A2586" s="11">
        <v>30</v>
      </c>
      <c r="B2586" s="129" t="s">
        <v>3302</v>
      </c>
      <c r="C2586" s="13" t="s">
        <v>29</v>
      </c>
      <c r="D2586" s="14" t="str">
        <f t="shared" si="42"/>
        <v>Not Ready30CombinedSocial Phobia (9.1)</v>
      </c>
      <c r="E2586" t="e">
        <f>VLOOKUP($D2586, Data!$A$2:$V$9750, E$16, 0)</f>
        <v>#N/A</v>
      </c>
      <c r="F2586" t="e">
        <f>VLOOKUP($D2586, Data!$A$2:$V$9750, F$16, 0)</f>
        <v>#N/A</v>
      </c>
      <c r="G2586" t="e">
        <f>VLOOKUP($D2586, Data!$A$2:$V$9750, G$16, 0)</f>
        <v>#N/A</v>
      </c>
      <c r="H2586" t="e">
        <f>VLOOKUP($D2586, Data!$A$2:$V$9750, H$16, 0)</f>
        <v>#N/A</v>
      </c>
      <c r="I2586" t="e">
        <f>VLOOKUP($D2586, Data!$A$2:$V$9750, I$16, 0)</f>
        <v>#N/A</v>
      </c>
    </row>
    <row r="2587" spans="1:9" x14ac:dyDescent="0.25">
      <c r="A2587" s="11">
        <v>30</v>
      </c>
      <c r="B2587" s="129" t="s">
        <v>3302</v>
      </c>
      <c r="C2587" s="13" t="s">
        <v>30</v>
      </c>
      <c r="D2587" s="14" t="str">
        <f t="shared" si="42"/>
        <v>Not Ready30CombinedPanic Disorder (9.1)</v>
      </c>
      <c r="E2587" t="e">
        <f>VLOOKUP($D2587, Data!$A$2:$V$9750, E$16, 0)</f>
        <v>#N/A</v>
      </c>
      <c r="F2587" t="e">
        <f>VLOOKUP($D2587, Data!$A$2:$V$9750, F$16, 0)</f>
        <v>#N/A</v>
      </c>
      <c r="G2587" t="e">
        <f>VLOOKUP($D2587, Data!$A$2:$V$9750, G$16, 0)</f>
        <v>#N/A</v>
      </c>
      <c r="H2587" t="e">
        <f>VLOOKUP($D2587, Data!$A$2:$V$9750, H$16, 0)</f>
        <v>#N/A</v>
      </c>
      <c r="I2587" t="e">
        <f>VLOOKUP($D2587, Data!$A$2:$V$9750, I$16, 0)</f>
        <v>#N/A</v>
      </c>
    </row>
    <row r="2588" spans="1:9" x14ac:dyDescent="0.25">
      <c r="A2588" s="11">
        <v>30</v>
      </c>
      <c r="B2588" s="129" t="s">
        <v>3302</v>
      </c>
      <c r="C2588" s="13" t="s">
        <v>31</v>
      </c>
      <c r="D2588" s="14" t="str">
        <f t="shared" si="42"/>
        <v>Not Ready30CombinedGeneralized Anxiety Disorder (6.1)</v>
      </c>
      <c r="E2588" t="e">
        <f>VLOOKUP($D2588, Data!$A$2:$V$9750, E$16, 0)</f>
        <v>#N/A</v>
      </c>
      <c r="F2588" t="e">
        <f>VLOOKUP($D2588, Data!$A$2:$V$9750, F$16, 0)</f>
        <v>#N/A</v>
      </c>
      <c r="G2588" t="e">
        <f>VLOOKUP($D2588, Data!$A$2:$V$9750, G$16, 0)</f>
        <v>#N/A</v>
      </c>
      <c r="H2588" t="e">
        <f>VLOOKUP($D2588, Data!$A$2:$V$9750, H$16, 0)</f>
        <v>#N/A</v>
      </c>
      <c r="I2588" t="e">
        <f>VLOOKUP($D2588, Data!$A$2:$V$9750, I$16, 0)</f>
        <v>#N/A</v>
      </c>
    </row>
    <row r="2589" spans="1:9" x14ac:dyDescent="0.25">
      <c r="A2589" s="11">
        <v>30</v>
      </c>
      <c r="B2589" s="129" t="s">
        <v>3302</v>
      </c>
      <c r="C2589" s="13" t="s">
        <v>32</v>
      </c>
      <c r="D2589" s="14" t="str">
        <f t="shared" si="42"/>
        <v>Not Ready30CombinedMajor Depressive Disorder (10.1)</v>
      </c>
      <c r="E2589" t="e">
        <f>VLOOKUP($D2589, Data!$A$2:$V$9750, E$16, 0)</f>
        <v>#N/A</v>
      </c>
      <c r="F2589" t="e">
        <f>VLOOKUP($D2589, Data!$A$2:$V$9750, F$16, 0)</f>
        <v>#N/A</v>
      </c>
      <c r="G2589" t="e">
        <f>VLOOKUP($D2589, Data!$A$2:$V$9750, G$16, 0)</f>
        <v>#N/A</v>
      </c>
      <c r="H2589" t="e">
        <f>VLOOKUP($D2589, Data!$A$2:$V$9750, H$16, 0)</f>
        <v>#N/A</v>
      </c>
      <c r="I2589" t="e">
        <f>VLOOKUP($D2589, Data!$A$2:$V$9750, I$16, 0)</f>
        <v>#N/A</v>
      </c>
    </row>
    <row r="2590" spans="1:9" x14ac:dyDescent="0.25">
      <c r="A2590" s="11">
        <v>30</v>
      </c>
      <c r="B2590" s="129" t="s">
        <v>3302</v>
      </c>
      <c r="C2590" s="13" t="s">
        <v>33</v>
      </c>
      <c r="D2590" s="14" t="str">
        <f t="shared" si="42"/>
        <v>Not Ready30CombinedSeparation Anxiety Disorder (7.1)</v>
      </c>
      <c r="E2590" t="e">
        <f>VLOOKUP($D2590, Data!$A$2:$V$9750, E$16, 0)</f>
        <v>#N/A</v>
      </c>
      <c r="F2590" t="e">
        <f>VLOOKUP($D2590, Data!$A$2:$V$9750, F$16, 0)</f>
        <v>#N/A</v>
      </c>
      <c r="G2590" t="e">
        <f>VLOOKUP($D2590, Data!$A$2:$V$9750, G$16, 0)</f>
        <v>#N/A</v>
      </c>
      <c r="H2590" t="e">
        <f>VLOOKUP($D2590, Data!$A$2:$V$9750, H$16, 0)</f>
        <v>#N/A</v>
      </c>
      <c r="I2590" t="e">
        <f>VLOOKUP($D2590, Data!$A$2:$V$9750, I$16, 0)</f>
        <v>#N/A</v>
      </c>
    </row>
    <row r="2591" spans="1:9" x14ac:dyDescent="0.25">
      <c r="A2591" s="11">
        <v>30</v>
      </c>
      <c r="B2591" s="129" t="s">
        <v>3302</v>
      </c>
      <c r="C2591" s="13" t="s">
        <v>34</v>
      </c>
      <c r="D2591" s="14" t="str">
        <f t="shared" si="42"/>
        <v>Not Ready30CombinedObsessive Compulsive Disorder (6.1)</v>
      </c>
      <c r="E2591" t="e">
        <f>VLOOKUP($D2591, Data!$A$2:$V$9750, E$16, 0)</f>
        <v>#N/A</v>
      </c>
      <c r="F2591" t="e">
        <f>VLOOKUP($D2591, Data!$A$2:$V$9750, F$16, 0)</f>
        <v>#N/A</v>
      </c>
      <c r="G2591" t="e">
        <f>VLOOKUP($D2591, Data!$A$2:$V$9750, G$16, 0)</f>
        <v>#N/A</v>
      </c>
      <c r="H2591" t="e">
        <f>VLOOKUP($D2591, Data!$A$2:$V$9750, H$16, 0)</f>
        <v>#N/A</v>
      </c>
      <c r="I2591" t="e">
        <f>VLOOKUP($D2591, Data!$A$2:$V$9750, I$16, 0)</f>
        <v>#N/A</v>
      </c>
    </row>
    <row r="2592" spans="1:9" x14ac:dyDescent="0.25">
      <c r="A2592" s="11">
        <v>30</v>
      </c>
      <c r="B2592" s="129" t="s">
        <v>3302</v>
      </c>
      <c r="C2592" s="13" t="s">
        <v>35</v>
      </c>
      <c r="D2592" s="14" t="str">
        <f t="shared" si="42"/>
        <v>Not Ready30CombinedTotal Anxiety (37.1)</v>
      </c>
      <c r="E2592" t="e">
        <f>VLOOKUP($D2592, Data!$A$2:$V$9750, E$16, 0)</f>
        <v>#N/A</v>
      </c>
      <c r="F2592" t="e">
        <f>VLOOKUP($D2592, Data!$A$2:$V$9750, F$16, 0)</f>
        <v>#N/A</v>
      </c>
      <c r="G2592" t="e">
        <f>VLOOKUP($D2592, Data!$A$2:$V$9750, G$16, 0)</f>
        <v>#N/A</v>
      </c>
      <c r="H2592" t="e">
        <f>VLOOKUP($D2592, Data!$A$2:$V$9750, H$16, 0)</f>
        <v>#N/A</v>
      </c>
      <c r="I2592" t="e">
        <f>VLOOKUP($D2592, Data!$A$2:$V$9750, I$16, 0)</f>
        <v>#N/A</v>
      </c>
    </row>
    <row r="2593" spans="1:9" x14ac:dyDescent="0.25">
      <c r="A2593" s="11">
        <v>30</v>
      </c>
      <c r="B2593" s="129" t="s">
        <v>3302</v>
      </c>
      <c r="C2593" s="13" t="s">
        <v>36</v>
      </c>
      <c r="D2593" s="14" t="str">
        <f t="shared" si="42"/>
        <v>Not Ready30CombinedTotal Anxiety and Depression (47.1)</v>
      </c>
      <c r="E2593" t="e">
        <f>VLOOKUP($D2593, Data!$A$2:$V$9750, E$16, 0)</f>
        <v>#N/A</v>
      </c>
      <c r="F2593" t="e">
        <f>VLOOKUP($D2593, Data!$A$2:$V$9750, F$16, 0)</f>
        <v>#N/A</v>
      </c>
      <c r="G2593" t="e">
        <f>VLOOKUP($D2593, Data!$A$2:$V$9750, G$16, 0)</f>
        <v>#N/A</v>
      </c>
      <c r="H2593" t="e">
        <f>VLOOKUP($D2593, Data!$A$2:$V$9750, H$16, 0)</f>
        <v>#N/A</v>
      </c>
      <c r="I2593" t="e">
        <f>VLOOKUP($D2593, Data!$A$2:$V$9750, I$16, 0)</f>
        <v>#N/A</v>
      </c>
    </row>
    <row r="2594" spans="1:9" x14ac:dyDescent="0.25">
      <c r="A2594" s="11">
        <v>30</v>
      </c>
      <c r="B2594" s="129" t="s">
        <v>3302</v>
      </c>
      <c r="C2594" s="13" t="s">
        <v>52</v>
      </c>
      <c r="D2594" s="14" t="str">
        <f t="shared" si="42"/>
        <v>Not Ready30CombinedTotal Anxiety (15.1)</v>
      </c>
      <c r="E2594" t="e">
        <f>VLOOKUP($D2594, Data!$A$2:$V$9750, E$16, 0)</f>
        <v>#N/A</v>
      </c>
      <c r="F2594" t="e">
        <f>VLOOKUP($D2594, Data!$A$2:$V$9750, F$16, 0)</f>
        <v>#N/A</v>
      </c>
      <c r="G2594" t="e">
        <f>VLOOKUP($D2594, Data!$A$2:$V$9750, G$16, 0)</f>
        <v>#N/A</v>
      </c>
      <c r="H2594" t="e">
        <f>VLOOKUP($D2594, Data!$A$2:$V$9750, H$16, 0)</f>
        <v>#N/A</v>
      </c>
      <c r="I2594" t="e">
        <f>VLOOKUP($D2594, Data!$A$2:$V$9750, I$16, 0)</f>
        <v>#N/A</v>
      </c>
    </row>
    <row r="2595" spans="1:9" x14ac:dyDescent="0.25">
      <c r="A2595" s="11">
        <v>30</v>
      </c>
      <c r="B2595" s="129" t="s">
        <v>3302</v>
      </c>
      <c r="C2595" s="13" t="s">
        <v>53</v>
      </c>
      <c r="D2595" s="14" t="str">
        <f t="shared" si="42"/>
        <v>Not Ready30CombinedTotal Anxiety and Depression (25.1)</v>
      </c>
      <c r="E2595" t="e">
        <f>VLOOKUP($D2595, Data!$A$2:$V$9750, E$16, 0)</f>
        <v>#N/A</v>
      </c>
      <c r="F2595" t="e">
        <f>VLOOKUP($D2595, Data!$A$2:$V$9750, F$16, 0)</f>
        <v>#N/A</v>
      </c>
      <c r="G2595" t="e">
        <f>VLOOKUP($D2595, Data!$A$2:$V$9750, G$16, 0)</f>
        <v>#N/A</v>
      </c>
      <c r="H2595" t="e">
        <f>VLOOKUP($D2595, Data!$A$2:$V$9750, H$16, 0)</f>
        <v>#N/A</v>
      </c>
      <c r="I2595" t="e">
        <f>VLOOKUP($D2595, Data!$A$2:$V$9750, I$16, 0)</f>
        <v>#N/A</v>
      </c>
    </row>
    <row r="2596" spans="1:9" x14ac:dyDescent="0.25">
      <c r="A2596" s="11">
        <v>30</v>
      </c>
      <c r="B2596" s="129" t="s">
        <v>3302</v>
      </c>
      <c r="C2596" s="13" t="s">
        <v>182</v>
      </c>
      <c r="D2596" s="14" t="str">
        <f t="shared" si="42"/>
        <v>Not Ready30CombinedTotal Depression (5.1)</v>
      </c>
      <c r="E2596" t="e">
        <f>VLOOKUP($D2596, Data!$A$2:$V$9750, E$16, 0)</f>
        <v>#N/A</v>
      </c>
      <c r="F2596" t="e">
        <f>VLOOKUP($D2596, Data!$A$2:$V$9750, F$16, 0)</f>
        <v>#N/A</v>
      </c>
      <c r="G2596" t="e">
        <f>VLOOKUP($D2596, Data!$A$2:$V$9750, G$16, 0)</f>
        <v>#N/A</v>
      </c>
      <c r="H2596" t="e">
        <f>VLOOKUP($D2596, Data!$A$2:$V$9750, H$16, 0)</f>
        <v>#N/A</v>
      </c>
      <c r="I2596" t="e">
        <f>VLOOKUP($D2596, Data!$A$2:$V$9750, I$16, 0)</f>
        <v>#N/A</v>
      </c>
    </row>
    <row r="2597" spans="1:9" x14ac:dyDescent="0.25">
      <c r="A2597" s="11">
        <v>30</v>
      </c>
      <c r="B2597" s="129" t="s">
        <v>3302</v>
      </c>
      <c r="C2597" s="13" t="s">
        <v>183</v>
      </c>
      <c r="D2597" s="14" t="str">
        <f t="shared" si="42"/>
        <v>Not Ready30CombinedTotal Anxiety (20.1)</v>
      </c>
      <c r="E2597" t="e">
        <f>VLOOKUP($D2597, Data!$A$2:$V$9750, E$16, 0)</f>
        <v>#N/A</v>
      </c>
      <c r="F2597" t="e">
        <f>VLOOKUP($D2597, Data!$A$2:$V$9750, F$16, 0)</f>
        <v>#N/A</v>
      </c>
      <c r="G2597" t="e">
        <f>VLOOKUP($D2597, Data!$A$2:$V$9750, G$16, 0)</f>
        <v>#N/A</v>
      </c>
      <c r="H2597" t="e">
        <f>VLOOKUP($D2597, Data!$A$2:$V$9750, H$16, 0)</f>
        <v>#N/A</v>
      </c>
      <c r="I2597" t="e">
        <f>VLOOKUP($D2597, Data!$A$2:$V$9750, I$16, 0)</f>
        <v>#N/A</v>
      </c>
    </row>
    <row r="2598" spans="1:9" x14ac:dyDescent="0.25">
      <c r="A2598" s="11">
        <v>30</v>
      </c>
      <c r="B2598" s="13" t="s">
        <v>180</v>
      </c>
      <c r="C2598" s="13" t="s">
        <v>29</v>
      </c>
      <c r="D2598" s="14" t="str">
        <f t="shared" si="42"/>
        <v>Not Ready30Non-binarySocial Phobia (9.1)</v>
      </c>
      <c r="E2598" t="e">
        <f>VLOOKUP($D2598, Data!$A$2:$V$9750, E$16, 0)</f>
        <v>#N/A</v>
      </c>
      <c r="F2598" t="e">
        <f>VLOOKUP($D2598, Data!$A$2:$V$9750, F$16, 0)</f>
        <v>#N/A</v>
      </c>
      <c r="G2598" t="e">
        <f>VLOOKUP($D2598, Data!$A$2:$V$9750, G$16, 0)</f>
        <v>#N/A</v>
      </c>
      <c r="H2598" t="e">
        <f>VLOOKUP($D2598, Data!$A$2:$V$9750, H$16, 0)</f>
        <v>#N/A</v>
      </c>
      <c r="I2598" t="e">
        <f>VLOOKUP($D2598, Data!$A$2:$V$9750, I$16, 0)</f>
        <v>#N/A</v>
      </c>
    </row>
    <row r="2599" spans="1:9" x14ac:dyDescent="0.25">
      <c r="A2599" s="11">
        <v>30</v>
      </c>
      <c r="B2599" s="13" t="s">
        <v>180</v>
      </c>
      <c r="C2599" s="13" t="s">
        <v>30</v>
      </c>
      <c r="D2599" s="14" t="str">
        <f t="shared" si="42"/>
        <v>Not Ready30Non-binaryPanic Disorder (9.1)</v>
      </c>
      <c r="E2599" t="e">
        <f>VLOOKUP($D2599, Data!$A$2:$V$9750, E$16, 0)</f>
        <v>#N/A</v>
      </c>
      <c r="F2599" t="e">
        <f>VLOOKUP($D2599, Data!$A$2:$V$9750, F$16, 0)</f>
        <v>#N/A</v>
      </c>
      <c r="G2599" t="e">
        <f>VLOOKUP($D2599, Data!$A$2:$V$9750, G$16, 0)</f>
        <v>#N/A</v>
      </c>
      <c r="H2599" t="e">
        <f>VLOOKUP($D2599, Data!$A$2:$V$9750, H$16, 0)</f>
        <v>#N/A</v>
      </c>
      <c r="I2599" t="e">
        <f>VLOOKUP($D2599, Data!$A$2:$V$9750, I$16, 0)</f>
        <v>#N/A</v>
      </c>
    </row>
    <row r="2600" spans="1:9" x14ac:dyDescent="0.25">
      <c r="A2600" s="11">
        <v>30</v>
      </c>
      <c r="B2600" s="13" t="s">
        <v>180</v>
      </c>
      <c r="C2600" s="13" t="s">
        <v>31</v>
      </c>
      <c r="D2600" s="14" t="str">
        <f t="shared" si="42"/>
        <v>Not Ready30Non-binaryGeneralized Anxiety Disorder (6.1)</v>
      </c>
      <c r="E2600" t="e">
        <f>VLOOKUP($D2600, Data!$A$2:$V$9750, E$16, 0)</f>
        <v>#N/A</v>
      </c>
      <c r="F2600" t="e">
        <f>VLOOKUP($D2600, Data!$A$2:$V$9750, F$16, 0)</f>
        <v>#N/A</v>
      </c>
      <c r="G2600" t="e">
        <f>VLOOKUP($D2600, Data!$A$2:$V$9750, G$16, 0)</f>
        <v>#N/A</v>
      </c>
      <c r="H2600" t="e">
        <f>VLOOKUP($D2600, Data!$A$2:$V$9750, H$16, 0)</f>
        <v>#N/A</v>
      </c>
      <c r="I2600" t="e">
        <f>VLOOKUP($D2600, Data!$A$2:$V$9750, I$16, 0)</f>
        <v>#N/A</v>
      </c>
    </row>
    <row r="2601" spans="1:9" x14ac:dyDescent="0.25">
      <c r="A2601" s="11">
        <v>30</v>
      </c>
      <c r="B2601" s="13" t="s">
        <v>180</v>
      </c>
      <c r="C2601" s="13" t="s">
        <v>32</v>
      </c>
      <c r="D2601" s="14" t="str">
        <f t="shared" si="42"/>
        <v>Not Ready30Non-binaryMajor Depressive Disorder (10.1)</v>
      </c>
      <c r="E2601" t="e">
        <f>VLOOKUP($D2601, Data!$A$2:$V$9750, E$16, 0)</f>
        <v>#N/A</v>
      </c>
      <c r="F2601" t="e">
        <f>VLOOKUP($D2601, Data!$A$2:$V$9750, F$16, 0)</f>
        <v>#N/A</v>
      </c>
      <c r="G2601" t="e">
        <f>VLOOKUP($D2601, Data!$A$2:$V$9750, G$16, 0)</f>
        <v>#N/A</v>
      </c>
      <c r="H2601" t="e">
        <f>VLOOKUP($D2601, Data!$A$2:$V$9750, H$16, 0)</f>
        <v>#N/A</v>
      </c>
      <c r="I2601" t="e">
        <f>VLOOKUP($D2601, Data!$A$2:$V$9750, I$16, 0)</f>
        <v>#N/A</v>
      </c>
    </row>
    <row r="2602" spans="1:9" x14ac:dyDescent="0.25">
      <c r="A2602" s="11">
        <v>30</v>
      </c>
      <c r="B2602" s="13" t="s">
        <v>180</v>
      </c>
      <c r="C2602" s="13" t="s">
        <v>33</v>
      </c>
      <c r="D2602" s="14" t="str">
        <f t="shared" si="42"/>
        <v>Not Ready30Non-binarySeparation Anxiety Disorder (7.1)</v>
      </c>
      <c r="E2602" t="e">
        <f>VLOOKUP($D2602, Data!$A$2:$V$9750, E$16, 0)</f>
        <v>#N/A</v>
      </c>
      <c r="F2602" t="e">
        <f>VLOOKUP($D2602, Data!$A$2:$V$9750, F$16, 0)</f>
        <v>#N/A</v>
      </c>
      <c r="G2602" t="e">
        <f>VLOOKUP($D2602, Data!$A$2:$V$9750, G$16, 0)</f>
        <v>#N/A</v>
      </c>
      <c r="H2602" t="e">
        <f>VLOOKUP($D2602, Data!$A$2:$V$9750, H$16, 0)</f>
        <v>#N/A</v>
      </c>
      <c r="I2602" t="e">
        <f>VLOOKUP($D2602, Data!$A$2:$V$9750, I$16, 0)</f>
        <v>#N/A</v>
      </c>
    </row>
    <row r="2603" spans="1:9" x14ac:dyDescent="0.25">
      <c r="A2603" s="11">
        <v>30</v>
      </c>
      <c r="B2603" s="13" t="s">
        <v>180</v>
      </c>
      <c r="C2603" s="13" t="s">
        <v>34</v>
      </c>
      <c r="D2603" s="14" t="str">
        <f t="shared" si="42"/>
        <v>Not Ready30Non-binaryObsessive Compulsive Disorder (6.1)</v>
      </c>
      <c r="E2603" t="e">
        <f>VLOOKUP($D2603, Data!$A$2:$V$9750, E$16, 0)</f>
        <v>#N/A</v>
      </c>
      <c r="F2603" t="e">
        <f>VLOOKUP($D2603, Data!$A$2:$V$9750, F$16, 0)</f>
        <v>#N/A</v>
      </c>
      <c r="G2603" t="e">
        <f>VLOOKUP($D2603, Data!$A$2:$V$9750, G$16, 0)</f>
        <v>#N/A</v>
      </c>
      <c r="H2603" t="e">
        <f>VLOOKUP($D2603, Data!$A$2:$V$9750, H$16, 0)</f>
        <v>#N/A</v>
      </c>
      <c r="I2603" t="e">
        <f>VLOOKUP($D2603, Data!$A$2:$V$9750, I$16, 0)</f>
        <v>#N/A</v>
      </c>
    </row>
    <row r="2604" spans="1:9" x14ac:dyDescent="0.25">
      <c r="A2604" s="11">
        <v>30</v>
      </c>
      <c r="B2604" s="13" t="s">
        <v>180</v>
      </c>
      <c r="C2604" s="13" t="s">
        <v>35</v>
      </c>
      <c r="D2604" s="14" t="str">
        <f t="shared" si="42"/>
        <v>Not Ready30Non-binaryTotal Anxiety (37.1)</v>
      </c>
      <c r="E2604" t="e">
        <f>VLOOKUP($D2604, Data!$A$2:$V$9750, E$16, 0)</f>
        <v>#N/A</v>
      </c>
      <c r="F2604" t="e">
        <f>VLOOKUP($D2604, Data!$A$2:$V$9750, F$16, 0)</f>
        <v>#N/A</v>
      </c>
      <c r="G2604" t="e">
        <f>VLOOKUP($D2604, Data!$A$2:$V$9750, G$16, 0)</f>
        <v>#N/A</v>
      </c>
      <c r="H2604" t="e">
        <f>VLOOKUP($D2604, Data!$A$2:$V$9750, H$16, 0)</f>
        <v>#N/A</v>
      </c>
      <c r="I2604" t="e">
        <f>VLOOKUP($D2604, Data!$A$2:$V$9750, I$16, 0)</f>
        <v>#N/A</v>
      </c>
    </row>
    <row r="2605" spans="1:9" x14ac:dyDescent="0.25">
      <c r="A2605" s="11">
        <v>30</v>
      </c>
      <c r="B2605" s="13" t="s">
        <v>180</v>
      </c>
      <c r="C2605" s="13" t="s">
        <v>36</v>
      </c>
      <c r="D2605" s="14" t="str">
        <f t="shared" si="42"/>
        <v>Not Ready30Non-binaryTotal Anxiety and Depression (47.1)</v>
      </c>
      <c r="E2605" t="e">
        <f>VLOOKUP($D2605, Data!$A$2:$V$9750, E$16, 0)</f>
        <v>#N/A</v>
      </c>
      <c r="F2605" t="e">
        <f>VLOOKUP($D2605, Data!$A$2:$V$9750, F$16, 0)</f>
        <v>#N/A</v>
      </c>
      <c r="G2605" t="e">
        <f>VLOOKUP($D2605, Data!$A$2:$V$9750, G$16, 0)</f>
        <v>#N/A</v>
      </c>
      <c r="H2605" t="e">
        <f>VLOOKUP($D2605, Data!$A$2:$V$9750, H$16, 0)</f>
        <v>#N/A</v>
      </c>
      <c r="I2605" t="e">
        <f>VLOOKUP($D2605, Data!$A$2:$V$9750, I$16, 0)</f>
        <v>#N/A</v>
      </c>
    </row>
    <row r="2606" spans="1:9" x14ac:dyDescent="0.25">
      <c r="A2606" s="11">
        <v>30</v>
      </c>
      <c r="B2606" s="13" t="s">
        <v>180</v>
      </c>
      <c r="C2606" s="13" t="s">
        <v>52</v>
      </c>
      <c r="D2606" s="14" t="str">
        <f t="shared" si="42"/>
        <v>Not Ready30Non-binaryTotal Anxiety (15.1)</v>
      </c>
      <c r="E2606" t="e">
        <f>VLOOKUP($D2606, Data!$A$2:$V$9750, E$16, 0)</f>
        <v>#N/A</v>
      </c>
      <c r="F2606" t="e">
        <f>VLOOKUP($D2606, Data!$A$2:$V$9750, F$16, 0)</f>
        <v>#N/A</v>
      </c>
      <c r="G2606" t="e">
        <f>VLOOKUP($D2606, Data!$A$2:$V$9750, G$16, 0)</f>
        <v>#N/A</v>
      </c>
      <c r="H2606" t="e">
        <f>VLOOKUP($D2606, Data!$A$2:$V$9750, H$16, 0)</f>
        <v>#N/A</v>
      </c>
      <c r="I2606" t="e">
        <f>VLOOKUP($D2606, Data!$A$2:$V$9750, I$16, 0)</f>
        <v>#N/A</v>
      </c>
    </row>
    <row r="2607" spans="1:9" x14ac:dyDescent="0.25">
      <c r="A2607" s="11">
        <v>30</v>
      </c>
      <c r="B2607" s="13" t="s">
        <v>180</v>
      </c>
      <c r="C2607" s="13" t="s">
        <v>53</v>
      </c>
      <c r="D2607" s="14" t="str">
        <f t="shared" si="42"/>
        <v>Not Ready30Non-binaryTotal Anxiety and Depression (25.1)</v>
      </c>
      <c r="E2607" t="e">
        <f>VLOOKUP($D2607, Data!$A$2:$V$9750, E$16, 0)</f>
        <v>#N/A</v>
      </c>
      <c r="F2607" t="e">
        <f>VLOOKUP($D2607, Data!$A$2:$V$9750, F$16, 0)</f>
        <v>#N/A</v>
      </c>
      <c r="G2607" t="e">
        <f>VLOOKUP($D2607, Data!$A$2:$V$9750, G$16, 0)</f>
        <v>#N/A</v>
      </c>
      <c r="H2607" t="e">
        <f>VLOOKUP($D2607, Data!$A$2:$V$9750, H$16, 0)</f>
        <v>#N/A</v>
      </c>
      <c r="I2607" t="e">
        <f>VLOOKUP($D2607, Data!$A$2:$V$9750, I$16, 0)</f>
        <v>#N/A</v>
      </c>
    </row>
    <row r="2608" spans="1:9" x14ac:dyDescent="0.25">
      <c r="A2608" s="11">
        <v>30</v>
      </c>
      <c r="B2608" s="13" t="s">
        <v>180</v>
      </c>
      <c r="C2608" s="13" t="s">
        <v>182</v>
      </c>
      <c r="D2608" s="14" t="str">
        <f t="shared" si="42"/>
        <v>Not Ready30Non-binaryTotal Depression (5.1)</v>
      </c>
      <c r="E2608" t="e">
        <f>VLOOKUP($D2608, Data!$A$2:$V$9750, E$16, 0)</f>
        <v>#N/A</v>
      </c>
      <c r="F2608" t="e">
        <f>VLOOKUP($D2608, Data!$A$2:$V$9750, F$16, 0)</f>
        <v>#N/A</v>
      </c>
      <c r="G2608" t="e">
        <f>VLOOKUP($D2608, Data!$A$2:$V$9750, G$16, 0)</f>
        <v>#N/A</v>
      </c>
      <c r="H2608" t="e">
        <f>VLOOKUP($D2608, Data!$A$2:$V$9750, H$16, 0)</f>
        <v>#N/A</v>
      </c>
      <c r="I2608" t="e">
        <f>VLOOKUP($D2608, Data!$A$2:$V$9750, I$16, 0)</f>
        <v>#N/A</v>
      </c>
    </row>
    <row r="2609" spans="1:9" x14ac:dyDescent="0.25">
      <c r="A2609" s="11">
        <v>30</v>
      </c>
      <c r="B2609" s="13" t="s">
        <v>180</v>
      </c>
      <c r="C2609" s="13" t="s">
        <v>183</v>
      </c>
      <c r="D2609" s="14" t="str">
        <f t="shared" si="42"/>
        <v>Not Ready30Non-binaryTotal Anxiety (20.1)</v>
      </c>
      <c r="E2609" t="e">
        <f>VLOOKUP($D2609, Data!$A$2:$V$9750, E$16, 0)</f>
        <v>#N/A</v>
      </c>
      <c r="F2609" t="e">
        <f>VLOOKUP($D2609, Data!$A$2:$V$9750, F$16, 0)</f>
        <v>#N/A</v>
      </c>
      <c r="G2609" t="e">
        <f>VLOOKUP($D2609, Data!$A$2:$V$9750, G$16, 0)</f>
        <v>#N/A</v>
      </c>
      <c r="H2609" t="e">
        <f>VLOOKUP($D2609, Data!$A$2:$V$9750, H$16, 0)</f>
        <v>#N/A</v>
      </c>
      <c r="I2609" t="e">
        <f>VLOOKUP($D2609, Data!$A$2:$V$9750, I$16, 0)</f>
        <v>#N/A</v>
      </c>
    </row>
    <row r="2610" spans="1:9" x14ac:dyDescent="0.25">
      <c r="A2610" s="11">
        <v>30</v>
      </c>
      <c r="B2610" s="13" t="s">
        <v>181</v>
      </c>
      <c r="C2610" s="13" t="s">
        <v>29</v>
      </c>
      <c r="D2610" s="14" t="str">
        <f t="shared" si="42"/>
        <v>Not Ready30TransgenderSocial Phobia (9.1)</v>
      </c>
      <c r="E2610" t="e">
        <f>VLOOKUP($D2610, Data!$A$2:$V$9750, E$16, 0)</f>
        <v>#N/A</v>
      </c>
      <c r="F2610" t="e">
        <f>VLOOKUP($D2610, Data!$A$2:$V$9750, F$16, 0)</f>
        <v>#N/A</v>
      </c>
      <c r="G2610" t="e">
        <f>VLOOKUP($D2610, Data!$A$2:$V$9750, G$16, 0)</f>
        <v>#N/A</v>
      </c>
      <c r="H2610" t="e">
        <f>VLOOKUP($D2610, Data!$A$2:$V$9750, H$16, 0)</f>
        <v>#N/A</v>
      </c>
      <c r="I2610" t="e">
        <f>VLOOKUP($D2610, Data!$A$2:$V$9750, I$16, 0)</f>
        <v>#N/A</v>
      </c>
    </row>
    <row r="2611" spans="1:9" x14ac:dyDescent="0.25">
      <c r="A2611" s="11">
        <v>30</v>
      </c>
      <c r="B2611" s="13" t="s">
        <v>181</v>
      </c>
      <c r="C2611" s="13" t="s">
        <v>30</v>
      </c>
      <c r="D2611" s="14" t="str">
        <f t="shared" si="42"/>
        <v>Not Ready30TransgenderPanic Disorder (9.1)</v>
      </c>
      <c r="E2611" t="e">
        <f>VLOOKUP($D2611, Data!$A$2:$V$9750, E$16, 0)</f>
        <v>#N/A</v>
      </c>
      <c r="F2611" t="e">
        <f>VLOOKUP($D2611, Data!$A$2:$V$9750, F$16, 0)</f>
        <v>#N/A</v>
      </c>
      <c r="G2611" t="e">
        <f>VLOOKUP($D2611, Data!$A$2:$V$9750, G$16, 0)</f>
        <v>#N/A</v>
      </c>
      <c r="H2611" t="e">
        <f>VLOOKUP($D2611, Data!$A$2:$V$9750, H$16, 0)</f>
        <v>#N/A</v>
      </c>
      <c r="I2611" t="e">
        <f>VLOOKUP($D2611, Data!$A$2:$V$9750, I$16, 0)</f>
        <v>#N/A</v>
      </c>
    </row>
    <row r="2612" spans="1:9" x14ac:dyDescent="0.25">
      <c r="A2612" s="11">
        <v>30</v>
      </c>
      <c r="B2612" s="13" t="s">
        <v>181</v>
      </c>
      <c r="C2612" s="13" t="s">
        <v>31</v>
      </c>
      <c r="D2612" s="14" t="str">
        <f t="shared" si="42"/>
        <v>Not Ready30TransgenderGeneralized Anxiety Disorder (6.1)</v>
      </c>
      <c r="E2612" t="e">
        <f>VLOOKUP($D2612, Data!$A$2:$V$9750, E$16, 0)</f>
        <v>#N/A</v>
      </c>
      <c r="F2612" t="e">
        <f>VLOOKUP($D2612, Data!$A$2:$V$9750, F$16, 0)</f>
        <v>#N/A</v>
      </c>
      <c r="G2612" t="e">
        <f>VLOOKUP($D2612, Data!$A$2:$V$9750, G$16, 0)</f>
        <v>#N/A</v>
      </c>
      <c r="H2612" t="e">
        <f>VLOOKUP($D2612, Data!$A$2:$V$9750, H$16, 0)</f>
        <v>#N/A</v>
      </c>
      <c r="I2612" t="e">
        <f>VLOOKUP($D2612, Data!$A$2:$V$9750, I$16, 0)</f>
        <v>#N/A</v>
      </c>
    </row>
    <row r="2613" spans="1:9" x14ac:dyDescent="0.25">
      <c r="A2613" s="11">
        <v>30</v>
      </c>
      <c r="B2613" s="13" t="s">
        <v>181</v>
      </c>
      <c r="C2613" s="13" t="s">
        <v>32</v>
      </c>
      <c r="D2613" s="14" t="str">
        <f t="shared" si="42"/>
        <v>Not Ready30TransgenderMajor Depressive Disorder (10.1)</v>
      </c>
      <c r="E2613" t="e">
        <f>VLOOKUP($D2613, Data!$A$2:$V$9750, E$16, 0)</f>
        <v>#N/A</v>
      </c>
      <c r="F2613" t="e">
        <f>VLOOKUP($D2613, Data!$A$2:$V$9750, F$16, 0)</f>
        <v>#N/A</v>
      </c>
      <c r="G2613" t="e">
        <f>VLOOKUP($D2613, Data!$A$2:$V$9750, G$16, 0)</f>
        <v>#N/A</v>
      </c>
      <c r="H2613" t="e">
        <f>VLOOKUP($D2613, Data!$A$2:$V$9750, H$16, 0)</f>
        <v>#N/A</v>
      </c>
      <c r="I2613" t="e">
        <f>VLOOKUP($D2613, Data!$A$2:$V$9750, I$16, 0)</f>
        <v>#N/A</v>
      </c>
    </row>
    <row r="2614" spans="1:9" x14ac:dyDescent="0.25">
      <c r="A2614" s="11">
        <v>30</v>
      </c>
      <c r="B2614" s="13" t="s">
        <v>181</v>
      </c>
      <c r="C2614" s="13" t="s">
        <v>33</v>
      </c>
      <c r="D2614" s="14" t="str">
        <f t="shared" si="42"/>
        <v>Not Ready30TransgenderSeparation Anxiety Disorder (7.1)</v>
      </c>
      <c r="E2614" t="e">
        <f>VLOOKUP($D2614, Data!$A$2:$V$9750, E$16, 0)</f>
        <v>#N/A</v>
      </c>
      <c r="F2614" t="e">
        <f>VLOOKUP($D2614, Data!$A$2:$V$9750, F$16, 0)</f>
        <v>#N/A</v>
      </c>
      <c r="G2614" t="e">
        <f>VLOOKUP($D2614, Data!$A$2:$V$9750, G$16, 0)</f>
        <v>#N/A</v>
      </c>
      <c r="H2614" t="e">
        <f>VLOOKUP($D2614, Data!$A$2:$V$9750, H$16, 0)</f>
        <v>#N/A</v>
      </c>
      <c r="I2614" t="e">
        <f>VLOOKUP($D2614, Data!$A$2:$V$9750, I$16, 0)</f>
        <v>#N/A</v>
      </c>
    </row>
    <row r="2615" spans="1:9" x14ac:dyDescent="0.25">
      <c r="A2615" s="11">
        <v>30</v>
      </c>
      <c r="B2615" s="13" t="s">
        <v>181</v>
      </c>
      <c r="C2615" s="13" t="s">
        <v>34</v>
      </c>
      <c r="D2615" s="14" t="str">
        <f t="shared" si="42"/>
        <v>Not Ready30TransgenderObsessive Compulsive Disorder (6.1)</v>
      </c>
      <c r="E2615" t="e">
        <f>VLOOKUP($D2615, Data!$A$2:$V$9750, E$16, 0)</f>
        <v>#N/A</v>
      </c>
      <c r="F2615" t="e">
        <f>VLOOKUP($D2615, Data!$A$2:$V$9750, F$16, 0)</f>
        <v>#N/A</v>
      </c>
      <c r="G2615" t="e">
        <f>VLOOKUP($D2615, Data!$A$2:$V$9750, G$16, 0)</f>
        <v>#N/A</v>
      </c>
      <c r="H2615" t="e">
        <f>VLOOKUP($D2615, Data!$A$2:$V$9750, H$16, 0)</f>
        <v>#N/A</v>
      </c>
      <c r="I2615" t="e">
        <f>VLOOKUP($D2615, Data!$A$2:$V$9750, I$16, 0)</f>
        <v>#N/A</v>
      </c>
    </row>
    <row r="2616" spans="1:9" x14ac:dyDescent="0.25">
      <c r="A2616" s="11">
        <v>30</v>
      </c>
      <c r="B2616" s="13" t="s">
        <v>181</v>
      </c>
      <c r="C2616" s="13" t="s">
        <v>35</v>
      </c>
      <c r="D2616" s="14" t="str">
        <f t="shared" si="42"/>
        <v>Not Ready30TransgenderTotal Anxiety (37.1)</v>
      </c>
      <c r="E2616" t="e">
        <f>VLOOKUP($D2616, Data!$A$2:$V$9750, E$16, 0)</f>
        <v>#N/A</v>
      </c>
      <c r="F2616" t="e">
        <f>VLOOKUP($D2616, Data!$A$2:$V$9750, F$16, 0)</f>
        <v>#N/A</v>
      </c>
      <c r="G2616" t="e">
        <f>VLOOKUP($D2616, Data!$A$2:$V$9750, G$16, 0)</f>
        <v>#N/A</v>
      </c>
      <c r="H2616" t="e">
        <f>VLOOKUP($D2616, Data!$A$2:$V$9750, H$16, 0)</f>
        <v>#N/A</v>
      </c>
      <c r="I2616" t="e">
        <f>VLOOKUP($D2616, Data!$A$2:$V$9750, I$16, 0)</f>
        <v>#N/A</v>
      </c>
    </row>
    <row r="2617" spans="1:9" x14ac:dyDescent="0.25">
      <c r="A2617" s="11">
        <v>30</v>
      </c>
      <c r="B2617" s="13" t="s">
        <v>181</v>
      </c>
      <c r="C2617" s="13" t="s">
        <v>36</v>
      </c>
      <c r="D2617" s="14" t="str">
        <f t="shared" si="42"/>
        <v>Not Ready30TransgenderTotal Anxiety and Depression (47.1)</v>
      </c>
      <c r="E2617" t="e">
        <f>VLOOKUP($D2617, Data!$A$2:$V$9750, E$16, 0)</f>
        <v>#N/A</v>
      </c>
      <c r="F2617" t="e">
        <f>VLOOKUP($D2617, Data!$A$2:$V$9750, F$16, 0)</f>
        <v>#N/A</v>
      </c>
      <c r="G2617" t="e">
        <f>VLOOKUP($D2617, Data!$A$2:$V$9750, G$16, 0)</f>
        <v>#N/A</v>
      </c>
      <c r="H2617" t="e">
        <f>VLOOKUP($D2617, Data!$A$2:$V$9750, H$16, 0)</f>
        <v>#N/A</v>
      </c>
      <c r="I2617" t="e">
        <f>VLOOKUP($D2617, Data!$A$2:$V$9750, I$16, 0)</f>
        <v>#N/A</v>
      </c>
    </row>
    <row r="2618" spans="1:9" x14ac:dyDescent="0.25">
      <c r="A2618" s="11">
        <v>30</v>
      </c>
      <c r="B2618" s="13" t="s">
        <v>181</v>
      </c>
      <c r="C2618" s="13" t="s">
        <v>52</v>
      </c>
      <c r="D2618" s="14" t="str">
        <f t="shared" si="42"/>
        <v>Not Ready30TransgenderTotal Anxiety (15.1)</v>
      </c>
      <c r="E2618" t="e">
        <f>VLOOKUP($D2618, Data!$A$2:$V$9750, E$16, 0)</f>
        <v>#N/A</v>
      </c>
      <c r="F2618" t="e">
        <f>VLOOKUP($D2618, Data!$A$2:$V$9750, F$16, 0)</f>
        <v>#N/A</v>
      </c>
      <c r="G2618" t="e">
        <f>VLOOKUP($D2618, Data!$A$2:$V$9750, G$16, 0)</f>
        <v>#N/A</v>
      </c>
      <c r="H2618" t="e">
        <f>VLOOKUP($D2618, Data!$A$2:$V$9750, H$16, 0)</f>
        <v>#N/A</v>
      </c>
      <c r="I2618" t="e">
        <f>VLOOKUP($D2618, Data!$A$2:$V$9750, I$16, 0)</f>
        <v>#N/A</v>
      </c>
    </row>
    <row r="2619" spans="1:9" x14ac:dyDescent="0.25">
      <c r="A2619" s="11">
        <v>30</v>
      </c>
      <c r="B2619" s="13" t="s">
        <v>181</v>
      </c>
      <c r="C2619" s="13" t="s">
        <v>53</v>
      </c>
      <c r="D2619" s="14" t="str">
        <f t="shared" si="42"/>
        <v>Not Ready30TransgenderTotal Anxiety and Depression (25.1)</v>
      </c>
      <c r="E2619" t="e">
        <f>VLOOKUP($D2619, Data!$A$2:$V$9750, E$16, 0)</f>
        <v>#N/A</v>
      </c>
      <c r="F2619" t="e">
        <f>VLOOKUP($D2619, Data!$A$2:$V$9750, F$16, 0)</f>
        <v>#N/A</v>
      </c>
      <c r="G2619" t="e">
        <f>VLOOKUP($D2619, Data!$A$2:$V$9750, G$16, 0)</f>
        <v>#N/A</v>
      </c>
      <c r="H2619" t="e">
        <f>VLOOKUP($D2619, Data!$A$2:$V$9750, H$16, 0)</f>
        <v>#N/A</v>
      </c>
      <c r="I2619" t="e">
        <f>VLOOKUP($D2619, Data!$A$2:$V$9750, I$16, 0)</f>
        <v>#N/A</v>
      </c>
    </row>
    <row r="2620" spans="1:9" x14ac:dyDescent="0.25">
      <c r="A2620" s="11">
        <v>30</v>
      </c>
      <c r="B2620" s="13" t="s">
        <v>181</v>
      </c>
      <c r="C2620" s="13" t="s">
        <v>182</v>
      </c>
      <c r="D2620" s="14" t="str">
        <f t="shared" si="42"/>
        <v>Not Ready30TransgenderTotal Depression (5.1)</v>
      </c>
      <c r="E2620" t="e">
        <f>VLOOKUP($D2620, Data!$A$2:$V$9750, E$16, 0)</f>
        <v>#N/A</v>
      </c>
      <c r="F2620" t="e">
        <f>VLOOKUP($D2620, Data!$A$2:$V$9750, F$16, 0)</f>
        <v>#N/A</v>
      </c>
      <c r="G2620" t="e">
        <f>VLOOKUP($D2620, Data!$A$2:$V$9750, G$16, 0)</f>
        <v>#N/A</v>
      </c>
      <c r="H2620" t="e">
        <f>VLOOKUP($D2620, Data!$A$2:$V$9750, H$16, 0)</f>
        <v>#N/A</v>
      </c>
      <c r="I2620" t="e">
        <f>VLOOKUP($D2620, Data!$A$2:$V$9750, I$16, 0)</f>
        <v>#N/A</v>
      </c>
    </row>
    <row r="2621" spans="1:9" x14ac:dyDescent="0.25">
      <c r="A2621" s="11">
        <v>30</v>
      </c>
      <c r="B2621" s="13" t="s">
        <v>181</v>
      </c>
      <c r="C2621" s="13" t="s">
        <v>183</v>
      </c>
      <c r="D2621" s="14" t="str">
        <f t="shared" si="42"/>
        <v>Not Ready30TransgenderTotal Anxiety (20.1)</v>
      </c>
      <c r="E2621" t="e">
        <f>VLOOKUP($D2621, Data!$A$2:$V$9750, E$16, 0)</f>
        <v>#N/A</v>
      </c>
      <c r="F2621" t="e">
        <f>VLOOKUP($D2621, Data!$A$2:$V$9750, F$16, 0)</f>
        <v>#N/A</v>
      </c>
      <c r="G2621" t="e">
        <f>VLOOKUP($D2621, Data!$A$2:$V$9750, G$16, 0)</f>
        <v>#N/A</v>
      </c>
      <c r="H2621" t="e">
        <f>VLOOKUP($D2621, Data!$A$2:$V$9750, H$16, 0)</f>
        <v>#N/A</v>
      </c>
      <c r="I2621" t="e">
        <f>VLOOKUP($D2621, Data!$A$2:$V$9750, I$16, 0)</f>
        <v>#N/A</v>
      </c>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5878E4-E616-483F-92EA-5EA5419C164C}">
  <sheetPr>
    <tabColor rgb="FF00B0F0"/>
  </sheetPr>
  <dimension ref="A1:J2593"/>
  <sheetViews>
    <sheetView topLeftCell="A55" workbookViewId="0">
      <selection activeCell="C24" sqref="C24:E24"/>
    </sheetView>
  </sheetViews>
  <sheetFormatPr defaultRowHeight="15" x14ac:dyDescent="0.25"/>
  <cols>
    <col min="1" max="1" width="19.28515625" bestFit="1" customWidth="1"/>
    <col min="2" max="2" width="22" bestFit="1" customWidth="1"/>
    <col min="3" max="3" width="13.85546875" bestFit="1" customWidth="1"/>
    <col min="4" max="4" width="14" bestFit="1" customWidth="1"/>
    <col min="5" max="5" width="19.42578125" bestFit="1" customWidth="1"/>
    <col min="6" max="6" width="44.140625" bestFit="1" customWidth="1"/>
    <col min="7" max="7" width="81.140625" bestFit="1" customWidth="1"/>
    <col min="8" max="8" width="9.28515625" bestFit="1" customWidth="1"/>
    <col min="9" max="9" width="14.7109375" bestFit="1" customWidth="1"/>
    <col min="10" max="10" width="21.28515625" bestFit="1" customWidth="1"/>
    <col min="11" max="11" width="17.42578125" bestFit="1" customWidth="1"/>
    <col min="12" max="12" width="40.85546875" bestFit="1" customWidth="1"/>
    <col min="13" max="13" width="20.140625" bestFit="1" customWidth="1"/>
  </cols>
  <sheetData>
    <row r="1" spans="1:10" s="116" customFormat="1" x14ac:dyDescent="0.25">
      <c r="A1" s="116" t="s">
        <v>376</v>
      </c>
      <c r="B1" t="s">
        <v>14</v>
      </c>
      <c r="C1" s="116" t="s">
        <v>619</v>
      </c>
      <c r="D1" s="116" t="s">
        <v>18</v>
      </c>
      <c r="E1" t="s">
        <v>16</v>
      </c>
      <c r="F1" s="116" t="s">
        <v>377</v>
      </c>
      <c r="G1" s="116" t="s">
        <v>378</v>
      </c>
      <c r="H1" s="116" t="s">
        <v>379</v>
      </c>
      <c r="I1" s="116" t="s">
        <v>380</v>
      </c>
      <c r="J1" s="116" t="s">
        <v>627</v>
      </c>
    </row>
    <row r="2" spans="1:10" s="116" customFormat="1" x14ac:dyDescent="0.25">
      <c r="A2" s="116">
        <v>1</v>
      </c>
      <c r="B2" t="s">
        <v>3867</v>
      </c>
      <c r="C2" s="116">
        <v>47</v>
      </c>
      <c r="D2" s="116" t="s">
        <v>28</v>
      </c>
      <c r="E2" t="s">
        <v>3868</v>
      </c>
      <c r="F2" s="116" t="s">
        <v>381</v>
      </c>
      <c r="G2" s="116" t="s">
        <v>382</v>
      </c>
      <c r="H2" s="116">
        <v>37</v>
      </c>
      <c r="I2" s="116">
        <v>1</v>
      </c>
      <c r="J2" s="116">
        <v>37</v>
      </c>
    </row>
    <row r="3" spans="1:10" s="116" customFormat="1" x14ac:dyDescent="0.25">
      <c r="A3" s="116">
        <v>2</v>
      </c>
      <c r="B3" t="s">
        <v>3867</v>
      </c>
      <c r="C3" s="116">
        <v>47</v>
      </c>
      <c r="D3" s="116" t="s">
        <v>28</v>
      </c>
      <c r="E3" t="s">
        <v>3868</v>
      </c>
      <c r="F3" s="116" t="s">
        <v>383</v>
      </c>
      <c r="G3" s="116" t="s">
        <v>384</v>
      </c>
      <c r="H3" s="116">
        <v>12</v>
      </c>
      <c r="I3" s="116">
        <v>2</v>
      </c>
      <c r="J3" s="116">
        <v>12</v>
      </c>
    </row>
    <row r="4" spans="1:10" s="116" customFormat="1" x14ac:dyDescent="0.25">
      <c r="A4" s="116">
        <v>3</v>
      </c>
      <c r="B4" t="s">
        <v>3867</v>
      </c>
      <c r="C4" s="116">
        <v>47</v>
      </c>
      <c r="D4" s="116" t="s">
        <v>28</v>
      </c>
      <c r="E4" t="s">
        <v>3868</v>
      </c>
      <c r="F4" s="116" t="s">
        <v>385</v>
      </c>
      <c r="G4" s="116" t="s">
        <v>386</v>
      </c>
      <c r="H4" s="116">
        <v>35</v>
      </c>
      <c r="I4" s="116">
        <v>3</v>
      </c>
      <c r="J4" s="116">
        <v>35</v>
      </c>
    </row>
    <row r="5" spans="1:10" s="116" customFormat="1" x14ac:dyDescent="0.25">
      <c r="A5" s="116">
        <v>4</v>
      </c>
      <c r="B5" t="s">
        <v>3867</v>
      </c>
      <c r="C5" s="116">
        <v>47</v>
      </c>
      <c r="D5" s="116" t="s">
        <v>28</v>
      </c>
      <c r="E5" t="s">
        <v>3868</v>
      </c>
      <c r="F5" s="116" t="s">
        <v>387</v>
      </c>
      <c r="G5" s="116" t="s">
        <v>388</v>
      </c>
      <c r="H5" s="116">
        <v>45</v>
      </c>
      <c r="I5" s="116">
        <v>4</v>
      </c>
      <c r="J5" s="116">
        <v>45</v>
      </c>
    </row>
    <row r="6" spans="1:10" s="116" customFormat="1" x14ac:dyDescent="0.25">
      <c r="A6" s="116">
        <v>5</v>
      </c>
      <c r="B6" t="s">
        <v>3867</v>
      </c>
      <c r="C6" s="116">
        <v>47</v>
      </c>
      <c r="D6" s="116" t="s">
        <v>28</v>
      </c>
      <c r="E6" t="s">
        <v>3868</v>
      </c>
      <c r="F6" s="116" t="s">
        <v>389</v>
      </c>
      <c r="G6" s="116" t="s">
        <v>390</v>
      </c>
      <c r="H6" s="116">
        <v>7</v>
      </c>
      <c r="I6" s="116">
        <v>5</v>
      </c>
      <c r="J6" s="116">
        <v>7</v>
      </c>
    </row>
    <row r="7" spans="1:10" s="116" customFormat="1" x14ac:dyDescent="0.25">
      <c r="A7" s="116">
        <v>6</v>
      </c>
      <c r="B7" t="s">
        <v>3867</v>
      </c>
      <c r="C7" s="116">
        <v>47</v>
      </c>
      <c r="D7" s="116" t="s">
        <v>28</v>
      </c>
      <c r="E7" t="s">
        <v>3868</v>
      </c>
      <c r="F7" s="116" t="s">
        <v>391</v>
      </c>
      <c r="G7" s="116" t="s">
        <v>392</v>
      </c>
      <c r="H7" s="116">
        <v>10</v>
      </c>
      <c r="I7" s="116">
        <v>6</v>
      </c>
      <c r="J7" s="116">
        <v>10</v>
      </c>
    </row>
    <row r="8" spans="1:10" s="116" customFormat="1" x14ac:dyDescent="0.25">
      <c r="A8" s="116">
        <v>7</v>
      </c>
      <c r="B8" t="s">
        <v>3867</v>
      </c>
      <c r="C8" s="116">
        <v>47</v>
      </c>
      <c r="D8" s="116" t="s">
        <v>28</v>
      </c>
      <c r="E8" t="s">
        <v>3868</v>
      </c>
      <c r="F8" s="116" t="s">
        <v>393</v>
      </c>
      <c r="G8" s="116" t="s">
        <v>394</v>
      </c>
      <c r="H8" s="116">
        <v>26</v>
      </c>
      <c r="I8" s="116">
        <v>7</v>
      </c>
      <c r="J8" s="116">
        <v>26</v>
      </c>
    </row>
    <row r="9" spans="1:10" s="116" customFormat="1" x14ac:dyDescent="0.25">
      <c r="A9" s="116">
        <v>8</v>
      </c>
      <c r="B9" t="s">
        <v>3867</v>
      </c>
      <c r="C9" s="116">
        <v>47</v>
      </c>
      <c r="D9" s="116" t="s">
        <v>28</v>
      </c>
      <c r="E9" t="s">
        <v>3868</v>
      </c>
      <c r="F9" s="116" t="s">
        <v>395</v>
      </c>
      <c r="G9" s="116" t="s">
        <v>396</v>
      </c>
      <c r="H9" s="116">
        <v>14</v>
      </c>
      <c r="I9" s="116">
        <v>8</v>
      </c>
      <c r="J9" s="116">
        <v>14</v>
      </c>
    </row>
    <row r="10" spans="1:10" s="116" customFormat="1" x14ac:dyDescent="0.25">
      <c r="A10" s="116">
        <v>9</v>
      </c>
      <c r="B10" t="s">
        <v>3867</v>
      </c>
      <c r="C10" s="116">
        <v>47</v>
      </c>
      <c r="D10" s="116" t="s">
        <v>28</v>
      </c>
      <c r="E10" t="s">
        <v>3868</v>
      </c>
      <c r="F10" s="116" t="s">
        <v>397</v>
      </c>
      <c r="G10" s="116" t="s">
        <v>398</v>
      </c>
      <c r="H10" s="116">
        <v>8</v>
      </c>
      <c r="I10" s="116">
        <v>9</v>
      </c>
      <c r="J10" s="116">
        <v>8</v>
      </c>
    </row>
    <row r="11" spans="1:10" s="116" customFormat="1" x14ac:dyDescent="0.25">
      <c r="A11" s="116">
        <v>10</v>
      </c>
      <c r="B11" t="s">
        <v>3867</v>
      </c>
      <c r="C11" s="116">
        <v>47</v>
      </c>
      <c r="D11" s="116" t="s">
        <v>28</v>
      </c>
      <c r="E11" t="s">
        <v>3868</v>
      </c>
      <c r="F11" s="116" t="s">
        <v>399</v>
      </c>
      <c r="G11" s="116" t="s">
        <v>400</v>
      </c>
      <c r="H11" s="116">
        <v>4</v>
      </c>
      <c r="I11" s="116">
        <v>10</v>
      </c>
      <c r="J11" s="116">
        <v>4</v>
      </c>
    </row>
    <row r="12" spans="1:10" s="116" customFormat="1" x14ac:dyDescent="0.25">
      <c r="A12" s="116">
        <v>11</v>
      </c>
      <c r="B12" t="s">
        <v>3867</v>
      </c>
      <c r="C12" s="116">
        <v>47</v>
      </c>
      <c r="D12" s="116" t="s">
        <v>28</v>
      </c>
      <c r="E12" t="s">
        <v>3868</v>
      </c>
      <c r="F12" s="116" t="s">
        <v>401</v>
      </c>
      <c r="G12" s="116" t="s">
        <v>402</v>
      </c>
      <c r="H12" s="116">
        <v>21</v>
      </c>
      <c r="I12" s="116">
        <v>11</v>
      </c>
      <c r="J12" s="116">
        <v>21</v>
      </c>
    </row>
    <row r="13" spans="1:10" s="116" customFormat="1" x14ac:dyDescent="0.25">
      <c r="A13" s="116">
        <v>12</v>
      </c>
      <c r="B13" t="s">
        <v>3867</v>
      </c>
      <c r="C13" s="116">
        <v>47</v>
      </c>
      <c r="D13" s="116" t="s">
        <v>28</v>
      </c>
      <c r="E13" t="s">
        <v>3868</v>
      </c>
      <c r="F13" s="116" t="s">
        <v>403</v>
      </c>
      <c r="G13" s="116" t="s">
        <v>404</v>
      </c>
      <c r="H13" s="116">
        <v>46</v>
      </c>
      <c r="I13" s="116">
        <v>12</v>
      </c>
      <c r="J13" s="116">
        <v>46</v>
      </c>
    </row>
    <row r="14" spans="1:10" s="116" customFormat="1" x14ac:dyDescent="0.25">
      <c r="A14" s="116">
        <v>13</v>
      </c>
      <c r="B14" t="s">
        <v>3867</v>
      </c>
      <c r="C14" s="116">
        <v>47</v>
      </c>
      <c r="D14" s="116" t="s">
        <v>28</v>
      </c>
      <c r="E14" t="s">
        <v>3868</v>
      </c>
      <c r="F14" s="116" t="s">
        <v>405</v>
      </c>
      <c r="G14" s="116" t="s">
        <v>406</v>
      </c>
      <c r="H14" s="116">
        <v>42</v>
      </c>
      <c r="I14" s="116">
        <v>13</v>
      </c>
      <c r="J14" s="116">
        <v>42</v>
      </c>
    </row>
    <row r="15" spans="1:10" s="116" customFormat="1" x14ac:dyDescent="0.25">
      <c r="A15" s="116">
        <v>14</v>
      </c>
      <c r="B15" t="s">
        <v>3867</v>
      </c>
      <c r="C15" s="116">
        <v>47</v>
      </c>
      <c r="D15" s="116" t="s">
        <v>28</v>
      </c>
      <c r="E15" t="s">
        <v>3868</v>
      </c>
      <c r="F15" s="116" t="s">
        <v>407</v>
      </c>
      <c r="G15" s="116" t="s">
        <v>408</v>
      </c>
      <c r="H15" s="116">
        <v>29</v>
      </c>
      <c r="I15" s="116">
        <v>14</v>
      </c>
      <c r="J15" s="116">
        <v>29</v>
      </c>
    </row>
    <row r="16" spans="1:10" s="116" customFormat="1" x14ac:dyDescent="0.25">
      <c r="A16" s="116">
        <v>15</v>
      </c>
      <c r="B16" t="s">
        <v>3867</v>
      </c>
      <c r="C16" s="116">
        <v>47</v>
      </c>
      <c r="D16" s="116" t="s">
        <v>28</v>
      </c>
      <c r="E16" t="s">
        <v>3868</v>
      </c>
      <c r="F16" s="116" t="s">
        <v>409</v>
      </c>
      <c r="G16" s="116" t="s">
        <v>410</v>
      </c>
      <c r="H16" s="116">
        <v>17</v>
      </c>
      <c r="I16" s="116">
        <v>15</v>
      </c>
      <c r="J16" s="116">
        <v>17</v>
      </c>
    </row>
    <row r="17" spans="1:10" s="116" customFormat="1" ht="30" x14ac:dyDescent="0.25">
      <c r="A17" s="116">
        <v>16</v>
      </c>
      <c r="B17" t="s">
        <v>3867</v>
      </c>
      <c r="C17" s="116">
        <v>47</v>
      </c>
      <c r="D17" s="116" t="s">
        <v>28</v>
      </c>
      <c r="E17" t="s">
        <v>3868</v>
      </c>
      <c r="F17" s="116" t="s">
        <v>411</v>
      </c>
      <c r="G17" s="116" t="s">
        <v>412</v>
      </c>
      <c r="H17" s="116">
        <v>23</v>
      </c>
      <c r="I17" s="116">
        <v>16</v>
      </c>
      <c r="J17" s="116">
        <v>23</v>
      </c>
    </row>
    <row r="18" spans="1:10" s="116" customFormat="1" x14ac:dyDescent="0.25">
      <c r="A18" s="116">
        <v>17</v>
      </c>
      <c r="B18" t="s">
        <v>3867</v>
      </c>
      <c r="C18" s="116">
        <v>47</v>
      </c>
      <c r="D18" s="116" t="s">
        <v>28</v>
      </c>
      <c r="E18" t="s">
        <v>3868</v>
      </c>
      <c r="F18" s="116" t="s">
        <v>413</v>
      </c>
      <c r="G18" s="116" t="s">
        <v>414</v>
      </c>
      <c r="H18" s="116">
        <v>24</v>
      </c>
      <c r="I18" s="116">
        <v>17</v>
      </c>
      <c r="J18" s="116">
        <v>24</v>
      </c>
    </row>
    <row r="19" spans="1:10" s="116" customFormat="1" x14ac:dyDescent="0.25">
      <c r="A19" s="116">
        <v>18</v>
      </c>
      <c r="B19" t="s">
        <v>3867</v>
      </c>
      <c r="C19" s="116">
        <v>47</v>
      </c>
      <c r="D19" s="116" t="s">
        <v>28</v>
      </c>
      <c r="E19" t="s">
        <v>3868</v>
      </c>
      <c r="F19" s="116" t="s">
        <v>415</v>
      </c>
      <c r="G19" s="116" t="s">
        <v>416</v>
      </c>
      <c r="H19" s="116">
        <v>32</v>
      </c>
      <c r="I19" s="116">
        <v>18</v>
      </c>
      <c r="J19" s="116">
        <v>32</v>
      </c>
    </row>
    <row r="20" spans="1:10" s="116" customFormat="1" x14ac:dyDescent="0.25">
      <c r="A20" s="116">
        <v>19</v>
      </c>
      <c r="B20" t="s">
        <v>3867</v>
      </c>
      <c r="C20" s="116">
        <v>47</v>
      </c>
      <c r="D20" s="116" t="s">
        <v>28</v>
      </c>
      <c r="E20" t="s">
        <v>3868</v>
      </c>
      <c r="F20" s="116" t="s">
        <v>417</v>
      </c>
      <c r="G20" s="116" t="s">
        <v>418</v>
      </c>
      <c r="H20" s="116">
        <v>16</v>
      </c>
      <c r="I20" s="116">
        <v>19</v>
      </c>
      <c r="J20" s="116">
        <v>16</v>
      </c>
    </row>
    <row r="21" spans="1:10" s="116" customFormat="1" x14ac:dyDescent="0.25">
      <c r="A21" s="116">
        <v>20</v>
      </c>
      <c r="B21" t="s">
        <v>3867</v>
      </c>
      <c r="C21" s="116">
        <v>47</v>
      </c>
      <c r="D21" s="116" t="s">
        <v>28</v>
      </c>
      <c r="E21" t="s">
        <v>3868</v>
      </c>
      <c r="F21" s="116" t="s">
        <v>419</v>
      </c>
      <c r="G21" s="116" t="s">
        <v>420</v>
      </c>
      <c r="H21" s="116">
        <v>41</v>
      </c>
      <c r="I21" s="116">
        <v>20</v>
      </c>
      <c r="J21" s="116">
        <v>41</v>
      </c>
    </row>
    <row r="22" spans="1:10" s="116" customFormat="1" x14ac:dyDescent="0.25">
      <c r="A22" s="116">
        <v>21</v>
      </c>
      <c r="B22" t="s">
        <v>3867</v>
      </c>
      <c r="C22" s="116">
        <v>47</v>
      </c>
      <c r="D22" s="116" t="s">
        <v>28</v>
      </c>
      <c r="E22" t="s">
        <v>3868</v>
      </c>
      <c r="F22" s="116" t="s">
        <v>421</v>
      </c>
      <c r="G22" s="116" t="s">
        <v>422</v>
      </c>
      <c r="H22" s="116">
        <v>13</v>
      </c>
      <c r="I22" s="116">
        <v>21</v>
      </c>
      <c r="J22" s="116">
        <v>13</v>
      </c>
    </row>
    <row r="23" spans="1:10" s="116" customFormat="1" x14ac:dyDescent="0.25">
      <c r="A23" s="116">
        <v>22</v>
      </c>
      <c r="B23" t="s">
        <v>3867</v>
      </c>
      <c r="C23" s="116">
        <v>47</v>
      </c>
      <c r="D23" s="116" t="s">
        <v>28</v>
      </c>
      <c r="E23" t="s">
        <v>3868</v>
      </c>
      <c r="F23" s="116" t="s">
        <v>423</v>
      </c>
      <c r="G23" s="116" t="s">
        <v>424</v>
      </c>
      <c r="H23" s="116">
        <v>39</v>
      </c>
      <c r="I23" s="116">
        <v>22</v>
      </c>
      <c r="J23" s="116">
        <v>39</v>
      </c>
    </row>
    <row r="24" spans="1:10" s="116" customFormat="1" x14ac:dyDescent="0.25">
      <c r="A24" s="116">
        <v>23</v>
      </c>
      <c r="B24" t="s">
        <v>3867</v>
      </c>
      <c r="C24" s="116">
        <v>47</v>
      </c>
      <c r="D24" s="116" t="s">
        <v>28</v>
      </c>
      <c r="E24" t="s">
        <v>3868</v>
      </c>
      <c r="F24" s="116" t="s">
        <v>425</v>
      </c>
      <c r="G24" s="116" t="s">
        <v>426</v>
      </c>
      <c r="H24" s="116">
        <v>6</v>
      </c>
      <c r="I24" s="116">
        <v>23</v>
      </c>
      <c r="J24" s="116">
        <v>6</v>
      </c>
    </row>
    <row r="25" spans="1:10" s="116" customFormat="1" x14ac:dyDescent="0.25">
      <c r="A25" s="116">
        <v>24</v>
      </c>
      <c r="B25" t="s">
        <v>3867</v>
      </c>
      <c r="C25" s="116">
        <v>47</v>
      </c>
      <c r="D25" s="116" t="s">
        <v>28</v>
      </c>
      <c r="E25" t="s">
        <v>3868</v>
      </c>
      <c r="F25" s="116" t="s">
        <v>427</v>
      </c>
      <c r="G25" s="116" t="s">
        <v>428</v>
      </c>
      <c r="H25" s="116">
        <v>34</v>
      </c>
      <c r="I25" s="116">
        <v>24</v>
      </c>
      <c r="J25" s="116">
        <v>34</v>
      </c>
    </row>
    <row r="26" spans="1:10" s="116" customFormat="1" x14ac:dyDescent="0.25">
      <c r="A26" s="116">
        <v>25</v>
      </c>
      <c r="B26" t="s">
        <v>3867</v>
      </c>
      <c r="C26" s="116">
        <v>47</v>
      </c>
      <c r="D26" s="116" t="s">
        <v>28</v>
      </c>
      <c r="E26" t="s">
        <v>3868</v>
      </c>
      <c r="F26" s="116" t="s">
        <v>429</v>
      </c>
      <c r="G26" s="116" t="s">
        <v>430</v>
      </c>
      <c r="H26" s="116">
        <v>5</v>
      </c>
      <c r="I26" s="116">
        <v>25</v>
      </c>
      <c r="J26" s="116">
        <v>5</v>
      </c>
    </row>
    <row r="27" spans="1:10" s="116" customFormat="1" x14ac:dyDescent="0.25">
      <c r="A27" s="116">
        <v>26</v>
      </c>
      <c r="B27" t="s">
        <v>3867</v>
      </c>
      <c r="C27" s="116">
        <v>47</v>
      </c>
      <c r="D27" s="116" t="s">
        <v>28</v>
      </c>
      <c r="E27" t="s">
        <v>3868</v>
      </c>
      <c r="F27" s="116" t="s">
        <v>431</v>
      </c>
      <c r="G27" s="116" t="s">
        <v>432</v>
      </c>
      <c r="H27" s="116">
        <v>30</v>
      </c>
      <c r="I27" s="116">
        <v>26</v>
      </c>
      <c r="J27" s="116">
        <v>30</v>
      </c>
    </row>
    <row r="28" spans="1:10" s="116" customFormat="1" x14ac:dyDescent="0.25">
      <c r="A28" s="116">
        <v>27</v>
      </c>
      <c r="B28" t="s">
        <v>3867</v>
      </c>
      <c r="C28" s="116">
        <v>47</v>
      </c>
      <c r="D28" s="116" t="s">
        <v>28</v>
      </c>
      <c r="E28" t="s">
        <v>3868</v>
      </c>
      <c r="F28" s="116" t="s">
        <v>433</v>
      </c>
      <c r="G28" s="116" t="s">
        <v>434</v>
      </c>
      <c r="H28" s="116">
        <v>43</v>
      </c>
      <c r="I28" s="116">
        <v>27</v>
      </c>
      <c r="J28" s="116">
        <v>43</v>
      </c>
    </row>
    <row r="29" spans="1:10" s="116" customFormat="1" x14ac:dyDescent="0.25">
      <c r="A29" s="116">
        <v>28</v>
      </c>
      <c r="B29" t="s">
        <v>3867</v>
      </c>
      <c r="C29" s="116">
        <v>47</v>
      </c>
      <c r="D29" s="116" t="s">
        <v>28</v>
      </c>
      <c r="E29" t="s">
        <v>3868</v>
      </c>
      <c r="F29" s="116" t="s">
        <v>435</v>
      </c>
      <c r="G29" s="116" t="s">
        <v>436</v>
      </c>
      <c r="H29" s="116">
        <v>33</v>
      </c>
      <c r="I29" s="116">
        <v>28</v>
      </c>
      <c r="J29" s="116">
        <v>33</v>
      </c>
    </row>
    <row r="30" spans="1:10" s="116" customFormat="1" x14ac:dyDescent="0.25">
      <c r="A30" s="116">
        <v>29</v>
      </c>
      <c r="B30" t="s">
        <v>3867</v>
      </c>
      <c r="C30" s="116">
        <v>47</v>
      </c>
      <c r="D30" s="116" t="s">
        <v>28</v>
      </c>
      <c r="E30" t="s">
        <v>3868</v>
      </c>
      <c r="F30" s="116" t="s">
        <v>437</v>
      </c>
      <c r="G30" s="116" t="s">
        <v>438</v>
      </c>
      <c r="H30" s="116">
        <v>15</v>
      </c>
      <c r="I30" s="116">
        <v>29</v>
      </c>
      <c r="J30" s="116">
        <v>15</v>
      </c>
    </row>
    <row r="31" spans="1:10" s="116" customFormat="1" x14ac:dyDescent="0.25">
      <c r="A31" s="116">
        <v>30</v>
      </c>
      <c r="B31" t="s">
        <v>3867</v>
      </c>
      <c r="C31" s="116">
        <v>47</v>
      </c>
      <c r="D31" s="116" t="s">
        <v>28</v>
      </c>
      <c r="E31" t="s">
        <v>3868</v>
      </c>
      <c r="F31" s="116" t="s">
        <v>439</v>
      </c>
      <c r="G31" s="116" t="s">
        <v>440</v>
      </c>
      <c r="H31" s="116">
        <v>36</v>
      </c>
      <c r="I31" s="116">
        <v>30</v>
      </c>
      <c r="J31" s="116">
        <v>36</v>
      </c>
    </row>
    <row r="32" spans="1:10" s="116" customFormat="1" ht="30" x14ac:dyDescent="0.25">
      <c r="A32" s="116">
        <v>31</v>
      </c>
      <c r="B32" t="s">
        <v>3867</v>
      </c>
      <c r="C32" s="116">
        <v>47</v>
      </c>
      <c r="D32" s="116" t="s">
        <v>28</v>
      </c>
      <c r="E32" t="s">
        <v>3868</v>
      </c>
      <c r="F32" s="116" t="s">
        <v>441</v>
      </c>
      <c r="G32" s="116" t="s">
        <v>442</v>
      </c>
      <c r="H32" s="116">
        <v>20</v>
      </c>
      <c r="I32" s="116">
        <v>31</v>
      </c>
      <c r="J32" s="116">
        <v>20</v>
      </c>
    </row>
    <row r="33" spans="1:10" s="116" customFormat="1" x14ac:dyDescent="0.25">
      <c r="A33" s="116">
        <v>32</v>
      </c>
      <c r="B33" t="s">
        <v>3867</v>
      </c>
      <c r="C33" s="116">
        <v>47</v>
      </c>
      <c r="D33" s="116" t="s">
        <v>28</v>
      </c>
      <c r="E33" t="s">
        <v>3868</v>
      </c>
      <c r="F33" s="116" t="s">
        <v>443</v>
      </c>
      <c r="G33" s="116" t="s">
        <v>444</v>
      </c>
      <c r="H33" s="116">
        <v>44</v>
      </c>
      <c r="I33" s="116">
        <v>32</v>
      </c>
      <c r="J33" s="116">
        <v>44</v>
      </c>
    </row>
    <row r="34" spans="1:10" s="116" customFormat="1" ht="30" x14ac:dyDescent="0.25">
      <c r="A34" s="116">
        <v>33</v>
      </c>
      <c r="B34" t="s">
        <v>3867</v>
      </c>
      <c r="C34" s="116">
        <v>47</v>
      </c>
      <c r="D34" s="116" t="s">
        <v>28</v>
      </c>
      <c r="E34" t="s">
        <v>3868</v>
      </c>
      <c r="F34" s="116" t="s">
        <v>445</v>
      </c>
      <c r="G34" s="116" t="s">
        <v>446</v>
      </c>
      <c r="H34" s="116">
        <v>1</v>
      </c>
      <c r="I34" s="116">
        <v>33</v>
      </c>
      <c r="J34" s="116">
        <v>1</v>
      </c>
    </row>
    <row r="35" spans="1:10" s="116" customFormat="1" x14ac:dyDescent="0.25">
      <c r="A35" s="116">
        <v>34</v>
      </c>
      <c r="B35" t="s">
        <v>3867</v>
      </c>
      <c r="C35" s="116">
        <v>47</v>
      </c>
      <c r="D35" s="116" t="s">
        <v>28</v>
      </c>
      <c r="E35" t="s">
        <v>3868</v>
      </c>
      <c r="F35" s="116" t="s">
        <v>447</v>
      </c>
      <c r="G35" s="116" t="s">
        <v>448</v>
      </c>
      <c r="H35" s="116">
        <v>28</v>
      </c>
      <c r="I35" s="116">
        <v>34</v>
      </c>
      <c r="J35" s="116">
        <v>28</v>
      </c>
    </row>
    <row r="36" spans="1:10" s="116" customFormat="1" x14ac:dyDescent="0.25">
      <c r="A36" s="116">
        <v>35</v>
      </c>
      <c r="B36" t="s">
        <v>3867</v>
      </c>
      <c r="C36" s="116">
        <v>47</v>
      </c>
      <c r="D36" s="116" t="s">
        <v>28</v>
      </c>
      <c r="E36" t="s">
        <v>3868</v>
      </c>
      <c r="F36" s="116" t="s">
        <v>449</v>
      </c>
      <c r="G36" s="116" t="s">
        <v>450</v>
      </c>
      <c r="H36" s="116">
        <v>38</v>
      </c>
      <c r="I36" s="116">
        <v>35</v>
      </c>
      <c r="J36" s="116">
        <v>38</v>
      </c>
    </row>
    <row r="37" spans="1:10" s="116" customFormat="1" x14ac:dyDescent="0.25">
      <c r="A37" s="116">
        <v>36</v>
      </c>
      <c r="B37" t="s">
        <v>3867</v>
      </c>
      <c r="C37" s="116">
        <v>47</v>
      </c>
      <c r="D37" s="116" t="s">
        <v>28</v>
      </c>
      <c r="E37" t="s">
        <v>3868</v>
      </c>
      <c r="F37" s="116" t="s">
        <v>451</v>
      </c>
      <c r="G37" s="116" t="s">
        <v>452</v>
      </c>
      <c r="H37" s="116">
        <v>27</v>
      </c>
      <c r="I37" s="116">
        <v>36</v>
      </c>
      <c r="J37" s="116">
        <v>27</v>
      </c>
    </row>
    <row r="38" spans="1:10" s="116" customFormat="1" x14ac:dyDescent="0.25">
      <c r="A38" s="116">
        <v>37</v>
      </c>
      <c r="B38" t="s">
        <v>3867</v>
      </c>
      <c r="C38" s="116">
        <v>47</v>
      </c>
      <c r="D38" s="116" t="s">
        <v>28</v>
      </c>
      <c r="E38" t="s">
        <v>3868</v>
      </c>
      <c r="F38" s="116" t="s">
        <v>453</v>
      </c>
      <c r="G38" s="116" t="s">
        <v>454</v>
      </c>
      <c r="H38" s="116">
        <v>31</v>
      </c>
      <c r="I38" s="116">
        <v>37</v>
      </c>
      <c r="J38" s="116">
        <v>31</v>
      </c>
    </row>
    <row r="39" spans="1:10" s="116" customFormat="1" x14ac:dyDescent="0.25">
      <c r="A39" s="116">
        <v>38</v>
      </c>
      <c r="B39" t="s">
        <v>3867</v>
      </c>
      <c r="C39" s="116">
        <v>47</v>
      </c>
      <c r="D39" s="116" t="s">
        <v>28</v>
      </c>
      <c r="E39" t="s">
        <v>3868</v>
      </c>
      <c r="F39" s="116" t="s">
        <v>455</v>
      </c>
      <c r="G39" s="116" t="s">
        <v>456</v>
      </c>
      <c r="H39" s="116">
        <v>3</v>
      </c>
      <c r="I39" s="116">
        <v>38</v>
      </c>
      <c r="J39" s="116">
        <v>3</v>
      </c>
    </row>
    <row r="40" spans="1:10" s="116" customFormat="1" x14ac:dyDescent="0.25">
      <c r="A40" s="116">
        <v>39</v>
      </c>
      <c r="B40" t="s">
        <v>3867</v>
      </c>
      <c r="C40" s="116">
        <v>47</v>
      </c>
      <c r="D40" s="116" t="s">
        <v>28</v>
      </c>
      <c r="E40" t="s">
        <v>3868</v>
      </c>
      <c r="F40" s="116" t="s">
        <v>457</v>
      </c>
      <c r="G40" s="116" t="s">
        <v>458</v>
      </c>
      <c r="H40" s="116">
        <v>22</v>
      </c>
      <c r="I40" s="116">
        <v>39</v>
      </c>
      <c r="J40" s="116">
        <v>22</v>
      </c>
    </row>
    <row r="41" spans="1:10" s="116" customFormat="1" x14ac:dyDescent="0.25">
      <c r="A41" s="116">
        <v>40</v>
      </c>
      <c r="B41" t="s">
        <v>3867</v>
      </c>
      <c r="C41" s="116">
        <v>47</v>
      </c>
      <c r="D41" s="116" t="s">
        <v>28</v>
      </c>
      <c r="E41" t="s">
        <v>3868</v>
      </c>
      <c r="F41" s="116" t="s">
        <v>459</v>
      </c>
      <c r="G41" s="116" t="s">
        <v>460</v>
      </c>
      <c r="H41" s="116">
        <v>9</v>
      </c>
      <c r="I41" s="116">
        <v>40</v>
      </c>
      <c r="J41" s="116">
        <v>9</v>
      </c>
    </row>
    <row r="42" spans="1:10" s="116" customFormat="1" x14ac:dyDescent="0.25">
      <c r="A42" s="116">
        <v>41</v>
      </c>
      <c r="B42" t="s">
        <v>3867</v>
      </c>
      <c r="C42" s="116">
        <v>47</v>
      </c>
      <c r="D42" s="116" t="s">
        <v>28</v>
      </c>
      <c r="E42" t="s">
        <v>3868</v>
      </c>
      <c r="F42" s="116" t="s">
        <v>461</v>
      </c>
      <c r="G42" s="116" t="s">
        <v>462</v>
      </c>
      <c r="H42" s="116">
        <v>47</v>
      </c>
      <c r="I42" s="116">
        <v>41</v>
      </c>
      <c r="J42" s="116">
        <v>47</v>
      </c>
    </row>
    <row r="43" spans="1:10" s="116" customFormat="1" ht="30" x14ac:dyDescent="0.25">
      <c r="A43" s="116">
        <v>42</v>
      </c>
      <c r="B43" t="s">
        <v>3867</v>
      </c>
      <c r="C43" s="116">
        <v>47</v>
      </c>
      <c r="D43" s="116" t="s">
        <v>28</v>
      </c>
      <c r="E43" t="s">
        <v>3868</v>
      </c>
      <c r="F43" s="116" t="s">
        <v>463</v>
      </c>
      <c r="G43" s="116" t="s">
        <v>464</v>
      </c>
      <c r="H43" s="116">
        <v>19</v>
      </c>
      <c r="I43" s="116">
        <v>42</v>
      </c>
      <c r="J43" s="116">
        <v>19</v>
      </c>
    </row>
    <row r="44" spans="1:10" s="116" customFormat="1" x14ac:dyDescent="0.25">
      <c r="A44" s="116">
        <v>43</v>
      </c>
      <c r="B44" t="s">
        <v>3867</v>
      </c>
      <c r="C44" s="116">
        <v>47</v>
      </c>
      <c r="D44" s="116" t="s">
        <v>28</v>
      </c>
      <c r="E44" t="s">
        <v>3868</v>
      </c>
      <c r="F44" s="116" t="s">
        <v>465</v>
      </c>
      <c r="G44" s="116" t="s">
        <v>466</v>
      </c>
      <c r="H44" s="116">
        <v>2</v>
      </c>
      <c r="I44" s="116">
        <v>43</v>
      </c>
      <c r="J44" s="116">
        <v>2</v>
      </c>
    </row>
    <row r="45" spans="1:10" s="116" customFormat="1" x14ac:dyDescent="0.25">
      <c r="A45" s="116">
        <v>44</v>
      </c>
      <c r="B45" t="s">
        <v>3867</v>
      </c>
      <c r="C45" s="116">
        <v>47</v>
      </c>
      <c r="D45" s="116" t="s">
        <v>28</v>
      </c>
      <c r="E45" t="s">
        <v>3868</v>
      </c>
      <c r="F45" s="116" t="s">
        <v>467</v>
      </c>
      <c r="G45" s="116" t="s">
        <v>468</v>
      </c>
      <c r="H45" s="116">
        <v>18</v>
      </c>
      <c r="I45" s="116">
        <v>44</v>
      </c>
      <c r="J45" s="116">
        <v>18</v>
      </c>
    </row>
    <row r="46" spans="1:10" s="116" customFormat="1" x14ac:dyDescent="0.25">
      <c r="A46" s="116">
        <v>45</v>
      </c>
      <c r="B46" t="s">
        <v>3867</v>
      </c>
      <c r="C46" s="116">
        <v>47</v>
      </c>
      <c r="D46" s="116" t="s">
        <v>28</v>
      </c>
      <c r="E46" t="s">
        <v>3868</v>
      </c>
      <c r="F46" s="116" t="s">
        <v>469</v>
      </c>
      <c r="G46" s="116" t="s">
        <v>470</v>
      </c>
      <c r="H46" s="116">
        <v>40</v>
      </c>
      <c r="I46" s="116">
        <v>45</v>
      </c>
      <c r="J46" s="116">
        <v>40</v>
      </c>
    </row>
    <row r="47" spans="1:10" s="116" customFormat="1" x14ac:dyDescent="0.25">
      <c r="A47" s="116">
        <v>46</v>
      </c>
      <c r="B47" t="s">
        <v>3867</v>
      </c>
      <c r="C47" s="116">
        <v>47</v>
      </c>
      <c r="D47" s="116" t="s">
        <v>28</v>
      </c>
      <c r="E47" t="s">
        <v>3868</v>
      </c>
      <c r="F47" s="116" t="s">
        <v>471</v>
      </c>
      <c r="G47" s="116" t="s">
        <v>472</v>
      </c>
      <c r="H47" s="116">
        <v>25</v>
      </c>
      <c r="I47" s="116">
        <v>46</v>
      </c>
      <c r="J47" s="116">
        <v>25</v>
      </c>
    </row>
    <row r="48" spans="1:10" s="116" customFormat="1" x14ac:dyDescent="0.25">
      <c r="A48" s="116">
        <v>47</v>
      </c>
      <c r="B48" t="s">
        <v>3867</v>
      </c>
      <c r="C48" s="116">
        <v>47</v>
      </c>
      <c r="D48" s="116" t="s">
        <v>28</v>
      </c>
      <c r="E48" t="s">
        <v>3868</v>
      </c>
      <c r="F48" s="116" t="s">
        <v>473</v>
      </c>
      <c r="G48" s="116" t="s">
        <v>474</v>
      </c>
      <c r="H48" s="116">
        <v>11</v>
      </c>
      <c r="I48" s="116">
        <v>47</v>
      </c>
      <c r="J48" s="116">
        <v>11</v>
      </c>
    </row>
    <row r="49" spans="1:10" s="116" customFormat="1" x14ac:dyDescent="0.25">
      <c r="A49" s="116">
        <v>48</v>
      </c>
      <c r="B49" t="s">
        <v>3869</v>
      </c>
      <c r="C49" s="116">
        <v>47</v>
      </c>
      <c r="D49" s="116" t="s">
        <v>51</v>
      </c>
      <c r="E49" t="s">
        <v>3868</v>
      </c>
      <c r="F49" s="116" t="s">
        <v>381</v>
      </c>
      <c r="G49" s="116" t="s">
        <v>475</v>
      </c>
      <c r="H49" s="116">
        <v>84</v>
      </c>
      <c r="I49" s="116">
        <v>1</v>
      </c>
      <c r="J49" s="116">
        <v>37</v>
      </c>
    </row>
    <row r="50" spans="1:10" s="116" customFormat="1" x14ac:dyDescent="0.25">
      <c r="A50" s="116">
        <v>49</v>
      </c>
      <c r="B50" t="s">
        <v>3869</v>
      </c>
      <c r="C50" s="116">
        <v>47</v>
      </c>
      <c r="D50" s="116" t="s">
        <v>51</v>
      </c>
      <c r="E50" t="s">
        <v>3868</v>
      </c>
      <c r="F50" s="116" t="s">
        <v>383</v>
      </c>
      <c r="G50" s="116" t="s">
        <v>476</v>
      </c>
      <c r="H50" s="116">
        <v>59</v>
      </c>
      <c r="I50" s="116">
        <v>2</v>
      </c>
      <c r="J50" s="116">
        <v>12</v>
      </c>
    </row>
    <row r="51" spans="1:10" s="116" customFormat="1" x14ac:dyDescent="0.25">
      <c r="A51" s="116">
        <v>50</v>
      </c>
      <c r="B51" t="s">
        <v>3869</v>
      </c>
      <c r="C51" s="116">
        <v>47</v>
      </c>
      <c r="D51" s="116" t="s">
        <v>51</v>
      </c>
      <c r="E51" t="s">
        <v>3868</v>
      </c>
      <c r="F51" s="116" t="s">
        <v>385</v>
      </c>
      <c r="G51" s="116" t="s">
        <v>477</v>
      </c>
      <c r="H51" s="116">
        <v>82</v>
      </c>
      <c r="I51" s="116">
        <v>3</v>
      </c>
      <c r="J51" s="116">
        <v>35</v>
      </c>
    </row>
    <row r="52" spans="1:10" s="116" customFormat="1" x14ac:dyDescent="0.25">
      <c r="A52" s="116">
        <v>51</v>
      </c>
      <c r="B52" t="s">
        <v>3869</v>
      </c>
      <c r="C52" s="116">
        <v>47</v>
      </c>
      <c r="D52" s="116" t="s">
        <v>51</v>
      </c>
      <c r="E52" t="s">
        <v>3868</v>
      </c>
      <c r="F52" s="116" t="s">
        <v>387</v>
      </c>
      <c r="G52" s="116" t="s">
        <v>478</v>
      </c>
      <c r="H52" s="116">
        <v>92</v>
      </c>
      <c r="I52" s="116">
        <v>4</v>
      </c>
      <c r="J52" s="116">
        <v>45</v>
      </c>
    </row>
    <row r="53" spans="1:10" s="116" customFormat="1" x14ac:dyDescent="0.25">
      <c r="A53" s="116">
        <v>52</v>
      </c>
      <c r="B53" t="s">
        <v>3869</v>
      </c>
      <c r="C53" s="116">
        <v>47</v>
      </c>
      <c r="D53" s="116" t="s">
        <v>51</v>
      </c>
      <c r="E53" t="s">
        <v>3868</v>
      </c>
      <c r="F53" s="116" t="s">
        <v>389</v>
      </c>
      <c r="G53" s="116" t="s">
        <v>479</v>
      </c>
      <c r="H53" s="116">
        <v>54</v>
      </c>
      <c r="I53" s="116">
        <v>5</v>
      </c>
      <c r="J53" s="116">
        <v>7</v>
      </c>
    </row>
    <row r="54" spans="1:10" s="116" customFormat="1" x14ac:dyDescent="0.25">
      <c r="A54" s="116">
        <v>53</v>
      </c>
      <c r="B54" t="s">
        <v>3869</v>
      </c>
      <c r="C54" s="116">
        <v>47</v>
      </c>
      <c r="D54" s="116" t="s">
        <v>51</v>
      </c>
      <c r="E54" t="s">
        <v>3868</v>
      </c>
      <c r="F54" s="116" t="s">
        <v>391</v>
      </c>
      <c r="G54" s="116" t="s">
        <v>480</v>
      </c>
      <c r="H54" s="116">
        <v>57</v>
      </c>
      <c r="I54" s="116">
        <v>6</v>
      </c>
      <c r="J54" s="116">
        <v>10</v>
      </c>
    </row>
    <row r="55" spans="1:10" s="116" customFormat="1" x14ac:dyDescent="0.25">
      <c r="A55" s="116">
        <v>54</v>
      </c>
      <c r="B55" t="s">
        <v>3869</v>
      </c>
      <c r="C55" s="116">
        <v>47</v>
      </c>
      <c r="D55" s="116" t="s">
        <v>51</v>
      </c>
      <c r="E55" t="s">
        <v>3868</v>
      </c>
      <c r="F55" s="116" t="s">
        <v>393</v>
      </c>
      <c r="G55" s="116" t="s">
        <v>481</v>
      </c>
      <c r="H55" s="116">
        <v>73</v>
      </c>
      <c r="I55" s="116">
        <v>7</v>
      </c>
      <c r="J55" s="116">
        <v>26</v>
      </c>
    </row>
    <row r="56" spans="1:10" s="116" customFormat="1" x14ac:dyDescent="0.25">
      <c r="A56" s="116">
        <v>55</v>
      </c>
      <c r="B56" t="s">
        <v>3869</v>
      </c>
      <c r="C56" s="116">
        <v>47</v>
      </c>
      <c r="D56" s="116" t="s">
        <v>51</v>
      </c>
      <c r="E56" t="s">
        <v>3868</v>
      </c>
      <c r="F56" s="116" t="s">
        <v>395</v>
      </c>
      <c r="G56" s="116" t="s">
        <v>482</v>
      </c>
      <c r="H56" s="116">
        <v>61</v>
      </c>
      <c r="I56" s="116">
        <v>8</v>
      </c>
      <c r="J56" s="116">
        <v>14</v>
      </c>
    </row>
    <row r="57" spans="1:10" s="116" customFormat="1" x14ac:dyDescent="0.25">
      <c r="A57" s="116">
        <v>56</v>
      </c>
      <c r="B57" t="s">
        <v>3869</v>
      </c>
      <c r="C57" s="116">
        <v>47</v>
      </c>
      <c r="D57" s="116" t="s">
        <v>51</v>
      </c>
      <c r="E57" t="s">
        <v>3868</v>
      </c>
      <c r="F57" s="116" t="s">
        <v>397</v>
      </c>
      <c r="G57" s="116" t="s">
        <v>483</v>
      </c>
      <c r="H57" s="116">
        <v>55</v>
      </c>
      <c r="I57" s="116">
        <v>9</v>
      </c>
      <c r="J57" s="116">
        <v>8</v>
      </c>
    </row>
    <row r="58" spans="1:10" s="116" customFormat="1" x14ac:dyDescent="0.25">
      <c r="A58" s="116">
        <v>57</v>
      </c>
      <c r="B58" t="s">
        <v>3869</v>
      </c>
      <c r="C58" s="116">
        <v>47</v>
      </c>
      <c r="D58" s="116" t="s">
        <v>51</v>
      </c>
      <c r="E58" t="s">
        <v>3868</v>
      </c>
      <c r="F58" s="116" t="s">
        <v>399</v>
      </c>
      <c r="G58" s="116" t="s">
        <v>484</v>
      </c>
      <c r="H58" s="116">
        <v>51</v>
      </c>
      <c r="I58" s="116">
        <v>10</v>
      </c>
      <c r="J58" s="116">
        <v>4</v>
      </c>
    </row>
    <row r="59" spans="1:10" s="116" customFormat="1" x14ac:dyDescent="0.25">
      <c r="A59" s="116">
        <v>58</v>
      </c>
      <c r="B59" t="s">
        <v>3869</v>
      </c>
      <c r="C59" s="116">
        <v>47</v>
      </c>
      <c r="D59" s="116" t="s">
        <v>51</v>
      </c>
      <c r="E59" t="s">
        <v>3868</v>
      </c>
      <c r="F59" s="116" t="s">
        <v>401</v>
      </c>
      <c r="G59" s="116" t="s">
        <v>485</v>
      </c>
      <c r="H59" s="116">
        <v>68</v>
      </c>
      <c r="I59" s="116">
        <v>11</v>
      </c>
      <c r="J59" s="116">
        <v>21</v>
      </c>
    </row>
    <row r="60" spans="1:10" s="116" customFormat="1" x14ac:dyDescent="0.25">
      <c r="A60" s="116">
        <v>59</v>
      </c>
      <c r="B60" t="s">
        <v>3869</v>
      </c>
      <c r="C60" s="116">
        <v>47</v>
      </c>
      <c r="D60" s="116" t="s">
        <v>51</v>
      </c>
      <c r="E60" t="s">
        <v>3868</v>
      </c>
      <c r="F60" s="116" t="s">
        <v>403</v>
      </c>
      <c r="G60" s="116" t="s">
        <v>486</v>
      </c>
      <c r="H60" s="116">
        <v>93</v>
      </c>
      <c r="I60" s="116">
        <v>12</v>
      </c>
      <c r="J60" s="116">
        <v>46</v>
      </c>
    </row>
    <row r="61" spans="1:10" s="116" customFormat="1" x14ac:dyDescent="0.25">
      <c r="A61" s="116">
        <v>60</v>
      </c>
      <c r="B61" t="s">
        <v>3869</v>
      </c>
      <c r="C61" s="116">
        <v>47</v>
      </c>
      <c r="D61" s="116" t="s">
        <v>51</v>
      </c>
      <c r="E61" t="s">
        <v>3868</v>
      </c>
      <c r="F61" s="116" t="s">
        <v>405</v>
      </c>
      <c r="G61" s="116" t="s">
        <v>487</v>
      </c>
      <c r="H61" s="116">
        <v>89</v>
      </c>
      <c r="I61" s="116">
        <v>13</v>
      </c>
      <c r="J61" s="116">
        <v>42</v>
      </c>
    </row>
    <row r="62" spans="1:10" s="116" customFormat="1" x14ac:dyDescent="0.25">
      <c r="A62" s="116">
        <v>61</v>
      </c>
      <c r="B62" t="s">
        <v>3869</v>
      </c>
      <c r="C62" s="116">
        <v>47</v>
      </c>
      <c r="D62" s="116" t="s">
        <v>51</v>
      </c>
      <c r="E62" t="s">
        <v>3868</v>
      </c>
      <c r="F62" s="116" t="s">
        <v>407</v>
      </c>
      <c r="G62" s="116" t="s">
        <v>488</v>
      </c>
      <c r="H62" s="116">
        <v>76</v>
      </c>
      <c r="I62" s="116">
        <v>14</v>
      </c>
      <c r="J62" s="116">
        <v>29</v>
      </c>
    </row>
    <row r="63" spans="1:10" s="116" customFormat="1" x14ac:dyDescent="0.25">
      <c r="A63" s="116">
        <v>62</v>
      </c>
      <c r="B63" t="s">
        <v>3869</v>
      </c>
      <c r="C63" s="116">
        <v>47</v>
      </c>
      <c r="D63" s="116" t="s">
        <v>51</v>
      </c>
      <c r="E63" t="s">
        <v>3868</v>
      </c>
      <c r="F63" s="116" t="s">
        <v>409</v>
      </c>
      <c r="G63" s="116" t="s">
        <v>489</v>
      </c>
      <c r="H63" s="116">
        <v>64</v>
      </c>
      <c r="I63" s="116">
        <v>15</v>
      </c>
      <c r="J63" s="116">
        <v>17</v>
      </c>
    </row>
    <row r="64" spans="1:10" s="116" customFormat="1" ht="30" x14ac:dyDescent="0.25">
      <c r="A64" s="116">
        <v>63</v>
      </c>
      <c r="B64" t="s">
        <v>3869</v>
      </c>
      <c r="C64" s="116">
        <v>47</v>
      </c>
      <c r="D64" s="116" t="s">
        <v>51</v>
      </c>
      <c r="E64" t="s">
        <v>3868</v>
      </c>
      <c r="F64" s="116" t="s">
        <v>411</v>
      </c>
      <c r="G64" s="116" t="s">
        <v>490</v>
      </c>
      <c r="H64" s="116">
        <v>70</v>
      </c>
      <c r="I64" s="116">
        <v>16</v>
      </c>
      <c r="J64" s="116">
        <v>23</v>
      </c>
    </row>
    <row r="65" spans="1:10" s="116" customFormat="1" x14ac:dyDescent="0.25">
      <c r="A65" s="116">
        <v>64</v>
      </c>
      <c r="B65" t="s">
        <v>3869</v>
      </c>
      <c r="C65" s="116">
        <v>47</v>
      </c>
      <c r="D65" s="116" t="s">
        <v>51</v>
      </c>
      <c r="E65" t="s">
        <v>3868</v>
      </c>
      <c r="F65" s="116" t="s">
        <v>413</v>
      </c>
      <c r="G65" s="116" t="s">
        <v>491</v>
      </c>
      <c r="H65" s="116">
        <v>71</v>
      </c>
      <c r="I65" s="116">
        <v>17</v>
      </c>
      <c r="J65" s="116">
        <v>24</v>
      </c>
    </row>
    <row r="66" spans="1:10" s="116" customFormat="1" ht="30" x14ac:dyDescent="0.25">
      <c r="A66" s="116">
        <v>65</v>
      </c>
      <c r="B66" t="s">
        <v>3869</v>
      </c>
      <c r="C66" s="116">
        <v>47</v>
      </c>
      <c r="D66" s="116" t="s">
        <v>51</v>
      </c>
      <c r="E66" t="s">
        <v>3868</v>
      </c>
      <c r="F66" s="116" t="s">
        <v>415</v>
      </c>
      <c r="G66" s="116" t="s">
        <v>492</v>
      </c>
      <c r="H66" s="116">
        <v>79</v>
      </c>
      <c r="I66" s="116">
        <v>18</v>
      </c>
      <c r="J66" s="116">
        <v>32</v>
      </c>
    </row>
    <row r="67" spans="1:10" s="116" customFormat="1" x14ac:dyDescent="0.25">
      <c r="A67" s="116">
        <v>66</v>
      </c>
      <c r="B67" t="s">
        <v>3869</v>
      </c>
      <c r="C67" s="116">
        <v>47</v>
      </c>
      <c r="D67" s="116" t="s">
        <v>51</v>
      </c>
      <c r="E67" t="s">
        <v>3868</v>
      </c>
      <c r="F67" s="116" t="s">
        <v>417</v>
      </c>
      <c r="G67" s="116" t="s">
        <v>493</v>
      </c>
      <c r="H67" s="116">
        <v>63</v>
      </c>
      <c r="I67" s="116">
        <v>19</v>
      </c>
      <c r="J67" s="116">
        <v>16</v>
      </c>
    </row>
    <row r="68" spans="1:10" s="116" customFormat="1" x14ac:dyDescent="0.25">
      <c r="A68" s="116">
        <v>67</v>
      </c>
      <c r="B68" t="s">
        <v>3869</v>
      </c>
      <c r="C68" s="116">
        <v>47</v>
      </c>
      <c r="D68" s="116" t="s">
        <v>51</v>
      </c>
      <c r="E68" t="s">
        <v>3868</v>
      </c>
      <c r="F68" s="116" t="s">
        <v>419</v>
      </c>
      <c r="G68" s="116" t="s">
        <v>494</v>
      </c>
      <c r="H68" s="116">
        <v>88</v>
      </c>
      <c r="I68" s="116">
        <v>20</v>
      </c>
      <c r="J68" s="116">
        <v>41</v>
      </c>
    </row>
    <row r="69" spans="1:10" s="116" customFormat="1" x14ac:dyDescent="0.25">
      <c r="A69" s="116">
        <v>68</v>
      </c>
      <c r="B69" t="s">
        <v>3869</v>
      </c>
      <c r="C69" s="116">
        <v>47</v>
      </c>
      <c r="D69" s="116" t="s">
        <v>51</v>
      </c>
      <c r="E69" t="s">
        <v>3868</v>
      </c>
      <c r="F69" s="116" t="s">
        <v>421</v>
      </c>
      <c r="G69" s="116" t="s">
        <v>495</v>
      </c>
      <c r="H69" s="116">
        <v>60</v>
      </c>
      <c r="I69" s="116">
        <v>21</v>
      </c>
      <c r="J69" s="116">
        <v>13</v>
      </c>
    </row>
    <row r="70" spans="1:10" s="116" customFormat="1" x14ac:dyDescent="0.25">
      <c r="A70" s="116">
        <v>69</v>
      </c>
      <c r="B70" t="s">
        <v>3869</v>
      </c>
      <c r="C70" s="116">
        <v>47</v>
      </c>
      <c r="D70" s="116" t="s">
        <v>51</v>
      </c>
      <c r="E70" t="s">
        <v>3868</v>
      </c>
      <c r="F70" s="116" t="s">
        <v>433</v>
      </c>
      <c r="G70" s="116" t="s">
        <v>496</v>
      </c>
      <c r="H70" s="116">
        <v>86</v>
      </c>
      <c r="I70" s="116">
        <v>22</v>
      </c>
      <c r="J70" s="116">
        <v>43</v>
      </c>
    </row>
    <row r="71" spans="1:10" s="116" customFormat="1" x14ac:dyDescent="0.25">
      <c r="A71" s="116">
        <v>70</v>
      </c>
      <c r="B71" t="s">
        <v>3869</v>
      </c>
      <c r="C71" s="116">
        <v>47</v>
      </c>
      <c r="D71" s="116" t="s">
        <v>51</v>
      </c>
      <c r="E71" t="s">
        <v>3868</v>
      </c>
      <c r="F71" s="116" t="s">
        <v>425</v>
      </c>
      <c r="G71" s="116" t="s">
        <v>497</v>
      </c>
      <c r="H71" s="116">
        <v>53</v>
      </c>
      <c r="I71" s="116">
        <v>23</v>
      </c>
      <c r="J71" s="116">
        <v>6</v>
      </c>
    </row>
    <row r="72" spans="1:10" s="116" customFormat="1" x14ac:dyDescent="0.25">
      <c r="A72" s="116">
        <v>71</v>
      </c>
      <c r="B72" t="s">
        <v>3869</v>
      </c>
      <c r="C72" s="116">
        <v>47</v>
      </c>
      <c r="D72" s="116" t="s">
        <v>51</v>
      </c>
      <c r="E72" t="s">
        <v>3868</v>
      </c>
      <c r="F72" s="116" t="s">
        <v>427</v>
      </c>
      <c r="G72" s="116" t="s">
        <v>498</v>
      </c>
      <c r="H72" s="116">
        <v>81</v>
      </c>
      <c r="I72" s="116">
        <v>24</v>
      </c>
      <c r="J72" s="116">
        <v>34</v>
      </c>
    </row>
    <row r="73" spans="1:10" s="116" customFormat="1" x14ac:dyDescent="0.25">
      <c r="A73" s="116">
        <v>72</v>
      </c>
      <c r="B73" t="s">
        <v>3869</v>
      </c>
      <c r="C73" s="116">
        <v>47</v>
      </c>
      <c r="D73" s="116" t="s">
        <v>51</v>
      </c>
      <c r="E73" t="s">
        <v>3868</v>
      </c>
      <c r="F73" s="116" t="s">
        <v>429</v>
      </c>
      <c r="G73" s="116" t="s">
        <v>499</v>
      </c>
      <c r="H73" s="116">
        <v>52</v>
      </c>
      <c r="I73" s="116">
        <v>25</v>
      </c>
      <c r="J73" s="116">
        <v>5</v>
      </c>
    </row>
    <row r="74" spans="1:10" s="116" customFormat="1" x14ac:dyDescent="0.25">
      <c r="A74" s="116">
        <v>73</v>
      </c>
      <c r="B74" t="s">
        <v>3869</v>
      </c>
      <c r="C74" s="116">
        <v>47</v>
      </c>
      <c r="D74" s="116" t="s">
        <v>51</v>
      </c>
      <c r="E74" t="s">
        <v>3868</v>
      </c>
      <c r="F74" s="116" t="s">
        <v>431</v>
      </c>
      <c r="G74" s="116" t="s">
        <v>500</v>
      </c>
      <c r="H74" s="116">
        <v>77</v>
      </c>
      <c r="I74" s="116">
        <v>26</v>
      </c>
      <c r="J74" s="116">
        <v>30</v>
      </c>
    </row>
    <row r="75" spans="1:10" s="116" customFormat="1" x14ac:dyDescent="0.25">
      <c r="A75" s="116">
        <v>74</v>
      </c>
      <c r="B75" t="s">
        <v>3869</v>
      </c>
      <c r="C75" s="116">
        <v>47</v>
      </c>
      <c r="D75" s="116" t="s">
        <v>51</v>
      </c>
      <c r="E75" t="s">
        <v>3868</v>
      </c>
      <c r="F75" s="116" t="s">
        <v>433</v>
      </c>
      <c r="G75" s="116" t="s">
        <v>496</v>
      </c>
      <c r="H75" s="116">
        <v>90</v>
      </c>
      <c r="I75" s="116">
        <v>27</v>
      </c>
      <c r="J75" s="116">
        <v>43</v>
      </c>
    </row>
    <row r="76" spans="1:10" s="116" customFormat="1" x14ac:dyDescent="0.25">
      <c r="A76" s="116">
        <v>75</v>
      </c>
      <c r="B76" t="s">
        <v>3869</v>
      </c>
      <c r="C76" s="116">
        <v>47</v>
      </c>
      <c r="D76" s="116" t="s">
        <v>51</v>
      </c>
      <c r="E76" t="s">
        <v>3868</v>
      </c>
      <c r="F76" s="116" t="s">
        <v>435</v>
      </c>
      <c r="G76" s="116" t="s">
        <v>501</v>
      </c>
      <c r="H76" s="116">
        <v>80</v>
      </c>
      <c r="I76" s="116">
        <v>28</v>
      </c>
      <c r="J76" s="116">
        <v>33</v>
      </c>
    </row>
    <row r="77" spans="1:10" s="116" customFormat="1" x14ac:dyDescent="0.25">
      <c r="A77" s="116">
        <v>76</v>
      </c>
      <c r="B77" t="s">
        <v>3869</v>
      </c>
      <c r="C77" s="116">
        <v>47</v>
      </c>
      <c r="D77" s="116" t="s">
        <v>51</v>
      </c>
      <c r="E77" t="s">
        <v>3868</v>
      </c>
      <c r="F77" s="116" t="s">
        <v>437</v>
      </c>
      <c r="G77" s="116" t="s">
        <v>502</v>
      </c>
      <c r="H77" s="116">
        <v>62</v>
      </c>
      <c r="I77" s="116">
        <v>29</v>
      </c>
      <c r="J77" s="116">
        <v>15</v>
      </c>
    </row>
    <row r="78" spans="1:10" s="116" customFormat="1" x14ac:dyDescent="0.25">
      <c r="A78" s="116">
        <v>77</v>
      </c>
      <c r="B78" t="s">
        <v>3869</v>
      </c>
      <c r="C78" s="116">
        <v>47</v>
      </c>
      <c r="D78" s="116" t="s">
        <v>51</v>
      </c>
      <c r="E78" t="s">
        <v>3868</v>
      </c>
      <c r="F78" s="116" t="s">
        <v>439</v>
      </c>
      <c r="G78" s="116" t="s">
        <v>503</v>
      </c>
      <c r="H78" s="116">
        <v>83</v>
      </c>
      <c r="I78" s="116">
        <v>30</v>
      </c>
      <c r="J78" s="116">
        <v>36</v>
      </c>
    </row>
    <row r="79" spans="1:10" s="116" customFormat="1" ht="30" x14ac:dyDescent="0.25">
      <c r="A79" s="116">
        <v>78</v>
      </c>
      <c r="B79" t="s">
        <v>3869</v>
      </c>
      <c r="C79" s="116">
        <v>47</v>
      </c>
      <c r="D79" s="116" t="s">
        <v>51</v>
      </c>
      <c r="E79" t="s">
        <v>3868</v>
      </c>
      <c r="F79" s="116" t="s">
        <v>441</v>
      </c>
      <c r="G79" s="116" t="s">
        <v>504</v>
      </c>
      <c r="H79" s="116">
        <v>67</v>
      </c>
      <c r="I79" s="116">
        <v>31</v>
      </c>
      <c r="J79" s="116">
        <v>20</v>
      </c>
    </row>
    <row r="80" spans="1:10" s="116" customFormat="1" x14ac:dyDescent="0.25">
      <c r="A80" s="116">
        <v>79</v>
      </c>
      <c r="B80" t="s">
        <v>3869</v>
      </c>
      <c r="C80" s="116">
        <v>47</v>
      </c>
      <c r="D80" s="116" t="s">
        <v>51</v>
      </c>
      <c r="E80" t="s">
        <v>3868</v>
      </c>
      <c r="F80" s="116" t="s">
        <v>443</v>
      </c>
      <c r="G80" s="116" t="s">
        <v>505</v>
      </c>
      <c r="H80" s="116">
        <v>91</v>
      </c>
      <c r="I80" s="116">
        <v>32</v>
      </c>
      <c r="J80" s="116">
        <v>44</v>
      </c>
    </row>
    <row r="81" spans="1:10" s="116" customFormat="1" ht="30" x14ac:dyDescent="0.25">
      <c r="A81" s="116">
        <v>80</v>
      </c>
      <c r="B81" t="s">
        <v>3869</v>
      </c>
      <c r="C81" s="116">
        <v>47</v>
      </c>
      <c r="D81" s="116" t="s">
        <v>51</v>
      </c>
      <c r="E81" t="s">
        <v>3868</v>
      </c>
      <c r="F81" s="116" t="s">
        <v>445</v>
      </c>
      <c r="G81" s="116" t="s">
        <v>506</v>
      </c>
      <c r="H81" s="116">
        <v>48</v>
      </c>
      <c r="I81" s="116">
        <v>33</v>
      </c>
      <c r="J81" s="116">
        <v>1</v>
      </c>
    </row>
    <row r="82" spans="1:10" s="116" customFormat="1" x14ac:dyDescent="0.25">
      <c r="A82" s="116">
        <v>81</v>
      </c>
      <c r="B82" t="s">
        <v>3869</v>
      </c>
      <c r="C82" s="116">
        <v>47</v>
      </c>
      <c r="D82" s="116" t="s">
        <v>51</v>
      </c>
      <c r="E82" t="s">
        <v>3868</v>
      </c>
      <c r="F82" s="116" t="s">
        <v>447</v>
      </c>
      <c r="G82" s="116" t="s">
        <v>507</v>
      </c>
      <c r="H82" s="116">
        <v>75</v>
      </c>
      <c r="I82" s="116">
        <v>34</v>
      </c>
      <c r="J82" s="116">
        <v>28</v>
      </c>
    </row>
    <row r="83" spans="1:10" s="116" customFormat="1" x14ac:dyDescent="0.25">
      <c r="A83" s="116">
        <v>82</v>
      </c>
      <c r="B83" t="s">
        <v>3869</v>
      </c>
      <c r="C83" s="116">
        <v>47</v>
      </c>
      <c r="D83" s="116" t="s">
        <v>51</v>
      </c>
      <c r="E83" t="s">
        <v>3868</v>
      </c>
      <c r="F83" s="116" t="s">
        <v>449</v>
      </c>
      <c r="G83" s="116" t="s">
        <v>508</v>
      </c>
      <c r="H83" s="116">
        <v>85</v>
      </c>
      <c r="I83" s="116">
        <v>35</v>
      </c>
      <c r="J83" s="116">
        <v>38</v>
      </c>
    </row>
    <row r="84" spans="1:10" s="116" customFormat="1" x14ac:dyDescent="0.25">
      <c r="A84" s="116">
        <v>83</v>
      </c>
      <c r="B84" t="s">
        <v>3869</v>
      </c>
      <c r="C84" s="116">
        <v>47</v>
      </c>
      <c r="D84" s="116" t="s">
        <v>51</v>
      </c>
      <c r="E84" t="s">
        <v>3868</v>
      </c>
      <c r="F84" s="116" t="s">
        <v>451</v>
      </c>
      <c r="G84" s="116" t="s">
        <v>509</v>
      </c>
      <c r="H84" s="116">
        <v>74</v>
      </c>
      <c r="I84" s="116">
        <v>36</v>
      </c>
      <c r="J84" s="116">
        <v>27</v>
      </c>
    </row>
    <row r="85" spans="1:10" s="116" customFormat="1" x14ac:dyDescent="0.25">
      <c r="A85" s="116">
        <v>84</v>
      </c>
      <c r="B85" t="s">
        <v>3869</v>
      </c>
      <c r="C85" s="116">
        <v>47</v>
      </c>
      <c r="D85" s="116" t="s">
        <v>51</v>
      </c>
      <c r="E85" t="s">
        <v>3868</v>
      </c>
      <c r="F85" s="116" t="s">
        <v>453</v>
      </c>
      <c r="G85" s="116" t="s">
        <v>510</v>
      </c>
      <c r="H85" s="116">
        <v>78</v>
      </c>
      <c r="I85" s="116">
        <v>37</v>
      </c>
      <c r="J85" s="116">
        <v>31</v>
      </c>
    </row>
    <row r="86" spans="1:10" s="116" customFormat="1" x14ac:dyDescent="0.25">
      <c r="A86" s="116">
        <v>85</v>
      </c>
      <c r="B86" t="s">
        <v>3869</v>
      </c>
      <c r="C86" s="116">
        <v>47</v>
      </c>
      <c r="D86" s="116" t="s">
        <v>51</v>
      </c>
      <c r="E86" t="s">
        <v>3868</v>
      </c>
      <c r="F86" s="116" t="s">
        <v>455</v>
      </c>
      <c r="G86" s="116" t="s">
        <v>511</v>
      </c>
      <c r="H86" s="116">
        <v>50</v>
      </c>
      <c r="I86" s="116">
        <v>38</v>
      </c>
      <c r="J86" s="116">
        <v>3</v>
      </c>
    </row>
    <row r="87" spans="1:10" s="116" customFormat="1" x14ac:dyDescent="0.25">
      <c r="A87" s="116">
        <v>86</v>
      </c>
      <c r="B87" t="s">
        <v>3869</v>
      </c>
      <c r="C87" s="116">
        <v>47</v>
      </c>
      <c r="D87" s="116" t="s">
        <v>51</v>
      </c>
      <c r="E87" t="s">
        <v>3868</v>
      </c>
      <c r="F87" s="116" t="s">
        <v>457</v>
      </c>
      <c r="G87" s="116" t="s">
        <v>512</v>
      </c>
      <c r="H87" s="116">
        <v>69</v>
      </c>
      <c r="I87" s="116">
        <v>39</v>
      </c>
      <c r="J87" s="116">
        <v>22</v>
      </c>
    </row>
    <row r="88" spans="1:10" s="116" customFormat="1" x14ac:dyDescent="0.25">
      <c r="A88" s="116">
        <v>87</v>
      </c>
      <c r="B88" t="s">
        <v>3869</v>
      </c>
      <c r="C88" s="116">
        <v>47</v>
      </c>
      <c r="D88" s="116" t="s">
        <v>51</v>
      </c>
      <c r="E88" t="s">
        <v>3868</v>
      </c>
      <c r="F88" s="116" t="s">
        <v>459</v>
      </c>
      <c r="G88" s="116" t="s">
        <v>513</v>
      </c>
      <c r="H88" s="116">
        <v>56</v>
      </c>
      <c r="I88" s="116">
        <v>40</v>
      </c>
      <c r="J88" s="116">
        <v>9</v>
      </c>
    </row>
    <row r="89" spans="1:10" s="116" customFormat="1" ht="30" x14ac:dyDescent="0.25">
      <c r="A89" s="116">
        <v>88</v>
      </c>
      <c r="B89" t="s">
        <v>3869</v>
      </c>
      <c r="C89" s="116">
        <v>47</v>
      </c>
      <c r="D89" s="116" t="s">
        <v>51</v>
      </c>
      <c r="E89" t="s">
        <v>3868</v>
      </c>
      <c r="F89" s="116" t="s">
        <v>461</v>
      </c>
      <c r="G89" s="116" t="s">
        <v>514</v>
      </c>
      <c r="H89" s="116">
        <v>94</v>
      </c>
      <c r="I89" s="116">
        <v>41</v>
      </c>
      <c r="J89" s="116">
        <v>47</v>
      </c>
    </row>
    <row r="90" spans="1:10" s="116" customFormat="1" ht="30" x14ac:dyDescent="0.25">
      <c r="A90" s="116">
        <v>89</v>
      </c>
      <c r="B90" t="s">
        <v>3869</v>
      </c>
      <c r="C90" s="116">
        <v>47</v>
      </c>
      <c r="D90" s="116" t="s">
        <v>51</v>
      </c>
      <c r="E90" t="s">
        <v>3868</v>
      </c>
      <c r="F90" s="116" t="s">
        <v>463</v>
      </c>
      <c r="G90" s="116" t="s">
        <v>515</v>
      </c>
      <c r="H90" s="116">
        <v>66</v>
      </c>
      <c r="I90" s="116">
        <v>42</v>
      </c>
      <c r="J90" s="116">
        <v>19</v>
      </c>
    </row>
    <row r="91" spans="1:10" s="116" customFormat="1" x14ac:dyDescent="0.25">
      <c r="A91" s="116">
        <v>90</v>
      </c>
      <c r="B91" t="s">
        <v>3869</v>
      </c>
      <c r="C91" s="116">
        <v>47</v>
      </c>
      <c r="D91" s="116" t="s">
        <v>51</v>
      </c>
      <c r="E91" t="s">
        <v>3868</v>
      </c>
      <c r="F91" s="116" t="s">
        <v>465</v>
      </c>
      <c r="G91" s="116" t="s">
        <v>516</v>
      </c>
      <c r="H91" s="116">
        <v>49</v>
      </c>
      <c r="I91" s="116">
        <v>43</v>
      </c>
      <c r="J91" s="116">
        <v>2</v>
      </c>
    </row>
    <row r="92" spans="1:10" s="116" customFormat="1" x14ac:dyDescent="0.25">
      <c r="A92" s="116">
        <v>91</v>
      </c>
      <c r="B92" t="s">
        <v>3869</v>
      </c>
      <c r="C92" s="116">
        <v>47</v>
      </c>
      <c r="D92" s="116" t="s">
        <v>51</v>
      </c>
      <c r="E92" t="s">
        <v>3868</v>
      </c>
      <c r="F92" s="116" t="s">
        <v>467</v>
      </c>
      <c r="G92" s="116" t="s">
        <v>517</v>
      </c>
      <c r="H92" s="116">
        <v>65</v>
      </c>
      <c r="I92" s="116">
        <v>44</v>
      </c>
      <c r="J92" s="116">
        <v>18</v>
      </c>
    </row>
    <row r="93" spans="1:10" s="116" customFormat="1" x14ac:dyDescent="0.25">
      <c r="A93" s="116">
        <v>92</v>
      </c>
      <c r="B93" t="s">
        <v>3869</v>
      </c>
      <c r="C93" s="116">
        <v>47</v>
      </c>
      <c r="D93" s="116" t="s">
        <v>51</v>
      </c>
      <c r="E93" t="s">
        <v>3868</v>
      </c>
      <c r="F93" s="116" t="s">
        <v>469</v>
      </c>
      <c r="G93" s="116" t="s">
        <v>518</v>
      </c>
      <c r="H93" s="116">
        <v>87</v>
      </c>
      <c r="I93" s="116">
        <v>45</v>
      </c>
      <c r="J93" s="116">
        <v>40</v>
      </c>
    </row>
    <row r="94" spans="1:10" s="116" customFormat="1" x14ac:dyDescent="0.25">
      <c r="A94" s="116">
        <v>93</v>
      </c>
      <c r="B94" t="s">
        <v>3869</v>
      </c>
      <c r="C94" s="116">
        <v>47</v>
      </c>
      <c r="D94" s="116" t="s">
        <v>51</v>
      </c>
      <c r="E94" t="s">
        <v>3868</v>
      </c>
      <c r="F94" s="116" t="s">
        <v>471</v>
      </c>
      <c r="G94" s="116" t="s">
        <v>519</v>
      </c>
      <c r="H94" s="116">
        <v>72</v>
      </c>
      <c r="I94" s="116">
        <v>46</v>
      </c>
      <c r="J94" s="116">
        <v>25</v>
      </c>
    </row>
    <row r="95" spans="1:10" s="116" customFormat="1" x14ac:dyDescent="0.25">
      <c r="A95" s="116">
        <v>94</v>
      </c>
      <c r="B95" t="s">
        <v>3869</v>
      </c>
      <c r="C95" s="116">
        <v>47</v>
      </c>
      <c r="D95" s="116" t="s">
        <v>51</v>
      </c>
      <c r="E95" t="s">
        <v>3868</v>
      </c>
      <c r="F95" s="116" t="s">
        <v>473</v>
      </c>
      <c r="G95" s="116" t="s">
        <v>520</v>
      </c>
      <c r="H95" s="116">
        <v>58</v>
      </c>
      <c r="I95" s="116">
        <v>47</v>
      </c>
      <c r="J95" s="116">
        <v>11</v>
      </c>
    </row>
    <row r="96" spans="1:10" s="116" customFormat="1" x14ac:dyDescent="0.25">
      <c r="A96" s="116">
        <v>95</v>
      </c>
      <c r="B96" t="s">
        <v>3870</v>
      </c>
      <c r="C96" s="116">
        <v>25</v>
      </c>
      <c r="D96" s="116" t="s">
        <v>28</v>
      </c>
      <c r="E96" t="s">
        <v>3868</v>
      </c>
      <c r="F96" s="116" t="s">
        <v>383</v>
      </c>
      <c r="G96" s="116" t="s">
        <v>384</v>
      </c>
      <c r="H96" s="116">
        <v>12</v>
      </c>
      <c r="I96" s="116">
        <v>1</v>
      </c>
      <c r="J96" s="116">
        <v>12</v>
      </c>
    </row>
    <row r="97" spans="1:10" s="116" customFormat="1" x14ac:dyDescent="0.25">
      <c r="A97" s="116">
        <v>96</v>
      </c>
      <c r="B97" t="s">
        <v>3870</v>
      </c>
      <c r="C97" s="116">
        <v>25</v>
      </c>
      <c r="D97" s="116" t="s">
        <v>28</v>
      </c>
      <c r="E97" t="s">
        <v>3868</v>
      </c>
      <c r="F97" s="116" t="s">
        <v>387</v>
      </c>
      <c r="G97" s="116" t="s">
        <v>388</v>
      </c>
      <c r="H97" s="116">
        <v>45</v>
      </c>
      <c r="I97" s="116">
        <v>2</v>
      </c>
      <c r="J97" s="116">
        <v>45</v>
      </c>
    </row>
    <row r="98" spans="1:10" s="116" customFormat="1" x14ac:dyDescent="0.25">
      <c r="A98" s="116">
        <v>97</v>
      </c>
      <c r="B98" t="s">
        <v>3870</v>
      </c>
      <c r="C98" s="116">
        <v>25</v>
      </c>
      <c r="D98" s="116" t="s">
        <v>28</v>
      </c>
      <c r="E98" t="s">
        <v>3868</v>
      </c>
      <c r="F98" s="116" t="s">
        <v>389</v>
      </c>
      <c r="G98" s="116" t="s">
        <v>390</v>
      </c>
      <c r="H98" s="116">
        <v>7</v>
      </c>
      <c r="I98" s="116">
        <v>3</v>
      </c>
      <c r="J98" s="116">
        <v>7</v>
      </c>
    </row>
    <row r="99" spans="1:10" s="116" customFormat="1" x14ac:dyDescent="0.25">
      <c r="A99" s="116">
        <v>98</v>
      </c>
      <c r="B99" t="s">
        <v>3870</v>
      </c>
      <c r="C99" s="116">
        <v>25</v>
      </c>
      <c r="D99" s="116" t="s">
        <v>28</v>
      </c>
      <c r="E99" t="s">
        <v>3868</v>
      </c>
      <c r="F99" s="116" t="s">
        <v>391</v>
      </c>
      <c r="G99" s="116" t="s">
        <v>392</v>
      </c>
      <c r="H99" s="116">
        <v>10</v>
      </c>
      <c r="I99" s="116">
        <v>4</v>
      </c>
      <c r="J99" s="116">
        <v>10</v>
      </c>
    </row>
    <row r="100" spans="1:10" s="116" customFormat="1" x14ac:dyDescent="0.25">
      <c r="A100" s="116">
        <v>99</v>
      </c>
      <c r="B100" t="s">
        <v>3870</v>
      </c>
      <c r="C100" s="116">
        <v>25</v>
      </c>
      <c r="D100" s="116" t="s">
        <v>28</v>
      </c>
      <c r="E100" t="s">
        <v>3868</v>
      </c>
      <c r="F100" s="116" t="s">
        <v>405</v>
      </c>
      <c r="G100" s="116" t="s">
        <v>406</v>
      </c>
      <c r="H100" s="116">
        <v>42</v>
      </c>
      <c r="I100" s="116">
        <v>5</v>
      </c>
      <c r="J100" s="116">
        <v>42</v>
      </c>
    </row>
    <row r="101" spans="1:10" s="116" customFormat="1" ht="30" x14ac:dyDescent="0.25">
      <c r="A101" s="116">
        <v>100</v>
      </c>
      <c r="B101" t="s">
        <v>3870</v>
      </c>
      <c r="C101" s="116">
        <v>25</v>
      </c>
      <c r="D101" s="116" t="s">
        <v>28</v>
      </c>
      <c r="E101" t="s">
        <v>3868</v>
      </c>
      <c r="F101" s="116" t="s">
        <v>445</v>
      </c>
      <c r="G101" s="116" t="s">
        <v>446</v>
      </c>
      <c r="H101" s="116">
        <v>1</v>
      </c>
      <c r="I101" s="116">
        <v>6</v>
      </c>
      <c r="J101" s="116">
        <v>1</v>
      </c>
    </row>
    <row r="102" spans="1:10" s="116" customFormat="1" x14ac:dyDescent="0.25">
      <c r="A102" s="116">
        <v>101</v>
      </c>
      <c r="B102" t="s">
        <v>3870</v>
      </c>
      <c r="C102" s="116">
        <v>25</v>
      </c>
      <c r="D102" s="116" t="s">
        <v>28</v>
      </c>
      <c r="E102" t="s">
        <v>3868</v>
      </c>
      <c r="F102" s="116" t="s">
        <v>443</v>
      </c>
      <c r="G102" s="116" t="s">
        <v>444</v>
      </c>
      <c r="H102" s="116">
        <v>44</v>
      </c>
      <c r="I102" s="116">
        <v>7</v>
      </c>
      <c r="J102" s="116">
        <v>44</v>
      </c>
    </row>
    <row r="103" spans="1:10" s="116" customFormat="1" x14ac:dyDescent="0.25">
      <c r="A103" s="116">
        <v>102</v>
      </c>
      <c r="B103" t="s">
        <v>3870</v>
      </c>
      <c r="C103" s="116">
        <v>25</v>
      </c>
      <c r="D103" s="116" t="s">
        <v>28</v>
      </c>
      <c r="E103" t="s">
        <v>3868</v>
      </c>
      <c r="F103" s="116" t="s">
        <v>401</v>
      </c>
      <c r="G103" s="116" t="s">
        <v>402</v>
      </c>
      <c r="H103" s="116">
        <v>21</v>
      </c>
      <c r="I103" s="116">
        <v>8</v>
      </c>
      <c r="J103" s="116">
        <v>21</v>
      </c>
    </row>
    <row r="104" spans="1:10" s="116" customFormat="1" x14ac:dyDescent="0.25">
      <c r="A104" s="116">
        <v>103</v>
      </c>
      <c r="B104" t="s">
        <v>3870</v>
      </c>
      <c r="C104" s="116">
        <v>25</v>
      </c>
      <c r="D104" s="116" t="s">
        <v>28</v>
      </c>
      <c r="E104" t="s">
        <v>3868</v>
      </c>
      <c r="F104" s="116" t="s">
        <v>413</v>
      </c>
      <c r="G104" s="116" t="s">
        <v>414</v>
      </c>
      <c r="H104" s="116">
        <v>24</v>
      </c>
      <c r="I104" s="116">
        <v>9</v>
      </c>
      <c r="J104" s="116">
        <v>24</v>
      </c>
    </row>
    <row r="105" spans="1:10" s="116" customFormat="1" x14ac:dyDescent="0.25">
      <c r="A105" s="116">
        <v>104</v>
      </c>
      <c r="B105" t="s">
        <v>3870</v>
      </c>
      <c r="C105" s="116">
        <v>25</v>
      </c>
      <c r="D105" s="116" t="s">
        <v>28</v>
      </c>
      <c r="E105" t="s">
        <v>3868</v>
      </c>
      <c r="F105" s="116" t="s">
        <v>409</v>
      </c>
      <c r="G105" s="116" t="s">
        <v>410</v>
      </c>
      <c r="H105" s="116">
        <v>17</v>
      </c>
      <c r="I105" s="116">
        <v>10</v>
      </c>
      <c r="J105" s="116">
        <v>17</v>
      </c>
    </row>
    <row r="106" spans="1:10" s="116" customFormat="1" x14ac:dyDescent="0.25">
      <c r="A106" s="116">
        <v>105</v>
      </c>
      <c r="B106" t="s">
        <v>3870</v>
      </c>
      <c r="C106" s="116">
        <v>25</v>
      </c>
      <c r="D106" s="116" t="s">
        <v>28</v>
      </c>
      <c r="E106" t="s">
        <v>3868</v>
      </c>
      <c r="F106" s="116" t="s">
        <v>451</v>
      </c>
      <c r="G106" s="116" t="s">
        <v>452</v>
      </c>
      <c r="H106" s="116">
        <v>27</v>
      </c>
      <c r="I106" s="116">
        <v>11</v>
      </c>
      <c r="J106" s="116">
        <v>27</v>
      </c>
    </row>
    <row r="107" spans="1:10" s="116" customFormat="1" ht="30" x14ac:dyDescent="0.25">
      <c r="A107" s="116">
        <v>106</v>
      </c>
      <c r="B107" t="s">
        <v>3870</v>
      </c>
      <c r="C107" s="116">
        <v>25</v>
      </c>
      <c r="D107" s="116" t="s">
        <v>28</v>
      </c>
      <c r="E107" t="s">
        <v>3868</v>
      </c>
      <c r="F107" s="116" t="s">
        <v>463</v>
      </c>
      <c r="G107" s="116" t="s">
        <v>464</v>
      </c>
      <c r="H107" s="116">
        <v>19</v>
      </c>
      <c r="I107" s="116">
        <v>12</v>
      </c>
      <c r="J107" s="116">
        <v>19</v>
      </c>
    </row>
    <row r="108" spans="1:10" s="116" customFormat="1" x14ac:dyDescent="0.25">
      <c r="A108" s="116">
        <v>107</v>
      </c>
      <c r="B108" t="s">
        <v>3870</v>
      </c>
      <c r="C108" s="116">
        <v>25</v>
      </c>
      <c r="D108" s="116" t="s">
        <v>28</v>
      </c>
      <c r="E108" t="s">
        <v>3868</v>
      </c>
      <c r="F108" s="116" t="s">
        <v>417</v>
      </c>
      <c r="G108" s="116" t="s">
        <v>418</v>
      </c>
      <c r="H108" s="116">
        <v>16</v>
      </c>
      <c r="I108" s="116">
        <v>13</v>
      </c>
      <c r="J108" s="116">
        <v>16</v>
      </c>
    </row>
    <row r="109" spans="1:10" s="116" customFormat="1" x14ac:dyDescent="0.25">
      <c r="A109" s="116">
        <v>108</v>
      </c>
      <c r="B109" t="s">
        <v>3870</v>
      </c>
      <c r="C109" s="116">
        <v>25</v>
      </c>
      <c r="D109" s="116" t="s">
        <v>28</v>
      </c>
      <c r="E109" t="s">
        <v>3868</v>
      </c>
      <c r="F109" s="116" t="s">
        <v>431</v>
      </c>
      <c r="G109" s="116" t="s">
        <v>432</v>
      </c>
      <c r="H109" s="116">
        <v>30</v>
      </c>
      <c r="I109" s="116">
        <v>14</v>
      </c>
      <c r="J109" s="116">
        <v>30</v>
      </c>
    </row>
    <row r="110" spans="1:10" s="116" customFormat="1" x14ac:dyDescent="0.25">
      <c r="A110" s="116">
        <v>109</v>
      </c>
      <c r="B110" t="s">
        <v>3870</v>
      </c>
      <c r="C110" s="116">
        <v>25</v>
      </c>
      <c r="D110" s="116" t="s">
        <v>28</v>
      </c>
      <c r="E110" t="s">
        <v>3868</v>
      </c>
      <c r="F110" s="116" t="s">
        <v>429</v>
      </c>
      <c r="G110" s="116" t="s">
        <v>430</v>
      </c>
      <c r="H110" s="116">
        <v>5</v>
      </c>
      <c r="I110" s="116">
        <v>15</v>
      </c>
      <c r="J110" s="116">
        <v>5</v>
      </c>
    </row>
    <row r="111" spans="1:10" s="116" customFormat="1" x14ac:dyDescent="0.25">
      <c r="A111" s="116">
        <v>110</v>
      </c>
      <c r="B111" t="s">
        <v>3870</v>
      </c>
      <c r="C111" s="116">
        <v>25</v>
      </c>
      <c r="D111" s="116" t="s">
        <v>28</v>
      </c>
      <c r="E111" t="s">
        <v>3868</v>
      </c>
      <c r="F111" s="116" t="s">
        <v>437</v>
      </c>
      <c r="G111" s="116" t="s">
        <v>438</v>
      </c>
      <c r="H111" s="116">
        <v>15</v>
      </c>
      <c r="I111" s="116">
        <v>16</v>
      </c>
      <c r="J111" s="116">
        <v>15</v>
      </c>
    </row>
    <row r="112" spans="1:10" s="116" customFormat="1" ht="30" x14ac:dyDescent="0.25">
      <c r="A112" s="116">
        <v>111</v>
      </c>
      <c r="B112" t="s">
        <v>3870</v>
      </c>
      <c r="C112" s="116">
        <v>25</v>
      </c>
      <c r="D112" s="116" t="s">
        <v>28</v>
      </c>
      <c r="E112" t="s">
        <v>3868</v>
      </c>
      <c r="F112" s="116" t="s">
        <v>441</v>
      </c>
      <c r="G112" s="116" t="s">
        <v>442</v>
      </c>
      <c r="H112" s="116">
        <v>20</v>
      </c>
      <c r="I112" s="116">
        <v>17</v>
      </c>
      <c r="J112" s="116">
        <v>20</v>
      </c>
    </row>
    <row r="113" spans="1:10" s="116" customFormat="1" x14ac:dyDescent="0.25">
      <c r="A113" s="116">
        <v>112</v>
      </c>
      <c r="B113" t="s">
        <v>3870</v>
      </c>
      <c r="C113" s="116">
        <v>25</v>
      </c>
      <c r="D113" s="116" t="s">
        <v>28</v>
      </c>
      <c r="E113" t="s">
        <v>3868</v>
      </c>
      <c r="F113" s="116" t="s">
        <v>453</v>
      </c>
      <c r="G113" s="116" t="s">
        <v>454</v>
      </c>
      <c r="H113" s="116">
        <v>31</v>
      </c>
      <c r="I113" s="116">
        <v>18</v>
      </c>
      <c r="J113" s="116">
        <v>31</v>
      </c>
    </row>
    <row r="114" spans="1:10" s="116" customFormat="1" x14ac:dyDescent="0.25">
      <c r="A114" s="116">
        <v>113</v>
      </c>
      <c r="B114" t="s">
        <v>3870</v>
      </c>
      <c r="C114" s="116">
        <v>25</v>
      </c>
      <c r="D114" s="116" t="s">
        <v>28</v>
      </c>
      <c r="E114" t="s">
        <v>3868</v>
      </c>
      <c r="F114" s="116" t="s">
        <v>459</v>
      </c>
      <c r="G114" s="116" t="s">
        <v>460</v>
      </c>
      <c r="H114" s="116">
        <v>9</v>
      </c>
      <c r="I114" s="116">
        <v>19</v>
      </c>
      <c r="J114" s="116">
        <v>9</v>
      </c>
    </row>
    <row r="115" spans="1:10" s="116" customFormat="1" x14ac:dyDescent="0.25">
      <c r="A115" s="116">
        <v>114</v>
      </c>
      <c r="B115" t="s">
        <v>3870</v>
      </c>
      <c r="C115" s="116">
        <v>25</v>
      </c>
      <c r="D115" s="116" t="s">
        <v>28</v>
      </c>
      <c r="E115" t="s">
        <v>3868</v>
      </c>
      <c r="F115" s="116" t="s">
        <v>461</v>
      </c>
      <c r="G115" s="116" t="s">
        <v>462</v>
      </c>
      <c r="H115" s="116">
        <v>47</v>
      </c>
      <c r="I115" s="116">
        <v>20</v>
      </c>
      <c r="J115" s="116">
        <v>47</v>
      </c>
    </row>
    <row r="116" spans="1:10" s="116" customFormat="1" x14ac:dyDescent="0.25">
      <c r="A116" s="116">
        <v>115</v>
      </c>
      <c r="B116" t="s">
        <v>3870</v>
      </c>
      <c r="C116" s="116">
        <v>25</v>
      </c>
      <c r="D116" s="116" t="s">
        <v>28</v>
      </c>
      <c r="E116" t="s">
        <v>3868</v>
      </c>
      <c r="F116" s="116" t="s">
        <v>421</v>
      </c>
      <c r="G116" s="116" t="s">
        <v>422</v>
      </c>
      <c r="H116" s="116">
        <v>13</v>
      </c>
      <c r="I116" s="116">
        <v>21</v>
      </c>
      <c r="J116" s="116">
        <v>13</v>
      </c>
    </row>
    <row r="117" spans="1:10" s="116" customFormat="1" x14ac:dyDescent="0.25">
      <c r="A117" s="116">
        <v>116</v>
      </c>
      <c r="B117" t="s">
        <v>3870</v>
      </c>
      <c r="C117" s="116">
        <v>25</v>
      </c>
      <c r="D117" s="116" t="s">
        <v>28</v>
      </c>
      <c r="E117" t="s">
        <v>3868</v>
      </c>
      <c r="F117" s="116" t="s">
        <v>465</v>
      </c>
      <c r="G117" s="116" t="s">
        <v>466</v>
      </c>
      <c r="H117" s="116">
        <v>2</v>
      </c>
      <c r="I117" s="116">
        <v>22</v>
      </c>
      <c r="J117" s="116">
        <v>2</v>
      </c>
    </row>
    <row r="118" spans="1:10" s="116" customFormat="1" x14ac:dyDescent="0.25">
      <c r="A118" s="116">
        <v>117</v>
      </c>
      <c r="B118" t="s">
        <v>3870</v>
      </c>
      <c r="C118" s="116">
        <v>25</v>
      </c>
      <c r="D118" s="116" t="s">
        <v>28</v>
      </c>
      <c r="E118" t="s">
        <v>3868</v>
      </c>
      <c r="F118" s="116" t="s">
        <v>467</v>
      </c>
      <c r="G118" s="116" t="s">
        <v>468</v>
      </c>
      <c r="H118" s="116">
        <v>18</v>
      </c>
      <c r="I118" s="116">
        <v>23</v>
      </c>
      <c r="J118" s="116">
        <v>18</v>
      </c>
    </row>
    <row r="119" spans="1:10" s="116" customFormat="1" x14ac:dyDescent="0.25">
      <c r="A119" s="116">
        <v>118</v>
      </c>
      <c r="B119" t="s">
        <v>3870</v>
      </c>
      <c r="C119" s="116">
        <v>25</v>
      </c>
      <c r="D119" s="116" t="s">
        <v>28</v>
      </c>
      <c r="E119" t="s">
        <v>3868</v>
      </c>
      <c r="F119" s="116" t="s">
        <v>473</v>
      </c>
      <c r="G119" s="116" t="s">
        <v>474</v>
      </c>
      <c r="H119" s="116">
        <v>11</v>
      </c>
      <c r="I119" s="116">
        <v>24</v>
      </c>
      <c r="J119" s="116">
        <v>11</v>
      </c>
    </row>
    <row r="120" spans="1:10" s="116" customFormat="1" x14ac:dyDescent="0.25">
      <c r="A120" s="116">
        <v>119</v>
      </c>
      <c r="B120" t="s">
        <v>3870</v>
      </c>
      <c r="C120" s="116">
        <v>25</v>
      </c>
      <c r="D120" s="116" t="s">
        <v>28</v>
      </c>
      <c r="E120" t="s">
        <v>3868</v>
      </c>
      <c r="F120" s="116" t="s">
        <v>433</v>
      </c>
      <c r="G120" s="116" t="s">
        <v>434</v>
      </c>
      <c r="H120" s="116">
        <v>43</v>
      </c>
      <c r="I120" s="116">
        <v>25</v>
      </c>
      <c r="J120" s="116">
        <v>43</v>
      </c>
    </row>
    <row r="121" spans="1:10" s="116" customFormat="1" x14ac:dyDescent="0.25">
      <c r="A121" s="116">
        <v>120</v>
      </c>
      <c r="B121" t="s">
        <v>3871</v>
      </c>
      <c r="C121" s="116">
        <v>25</v>
      </c>
      <c r="D121" s="116" t="s">
        <v>51</v>
      </c>
      <c r="E121" t="s">
        <v>3868</v>
      </c>
      <c r="F121" s="116" t="s">
        <v>383</v>
      </c>
      <c r="G121" s="116" t="s">
        <v>476</v>
      </c>
      <c r="H121" s="116">
        <v>59</v>
      </c>
      <c r="I121" s="116">
        <v>1</v>
      </c>
      <c r="J121" s="116">
        <v>12</v>
      </c>
    </row>
    <row r="122" spans="1:10" s="116" customFormat="1" x14ac:dyDescent="0.25">
      <c r="A122" s="116">
        <v>121</v>
      </c>
      <c r="B122" t="s">
        <v>3871</v>
      </c>
      <c r="C122" s="116">
        <v>25</v>
      </c>
      <c r="D122" s="116" t="s">
        <v>51</v>
      </c>
      <c r="E122" t="s">
        <v>3868</v>
      </c>
      <c r="F122" s="116" t="s">
        <v>387</v>
      </c>
      <c r="G122" s="116" t="s">
        <v>478</v>
      </c>
      <c r="H122" s="116">
        <v>92</v>
      </c>
      <c r="I122" s="116">
        <v>2</v>
      </c>
      <c r="J122" s="116">
        <v>45</v>
      </c>
    </row>
    <row r="123" spans="1:10" s="116" customFormat="1" x14ac:dyDescent="0.25">
      <c r="A123" s="116">
        <v>122</v>
      </c>
      <c r="B123" t="s">
        <v>3871</v>
      </c>
      <c r="C123" s="116">
        <v>25</v>
      </c>
      <c r="D123" s="116" t="s">
        <v>51</v>
      </c>
      <c r="E123" t="s">
        <v>3868</v>
      </c>
      <c r="F123" s="116" t="s">
        <v>389</v>
      </c>
      <c r="G123" s="116" t="s">
        <v>479</v>
      </c>
      <c r="H123" s="116">
        <v>54</v>
      </c>
      <c r="I123" s="116">
        <v>3</v>
      </c>
      <c r="J123" s="116">
        <v>7</v>
      </c>
    </row>
    <row r="124" spans="1:10" s="116" customFormat="1" x14ac:dyDescent="0.25">
      <c r="A124" s="116">
        <v>123</v>
      </c>
      <c r="B124" t="s">
        <v>3871</v>
      </c>
      <c r="C124" s="116">
        <v>25</v>
      </c>
      <c r="D124" s="116" t="s">
        <v>51</v>
      </c>
      <c r="E124" t="s">
        <v>3868</v>
      </c>
      <c r="F124" s="116" t="s">
        <v>391</v>
      </c>
      <c r="G124" s="116" t="s">
        <v>480</v>
      </c>
      <c r="H124" s="116">
        <v>57</v>
      </c>
      <c r="I124" s="116">
        <v>4</v>
      </c>
      <c r="J124" s="116">
        <v>10</v>
      </c>
    </row>
    <row r="125" spans="1:10" s="116" customFormat="1" x14ac:dyDescent="0.25">
      <c r="A125" s="116">
        <v>124</v>
      </c>
      <c r="B125" t="s">
        <v>3871</v>
      </c>
      <c r="C125" s="116">
        <v>25</v>
      </c>
      <c r="D125" s="116" t="s">
        <v>51</v>
      </c>
      <c r="E125" t="s">
        <v>3868</v>
      </c>
      <c r="F125" s="116" t="s">
        <v>405</v>
      </c>
      <c r="G125" s="116" t="s">
        <v>487</v>
      </c>
      <c r="H125" s="116">
        <v>89</v>
      </c>
      <c r="I125" s="116">
        <v>5</v>
      </c>
      <c r="J125" s="116">
        <v>42</v>
      </c>
    </row>
    <row r="126" spans="1:10" s="116" customFormat="1" ht="30" x14ac:dyDescent="0.25">
      <c r="A126" s="116">
        <v>125</v>
      </c>
      <c r="B126" t="s">
        <v>3871</v>
      </c>
      <c r="C126" s="116">
        <v>25</v>
      </c>
      <c r="D126" s="116" t="s">
        <v>51</v>
      </c>
      <c r="E126" t="s">
        <v>3868</v>
      </c>
      <c r="F126" s="116" t="s">
        <v>445</v>
      </c>
      <c r="G126" s="116" t="s">
        <v>506</v>
      </c>
      <c r="H126" s="116">
        <v>48</v>
      </c>
      <c r="I126" s="116">
        <v>6</v>
      </c>
      <c r="J126" s="116">
        <v>1</v>
      </c>
    </row>
    <row r="127" spans="1:10" s="116" customFormat="1" x14ac:dyDescent="0.25">
      <c r="A127" s="116">
        <v>126</v>
      </c>
      <c r="B127" t="s">
        <v>3871</v>
      </c>
      <c r="C127" s="116">
        <v>25</v>
      </c>
      <c r="D127" s="116" t="s">
        <v>51</v>
      </c>
      <c r="E127" t="s">
        <v>3868</v>
      </c>
      <c r="F127" s="116" t="s">
        <v>443</v>
      </c>
      <c r="G127" s="116" t="s">
        <v>505</v>
      </c>
      <c r="H127" s="116">
        <v>91</v>
      </c>
      <c r="I127" s="116">
        <v>7</v>
      </c>
      <c r="J127" s="116">
        <v>44</v>
      </c>
    </row>
    <row r="128" spans="1:10" s="116" customFormat="1" x14ac:dyDescent="0.25">
      <c r="A128" s="116">
        <v>127</v>
      </c>
      <c r="B128" t="s">
        <v>3871</v>
      </c>
      <c r="C128" s="116">
        <v>25</v>
      </c>
      <c r="D128" s="116" t="s">
        <v>51</v>
      </c>
      <c r="E128" t="s">
        <v>3868</v>
      </c>
      <c r="F128" s="116" t="s">
        <v>401</v>
      </c>
      <c r="G128" s="116" t="s">
        <v>485</v>
      </c>
      <c r="H128" s="116">
        <v>68</v>
      </c>
      <c r="I128" s="116">
        <v>8</v>
      </c>
      <c r="J128" s="116">
        <v>21</v>
      </c>
    </row>
    <row r="129" spans="1:10" s="116" customFormat="1" x14ac:dyDescent="0.25">
      <c r="A129" s="116">
        <v>128</v>
      </c>
      <c r="B129" t="s">
        <v>3871</v>
      </c>
      <c r="C129" s="116">
        <v>25</v>
      </c>
      <c r="D129" s="116" t="s">
        <v>51</v>
      </c>
      <c r="E129" t="s">
        <v>3868</v>
      </c>
      <c r="F129" s="116" t="s">
        <v>413</v>
      </c>
      <c r="G129" s="116" t="s">
        <v>491</v>
      </c>
      <c r="H129" s="116">
        <v>71</v>
      </c>
      <c r="I129" s="116">
        <v>9</v>
      </c>
      <c r="J129" s="116">
        <v>24</v>
      </c>
    </row>
    <row r="130" spans="1:10" s="116" customFormat="1" x14ac:dyDescent="0.25">
      <c r="A130" s="116">
        <v>129</v>
      </c>
      <c r="B130" t="s">
        <v>3871</v>
      </c>
      <c r="C130" s="116">
        <v>25</v>
      </c>
      <c r="D130" s="116" t="s">
        <v>51</v>
      </c>
      <c r="E130" t="s">
        <v>3868</v>
      </c>
      <c r="F130" s="116" t="s">
        <v>409</v>
      </c>
      <c r="G130" s="116" t="s">
        <v>489</v>
      </c>
      <c r="H130" s="116">
        <v>64</v>
      </c>
      <c r="I130" s="116">
        <v>10</v>
      </c>
      <c r="J130" s="116">
        <v>17</v>
      </c>
    </row>
    <row r="131" spans="1:10" s="116" customFormat="1" x14ac:dyDescent="0.25">
      <c r="A131" s="116">
        <v>130</v>
      </c>
      <c r="B131" t="s">
        <v>3871</v>
      </c>
      <c r="C131" s="116">
        <v>25</v>
      </c>
      <c r="D131" s="116" t="s">
        <v>51</v>
      </c>
      <c r="E131" t="s">
        <v>3868</v>
      </c>
      <c r="F131" s="116" t="s">
        <v>451</v>
      </c>
      <c r="G131" s="116" t="s">
        <v>509</v>
      </c>
      <c r="H131" s="116">
        <v>74</v>
      </c>
      <c r="I131" s="116">
        <v>11</v>
      </c>
      <c r="J131" s="116">
        <v>27</v>
      </c>
    </row>
    <row r="132" spans="1:10" s="116" customFormat="1" ht="30" x14ac:dyDescent="0.25">
      <c r="A132" s="116">
        <v>131</v>
      </c>
      <c r="B132" t="s">
        <v>3871</v>
      </c>
      <c r="C132" s="116">
        <v>25</v>
      </c>
      <c r="D132" s="116" t="s">
        <v>51</v>
      </c>
      <c r="E132" t="s">
        <v>3868</v>
      </c>
      <c r="F132" s="116" t="s">
        <v>463</v>
      </c>
      <c r="G132" s="116" t="s">
        <v>515</v>
      </c>
      <c r="H132" s="116">
        <v>66</v>
      </c>
      <c r="I132" s="116">
        <v>12</v>
      </c>
      <c r="J132" s="116">
        <v>19</v>
      </c>
    </row>
    <row r="133" spans="1:10" s="116" customFormat="1" x14ac:dyDescent="0.25">
      <c r="A133" s="116">
        <v>132</v>
      </c>
      <c r="B133" t="s">
        <v>3871</v>
      </c>
      <c r="C133" s="116">
        <v>25</v>
      </c>
      <c r="D133" s="116" t="s">
        <v>51</v>
      </c>
      <c r="E133" t="s">
        <v>3868</v>
      </c>
      <c r="F133" s="116" t="s">
        <v>417</v>
      </c>
      <c r="G133" s="116" t="s">
        <v>493</v>
      </c>
      <c r="H133" s="116">
        <v>63</v>
      </c>
      <c r="I133" s="116">
        <v>13</v>
      </c>
      <c r="J133" s="116">
        <v>16</v>
      </c>
    </row>
    <row r="134" spans="1:10" s="116" customFormat="1" x14ac:dyDescent="0.25">
      <c r="A134" s="116">
        <v>133</v>
      </c>
      <c r="B134" t="s">
        <v>3871</v>
      </c>
      <c r="C134" s="116">
        <v>25</v>
      </c>
      <c r="D134" s="116" t="s">
        <v>51</v>
      </c>
      <c r="E134" t="s">
        <v>3868</v>
      </c>
      <c r="F134" s="116" t="s">
        <v>431</v>
      </c>
      <c r="G134" s="116" t="s">
        <v>500</v>
      </c>
      <c r="H134" s="116">
        <v>77</v>
      </c>
      <c r="I134" s="116">
        <v>14</v>
      </c>
      <c r="J134" s="116">
        <v>30</v>
      </c>
    </row>
    <row r="135" spans="1:10" s="116" customFormat="1" x14ac:dyDescent="0.25">
      <c r="A135" s="116">
        <v>134</v>
      </c>
      <c r="B135" t="s">
        <v>3871</v>
      </c>
      <c r="C135" s="116">
        <v>25</v>
      </c>
      <c r="D135" s="116" t="s">
        <v>51</v>
      </c>
      <c r="E135" t="s">
        <v>3868</v>
      </c>
      <c r="F135" s="116" t="s">
        <v>429</v>
      </c>
      <c r="G135" s="116" t="s">
        <v>499</v>
      </c>
      <c r="H135" s="116">
        <v>52</v>
      </c>
      <c r="I135" s="116">
        <v>15</v>
      </c>
      <c r="J135" s="116">
        <v>5</v>
      </c>
    </row>
    <row r="136" spans="1:10" s="116" customFormat="1" x14ac:dyDescent="0.25">
      <c r="A136" s="116">
        <v>135</v>
      </c>
      <c r="B136" t="s">
        <v>3871</v>
      </c>
      <c r="C136" s="116">
        <v>25</v>
      </c>
      <c r="D136" s="116" t="s">
        <v>51</v>
      </c>
      <c r="E136" t="s">
        <v>3868</v>
      </c>
      <c r="F136" s="116" t="s">
        <v>437</v>
      </c>
      <c r="G136" s="116" t="s">
        <v>502</v>
      </c>
      <c r="H136" s="116">
        <v>62</v>
      </c>
      <c r="I136" s="116">
        <v>16</v>
      </c>
      <c r="J136" s="116">
        <v>15</v>
      </c>
    </row>
    <row r="137" spans="1:10" s="116" customFormat="1" ht="30" x14ac:dyDescent="0.25">
      <c r="A137" s="116">
        <v>136</v>
      </c>
      <c r="B137" t="s">
        <v>3871</v>
      </c>
      <c r="C137" s="116">
        <v>25</v>
      </c>
      <c r="D137" s="116" t="s">
        <v>51</v>
      </c>
      <c r="E137" t="s">
        <v>3868</v>
      </c>
      <c r="F137" s="116" t="s">
        <v>441</v>
      </c>
      <c r="G137" s="116" t="s">
        <v>504</v>
      </c>
      <c r="H137" s="116">
        <v>67</v>
      </c>
      <c r="I137" s="116">
        <v>17</v>
      </c>
      <c r="J137" s="116">
        <v>20</v>
      </c>
    </row>
    <row r="138" spans="1:10" s="116" customFormat="1" x14ac:dyDescent="0.25">
      <c r="A138" s="116">
        <v>137</v>
      </c>
      <c r="B138" t="s">
        <v>3871</v>
      </c>
      <c r="C138" s="116">
        <v>25</v>
      </c>
      <c r="D138" s="116" t="s">
        <v>51</v>
      </c>
      <c r="E138" t="s">
        <v>3868</v>
      </c>
      <c r="F138" s="116" t="s">
        <v>453</v>
      </c>
      <c r="G138" s="116" t="s">
        <v>510</v>
      </c>
      <c r="H138" s="116">
        <v>78</v>
      </c>
      <c r="I138" s="116">
        <v>18</v>
      </c>
      <c r="J138" s="116">
        <v>31</v>
      </c>
    </row>
    <row r="139" spans="1:10" s="116" customFormat="1" x14ac:dyDescent="0.25">
      <c r="A139" s="116">
        <v>138</v>
      </c>
      <c r="B139" t="s">
        <v>3871</v>
      </c>
      <c r="C139" s="116">
        <v>25</v>
      </c>
      <c r="D139" s="116" t="s">
        <v>51</v>
      </c>
      <c r="E139" t="s">
        <v>3868</v>
      </c>
      <c r="F139" s="116" t="s">
        <v>459</v>
      </c>
      <c r="G139" s="116" t="s">
        <v>513</v>
      </c>
      <c r="H139" s="116">
        <v>56</v>
      </c>
      <c r="I139" s="116">
        <v>19</v>
      </c>
      <c r="J139" s="116">
        <v>9</v>
      </c>
    </row>
    <row r="140" spans="1:10" s="116" customFormat="1" ht="30" x14ac:dyDescent="0.25">
      <c r="A140" s="116">
        <v>139</v>
      </c>
      <c r="B140" t="s">
        <v>3871</v>
      </c>
      <c r="C140" s="116">
        <v>25</v>
      </c>
      <c r="D140" s="116" t="s">
        <v>51</v>
      </c>
      <c r="E140" t="s">
        <v>3868</v>
      </c>
      <c r="F140" s="116" t="s">
        <v>461</v>
      </c>
      <c r="G140" s="116" t="s">
        <v>514</v>
      </c>
      <c r="H140" s="116">
        <v>94</v>
      </c>
      <c r="I140" s="116">
        <v>20</v>
      </c>
      <c r="J140" s="116">
        <v>47</v>
      </c>
    </row>
    <row r="141" spans="1:10" s="116" customFormat="1" x14ac:dyDescent="0.25">
      <c r="A141" s="116">
        <v>140</v>
      </c>
      <c r="B141" t="s">
        <v>3871</v>
      </c>
      <c r="C141" s="116">
        <v>25</v>
      </c>
      <c r="D141" s="116" t="s">
        <v>51</v>
      </c>
      <c r="E141" t="s">
        <v>3868</v>
      </c>
      <c r="F141" s="116" t="s">
        <v>421</v>
      </c>
      <c r="G141" s="116" t="s">
        <v>495</v>
      </c>
      <c r="H141" s="116">
        <v>60</v>
      </c>
      <c r="I141" s="116">
        <v>21</v>
      </c>
      <c r="J141" s="116">
        <v>13</v>
      </c>
    </row>
    <row r="142" spans="1:10" s="116" customFormat="1" x14ac:dyDescent="0.25">
      <c r="A142" s="116">
        <v>141</v>
      </c>
      <c r="B142" t="s">
        <v>3871</v>
      </c>
      <c r="C142" s="116">
        <v>25</v>
      </c>
      <c r="D142" s="116" t="s">
        <v>51</v>
      </c>
      <c r="E142" t="s">
        <v>3868</v>
      </c>
      <c r="F142" s="116" t="s">
        <v>465</v>
      </c>
      <c r="G142" s="116" t="s">
        <v>516</v>
      </c>
      <c r="H142" s="116">
        <v>49</v>
      </c>
      <c r="I142" s="116">
        <v>22</v>
      </c>
      <c r="J142" s="116">
        <v>2</v>
      </c>
    </row>
    <row r="143" spans="1:10" s="116" customFormat="1" x14ac:dyDescent="0.25">
      <c r="A143" s="116">
        <v>142</v>
      </c>
      <c r="B143" t="s">
        <v>3871</v>
      </c>
      <c r="C143" s="116">
        <v>25</v>
      </c>
      <c r="D143" s="116" t="s">
        <v>51</v>
      </c>
      <c r="E143" t="s">
        <v>3868</v>
      </c>
      <c r="F143" s="116" t="s">
        <v>467</v>
      </c>
      <c r="G143" s="116" t="s">
        <v>517</v>
      </c>
      <c r="H143" s="116">
        <v>65</v>
      </c>
      <c r="I143" s="116">
        <v>23</v>
      </c>
      <c r="J143" s="116">
        <v>18</v>
      </c>
    </row>
    <row r="144" spans="1:10" s="116" customFormat="1" x14ac:dyDescent="0.25">
      <c r="A144" s="116">
        <v>143</v>
      </c>
      <c r="B144" t="s">
        <v>3871</v>
      </c>
      <c r="C144" s="116">
        <v>25</v>
      </c>
      <c r="D144" s="116" t="s">
        <v>51</v>
      </c>
      <c r="E144" t="s">
        <v>3868</v>
      </c>
      <c r="F144" s="116" t="s">
        <v>473</v>
      </c>
      <c r="G144" s="116" t="s">
        <v>520</v>
      </c>
      <c r="H144" s="116">
        <v>58</v>
      </c>
      <c r="I144" s="116">
        <v>24</v>
      </c>
      <c r="J144" s="116">
        <v>11</v>
      </c>
    </row>
    <row r="145" spans="1:10" s="116" customFormat="1" x14ac:dyDescent="0.25">
      <c r="A145" s="116">
        <v>144</v>
      </c>
      <c r="B145" t="s">
        <v>3871</v>
      </c>
      <c r="C145" s="116">
        <v>25</v>
      </c>
      <c r="D145" s="116" t="s">
        <v>51</v>
      </c>
      <c r="E145" t="s">
        <v>3868</v>
      </c>
      <c r="F145" s="116" t="s">
        <v>433</v>
      </c>
      <c r="G145" s="116" t="s">
        <v>496</v>
      </c>
      <c r="H145" s="116">
        <v>86</v>
      </c>
      <c r="I145" s="116">
        <v>25</v>
      </c>
      <c r="J145" s="116">
        <v>43</v>
      </c>
    </row>
    <row r="146" spans="1:10" s="116" customFormat="1" x14ac:dyDescent="0.25">
      <c r="A146" s="116">
        <v>145</v>
      </c>
      <c r="B146" t="s">
        <v>568</v>
      </c>
      <c r="C146" s="116">
        <v>47</v>
      </c>
      <c r="D146" s="116" t="s">
        <v>51</v>
      </c>
      <c r="E146" t="s">
        <v>27</v>
      </c>
      <c r="F146" s="116" t="s">
        <v>381</v>
      </c>
      <c r="G146" s="116" t="s">
        <v>569</v>
      </c>
      <c r="H146" s="116">
        <v>142</v>
      </c>
      <c r="I146" s="116">
        <v>1</v>
      </c>
      <c r="J146" s="116">
        <v>37</v>
      </c>
    </row>
    <row r="147" spans="1:10" s="116" customFormat="1" x14ac:dyDescent="0.25">
      <c r="A147" s="116">
        <v>146</v>
      </c>
      <c r="B147" t="s">
        <v>568</v>
      </c>
      <c r="C147" s="116">
        <v>47</v>
      </c>
      <c r="D147" s="116" t="s">
        <v>51</v>
      </c>
      <c r="E147" t="s">
        <v>27</v>
      </c>
      <c r="F147" s="116" t="s">
        <v>383</v>
      </c>
      <c r="G147" s="116" t="s">
        <v>570</v>
      </c>
      <c r="H147" s="116">
        <v>143</v>
      </c>
      <c r="I147" s="116">
        <v>2</v>
      </c>
      <c r="J147" s="116">
        <v>12</v>
      </c>
    </row>
    <row r="148" spans="1:10" s="116" customFormat="1" x14ac:dyDescent="0.25">
      <c r="A148" s="116">
        <v>147</v>
      </c>
      <c r="B148" t="s">
        <v>568</v>
      </c>
      <c r="C148" s="116">
        <v>47</v>
      </c>
      <c r="D148" s="116" t="s">
        <v>51</v>
      </c>
      <c r="E148" t="s">
        <v>27</v>
      </c>
      <c r="F148" s="116" t="s">
        <v>385</v>
      </c>
      <c r="G148" s="116" t="s">
        <v>571</v>
      </c>
      <c r="H148" s="116">
        <v>144</v>
      </c>
      <c r="I148" s="116">
        <v>3</v>
      </c>
      <c r="J148" s="116">
        <v>35</v>
      </c>
    </row>
    <row r="149" spans="1:10" s="116" customFormat="1" x14ac:dyDescent="0.25">
      <c r="A149" s="116">
        <v>148</v>
      </c>
      <c r="B149" t="s">
        <v>568</v>
      </c>
      <c r="C149" s="116">
        <v>47</v>
      </c>
      <c r="D149" s="116" t="s">
        <v>51</v>
      </c>
      <c r="E149" t="s">
        <v>27</v>
      </c>
      <c r="F149" s="116" t="s">
        <v>387</v>
      </c>
      <c r="G149" s="116" t="s">
        <v>572</v>
      </c>
      <c r="H149" s="116">
        <v>145</v>
      </c>
      <c r="I149" s="116">
        <v>4</v>
      </c>
      <c r="J149" s="116">
        <v>45</v>
      </c>
    </row>
    <row r="150" spans="1:10" s="116" customFormat="1" x14ac:dyDescent="0.25">
      <c r="A150" s="116">
        <v>149</v>
      </c>
      <c r="B150" t="s">
        <v>568</v>
      </c>
      <c r="C150" s="116">
        <v>47</v>
      </c>
      <c r="D150" s="116" t="s">
        <v>51</v>
      </c>
      <c r="E150" t="s">
        <v>27</v>
      </c>
      <c r="F150" s="116" t="s">
        <v>389</v>
      </c>
      <c r="G150" s="116" t="s">
        <v>573</v>
      </c>
      <c r="H150" s="116">
        <v>146</v>
      </c>
      <c r="I150" s="116">
        <v>5</v>
      </c>
      <c r="J150" s="116">
        <v>7</v>
      </c>
    </row>
    <row r="151" spans="1:10" s="116" customFormat="1" x14ac:dyDescent="0.25">
      <c r="A151" s="116">
        <v>150</v>
      </c>
      <c r="B151" t="s">
        <v>568</v>
      </c>
      <c r="C151" s="116">
        <v>47</v>
      </c>
      <c r="D151" s="116" t="s">
        <v>51</v>
      </c>
      <c r="E151" t="s">
        <v>27</v>
      </c>
      <c r="F151" s="116" t="s">
        <v>391</v>
      </c>
      <c r="G151" s="116" t="s">
        <v>574</v>
      </c>
      <c r="H151" s="116">
        <v>147</v>
      </c>
      <c r="I151" s="116">
        <v>6</v>
      </c>
      <c r="J151" s="116">
        <v>10</v>
      </c>
    </row>
    <row r="152" spans="1:10" s="116" customFormat="1" x14ac:dyDescent="0.25">
      <c r="A152" s="116">
        <v>151</v>
      </c>
      <c r="B152" t="s">
        <v>568</v>
      </c>
      <c r="C152" s="116">
        <v>47</v>
      </c>
      <c r="D152" s="116" t="s">
        <v>51</v>
      </c>
      <c r="E152" t="s">
        <v>27</v>
      </c>
      <c r="F152" s="116" t="s">
        <v>393</v>
      </c>
      <c r="G152" s="116" t="s">
        <v>575</v>
      </c>
      <c r="H152" s="116">
        <v>148</v>
      </c>
      <c r="I152" s="116">
        <v>7</v>
      </c>
      <c r="J152" s="116">
        <v>26</v>
      </c>
    </row>
    <row r="153" spans="1:10" s="116" customFormat="1" x14ac:dyDescent="0.25">
      <c r="A153" s="116">
        <v>152</v>
      </c>
      <c r="B153" t="s">
        <v>568</v>
      </c>
      <c r="C153" s="116">
        <v>47</v>
      </c>
      <c r="D153" s="116" t="s">
        <v>51</v>
      </c>
      <c r="E153" t="s">
        <v>27</v>
      </c>
      <c r="F153" s="116" t="s">
        <v>395</v>
      </c>
      <c r="G153" s="116" t="s">
        <v>576</v>
      </c>
      <c r="H153" s="116">
        <v>149</v>
      </c>
      <c r="I153" s="116">
        <v>8</v>
      </c>
      <c r="J153" s="116">
        <v>14</v>
      </c>
    </row>
    <row r="154" spans="1:10" s="116" customFormat="1" x14ac:dyDescent="0.25">
      <c r="A154" s="116">
        <v>153</v>
      </c>
      <c r="B154" t="s">
        <v>568</v>
      </c>
      <c r="C154" s="116">
        <v>47</v>
      </c>
      <c r="D154" s="116" t="s">
        <v>51</v>
      </c>
      <c r="E154" t="s">
        <v>27</v>
      </c>
      <c r="F154" s="116" t="s">
        <v>397</v>
      </c>
      <c r="G154" s="116" t="s">
        <v>577</v>
      </c>
      <c r="H154" s="116">
        <v>150</v>
      </c>
      <c r="I154" s="116">
        <v>9</v>
      </c>
      <c r="J154" s="116">
        <v>8</v>
      </c>
    </row>
    <row r="155" spans="1:10" s="116" customFormat="1" x14ac:dyDescent="0.25">
      <c r="A155" s="116">
        <v>154</v>
      </c>
      <c r="B155" t="s">
        <v>568</v>
      </c>
      <c r="C155" s="116">
        <v>47</v>
      </c>
      <c r="D155" s="116" t="s">
        <v>51</v>
      </c>
      <c r="E155" t="s">
        <v>27</v>
      </c>
      <c r="F155" s="116" t="s">
        <v>399</v>
      </c>
      <c r="G155" s="116" t="s">
        <v>578</v>
      </c>
      <c r="H155" s="116">
        <v>151</v>
      </c>
      <c r="I155" s="116">
        <v>10</v>
      </c>
      <c r="J155" s="116">
        <v>4</v>
      </c>
    </row>
    <row r="156" spans="1:10" s="116" customFormat="1" x14ac:dyDescent="0.25">
      <c r="A156" s="116">
        <v>155</v>
      </c>
      <c r="B156" t="s">
        <v>568</v>
      </c>
      <c r="C156" s="116">
        <v>47</v>
      </c>
      <c r="D156" s="116" t="s">
        <v>51</v>
      </c>
      <c r="E156" t="s">
        <v>27</v>
      </c>
      <c r="F156" s="116" t="s">
        <v>401</v>
      </c>
      <c r="G156" s="116" t="s">
        <v>579</v>
      </c>
      <c r="H156" s="116">
        <v>152</v>
      </c>
      <c r="I156" s="116">
        <v>11</v>
      </c>
      <c r="J156" s="116">
        <v>21</v>
      </c>
    </row>
    <row r="157" spans="1:10" s="116" customFormat="1" x14ac:dyDescent="0.25">
      <c r="A157" s="116">
        <v>156</v>
      </c>
      <c r="B157" t="s">
        <v>568</v>
      </c>
      <c r="C157" s="116">
        <v>47</v>
      </c>
      <c r="D157" s="116" t="s">
        <v>51</v>
      </c>
      <c r="E157" t="s">
        <v>27</v>
      </c>
      <c r="F157" s="116" t="s">
        <v>403</v>
      </c>
      <c r="G157" s="116" t="s">
        <v>580</v>
      </c>
      <c r="H157" s="116">
        <v>153</v>
      </c>
      <c r="I157" s="116">
        <v>12</v>
      </c>
      <c r="J157" s="116">
        <v>46</v>
      </c>
    </row>
    <row r="158" spans="1:10" s="116" customFormat="1" ht="30" x14ac:dyDescent="0.25">
      <c r="A158" s="116">
        <v>157</v>
      </c>
      <c r="B158" t="s">
        <v>568</v>
      </c>
      <c r="C158" s="116">
        <v>47</v>
      </c>
      <c r="D158" s="116" t="s">
        <v>51</v>
      </c>
      <c r="E158" t="s">
        <v>27</v>
      </c>
      <c r="F158" s="116" t="s">
        <v>405</v>
      </c>
      <c r="G158" s="116" t="s">
        <v>581</v>
      </c>
      <c r="H158" s="116">
        <v>154</v>
      </c>
      <c r="I158" s="116">
        <v>13</v>
      </c>
      <c r="J158" s="116">
        <v>42</v>
      </c>
    </row>
    <row r="159" spans="1:10" s="116" customFormat="1" ht="30" x14ac:dyDescent="0.25">
      <c r="A159" s="116">
        <v>158</v>
      </c>
      <c r="B159" t="s">
        <v>568</v>
      </c>
      <c r="C159" s="116">
        <v>47</v>
      </c>
      <c r="D159" s="116" t="s">
        <v>51</v>
      </c>
      <c r="E159" t="s">
        <v>27</v>
      </c>
      <c r="F159" s="116" t="s">
        <v>407</v>
      </c>
      <c r="G159" s="116" t="s">
        <v>582</v>
      </c>
      <c r="H159" s="116">
        <v>155</v>
      </c>
      <c r="I159" s="116">
        <v>14</v>
      </c>
      <c r="J159" s="116">
        <v>29</v>
      </c>
    </row>
    <row r="160" spans="1:10" s="116" customFormat="1" x14ac:dyDescent="0.25">
      <c r="A160" s="116">
        <v>159</v>
      </c>
      <c r="B160" t="s">
        <v>568</v>
      </c>
      <c r="C160" s="116">
        <v>47</v>
      </c>
      <c r="D160" s="116" t="s">
        <v>51</v>
      </c>
      <c r="E160" t="s">
        <v>27</v>
      </c>
      <c r="F160" s="116" t="s">
        <v>409</v>
      </c>
      <c r="G160" s="116" t="s">
        <v>583</v>
      </c>
      <c r="H160" s="116">
        <v>156</v>
      </c>
      <c r="I160" s="116">
        <v>15</v>
      </c>
      <c r="J160" s="116">
        <v>17</v>
      </c>
    </row>
    <row r="161" spans="1:10" s="116" customFormat="1" ht="30" x14ac:dyDescent="0.25">
      <c r="A161" s="116">
        <v>160</v>
      </c>
      <c r="B161" t="s">
        <v>568</v>
      </c>
      <c r="C161" s="116">
        <v>47</v>
      </c>
      <c r="D161" s="116" t="s">
        <v>51</v>
      </c>
      <c r="E161" t="s">
        <v>27</v>
      </c>
      <c r="F161" s="116" t="s">
        <v>411</v>
      </c>
      <c r="G161" s="116" t="s">
        <v>584</v>
      </c>
      <c r="H161" s="116">
        <v>157</v>
      </c>
      <c r="I161" s="116">
        <v>16</v>
      </c>
      <c r="J161" s="116">
        <v>23</v>
      </c>
    </row>
    <row r="162" spans="1:10" s="116" customFormat="1" x14ac:dyDescent="0.25">
      <c r="A162" s="116">
        <v>161</v>
      </c>
      <c r="B162" t="s">
        <v>568</v>
      </c>
      <c r="C162" s="116">
        <v>47</v>
      </c>
      <c r="D162" s="116" t="s">
        <v>51</v>
      </c>
      <c r="E162" t="s">
        <v>27</v>
      </c>
      <c r="F162" s="116" t="s">
        <v>413</v>
      </c>
      <c r="G162" s="116" t="s">
        <v>585</v>
      </c>
      <c r="H162" s="116">
        <v>158</v>
      </c>
      <c r="I162" s="116">
        <v>17</v>
      </c>
      <c r="J162" s="116">
        <v>24</v>
      </c>
    </row>
    <row r="163" spans="1:10" s="116" customFormat="1" ht="30" x14ac:dyDescent="0.25">
      <c r="A163" s="116">
        <v>162</v>
      </c>
      <c r="B163" t="s">
        <v>568</v>
      </c>
      <c r="C163" s="116">
        <v>47</v>
      </c>
      <c r="D163" s="116" t="s">
        <v>51</v>
      </c>
      <c r="E163" t="s">
        <v>27</v>
      </c>
      <c r="F163" s="116" t="s">
        <v>415</v>
      </c>
      <c r="G163" s="116" t="s">
        <v>586</v>
      </c>
      <c r="H163" s="116">
        <v>159</v>
      </c>
      <c r="I163" s="116">
        <v>18</v>
      </c>
      <c r="J163" s="116">
        <v>32</v>
      </c>
    </row>
    <row r="164" spans="1:10" s="116" customFormat="1" x14ac:dyDescent="0.25">
      <c r="A164" s="116">
        <v>163</v>
      </c>
      <c r="B164" t="s">
        <v>568</v>
      </c>
      <c r="C164" s="116">
        <v>47</v>
      </c>
      <c r="D164" s="116" t="s">
        <v>51</v>
      </c>
      <c r="E164" t="s">
        <v>27</v>
      </c>
      <c r="F164" s="116" t="s">
        <v>417</v>
      </c>
      <c r="G164" s="116" t="s">
        <v>587</v>
      </c>
      <c r="H164" s="116">
        <v>160</v>
      </c>
      <c r="I164" s="116">
        <v>19</v>
      </c>
      <c r="J164" s="116">
        <v>16</v>
      </c>
    </row>
    <row r="165" spans="1:10" s="116" customFormat="1" x14ac:dyDescent="0.25">
      <c r="A165" s="116">
        <v>164</v>
      </c>
      <c r="B165" t="s">
        <v>568</v>
      </c>
      <c r="C165" s="116">
        <v>47</v>
      </c>
      <c r="D165" s="116" t="s">
        <v>51</v>
      </c>
      <c r="E165" t="s">
        <v>27</v>
      </c>
      <c r="F165" s="116" t="s">
        <v>419</v>
      </c>
      <c r="G165" s="116" t="s">
        <v>588</v>
      </c>
      <c r="H165" s="116">
        <v>161</v>
      </c>
      <c r="I165" s="116">
        <v>20</v>
      </c>
      <c r="J165" s="116">
        <v>41</v>
      </c>
    </row>
    <row r="166" spans="1:10" s="116" customFormat="1" x14ac:dyDescent="0.25">
      <c r="A166" s="116">
        <v>165</v>
      </c>
      <c r="B166" t="s">
        <v>568</v>
      </c>
      <c r="C166" s="116">
        <v>47</v>
      </c>
      <c r="D166" s="116" t="s">
        <v>51</v>
      </c>
      <c r="E166" t="s">
        <v>27</v>
      </c>
      <c r="F166" s="116" t="s">
        <v>421</v>
      </c>
      <c r="G166" s="116" t="s">
        <v>589</v>
      </c>
      <c r="H166" s="116">
        <v>162</v>
      </c>
      <c r="I166" s="116">
        <v>21</v>
      </c>
      <c r="J166" s="116">
        <v>13</v>
      </c>
    </row>
    <row r="167" spans="1:10" s="116" customFormat="1" x14ac:dyDescent="0.25">
      <c r="A167" s="116">
        <v>166</v>
      </c>
      <c r="B167" t="s">
        <v>568</v>
      </c>
      <c r="C167" s="116">
        <v>47</v>
      </c>
      <c r="D167" s="116" t="s">
        <v>51</v>
      </c>
      <c r="E167" t="s">
        <v>27</v>
      </c>
      <c r="F167" s="116" t="s">
        <v>433</v>
      </c>
      <c r="G167" s="116" t="s">
        <v>590</v>
      </c>
      <c r="H167" s="116">
        <v>163</v>
      </c>
      <c r="I167" s="116">
        <v>22</v>
      </c>
      <c r="J167" s="116">
        <v>43</v>
      </c>
    </row>
    <row r="168" spans="1:10" s="116" customFormat="1" x14ac:dyDescent="0.25">
      <c r="A168" s="116">
        <v>167</v>
      </c>
      <c r="B168" t="s">
        <v>568</v>
      </c>
      <c r="C168" s="116">
        <v>47</v>
      </c>
      <c r="D168" s="116" t="s">
        <v>51</v>
      </c>
      <c r="E168" t="s">
        <v>27</v>
      </c>
      <c r="F168" s="116" t="s">
        <v>425</v>
      </c>
      <c r="G168" s="116" t="s">
        <v>591</v>
      </c>
      <c r="H168" s="116">
        <v>164</v>
      </c>
      <c r="I168" s="116">
        <v>23</v>
      </c>
      <c r="J168" s="116">
        <v>6</v>
      </c>
    </row>
    <row r="169" spans="1:10" s="116" customFormat="1" x14ac:dyDescent="0.25">
      <c r="A169" s="116">
        <v>168</v>
      </c>
      <c r="B169" t="s">
        <v>568</v>
      </c>
      <c r="C169" s="116">
        <v>47</v>
      </c>
      <c r="D169" s="116" t="s">
        <v>51</v>
      </c>
      <c r="E169" t="s">
        <v>27</v>
      </c>
      <c r="F169" s="116" t="s">
        <v>427</v>
      </c>
      <c r="G169" s="116" t="s">
        <v>592</v>
      </c>
      <c r="H169" s="116">
        <v>165</v>
      </c>
      <c r="I169" s="116">
        <v>24</v>
      </c>
      <c r="J169" s="116">
        <v>34</v>
      </c>
    </row>
    <row r="170" spans="1:10" s="116" customFormat="1" x14ac:dyDescent="0.25">
      <c r="A170" s="116">
        <v>169</v>
      </c>
      <c r="B170" t="s">
        <v>568</v>
      </c>
      <c r="C170" s="116">
        <v>47</v>
      </c>
      <c r="D170" s="116" t="s">
        <v>51</v>
      </c>
      <c r="E170" t="s">
        <v>27</v>
      </c>
      <c r="F170" s="116" t="s">
        <v>429</v>
      </c>
      <c r="G170" s="116" t="s">
        <v>593</v>
      </c>
      <c r="H170" s="116">
        <v>166</v>
      </c>
      <c r="I170" s="116">
        <v>25</v>
      </c>
      <c r="J170" s="116">
        <v>5</v>
      </c>
    </row>
    <row r="171" spans="1:10" s="116" customFormat="1" x14ac:dyDescent="0.25">
      <c r="A171" s="116">
        <v>170</v>
      </c>
      <c r="B171" t="s">
        <v>568</v>
      </c>
      <c r="C171" s="116">
        <v>47</v>
      </c>
      <c r="D171" s="116" t="s">
        <v>51</v>
      </c>
      <c r="E171" t="s">
        <v>27</v>
      </c>
      <c r="F171" s="116" t="s">
        <v>431</v>
      </c>
      <c r="G171" s="116" t="s">
        <v>594</v>
      </c>
      <c r="H171" s="116">
        <v>167</v>
      </c>
      <c r="I171" s="116">
        <v>26</v>
      </c>
      <c r="J171" s="116">
        <v>30</v>
      </c>
    </row>
    <row r="172" spans="1:10" s="116" customFormat="1" x14ac:dyDescent="0.25">
      <c r="A172" s="116">
        <v>171</v>
      </c>
      <c r="B172" t="s">
        <v>568</v>
      </c>
      <c r="C172" s="116">
        <v>47</v>
      </c>
      <c r="D172" s="116" t="s">
        <v>51</v>
      </c>
      <c r="E172" t="s">
        <v>27</v>
      </c>
      <c r="F172" s="116" t="s">
        <v>433</v>
      </c>
      <c r="G172" s="116" t="s">
        <v>595</v>
      </c>
      <c r="H172" s="116">
        <v>168</v>
      </c>
      <c r="I172" s="116">
        <v>27</v>
      </c>
      <c r="J172" s="116">
        <v>43</v>
      </c>
    </row>
    <row r="173" spans="1:10" s="116" customFormat="1" x14ac:dyDescent="0.25">
      <c r="A173" s="116">
        <v>172</v>
      </c>
      <c r="B173" t="s">
        <v>568</v>
      </c>
      <c r="C173" s="116">
        <v>47</v>
      </c>
      <c r="D173" s="116" t="s">
        <v>51</v>
      </c>
      <c r="E173" t="s">
        <v>27</v>
      </c>
      <c r="F173" s="116" t="s">
        <v>435</v>
      </c>
      <c r="G173" s="116" t="s">
        <v>596</v>
      </c>
      <c r="H173" s="116">
        <v>169</v>
      </c>
      <c r="I173" s="116">
        <v>28</v>
      </c>
      <c r="J173" s="116">
        <v>33</v>
      </c>
    </row>
    <row r="174" spans="1:10" s="116" customFormat="1" x14ac:dyDescent="0.25">
      <c r="A174" s="116">
        <v>173</v>
      </c>
      <c r="B174" t="s">
        <v>568</v>
      </c>
      <c r="C174" s="116">
        <v>47</v>
      </c>
      <c r="D174" s="116" t="s">
        <v>51</v>
      </c>
      <c r="E174" t="s">
        <v>27</v>
      </c>
      <c r="F174" s="116" t="s">
        <v>437</v>
      </c>
      <c r="G174" s="116" t="s">
        <v>597</v>
      </c>
      <c r="H174" s="116">
        <v>170</v>
      </c>
      <c r="I174" s="116">
        <v>29</v>
      </c>
      <c r="J174" s="116">
        <v>15</v>
      </c>
    </row>
    <row r="175" spans="1:10" s="116" customFormat="1" x14ac:dyDescent="0.25">
      <c r="A175" s="116">
        <v>174</v>
      </c>
      <c r="B175" t="s">
        <v>568</v>
      </c>
      <c r="C175" s="116">
        <v>47</v>
      </c>
      <c r="D175" s="116" t="s">
        <v>51</v>
      </c>
      <c r="E175" t="s">
        <v>27</v>
      </c>
      <c r="F175" s="116" t="s">
        <v>439</v>
      </c>
      <c r="G175" s="116" t="s">
        <v>598</v>
      </c>
      <c r="H175" s="116">
        <v>171</v>
      </c>
      <c r="I175" s="116">
        <v>30</v>
      </c>
      <c r="J175" s="116">
        <v>36</v>
      </c>
    </row>
    <row r="176" spans="1:10" s="116" customFormat="1" ht="30" x14ac:dyDescent="0.25">
      <c r="A176" s="116">
        <v>175</v>
      </c>
      <c r="B176" t="s">
        <v>568</v>
      </c>
      <c r="C176" s="116">
        <v>47</v>
      </c>
      <c r="D176" s="116" t="s">
        <v>51</v>
      </c>
      <c r="E176" t="s">
        <v>27</v>
      </c>
      <c r="F176" s="116" t="s">
        <v>441</v>
      </c>
      <c r="G176" s="116" t="s">
        <v>599</v>
      </c>
      <c r="H176" s="116">
        <v>172</v>
      </c>
      <c r="I176" s="116">
        <v>31</v>
      </c>
      <c r="J176" s="116">
        <v>20</v>
      </c>
    </row>
    <row r="177" spans="1:10" s="116" customFormat="1" x14ac:dyDescent="0.25">
      <c r="A177" s="116">
        <v>176</v>
      </c>
      <c r="B177" t="s">
        <v>568</v>
      </c>
      <c r="C177" s="116">
        <v>47</v>
      </c>
      <c r="D177" s="116" t="s">
        <v>51</v>
      </c>
      <c r="E177" t="s">
        <v>27</v>
      </c>
      <c r="F177" s="116" t="s">
        <v>443</v>
      </c>
      <c r="G177" s="116" t="s">
        <v>600</v>
      </c>
      <c r="H177" s="116">
        <v>173</v>
      </c>
      <c r="I177" s="116">
        <v>32</v>
      </c>
      <c r="J177" s="116">
        <v>44</v>
      </c>
    </row>
    <row r="178" spans="1:10" s="116" customFormat="1" ht="30" x14ac:dyDescent="0.25">
      <c r="A178" s="116">
        <v>177</v>
      </c>
      <c r="B178" t="s">
        <v>568</v>
      </c>
      <c r="C178" s="116">
        <v>47</v>
      </c>
      <c r="D178" s="116" t="s">
        <v>51</v>
      </c>
      <c r="E178" t="s">
        <v>27</v>
      </c>
      <c r="F178" s="116" t="s">
        <v>445</v>
      </c>
      <c r="G178" s="116" t="s">
        <v>601</v>
      </c>
      <c r="H178" s="116">
        <v>174</v>
      </c>
      <c r="I178" s="116">
        <v>33</v>
      </c>
      <c r="J178" s="116">
        <v>1</v>
      </c>
    </row>
    <row r="179" spans="1:10" s="116" customFormat="1" x14ac:dyDescent="0.25">
      <c r="A179" s="116">
        <v>178</v>
      </c>
      <c r="B179" t="s">
        <v>568</v>
      </c>
      <c r="C179" s="116">
        <v>47</v>
      </c>
      <c r="D179" s="116" t="s">
        <v>51</v>
      </c>
      <c r="E179" t="s">
        <v>27</v>
      </c>
      <c r="F179" s="116" t="s">
        <v>447</v>
      </c>
      <c r="G179" s="116" t="s">
        <v>602</v>
      </c>
      <c r="H179" s="116">
        <v>175</v>
      </c>
      <c r="I179" s="116">
        <v>34</v>
      </c>
      <c r="J179" s="116">
        <v>28</v>
      </c>
    </row>
    <row r="180" spans="1:10" s="116" customFormat="1" x14ac:dyDescent="0.25">
      <c r="A180" s="116">
        <v>179</v>
      </c>
      <c r="B180" t="s">
        <v>568</v>
      </c>
      <c r="C180" s="116">
        <v>47</v>
      </c>
      <c r="D180" s="116" t="s">
        <v>51</v>
      </c>
      <c r="E180" t="s">
        <v>27</v>
      </c>
      <c r="F180" s="116" t="s">
        <v>449</v>
      </c>
      <c r="G180" s="116" t="s">
        <v>603</v>
      </c>
      <c r="H180" s="116">
        <v>176</v>
      </c>
      <c r="I180" s="116">
        <v>35</v>
      </c>
      <c r="J180" s="116">
        <v>38</v>
      </c>
    </row>
    <row r="181" spans="1:10" s="116" customFormat="1" ht="30" x14ac:dyDescent="0.25">
      <c r="A181" s="116">
        <v>180</v>
      </c>
      <c r="B181" t="s">
        <v>568</v>
      </c>
      <c r="C181" s="116">
        <v>47</v>
      </c>
      <c r="D181" s="116" t="s">
        <v>51</v>
      </c>
      <c r="E181" t="s">
        <v>27</v>
      </c>
      <c r="F181" s="116" t="s">
        <v>451</v>
      </c>
      <c r="G181" s="116" t="s">
        <v>604</v>
      </c>
      <c r="H181" s="116">
        <v>177</v>
      </c>
      <c r="I181" s="116">
        <v>36</v>
      </c>
      <c r="J181" s="116">
        <v>27</v>
      </c>
    </row>
    <row r="182" spans="1:10" s="116" customFormat="1" x14ac:dyDescent="0.25">
      <c r="A182" s="116">
        <v>181</v>
      </c>
      <c r="B182" t="s">
        <v>568</v>
      </c>
      <c r="C182" s="116">
        <v>47</v>
      </c>
      <c r="D182" s="116" t="s">
        <v>51</v>
      </c>
      <c r="E182" t="s">
        <v>27</v>
      </c>
      <c r="F182" s="116" t="s">
        <v>453</v>
      </c>
      <c r="G182" s="116" t="s">
        <v>605</v>
      </c>
      <c r="H182" s="116">
        <v>178</v>
      </c>
      <c r="I182" s="116">
        <v>37</v>
      </c>
      <c r="J182" s="116">
        <v>31</v>
      </c>
    </row>
    <row r="183" spans="1:10" s="116" customFormat="1" x14ac:dyDescent="0.25">
      <c r="A183" s="116">
        <v>182</v>
      </c>
      <c r="B183" t="s">
        <v>568</v>
      </c>
      <c r="C183" s="116">
        <v>47</v>
      </c>
      <c r="D183" s="116" t="s">
        <v>51</v>
      </c>
      <c r="E183" t="s">
        <v>27</v>
      </c>
      <c r="F183" s="116" t="s">
        <v>455</v>
      </c>
      <c r="G183" s="116" t="s">
        <v>606</v>
      </c>
      <c r="H183" s="116">
        <v>179</v>
      </c>
      <c r="I183" s="116">
        <v>38</v>
      </c>
      <c r="J183" s="116">
        <v>3</v>
      </c>
    </row>
    <row r="184" spans="1:10" s="116" customFormat="1" x14ac:dyDescent="0.25">
      <c r="A184" s="116">
        <v>183</v>
      </c>
      <c r="B184" t="s">
        <v>568</v>
      </c>
      <c r="C184" s="116">
        <v>47</v>
      </c>
      <c r="D184" s="116" t="s">
        <v>51</v>
      </c>
      <c r="E184" t="s">
        <v>27</v>
      </c>
      <c r="F184" s="116" t="s">
        <v>457</v>
      </c>
      <c r="G184" s="116" t="s">
        <v>607</v>
      </c>
      <c r="H184" s="116">
        <v>180</v>
      </c>
      <c r="I184" s="116">
        <v>39</v>
      </c>
      <c r="J184" s="116">
        <v>22</v>
      </c>
    </row>
    <row r="185" spans="1:10" s="116" customFormat="1" x14ac:dyDescent="0.25">
      <c r="A185" s="116">
        <v>184</v>
      </c>
      <c r="B185" t="s">
        <v>568</v>
      </c>
      <c r="C185" s="116">
        <v>47</v>
      </c>
      <c r="D185" s="116" t="s">
        <v>51</v>
      </c>
      <c r="E185" t="s">
        <v>27</v>
      </c>
      <c r="F185" s="116" t="s">
        <v>459</v>
      </c>
      <c r="G185" s="116" t="s">
        <v>608</v>
      </c>
      <c r="H185" s="116">
        <v>181</v>
      </c>
      <c r="I185" s="116">
        <v>40</v>
      </c>
      <c r="J185" s="116">
        <v>9</v>
      </c>
    </row>
    <row r="186" spans="1:10" s="116" customFormat="1" x14ac:dyDescent="0.25">
      <c r="A186" s="116">
        <v>185</v>
      </c>
      <c r="B186" t="s">
        <v>568</v>
      </c>
      <c r="C186" s="116">
        <v>47</v>
      </c>
      <c r="D186" s="116" t="s">
        <v>51</v>
      </c>
      <c r="E186" t="s">
        <v>27</v>
      </c>
      <c r="F186" s="116" t="s">
        <v>461</v>
      </c>
      <c r="G186" s="116" t="s">
        <v>609</v>
      </c>
      <c r="H186" s="116">
        <v>182</v>
      </c>
      <c r="I186" s="116">
        <v>41</v>
      </c>
      <c r="J186" s="116">
        <v>47</v>
      </c>
    </row>
    <row r="187" spans="1:10" s="116" customFormat="1" ht="30" x14ac:dyDescent="0.25">
      <c r="A187" s="116">
        <v>186</v>
      </c>
      <c r="B187" t="s">
        <v>568</v>
      </c>
      <c r="C187" s="116">
        <v>47</v>
      </c>
      <c r="D187" s="116" t="s">
        <v>51</v>
      </c>
      <c r="E187" t="s">
        <v>27</v>
      </c>
      <c r="F187" s="116" t="s">
        <v>463</v>
      </c>
      <c r="G187" s="116" t="s">
        <v>610</v>
      </c>
      <c r="H187" s="116">
        <v>183</v>
      </c>
      <c r="I187" s="116">
        <v>42</v>
      </c>
      <c r="J187" s="116">
        <v>19</v>
      </c>
    </row>
    <row r="188" spans="1:10" s="116" customFormat="1" x14ac:dyDescent="0.25">
      <c r="A188" s="116">
        <v>187</v>
      </c>
      <c r="B188" t="s">
        <v>568</v>
      </c>
      <c r="C188" s="116">
        <v>47</v>
      </c>
      <c r="D188" s="116" t="s">
        <v>51</v>
      </c>
      <c r="E188" t="s">
        <v>27</v>
      </c>
      <c r="F188" s="116" t="s">
        <v>465</v>
      </c>
      <c r="G188" s="116" t="s">
        <v>611</v>
      </c>
      <c r="H188" s="116">
        <v>184</v>
      </c>
      <c r="I188" s="116">
        <v>43</v>
      </c>
      <c r="J188" s="116">
        <v>2</v>
      </c>
    </row>
    <row r="189" spans="1:10" s="116" customFormat="1" ht="30" x14ac:dyDescent="0.25">
      <c r="A189" s="116">
        <v>188</v>
      </c>
      <c r="B189" t="s">
        <v>568</v>
      </c>
      <c r="C189" s="116">
        <v>47</v>
      </c>
      <c r="D189" s="116" t="s">
        <v>51</v>
      </c>
      <c r="E189" t="s">
        <v>27</v>
      </c>
      <c r="F189" s="116" t="s">
        <v>467</v>
      </c>
      <c r="G189" s="116" t="s">
        <v>612</v>
      </c>
      <c r="H189" s="116">
        <v>185</v>
      </c>
      <c r="I189" s="116">
        <v>44</v>
      </c>
      <c r="J189" s="116">
        <v>18</v>
      </c>
    </row>
    <row r="190" spans="1:10" s="116" customFormat="1" x14ac:dyDescent="0.25">
      <c r="A190" s="116">
        <v>189</v>
      </c>
      <c r="B190" t="s">
        <v>568</v>
      </c>
      <c r="C190" s="116">
        <v>47</v>
      </c>
      <c r="D190" s="116" t="s">
        <v>51</v>
      </c>
      <c r="E190" t="s">
        <v>27</v>
      </c>
      <c r="F190" s="116" t="s">
        <v>469</v>
      </c>
      <c r="G190" s="116" t="s">
        <v>613</v>
      </c>
      <c r="H190" s="116">
        <v>186</v>
      </c>
      <c r="I190" s="116">
        <v>45</v>
      </c>
      <c r="J190" s="116">
        <v>40</v>
      </c>
    </row>
    <row r="191" spans="1:10" s="116" customFormat="1" x14ac:dyDescent="0.25">
      <c r="A191" s="116">
        <v>190</v>
      </c>
      <c r="B191" t="s">
        <v>568</v>
      </c>
      <c r="C191" s="116">
        <v>47</v>
      </c>
      <c r="D191" s="116" t="s">
        <v>51</v>
      </c>
      <c r="E191" t="s">
        <v>27</v>
      </c>
      <c r="F191" s="116" t="s">
        <v>471</v>
      </c>
      <c r="G191" s="116" t="s">
        <v>614</v>
      </c>
      <c r="H191" s="116">
        <v>187</v>
      </c>
      <c r="I191" s="116">
        <v>46</v>
      </c>
      <c r="J191" s="116">
        <v>25</v>
      </c>
    </row>
    <row r="192" spans="1:10" s="116" customFormat="1" x14ac:dyDescent="0.25">
      <c r="A192" s="116">
        <v>191</v>
      </c>
      <c r="B192" t="s">
        <v>568</v>
      </c>
      <c r="C192" s="116">
        <v>47</v>
      </c>
      <c r="D192" s="116" t="s">
        <v>51</v>
      </c>
      <c r="E192" t="s">
        <v>27</v>
      </c>
      <c r="F192" s="116" t="s">
        <v>473</v>
      </c>
      <c r="G192" s="116" t="s">
        <v>615</v>
      </c>
      <c r="H192" s="116">
        <v>188</v>
      </c>
      <c r="I192" s="116">
        <v>47</v>
      </c>
      <c r="J192" s="116">
        <v>11</v>
      </c>
    </row>
    <row r="193" spans="1:10" s="116" customFormat="1" x14ac:dyDescent="0.25">
      <c r="A193" s="116">
        <v>192</v>
      </c>
      <c r="B193" t="s">
        <v>26</v>
      </c>
      <c r="C193" s="116">
        <v>47</v>
      </c>
      <c r="D193" s="116" t="s">
        <v>28</v>
      </c>
      <c r="E193" t="s">
        <v>27</v>
      </c>
      <c r="F193" s="116" t="s">
        <v>381</v>
      </c>
      <c r="G193" s="116" t="s">
        <v>521</v>
      </c>
      <c r="H193" s="116">
        <v>95</v>
      </c>
      <c r="I193" s="116">
        <v>1</v>
      </c>
      <c r="J193" s="116">
        <v>37</v>
      </c>
    </row>
    <row r="194" spans="1:10" s="116" customFormat="1" x14ac:dyDescent="0.25">
      <c r="A194" s="116">
        <v>193</v>
      </c>
      <c r="B194" t="s">
        <v>26</v>
      </c>
      <c r="C194" s="116">
        <v>47</v>
      </c>
      <c r="D194" s="116" t="s">
        <v>28</v>
      </c>
      <c r="E194" t="s">
        <v>27</v>
      </c>
      <c r="F194" s="116" t="s">
        <v>383</v>
      </c>
      <c r="G194" s="116" t="s">
        <v>522</v>
      </c>
      <c r="H194" s="116">
        <v>96</v>
      </c>
      <c r="I194" s="116">
        <v>2</v>
      </c>
      <c r="J194" s="116">
        <v>12</v>
      </c>
    </row>
    <row r="195" spans="1:10" s="116" customFormat="1" x14ac:dyDescent="0.25">
      <c r="A195" s="116">
        <v>194</v>
      </c>
      <c r="B195" t="s">
        <v>26</v>
      </c>
      <c r="C195" s="116">
        <v>47</v>
      </c>
      <c r="D195" s="116" t="s">
        <v>28</v>
      </c>
      <c r="E195" t="s">
        <v>27</v>
      </c>
      <c r="F195" s="116" t="s">
        <v>385</v>
      </c>
      <c r="G195" s="116" t="s">
        <v>523</v>
      </c>
      <c r="H195" s="116">
        <v>97</v>
      </c>
      <c r="I195" s="116">
        <v>3</v>
      </c>
      <c r="J195" s="116">
        <v>35</v>
      </c>
    </row>
    <row r="196" spans="1:10" s="116" customFormat="1" x14ac:dyDescent="0.25">
      <c r="A196" s="116">
        <v>195</v>
      </c>
      <c r="B196" t="s">
        <v>26</v>
      </c>
      <c r="C196" s="116">
        <v>47</v>
      </c>
      <c r="D196" s="116" t="s">
        <v>28</v>
      </c>
      <c r="E196" t="s">
        <v>27</v>
      </c>
      <c r="F196" s="116" t="s">
        <v>387</v>
      </c>
      <c r="G196" s="116" t="s">
        <v>524</v>
      </c>
      <c r="H196" s="116">
        <v>98</v>
      </c>
      <c r="I196" s="116">
        <v>4</v>
      </c>
      <c r="J196" s="116">
        <v>45</v>
      </c>
    </row>
    <row r="197" spans="1:10" s="116" customFormat="1" x14ac:dyDescent="0.25">
      <c r="A197" s="116">
        <v>196</v>
      </c>
      <c r="B197" t="s">
        <v>26</v>
      </c>
      <c r="C197" s="116">
        <v>47</v>
      </c>
      <c r="D197" s="116" t="s">
        <v>28</v>
      </c>
      <c r="E197" t="s">
        <v>27</v>
      </c>
      <c r="F197" s="116" t="s">
        <v>389</v>
      </c>
      <c r="G197" s="116" t="s">
        <v>525</v>
      </c>
      <c r="H197" s="116">
        <v>99</v>
      </c>
      <c r="I197" s="116">
        <v>5</v>
      </c>
      <c r="J197" s="116">
        <v>7</v>
      </c>
    </row>
    <row r="198" spans="1:10" s="116" customFormat="1" x14ac:dyDescent="0.25">
      <c r="A198" s="116">
        <v>197</v>
      </c>
      <c r="B198" t="s">
        <v>26</v>
      </c>
      <c r="C198" s="116">
        <v>47</v>
      </c>
      <c r="D198" s="116" t="s">
        <v>28</v>
      </c>
      <c r="E198" t="s">
        <v>27</v>
      </c>
      <c r="F198" s="116" t="s">
        <v>391</v>
      </c>
      <c r="G198" s="116" t="s">
        <v>526</v>
      </c>
      <c r="H198" s="116">
        <v>100</v>
      </c>
      <c r="I198" s="116">
        <v>6</v>
      </c>
      <c r="J198" s="116">
        <v>10</v>
      </c>
    </row>
    <row r="199" spans="1:10" s="116" customFormat="1" x14ac:dyDescent="0.25">
      <c r="A199" s="116">
        <v>198</v>
      </c>
      <c r="B199" t="s">
        <v>26</v>
      </c>
      <c r="C199" s="116">
        <v>47</v>
      </c>
      <c r="D199" s="116" t="s">
        <v>28</v>
      </c>
      <c r="E199" t="s">
        <v>27</v>
      </c>
      <c r="F199" s="116" t="s">
        <v>393</v>
      </c>
      <c r="G199" s="116" t="s">
        <v>527</v>
      </c>
      <c r="H199" s="116">
        <v>101</v>
      </c>
      <c r="I199" s="116">
        <v>7</v>
      </c>
      <c r="J199" s="116">
        <v>26</v>
      </c>
    </row>
    <row r="200" spans="1:10" s="116" customFormat="1" x14ac:dyDescent="0.25">
      <c r="A200" s="116">
        <v>199</v>
      </c>
      <c r="B200" t="s">
        <v>26</v>
      </c>
      <c r="C200" s="116">
        <v>47</v>
      </c>
      <c r="D200" s="116" t="s">
        <v>28</v>
      </c>
      <c r="E200" t="s">
        <v>27</v>
      </c>
      <c r="F200" s="116" t="s">
        <v>395</v>
      </c>
      <c r="G200" s="116" t="s">
        <v>528</v>
      </c>
      <c r="H200" s="116">
        <v>102</v>
      </c>
      <c r="I200" s="116">
        <v>8</v>
      </c>
      <c r="J200" s="116">
        <v>14</v>
      </c>
    </row>
    <row r="201" spans="1:10" s="116" customFormat="1" x14ac:dyDescent="0.25">
      <c r="A201" s="116">
        <v>200</v>
      </c>
      <c r="B201" t="s">
        <v>26</v>
      </c>
      <c r="C201" s="116">
        <v>47</v>
      </c>
      <c r="D201" s="116" t="s">
        <v>28</v>
      </c>
      <c r="E201" t="s">
        <v>27</v>
      </c>
      <c r="F201" s="116" t="s">
        <v>397</v>
      </c>
      <c r="G201" s="116" t="s">
        <v>529</v>
      </c>
      <c r="H201" s="116">
        <v>103</v>
      </c>
      <c r="I201" s="116">
        <v>9</v>
      </c>
      <c r="J201" s="116">
        <v>8</v>
      </c>
    </row>
    <row r="202" spans="1:10" s="116" customFormat="1" x14ac:dyDescent="0.25">
      <c r="A202" s="116">
        <v>201</v>
      </c>
      <c r="B202" t="s">
        <v>26</v>
      </c>
      <c r="C202" s="116">
        <v>47</v>
      </c>
      <c r="D202" s="116" t="s">
        <v>28</v>
      </c>
      <c r="E202" t="s">
        <v>27</v>
      </c>
      <c r="F202" s="116" t="s">
        <v>399</v>
      </c>
      <c r="G202" s="116" t="s">
        <v>530</v>
      </c>
      <c r="H202" s="116">
        <v>104</v>
      </c>
      <c r="I202" s="116">
        <v>10</v>
      </c>
      <c r="J202" s="116">
        <v>4</v>
      </c>
    </row>
    <row r="203" spans="1:10" s="116" customFormat="1" x14ac:dyDescent="0.25">
      <c r="A203" s="116">
        <v>202</v>
      </c>
      <c r="B203" t="s">
        <v>26</v>
      </c>
      <c r="C203" s="116">
        <v>47</v>
      </c>
      <c r="D203" s="116" t="s">
        <v>28</v>
      </c>
      <c r="E203" t="s">
        <v>27</v>
      </c>
      <c r="F203" s="116" t="s">
        <v>401</v>
      </c>
      <c r="G203" s="116" t="s">
        <v>531</v>
      </c>
      <c r="H203" s="116">
        <v>105</v>
      </c>
      <c r="I203" s="116">
        <v>11</v>
      </c>
      <c r="J203" s="116">
        <v>21</v>
      </c>
    </row>
    <row r="204" spans="1:10" s="116" customFormat="1" x14ac:dyDescent="0.25">
      <c r="A204" s="116">
        <v>203</v>
      </c>
      <c r="B204" t="s">
        <v>26</v>
      </c>
      <c r="C204" s="116">
        <v>47</v>
      </c>
      <c r="D204" s="116" t="s">
        <v>28</v>
      </c>
      <c r="E204" t="s">
        <v>27</v>
      </c>
      <c r="F204" s="116" t="s">
        <v>403</v>
      </c>
      <c r="G204" s="116" t="s">
        <v>532</v>
      </c>
      <c r="H204" s="116">
        <v>106</v>
      </c>
      <c r="I204" s="116">
        <v>12</v>
      </c>
      <c r="J204" s="116">
        <v>46</v>
      </c>
    </row>
    <row r="205" spans="1:10" s="116" customFormat="1" x14ac:dyDescent="0.25">
      <c r="A205" s="116">
        <v>204</v>
      </c>
      <c r="B205" t="s">
        <v>26</v>
      </c>
      <c r="C205" s="116">
        <v>47</v>
      </c>
      <c r="D205" s="116" t="s">
        <v>28</v>
      </c>
      <c r="E205" t="s">
        <v>27</v>
      </c>
      <c r="F205" s="116" t="s">
        <v>405</v>
      </c>
      <c r="G205" s="116" t="s">
        <v>533</v>
      </c>
      <c r="H205" s="116">
        <v>107</v>
      </c>
      <c r="I205" s="116">
        <v>13</v>
      </c>
      <c r="J205" s="116">
        <v>42</v>
      </c>
    </row>
    <row r="206" spans="1:10" s="116" customFormat="1" ht="30" x14ac:dyDescent="0.25">
      <c r="A206" s="116">
        <v>205</v>
      </c>
      <c r="B206" t="s">
        <v>26</v>
      </c>
      <c r="C206" s="116">
        <v>47</v>
      </c>
      <c r="D206" s="116" t="s">
        <v>28</v>
      </c>
      <c r="E206" t="s">
        <v>27</v>
      </c>
      <c r="F206" s="116" t="s">
        <v>407</v>
      </c>
      <c r="G206" s="116" t="s">
        <v>534</v>
      </c>
      <c r="H206" s="116">
        <v>108</v>
      </c>
      <c r="I206" s="116">
        <v>14</v>
      </c>
      <c r="J206" s="116">
        <v>29</v>
      </c>
    </row>
    <row r="207" spans="1:10" s="116" customFormat="1" x14ac:dyDescent="0.25">
      <c r="A207" s="116">
        <v>206</v>
      </c>
      <c r="B207" t="s">
        <v>26</v>
      </c>
      <c r="C207" s="116">
        <v>47</v>
      </c>
      <c r="D207" s="116" t="s">
        <v>28</v>
      </c>
      <c r="E207" t="s">
        <v>27</v>
      </c>
      <c r="F207" s="116" t="s">
        <v>409</v>
      </c>
      <c r="G207" s="116" t="s">
        <v>535</v>
      </c>
      <c r="H207" s="116">
        <v>109</v>
      </c>
      <c r="I207" s="116">
        <v>15</v>
      </c>
      <c r="J207" s="116">
        <v>17</v>
      </c>
    </row>
    <row r="208" spans="1:10" s="116" customFormat="1" ht="30" x14ac:dyDescent="0.25">
      <c r="A208" s="116">
        <v>207</v>
      </c>
      <c r="B208" t="s">
        <v>26</v>
      </c>
      <c r="C208" s="116">
        <v>47</v>
      </c>
      <c r="D208" s="116" t="s">
        <v>28</v>
      </c>
      <c r="E208" t="s">
        <v>27</v>
      </c>
      <c r="F208" s="116" t="s">
        <v>411</v>
      </c>
      <c r="G208" s="116" t="s">
        <v>536</v>
      </c>
      <c r="H208" s="116">
        <v>110</v>
      </c>
      <c r="I208" s="116">
        <v>16</v>
      </c>
      <c r="J208" s="116">
        <v>23</v>
      </c>
    </row>
    <row r="209" spans="1:10" s="116" customFormat="1" x14ac:dyDescent="0.25">
      <c r="A209" s="116">
        <v>208</v>
      </c>
      <c r="B209" t="s">
        <v>26</v>
      </c>
      <c r="C209" s="116">
        <v>47</v>
      </c>
      <c r="D209" s="116" t="s">
        <v>28</v>
      </c>
      <c r="E209" t="s">
        <v>27</v>
      </c>
      <c r="F209" s="116" t="s">
        <v>413</v>
      </c>
      <c r="G209" s="116" t="s">
        <v>537</v>
      </c>
      <c r="H209" s="116">
        <v>111</v>
      </c>
      <c r="I209" s="116">
        <v>17</v>
      </c>
      <c r="J209" s="116">
        <v>24</v>
      </c>
    </row>
    <row r="210" spans="1:10" s="116" customFormat="1" x14ac:dyDescent="0.25">
      <c r="A210" s="116">
        <v>209</v>
      </c>
      <c r="B210" t="s">
        <v>26</v>
      </c>
      <c r="C210" s="116">
        <v>47</v>
      </c>
      <c r="D210" s="116" t="s">
        <v>28</v>
      </c>
      <c r="E210" t="s">
        <v>27</v>
      </c>
      <c r="F210" s="116" t="s">
        <v>415</v>
      </c>
      <c r="G210" s="116" t="s">
        <v>538</v>
      </c>
      <c r="H210" s="116">
        <v>112</v>
      </c>
      <c r="I210" s="116">
        <v>18</v>
      </c>
      <c r="J210" s="116">
        <v>32</v>
      </c>
    </row>
    <row r="211" spans="1:10" s="116" customFormat="1" x14ac:dyDescent="0.25">
      <c r="A211" s="116">
        <v>210</v>
      </c>
      <c r="B211" t="s">
        <v>26</v>
      </c>
      <c r="C211" s="116">
        <v>47</v>
      </c>
      <c r="D211" s="116" t="s">
        <v>28</v>
      </c>
      <c r="E211" t="s">
        <v>27</v>
      </c>
      <c r="F211" s="116" t="s">
        <v>417</v>
      </c>
      <c r="G211" s="116" t="s">
        <v>539</v>
      </c>
      <c r="H211" s="116">
        <v>113</v>
      </c>
      <c r="I211" s="116">
        <v>19</v>
      </c>
      <c r="J211" s="116">
        <v>16</v>
      </c>
    </row>
    <row r="212" spans="1:10" s="116" customFormat="1" x14ac:dyDescent="0.25">
      <c r="A212" s="116">
        <v>211</v>
      </c>
      <c r="B212" t="s">
        <v>26</v>
      </c>
      <c r="C212" s="116">
        <v>47</v>
      </c>
      <c r="D212" s="116" t="s">
        <v>28</v>
      </c>
      <c r="E212" t="s">
        <v>27</v>
      </c>
      <c r="F212" s="116" t="s">
        <v>419</v>
      </c>
      <c r="G212" s="116" t="s">
        <v>540</v>
      </c>
      <c r="H212" s="116">
        <v>114</v>
      </c>
      <c r="I212" s="116">
        <v>20</v>
      </c>
      <c r="J212" s="116">
        <v>41</v>
      </c>
    </row>
    <row r="213" spans="1:10" s="116" customFormat="1" x14ac:dyDescent="0.25">
      <c r="A213" s="116">
        <v>212</v>
      </c>
      <c r="B213" t="s">
        <v>26</v>
      </c>
      <c r="C213" s="116">
        <v>47</v>
      </c>
      <c r="D213" s="116" t="s">
        <v>28</v>
      </c>
      <c r="E213" t="s">
        <v>27</v>
      </c>
      <c r="F213" s="116" t="s">
        <v>421</v>
      </c>
      <c r="G213" s="116" t="s">
        <v>541</v>
      </c>
      <c r="H213" s="116">
        <v>115</v>
      </c>
      <c r="I213" s="116">
        <v>21</v>
      </c>
      <c r="J213" s="116">
        <v>13</v>
      </c>
    </row>
    <row r="214" spans="1:10" s="116" customFormat="1" x14ac:dyDescent="0.25">
      <c r="A214" s="116">
        <v>213</v>
      </c>
      <c r="B214" t="s">
        <v>26</v>
      </c>
      <c r="C214" s="116">
        <v>47</v>
      </c>
      <c r="D214" s="116" t="s">
        <v>28</v>
      </c>
      <c r="E214" t="s">
        <v>27</v>
      </c>
      <c r="F214" s="116" t="s">
        <v>423</v>
      </c>
      <c r="G214" s="116" t="s">
        <v>542</v>
      </c>
      <c r="H214" s="116">
        <v>116</v>
      </c>
      <c r="I214" s="116">
        <v>22</v>
      </c>
      <c r="J214" s="116">
        <v>39</v>
      </c>
    </row>
    <row r="215" spans="1:10" s="116" customFormat="1" x14ac:dyDescent="0.25">
      <c r="A215" s="116">
        <v>214</v>
      </c>
      <c r="B215" t="s">
        <v>26</v>
      </c>
      <c r="C215" s="116">
        <v>47</v>
      </c>
      <c r="D215" s="116" t="s">
        <v>28</v>
      </c>
      <c r="E215" t="s">
        <v>27</v>
      </c>
      <c r="F215" s="116" t="s">
        <v>425</v>
      </c>
      <c r="G215" s="116" t="s">
        <v>543</v>
      </c>
      <c r="H215" s="116">
        <v>117</v>
      </c>
      <c r="I215" s="116">
        <v>23</v>
      </c>
      <c r="J215" s="116">
        <v>6</v>
      </c>
    </row>
    <row r="216" spans="1:10" s="116" customFormat="1" x14ac:dyDescent="0.25">
      <c r="A216" s="116">
        <v>215</v>
      </c>
      <c r="B216" t="s">
        <v>26</v>
      </c>
      <c r="C216" s="116">
        <v>47</v>
      </c>
      <c r="D216" s="116" t="s">
        <v>28</v>
      </c>
      <c r="E216" t="s">
        <v>27</v>
      </c>
      <c r="F216" s="116" t="s">
        <v>427</v>
      </c>
      <c r="G216" s="116" t="s">
        <v>544</v>
      </c>
      <c r="H216" s="116">
        <v>118</v>
      </c>
      <c r="I216" s="116">
        <v>24</v>
      </c>
      <c r="J216" s="116">
        <v>34</v>
      </c>
    </row>
    <row r="217" spans="1:10" s="116" customFormat="1" x14ac:dyDescent="0.25">
      <c r="A217" s="116">
        <v>216</v>
      </c>
      <c r="B217" t="s">
        <v>26</v>
      </c>
      <c r="C217" s="116">
        <v>47</v>
      </c>
      <c r="D217" s="116" t="s">
        <v>28</v>
      </c>
      <c r="E217" t="s">
        <v>27</v>
      </c>
      <c r="F217" s="116" t="s">
        <v>429</v>
      </c>
      <c r="G217" s="116" t="s">
        <v>545</v>
      </c>
      <c r="H217" s="116">
        <v>119</v>
      </c>
      <c r="I217" s="116">
        <v>25</v>
      </c>
      <c r="J217" s="116">
        <v>5</v>
      </c>
    </row>
    <row r="218" spans="1:10" s="116" customFormat="1" x14ac:dyDescent="0.25">
      <c r="A218" s="116">
        <v>217</v>
      </c>
      <c r="B218" t="s">
        <v>26</v>
      </c>
      <c r="C218" s="116">
        <v>47</v>
      </c>
      <c r="D218" s="116" t="s">
        <v>28</v>
      </c>
      <c r="E218" t="s">
        <v>27</v>
      </c>
      <c r="F218" s="116" t="s">
        <v>431</v>
      </c>
      <c r="G218" s="116" t="s">
        <v>546</v>
      </c>
      <c r="H218" s="116">
        <v>120</v>
      </c>
      <c r="I218" s="116">
        <v>26</v>
      </c>
      <c r="J218" s="116">
        <v>30</v>
      </c>
    </row>
    <row r="219" spans="1:10" s="116" customFormat="1" x14ac:dyDescent="0.25">
      <c r="A219" s="116">
        <v>218</v>
      </c>
      <c r="B219" t="s">
        <v>26</v>
      </c>
      <c r="C219" s="116">
        <v>47</v>
      </c>
      <c r="D219" s="116" t="s">
        <v>28</v>
      </c>
      <c r="E219" t="s">
        <v>27</v>
      </c>
      <c r="F219" s="116" t="s">
        <v>433</v>
      </c>
      <c r="G219" s="116" t="s">
        <v>547</v>
      </c>
      <c r="H219" s="116">
        <v>121</v>
      </c>
      <c r="I219" s="116">
        <v>27</v>
      </c>
      <c r="J219" s="116">
        <v>43</v>
      </c>
    </row>
    <row r="220" spans="1:10" s="116" customFormat="1" x14ac:dyDescent="0.25">
      <c r="A220" s="116">
        <v>219</v>
      </c>
      <c r="B220" t="s">
        <v>26</v>
      </c>
      <c r="C220" s="116">
        <v>47</v>
      </c>
      <c r="D220" s="116" t="s">
        <v>28</v>
      </c>
      <c r="E220" t="s">
        <v>27</v>
      </c>
      <c r="F220" s="116" t="s">
        <v>435</v>
      </c>
      <c r="G220" s="116" t="s">
        <v>548</v>
      </c>
      <c r="H220" s="116">
        <v>122</v>
      </c>
      <c r="I220" s="116">
        <v>28</v>
      </c>
      <c r="J220" s="116">
        <v>33</v>
      </c>
    </row>
    <row r="221" spans="1:10" s="116" customFormat="1" x14ac:dyDescent="0.25">
      <c r="A221" s="116">
        <v>220</v>
      </c>
      <c r="B221" t="s">
        <v>26</v>
      </c>
      <c r="C221" s="116">
        <v>47</v>
      </c>
      <c r="D221" s="116" t="s">
        <v>28</v>
      </c>
      <c r="E221" t="s">
        <v>27</v>
      </c>
      <c r="F221" s="116" t="s">
        <v>437</v>
      </c>
      <c r="G221" s="116" t="s">
        <v>549</v>
      </c>
      <c r="H221" s="116">
        <v>123</v>
      </c>
      <c r="I221" s="116">
        <v>29</v>
      </c>
      <c r="J221" s="116">
        <v>15</v>
      </c>
    </row>
    <row r="222" spans="1:10" s="116" customFormat="1" x14ac:dyDescent="0.25">
      <c r="A222" s="116">
        <v>221</v>
      </c>
      <c r="B222" t="s">
        <v>26</v>
      </c>
      <c r="C222" s="116">
        <v>47</v>
      </c>
      <c r="D222" s="116" t="s">
        <v>28</v>
      </c>
      <c r="E222" t="s">
        <v>27</v>
      </c>
      <c r="F222" s="116" t="s">
        <v>439</v>
      </c>
      <c r="G222" s="116" t="s">
        <v>550</v>
      </c>
      <c r="H222" s="116">
        <v>124</v>
      </c>
      <c r="I222" s="116">
        <v>30</v>
      </c>
      <c r="J222" s="116">
        <v>36</v>
      </c>
    </row>
    <row r="223" spans="1:10" s="116" customFormat="1" ht="30" x14ac:dyDescent="0.25">
      <c r="A223" s="116">
        <v>222</v>
      </c>
      <c r="B223" t="s">
        <v>26</v>
      </c>
      <c r="C223" s="116">
        <v>47</v>
      </c>
      <c r="D223" s="116" t="s">
        <v>28</v>
      </c>
      <c r="E223" t="s">
        <v>27</v>
      </c>
      <c r="F223" s="116" t="s">
        <v>441</v>
      </c>
      <c r="G223" s="116" t="s">
        <v>551</v>
      </c>
      <c r="H223" s="116">
        <v>125</v>
      </c>
      <c r="I223" s="116">
        <v>31</v>
      </c>
      <c r="J223" s="116">
        <v>20</v>
      </c>
    </row>
    <row r="224" spans="1:10" s="116" customFormat="1" x14ac:dyDescent="0.25">
      <c r="A224" s="116">
        <v>223</v>
      </c>
      <c r="B224" t="s">
        <v>26</v>
      </c>
      <c r="C224" s="116">
        <v>47</v>
      </c>
      <c r="D224" s="116" t="s">
        <v>28</v>
      </c>
      <c r="E224" t="s">
        <v>27</v>
      </c>
      <c r="F224" s="116" t="s">
        <v>443</v>
      </c>
      <c r="G224" s="116" t="s">
        <v>552</v>
      </c>
      <c r="H224" s="116">
        <v>126</v>
      </c>
      <c r="I224" s="116">
        <v>32</v>
      </c>
      <c r="J224" s="116">
        <v>44</v>
      </c>
    </row>
    <row r="225" spans="1:10" s="116" customFormat="1" ht="30" x14ac:dyDescent="0.25">
      <c r="A225" s="116">
        <v>224</v>
      </c>
      <c r="B225" t="s">
        <v>26</v>
      </c>
      <c r="C225" s="116">
        <v>47</v>
      </c>
      <c r="D225" s="116" t="s">
        <v>28</v>
      </c>
      <c r="E225" t="s">
        <v>27</v>
      </c>
      <c r="F225" s="116" t="s">
        <v>445</v>
      </c>
      <c r="G225" s="116" t="s">
        <v>553</v>
      </c>
      <c r="H225" s="116">
        <v>127</v>
      </c>
      <c r="I225" s="116">
        <v>33</v>
      </c>
      <c r="J225" s="116">
        <v>1</v>
      </c>
    </row>
    <row r="226" spans="1:10" s="116" customFormat="1" x14ac:dyDescent="0.25">
      <c r="A226" s="116">
        <v>225</v>
      </c>
      <c r="B226" t="s">
        <v>26</v>
      </c>
      <c r="C226" s="116">
        <v>47</v>
      </c>
      <c r="D226" s="116" t="s">
        <v>28</v>
      </c>
      <c r="E226" t="s">
        <v>27</v>
      </c>
      <c r="F226" s="116" t="s">
        <v>447</v>
      </c>
      <c r="G226" s="116" t="s">
        <v>554</v>
      </c>
      <c r="H226" s="116">
        <v>128</v>
      </c>
      <c r="I226" s="116">
        <v>34</v>
      </c>
      <c r="J226" s="116">
        <v>28</v>
      </c>
    </row>
    <row r="227" spans="1:10" s="116" customFormat="1" x14ac:dyDescent="0.25">
      <c r="A227" s="116">
        <v>226</v>
      </c>
      <c r="B227" t="s">
        <v>26</v>
      </c>
      <c r="C227" s="116">
        <v>47</v>
      </c>
      <c r="D227" s="116" t="s">
        <v>28</v>
      </c>
      <c r="E227" t="s">
        <v>27</v>
      </c>
      <c r="F227" s="116" t="s">
        <v>449</v>
      </c>
      <c r="G227" s="116" t="s">
        <v>555</v>
      </c>
      <c r="H227" s="116">
        <v>129</v>
      </c>
      <c r="I227" s="116">
        <v>35</v>
      </c>
      <c r="J227" s="116">
        <v>38</v>
      </c>
    </row>
    <row r="228" spans="1:10" s="116" customFormat="1" x14ac:dyDescent="0.25">
      <c r="A228" s="116">
        <v>227</v>
      </c>
      <c r="B228" t="s">
        <v>26</v>
      </c>
      <c r="C228" s="116">
        <v>47</v>
      </c>
      <c r="D228" s="116" t="s">
        <v>28</v>
      </c>
      <c r="E228" t="s">
        <v>27</v>
      </c>
      <c r="F228" s="116" t="s">
        <v>451</v>
      </c>
      <c r="G228" s="116" t="s">
        <v>556</v>
      </c>
      <c r="H228" s="116">
        <v>130</v>
      </c>
      <c r="I228" s="116">
        <v>36</v>
      </c>
      <c r="J228" s="116">
        <v>27</v>
      </c>
    </row>
    <row r="229" spans="1:10" s="116" customFormat="1" x14ac:dyDescent="0.25">
      <c r="A229" s="116">
        <v>228</v>
      </c>
      <c r="B229" t="s">
        <v>26</v>
      </c>
      <c r="C229" s="116">
        <v>47</v>
      </c>
      <c r="D229" s="116" t="s">
        <v>28</v>
      </c>
      <c r="E229" t="s">
        <v>27</v>
      </c>
      <c r="F229" s="116" t="s">
        <v>453</v>
      </c>
      <c r="G229" s="116" t="s">
        <v>557</v>
      </c>
      <c r="H229" s="116">
        <v>131</v>
      </c>
      <c r="I229" s="116">
        <v>37</v>
      </c>
      <c r="J229" s="116">
        <v>31</v>
      </c>
    </row>
    <row r="230" spans="1:10" s="116" customFormat="1" x14ac:dyDescent="0.25">
      <c r="A230" s="116">
        <v>229</v>
      </c>
      <c r="B230" t="s">
        <v>26</v>
      </c>
      <c r="C230" s="116">
        <v>47</v>
      </c>
      <c r="D230" s="116" t="s">
        <v>28</v>
      </c>
      <c r="E230" t="s">
        <v>27</v>
      </c>
      <c r="F230" s="116" t="s">
        <v>455</v>
      </c>
      <c r="G230" s="116" t="s">
        <v>558</v>
      </c>
      <c r="H230" s="116">
        <v>132</v>
      </c>
      <c r="I230" s="116">
        <v>38</v>
      </c>
      <c r="J230" s="116">
        <v>3</v>
      </c>
    </row>
    <row r="231" spans="1:10" s="116" customFormat="1" x14ac:dyDescent="0.25">
      <c r="A231" s="116">
        <v>230</v>
      </c>
      <c r="B231" t="s">
        <v>26</v>
      </c>
      <c r="C231" s="116">
        <v>47</v>
      </c>
      <c r="D231" s="116" t="s">
        <v>28</v>
      </c>
      <c r="E231" t="s">
        <v>27</v>
      </c>
      <c r="F231" s="116" t="s">
        <v>457</v>
      </c>
      <c r="G231" s="116" t="s">
        <v>559</v>
      </c>
      <c r="H231" s="116">
        <v>133</v>
      </c>
      <c r="I231" s="116">
        <v>39</v>
      </c>
      <c r="J231" s="116">
        <v>22</v>
      </c>
    </row>
    <row r="232" spans="1:10" s="116" customFormat="1" x14ac:dyDescent="0.25">
      <c r="A232" s="116">
        <v>231</v>
      </c>
      <c r="B232" t="s">
        <v>26</v>
      </c>
      <c r="C232" s="116">
        <v>47</v>
      </c>
      <c r="D232" s="116" t="s">
        <v>28</v>
      </c>
      <c r="E232" t="s">
        <v>27</v>
      </c>
      <c r="F232" s="116" t="s">
        <v>459</v>
      </c>
      <c r="G232" s="116" t="s">
        <v>560</v>
      </c>
      <c r="H232" s="116">
        <v>134</v>
      </c>
      <c r="I232" s="116">
        <v>40</v>
      </c>
      <c r="J232" s="116">
        <v>9</v>
      </c>
    </row>
    <row r="233" spans="1:10" s="116" customFormat="1" x14ac:dyDescent="0.25">
      <c r="A233" s="116">
        <v>232</v>
      </c>
      <c r="B233" t="s">
        <v>26</v>
      </c>
      <c r="C233" s="116">
        <v>47</v>
      </c>
      <c r="D233" s="116" t="s">
        <v>28</v>
      </c>
      <c r="E233" t="s">
        <v>27</v>
      </c>
      <c r="F233" s="116" t="s">
        <v>461</v>
      </c>
      <c r="G233" s="116" t="s">
        <v>561</v>
      </c>
      <c r="H233" s="116">
        <v>135</v>
      </c>
      <c r="I233" s="116">
        <v>41</v>
      </c>
      <c r="J233" s="116">
        <v>47</v>
      </c>
    </row>
    <row r="234" spans="1:10" s="116" customFormat="1" ht="30" x14ac:dyDescent="0.25">
      <c r="A234" s="116">
        <v>233</v>
      </c>
      <c r="B234" t="s">
        <v>26</v>
      </c>
      <c r="C234" s="116">
        <v>47</v>
      </c>
      <c r="D234" s="116" t="s">
        <v>28</v>
      </c>
      <c r="E234" t="s">
        <v>27</v>
      </c>
      <c r="F234" s="116" t="s">
        <v>463</v>
      </c>
      <c r="G234" s="116" t="s">
        <v>562</v>
      </c>
      <c r="H234" s="116">
        <v>136</v>
      </c>
      <c r="I234" s="116">
        <v>42</v>
      </c>
      <c r="J234" s="116">
        <v>19</v>
      </c>
    </row>
    <row r="235" spans="1:10" s="116" customFormat="1" x14ac:dyDescent="0.25">
      <c r="A235" s="116">
        <v>234</v>
      </c>
      <c r="B235" t="s">
        <v>26</v>
      </c>
      <c r="C235" s="116">
        <v>47</v>
      </c>
      <c r="D235" s="116" t="s">
        <v>28</v>
      </c>
      <c r="E235" t="s">
        <v>27</v>
      </c>
      <c r="F235" s="116" t="s">
        <v>465</v>
      </c>
      <c r="G235" s="116" t="s">
        <v>563</v>
      </c>
      <c r="H235" s="116">
        <v>137</v>
      </c>
      <c r="I235" s="116">
        <v>43</v>
      </c>
      <c r="J235" s="116">
        <v>2</v>
      </c>
    </row>
    <row r="236" spans="1:10" s="116" customFormat="1" ht="30" x14ac:dyDescent="0.25">
      <c r="A236" s="116">
        <v>235</v>
      </c>
      <c r="B236" t="s">
        <v>26</v>
      </c>
      <c r="C236" s="116">
        <v>47</v>
      </c>
      <c r="D236" s="116" t="s">
        <v>28</v>
      </c>
      <c r="E236" t="s">
        <v>27</v>
      </c>
      <c r="F236" s="116" t="s">
        <v>467</v>
      </c>
      <c r="G236" s="116" t="s">
        <v>564</v>
      </c>
      <c r="H236" s="116">
        <v>138</v>
      </c>
      <c r="I236" s="116">
        <v>44</v>
      </c>
      <c r="J236" s="116">
        <v>18</v>
      </c>
    </row>
    <row r="237" spans="1:10" s="116" customFormat="1" x14ac:dyDescent="0.25">
      <c r="A237" s="116">
        <v>236</v>
      </c>
      <c r="B237" t="s">
        <v>26</v>
      </c>
      <c r="C237" s="116">
        <v>47</v>
      </c>
      <c r="D237" s="116" t="s">
        <v>28</v>
      </c>
      <c r="E237" t="s">
        <v>27</v>
      </c>
      <c r="F237" s="116" t="s">
        <v>469</v>
      </c>
      <c r="G237" s="116" t="s">
        <v>565</v>
      </c>
      <c r="H237" s="116">
        <v>139</v>
      </c>
      <c r="I237" s="116">
        <v>45</v>
      </c>
      <c r="J237" s="116">
        <v>40</v>
      </c>
    </row>
    <row r="238" spans="1:10" s="116" customFormat="1" x14ac:dyDescent="0.25">
      <c r="A238" s="116">
        <v>237</v>
      </c>
      <c r="B238" t="s">
        <v>26</v>
      </c>
      <c r="C238" s="116">
        <v>47</v>
      </c>
      <c r="D238" s="116" t="s">
        <v>28</v>
      </c>
      <c r="E238" t="s">
        <v>27</v>
      </c>
      <c r="F238" s="116" t="s">
        <v>471</v>
      </c>
      <c r="G238" s="116" t="s">
        <v>566</v>
      </c>
      <c r="H238" s="116">
        <v>140</v>
      </c>
      <c r="I238" s="116">
        <v>46</v>
      </c>
      <c r="J238" s="116">
        <v>25</v>
      </c>
    </row>
    <row r="239" spans="1:10" s="116" customFormat="1" x14ac:dyDescent="0.25">
      <c r="A239" s="116">
        <v>238</v>
      </c>
      <c r="B239" t="s">
        <v>26</v>
      </c>
      <c r="C239" s="116">
        <v>47</v>
      </c>
      <c r="D239" s="116" t="s">
        <v>28</v>
      </c>
      <c r="E239" t="s">
        <v>27</v>
      </c>
      <c r="F239" s="116" t="s">
        <v>473</v>
      </c>
      <c r="G239" s="116" t="s">
        <v>567</v>
      </c>
      <c r="H239" s="116">
        <v>141</v>
      </c>
      <c r="I239" s="116">
        <v>47</v>
      </c>
      <c r="J239" s="116">
        <v>11</v>
      </c>
    </row>
    <row r="240" spans="1:10" s="116" customFormat="1" x14ac:dyDescent="0.25">
      <c r="A240" s="116">
        <v>239</v>
      </c>
      <c r="B240" t="s">
        <v>616</v>
      </c>
      <c r="C240" s="116">
        <v>25</v>
      </c>
      <c r="D240" s="116" t="s">
        <v>28</v>
      </c>
      <c r="E240" t="s">
        <v>27</v>
      </c>
      <c r="F240" s="116" t="s">
        <v>383</v>
      </c>
      <c r="G240" s="116" t="s">
        <v>522</v>
      </c>
      <c r="H240" s="116">
        <v>96</v>
      </c>
      <c r="I240" s="116">
        <v>1</v>
      </c>
      <c r="J240" s="116">
        <v>12</v>
      </c>
    </row>
    <row r="241" spans="1:10" s="116" customFormat="1" x14ac:dyDescent="0.25">
      <c r="A241" s="116">
        <v>240</v>
      </c>
      <c r="B241" t="s">
        <v>616</v>
      </c>
      <c r="C241" s="116">
        <v>25</v>
      </c>
      <c r="D241" s="116" t="s">
        <v>28</v>
      </c>
      <c r="E241" t="s">
        <v>27</v>
      </c>
      <c r="F241" s="116" t="s">
        <v>387</v>
      </c>
      <c r="G241" s="116" t="s">
        <v>524</v>
      </c>
      <c r="H241" s="116">
        <v>98</v>
      </c>
      <c r="I241" s="116">
        <v>2</v>
      </c>
      <c r="J241" s="116">
        <v>45</v>
      </c>
    </row>
    <row r="242" spans="1:10" s="116" customFormat="1" x14ac:dyDescent="0.25">
      <c r="A242" s="116">
        <v>241</v>
      </c>
      <c r="B242" t="s">
        <v>616</v>
      </c>
      <c r="C242" s="116">
        <v>25</v>
      </c>
      <c r="D242" s="116" t="s">
        <v>28</v>
      </c>
      <c r="E242" t="s">
        <v>27</v>
      </c>
      <c r="F242" s="116" t="s">
        <v>389</v>
      </c>
      <c r="G242" s="116" t="s">
        <v>525</v>
      </c>
      <c r="H242" s="116">
        <v>99</v>
      </c>
      <c r="I242" s="116">
        <v>3</v>
      </c>
      <c r="J242" s="116">
        <v>7</v>
      </c>
    </row>
    <row r="243" spans="1:10" s="116" customFormat="1" x14ac:dyDescent="0.25">
      <c r="A243" s="116">
        <v>242</v>
      </c>
      <c r="B243" t="s">
        <v>616</v>
      </c>
      <c r="C243" s="116">
        <v>25</v>
      </c>
      <c r="D243" s="116" t="s">
        <v>28</v>
      </c>
      <c r="E243" t="s">
        <v>27</v>
      </c>
      <c r="F243" s="116" t="s">
        <v>391</v>
      </c>
      <c r="G243" s="116" t="s">
        <v>526</v>
      </c>
      <c r="H243" s="116">
        <v>100</v>
      </c>
      <c r="I243" s="116">
        <v>4</v>
      </c>
      <c r="J243" s="116">
        <v>10</v>
      </c>
    </row>
    <row r="244" spans="1:10" s="116" customFormat="1" x14ac:dyDescent="0.25">
      <c r="A244" s="116">
        <v>243</v>
      </c>
      <c r="B244" t="s">
        <v>616</v>
      </c>
      <c r="C244" s="116">
        <v>25</v>
      </c>
      <c r="D244" s="116" t="s">
        <v>28</v>
      </c>
      <c r="E244" t="s">
        <v>27</v>
      </c>
      <c r="F244" s="116" t="s">
        <v>405</v>
      </c>
      <c r="G244" s="116" t="s">
        <v>533</v>
      </c>
      <c r="H244" s="116">
        <v>107</v>
      </c>
      <c r="I244" s="116">
        <v>5</v>
      </c>
      <c r="J244" s="116">
        <v>42</v>
      </c>
    </row>
    <row r="245" spans="1:10" s="116" customFormat="1" ht="30" x14ac:dyDescent="0.25">
      <c r="A245" s="116">
        <v>244</v>
      </c>
      <c r="B245" t="s">
        <v>616</v>
      </c>
      <c r="C245" s="116">
        <v>25</v>
      </c>
      <c r="D245" s="116" t="s">
        <v>28</v>
      </c>
      <c r="E245" t="s">
        <v>27</v>
      </c>
      <c r="F245" s="116" t="s">
        <v>445</v>
      </c>
      <c r="G245" s="116" t="s">
        <v>553</v>
      </c>
      <c r="H245" s="116">
        <v>127</v>
      </c>
      <c r="I245" s="116">
        <v>6</v>
      </c>
      <c r="J245" s="116">
        <v>1</v>
      </c>
    </row>
    <row r="246" spans="1:10" s="116" customFormat="1" x14ac:dyDescent="0.25">
      <c r="A246" s="116">
        <v>245</v>
      </c>
      <c r="B246" t="s">
        <v>616</v>
      </c>
      <c r="C246" s="116">
        <v>25</v>
      </c>
      <c r="D246" s="116" t="s">
        <v>28</v>
      </c>
      <c r="E246" t="s">
        <v>27</v>
      </c>
      <c r="F246" s="116" t="s">
        <v>443</v>
      </c>
      <c r="G246" s="116" t="s">
        <v>552</v>
      </c>
      <c r="H246" s="116">
        <v>126</v>
      </c>
      <c r="I246" s="116">
        <v>7</v>
      </c>
      <c r="J246" s="116">
        <v>44</v>
      </c>
    </row>
    <row r="247" spans="1:10" s="116" customFormat="1" x14ac:dyDescent="0.25">
      <c r="A247" s="116">
        <v>246</v>
      </c>
      <c r="B247" t="s">
        <v>616</v>
      </c>
      <c r="C247" s="116">
        <v>25</v>
      </c>
      <c r="D247" s="116" t="s">
        <v>28</v>
      </c>
      <c r="E247" t="s">
        <v>27</v>
      </c>
      <c r="F247" s="116" t="s">
        <v>401</v>
      </c>
      <c r="G247" s="116" t="s">
        <v>531</v>
      </c>
      <c r="H247" s="116">
        <v>105</v>
      </c>
      <c r="I247" s="116">
        <v>8</v>
      </c>
      <c r="J247" s="116">
        <v>21</v>
      </c>
    </row>
    <row r="248" spans="1:10" s="116" customFormat="1" x14ac:dyDescent="0.25">
      <c r="A248" s="116">
        <v>247</v>
      </c>
      <c r="B248" t="s">
        <v>616</v>
      </c>
      <c r="C248" s="116">
        <v>25</v>
      </c>
      <c r="D248" s="116" t="s">
        <v>28</v>
      </c>
      <c r="E248" t="s">
        <v>27</v>
      </c>
      <c r="F248" s="116" t="s">
        <v>413</v>
      </c>
      <c r="G248" s="116" t="s">
        <v>537</v>
      </c>
      <c r="H248" s="116">
        <v>111</v>
      </c>
      <c r="I248" s="116">
        <v>9</v>
      </c>
      <c r="J248" s="116">
        <v>24</v>
      </c>
    </row>
    <row r="249" spans="1:10" s="116" customFormat="1" x14ac:dyDescent="0.25">
      <c r="A249" s="116">
        <v>248</v>
      </c>
      <c r="B249" t="s">
        <v>616</v>
      </c>
      <c r="C249" s="116">
        <v>25</v>
      </c>
      <c r="D249" s="116" t="s">
        <v>28</v>
      </c>
      <c r="E249" t="s">
        <v>27</v>
      </c>
      <c r="F249" s="116" t="s">
        <v>409</v>
      </c>
      <c r="G249" s="116" t="s">
        <v>535</v>
      </c>
      <c r="H249" s="116">
        <v>109</v>
      </c>
      <c r="I249" s="116">
        <v>10</v>
      </c>
      <c r="J249" s="116">
        <v>17</v>
      </c>
    </row>
    <row r="250" spans="1:10" s="116" customFormat="1" x14ac:dyDescent="0.25">
      <c r="A250" s="116">
        <v>249</v>
      </c>
      <c r="B250" t="s">
        <v>616</v>
      </c>
      <c r="C250" s="116">
        <v>25</v>
      </c>
      <c r="D250" s="116" t="s">
        <v>28</v>
      </c>
      <c r="E250" t="s">
        <v>27</v>
      </c>
      <c r="F250" s="116" t="s">
        <v>451</v>
      </c>
      <c r="G250" s="116" t="s">
        <v>556</v>
      </c>
      <c r="H250" s="116">
        <v>130</v>
      </c>
      <c r="I250" s="116">
        <v>11</v>
      </c>
      <c r="J250" s="116">
        <v>27</v>
      </c>
    </row>
    <row r="251" spans="1:10" s="116" customFormat="1" ht="30" x14ac:dyDescent="0.25">
      <c r="A251" s="116">
        <v>250</v>
      </c>
      <c r="B251" t="s">
        <v>616</v>
      </c>
      <c r="C251" s="116">
        <v>25</v>
      </c>
      <c r="D251" s="116" t="s">
        <v>28</v>
      </c>
      <c r="E251" t="s">
        <v>27</v>
      </c>
      <c r="F251" s="116" t="s">
        <v>463</v>
      </c>
      <c r="G251" s="116" t="s">
        <v>562</v>
      </c>
      <c r="H251" s="116">
        <v>136</v>
      </c>
      <c r="I251" s="116">
        <v>12</v>
      </c>
      <c r="J251" s="116">
        <v>19</v>
      </c>
    </row>
    <row r="252" spans="1:10" s="116" customFormat="1" x14ac:dyDescent="0.25">
      <c r="A252" s="116">
        <v>251</v>
      </c>
      <c r="B252" t="s">
        <v>616</v>
      </c>
      <c r="C252" s="116">
        <v>25</v>
      </c>
      <c r="D252" s="116" t="s">
        <v>28</v>
      </c>
      <c r="E252" t="s">
        <v>27</v>
      </c>
      <c r="F252" s="116" t="s">
        <v>417</v>
      </c>
      <c r="G252" s="116" t="s">
        <v>539</v>
      </c>
      <c r="H252" s="116">
        <v>113</v>
      </c>
      <c r="I252" s="116">
        <v>13</v>
      </c>
      <c r="J252" s="116">
        <v>16</v>
      </c>
    </row>
    <row r="253" spans="1:10" s="116" customFormat="1" x14ac:dyDescent="0.25">
      <c r="A253" s="116">
        <v>252</v>
      </c>
      <c r="B253" t="s">
        <v>616</v>
      </c>
      <c r="C253" s="116">
        <v>25</v>
      </c>
      <c r="D253" s="116" t="s">
        <v>28</v>
      </c>
      <c r="E253" t="s">
        <v>27</v>
      </c>
      <c r="F253" s="116" t="s">
        <v>431</v>
      </c>
      <c r="G253" s="116" t="s">
        <v>546</v>
      </c>
      <c r="H253" s="116">
        <v>120</v>
      </c>
      <c r="I253" s="116">
        <v>14</v>
      </c>
      <c r="J253" s="116">
        <v>30</v>
      </c>
    </row>
    <row r="254" spans="1:10" s="116" customFormat="1" x14ac:dyDescent="0.25">
      <c r="A254" s="116">
        <v>253</v>
      </c>
      <c r="B254" t="s">
        <v>616</v>
      </c>
      <c r="C254" s="116">
        <v>25</v>
      </c>
      <c r="D254" s="116" t="s">
        <v>28</v>
      </c>
      <c r="E254" t="s">
        <v>27</v>
      </c>
      <c r="F254" s="116" t="s">
        <v>429</v>
      </c>
      <c r="G254" s="116" t="s">
        <v>545</v>
      </c>
      <c r="H254" s="116">
        <v>119</v>
      </c>
      <c r="I254" s="116">
        <v>15</v>
      </c>
      <c r="J254" s="116">
        <v>5</v>
      </c>
    </row>
    <row r="255" spans="1:10" s="116" customFormat="1" x14ac:dyDescent="0.25">
      <c r="A255" s="116">
        <v>254</v>
      </c>
      <c r="B255" t="s">
        <v>616</v>
      </c>
      <c r="C255" s="116">
        <v>25</v>
      </c>
      <c r="D255" s="116" t="s">
        <v>28</v>
      </c>
      <c r="E255" t="s">
        <v>27</v>
      </c>
      <c r="F255" s="116" t="s">
        <v>437</v>
      </c>
      <c r="G255" s="116" t="s">
        <v>549</v>
      </c>
      <c r="H255" s="116">
        <v>123</v>
      </c>
      <c r="I255" s="116">
        <v>16</v>
      </c>
      <c r="J255" s="116">
        <v>15</v>
      </c>
    </row>
    <row r="256" spans="1:10" s="116" customFormat="1" ht="30" x14ac:dyDescent="0.25">
      <c r="A256" s="116">
        <v>255</v>
      </c>
      <c r="B256" t="s">
        <v>616</v>
      </c>
      <c r="C256" s="116">
        <v>25</v>
      </c>
      <c r="D256" s="116" t="s">
        <v>28</v>
      </c>
      <c r="E256" t="s">
        <v>27</v>
      </c>
      <c r="F256" s="116" t="s">
        <v>441</v>
      </c>
      <c r="G256" s="116" t="s">
        <v>551</v>
      </c>
      <c r="H256" s="116">
        <v>125</v>
      </c>
      <c r="I256" s="116">
        <v>17</v>
      </c>
      <c r="J256" s="116">
        <v>20</v>
      </c>
    </row>
    <row r="257" spans="1:10" s="116" customFormat="1" x14ac:dyDescent="0.25">
      <c r="A257" s="116">
        <v>256</v>
      </c>
      <c r="B257" t="s">
        <v>616</v>
      </c>
      <c r="C257" s="116">
        <v>25</v>
      </c>
      <c r="D257" s="116" t="s">
        <v>28</v>
      </c>
      <c r="E257" t="s">
        <v>27</v>
      </c>
      <c r="F257" s="116" t="s">
        <v>453</v>
      </c>
      <c r="G257" s="116" t="s">
        <v>557</v>
      </c>
      <c r="H257" s="116">
        <v>131</v>
      </c>
      <c r="I257" s="116">
        <v>18</v>
      </c>
      <c r="J257" s="116">
        <v>31</v>
      </c>
    </row>
    <row r="258" spans="1:10" s="116" customFormat="1" x14ac:dyDescent="0.25">
      <c r="A258" s="116">
        <v>257</v>
      </c>
      <c r="B258" t="s">
        <v>616</v>
      </c>
      <c r="C258" s="116">
        <v>25</v>
      </c>
      <c r="D258" s="116" t="s">
        <v>28</v>
      </c>
      <c r="E258" t="s">
        <v>27</v>
      </c>
      <c r="F258" s="116" t="s">
        <v>459</v>
      </c>
      <c r="G258" s="116" t="s">
        <v>560</v>
      </c>
      <c r="H258" s="116">
        <v>134</v>
      </c>
      <c r="I258" s="116">
        <v>19</v>
      </c>
      <c r="J258" s="116">
        <v>9</v>
      </c>
    </row>
    <row r="259" spans="1:10" s="116" customFormat="1" x14ac:dyDescent="0.25">
      <c r="A259" s="116">
        <v>258</v>
      </c>
      <c r="B259" t="s">
        <v>616</v>
      </c>
      <c r="C259" s="116">
        <v>25</v>
      </c>
      <c r="D259" s="116" t="s">
        <v>28</v>
      </c>
      <c r="E259" t="s">
        <v>27</v>
      </c>
      <c r="F259" s="116" t="s">
        <v>461</v>
      </c>
      <c r="G259" s="116" t="s">
        <v>561</v>
      </c>
      <c r="H259" s="116">
        <v>135</v>
      </c>
      <c r="I259" s="116">
        <v>20</v>
      </c>
      <c r="J259" s="116">
        <v>47</v>
      </c>
    </row>
    <row r="260" spans="1:10" s="116" customFormat="1" x14ac:dyDescent="0.25">
      <c r="A260" s="116">
        <v>259</v>
      </c>
      <c r="B260" t="s">
        <v>616</v>
      </c>
      <c r="C260" s="116">
        <v>25</v>
      </c>
      <c r="D260" s="116" t="s">
        <v>28</v>
      </c>
      <c r="E260" t="s">
        <v>27</v>
      </c>
      <c r="F260" s="116" t="s">
        <v>421</v>
      </c>
      <c r="G260" s="116" t="s">
        <v>541</v>
      </c>
      <c r="H260" s="116">
        <v>115</v>
      </c>
      <c r="I260" s="116">
        <v>21</v>
      </c>
      <c r="J260" s="116">
        <v>13</v>
      </c>
    </row>
    <row r="261" spans="1:10" s="116" customFormat="1" x14ac:dyDescent="0.25">
      <c r="A261" s="116">
        <v>260</v>
      </c>
      <c r="B261" t="s">
        <v>616</v>
      </c>
      <c r="C261" s="116">
        <v>25</v>
      </c>
      <c r="D261" s="116" t="s">
        <v>28</v>
      </c>
      <c r="E261" t="s">
        <v>27</v>
      </c>
      <c r="F261" s="116" t="s">
        <v>465</v>
      </c>
      <c r="G261" s="116" t="s">
        <v>563</v>
      </c>
      <c r="H261" s="116">
        <v>137</v>
      </c>
      <c r="I261" s="116">
        <v>22</v>
      </c>
      <c r="J261" s="116">
        <v>2</v>
      </c>
    </row>
    <row r="262" spans="1:10" s="116" customFormat="1" ht="30" x14ac:dyDescent="0.25">
      <c r="A262" s="116">
        <v>261</v>
      </c>
      <c r="B262" t="s">
        <v>616</v>
      </c>
      <c r="C262" s="116">
        <v>25</v>
      </c>
      <c r="D262" s="116" t="s">
        <v>28</v>
      </c>
      <c r="E262" t="s">
        <v>27</v>
      </c>
      <c r="F262" s="116" t="s">
        <v>467</v>
      </c>
      <c r="G262" s="116" t="s">
        <v>564</v>
      </c>
      <c r="H262" s="116">
        <v>138</v>
      </c>
      <c r="I262" s="116">
        <v>23</v>
      </c>
      <c r="J262" s="116">
        <v>18</v>
      </c>
    </row>
    <row r="263" spans="1:10" s="116" customFormat="1" x14ac:dyDescent="0.25">
      <c r="A263" s="116">
        <v>262</v>
      </c>
      <c r="B263" t="s">
        <v>616</v>
      </c>
      <c r="C263" s="116">
        <v>25</v>
      </c>
      <c r="D263" s="116" t="s">
        <v>28</v>
      </c>
      <c r="E263" t="s">
        <v>27</v>
      </c>
      <c r="F263" s="116" t="s">
        <v>473</v>
      </c>
      <c r="G263" s="116" t="s">
        <v>567</v>
      </c>
      <c r="H263" s="116">
        <v>141</v>
      </c>
      <c r="I263" s="116">
        <v>24</v>
      </c>
      <c r="J263" s="116">
        <v>11</v>
      </c>
    </row>
    <row r="264" spans="1:10" s="116" customFormat="1" x14ac:dyDescent="0.25">
      <c r="A264" s="116">
        <v>263</v>
      </c>
      <c r="B264" t="s">
        <v>616</v>
      </c>
      <c r="C264" s="116">
        <v>25</v>
      </c>
      <c r="D264" s="116" t="s">
        <v>28</v>
      </c>
      <c r="E264" t="s">
        <v>27</v>
      </c>
      <c r="F264" s="116" t="s">
        <v>433</v>
      </c>
      <c r="G264" s="116" t="s">
        <v>547</v>
      </c>
      <c r="H264" s="116">
        <v>121</v>
      </c>
      <c r="I264" s="116">
        <v>25</v>
      </c>
      <c r="J264" s="116">
        <v>43</v>
      </c>
    </row>
    <row r="265" spans="1:10" s="116" customFormat="1" x14ac:dyDescent="0.25">
      <c r="A265" s="116">
        <v>264</v>
      </c>
      <c r="B265" t="s">
        <v>617</v>
      </c>
      <c r="C265" s="116">
        <v>25</v>
      </c>
      <c r="D265" s="116" t="s">
        <v>51</v>
      </c>
      <c r="E265" t="s">
        <v>27</v>
      </c>
      <c r="F265" s="116" t="s">
        <v>383</v>
      </c>
      <c r="G265" s="116" t="s">
        <v>570</v>
      </c>
      <c r="H265" s="116">
        <v>143</v>
      </c>
      <c r="I265" s="116">
        <v>1</v>
      </c>
      <c r="J265" s="116">
        <v>12</v>
      </c>
    </row>
    <row r="266" spans="1:10" s="116" customFormat="1" x14ac:dyDescent="0.25">
      <c r="A266" s="116">
        <v>265</v>
      </c>
      <c r="B266" t="s">
        <v>617</v>
      </c>
      <c r="C266" s="116">
        <v>25</v>
      </c>
      <c r="D266" s="116" t="s">
        <v>51</v>
      </c>
      <c r="E266" t="s">
        <v>27</v>
      </c>
      <c r="F266" s="116" t="s">
        <v>387</v>
      </c>
      <c r="G266" s="116" t="s">
        <v>572</v>
      </c>
      <c r="H266" s="116">
        <v>145</v>
      </c>
      <c r="I266" s="116">
        <v>2</v>
      </c>
      <c r="J266" s="116">
        <v>45</v>
      </c>
    </row>
    <row r="267" spans="1:10" s="116" customFormat="1" x14ac:dyDescent="0.25">
      <c r="A267" s="116">
        <v>266</v>
      </c>
      <c r="B267" t="s">
        <v>617</v>
      </c>
      <c r="C267" s="116">
        <v>25</v>
      </c>
      <c r="D267" s="116" t="s">
        <v>51</v>
      </c>
      <c r="E267" t="s">
        <v>27</v>
      </c>
      <c r="F267" s="116" t="s">
        <v>389</v>
      </c>
      <c r="G267" s="116" t="s">
        <v>573</v>
      </c>
      <c r="H267" s="116">
        <v>146</v>
      </c>
      <c r="I267" s="116">
        <v>3</v>
      </c>
      <c r="J267" s="116">
        <v>7</v>
      </c>
    </row>
    <row r="268" spans="1:10" s="116" customFormat="1" x14ac:dyDescent="0.25">
      <c r="A268" s="116">
        <v>267</v>
      </c>
      <c r="B268" t="s">
        <v>617</v>
      </c>
      <c r="C268" s="116">
        <v>25</v>
      </c>
      <c r="D268" s="116" t="s">
        <v>51</v>
      </c>
      <c r="E268" t="s">
        <v>27</v>
      </c>
      <c r="F268" s="116" t="s">
        <v>391</v>
      </c>
      <c r="G268" s="116" t="s">
        <v>574</v>
      </c>
      <c r="H268" s="116">
        <v>147</v>
      </c>
      <c r="I268" s="116">
        <v>4</v>
      </c>
      <c r="J268" s="116">
        <v>10</v>
      </c>
    </row>
    <row r="269" spans="1:10" s="116" customFormat="1" ht="30" x14ac:dyDescent="0.25">
      <c r="A269" s="116">
        <v>268</v>
      </c>
      <c r="B269" t="s">
        <v>617</v>
      </c>
      <c r="C269" s="116">
        <v>25</v>
      </c>
      <c r="D269" s="116" t="s">
        <v>51</v>
      </c>
      <c r="E269" t="s">
        <v>27</v>
      </c>
      <c r="F269" s="116" t="s">
        <v>405</v>
      </c>
      <c r="G269" s="116" t="s">
        <v>581</v>
      </c>
      <c r="H269" s="116">
        <v>154</v>
      </c>
      <c r="I269" s="116">
        <v>5</v>
      </c>
      <c r="J269" s="116">
        <v>42</v>
      </c>
    </row>
    <row r="270" spans="1:10" s="116" customFormat="1" ht="30" x14ac:dyDescent="0.25">
      <c r="A270" s="116">
        <v>269</v>
      </c>
      <c r="B270" t="s">
        <v>617</v>
      </c>
      <c r="C270" s="116">
        <v>25</v>
      </c>
      <c r="D270" s="116" t="s">
        <v>51</v>
      </c>
      <c r="E270" t="s">
        <v>27</v>
      </c>
      <c r="F270" s="116" t="s">
        <v>445</v>
      </c>
      <c r="G270" s="116" t="s">
        <v>601</v>
      </c>
      <c r="H270" s="116">
        <v>174</v>
      </c>
      <c r="I270" s="116">
        <v>6</v>
      </c>
      <c r="J270" s="116">
        <v>1</v>
      </c>
    </row>
    <row r="271" spans="1:10" s="116" customFormat="1" x14ac:dyDescent="0.25">
      <c r="A271" s="116">
        <v>270</v>
      </c>
      <c r="B271" t="s">
        <v>617</v>
      </c>
      <c r="C271" s="116">
        <v>25</v>
      </c>
      <c r="D271" s="116" t="s">
        <v>51</v>
      </c>
      <c r="E271" t="s">
        <v>27</v>
      </c>
      <c r="F271" s="116" t="s">
        <v>443</v>
      </c>
      <c r="G271" s="116" t="s">
        <v>600</v>
      </c>
      <c r="H271" s="116">
        <v>173</v>
      </c>
      <c r="I271" s="116">
        <v>7</v>
      </c>
      <c r="J271" s="116">
        <v>44</v>
      </c>
    </row>
    <row r="272" spans="1:10" s="116" customFormat="1" x14ac:dyDescent="0.25">
      <c r="A272" s="116">
        <v>271</v>
      </c>
      <c r="B272" t="s">
        <v>617</v>
      </c>
      <c r="C272" s="116">
        <v>25</v>
      </c>
      <c r="D272" s="116" t="s">
        <v>51</v>
      </c>
      <c r="E272" t="s">
        <v>27</v>
      </c>
      <c r="F272" s="116" t="s">
        <v>401</v>
      </c>
      <c r="G272" s="116" t="s">
        <v>579</v>
      </c>
      <c r="H272" s="116">
        <v>152</v>
      </c>
      <c r="I272" s="116">
        <v>8</v>
      </c>
      <c r="J272" s="116">
        <v>21</v>
      </c>
    </row>
    <row r="273" spans="1:10" s="116" customFormat="1" x14ac:dyDescent="0.25">
      <c r="A273" s="116">
        <v>272</v>
      </c>
      <c r="B273" t="s">
        <v>617</v>
      </c>
      <c r="C273" s="116">
        <v>25</v>
      </c>
      <c r="D273" s="116" t="s">
        <v>51</v>
      </c>
      <c r="E273" t="s">
        <v>27</v>
      </c>
      <c r="F273" s="116" t="s">
        <v>413</v>
      </c>
      <c r="G273" s="116" t="s">
        <v>585</v>
      </c>
      <c r="H273" s="116">
        <v>158</v>
      </c>
      <c r="I273" s="116">
        <v>9</v>
      </c>
      <c r="J273" s="116">
        <v>24</v>
      </c>
    </row>
    <row r="274" spans="1:10" s="116" customFormat="1" x14ac:dyDescent="0.25">
      <c r="A274" s="116">
        <v>273</v>
      </c>
      <c r="B274" t="s">
        <v>617</v>
      </c>
      <c r="C274" s="116">
        <v>25</v>
      </c>
      <c r="D274" s="116" t="s">
        <v>51</v>
      </c>
      <c r="E274" t="s">
        <v>27</v>
      </c>
      <c r="F274" s="116" t="s">
        <v>409</v>
      </c>
      <c r="G274" s="116" t="s">
        <v>583</v>
      </c>
      <c r="H274" s="116">
        <v>156</v>
      </c>
      <c r="I274" s="116">
        <v>10</v>
      </c>
      <c r="J274" s="116">
        <v>17</v>
      </c>
    </row>
    <row r="275" spans="1:10" s="116" customFormat="1" ht="30" x14ac:dyDescent="0.25">
      <c r="A275" s="116">
        <v>274</v>
      </c>
      <c r="B275" t="s">
        <v>617</v>
      </c>
      <c r="C275" s="116">
        <v>25</v>
      </c>
      <c r="D275" s="116" t="s">
        <v>51</v>
      </c>
      <c r="E275" t="s">
        <v>27</v>
      </c>
      <c r="F275" s="116" t="s">
        <v>451</v>
      </c>
      <c r="G275" s="116" t="s">
        <v>604</v>
      </c>
      <c r="H275" s="116">
        <v>177</v>
      </c>
      <c r="I275" s="116">
        <v>11</v>
      </c>
      <c r="J275" s="116">
        <v>27</v>
      </c>
    </row>
    <row r="276" spans="1:10" s="116" customFormat="1" ht="30" x14ac:dyDescent="0.25">
      <c r="A276" s="116">
        <v>275</v>
      </c>
      <c r="B276" t="s">
        <v>617</v>
      </c>
      <c r="C276" s="116">
        <v>25</v>
      </c>
      <c r="D276" s="116" t="s">
        <v>51</v>
      </c>
      <c r="E276" t="s">
        <v>27</v>
      </c>
      <c r="F276" s="116" t="s">
        <v>463</v>
      </c>
      <c r="G276" s="116" t="s">
        <v>610</v>
      </c>
      <c r="H276" s="116">
        <v>183</v>
      </c>
      <c r="I276" s="116">
        <v>12</v>
      </c>
      <c r="J276" s="116">
        <v>19</v>
      </c>
    </row>
    <row r="277" spans="1:10" s="116" customFormat="1" x14ac:dyDescent="0.25">
      <c r="A277" s="116">
        <v>276</v>
      </c>
      <c r="B277" t="s">
        <v>617</v>
      </c>
      <c r="C277" s="116">
        <v>25</v>
      </c>
      <c r="D277" s="116" t="s">
        <v>51</v>
      </c>
      <c r="E277" t="s">
        <v>27</v>
      </c>
      <c r="F277" s="116" t="s">
        <v>417</v>
      </c>
      <c r="G277" s="116" t="s">
        <v>587</v>
      </c>
      <c r="H277" s="116">
        <v>160</v>
      </c>
      <c r="I277" s="116">
        <v>13</v>
      </c>
      <c r="J277" s="116">
        <v>16</v>
      </c>
    </row>
    <row r="278" spans="1:10" s="116" customFormat="1" x14ac:dyDescent="0.25">
      <c r="A278" s="116">
        <v>277</v>
      </c>
      <c r="B278" t="s">
        <v>617</v>
      </c>
      <c r="C278" s="116">
        <v>25</v>
      </c>
      <c r="D278" s="116" t="s">
        <v>51</v>
      </c>
      <c r="E278" t="s">
        <v>27</v>
      </c>
      <c r="F278" s="116" t="s">
        <v>431</v>
      </c>
      <c r="G278" s="116" t="s">
        <v>594</v>
      </c>
      <c r="H278" s="116">
        <v>167</v>
      </c>
      <c r="I278" s="116">
        <v>14</v>
      </c>
      <c r="J278" s="116">
        <v>30</v>
      </c>
    </row>
    <row r="279" spans="1:10" s="116" customFormat="1" x14ac:dyDescent="0.25">
      <c r="A279" s="116">
        <v>278</v>
      </c>
      <c r="B279" t="s">
        <v>617</v>
      </c>
      <c r="C279" s="116">
        <v>25</v>
      </c>
      <c r="D279" s="116" t="s">
        <v>51</v>
      </c>
      <c r="E279" t="s">
        <v>27</v>
      </c>
      <c r="F279" s="116" t="s">
        <v>429</v>
      </c>
      <c r="G279" s="116" t="s">
        <v>593</v>
      </c>
      <c r="H279" s="116">
        <v>166</v>
      </c>
      <c r="I279" s="116">
        <v>15</v>
      </c>
      <c r="J279" s="116">
        <v>5</v>
      </c>
    </row>
    <row r="280" spans="1:10" s="116" customFormat="1" x14ac:dyDescent="0.25">
      <c r="A280" s="116">
        <v>279</v>
      </c>
      <c r="B280" t="s">
        <v>617</v>
      </c>
      <c r="C280" s="116">
        <v>25</v>
      </c>
      <c r="D280" s="116" t="s">
        <v>51</v>
      </c>
      <c r="E280" t="s">
        <v>27</v>
      </c>
      <c r="F280" s="116" t="s">
        <v>437</v>
      </c>
      <c r="G280" s="116" t="s">
        <v>597</v>
      </c>
      <c r="H280" s="116">
        <v>170</v>
      </c>
      <c r="I280" s="116">
        <v>16</v>
      </c>
      <c r="J280" s="116">
        <v>15</v>
      </c>
    </row>
    <row r="281" spans="1:10" s="116" customFormat="1" ht="30" x14ac:dyDescent="0.25">
      <c r="A281" s="116">
        <v>280</v>
      </c>
      <c r="B281" t="s">
        <v>617</v>
      </c>
      <c r="C281" s="116">
        <v>25</v>
      </c>
      <c r="D281" s="116" t="s">
        <v>51</v>
      </c>
      <c r="E281" t="s">
        <v>27</v>
      </c>
      <c r="F281" s="116" t="s">
        <v>441</v>
      </c>
      <c r="G281" s="116" t="s">
        <v>599</v>
      </c>
      <c r="H281" s="116">
        <v>172</v>
      </c>
      <c r="I281" s="116">
        <v>17</v>
      </c>
      <c r="J281" s="116">
        <v>20</v>
      </c>
    </row>
    <row r="282" spans="1:10" s="116" customFormat="1" x14ac:dyDescent="0.25">
      <c r="A282" s="116">
        <v>281</v>
      </c>
      <c r="B282" t="s">
        <v>617</v>
      </c>
      <c r="C282" s="116">
        <v>25</v>
      </c>
      <c r="D282" s="116" t="s">
        <v>51</v>
      </c>
      <c r="E282" t="s">
        <v>27</v>
      </c>
      <c r="F282" s="116" t="s">
        <v>453</v>
      </c>
      <c r="G282" s="116" t="s">
        <v>605</v>
      </c>
      <c r="H282" s="116">
        <v>178</v>
      </c>
      <c r="I282" s="116">
        <v>18</v>
      </c>
      <c r="J282" s="116">
        <v>31</v>
      </c>
    </row>
    <row r="283" spans="1:10" s="116" customFormat="1" x14ac:dyDescent="0.25">
      <c r="A283" s="116">
        <v>282</v>
      </c>
      <c r="B283" t="s">
        <v>617</v>
      </c>
      <c r="C283" s="116">
        <v>25</v>
      </c>
      <c r="D283" s="116" t="s">
        <v>51</v>
      </c>
      <c r="E283" t="s">
        <v>27</v>
      </c>
      <c r="F283" s="116" t="s">
        <v>459</v>
      </c>
      <c r="G283" s="116" t="s">
        <v>608</v>
      </c>
      <c r="H283" s="116">
        <v>181</v>
      </c>
      <c r="I283" s="116">
        <v>19</v>
      </c>
      <c r="J283" s="116">
        <v>9</v>
      </c>
    </row>
    <row r="284" spans="1:10" s="116" customFormat="1" x14ac:dyDescent="0.25">
      <c r="A284" s="116">
        <v>283</v>
      </c>
      <c r="B284" t="s">
        <v>617</v>
      </c>
      <c r="C284" s="116">
        <v>25</v>
      </c>
      <c r="D284" s="116" t="s">
        <v>51</v>
      </c>
      <c r="E284" t="s">
        <v>27</v>
      </c>
      <c r="F284" s="116" t="s">
        <v>461</v>
      </c>
      <c r="G284" s="116" t="s">
        <v>609</v>
      </c>
      <c r="H284" s="116">
        <v>182</v>
      </c>
      <c r="I284" s="116">
        <v>20</v>
      </c>
      <c r="J284" s="116">
        <v>47</v>
      </c>
    </row>
    <row r="285" spans="1:10" s="116" customFormat="1" x14ac:dyDescent="0.25">
      <c r="A285" s="116">
        <v>284</v>
      </c>
      <c r="B285" t="s">
        <v>617</v>
      </c>
      <c r="C285" s="116">
        <v>25</v>
      </c>
      <c r="D285" s="116" t="s">
        <v>51</v>
      </c>
      <c r="E285" t="s">
        <v>27</v>
      </c>
      <c r="F285" s="116" t="s">
        <v>421</v>
      </c>
      <c r="G285" s="116" t="s">
        <v>589</v>
      </c>
      <c r="H285" s="116">
        <v>162</v>
      </c>
      <c r="I285" s="116">
        <v>21</v>
      </c>
      <c r="J285" s="116">
        <v>13</v>
      </c>
    </row>
    <row r="286" spans="1:10" s="116" customFormat="1" x14ac:dyDescent="0.25">
      <c r="A286" s="116">
        <v>285</v>
      </c>
      <c r="B286" t="s">
        <v>617</v>
      </c>
      <c r="C286" s="116">
        <v>25</v>
      </c>
      <c r="D286" s="116" t="s">
        <v>51</v>
      </c>
      <c r="E286" t="s">
        <v>27</v>
      </c>
      <c r="F286" s="116" t="s">
        <v>465</v>
      </c>
      <c r="G286" s="116" t="s">
        <v>611</v>
      </c>
      <c r="H286" s="116">
        <v>184</v>
      </c>
      <c r="I286" s="116">
        <v>22</v>
      </c>
      <c r="J286" s="116">
        <v>2</v>
      </c>
    </row>
    <row r="287" spans="1:10" s="116" customFormat="1" ht="30" x14ac:dyDescent="0.25">
      <c r="A287" s="116">
        <v>286</v>
      </c>
      <c r="B287" t="s">
        <v>617</v>
      </c>
      <c r="C287" s="116">
        <v>25</v>
      </c>
      <c r="D287" s="116" t="s">
        <v>51</v>
      </c>
      <c r="E287" t="s">
        <v>27</v>
      </c>
      <c r="F287" s="116" t="s">
        <v>467</v>
      </c>
      <c r="G287" s="116" t="s">
        <v>612</v>
      </c>
      <c r="H287" s="116">
        <v>185</v>
      </c>
      <c r="I287" s="116">
        <v>23</v>
      </c>
      <c r="J287" s="116">
        <v>18</v>
      </c>
    </row>
    <row r="288" spans="1:10" s="116" customFormat="1" x14ac:dyDescent="0.25">
      <c r="A288" s="116">
        <v>287</v>
      </c>
      <c r="B288" t="s">
        <v>617</v>
      </c>
      <c r="C288" s="116">
        <v>25</v>
      </c>
      <c r="D288" s="116" t="s">
        <v>51</v>
      </c>
      <c r="E288" t="s">
        <v>27</v>
      </c>
      <c r="F288" s="116" t="s">
        <v>473</v>
      </c>
      <c r="G288" s="116" t="s">
        <v>615</v>
      </c>
      <c r="H288" s="116">
        <v>188</v>
      </c>
      <c r="I288" s="116">
        <v>24</v>
      </c>
      <c r="J288" s="116">
        <v>11</v>
      </c>
    </row>
    <row r="289" spans="1:10" s="116" customFormat="1" x14ac:dyDescent="0.25">
      <c r="A289" s="116">
        <v>288</v>
      </c>
      <c r="B289" t="s">
        <v>617</v>
      </c>
      <c r="C289" s="116">
        <v>25</v>
      </c>
      <c r="D289" s="116" t="s">
        <v>51</v>
      </c>
      <c r="E289" t="s">
        <v>27</v>
      </c>
      <c r="F289" s="116" t="s">
        <v>433</v>
      </c>
      <c r="G289" s="116" t="s">
        <v>590</v>
      </c>
      <c r="H289" s="116">
        <v>163</v>
      </c>
      <c r="I289" s="116">
        <v>25</v>
      </c>
      <c r="J289" s="116">
        <v>43</v>
      </c>
    </row>
    <row r="290" spans="1:10" s="116" customFormat="1" x14ac:dyDescent="0.25">
      <c r="A290" s="116">
        <v>1253</v>
      </c>
      <c r="B290" t="s">
        <v>681</v>
      </c>
      <c r="C290" s="116">
        <v>47</v>
      </c>
      <c r="D290" s="116" t="s">
        <v>28</v>
      </c>
      <c r="E290" t="s">
        <v>682</v>
      </c>
      <c r="F290" s="116" t="s">
        <v>381</v>
      </c>
      <c r="G290" s="116" t="s">
        <v>1123</v>
      </c>
      <c r="H290" s="116">
        <v>565</v>
      </c>
      <c r="I290" s="116">
        <v>1</v>
      </c>
      <c r="J290" s="116">
        <v>37</v>
      </c>
    </row>
    <row r="291" spans="1:10" s="116" customFormat="1" x14ac:dyDescent="0.25">
      <c r="A291" s="116">
        <v>1254</v>
      </c>
      <c r="B291" t="s">
        <v>681</v>
      </c>
      <c r="C291" s="116">
        <v>47</v>
      </c>
      <c r="D291" s="116" t="s">
        <v>28</v>
      </c>
      <c r="E291" t="s">
        <v>682</v>
      </c>
      <c r="F291" s="116" t="s">
        <v>383</v>
      </c>
      <c r="G291" s="116" t="s">
        <v>683</v>
      </c>
      <c r="H291" s="116">
        <v>566</v>
      </c>
      <c r="I291" s="116">
        <v>2</v>
      </c>
      <c r="J291" s="116">
        <v>12</v>
      </c>
    </row>
    <row r="292" spans="1:10" s="116" customFormat="1" x14ac:dyDescent="0.25">
      <c r="A292" s="116">
        <v>1255</v>
      </c>
      <c r="B292" t="s">
        <v>681</v>
      </c>
      <c r="C292" s="116">
        <v>47</v>
      </c>
      <c r="D292" s="116" t="s">
        <v>28</v>
      </c>
      <c r="E292" t="s">
        <v>682</v>
      </c>
      <c r="F292" s="116" t="s">
        <v>385</v>
      </c>
      <c r="G292" s="116" t="s">
        <v>1124</v>
      </c>
      <c r="H292" s="116">
        <v>567</v>
      </c>
      <c r="I292" s="116">
        <v>3</v>
      </c>
      <c r="J292" s="116">
        <v>35</v>
      </c>
    </row>
    <row r="293" spans="1:10" s="116" customFormat="1" x14ac:dyDescent="0.25">
      <c r="A293" s="116">
        <v>1256</v>
      </c>
      <c r="B293" t="s">
        <v>681</v>
      </c>
      <c r="C293" s="116">
        <v>47</v>
      </c>
      <c r="D293" s="116" t="s">
        <v>28</v>
      </c>
      <c r="E293" t="s">
        <v>682</v>
      </c>
      <c r="F293" s="116" t="s">
        <v>387</v>
      </c>
      <c r="G293" s="116" t="s">
        <v>684</v>
      </c>
      <c r="H293" s="116">
        <v>568</v>
      </c>
      <c r="I293" s="116">
        <v>4</v>
      </c>
      <c r="J293" s="116">
        <v>45</v>
      </c>
    </row>
    <row r="294" spans="1:10" s="116" customFormat="1" x14ac:dyDescent="0.25">
      <c r="A294" s="116">
        <v>1257</v>
      </c>
      <c r="B294" t="s">
        <v>681</v>
      </c>
      <c r="C294" s="116">
        <v>47</v>
      </c>
      <c r="D294" s="116" t="s">
        <v>28</v>
      </c>
      <c r="E294" t="s">
        <v>682</v>
      </c>
      <c r="F294" s="116" t="s">
        <v>389</v>
      </c>
      <c r="G294" s="116" t="s">
        <v>685</v>
      </c>
      <c r="H294" s="116">
        <v>569</v>
      </c>
      <c r="I294" s="116">
        <v>5</v>
      </c>
      <c r="J294" s="116">
        <v>7</v>
      </c>
    </row>
    <row r="295" spans="1:10" s="116" customFormat="1" x14ac:dyDescent="0.25">
      <c r="A295" s="116">
        <v>1258</v>
      </c>
      <c r="B295" t="s">
        <v>681</v>
      </c>
      <c r="C295" s="116">
        <v>47</v>
      </c>
      <c r="D295" s="116" t="s">
        <v>28</v>
      </c>
      <c r="E295" t="s">
        <v>682</v>
      </c>
      <c r="F295" s="116" t="s">
        <v>391</v>
      </c>
      <c r="G295" s="116" t="s">
        <v>686</v>
      </c>
      <c r="H295" s="116">
        <v>570</v>
      </c>
      <c r="I295" s="116">
        <v>6</v>
      </c>
      <c r="J295" s="116">
        <v>10</v>
      </c>
    </row>
    <row r="296" spans="1:10" s="116" customFormat="1" x14ac:dyDescent="0.25">
      <c r="A296" s="116">
        <v>1259</v>
      </c>
      <c r="B296" t="s">
        <v>681</v>
      </c>
      <c r="C296" s="116">
        <v>47</v>
      </c>
      <c r="D296" s="116" t="s">
        <v>28</v>
      </c>
      <c r="E296" t="s">
        <v>682</v>
      </c>
      <c r="F296" s="116" t="s">
        <v>393</v>
      </c>
      <c r="G296" s="116" t="s">
        <v>1125</v>
      </c>
      <c r="H296" s="116">
        <v>571</v>
      </c>
      <c r="I296" s="116">
        <v>7</v>
      </c>
      <c r="J296" s="116">
        <v>26</v>
      </c>
    </row>
    <row r="297" spans="1:10" s="116" customFormat="1" x14ac:dyDescent="0.25">
      <c r="A297" s="116">
        <v>1260</v>
      </c>
      <c r="B297" t="s">
        <v>681</v>
      </c>
      <c r="C297" s="116">
        <v>47</v>
      </c>
      <c r="D297" s="116" t="s">
        <v>28</v>
      </c>
      <c r="E297" t="s">
        <v>682</v>
      </c>
      <c r="F297" s="116" t="s">
        <v>395</v>
      </c>
      <c r="G297" s="116" t="s">
        <v>1126</v>
      </c>
      <c r="H297" s="116">
        <v>572</v>
      </c>
      <c r="I297" s="116">
        <v>8</v>
      </c>
      <c r="J297" s="116">
        <v>14</v>
      </c>
    </row>
    <row r="298" spans="1:10" s="116" customFormat="1" x14ac:dyDescent="0.25">
      <c r="A298" s="116">
        <v>1261</v>
      </c>
      <c r="B298" t="s">
        <v>681</v>
      </c>
      <c r="C298" s="116">
        <v>47</v>
      </c>
      <c r="D298" s="116" t="s">
        <v>28</v>
      </c>
      <c r="E298" t="s">
        <v>682</v>
      </c>
      <c r="F298" s="116" t="s">
        <v>397</v>
      </c>
      <c r="G298" s="116" t="s">
        <v>1127</v>
      </c>
      <c r="H298" s="116">
        <v>573</v>
      </c>
      <c r="I298" s="116">
        <v>9</v>
      </c>
      <c r="J298" s="116">
        <v>8</v>
      </c>
    </row>
    <row r="299" spans="1:10" s="116" customFormat="1" x14ac:dyDescent="0.25">
      <c r="A299" s="116">
        <v>1262</v>
      </c>
      <c r="B299" t="s">
        <v>681</v>
      </c>
      <c r="C299" s="116">
        <v>47</v>
      </c>
      <c r="D299" s="116" t="s">
        <v>28</v>
      </c>
      <c r="E299" t="s">
        <v>682</v>
      </c>
      <c r="F299" s="116" t="s">
        <v>399</v>
      </c>
      <c r="G299" s="116" t="s">
        <v>1128</v>
      </c>
      <c r="H299" s="116">
        <v>574</v>
      </c>
      <c r="I299" s="116">
        <v>10</v>
      </c>
      <c r="J299" s="116">
        <v>4</v>
      </c>
    </row>
    <row r="300" spans="1:10" s="116" customFormat="1" x14ac:dyDescent="0.25">
      <c r="A300" s="116">
        <v>1263</v>
      </c>
      <c r="B300" t="s">
        <v>681</v>
      </c>
      <c r="C300" s="116">
        <v>47</v>
      </c>
      <c r="D300" s="116" t="s">
        <v>28</v>
      </c>
      <c r="E300" t="s">
        <v>682</v>
      </c>
      <c r="F300" s="116" t="s">
        <v>401</v>
      </c>
      <c r="G300" s="116" t="s">
        <v>690</v>
      </c>
      <c r="H300" s="116">
        <v>575</v>
      </c>
      <c r="I300" s="116">
        <v>11</v>
      </c>
      <c r="J300" s="116">
        <v>21</v>
      </c>
    </row>
    <row r="301" spans="1:10" s="116" customFormat="1" x14ac:dyDescent="0.25">
      <c r="A301" s="116">
        <v>1264</v>
      </c>
      <c r="B301" t="s">
        <v>681</v>
      </c>
      <c r="C301" s="116">
        <v>47</v>
      </c>
      <c r="D301" s="116" t="s">
        <v>28</v>
      </c>
      <c r="E301" t="s">
        <v>682</v>
      </c>
      <c r="F301" s="116" t="s">
        <v>403</v>
      </c>
      <c r="G301" s="116" t="s">
        <v>1129</v>
      </c>
      <c r="H301" s="116">
        <v>576</v>
      </c>
      <c r="I301" s="116">
        <v>12</v>
      </c>
      <c r="J301" s="116">
        <v>46</v>
      </c>
    </row>
    <row r="302" spans="1:10" s="116" customFormat="1" x14ac:dyDescent="0.25">
      <c r="A302" s="116">
        <v>1265</v>
      </c>
      <c r="B302" t="s">
        <v>681</v>
      </c>
      <c r="C302" s="116">
        <v>47</v>
      </c>
      <c r="D302" s="116" t="s">
        <v>28</v>
      </c>
      <c r="E302" t="s">
        <v>682</v>
      </c>
      <c r="F302" s="116" t="s">
        <v>405</v>
      </c>
      <c r="G302" s="116" t="s">
        <v>687</v>
      </c>
      <c r="H302" s="116">
        <v>577</v>
      </c>
      <c r="I302" s="116">
        <v>13</v>
      </c>
      <c r="J302" s="116">
        <v>42</v>
      </c>
    </row>
    <row r="303" spans="1:10" s="116" customFormat="1" x14ac:dyDescent="0.25">
      <c r="A303" s="116">
        <v>1266</v>
      </c>
      <c r="B303" t="s">
        <v>681</v>
      </c>
      <c r="C303" s="116">
        <v>47</v>
      </c>
      <c r="D303" s="116" t="s">
        <v>28</v>
      </c>
      <c r="E303" t="s">
        <v>682</v>
      </c>
      <c r="F303" s="116" t="s">
        <v>407</v>
      </c>
      <c r="G303" s="116" t="s">
        <v>1130</v>
      </c>
      <c r="H303" s="116">
        <v>578</v>
      </c>
      <c r="I303" s="116">
        <v>14</v>
      </c>
      <c r="J303" s="116">
        <v>29</v>
      </c>
    </row>
    <row r="304" spans="1:10" s="116" customFormat="1" x14ac:dyDescent="0.25">
      <c r="A304" s="116">
        <v>1267</v>
      </c>
      <c r="B304" t="s">
        <v>681</v>
      </c>
      <c r="C304" s="116">
        <v>47</v>
      </c>
      <c r="D304" s="116" t="s">
        <v>28</v>
      </c>
      <c r="E304" t="s">
        <v>682</v>
      </c>
      <c r="F304" s="116" t="s">
        <v>409</v>
      </c>
      <c r="G304" s="116" t="s">
        <v>692</v>
      </c>
      <c r="H304" s="116">
        <v>579</v>
      </c>
      <c r="I304" s="116">
        <v>15</v>
      </c>
      <c r="J304" s="116">
        <v>17</v>
      </c>
    </row>
    <row r="305" spans="1:10" s="116" customFormat="1" ht="30" x14ac:dyDescent="0.25">
      <c r="A305" s="116">
        <v>1268</v>
      </c>
      <c r="B305" t="s">
        <v>681</v>
      </c>
      <c r="C305" s="116">
        <v>47</v>
      </c>
      <c r="D305" s="116" t="s">
        <v>28</v>
      </c>
      <c r="E305" t="s">
        <v>682</v>
      </c>
      <c r="F305" s="116" t="s">
        <v>411</v>
      </c>
      <c r="G305" s="116" t="s">
        <v>1131</v>
      </c>
      <c r="H305" s="116">
        <v>580</v>
      </c>
      <c r="I305" s="116">
        <v>16</v>
      </c>
      <c r="J305" s="116">
        <v>23</v>
      </c>
    </row>
    <row r="306" spans="1:10" s="116" customFormat="1" x14ac:dyDescent="0.25">
      <c r="A306" s="116">
        <v>1269</v>
      </c>
      <c r="B306" t="s">
        <v>681</v>
      </c>
      <c r="C306" s="116">
        <v>47</v>
      </c>
      <c r="D306" s="116" t="s">
        <v>28</v>
      </c>
      <c r="E306" t="s">
        <v>682</v>
      </c>
      <c r="F306" s="116" t="s">
        <v>413</v>
      </c>
      <c r="G306" s="116" t="s">
        <v>691</v>
      </c>
      <c r="H306" s="116">
        <v>581</v>
      </c>
      <c r="I306" s="116">
        <v>17</v>
      </c>
      <c r="J306" s="116">
        <v>24</v>
      </c>
    </row>
    <row r="307" spans="1:10" s="116" customFormat="1" ht="30" x14ac:dyDescent="0.25">
      <c r="A307" s="116">
        <v>1270</v>
      </c>
      <c r="B307" t="s">
        <v>681</v>
      </c>
      <c r="C307" s="116">
        <v>47</v>
      </c>
      <c r="D307" s="116" t="s">
        <v>28</v>
      </c>
      <c r="E307" t="s">
        <v>682</v>
      </c>
      <c r="F307" s="116" t="s">
        <v>415</v>
      </c>
      <c r="G307" s="116" t="s">
        <v>1132</v>
      </c>
      <c r="H307" s="116">
        <v>582</v>
      </c>
      <c r="I307" s="116">
        <v>18</v>
      </c>
      <c r="J307" s="116">
        <v>32</v>
      </c>
    </row>
    <row r="308" spans="1:10" s="116" customFormat="1" x14ac:dyDescent="0.25">
      <c r="A308" s="116">
        <v>1271</v>
      </c>
      <c r="B308" t="s">
        <v>681</v>
      </c>
      <c r="C308" s="116">
        <v>47</v>
      </c>
      <c r="D308" s="116" t="s">
        <v>28</v>
      </c>
      <c r="E308" t="s">
        <v>682</v>
      </c>
      <c r="F308" s="116" t="s">
        <v>417</v>
      </c>
      <c r="G308" s="116" t="s">
        <v>695</v>
      </c>
      <c r="H308" s="116">
        <v>583</v>
      </c>
      <c r="I308" s="116">
        <v>19</v>
      </c>
      <c r="J308" s="116">
        <v>16</v>
      </c>
    </row>
    <row r="309" spans="1:10" s="116" customFormat="1" x14ac:dyDescent="0.25">
      <c r="A309" s="116">
        <v>1272</v>
      </c>
      <c r="B309" t="s">
        <v>681</v>
      </c>
      <c r="C309" s="116">
        <v>47</v>
      </c>
      <c r="D309" s="116" t="s">
        <v>28</v>
      </c>
      <c r="E309" t="s">
        <v>682</v>
      </c>
      <c r="F309" s="116" t="s">
        <v>419</v>
      </c>
      <c r="G309" s="116" t="s">
        <v>1133</v>
      </c>
      <c r="H309" s="116">
        <v>584</v>
      </c>
      <c r="I309" s="116">
        <v>20</v>
      </c>
      <c r="J309" s="116">
        <v>41</v>
      </c>
    </row>
    <row r="310" spans="1:10" s="116" customFormat="1" x14ac:dyDescent="0.25">
      <c r="A310" s="116">
        <v>1273</v>
      </c>
      <c r="B310" t="s">
        <v>681</v>
      </c>
      <c r="C310" s="116">
        <v>47</v>
      </c>
      <c r="D310" s="116" t="s">
        <v>28</v>
      </c>
      <c r="E310" t="s">
        <v>682</v>
      </c>
      <c r="F310" s="116" t="s">
        <v>421</v>
      </c>
      <c r="G310" s="116" t="s">
        <v>703</v>
      </c>
      <c r="H310" s="116">
        <v>585</v>
      </c>
      <c r="I310" s="116">
        <v>21</v>
      </c>
      <c r="J310" s="116">
        <v>13</v>
      </c>
    </row>
    <row r="311" spans="1:10" s="116" customFormat="1" x14ac:dyDescent="0.25">
      <c r="A311" s="116">
        <v>1274</v>
      </c>
      <c r="B311" t="s">
        <v>681</v>
      </c>
      <c r="C311" s="116">
        <v>47</v>
      </c>
      <c r="D311" s="116" t="s">
        <v>28</v>
      </c>
      <c r="E311" t="s">
        <v>682</v>
      </c>
      <c r="F311" s="116" t="s">
        <v>423</v>
      </c>
      <c r="G311" s="116" t="s">
        <v>1134</v>
      </c>
      <c r="H311" s="116">
        <v>586</v>
      </c>
      <c r="I311" s="116">
        <v>22</v>
      </c>
      <c r="J311" s="116">
        <v>39</v>
      </c>
    </row>
    <row r="312" spans="1:10" s="116" customFormat="1" x14ac:dyDescent="0.25">
      <c r="A312" s="116">
        <v>1275</v>
      </c>
      <c r="B312" t="s">
        <v>681</v>
      </c>
      <c r="C312" s="116">
        <v>47</v>
      </c>
      <c r="D312" s="116" t="s">
        <v>28</v>
      </c>
      <c r="E312" t="s">
        <v>682</v>
      </c>
      <c r="F312" s="116" t="s">
        <v>425</v>
      </c>
      <c r="G312" s="116" t="s">
        <v>1135</v>
      </c>
      <c r="H312" s="116">
        <v>587</v>
      </c>
      <c r="I312" s="116">
        <v>23</v>
      </c>
      <c r="J312" s="116">
        <v>6</v>
      </c>
    </row>
    <row r="313" spans="1:10" s="116" customFormat="1" x14ac:dyDescent="0.25">
      <c r="A313" s="116">
        <v>1276</v>
      </c>
      <c r="B313" t="s">
        <v>681</v>
      </c>
      <c r="C313" s="116">
        <v>47</v>
      </c>
      <c r="D313" s="116" t="s">
        <v>28</v>
      </c>
      <c r="E313" t="s">
        <v>682</v>
      </c>
      <c r="F313" s="116" t="s">
        <v>427</v>
      </c>
      <c r="G313" s="116" t="s">
        <v>1136</v>
      </c>
      <c r="H313" s="116">
        <v>588</v>
      </c>
      <c r="I313" s="116">
        <v>24</v>
      </c>
      <c r="J313" s="116">
        <v>34</v>
      </c>
    </row>
    <row r="314" spans="1:10" s="116" customFormat="1" x14ac:dyDescent="0.25">
      <c r="A314" s="116">
        <v>1277</v>
      </c>
      <c r="B314" t="s">
        <v>681</v>
      </c>
      <c r="C314" s="116">
        <v>47</v>
      </c>
      <c r="D314" s="116" t="s">
        <v>28</v>
      </c>
      <c r="E314" t="s">
        <v>682</v>
      </c>
      <c r="F314" s="116" t="s">
        <v>429</v>
      </c>
      <c r="G314" s="116" t="s">
        <v>697</v>
      </c>
      <c r="H314" s="116">
        <v>589</v>
      </c>
      <c r="I314" s="116">
        <v>25</v>
      </c>
      <c r="J314" s="116">
        <v>5</v>
      </c>
    </row>
    <row r="315" spans="1:10" s="116" customFormat="1" x14ac:dyDescent="0.25">
      <c r="A315" s="116">
        <v>1278</v>
      </c>
      <c r="B315" t="s">
        <v>681</v>
      </c>
      <c r="C315" s="116">
        <v>47</v>
      </c>
      <c r="D315" s="116" t="s">
        <v>28</v>
      </c>
      <c r="E315" t="s">
        <v>682</v>
      </c>
      <c r="F315" s="116" t="s">
        <v>431</v>
      </c>
      <c r="G315" s="116" t="s">
        <v>696</v>
      </c>
      <c r="H315" s="116">
        <v>590</v>
      </c>
      <c r="I315" s="116">
        <v>26</v>
      </c>
      <c r="J315" s="116">
        <v>30</v>
      </c>
    </row>
    <row r="316" spans="1:10" s="116" customFormat="1" x14ac:dyDescent="0.25">
      <c r="A316" s="116">
        <v>1279</v>
      </c>
      <c r="B316" t="s">
        <v>681</v>
      </c>
      <c r="C316" s="116">
        <v>47</v>
      </c>
      <c r="D316" s="116" t="s">
        <v>28</v>
      </c>
      <c r="E316" t="s">
        <v>682</v>
      </c>
      <c r="F316" s="116" t="s">
        <v>433</v>
      </c>
      <c r="G316" s="116" t="s">
        <v>707</v>
      </c>
      <c r="H316" s="116">
        <v>591</v>
      </c>
      <c r="I316" s="116">
        <v>27</v>
      </c>
      <c r="J316" s="116">
        <v>43</v>
      </c>
    </row>
    <row r="317" spans="1:10" s="116" customFormat="1" x14ac:dyDescent="0.25">
      <c r="A317" s="116">
        <v>1280</v>
      </c>
      <c r="B317" t="s">
        <v>681</v>
      </c>
      <c r="C317" s="116">
        <v>47</v>
      </c>
      <c r="D317" s="116" t="s">
        <v>28</v>
      </c>
      <c r="E317" t="s">
        <v>682</v>
      </c>
      <c r="F317" s="116" t="s">
        <v>435</v>
      </c>
      <c r="G317" s="116" t="s">
        <v>1137</v>
      </c>
      <c r="H317" s="116">
        <v>592</v>
      </c>
      <c r="I317" s="116">
        <v>28</v>
      </c>
      <c r="J317" s="116">
        <v>33</v>
      </c>
    </row>
    <row r="318" spans="1:10" s="116" customFormat="1" x14ac:dyDescent="0.25">
      <c r="A318" s="116">
        <v>1281</v>
      </c>
      <c r="B318" t="s">
        <v>681</v>
      </c>
      <c r="C318" s="116">
        <v>47</v>
      </c>
      <c r="D318" s="116" t="s">
        <v>28</v>
      </c>
      <c r="E318" t="s">
        <v>682</v>
      </c>
      <c r="F318" s="116" t="s">
        <v>437</v>
      </c>
      <c r="G318" s="116" t="s">
        <v>698</v>
      </c>
      <c r="H318" s="116">
        <v>593</v>
      </c>
      <c r="I318" s="116">
        <v>29</v>
      </c>
      <c r="J318" s="116">
        <v>15</v>
      </c>
    </row>
    <row r="319" spans="1:10" s="116" customFormat="1" x14ac:dyDescent="0.25">
      <c r="A319" s="116">
        <v>1282</v>
      </c>
      <c r="B319" t="s">
        <v>681</v>
      </c>
      <c r="C319" s="116">
        <v>47</v>
      </c>
      <c r="D319" s="116" t="s">
        <v>28</v>
      </c>
      <c r="E319" t="s">
        <v>682</v>
      </c>
      <c r="F319" s="116" t="s">
        <v>439</v>
      </c>
      <c r="G319" s="116" t="s">
        <v>1138</v>
      </c>
      <c r="H319" s="116">
        <v>594</v>
      </c>
      <c r="I319" s="116">
        <v>30</v>
      </c>
      <c r="J319" s="116">
        <v>36</v>
      </c>
    </row>
    <row r="320" spans="1:10" s="116" customFormat="1" ht="30" x14ac:dyDescent="0.25">
      <c r="A320" s="116">
        <v>1283</v>
      </c>
      <c r="B320" t="s">
        <v>681</v>
      </c>
      <c r="C320" s="116">
        <v>47</v>
      </c>
      <c r="D320" s="116" t="s">
        <v>28</v>
      </c>
      <c r="E320" t="s">
        <v>682</v>
      </c>
      <c r="F320" s="116" t="s">
        <v>441</v>
      </c>
      <c r="G320" s="116" t="s">
        <v>699</v>
      </c>
      <c r="H320" s="116">
        <v>595</v>
      </c>
      <c r="I320" s="116">
        <v>31</v>
      </c>
      <c r="J320" s="116">
        <v>20</v>
      </c>
    </row>
    <row r="321" spans="1:10" s="116" customFormat="1" x14ac:dyDescent="0.25">
      <c r="A321" s="116">
        <v>1284</v>
      </c>
      <c r="B321" t="s">
        <v>681</v>
      </c>
      <c r="C321" s="116">
        <v>47</v>
      </c>
      <c r="D321" s="116" t="s">
        <v>28</v>
      </c>
      <c r="E321" t="s">
        <v>682</v>
      </c>
      <c r="F321" s="116" t="s">
        <v>443</v>
      </c>
      <c r="G321" s="116" t="s">
        <v>689</v>
      </c>
      <c r="H321" s="116">
        <v>596</v>
      </c>
      <c r="I321" s="116">
        <v>32</v>
      </c>
      <c r="J321" s="116">
        <v>44</v>
      </c>
    </row>
    <row r="322" spans="1:10" s="116" customFormat="1" ht="30" x14ac:dyDescent="0.25">
      <c r="A322" s="116">
        <v>1285</v>
      </c>
      <c r="B322" t="s">
        <v>681</v>
      </c>
      <c r="C322" s="116">
        <v>47</v>
      </c>
      <c r="D322" s="116" t="s">
        <v>28</v>
      </c>
      <c r="E322" t="s">
        <v>682</v>
      </c>
      <c r="F322" s="116" t="s">
        <v>445</v>
      </c>
      <c r="G322" s="116" t="s">
        <v>688</v>
      </c>
      <c r="H322" s="116">
        <v>597</v>
      </c>
      <c r="I322" s="116">
        <v>33</v>
      </c>
      <c r="J322" s="116">
        <v>1</v>
      </c>
    </row>
    <row r="323" spans="1:10" s="116" customFormat="1" x14ac:dyDescent="0.25">
      <c r="A323" s="116">
        <v>1286</v>
      </c>
      <c r="B323" t="s">
        <v>681</v>
      </c>
      <c r="C323" s="116">
        <v>47</v>
      </c>
      <c r="D323" s="116" t="s">
        <v>28</v>
      </c>
      <c r="E323" t="s">
        <v>682</v>
      </c>
      <c r="F323" s="116" t="s">
        <v>447</v>
      </c>
      <c r="G323" s="116" t="s">
        <v>1139</v>
      </c>
      <c r="H323" s="116">
        <v>598</v>
      </c>
      <c r="I323" s="116">
        <v>34</v>
      </c>
      <c r="J323" s="116">
        <v>28</v>
      </c>
    </row>
    <row r="324" spans="1:10" s="116" customFormat="1" x14ac:dyDescent="0.25">
      <c r="A324" s="116">
        <v>1287</v>
      </c>
      <c r="B324" t="s">
        <v>681</v>
      </c>
      <c r="C324" s="116">
        <v>47</v>
      </c>
      <c r="D324" s="116" t="s">
        <v>28</v>
      </c>
      <c r="E324" t="s">
        <v>682</v>
      </c>
      <c r="F324" s="116" t="s">
        <v>449</v>
      </c>
      <c r="G324" s="116" t="s">
        <v>1140</v>
      </c>
      <c r="H324" s="116">
        <v>599</v>
      </c>
      <c r="I324" s="116">
        <v>35</v>
      </c>
      <c r="J324" s="116">
        <v>38</v>
      </c>
    </row>
    <row r="325" spans="1:10" s="116" customFormat="1" x14ac:dyDescent="0.25">
      <c r="A325" s="116">
        <v>1288</v>
      </c>
      <c r="B325" t="s">
        <v>681</v>
      </c>
      <c r="C325" s="116">
        <v>47</v>
      </c>
      <c r="D325" s="116" t="s">
        <v>28</v>
      </c>
      <c r="E325" t="s">
        <v>682</v>
      </c>
      <c r="F325" s="116" t="s">
        <v>451</v>
      </c>
      <c r="G325" s="116" t="s">
        <v>693</v>
      </c>
      <c r="H325" s="116">
        <v>600</v>
      </c>
      <c r="I325" s="116">
        <v>36</v>
      </c>
      <c r="J325" s="116">
        <v>27</v>
      </c>
    </row>
    <row r="326" spans="1:10" s="116" customFormat="1" x14ac:dyDescent="0.25">
      <c r="A326" s="116">
        <v>1289</v>
      </c>
      <c r="B326" t="s">
        <v>681</v>
      </c>
      <c r="C326" s="116">
        <v>47</v>
      </c>
      <c r="D326" s="116" t="s">
        <v>28</v>
      </c>
      <c r="E326" t="s">
        <v>682</v>
      </c>
      <c r="F326" s="116" t="s">
        <v>453</v>
      </c>
      <c r="G326" s="116" t="s">
        <v>700</v>
      </c>
      <c r="H326" s="116">
        <v>601</v>
      </c>
      <c r="I326" s="116">
        <v>37</v>
      </c>
      <c r="J326" s="116">
        <v>31</v>
      </c>
    </row>
    <row r="327" spans="1:10" s="116" customFormat="1" x14ac:dyDescent="0.25">
      <c r="A327" s="116">
        <v>1290</v>
      </c>
      <c r="B327" t="s">
        <v>681</v>
      </c>
      <c r="C327" s="116">
        <v>47</v>
      </c>
      <c r="D327" s="116" t="s">
        <v>28</v>
      </c>
      <c r="E327" t="s">
        <v>682</v>
      </c>
      <c r="F327" s="116" t="s">
        <v>455</v>
      </c>
      <c r="G327" s="116" t="s">
        <v>1141</v>
      </c>
      <c r="H327" s="116">
        <v>602</v>
      </c>
      <c r="I327" s="116">
        <v>38</v>
      </c>
      <c r="J327" s="116">
        <v>3</v>
      </c>
    </row>
    <row r="328" spans="1:10" s="116" customFormat="1" x14ac:dyDescent="0.25">
      <c r="A328" s="116">
        <v>1291</v>
      </c>
      <c r="B328" t="s">
        <v>681</v>
      </c>
      <c r="C328" s="116">
        <v>47</v>
      </c>
      <c r="D328" s="116" t="s">
        <v>28</v>
      </c>
      <c r="E328" t="s">
        <v>682</v>
      </c>
      <c r="F328" s="116" t="s">
        <v>457</v>
      </c>
      <c r="G328" s="116" t="s">
        <v>1142</v>
      </c>
      <c r="H328" s="116">
        <v>603</v>
      </c>
      <c r="I328" s="116">
        <v>39</v>
      </c>
      <c r="J328" s="116">
        <v>22</v>
      </c>
    </row>
    <row r="329" spans="1:10" s="116" customFormat="1" x14ac:dyDescent="0.25">
      <c r="A329" s="116">
        <v>1292</v>
      </c>
      <c r="B329" t="s">
        <v>681</v>
      </c>
      <c r="C329" s="116">
        <v>47</v>
      </c>
      <c r="D329" s="116" t="s">
        <v>28</v>
      </c>
      <c r="E329" t="s">
        <v>682</v>
      </c>
      <c r="F329" s="116" t="s">
        <v>459</v>
      </c>
      <c r="G329" s="116" t="s">
        <v>701</v>
      </c>
      <c r="H329" s="116">
        <v>604</v>
      </c>
      <c r="I329" s="116">
        <v>40</v>
      </c>
      <c r="J329" s="116">
        <v>9</v>
      </c>
    </row>
    <row r="330" spans="1:10" s="116" customFormat="1" ht="30" x14ac:dyDescent="0.25">
      <c r="A330" s="116">
        <v>1293</v>
      </c>
      <c r="B330" t="s">
        <v>681</v>
      </c>
      <c r="C330" s="116">
        <v>47</v>
      </c>
      <c r="D330" s="116" t="s">
        <v>28</v>
      </c>
      <c r="E330" t="s">
        <v>682</v>
      </c>
      <c r="F330" s="116" t="s">
        <v>461</v>
      </c>
      <c r="G330" s="116" t="s">
        <v>702</v>
      </c>
      <c r="H330" s="116">
        <v>605</v>
      </c>
      <c r="I330" s="116">
        <v>41</v>
      </c>
      <c r="J330" s="116">
        <v>47</v>
      </c>
    </row>
    <row r="331" spans="1:10" s="116" customFormat="1" ht="30" x14ac:dyDescent="0.25">
      <c r="A331" s="116">
        <v>1294</v>
      </c>
      <c r="B331" t="s">
        <v>681</v>
      </c>
      <c r="C331" s="116">
        <v>47</v>
      </c>
      <c r="D331" s="116" t="s">
        <v>28</v>
      </c>
      <c r="E331" t="s">
        <v>682</v>
      </c>
      <c r="F331" s="116" t="s">
        <v>463</v>
      </c>
      <c r="G331" s="116" t="s">
        <v>694</v>
      </c>
      <c r="H331" s="116">
        <v>606</v>
      </c>
      <c r="I331" s="116">
        <v>42</v>
      </c>
      <c r="J331" s="116">
        <v>19</v>
      </c>
    </row>
    <row r="332" spans="1:10" s="116" customFormat="1" x14ac:dyDescent="0.25">
      <c r="A332" s="116">
        <v>1295</v>
      </c>
      <c r="B332" t="s">
        <v>681</v>
      </c>
      <c r="C332" s="116">
        <v>47</v>
      </c>
      <c r="D332" s="116" t="s">
        <v>28</v>
      </c>
      <c r="E332" t="s">
        <v>682</v>
      </c>
      <c r="F332" s="116" t="s">
        <v>465</v>
      </c>
      <c r="G332" s="116" t="s">
        <v>704</v>
      </c>
      <c r="H332" s="116">
        <v>607</v>
      </c>
      <c r="I332" s="116">
        <v>43</v>
      </c>
      <c r="J332" s="116">
        <v>2</v>
      </c>
    </row>
    <row r="333" spans="1:10" s="116" customFormat="1" ht="30" x14ac:dyDescent="0.25">
      <c r="A333" s="116">
        <v>1296</v>
      </c>
      <c r="B333" t="s">
        <v>681</v>
      </c>
      <c r="C333" s="116">
        <v>47</v>
      </c>
      <c r="D333" s="116" t="s">
        <v>28</v>
      </c>
      <c r="E333" t="s">
        <v>682</v>
      </c>
      <c r="F333" s="116" t="s">
        <v>467</v>
      </c>
      <c r="G333" s="116" t="s">
        <v>705</v>
      </c>
      <c r="H333" s="116">
        <v>608</v>
      </c>
      <c r="I333" s="116">
        <v>44</v>
      </c>
      <c r="J333" s="116">
        <v>18</v>
      </c>
    </row>
    <row r="334" spans="1:10" s="116" customFormat="1" x14ac:dyDescent="0.25">
      <c r="A334" s="116">
        <v>1297</v>
      </c>
      <c r="B334" t="s">
        <v>681</v>
      </c>
      <c r="C334" s="116">
        <v>47</v>
      </c>
      <c r="D334" s="116" t="s">
        <v>28</v>
      </c>
      <c r="E334" t="s">
        <v>682</v>
      </c>
      <c r="F334" s="116" t="s">
        <v>469</v>
      </c>
      <c r="G334" s="116" t="s">
        <v>1143</v>
      </c>
      <c r="H334" s="116">
        <v>609</v>
      </c>
      <c r="I334" s="116">
        <v>45</v>
      </c>
      <c r="J334" s="116">
        <v>40</v>
      </c>
    </row>
    <row r="335" spans="1:10" s="116" customFormat="1" x14ac:dyDescent="0.25">
      <c r="A335" s="116">
        <v>1298</v>
      </c>
      <c r="B335" t="s">
        <v>681</v>
      </c>
      <c r="C335" s="116">
        <v>47</v>
      </c>
      <c r="D335" s="116" t="s">
        <v>28</v>
      </c>
      <c r="E335" t="s">
        <v>682</v>
      </c>
      <c r="F335" s="116" t="s">
        <v>471</v>
      </c>
      <c r="G335" s="116" t="s">
        <v>1144</v>
      </c>
      <c r="H335" s="116">
        <v>610</v>
      </c>
      <c r="I335" s="116">
        <v>46</v>
      </c>
      <c r="J335" s="116">
        <v>25</v>
      </c>
    </row>
    <row r="336" spans="1:10" s="116" customFormat="1" x14ac:dyDescent="0.25">
      <c r="A336" s="116">
        <v>1299</v>
      </c>
      <c r="B336" t="s">
        <v>681</v>
      </c>
      <c r="C336" s="116">
        <v>47</v>
      </c>
      <c r="D336" s="116" t="s">
        <v>28</v>
      </c>
      <c r="E336" t="s">
        <v>682</v>
      </c>
      <c r="F336" s="116" t="s">
        <v>473</v>
      </c>
      <c r="G336" s="116" t="s">
        <v>706</v>
      </c>
      <c r="H336" s="116">
        <v>611</v>
      </c>
      <c r="I336" s="116">
        <v>47</v>
      </c>
      <c r="J336" s="116">
        <v>11</v>
      </c>
    </row>
    <row r="337" spans="1:10" s="116" customFormat="1" x14ac:dyDescent="0.25">
      <c r="A337" s="116">
        <v>1300</v>
      </c>
      <c r="B337" t="s">
        <v>708</v>
      </c>
      <c r="C337" s="116">
        <v>47</v>
      </c>
      <c r="D337" s="116" t="s">
        <v>51</v>
      </c>
      <c r="E337" t="s">
        <v>682</v>
      </c>
      <c r="F337" s="116" t="s">
        <v>381</v>
      </c>
      <c r="G337" s="116" t="s">
        <v>709</v>
      </c>
      <c r="H337" s="116">
        <v>413</v>
      </c>
      <c r="I337" s="116">
        <v>1</v>
      </c>
      <c r="J337" s="116">
        <v>37</v>
      </c>
    </row>
    <row r="338" spans="1:10" s="116" customFormat="1" x14ac:dyDescent="0.25">
      <c r="A338" s="116">
        <v>1301</v>
      </c>
      <c r="B338" t="s">
        <v>708</v>
      </c>
      <c r="C338" s="116">
        <v>47</v>
      </c>
      <c r="D338" s="116" t="s">
        <v>51</v>
      </c>
      <c r="E338" t="s">
        <v>682</v>
      </c>
      <c r="F338" s="116" t="s">
        <v>383</v>
      </c>
      <c r="G338" s="116" t="s">
        <v>710</v>
      </c>
      <c r="H338" s="116">
        <v>414</v>
      </c>
      <c r="I338" s="116">
        <v>2</v>
      </c>
      <c r="J338" s="116">
        <v>12</v>
      </c>
    </row>
    <row r="339" spans="1:10" s="116" customFormat="1" x14ac:dyDescent="0.25">
      <c r="A339" s="116">
        <v>1302</v>
      </c>
      <c r="B339" t="s">
        <v>708</v>
      </c>
      <c r="C339" s="116">
        <v>47</v>
      </c>
      <c r="D339" s="116" t="s">
        <v>51</v>
      </c>
      <c r="E339" t="s">
        <v>682</v>
      </c>
      <c r="F339" s="116" t="s">
        <v>385</v>
      </c>
      <c r="G339" s="116" t="s">
        <v>711</v>
      </c>
      <c r="H339" s="116">
        <v>415</v>
      </c>
      <c r="I339" s="116">
        <v>3</v>
      </c>
      <c r="J339" s="116">
        <v>35</v>
      </c>
    </row>
    <row r="340" spans="1:10" s="116" customFormat="1" x14ac:dyDescent="0.25">
      <c r="A340" s="116">
        <v>1303</v>
      </c>
      <c r="B340" t="s">
        <v>708</v>
      </c>
      <c r="C340" s="116">
        <v>47</v>
      </c>
      <c r="D340" s="116" t="s">
        <v>51</v>
      </c>
      <c r="E340" t="s">
        <v>682</v>
      </c>
      <c r="F340" s="116" t="s">
        <v>387</v>
      </c>
      <c r="G340" s="116" t="s">
        <v>712</v>
      </c>
      <c r="H340" s="116">
        <v>416</v>
      </c>
      <c r="I340" s="116">
        <v>4</v>
      </c>
      <c r="J340" s="116">
        <v>45</v>
      </c>
    </row>
    <row r="341" spans="1:10" s="116" customFormat="1" x14ac:dyDescent="0.25">
      <c r="A341" s="116">
        <v>1304</v>
      </c>
      <c r="B341" t="s">
        <v>708</v>
      </c>
      <c r="C341" s="116">
        <v>47</v>
      </c>
      <c r="D341" s="116" t="s">
        <v>51</v>
      </c>
      <c r="E341" t="s">
        <v>682</v>
      </c>
      <c r="F341" s="116" t="s">
        <v>389</v>
      </c>
      <c r="G341" s="116" t="s">
        <v>713</v>
      </c>
      <c r="H341" s="116">
        <v>417</v>
      </c>
      <c r="I341" s="116">
        <v>5</v>
      </c>
      <c r="J341" s="116">
        <v>7</v>
      </c>
    </row>
    <row r="342" spans="1:10" s="116" customFormat="1" x14ac:dyDescent="0.25">
      <c r="A342" s="116">
        <v>1305</v>
      </c>
      <c r="B342" t="s">
        <v>708</v>
      </c>
      <c r="C342" s="116">
        <v>47</v>
      </c>
      <c r="D342" s="116" t="s">
        <v>51</v>
      </c>
      <c r="E342" t="s">
        <v>682</v>
      </c>
      <c r="F342" s="116" t="s">
        <v>391</v>
      </c>
      <c r="G342" s="116" t="s">
        <v>714</v>
      </c>
      <c r="H342" s="116">
        <v>418</v>
      </c>
      <c r="I342" s="116">
        <v>6</v>
      </c>
      <c r="J342" s="116">
        <v>10</v>
      </c>
    </row>
    <row r="343" spans="1:10" s="116" customFormat="1" x14ac:dyDescent="0.25">
      <c r="A343" s="116">
        <v>1306</v>
      </c>
      <c r="B343" t="s">
        <v>708</v>
      </c>
      <c r="C343" s="116">
        <v>47</v>
      </c>
      <c r="D343" s="116" t="s">
        <v>51</v>
      </c>
      <c r="E343" t="s">
        <v>682</v>
      </c>
      <c r="F343" s="116" t="s">
        <v>393</v>
      </c>
      <c r="G343" s="116" t="s">
        <v>715</v>
      </c>
      <c r="H343" s="116">
        <v>419</v>
      </c>
      <c r="I343" s="116">
        <v>7</v>
      </c>
      <c r="J343" s="116">
        <v>26</v>
      </c>
    </row>
    <row r="344" spans="1:10" s="116" customFormat="1" x14ac:dyDescent="0.25">
      <c r="A344" s="116">
        <v>1307</v>
      </c>
      <c r="B344" t="s">
        <v>708</v>
      </c>
      <c r="C344" s="116">
        <v>47</v>
      </c>
      <c r="D344" s="116" t="s">
        <v>51</v>
      </c>
      <c r="E344" t="s">
        <v>682</v>
      </c>
      <c r="F344" s="116" t="s">
        <v>395</v>
      </c>
      <c r="G344" s="116" t="s">
        <v>716</v>
      </c>
      <c r="H344" s="116">
        <v>420</v>
      </c>
      <c r="I344" s="116">
        <v>8</v>
      </c>
      <c r="J344" s="116">
        <v>14</v>
      </c>
    </row>
    <row r="345" spans="1:10" s="116" customFormat="1" x14ac:dyDescent="0.25">
      <c r="A345" s="116">
        <v>1308</v>
      </c>
      <c r="B345" t="s">
        <v>708</v>
      </c>
      <c r="C345" s="116">
        <v>47</v>
      </c>
      <c r="D345" s="116" t="s">
        <v>51</v>
      </c>
      <c r="E345" t="s">
        <v>682</v>
      </c>
      <c r="F345" s="116" t="s">
        <v>397</v>
      </c>
      <c r="G345" s="116" t="s">
        <v>717</v>
      </c>
      <c r="H345" s="116">
        <v>421</v>
      </c>
      <c r="I345" s="116">
        <v>9</v>
      </c>
      <c r="J345" s="116">
        <v>8</v>
      </c>
    </row>
    <row r="346" spans="1:10" s="116" customFormat="1" x14ac:dyDescent="0.25">
      <c r="A346" s="116">
        <v>1309</v>
      </c>
      <c r="B346" t="s">
        <v>708</v>
      </c>
      <c r="C346" s="116">
        <v>47</v>
      </c>
      <c r="D346" s="116" t="s">
        <v>51</v>
      </c>
      <c r="E346" t="s">
        <v>682</v>
      </c>
      <c r="F346" s="116" t="s">
        <v>399</v>
      </c>
      <c r="G346" s="116" t="s">
        <v>718</v>
      </c>
      <c r="H346" s="116">
        <v>422</v>
      </c>
      <c r="I346" s="116">
        <v>10</v>
      </c>
      <c r="J346" s="116">
        <v>4</v>
      </c>
    </row>
    <row r="347" spans="1:10" s="116" customFormat="1" x14ac:dyDescent="0.25">
      <c r="A347" s="116">
        <v>1310</v>
      </c>
      <c r="B347" t="s">
        <v>708</v>
      </c>
      <c r="C347" s="116">
        <v>47</v>
      </c>
      <c r="D347" s="116" t="s">
        <v>51</v>
      </c>
      <c r="E347" t="s">
        <v>682</v>
      </c>
      <c r="F347" s="116" t="s">
        <v>401</v>
      </c>
      <c r="G347" s="116" t="s">
        <v>719</v>
      </c>
      <c r="H347" s="116">
        <v>423</v>
      </c>
      <c r="I347" s="116">
        <v>11</v>
      </c>
      <c r="J347" s="116">
        <v>21</v>
      </c>
    </row>
    <row r="348" spans="1:10" s="116" customFormat="1" x14ac:dyDescent="0.25">
      <c r="A348" s="116">
        <v>1311</v>
      </c>
      <c r="B348" t="s">
        <v>708</v>
      </c>
      <c r="C348" s="116">
        <v>47</v>
      </c>
      <c r="D348" s="116" t="s">
        <v>51</v>
      </c>
      <c r="E348" t="s">
        <v>682</v>
      </c>
      <c r="F348" s="116" t="s">
        <v>403</v>
      </c>
      <c r="G348" s="116" t="s">
        <v>720</v>
      </c>
      <c r="H348" s="116">
        <v>424</v>
      </c>
      <c r="I348" s="116">
        <v>12</v>
      </c>
      <c r="J348" s="116">
        <v>46</v>
      </c>
    </row>
    <row r="349" spans="1:10" s="116" customFormat="1" x14ac:dyDescent="0.25">
      <c r="A349" s="116">
        <v>1312</v>
      </c>
      <c r="B349" t="s">
        <v>708</v>
      </c>
      <c r="C349" s="116">
        <v>47</v>
      </c>
      <c r="D349" s="116" t="s">
        <v>51</v>
      </c>
      <c r="E349" t="s">
        <v>682</v>
      </c>
      <c r="F349" s="116" t="s">
        <v>405</v>
      </c>
      <c r="G349" s="116" t="s">
        <v>721</v>
      </c>
      <c r="H349" s="116">
        <v>425</v>
      </c>
      <c r="I349" s="116">
        <v>13</v>
      </c>
      <c r="J349" s="116">
        <v>42</v>
      </c>
    </row>
    <row r="350" spans="1:10" s="116" customFormat="1" x14ac:dyDescent="0.25">
      <c r="A350" s="116">
        <v>1313</v>
      </c>
      <c r="B350" t="s">
        <v>708</v>
      </c>
      <c r="C350" s="116">
        <v>47</v>
      </c>
      <c r="D350" s="116" t="s">
        <v>51</v>
      </c>
      <c r="E350" t="s">
        <v>682</v>
      </c>
      <c r="F350" s="116" t="s">
        <v>407</v>
      </c>
      <c r="G350" s="116" t="s">
        <v>722</v>
      </c>
      <c r="H350" s="116">
        <v>426</v>
      </c>
      <c r="I350" s="116">
        <v>14</v>
      </c>
      <c r="J350" s="116">
        <v>29</v>
      </c>
    </row>
    <row r="351" spans="1:10" s="116" customFormat="1" x14ac:dyDescent="0.25">
      <c r="A351" s="116">
        <v>1314</v>
      </c>
      <c r="B351" t="s">
        <v>708</v>
      </c>
      <c r="C351" s="116">
        <v>47</v>
      </c>
      <c r="D351" s="116" t="s">
        <v>51</v>
      </c>
      <c r="E351" t="s">
        <v>682</v>
      </c>
      <c r="F351" s="116" t="s">
        <v>409</v>
      </c>
      <c r="G351" s="116" t="s">
        <v>723</v>
      </c>
      <c r="H351" s="116">
        <v>427</v>
      </c>
      <c r="I351" s="116">
        <v>15</v>
      </c>
      <c r="J351" s="116">
        <v>17</v>
      </c>
    </row>
    <row r="352" spans="1:10" s="116" customFormat="1" ht="30" x14ac:dyDescent="0.25">
      <c r="A352" s="116">
        <v>1315</v>
      </c>
      <c r="B352" t="s">
        <v>708</v>
      </c>
      <c r="C352" s="116">
        <v>47</v>
      </c>
      <c r="D352" s="116" t="s">
        <v>51</v>
      </c>
      <c r="E352" t="s">
        <v>682</v>
      </c>
      <c r="F352" s="116" t="s">
        <v>411</v>
      </c>
      <c r="G352" s="116" t="s">
        <v>724</v>
      </c>
      <c r="H352" s="116">
        <v>428</v>
      </c>
      <c r="I352" s="116">
        <v>16</v>
      </c>
      <c r="J352" s="116">
        <v>23</v>
      </c>
    </row>
    <row r="353" spans="1:10" s="116" customFormat="1" x14ac:dyDescent="0.25">
      <c r="A353" s="116">
        <v>1316</v>
      </c>
      <c r="B353" t="s">
        <v>708</v>
      </c>
      <c r="C353" s="116">
        <v>47</v>
      </c>
      <c r="D353" s="116" t="s">
        <v>51</v>
      </c>
      <c r="E353" t="s">
        <v>682</v>
      </c>
      <c r="F353" s="116" t="s">
        <v>413</v>
      </c>
      <c r="G353" s="116" t="s">
        <v>725</v>
      </c>
      <c r="H353" s="116">
        <v>429</v>
      </c>
      <c r="I353" s="116">
        <v>17</v>
      </c>
      <c r="J353" s="116">
        <v>24</v>
      </c>
    </row>
    <row r="354" spans="1:10" s="116" customFormat="1" ht="30" x14ac:dyDescent="0.25">
      <c r="A354" s="116">
        <v>1317</v>
      </c>
      <c r="B354" t="s">
        <v>708</v>
      </c>
      <c r="C354" s="116">
        <v>47</v>
      </c>
      <c r="D354" s="116" t="s">
        <v>51</v>
      </c>
      <c r="E354" t="s">
        <v>682</v>
      </c>
      <c r="F354" s="116" t="s">
        <v>415</v>
      </c>
      <c r="G354" s="116" t="s">
        <v>726</v>
      </c>
      <c r="H354" s="116">
        <v>430</v>
      </c>
      <c r="I354" s="116">
        <v>18</v>
      </c>
      <c r="J354" s="116">
        <v>32</v>
      </c>
    </row>
    <row r="355" spans="1:10" s="116" customFormat="1" x14ac:dyDescent="0.25">
      <c r="A355" s="116">
        <v>1318</v>
      </c>
      <c r="B355" t="s">
        <v>708</v>
      </c>
      <c r="C355" s="116">
        <v>47</v>
      </c>
      <c r="D355" s="116" t="s">
        <v>51</v>
      </c>
      <c r="E355" t="s">
        <v>682</v>
      </c>
      <c r="F355" s="116" t="s">
        <v>417</v>
      </c>
      <c r="G355" s="116" t="s">
        <v>727</v>
      </c>
      <c r="H355" s="116">
        <v>431</v>
      </c>
      <c r="I355" s="116">
        <v>19</v>
      </c>
      <c r="J355" s="116">
        <v>16</v>
      </c>
    </row>
    <row r="356" spans="1:10" s="116" customFormat="1" x14ac:dyDescent="0.25">
      <c r="A356" s="116">
        <v>1319</v>
      </c>
      <c r="B356" t="s">
        <v>708</v>
      </c>
      <c r="C356" s="116">
        <v>47</v>
      </c>
      <c r="D356" s="116" t="s">
        <v>51</v>
      </c>
      <c r="E356" t="s">
        <v>682</v>
      </c>
      <c r="F356" s="116" t="s">
        <v>419</v>
      </c>
      <c r="G356" s="116" t="s">
        <v>728</v>
      </c>
      <c r="H356" s="116">
        <v>432</v>
      </c>
      <c r="I356" s="116">
        <v>20</v>
      </c>
      <c r="J356" s="116">
        <v>41</v>
      </c>
    </row>
    <row r="357" spans="1:10" s="116" customFormat="1" x14ac:dyDescent="0.25">
      <c r="A357" s="116">
        <v>1320</v>
      </c>
      <c r="B357" t="s">
        <v>708</v>
      </c>
      <c r="C357" s="116">
        <v>47</v>
      </c>
      <c r="D357" s="116" t="s">
        <v>51</v>
      </c>
      <c r="E357" t="s">
        <v>682</v>
      </c>
      <c r="F357" s="116" t="s">
        <v>421</v>
      </c>
      <c r="G357" s="116" t="s">
        <v>729</v>
      </c>
      <c r="H357" s="116">
        <v>433</v>
      </c>
      <c r="I357" s="116">
        <v>21</v>
      </c>
      <c r="J357" s="116">
        <v>13</v>
      </c>
    </row>
    <row r="358" spans="1:10" s="116" customFormat="1" x14ac:dyDescent="0.25">
      <c r="A358" s="116">
        <v>1321</v>
      </c>
      <c r="B358" t="s">
        <v>708</v>
      </c>
      <c r="C358" s="116">
        <v>47</v>
      </c>
      <c r="D358" s="116" t="s">
        <v>51</v>
      </c>
      <c r="E358" t="s">
        <v>682</v>
      </c>
      <c r="F358" s="116" t="s">
        <v>423</v>
      </c>
      <c r="G358" s="116" t="s">
        <v>730</v>
      </c>
      <c r="H358" s="116">
        <v>434</v>
      </c>
      <c r="I358" s="116">
        <v>22</v>
      </c>
      <c r="J358" s="116">
        <v>39</v>
      </c>
    </row>
    <row r="359" spans="1:10" s="116" customFormat="1" x14ac:dyDescent="0.25">
      <c r="A359" s="116">
        <v>1322</v>
      </c>
      <c r="B359" t="s">
        <v>708</v>
      </c>
      <c r="C359" s="116">
        <v>47</v>
      </c>
      <c r="D359" s="116" t="s">
        <v>51</v>
      </c>
      <c r="E359" t="s">
        <v>682</v>
      </c>
      <c r="F359" s="116" t="s">
        <v>425</v>
      </c>
      <c r="G359" s="116" t="s">
        <v>731</v>
      </c>
      <c r="H359" s="116">
        <v>435</v>
      </c>
      <c r="I359" s="116">
        <v>23</v>
      </c>
      <c r="J359" s="116">
        <v>6</v>
      </c>
    </row>
    <row r="360" spans="1:10" s="116" customFormat="1" x14ac:dyDescent="0.25">
      <c r="A360" s="116">
        <v>1323</v>
      </c>
      <c r="B360" t="s">
        <v>708</v>
      </c>
      <c r="C360" s="116">
        <v>47</v>
      </c>
      <c r="D360" s="116" t="s">
        <v>51</v>
      </c>
      <c r="E360" t="s">
        <v>682</v>
      </c>
      <c r="F360" s="116" t="s">
        <v>427</v>
      </c>
      <c r="G360" s="116" t="s">
        <v>731</v>
      </c>
      <c r="H360" s="116">
        <v>436</v>
      </c>
      <c r="I360" s="116">
        <v>24</v>
      </c>
      <c r="J360" s="116">
        <v>34</v>
      </c>
    </row>
    <row r="361" spans="1:10" s="116" customFormat="1" x14ac:dyDescent="0.25">
      <c r="A361" s="116">
        <v>1324</v>
      </c>
      <c r="B361" t="s">
        <v>708</v>
      </c>
      <c r="C361" s="116">
        <v>47</v>
      </c>
      <c r="D361" s="116" t="s">
        <v>51</v>
      </c>
      <c r="E361" t="s">
        <v>682</v>
      </c>
      <c r="F361" s="116" t="s">
        <v>429</v>
      </c>
      <c r="G361" s="116" t="s">
        <v>732</v>
      </c>
      <c r="H361" s="116">
        <v>437</v>
      </c>
      <c r="I361" s="116">
        <v>25</v>
      </c>
      <c r="J361" s="116">
        <v>5</v>
      </c>
    </row>
    <row r="362" spans="1:10" s="116" customFormat="1" x14ac:dyDescent="0.25">
      <c r="A362" s="116">
        <v>1325</v>
      </c>
      <c r="B362" t="s">
        <v>708</v>
      </c>
      <c r="C362" s="116">
        <v>47</v>
      </c>
      <c r="D362" s="116" t="s">
        <v>51</v>
      </c>
      <c r="E362" t="s">
        <v>682</v>
      </c>
      <c r="F362" s="116" t="s">
        <v>431</v>
      </c>
      <c r="G362" s="116" t="s">
        <v>733</v>
      </c>
      <c r="H362" s="116">
        <v>438</v>
      </c>
      <c r="I362" s="116">
        <v>26</v>
      </c>
      <c r="J362" s="116">
        <v>30</v>
      </c>
    </row>
    <row r="363" spans="1:10" s="116" customFormat="1" x14ac:dyDescent="0.25">
      <c r="A363" s="116">
        <v>1326</v>
      </c>
      <c r="B363" t="s">
        <v>708</v>
      </c>
      <c r="C363" s="116">
        <v>47</v>
      </c>
      <c r="D363" s="116" t="s">
        <v>51</v>
      </c>
      <c r="E363" t="s">
        <v>682</v>
      </c>
      <c r="F363" s="116" t="s">
        <v>433</v>
      </c>
      <c r="G363" s="116" t="s">
        <v>734</v>
      </c>
      <c r="H363" s="116">
        <v>439</v>
      </c>
      <c r="I363" s="116">
        <v>27</v>
      </c>
      <c r="J363" s="116">
        <v>43</v>
      </c>
    </row>
    <row r="364" spans="1:10" s="116" customFormat="1" x14ac:dyDescent="0.25">
      <c r="A364" s="116">
        <v>1327</v>
      </c>
      <c r="B364" t="s">
        <v>708</v>
      </c>
      <c r="C364" s="116">
        <v>47</v>
      </c>
      <c r="D364" s="116" t="s">
        <v>51</v>
      </c>
      <c r="E364" t="s">
        <v>682</v>
      </c>
      <c r="F364" s="116" t="s">
        <v>435</v>
      </c>
      <c r="G364" s="116" t="s">
        <v>735</v>
      </c>
      <c r="H364" s="116">
        <v>440</v>
      </c>
      <c r="I364" s="116">
        <v>28</v>
      </c>
      <c r="J364" s="116">
        <v>33</v>
      </c>
    </row>
    <row r="365" spans="1:10" s="116" customFormat="1" x14ac:dyDescent="0.25">
      <c r="A365" s="116">
        <v>1328</v>
      </c>
      <c r="B365" t="s">
        <v>708</v>
      </c>
      <c r="C365" s="116">
        <v>47</v>
      </c>
      <c r="D365" s="116" t="s">
        <v>51</v>
      </c>
      <c r="E365" t="s">
        <v>682</v>
      </c>
      <c r="F365" s="116" t="s">
        <v>437</v>
      </c>
      <c r="G365" s="116" t="s">
        <v>736</v>
      </c>
      <c r="H365" s="116">
        <v>441</v>
      </c>
      <c r="I365" s="116">
        <v>29</v>
      </c>
      <c r="J365" s="116">
        <v>15</v>
      </c>
    </row>
    <row r="366" spans="1:10" s="116" customFormat="1" x14ac:dyDescent="0.25">
      <c r="A366" s="116">
        <v>1329</v>
      </c>
      <c r="B366" t="s">
        <v>708</v>
      </c>
      <c r="C366" s="116">
        <v>47</v>
      </c>
      <c r="D366" s="116" t="s">
        <v>51</v>
      </c>
      <c r="E366" t="s">
        <v>682</v>
      </c>
      <c r="F366" s="116" t="s">
        <v>439</v>
      </c>
      <c r="G366" s="116" t="s">
        <v>737</v>
      </c>
      <c r="H366" s="116">
        <v>442</v>
      </c>
      <c r="I366" s="116">
        <v>30</v>
      </c>
      <c r="J366" s="116">
        <v>36</v>
      </c>
    </row>
    <row r="367" spans="1:10" s="116" customFormat="1" ht="30" x14ac:dyDescent="0.25">
      <c r="A367" s="116">
        <v>1330</v>
      </c>
      <c r="B367" t="s">
        <v>708</v>
      </c>
      <c r="C367" s="116">
        <v>47</v>
      </c>
      <c r="D367" s="116" t="s">
        <v>51</v>
      </c>
      <c r="E367" t="s">
        <v>682</v>
      </c>
      <c r="F367" s="116" t="s">
        <v>441</v>
      </c>
      <c r="G367" s="116" t="s">
        <v>738</v>
      </c>
      <c r="H367" s="116">
        <v>443</v>
      </c>
      <c r="I367" s="116">
        <v>31</v>
      </c>
      <c r="J367" s="116">
        <v>20</v>
      </c>
    </row>
    <row r="368" spans="1:10" s="116" customFormat="1" x14ac:dyDescent="0.25">
      <c r="A368" s="116">
        <v>1331</v>
      </c>
      <c r="B368" t="s">
        <v>708</v>
      </c>
      <c r="C368" s="116">
        <v>47</v>
      </c>
      <c r="D368" s="116" t="s">
        <v>51</v>
      </c>
      <c r="E368" t="s">
        <v>682</v>
      </c>
      <c r="F368" s="116" t="s">
        <v>443</v>
      </c>
      <c r="G368" s="116" t="s">
        <v>739</v>
      </c>
      <c r="H368" s="116">
        <v>444</v>
      </c>
      <c r="I368" s="116">
        <v>32</v>
      </c>
      <c r="J368" s="116">
        <v>44</v>
      </c>
    </row>
    <row r="369" spans="1:10" s="116" customFormat="1" ht="30" x14ac:dyDescent="0.25">
      <c r="A369" s="116">
        <v>1332</v>
      </c>
      <c r="B369" t="s">
        <v>708</v>
      </c>
      <c r="C369" s="116">
        <v>47</v>
      </c>
      <c r="D369" s="116" t="s">
        <v>51</v>
      </c>
      <c r="E369" t="s">
        <v>682</v>
      </c>
      <c r="F369" s="116" t="s">
        <v>445</v>
      </c>
      <c r="G369" s="116" t="s">
        <v>740</v>
      </c>
      <c r="H369" s="116">
        <v>445</v>
      </c>
      <c r="I369" s="116">
        <v>33</v>
      </c>
      <c r="J369" s="116">
        <v>1</v>
      </c>
    </row>
    <row r="370" spans="1:10" s="116" customFormat="1" x14ac:dyDescent="0.25">
      <c r="A370" s="116">
        <v>1333</v>
      </c>
      <c r="B370" t="s">
        <v>708</v>
      </c>
      <c r="C370" s="116">
        <v>47</v>
      </c>
      <c r="D370" s="116" t="s">
        <v>51</v>
      </c>
      <c r="E370" t="s">
        <v>682</v>
      </c>
      <c r="F370" s="116" t="s">
        <v>447</v>
      </c>
      <c r="G370" s="116" t="s">
        <v>741</v>
      </c>
      <c r="H370" s="116">
        <v>446</v>
      </c>
      <c r="I370" s="116">
        <v>34</v>
      </c>
      <c r="J370" s="116">
        <v>28</v>
      </c>
    </row>
    <row r="371" spans="1:10" s="116" customFormat="1" x14ac:dyDescent="0.25">
      <c r="A371" s="116">
        <v>1334</v>
      </c>
      <c r="B371" t="s">
        <v>708</v>
      </c>
      <c r="C371" s="116">
        <v>47</v>
      </c>
      <c r="D371" s="116" t="s">
        <v>51</v>
      </c>
      <c r="E371" t="s">
        <v>682</v>
      </c>
      <c r="F371" s="116" t="s">
        <v>449</v>
      </c>
      <c r="G371" s="116" t="s">
        <v>742</v>
      </c>
      <c r="H371" s="116">
        <v>447</v>
      </c>
      <c r="I371" s="116">
        <v>35</v>
      </c>
      <c r="J371" s="116">
        <v>38</v>
      </c>
    </row>
    <row r="372" spans="1:10" s="116" customFormat="1" x14ac:dyDescent="0.25">
      <c r="A372" s="116">
        <v>1335</v>
      </c>
      <c r="B372" t="s">
        <v>708</v>
      </c>
      <c r="C372" s="116">
        <v>47</v>
      </c>
      <c r="D372" s="116" t="s">
        <v>51</v>
      </c>
      <c r="E372" t="s">
        <v>682</v>
      </c>
      <c r="F372" s="116" t="s">
        <v>451</v>
      </c>
      <c r="G372" s="116" t="s">
        <v>743</v>
      </c>
      <c r="H372" s="116">
        <v>448</v>
      </c>
      <c r="I372" s="116">
        <v>36</v>
      </c>
      <c r="J372" s="116">
        <v>27</v>
      </c>
    </row>
    <row r="373" spans="1:10" s="116" customFormat="1" x14ac:dyDescent="0.25">
      <c r="A373" s="116">
        <v>1336</v>
      </c>
      <c r="B373" t="s">
        <v>708</v>
      </c>
      <c r="C373" s="116">
        <v>47</v>
      </c>
      <c r="D373" s="116" t="s">
        <v>51</v>
      </c>
      <c r="E373" t="s">
        <v>682</v>
      </c>
      <c r="F373" s="116" t="s">
        <v>453</v>
      </c>
      <c r="G373" s="116" t="s">
        <v>744</v>
      </c>
      <c r="H373" s="116">
        <v>449</v>
      </c>
      <c r="I373" s="116">
        <v>37</v>
      </c>
      <c r="J373" s="116">
        <v>31</v>
      </c>
    </row>
    <row r="374" spans="1:10" s="116" customFormat="1" x14ac:dyDescent="0.25">
      <c r="A374" s="116">
        <v>1337</v>
      </c>
      <c r="B374" t="s">
        <v>708</v>
      </c>
      <c r="C374" s="116">
        <v>47</v>
      </c>
      <c r="D374" s="116" t="s">
        <v>51</v>
      </c>
      <c r="E374" t="s">
        <v>682</v>
      </c>
      <c r="F374" s="116" t="s">
        <v>455</v>
      </c>
      <c r="G374" s="116" t="s">
        <v>745</v>
      </c>
      <c r="H374" s="116">
        <v>450</v>
      </c>
      <c r="I374" s="116">
        <v>38</v>
      </c>
      <c r="J374" s="116">
        <v>3</v>
      </c>
    </row>
    <row r="375" spans="1:10" s="116" customFormat="1" x14ac:dyDescent="0.25">
      <c r="A375" s="116">
        <v>1338</v>
      </c>
      <c r="B375" t="s">
        <v>708</v>
      </c>
      <c r="C375" s="116">
        <v>47</v>
      </c>
      <c r="D375" s="116" t="s">
        <v>51</v>
      </c>
      <c r="E375" t="s">
        <v>682</v>
      </c>
      <c r="F375" s="116" t="s">
        <v>457</v>
      </c>
      <c r="G375" s="116" t="s">
        <v>746</v>
      </c>
      <c r="H375" s="116">
        <v>451</v>
      </c>
      <c r="I375" s="116">
        <v>39</v>
      </c>
      <c r="J375" s="116">
        <v>22</v>
      </c>
    </row>
    <row r="376" spans="1:10" s="116" customFormat="1" x14ac:dyDescent="0.25">
      <c r="A376" s="116">
        <v>1339</v>
      </c>
      <c r="B376" t="s">
        <v>708</v>
      </c>
      <c r="C376" s="116">
        <v>47</v>
      </c>
      <c r="D376" s="116" t="s">
        <v>51</v>
      </c>
      <c r="E376" t="s">
        <v>682</v>
      </c>
      <c r="F376" s="116" t="s">
        <v>459</v>
      </c>
      <c r="G376" s="116" t="s">
        <v>747</v>
      </c>
      <c r="H376" s="116">
        <v>452</v>
      </c>
      <c r="I376" s="116">
        <v>40</v>
      </c>
      <c r="J376" s="116">
        <v>9</v>
      </c>
    </row>
    <row r="377" spans="1:10" s="116" customFormat="1" ht="30" x14ac:dyDescent="0.25">
      <c r="A377" s="116">
        <v>1340</v>
      </c>
      <c r="B377" t="s">
        <v>708</v>
      </c>
      <c r="C377" s="116">
        <v>47</v>
      </c>
      <c r="D377" s="116" t="s">
        <v>51</v>
      </c>
      <c r="E377" t="s">
        <v>682</v>
      </c>
      <c r="F377" s="116" t="s">
        <v>461</v>
      </c>
      <c r="G377" s="116" t="s">
        <v>748</v>
      </c>
      <c r="H377" s="116">
        <v>453</v>
      </c>
      <c r="I377" s="116">
        <v>41</v>
      </c>
      <c r="J377" s="116">
        <v>47</v>
      </c>
    </row>
    <row r="378" spans="1:10" s="116" customFormat="1" ht="30" x14ac:dyDescent="0.25">
      <c r="A378" s="116">
        <v>1341</v>
      </c>
      <c r="B378" t="s">
        <v>708</v>
      </c>
      <c r="C378" s="116">
        <v>47</v>
      </c>
      <c r="D378" s="116" t="s">
        <v>51</v>
      </c>
      <c r="E378" t="s">
        <v>682</v>
      </c>
      <c r="F378" s="116" t="s">
        <v>463</v>
      </c>
      <c r="G378" s="116" t="s">
        <v>749</v>
      </c>
      <c r="H378" s="116">
        <v>454</v>
      </c>
      <c r="I378" s="116">
        <v>42</v>
      </c>
      <c r="J378" s="116">
        <v>19</v>
      </c>
    </row>
    <row r="379" spans="1:10" s="116" customFormat="1" x14ac:dyDescent="0.25">
      <c r="A379" s="116">
        <v>1342</v>
      </c>
      <c r="B379" t="s">
        <v>708</v>
      </c>
      <c r="C379" s="116">
        <v>47</v>
      </c>
      <c r="D379" s="116" t="s">
        <v>51</v>
      </c>
      <c r="E379" t="s">
        <v>682</v>
      </c>
      <c r="F379" s="116" t="s">
        <v>465</v>
      </c>
      <c r="G379" s="116" t="s">
        <v>750</v>
      </c>
      <c r="H379" s="116">
        <v>455</v>
      </c>
      <c r="I379" s="116">
        <v>43</v>
      </c>
      <c r="J379" s="116">
        <v>2</v>
      </c>
    </row>
    <row r="380" spans="1:10" s="116" customFormat="1" ht="30" x14ac:dyDescent="0.25">
      <c r="A380" s="116">
        <v>1343</v>
      </c>
      <c r="B380" t="s">
        <v>708</v>
      </c>
      <c r="C380" s="116">
        <v>47</v>
      </c>
      <c r="D380" s="116" t="s">
        <v>51</v>
      </c>
      <c r="E380" t="s">
        <v>682</v>
      </c>
      <c r="F380" s="116" t="s">
        <v>467</v>
      </c>
      <c r="G380" s="116" t="s">
        <v>751</v>
      </c>
      <c r="H380" s="116">
        <v>456</v>
      </c>
      <c r="I380" s="116">
        <v>44</v>
      </c>
      <c r="J380" s="116">
        <v>18</v>
      </c>
    </row>
    <row r="381" spans="1:10" s="116" customFormat="1" x14ac:dyDescent="0.25">
      <c r="A381" s="116">
        <v>1344</v>
      </c>
      <c r="B381" t="s">
        <v>708</v>
      </c>
      <c r="C381" s="116">
        <v>47</v>
      </c>
      <c r="D381" s="116" t="s">
        <v>51</v>
      </c>
      <c r="E381" t="s">
        <v>682</v>
      </c>
      <c r="F381" s="116" t="s">
        <v>469</v>
      </c>
      <c r="G381" s="116" t="s">
        <v>752</v>
      </c>
      <c r="H381" s="116">
        <v>457</v>
      </c>
      <c r="I381" s="116">
        <v>45</v>
      </c>
      <c r="J381" s="116">
        <v>40</v>
      </c>
    </row>
    <row r="382" spans="1:10" s="116" customFormat="1" x14ac:dyDescent="0.25">
      <c r="A382" s="116">
        <v>1345</v>
      </c>
      <c r="B382" t="s">
        <v>708</v>
      </c>
      <c r="C382" s="116">
        <v>47</v>
      </c>
      <c r="D382" s="116" t="s">
        <v>51</v>
      </c>
      <c r="E382" t="s">
        <v>682</v>
      </c>
      <c r="F382" s="116" t="s">
        <v>471</v>
      </c>
      <c r="G382" s="116" t="s">
        <v>753</v>
      </c>
      <c r="H382" s="116">
        <v>458</v>
      </c>
      <c r="I382" s="116">
        <v>46</v>
      </c>
      <c r="J382" s="116">
        <v>25</v>
      </c>
    </row>
    <row r="383" spans="1:10" s="116" customFormat="1" x14ac:dyDescent="0.25">
      <c r="A383" s="116">
        <v>1346</v>
      </c>
      <c r="B383" t="s">
        <v>708</v>
      </c>
      <c r="C383" s="116">
        <v>47</v>
      </c>
      <c r="D383" s="116" t="s">
        <v>51</v>
      </c>
      <c r="E383" t="s">
        <v>682</v>
      </c>
      <c r="F383" s="116" t="s">
        <v>473</v>
      </c>
      <c r="G383" s="116" t="s">
        <v>754</v>
      </c>
      <c r="H383" s="116">
        <v>459</v>
      </c>
      <c r="I383" s="116">
        <v>47</v>
      </c>
      <c r="J383" s="116">
        <v>11</v>
      </c>
    </row>
    <row r="384" spans="1:10" s="116" customFormat="1" x14ac:dyDescent="0.25">
      <c r="A384" s="116">
        <v>1441</v>
      </c>
      <c r="B384" t="s">
        <v>3876</v>
      </c>
      <c r="C384" s="116">
        <v>47</v>
      </c>
      <c r="D384" s="116" t="s">
        <v>28</v>
      </c>
      <c r="E384" t="s">
        <v>3877</v>
      </c>
      <c r="F384" s="116" t="s">
        <v>381</v>
      </c>
      <c r="G384" s="116" t="s">
        <v>1145</v>
      </c>
      <c r="H384" s="116">
        <v>518</v>
      </c>
      <c r="I384" s="116">
        <v>1</v>
      </c>
      <c r="J384" s="116">
        <v>37</v>
      </c>
    </row>
    <row r="385" spans="1:10" s="116" customFormat="1" x14ac:dyDescent="0.25">
      <c r="A385" s="116">
        <v>1442</v>
      </c>
      <c r="B385" t="s">
        <v>3876</v>
      </c>
      <c r="C385" s="116">
        <v>47</v>
      </c>
      <c r="D385" s="116" t="s">
        <v>28</v>
      </c>
      <c r="E385" t="s">
        <v>3877</v>
      </c>
      <c r="F385" s="116" t="s">
        <v>383</v>
      </c>
      <c r="G385" s="116" t="s">
        <v>759</v>
      </c>
      <c r="H385" s="116">
        <v>519</v>
      </c>
      <c r="I385" s="116">
        <v>2</v>
      </c>
      <c r="J385" s="116">
        <v>12</v>
      </c>
    </row>
    <row r="386" spans="1:10" s="116" customFormat="1" x14ac:dyDescent="0.25">
      <c r="A386" s="116">
        <v>1443</v>
      </c>
      <c r="B386" t="s">
        <v>3876</v>
      </c>
      <c r="C386" s="116">
        <v>47</v>
      </c>
      <c r="D386" s="116" t="s">
        <v>28</v>
      </c>
      <c r="E386" t="s">
        <v>3877</v>
      </c>
      <c r="F386" s="116" t="s">
        <v>385</v>
      </c>
      <c r="G386" s="116" t="s">
        <v>1146</v>
      </c>
      <c r="H386" s="116">
        <v>520</v>
      </c>
      <c r="I386" s="116">
        <v>3</v>
      </c>
      <c r="J386" s="116">
        <v>35</v>
      </c>
    </row>
    <row r="387" spans="1:10" s="116" customFormat="1" ht="30" x14ac:dyDescent="0.25">
      <c r="A387" s="116">
        <v>1444</v>
      </c>
      <c r="B387" t="s">
        <v>3876</v>
      </c>
      <c r="C387" s="116">
        <v>47</v>
      </c>
      <c r="D387" s="116" t="s">
        <v>28</v>
      </c>
      <c r="E387" t="s">
        <v>3877</v>
      </c>
      <c r="F387" s="116" t="s">
        <v>387</v>
      </c>
      <c r="G387" s="116" t="s">
        <v>760</v>
      </c>
      <c r="H387" s="116">
        <v>521</v>
      </c>
      <c r="I387" s="116">
        <v>4</v>
      </c>
      <c r="J387" s="116">
        <v>45</v>
      </c>
    </row>
    <row r="388" spans="1:10" s="116" customFormat="1" x14ac:dyDescent="0.25">
      <c r="A388" s="116">
        <v>1445</v>
      </c>
      <c r="B388" t="s">
        <v>3876</v>
      </c>
      <c r="C388" s="116">
        <v>47</v>
      </c>
      <c r="D388" s="116" t="s">
        <v>28</v>
      </c>
      <c r="E388" t="s">
        <v>3877</v>
      </c>
      <c r="F388" s="116" t="s">
        <v>389</v>
      </c>
      <c r="G388" s="116" t="s">
        <v>761</v>
      </c>
      <c r="H388" s="116">
        <v>522</v>
      </c>
      <c r="I388" s="116">
        <v>5</v>
      </c>
      <c r="J388" s="116">
        <v>7</v>
      </c>
    </row>
    <row r="389" spans="1:10" s="116" customFormat="1" x14ac:dyDescent="0.25">
      <c r="A389" s="116">
        <v>1446</v>
      </c>
      <c r="B389" t="s">
        <v>3876</v>
      </c>
      <c r="C389" s="116">
        <v>47</v>
      </c>
      <c r="D389" s="116" t="s">
        <v>28</v>
      </c>
      <c r="E389" t="s">
        <v>3877</v>
      </c>
      <c r="F389" s="116" t="s">
        <v>391</v>
      </c>
      <c r="G389" s="116" t="s">
        <v>762</v>
      </c>
      <c r="H389" s="116">
        <v>523</v>
      </c>
      <c r="I389" s="116">
        <v>6</v>
      </c>
      <c r="J389" s="116">
        <v>10</v>
      </c>
    </row>
    <row r="390" spans="1:10" s="116" customFormat="1" x14ac:dyDescent="0.25">
      <c r="A390" s="116">
        <v>1447</v>
      </c>
      <c r="B390" t="s">
        <v>3876</v>
      </c>
      <c r="C390" s="116">
        <v>47</v>
      </c>
      <c r="D390" s="116" t="s">
        <v>28</v>
      </c>
      <c r="E390" t="s">
        <v>3877</v>
      </c>
      <c r="F390" s="116" t="s">
        <v>393</v>
      </c>
      <c r="G390" s="116" t="s">
        <v>1147</v>
      </c>
      <c r="H390" s="116">
        <v>524</v>
      </c>
      <c r="I390" s="116">
        <v>7</v>
      </c>
      <c r="J390" s="116">
        <v>26</v>
      </c>
    </row>
    <row r="391" spans="1:10" s="116" customFormat="1" ht="30" x14ac:dyDescent="0.25">
      <c r="A391" s="116">
        <v>1448</v>
      </c>
      <c r="B391" t="s">
        <v>3876</v>
      </c>
      <c r="C391" s="116">
        <v>47</v>
      </c>
      <c r="D391" s="116" t="s">
        <v>28</v>
      </c>
      <c r="E391" t="s">
        <v>3877</v>
      </c>
      <c r="F391" s="116" t="s">
        <v>395</v>
      </c>
      <c r="G391" s="116" t="s">
        <v>1148</v>
      </c>
      <c r="H391" s="116">
        <v>525</v>
      </c>
      <c r="I391" s="116">
        <v>8</v>
      </c>
      <c r="J391" s="116">
        <v>14</v>
      </c>
    </row>
    <row r="392" spans="1:10" s="116" customFormat="1" x14ac:dyDescent="0.25">
      <c r="A392" s="116">
        <v>1449</v>
      </c>
      <c r="B392" t="s">
        <v>3876</v>
      </c>
      <c r="C392" s="116">
        <v>47</v>
      </c>
      <c r="D392" s="116" t="s">
        <v>28</v>
      </c>
      <c r="E392" t="s">
        <v>3877</v>
      </c>
      <c r="F392" s="116" t="s">
        <v>397</v>
      </c>
      <c r="G392" s="116" t="s">
        <v>1149</v>
      </c>
      <c r="H392" s="116">
        <v>526</v>
      </c>
      <c r="I392" s="116">
        <v>9</v>
      </c>
      <c r="J392" s="116">
        <v>8</v>
      </c>
    </row>
    <row r="393" spans="1:10" s="116" customFormat="1" ht="30" x14ac:dyDescent="0.25">
      <c r="A393" s="116">
        <v>1450</v>
      </c>
      <c r="B393" t="s">
        <v>3876</v>
      </c>
      <c r="C393" s="116">
        <v>47</v>
      </c>
      <c r="D393" s="116" t="s">
        <v>28</v>
      </c>
      <c r="E393" t="s">
        <v>3877</v>
      </c>
      <c r="F393" s="116" t="s">
        <v>399</v>
      </c>
      <c r="G393" s="116" t="s">
        <v>1150</v>
      </c>
      <c r="H393" s="116">
        <v>527</v>
      </c>
      <c r="I393" s="116">
        <v>10</v>
      </c>
      <c r="J393" s="116">
        <v>4</v>
      </c>
    </row>
    <row r="394" spans="1:10" s="116" customFormat="1" x14ac:dyDescent="0.25">
      <c r="A394" s="116">
        <v>1451</v>
      </c>
      <c r="B394" t="s">
        <v>3876</v>
      </c>
      <c r="C394" s="116">
        <v>47</v>
      </c>
      <c r="D394" s="116" t="s">
        <v>28</v>
      </c>
      <c r="E394" t="s">
        <v>3877</v>
      </c>
      <c r="F394" s="116" t="s">
        <v>401</v>
      </c>
      <c r="G394" s="116" t="s">
        <v>766</v>
      </c>
      <c r="H394" s="116">
        <v>528</v>
      </c>
      <c r="I394" s="116">
        <v>11</v>
      </c>
      <c r="J394" s="116">
        <v>21</v>
      </c>
    </row>
    <row r="395" spans="1:10" s="116" customFormat="1" x14ac:dyDescent="0.25">
      <c r="A395" s="116">
        <v>1452</v>
      </c>
      <c r="B395" t="s">
        <v>3876</v>
      </c>
      <c r="C395" s="116">
        <v>47</v>
      </c>
      <c r="D395" s="116" t="s">
        <v>28</v>
      </c>
      <c r="E395" t="s">
        <v>3877</v>
      </c>
      <c r="F395" s="116" t="s">
        <v>403</v>
      </c>
      <c r="G395" s="116" t="s">
        <v>1151</v>
      </c>
      <c r="H395" s="116">
        <v>529</v>
      </c>
      <c r="I395" s="116">
        <v>12</v>
      </c>
      <c r="J395" s="116">
        <v>46</v>
      </c>
    </row>
    <row r="396" spans="1:10" s="116" customFormat="1" x14ac:dyDescent="0.25">
      <c r="A396" s="116">
        <v>1453</v>
      </c>
      <c r="B396" t="s">
        <v>3876</v>
      </c>
      <c r="C396" s="116">
        <v>47</v>
      </c>
      <c r="D396" s="116" t="s">
        <v>28</v>
      </c>
      <c r="E396" t="s">
        <v>3877</v>
      </c>
      <c r="F396" s="116" t="s">
        <v>405</v>
      </c>
      <c r="G396" s="116" t="s">
        <v>763</v>
      </c>
      <c r="H396" s="116">
        <v>530</v>
      </c>
      <c r="I396" s="116">
        <v>13</v>
      </c>
      <c r="J396" s="116">
        <v>42</v>
      </c>
    </row>
    <row r="397" spans="1:10" s="116" customFormat="1" x14ac:dyDescent="0.25">
      <c r="A397" s="116">
        <v>1454</v>
      </c>
      <c r="B397" t="s">
        <v>3876</v>
      </c>
      <c r="C397" s="116">
        <v>47</v>
      </c>
      <c r="D397" s="116" t="s">
        <v>28</v>
      </c>
      <c r="E397" t="s">
        <v>3877</v>
      </c>
      <c r="F397" s="116" t="s">
        <v>407</v>
      </c>
      <c r="G397" s="116" t="s">
        <v>1152</v>
      </c>
      <c r="H397" s="116">
        <v>531</v>
      </c>
      <c r="I397" s="116">
        <v>14</v>
      </c>
      <c r="J397" s="116">
        <v>29</v>
      </c>
    </row>
    <row r="398" spans="1:10" s="116" customFormat="1" x14ac:dyDescent="0.25">
      <c r="A398" s="116">
        <v>1455</v>
      </c>
      <c r="B398" t="s">
        <v>3876</v>
      </c>
      <c r="C398" s="116">
        <v>47</v>
      </c>
      <c r="D398" s="116" t="s">
        <v>28</v>
      </c>
      <c r="E398" t="s">
        <v>3877</v>
      </c>
      <c r="F398" s="116" t="s">
        <v>409</v>
      </c>
      <c r="G398" s="116" t="s">
        <v>768</v>
      </c>
      <c r="H398" s="116">
        <v>532</v>
      </c>
      <c r="I398" s="116">
        <v>15</v>
      </c>
      <c r="J398" s="116">
        <v>17</v>
      </c>
    </row>
    <row r="399" spans="1:10" s="116" customFormat="1" ht="30" x14ac:dyDescent="0.25">
      <c r="A399" s="116">
        <v>1456</v>
      </c>
      <c r="B399" t="s">
        <v>3876</v>
      </c>
      <c r="C399" s="116">
        <v>47</v>
      </c>
      <c r="D399" s="116" t="s">
        <v>28</v>
      </c>
      <c r="E399" t="s">
        <v>3877</v>
      </c>
      <c r="F399" s="116" t="s">
        <v>411</v>
      </c>
      <c r="G399" s="116" t="s">
        <v>1153</v>
      </c>
      <c r="H399" s="116">
        <v>533</v>
      </c>
      <c r="I399" s="116">
        <v>16</v>
      </c>
      <c r="J399" s="116">
        <v>23</v>
      </c>
    </row>
    <row r="400" spans="1:10" s="116" customFormat="1" x14ac:dyDescent="0.25">
      <c r="A400" s="116">
        <v>1457</v>
      </c>
      <c r="B400" t="s">
        <v>3876</v>
      </c>
      <c r="C400" s="116">
        <v>47</v>
      </c>
      <c r="D400" s="116" t="s">
        <v>28</v>
      </c>
      <c r="E400" t="s">
        <v>3877</v>
      </c>
      <c r="F400" s="116" t="s">
        <v>413</v>
      </c>
      <c r="G400" s="116" t="s">
        <v>767</v>
      </c>
      <c r="H400" s="116">
        <v>534</v>
      </c>
      <c r="I400" s="116">
        <v>17</v>
      </c>
      <c r="J400" s="116">
        <v>24</v>
      </c>
    </row>
    <row r="401" spans="1:10" s="116" customFormat="1" x14ac:dyDescent="0.25">
      <c r="A401" s="116">
        <v>1458</v>
      </c>
      <c r="B401" t="s">
        <v>3876</v>
      </c>
      <c r="C401" s="116">
        <v>47</v>
      </c>
      <c r="D401" s="116" t="s">
        <v>28</v>
      </c>
      <c r="E401" t="s">
        <v>3877</v>
      </c>
      <c r="F401" s="116" t="s">
        <v>415</v>
      </c>
      <c r="G401" s="116" t="s">
        <v>1154</v>
      </c>
      <c r="H401" s="116">
        <v>535</v>
      </c>
      <c r="I401" s="116">
        <v>18</v>
      </c>
      <c r="J401" s="116">
        <v>32</v>
      </c>
    </row>
    <row r="402" spans="1:10" s="116" customFormat="1" x14ac:dyDescent="0.25">
      <c r="A402" s="116">
        <v>1459</v>
      </c>
      <c r="B402" t="s">
        <v>3876</v>
      </c>
      <c r="C402" s="116">
        <v>47</v>
      </c>
      <c r="D402" s="116" t="s">
        <v>28</v>
      </c>
      <c r="E402" t="s">
        <v>3877</v>
      </c>
      <c r="F402" s="116" t="s">
        <v>417</v>
      </c>
      <c r="G402" s="116" t="s">
        <v>771</v>
      </c>
      <c r="H402" s="116">
        <v>536</v>
      </c>
      <c r="I402" s="116">
        <v>19</v>
      </c>
      <c r="J402" s="116">
        <v>16</v>
      </c>
    </row>
    <row r="403" spans="1:10" s="116" customFormat="1" x14ac:dyDescent="0.25">
      <c r="A403" s="116">
        <v>1460</v>
      </c>
      <c r="B403" t="s">
        <v>3876</v>
      </c>
      <c r="C403" s="116">
        <v>47</v>
      </c>
      <c r="D403" s="116" t="s">
        <v>28</v>
      </c>
      <c r="E403" t="s">
        <v>3877</v>
      </c>
      <c r="F403" s="116" t="s">
        <v>419</v>
      </c>
      <c r="G403" s="116" t="s">
        <v>1155</v>
      </c>
      <c r="H403" s="116">
        <v>537</v>
      </c>
      <c r="I403" s="116">
        <v>20</v>
      </c>
      <c r="J403" s="116">
        <v>41</v>
      </c>
    </row>
    <row r="404" spans="1:10" s="116" customFormat="1" x14ac:dyDescent="0.25">
      <c r="A404" s="116">
        <v>1461</v>
      </c>
      <c r="B404" t="s">
        <v>3876</v>
      </c>
      <c r="C404" s="116">
        <v>47</v>
      </c>
      <c r="D404" s="116" t="s">
        <v>28</v>
      </c>
      <c r="E404" t="s">
        <v>3877</v>
      </c>
      <c r="F404" s="116" t="s">
        <v>421</v>
      </c>
      <c r="G404" s="116" t="s">
        <v>779</v>
      </c>
      <c r="H404" s="116">
        <v>538</v>
      </c>
      <c r="I404" s="116">
        <v>21</v>
      </c>
      <c r="J404" s="116">
        <v>13</v>
      </c>
    </row>
    <row r="405" spans="1:10" s="116" customFormat="1" x14ac:dyDescent="0.25">
      <c r="A405" s="116">
        <v>1462</v>
      </c>
      <c r="B405" t="s">
        <v>3876</v>
      </c>
      <c r="C405" s="116">
        <v>47</v>
      </c>
      <c r="D405" s="116" t="s">
        <v>28</v>
      </c>
      <c r="E405" t="s">
        <v>3877</v>
      </c>
      <c r="F405" s="116" t="s">
        <v>423</v>
      </c>
      <c r="G405" s="116" t="s">
        <v>1156</v>
      </c>
      <c r="H405" s="116">
        <v>539</v>
      </c>
      <c r="I405" s="116">
        <v>22</v>
      </c>
      <c r="J405" s="116">
        <v>39</v>
      </c>
    </row>
    <row r="406" spans="1:10" s="116" customFormat="1" x14ac:dyDescent="0.25">
      <c r="A406" s="116">
        <v>1463</v>
      </c>
      <c r="B406" t="s">
        <v>3876</v>
      </c>
      <c r="C406" s="116">
        <v>47</v>
      </c>
      <c r="D406" s="116" t="s">
        <v>28</v>
      </c>
      <c r="E406" t="s">
        <v>3877</v>
      </c>
      <c r="F406" s="116" t="s">
        <v>425</v>
      </c>
      <c r="G406" s="116" t="s">
        <v>1157</v>
      </c>
      <c r="H406" s="116">
        <v>540</v>
      </c>
      <c r="I406" s="116">
        <v>23</v>
      </c>
      <c r="J406" s="116">
        <v>6</v>
      </c>
    </row>
    <row r="407" spans="1:10" s="116" customFormat="1" x14ac:dyDescent="0.25">
      <c r="A407" s="116">
        <v>1464</v>
      </c>
      <c r="B407" t="s">
        <v>3876</v>
      </c>
      <c r="C407" s="116">
        <v>47</v>
      </c>
      <c r="D407" s="116" t="s">
        <v>28</v>
      </c>
      <c r="E407" t="s">
        <v>3877</v>
      </c>
      <c r="F407" s="116" t="s">
        <v>427</v>
      </c>
      <c r="G407" s="116" t="s">
        <v>1158</v>
      </c>
      <c r="H407" s="116">
        <v>541</v>
      </c>
      <c r="I407" s="116">
        <v>24</v>
      </c>
      <c r="J407" s="116">
        <v>34</v>
      </c>
    </row>
    <row r="408" spans="1:10" s="116" customFormat="1" x14ac:dyDescent="0.25">
      <c r="A408" s="116">
        <v>1465</v>
      </c>
      <c r="B408" t="s">
        <v>3876</v>
      </c>
      <c r="C408" s="116">
        <v>47</v>
      </c>
      <c r="D408" s="116" t="s">
        <v>28</v>
      </c>
      <c r="E408" t="s">
        <v>3877</v>
      </c>
      <c r="F408" s="116" t="s">
        <v>429</v>
      </c>
      <c r="G408" s="116" t="s">
        <v>773</v>
      </c>
      <c r="H408" s="116">
        <v>542</v>
      </c>
      <c r="I408" s="116">
        <v>25</v>
      </c>
      <c r="J408" s="116">
        <v>5</v>
      </c>
    </row>
    <row r="409" spans="1:10" s="116" customFormat="1" x14ac:dyDescent="0.25">
      <c r="A409" s="116">
        <v>1466</v>
      </c>
      <c r="B409" t="s">
        <v>3876</v>
      </c>
      <c r="C409" s="116">
        <v>47</v>
      </c>
      <c r="D409" s="116" t="s">
        <v>28</v>
      </c>
      <c r="E409" t="s">
        <v>3877</v>
      </c>
      <c r="F409" s="116" t="s">
        <v>431</v>
      </c>
      <c r="G409" s="116" t="s">
        <v>772</v>
      </c>
      <c r="H409" s="116">
        <v>543</v>
      </c>
      <c r="I409" s="116">
        <v>26</v>
      </c>
      <c r="J409" s="116">
        <v>30</v>
      </c>
    </row>
    <row r="410" spans="1:10" s="116" customFormat="1" x14ac:dyDescent="0.25">
      <c r="A410" s="116">
        <v>1467</v>
      </c>
      <c r="B410" t="s">
        <v>3876</v>
      </c>
      <c r="C410" s="116">
        <v>47</v>
      </c>
      <c r="D410" s="116" t="s">
        <v>28</v>
      </c>
      <c r="E410" t="s">
        <v>3877</v>
      </c>
      <c r="F410" s="116" t="s">
        <v>433</v>
      </c>
      <c r="G410" s="116" t="s">
        <v>783</v>
      </c>
      <c r="H410" s="116">
        <v>544</v>
      </c>
      <c r="I410" s="116">
        <v>27</v>
      </c>
      <c r="J410" s="116">
        <v>43</v>
      </c>
    </row>
    <row r="411" spans="1:10" s="116" customFormat="1" x14ac:dyDescent="0.25">
      <c r="A411" s="116">
        <v>1468</v>
      </c>
      <c r="B411" t="s">
        <v>3876</v>
      </c>
      <c r="C411" s="116">
        <v>47</v>
      </c>
      <c r="D411" s="116" t="s">
        <v>28</v>
      </c>
      <c r="E411" t="s">
        <v>3877</v>
      </c>
      <c r="F411" s="116" t="s">
        <v>435</v>
      </c>
      <c r="G411" s="116" t="s">
        <v>1159</v>
      </c>
      <c r="H411" s="116">
        <v>545</v>
      </c>
      <c r="I411" s="116">
        <v>28</v>
      </c>
      <c r="J411" s="116">
        <v>33</v>
      </c>
    </row>
    <row r="412" spans="1:10" s="116" customFormat="1" x14ac:dyDescent="0.25">
      <c r="A412" s="116">
        <v>1469</v>
      </c>
      <c r="B412" t="s">
        <v>3876</v>
      </c>
      <c r="C412" s="116">
        <v>47</v>
      </c>
      <c r="D412" s="116" t="s">
        <v>28</v>
      </c>
      <c r="E412" t="s">
        <v>3877</v>
      </c>
      <c r="F412" s="116" t="s">
        <v>437</v>
      </c>
      <c r="G412" s="116" t="s">
        <v>774</v>
      </c>
      <c r="H412" s="116">
        <v>546</v>
      </c>
      <c r="I412" s="116">
        <v>29</v>
      </c>
      <c r="J412" s="116">
        <v>15</v>
      </c>
    </row>
    <row r="413" spans="1:10" s="116" customFormat="1" x14ac:dyDescent="0.25">
      <c r="A413" s="116">
        <v>1470</v>
      </c>
      <c r="B413" t="s">
        <v>3876</v>
      </c>
      <c r="C413" s="116">
        <v>47</v>
      </c>
      <c r="D413" s="116" t="s">
        <v>28</v>
      </c>
      <c r="E413" t="s">
        <v>3877</v>
      </c>
      <c r="F413" s="116" t="s">
        <v>439</v>
      </c>
      <c r="G413" s="116" t="s">
        <v>1160</v>
      </c>
      <c r="H413" s="116">
        <v>547</v>
      </c>
      <c r="I413" s="116">
        <v>30</v>
      </c>
      <c r="J413" s="116">
        <v>36</v>
      </c>
    </row>
    <row r="414" spans="1:10" s="116" customFormat="1" ht="30" x14ac:dyDescent="0.25">
      <c r="A414" s="116">
        <v>1471</v>
      </c>
      <c r="B414" t="s">
        <v>3876</v>
      </c>
      <c r="C414" s="116">
        <v>47</v>
      </c>
      <c r="D414" s="116" t="s">
        <v>28</v>
      </c>
      <c r="E414" t="s">
        <v>3877</v>
      </c>
      <c r="F414" s="116" t="s">
        <v>441</v>
      </c>
      <c r="G414" s="116" t="s">
        <v>775</v>
      </c>
      <c r="H414" s="116">
        <v>548</v>
      </c>
      <c r="I414" s="116">
        <v>31</v>
      </c>
      <c r="J414" s="116">
        <v>20</v>
      </c>
    </row>
    <row r="415" spans="1:10" s="116" customFormat="1" x14ac:dyDescent="0.25">
      <c r="A415" s="116">
        <v>1472</v>
      </c>
      <c r="B415" t="s">
        <v>3876</v>
      </c>
      <c r="C415" s="116">
        <v>47</v>
      </c>
      <c r="D415" s="116" t="s">
        <v>28</v>
      </c>
      <c r="E415" t="s">
        <v>3877</v>
      </c>
      <c r="F415" s="116" t="s">
        <v>443</v>
      </c>
      <c r="G415" s="116" t="s">
        <v>765</v>
      </c>
      <c r="H415" s="116">
        <v>549</v>
      </c>
      <c r="I415" s="116">
        <v>32</v>
      </c>
      <c r="J415" s="116">
        <v>44</v>
      </c>
    </row>
    <row r="416" spans="1:10" s="116" customFormat="1" ht="30" x14ac:dyDescent="0.25">
      <c r="A416" s="116">
        <v>1473</v>
      </c>
      <c r="B416" t="s">
        <v>3876</v>
      </c>
      <c r="C416" s="116">
        <v>47</v>
      </c>
      <c r="D416" s="116" t="s">
        <v>28</v>
      </c>
      <c r="E416" t="s">
        <v>3877</v>
      </c>
      <c r="F416" s="116" t="s">
        <v>445</v>
      </c>
      <c r="G416" s="116" t="s">
        <v>764</v>
      </c>
      <c r="H416" s="116">
        <v>550</v>
      </c>
      <c r="I416" s="116">
        <v>33</v>
      </c>
      <c r="J416" s="116">
        <v>1</v>
      </c>
    </row>
    <row r="417" spans="1:10" s="116" customFormat="1" x14ac:dyDescent="0.25">
      <c r="A417" s="116">
        <v>1474</v>
      </c>
      <c r="B417" t="s">
        <v>3876</v>
      </c>
      <c r="C417" s="116">
        <v>47</v>
      </c>
      <c r="D417" s="116" t="s">
        <v>28</v>
      </c>
      <c r="E417" t="s">
        <v>3877</v>
      </c>
      <c r="F417" s="116" t="s">
        <v>447</v>
      </c>
      <c r="G417" s="116" t="s">
        <v>1161</v>
      </c>
      <c r="H417" s="116">
        <v>551</v>
      </c>
      <c r="I417" s="116">
        <v>34</v>
      </c>
      <c r="J417" s="116">
        <v>28</v>
      </c>
    </row>
    <row r="418" spans="1:10" s="116" customFormat="1" x14ac:dyDescent="0.25">
      <c r="A418" s="116">
        <v>1475</v>
      </c>
      <c r="B418" t="s">
        <v>3876</v>
      </c>
      <c r="C418" s="116">
        <v>47</v>
      </c>
      <c r="D418" s="116" t="s">
        <v>28</v>
      </c>
      <c r="E418" t="s">
        <v>3877</v>
      </c>
      <c r="F418" s="116" t="s">
        <v>449</v>
      </c>
      <c r="G418" s="116" t="s">
        <v>1162</v>
      </c>
      <c r="H418" s="116">
        <v>552</v>
      </c>
      <c r="I418" s="116">
        <v>35</v>
      </c>
      <c r="J418" s="116">
        <v>38</v>
      </c>
    </row>
    <row r="419" spans="1:10" s="116" customFormat="1" x14ac:dyDescent="0.25">
      <c r="A419" s="116">
        <v>1476</v>
      </c>
      <c r="B419" t="s">
        <v>3876</v>
      </c>
      <c r="C419" s="116">
        <v>47</v>
      </c>
      <c r="D419" s="116" t="s">
        <v>28</v>
      </c>
      <c r="E419" t="s">
        <v>3877</v>
      </c>
      <c r="F419" s="116" t="s">
        <v>451</v>
      </c>
      <c r="G419" s="116" t="s">
        <v>769</v>
      </c>
      <c r="H419" s="116">
        <v>553</v>
      </c>
      <c r="I419" s="116">
        <v>36</v>
      </c>
      <c r="J419" s="116">
        <v>27</v>
      </c>
    </row>
    <row r="420" spans="1:10" s="116" customFormat="1" x14ac:dyDescent="0.25">
      <c r="A420" s="116">
        <v>1477</v>
      </c>
      <c r="B420" t="s">
        <v>3876</v>
      </c>
      <c r="C420" s="116">
        <v>47</v>
      </c>
      <c r="D420" s="116" t="s">
        <v>28</v>
      </c>
      <c r="E420" t="s">
        <v>3877</v>
      </c>
      <c r="F420" s="116" t="s">
        <v>453</v>
      </c>
      <c r="G420" s="116" t="s">
        <v>776</v>
      </c>
      <c r="H420" s="116">
        <v>554</v>
      </c>
      <c r="I420" s="116">
        <v>37</v>
      </c>
      <c r="J420" s="116">
        <v>31</v>
      </c>
    </row>
    <row r="421" spans="1:10" s="116" customFormat="1" x14ac:dyDescent="0.25">
      <c r="A421" s="116">
        <v>1478</v>
      </c>
      <c r="B421" t="s">
        <v>3876</v>
      </c>
      <c r="C421" s="116">
        <v>47</v>
      </c>
      <c r="D421" s="116" t="s">
        <v>28</v>
      </c>
      <c r="E421" t="s">
        <v>3877</v>
      </c>
      <c r="F421" s="116" t="s">
        <v>455</v>
      </c>
      <c r="G421" s="116" t="s">
        <v>1163</v>
      </c>
      <c r="H421" s="116">
        <v>555</v>
      </c>
      <c r="I421" s="116">
        <v>38</v>
      </c>
      <c r="J421" s="116">
        <v>3</v>
      </c>
    </row>
    <row r="422" spans="1:10" s="116" customFormat="1" x14ac:dyDescent="0.25">
      <c r="A422" s="116">
        <v>1479</v>
      </c>
      <c r="B422" t="s">
        <v>3876</v>
      </c>
      <c r="C422" s="116">
        <v>47</v>
      </c>
      <c r="D422" s="116" t="s">
        <v>28</v>
      </c>
      <c r="E422" t="s">
        <v>3877</v>
      </c>
      <c r="F422" s="116" t="s">
        <v>457</v>
      </c>
      <c r="G422" s="116" t="s">
        <v>1164</v>
      </c>
      <c r="H422" s="116">
        <v>556</v>
      </c>
      <c r="I422" s="116">
        <v>39</v>
      </c>
      <c r="J422" s="116">
        <v>22</v>
      </c>
    </row>
    <row r="423" spans="1:10" s="116" customFormat="1" x14ac:dyDescent="0.25">
      <c r="A423" s="116">
        <v>1480</v>
      </c>
      <c r="B423" t="s">
        <v>3876</v>
      </c>
      <c r="C423" s="116">
        <v>47</v>
      </c>
      <c r="D423" s="116" t="s">
        <v>28</v>
      </c>
      <c r="E423" t="s">
        <v>3877</v>
      </c>
      <c r="F423" s="116" t="s">
        <v>459</v>
      </c>
      <c r="G423" s="116" t="s">
        <v>777</v>
      </c>
      <c r="H423" s="116">
        <v>557</v>
      </c>
      <c r="I423" s="116">
        <v>40</v>
      </c>
      <c r="J423" s="116">
        <v>9</v>
      </c>
    </row>
    <row r="424" spans="1:10" s="116" customFormat="1" x14ac:dyDescent="0.25">
      <c r="A424" s="116">
        <v>1481</v>
      </c>
      <c r="B424" t="s">
        <v>3876</v>
      </c>
      <c r="C424" s="116">
        <v>47</v>
      </c>
      <c r="D424" s="116" t="s">
        <v>28</v>
      </c>
      <c r="E424" t="s">
        <v>3877</v>
      </c>
      <c r="F424" s="116" t="s">
        <v>461</v>
      </c>
      <c r="G424" s="116" t="s">
        <v>778</v>
      </c>
      <c r="H424" s="116">
        <v>558</v>
      </c>
      <c r="I424" s="116">
        <v>41</v>
      </c>
      <c r="J424" s="116">
        <v>47</v>
      </c>
    </row>
    <row r="425" spans="1:10" s="116" customFormat="1" ht="30" x14ac:dyDescent="0.25">
      <c r="A425" s="116">
        <v>1482</v>
      </c>
      <c r="B425" t="s">
        <v>3876</v>
      </c>
      <c r="C425" s="116">
        <v>47</v>
      </c>
      <c r="D425" s="116" t="s">
        <v>28</v>
      </c>
      <c r="E425" t="s">
        <v>3877</v>
      </c>
      <c r="F425" s="116" t="s">
        <v>463</v>
      </c>
      <c r="G425" s="116" t="s">
        <v>770</v>
      </c>
      <c r="H425" s="116">
        <v>559</v>
      </c>
      <c r="I425" s="116">
        <v>42</v>
      </c>
      <c r="J425" s="116">
        <v>19</v>
      </c>
    </row>
    <row r="426" spans="1:10" s="116" customFormat="1" x14ac:dyDescent="0.25">
      <c r="A426" s="116">
        <v>1483</v>
      </c>
      <c r="B426" t="s">
        <v>3876</v>
      </c>
      <c r="C426" s="116">
        <v>47</v>
      </c>
      <c r="D426" s="116" t="s">
        <v>28</v>
      </c>
      <c r="E426" t="s">
        <v>3877</v>
      </c>
      <c r="F426" s="116" t="s">
        <v>465</v>
      </c>
      <c r="G426" s="116" t="s">
        <v>780</v>
      </c>
      <c r="H426" s="116">
        <v>560</v>
      </c>
      <c r="I426" s="116">
        <v>43</v>
      </c>
      <c r="J426" s="116">
        <v>2</v>
      </c>
    </row>
    <row r="427" spans="1:10" s="116" customFormat="1" ht="30" x14ac:dyDescent="0.25">
      <c r="A427" s="116">
        <v>1484</v>
      </c>
      <c r="B427" t="s">
        <v>3876</v>
      </c>
      <c r="C427" s="116">
        <v>47</v>
      </c>
      <c r="D427" s="116" t="s">
        <v>28</v>
      </c>
      <c r="E427" t="s">
        <v>3877</v>
      </c>
      <c r="F427" s="116" t="s">
        <v>467</v>
      </c>
      <c r="G427" s="116" t="s">
        <v>781</v>
      </c>
      <c r="H427" s="116">
        <v>561</v>
      </c>
      <c r="I427" s="116">
        <v>44</v>
      </c>
      <c r="J427" s="116">
        <v>18</v>
      </c>
    </row>
    <row r="428" spans="1:10" s="116" customFormat="1" x14ac:dyDescent="0.25">
      <c r="A428" s="116">
        <v>1485</v>
      </c>
      <c r="B428" t="s">
        <v>3876</v>
      </c>
      <c r="C428" s="116">
        <v>47</v>
      </c>
      <c r="D428" s="116" t="s">
        <v>28</v>
      </c>
      <c r="E428" t="s">
        <v>3877</v>
      </c>
      <c r="F428" s="116" t="s">
        <v>469</v>
      </c>
      <c r="G428" s="116" t="s">
        <v>1165</v>
      </c>
      <c r="H428" s="116">
        <v>562</v>
      </c>
      <c r="I428" s="116">
        <v>45</v>
      </c>
      <c r="J428" s="116">
        <v>40</v>
      </c>
    </row>
    <row r="429" spans="1:10" s="116" customFormat="1" x14ac:dyDescent="0.25">
      <c r="A429" s="116">
        <v>1486</v>
      </c>
      <c r="B429" t="s">
        <v>3876</v>
      </c>
      <c r="C429" s="116">
        <v>47</v>
      </c>
      <c r="D429" s="116" t="s">
        <v>28</v>
      </c>
      <c r="E429" t="s">
        <v>3877</v>
      </c>
      <c r="F429" s="116" t="s">
        <v>471</v>
      </c>
      <c r="G429" s="116" t="s">
        <v>1166</v>
      </c>
      <c r="H429" s="116">
        <v>563</v>
      </c>
      <c r="I429" s="116">
        <v>46</v>
      </c>
      <c r="J429" s="116">
        <v>25</v>
      </c>
    </row>
    <row r="430" spans="1:10" s="116" customFormat="1" x14ac:dyDescent="0.25">
      <c r="A430" s="116">
        <v>1487</v>
      </c>
      <c r="B430" t="s">
        <v>3876</v>
      </c>
      <c r="C430" s="116">
        <v>47</v>
      </c>
      <c r="D430" s="116" t="s">
        <v>28</v>
      </c>
      <c r="E430" t="s">
        <v>3877</v>
      </c>
      <c r="F430" s="116" t="s">
        <v>473</v>
      </c>
      <c r="G430" s="116" t="s">
        <v>782</v>
      </c>
      <c r="H430" s="116">
        <v>564</v>
      </c>
      <c r="I430" s="116">
        <v>47</v>
      </c>
      <c r="J430" s="116">
        <v>11</v>
      </c>
    </row>
    <row r="431" spans="1:10" s="116" customFormat="1" x14ac:dyDescent="0.25">
      <c r="A431" s="116">
        <v>1488</v>
      </c>
      <c r="B431" t="s">
        <v>4139</v>
      </c>
      <c r="C431" s="116">
        <v>47</v>
      </c>
      <c r="D431" s="116" t="s">
        <v>51</v>
      </c>
      <c r="E431" t="s">
        <v>3877</v>
      </c>
      <c r="F431" s="116" t="s">
        <v>381</v>
      </c>
      <c r="G431" s="116" t="s">
        <v>784</v>
      </c>
      <c r="H431" s="116">
        <v>366</v>
      </c>
      <c r="I431" s="116">
        <v>1</v>
      </c>
      <c r="J431" s="116">
        <v>37</v>
      </c>
    </row>
    <row r="432" spans="1:10" s="116" customFormat="1" x14ac:dyDescent="0.25">
      <c r="A432" s="116">
        <v>1489</v>
      </c>
      <c r="B432" t="s">
        <v>4139</v>
      </c>
      <c r="C432" s="116">
        <v>47</v>
      </c>
      <c r="D432" s="116" t="s">
        <v>51</v>
      </c>
      <c r="E432" t="s">
        <v>3877</v>
      </c>
      <c r="F432" s="116" t="s">
        <v>383</v>
      </c>
      <c r="G432" s="116" t="s">
        <v>785</v>
      </c>
      <c r="H432" s="116">
        <v>367</v>
      </c>
      <c r="I432" s="116">
        <v>2</v>
      </c>
      <c r="J432" s="116">
        <v>12</v>
      </c>
    </row>
    <row r="433" spans="1:10" s="116" customFormat="1" x14ac:dyDescent="0.25">
      <c r="A433" s="116">
        <v>1490</v>
      </c>
      <c r="B433" t="s">
        <v>4139</v>
      </c>
      <c r="C433" s="116">
        <v>47</v>
      </c>
      <c r="D433" s="116" t="s">
        <v>51</v>
      </c>
      <c r="E433" t="s">
        <v>3877</v>
      </c>
      <c r="F433" s="116" t="s">
        <v>385</v>
      </c>
      <c r="G433" s="116" t="s">
        <v>786</v>
      </c>
      <c r="H433" s="116">
        <v>368</v>
      </c>
      <c r="I433" s="116">
        <v>3</v>
      </c>
      <c r="J433" s="116">
        <v>35</v>
      </c>
    </row>
    <row r="434" spans="1:10" s="116" customFormat="1" x14ac:dyDescent="0.25">
      <c r="A434" s="116">
        <v>1491</v>
      </c>
      <c r="B434" t="s">
        <v>4139</v>
      </c>
      <c r="C434" s="116">
        <v>47</v>
      </c>
      <c r="D434" s="116" t="s">
        <v>51</v>
      </c>
      <c r="E434" t="s">
        <v>3877</v>
      </c>
      <c r="F434" s="116" t="s">
        <v>387</v>
      </c>
      <c r="G434" s="116" t="s">
        <v>787</v>
      </c>
      <c r="H434" s="116">
        <v>369</v>
      </c>
      <c r="I434" s="116">
        <v>4</v>
      </c>
      <c r="J434" s="116">
        <v>45</v>
      </c>
    </row>
    <row r="435" spans="1:10" s="116" customFormat="1" x14ac:dyDescent="0.25">
      <c r="A435" s="116">
        <v>1492</v>
      </c>
      <c r="B435" t="s">
        <v>4139</v>
      </c>
      <c r="C435" s="116">
        <v>47</v>
      </c>
      <c r="D435" s="116" t="s">
        <v>51</v>
      </c>
      <c r="E435" t="s">
        <v>3877</v>
      </c>
      <c r="F435" s="116" t="s">
        <v>389</v>
      </c>
      <c r="G435" s="116" t="s">
        <v>788</v>
      </c>
      <c r="H435" s="116">
        <v>370</v>
      </c>
      <c r="I435" s="116">
        <v>5</v>
      </c>
      <c r="J435" s="116">
        <v>7</v>
      </c>
    </row>
    <row r="436" spans="1:10" s="116" customFormat="1" x14ac:dyDescent="0.25">
      <c r="A436" s="116">
        <v>1493</v>
      </c>
      <c r="B436" t="s">
        <v>4139</v>
      </c>
      <c r="C436" s="116">
        <v>47</v>
      </c>
      <c r="D436" s="116" t="s">
        <v>51</v>
      </c>
      <c r="E436" t="s">
        <v>3877</v>
      </c>
      <c r="F436" s="116" t="s">
        <v>391</v>
      </c>
      <c r="G436" s="116" t="s">
        <v>789</v>
      </c>
      <c r="H436" s="116">
        <v>371</v>
      </c>
      <c r="I436" s="116">
        <v>6</v>
      </c>
      <c r="J436" s="116">
        <v>10</v>
      </c>
    </row>
    <row r="437" spans="1:10" s="116" customFormat="1" x14ac:dyDescent="0.25">
      <c r="A437" s="116">
        <v>1494</v>
      </c>
      <c r="B437" t="s">
        <v>4139</v>
      </c>
      <c r="C437" s="116">
        <v>47</v>
      </c>
      <c r="D437" s="116" t="s">
        <v>51</v>
      </c>
      <c r="E437" t="s">
        <v>3877</v>
      </c>
      <c r="F437" s="116" t="s">
        <v>393</v>
      </c>
      <c r="G437" s="116" t="s">
        <v>790</v>
      </c>
      <c r="H437" s="116">
        <v>372</v>
      </c>
      <c r="I437" s="116">
        <v>7</v>
      </c>
      <c r="J437" s="116">
        <v>26</v>
      </c>
    </row>
    <row r="438" spans="1:10" s="116" customFormat="1" x14ac:dyDescent="0.25">
      <c r="A438" s="116">
        <v>1495</v>
      </c>
      <c r="B438" t="s">
        <v>4139</v>
      </c>
      <c r="C438" s="116">
        <v>47</v>
      </c>
      <c r="D438" s="116" t="s">
        <v>51</v>
      </c>
      <c r="E438" t="s">
        <v>3877</v>
      </c>
      <c r="F438" s="116" t="s">
        <v>395</v>
      </c>
      <c r="G438" s="116" t="s">
        <v>791</v>
      </c>
      <c r="H438" s="116">
        <v>373</v>
      </c>
      <c r="I438" s="116">
        <v>8</v>
      </c>
      <c r="J438" s="116">
        <v>14</v>
      </c>
    </row>
    <row r="439" spans="1:10" s="116" customFormat="1" x14ac:dyDescent="0.25">
      <c r="A439" s="116">
        <v>1496</v>
      </c>
      <c r="B439" t="s">
        <v>4139</v>
      </c>
      <c r="C439" s="116">
        <v>47</v>
      </c>
      <c r="D439" s="116" t="s">
        <v>51</v>
      </c>
      <c r="E439" t="s">
        <v>3877</v>
      </c>
      <c r="F439" s="116" t="s">
        <v>397</v>
      </c>
      <c r="G439" s="116" t="s">
        <v>792</v>
      </c>
      <c r="H439" s="116">
        <v>374</v>
      </c>
      <c r="I439" s="116">
        <v>9</v>
      </c>
      <c r="J439" s="116">
        <v>8</v>
      </c>
    </row>
    <row r="440" spans="1:10" s="116" customFormat="1" x14ac:dyDescent="0.25">
      <c r="A440" s="116">
        <v>1497</v>
      </c>
      <c r="B440" t="s">
        <v>4139</v>
      </c>
      <c r="C440" s="116">
        <v>47</v>
      </c>
      <c r="D440" s="116" t="s">
        <v>51</v>
      </c>
      <c r="E440" t="s">
        <v>3877</v>
      </c>
      <c r="F440" s="116" t="s">
        <v>399</v>
      </c>
      <c r="G440" s="116" t="s">
        <v>793</v>
      </c>
      <c r="H440" s="116">
        <v>375</v>
      </c>
      <c r="I440" s="116">
        <v>10</v>
      </c>
      <c r="J440" s="116">
        <v>4</v>
      </c>
    </row>
    <row r="441" spans="1:10" s="116" customFormat="1" x14ac:dyDescent="0.25">
      <c r="A441" s="116">
        <v>1498</v>
      </c>
      <c r="B441" t="s">
        <v>4139</v>
      </c>
      <c r="C441" s="116">
        <v>47</v>
      </c>
      <c r="D441" s="116" t="s">
        <v>51</v>
      </c>
      <c r="E441" t="s">
        <v>3877</v>
      </c>
      <c r="F441" s="116" t="s">
        <v>401</v>
      </c>
      <c r="G441" s="116" t="s">
        <v>794</v>
      </c>
      <c r="H441" s="116">
        <v>376</v>
      </c>
      <c r="I441" s="116">
        <v>11</v>
      </c>
      <c r="J441" s="116">
        <v>21</v>
      </c>
    </row>
    <row r="442" spans="1:10" s="116" customFormat="1" x14ac:dyDescent="0.25">
      <c r="A442" s="116">
        <v>1499</v>
      </c>
      <c r="B442" t="s">
        <v>4139</v>
      </c>
      <c r="C442" s="116">
        <v>47</v>
      </c>
      <c r="D442" s="116" t="s">
        <v>51</v>
      </c>
      <c r="E442" t="s">
        <v>3877</v>
      </c>
      <c r="F442" s="116" t="s">
        <v>403</v>
      </c>
      <c r="G442" s="116" t="s">
        <v>795</v>
      </c>
      <c r="H442" s="116">
        <v>377</v>
      </c>
      <c r="I442" s="116">
        <v>12</v>
      </c>
      <c r="J442" s="116">
        <v>46</v>
      </c>
    </row>
    <row r="443" spans="1:10" s="116" customFormat="1" x14ac:dyDescent="0.25">
      <c r="A443" s="116">
        <v>1500</v>
      </c>
      <c r="B443" t="s">
        <v>4139</v>
      </c>
      <c r="C443" s="116">
        <v>47</v>
      </c>
      <c r="D443" s="116" t="s">
        <v>51</v>
      </c>
      <c r="E443" t="s">
        <v>3877</v>
      </c>
      <c r="F443" s="116" t="s">
        <v>405</v>
      </c>
      <c r="G443" s="116" t="s">
        <v>796</v>
      </c>
      <c r="H443" s="116">
        <v>378</v>
      </c>
      <c r="I443" s="116">
        <v>13</v>
      </c>
      <c r="J443" s="116">
        <v>42</v>
      </c>
    </row>
    <row r="444" spans="1:10" s="116" customFormat="1" x14ac:dyDescent="0.25">
      <c r="A444" s="116">
        <v>1501</v>
      </c>
      <c r="B444" t="s">
        <v>4139</v>
      </c>
      <c r="C444" s="116">
        <v>47</v>
      </c>
      <c r="D444" s="116" t="s">
        <v>51</v>
      </c>
      <c r="E444" t="s">
        <v>3877</v>
      </c>
      <c r="F444" s="116" t="s">
        <v>407</v>
      </c>
      <c r="G444" s="116" t="s">
        <v>797</v>
      </c>
      <c r="H444" s="116">
        <v>379</v>
      </c>
      <c r="I444" s="116">
        <v>14</v>
      </c>
      <c r="J444" s="116">
        <v>29</v>
      </c>
    </row>
    <row r="445" spans="1:10" s="116" customFormat="1" x14ac:dyDescent="0.25">
      <c r="A445" s="116">
        <v>1502</v>
      </c>
      <c r="B445" t="s">
        <v>4139</v>
      </c>
      <c r="C445" s="116">
        <v>47</v>
      </c>
      <c r="D445" s="116" t="s">
        <v>51</v>
      </c>
      <c r="E445" t="s">
        <v>3877</v>
      </c>
      <c r="F445" s="116" t="s">
        <v>409</v>
      </c>
      <c r="G445" s="116" t="s">
        <v>798</v>
      </c>
      <c r="H445" s="116">
        <v>380</v>
      </c>
      <c r="I445" s="116">
        <v>15</v>
      </c>
      <c r="J445" s="116">
        <v>17</v>
      </c>
    </row>
    <row r="446" spans="1:10" s="116" customFormat="1" ht="30" x14ac:dyDescent="0.25">
      <c r="A446" s="116">
        <v>1503</v>
      </c>
      <c r="B446" t="s">
        <v>4139</v>
      </c>
      <c r="C446" s="116">
        <v>47</v>
      </c>
      <c r="D446" s="116" t="s">
        <v>51</v>
      </c>
      <c r="E446" t="s">
        <v>3877</v>
      </c>
      <c r="F446" s="116" t="s">
        <v>411</v>
      </c>
      <c r="G446" s="116" t="s">
        <v>799</v>
      </c>
      <c r="H446" s="116">
        <v>381</v>
      </c>
      <c r="I446" s="116">
        <v>16</v>
      </c>
      <c r="J446" s="116">
        <v>23</v>
      </c>
    </row>
    <row r="447" spans="1:10" s="116" customFormat="1" x14ac:dyDescent="0.25">
      <c r="A447" s="116">
        <v>1504</v>
      </c>
      <c r="B447" t="s">
        <v>4139</v>
      </c>
      <c r="C447" s="116">
        <v>47</v>
      </c>
      <c r="D447" s="116" t="s">
        <v>51</v>
      </c>
      <c r="E447" t="s">
        <v>3877</v>
      </c>
      <c r="F447" s="116" t="s">
        <v>413</v>
      </c>
      <c r="G447" s="116" t="s">
        <v>800</v>
      </c>
      <c r="H447" s="116">
        <v>382</v>
      </c>
      <c r="I447" s="116">
        <v>17</v>
      </c>
      <c r="J447" s="116">
        <v>24</v>
      </c>
    </row>
    <row r="448" spans="1:10" s="116" customFormat="1" x14ac:dyDescent="0.25">
      <c r="A448" s="116">
        <v>1505</v>
      </c>
      <c r="B448" t="s">
        <v>4139</v>
      </c>
      <c r="C448" s="116">
        <v>47</v>
      </c>
      <c r="D448" s="116" t="s">
        <v>51</v>
      </c>
      <c r="E448" t="s">
        <v>3877</v>
      </c>
      <c r="F448" s="116" t="s">
        <v>415</v>
      </c>
      <c r="G448" s="116" t="s">
        <v>801</v>
      </c>
      <c r="H448" s="116">
        <v>383</v>
      </c>
      <c r="I448" s="116">
        <v>18</v>
      </c>
      <c r="J448" s="116">
        <v>32</v>
      </c>
    </row>
    <row r="449" spans="1:10" s="116" customFormat="1" x14ac:dyDescent="0.25">
      <c r="A449" s="116">
        <v>1506</v>
      </c>
      <c r="B449" t="s">
        <v>4139</v>
      </c>
      <c r="C449" s="116">
        <v>47</v>
      </c>
      <c r="D449" s="116" t="s">
        <v>51</v>
      </c>
      <c r="E449" t="s">
        <v>3877</v>
      </c>
      <c r="F449" s="116" t="s">
        <v>417</v>
      </c>
      <c r="G449" s="116" t="s">
        <v>802</v>
      </c>
      <c r="H449" s="116">
        <v>384</v>
      </c>
      <c r="I449" s="116">
        <v>19</v>
      </c>
      <c r="J449" s="116">
        <v>16</v>
      </c>
    </row>
    <row r="450" spans="1:10" s="116" customFormat="1" x14ac:dyDescent="0.25">
      <c r="A450" s="116">
        <v>1507</v>
      </c>
      <c r="B450" t="s">
        <v>4139</v>
      </c>
      <c r="C450" s="116">
        <v>47</v>
      </c>
      <c r="D450" s="116" t="s">
        <v>51</v>
      </c>
      <c r="E450" t="s">
        <v>3877</v>
      </c>
      <c r="F450" s="116" t="s">
        <v>419</v>
      </c>
      <c r="G450" s="116" t="s">
        <v>803</v>
      </c>
      <c r="H450" s="116">
        <v>385</v>
      </c>
      <c r="I450" s="116">
        <v>20</v>
      </c>
      <c r="J450" s="116">
        <v>41</v>
      </c>
    </row>
    <row r="451" spans="1:10" s="116" customFormat="1" x14ac:dyDescent="0.25">
      <c r="A451" s="116">
        <v>1508</v>
      </c>
      <c r="B451" t="s">
        <v>4139</v>
      </c>
      <c r="C451" s="116">
        <v>47</v>
      </c>
      <c r="D451" s="116" t="s">
        <v>51</v>
      </c>
      <c r="E451" t="s">
        <v>3877</v>
      </c>
      <c r="F451" s="116" t="s">
        <v>421</v>
      </c>
      <c r="G451" s="116" t="s">
        <v>804</v>
      </c>
      <c r="H451" s="116">
        <v>386</v>
      </c>
      <c r="I451" s="116">
        <v>21</v>
      </c>
      <c r="J451" s="116">
        <v>13</v>
      </c>
    </row>
    <row r="452" spans="1:10" s="116" customFormat="1" x14ac:dyDescent="0.25">
      <c r="A452" s="116">
        <v>1509</v>
      </c>
      <c r="B452" t="s">
        <v>4139</v>
      </c>
      <c r="C452" s="116">
        <v>47</v>
      </c>
      <c r="D452" s="116" t="s">
        <v>51</v>
      </c>
      <c r="E452" t="s">
        <v>3877</v>
      </c>
      <c r="F452" s="116" t="s">
        <v>423</v>
      </c>
      <c r="G452" s="116" t="s">
        <v>805</v>
      </c>
      <c r="H452" s="116">
        <v>387</v>
      </c>
      <c r="I452" s="116">
        <v>22</v>
      </c>
      <c r="J452" s="116">
        <v>39</v>
      </c>
    </row>
    <row r="453" spans="1:10" s="116" customFormat="1" x14ac:dyDescent="0.25">
      <c r="A453" s="116">
        <v>1510</v>
      </c>
      <c r="B453" t="s">
        <v>4139</v>
      </c>
      <c r="C453" s="116">
        <v>47</v>
      </c>
      <c r="D453" s="116" t="s">
        <v>51</v>
      </c>
      <c r="E453" t="s">
        <v>3877</v>
      </c>
      <c r="F453" s="116" t="s">
        <v>425</v>
      </c>
      <c r="G453" s="116" t="s">
        <v>806</v>
      </c>
      <c r="H453" s="116">
        <v>388</v>
      </c>
      <c r="I453" s="116">
        <v>23</v>
      </c>
      <c r="J453" s="116">
        <v>6</v>
      </c>
    </row>
    <row r="454" spans="1:10" s="116" customFormat="1" x14ac:dyDescent="0.25">
      <c r="A454" s="116">
        <v>1511</v>
      </c>
      <c r="B454" t="s">
        <v>4139</v>
      </c>
      <c r="C454" s="116">
        <v>47</v>
      </c>
      <c r="D454" s="116" t="s">
        <v>51</v>
      </c>
      <c r="E454" t="s">
        <v>3877</v>
      </c>
      <c r="F454" s="116" t="s">
        <v>427</v>
      </c>
      <c r="G454" s="116" t="s">
        <v>807</v>
      </c>
      <c r="H454" s="116">
        <v>389</v>
      </c>
      <c r="I454" s="116">
        <v>24</v>
      </c>
      <c r="J454" s="116">
        <v>34</v>
      </c>
    </row>
    <row r="455" spans="1:10" s="116" customFormat="1" x14ac:dyDescent="0.25">
      <c r="A455" s="116">
        <v>1512</v>
      </c>
      <c r="B455" t="s">
        <v>4139</v>
      </c>
      <c r="C455" s="116">
        <v>47</v>
      </c>
      <c r="D455" s="116" t="s">
        <v>51</v>
      </c>
      <c r="E455" t="s">
        <v>3877</v>
      </c>
      <c r="F455" s="116" t="s">
        <v>429</v>
      </c>
      <c r="G455" s="116" t="s">
        <v>808</v>
      </c>
      <c r="H455" s="116">
        <v>390</v>
      </c>
      <c r="I455" s="116">
        <v>25</v>
      </c>
      <c r="J455" s="116">
        <v>5</v>
      </c>
    </row>
    <row r="456" spans="1:10" s="116" customFormat="1" x14ac:dyDescent="0.25">
      <c r="A456" s="116">
        <v>1513</v>
      </c>
      <c r="B456" t="s">
        <v>4139</v>
      </c>
      <c r="C456" s="116">
        <v>47</v>
      </c>
      <c r="D456" s="116" t="s">
        <v>51</v>
      </c>
      <c r="E456" t="s">
        <v>3877</v>
      </c>
      <c r="F456" s="116" t="s">
        <v>431</v>
      </c>
      <c r="G456" s="116" t="s">
        <v>809</v>
      </c>
      <c r="H456" s="116">
        <v>391</v>
      </c>
      <c r="I456" s="116">
        <v>26</v>
      </c>
      <c r="J456" s="116">
        <v>30</v>
      </c>
    </row>
    <row r="457" spans="1:10" s="116" customFormat="1" x14ac:dyDescent="0.25">
      <c r="A457" s="116">
        <v>1514</v>
      </c>
      <c r="B457" t="s">
        <v>4139</v>
      </c>
      <c r="C457" s="116">
        <v>47</v>
      </c>
      <c r="D457" s="116" t="s">
        <v>51</v>
      </c>
      <c r="E457" t="s">
        <v>3877</v>
      </c>
      <c r="F457" s="116" t="s">
        <v>433</v>
      </c>
      <c r="G457" s="116" t="s">
        <v>810</v>
      </c>
      <c r="H457" s="116">
        <v>392</v>
      </c>
      <c r="I457" s="116">
        <v>27</v>
      </c>
      <c r="J457" s="116">
        <v>43</v>
      </c>
    </row>
    <row r="458" spans="1:10" s="116" customFormat="1" x14ac:dyDescent="0.25">
      <c r="A458" s="116">
        <v>1515</v>
      </c>
      <c r="B458" t="s">
        <v>4139</v>
      </c>
      <c r="C458" s="116">
        <v>47</v>
      </c>
      <c r="D458" s="116" t="s">
        <v>51</v>
      </c>
      <c r="E458" t="s">
        <v>3877</v>
      </c>
      <c r="F458" s="116" t="s">
        <v>435</v>
      </c>
      <c r="G458" s="116" t="s">
        <v>811</v>
      </c>
      <c r="H458" s="116">
        <v>393</v>
      </c>
      <c r="I458" s="116">
        <v>28</v>
      </c>
      <c r="J458" s="116">
        <v>33</v>
      </c>
    </row>
    <row r="459" spans="1:10" s="116" customFormat="1" x14ac:dyDescent="0.25">
      <c r="A459" s="116">
        <v>1516</v>
      </c>
      <c r="B459" t="s">
        <v>4139</v>
      </c>
      <c r="C459" s="116">
        <v>47</v>
      </c>
      <c r="D459" s="116" t="s">
        <v>51</v>
      </c>
      <c r="E459" t="s">
        <v>3877</v>
      </c>
      <c r="F459" s="116" t="s">
        <v>437</v>
      </c>
      <c r="G459" s="116" t="s">
        <v>812</v>
      </c>
      <c r="H459" s="116">
        <v>394</v>
      </c>
      <c r="I459" s="116">
        <v>29</v>
      </c>
      <c r="J459" s="116">
        <v>15</v>
      </c>
    </row>
    <row r="460" spans="1:10" s="116" customFormat="1" x14ac:dyDescent="0.25">
      <c r="A460" s="116">
        <v>1517</v>
      </c>
      <c r="B460" t="s">
        <v>4139</v>
      </c>
      <c r="C460" s="116">
        <v>47</v>
      </c>
      <c r="D460" s="116" t="s">
        <v>51</v>
      </c>
      <c r="E460" t="s">
        <v>3877</v>
      </c>
      <c r="F460" s="116" t="s">
        <v>439</v>
      </c>
      <c r="G460" s="116" t="s">
        <v>813</v>
      </c>
      <c r="H460" s="116">
        <v>395</v>
      </c>
      <c r="I460" s="116">
        <v>30</v>
      </c>
      <c r="J460" s="116">
        <v>36</v>
      </c>
    </row>
    <row r="461" spans="1:10" s="116" customFormat="1" x14ac:dyDescent="0.25">
      <c r="A461" s="116">
        <v>1518</v>
      </c>
      <c r="B461" t="s">
        <v>4139</v>
      </c>
      <c r="C461" s="116">
        <v>47</v>
      </c>
      <c r="D461" s="116" t="s">
        <v>51</v>
      </c>
      <c r="E461" t="s">
        <v>3877</v>
      </c>
      <c r="F461" s="116" t="s">
        <v>441</v>
      </c>
      <c r="G461" s="116" t="s">
        <v>814</v>
      </c>
      <c r="H461" s="116">
        <v>396</v>
      </c>
      <c r="I461" s="116">
        <v>31</v>
      </c>
      <c r="J461" s="116">
        <v>20</v>
      </c>
    </row>
    <row r="462" spans="1:10" s="116" customFormat="1" x14ac:dyDescent="0.25">
      <c r="A462" s="116">
        <v>1519</v>
      </c>
      <c r="B462" t="s">
        <v>4139</v>
      </c>
      <c r="C462" s="116">
        <v>47</v>
      </c>
      <c r="D462" s="116" t="s">
        <v>51</v>
      </c>
      <c r="E462" t="s">
        <v>3877</v>
      </c>
      <c r="F462" s="116" t="s">
        <v>443</v>
      </c>
      <c r="G462" s="116" t="s">
        <v>815</v>
      </c>
      <c r="H462" s="116">
        <v>397</v>
      </c>
      <c r="I462" s="116">
        <v>32</v>
      </c>
      <c r="J462" s="116">
        <v>44</v>
      </c>
    </row>
    <row r="463" spans="1:10" s="116" customFormat="1" x14ac:dyDescent="0.25">
      <c r="A463" s="116">
        <v>1520</v>
      </c>
      <c r="B463" t="s">
        <v>4139</v>
      </c>
      <c r="C463" s="116">
        <v>47</v>
      </c>
      <c r="D463" s="116" t="s">
        <v>51</v>
      </c>
      <c r="E463" t="s">
        <v>3877</v>
      </c>
      <c r="F463" s="116" t="s">
        <v>445</v>
      </c>
      <c r="G463" s="116" t="s">
        <v>816</v>
      </c>
      <c r="H463" s="116">
        <v>398</v>
      </c>
      <c r="I463" s="116">
        <v>33</v>
      </c>
      <c r="J463" s="116">
        <v>1</v>
      </c>
    </row>
    <row r="464" spans="1:10" s="116" customFormat="1" x14ac:dyDescent="0.25">
      <c r="A464" s="116">
        <v>1521</v>
      </c>
      <c r="B464" t="s">
        <v>4139</v>
      </c>
      <c r="C464" s="116">
        <v>47</v>
      </c>
      <c r="D464" s="116" t="s">
        <v>51</v>
      </c>
      <c r="E464" t="s">
        <v>3877</v>
      </c>
      <c r="F464" s="116" t="s">
        <v>447</v>
      </c>
      <c r="G464" s="116" t="s">
        <v>817</v>
      </c>
      <c r="H464" s="116">
        <v>399</v>
      </c>
      <c r="I464" s="116">
        <v>34</v>
      </c>
      <c r="J464" s="116">
        <v>28</v>
      </c>
    </row>
    <row r="465" spans="1:10" s="116" customFormat="1" x14ac:dyDescent="0.25">
      <c r="A465" s="116">
        <v>1522</v>
      </c>
      <c r="B465" t="s">
        <v>4139</v>
      </c>
      <c r="C465" s="116">
        <v>47</v>
      </c>
      <c r="D465" s="116" t="s">
        <v>51</v>
      </c>
      <c r="E465" t="s">
        <v>3877</v>
      </c>
      <c r="F465" s="116" t="s">
        <v>449</v>
      </c>
      <c r="G465" s="116" t="s">
        <v>818</v>
      </c>
      <c r="H465" s="116">
        <v>400</v>
      </c>
      <c r="I465" s="116">
        <v>35</v>
      </c>
      <c r="J465" s="116">
        <v>38</v>
      </c>
    </row>
    <row r="466" spans="1:10" s="116" customFormat="1" x14ac:dyDescent="0.25">
      <c r="A466" s="116">
        <v>1523</v>
      </c>
      <c r="B466" t="s">
        <v>4139</v>
      </c>
      <c r="C466" s="116">
        <v>47</v>
      </c>
      <c r="D466" s="116" t="s">
        <v>51</v>
      </c>
      <c r="E466" t="s">
        <v>3877</v>
      </c>
      <c r="F466" s="116" t="s">
        <v>451</v>
      </c>
      <c r="G466" s="116" t="s">
        <v>819</v>
      </c>
      <c r="H466" s="116">
        <v>401</v>
      </c>
      <c r="I466" s="116">
        <v>36</v>
      </c>
      <c r="J466" s="116">
        <v>27</v>
      </c>
    </row>
    <row r="467" spans="1:10" s="116" customFormat="1" x14ac:dyDescent="0.25">
      <c r="A467" s="116">
        <v>1524</v>
      </c>
      <c r="B467" t="s">
        <v>4139</v>
      </c>
      <c r="C467" s="116">
        <v>47</v>
      </c>
      <c r="D467" s="116" t="s">
        <v>51</v>
      </c>
      <c r="E467" t="s">
        <v>3877</v>
      </c>
      <c r="F467" s="116" t="s">
        <v>453</v>
      </c>
      <c r="G467" s="116" t="s">
        <v>820</v>
      </c>
      <c r="H467" s="116">
        <v>402</v>
      </c>
      <c r="I467" s="116">
        <v>37</v>
      </c>
      <c r="J467" s="116">
        <v>31</v>
      </c>
    </row>
    <row r="468" spans="1:10" s="116" customFormat="1" x14ac:dyDescent="0.25">
      <c r="A468" s="116">
        <v>1525</v>
      </c>
      <c r="B468" t="s">
        <v>4139</v>
      </c>
      <c r="C468" s="116">
        <v>47</v>
      </c>
      <c r="D468" s="116" t="s">
        <v>51</v>
      </c>
      <c r="E468" t="s">
        <v>3877</v>
      </c>
      <c r="F468" s="116" t="s">
        <v>455</v>
      </c>
      <c r="G468" s="116" t="s">
        <v>821</v>
      </c>
      <c r="H468" s="116">
        <v>403</v>
      </c>
      <c r="I468" s="116">
        <v>38</v>
      </c>
      <c r="J468" s="116">
        <v>3</v>
      </c>
    </row>
    <row r="469" spans="1:10" s="116" customFormat="1" x14ac:dyDescent="0.25">
      <c r="A469" s="116">
        <v>1526</v>
      </c>
      <c r="B469" t="s">
        <v>4139</v>
      </c>
      <c r="C469" s="116">
        <v>47</v>
      </c>
      <c r="D469" s="116" t="s">
        <v>51</v>
      </c>
      <c r="E469" t="s">
        <v>3877</v>
      </c>
      <c r="F469" s="116" t="s">
        <v>457</v>
      </c>
      <c r="G469" s="116" t="s">
        <v>822</v>
      </c>
      <c r="H469" s="116">
        <v>404</v>
      </c>
      <c r="I469" s="116">
        <v>39</v>
      </c>
      <c r="J469" s="116">
        <v>22</v>
      </c>
    </row>
    <row r="470" spans="1:10" s="116" customFormat="1" x14ac:dyDescent="0.25">
      <c r="A470" s="116">
        <v>1527</v>
      </c>
      <c r="B470" t="s">
        <v>4139</v>
      </c>
      <c r="C470" s="116">
        <v>47</v>
      </c>
      <c r="D470" s="116" t="s">
        <v>51</v>
      </c>
      <c r="E470" t="s">
        <v>3877</v>
      </c>
      <c r="F470" s="116" t="s">
        <v>459</v>
      </c>
      <c r="G470" s="116" t="s">
        <v>823</v>
      </c>
      <c r="H470" s="116">
        <v>405</v>
      </c>
      <c r="I470" s="116">
        <v>40</v>
      </c>
      <c r="J470" s="116">
        <v>9</v>
      </c>
    </row>
    <row r="471" spans="1:10" s="116" customFormat="1" x14ac:dyDescent="0.25">
      <c r="A471" s="116">
        <v>1528</v>
      </c>
      <c r="B471" t="s">
        <v>4139</v>
      </c>
      <c r="C471" s="116">
        <v>47</v>
      </c>
      <c r="D471" s="116" t="s">
        <v>51</v>
      </c>
      <c r="E471" t="s">
        <v>3877</v>
      </c>
      <c r="F471" s="116" t="s">
        <v>461</v>
      </c>
      <c r="G471" s="116" t="s">
        <v>824</v>
      </c>
      <c r="H471" s="116">
        <v>406</v>
      </c>
      <c r="I471" s="116">
        <v>41</v>
      </c>
      <c r="J471" s="116">
        <v>47</v>
      </c>
    </row>
    <row r="472" spans="1:10" s="116" customFormat="1" x14ac:dyDescent="0.25">
      <c r="A472" s="116">
        <v>1529</v>
      </c>
      <c r="B472" t="s">
        <v>4139</v>
      </c>
      <c r="C472" s="116">
        <v>47</v>
      </c>
      <c r="D472" s="116" t="s">
        <v>51</v>
      </c>
      <c r="E472" t="s">
        <v>3877</v>
      </c>
      <c r="F472" s="116" t="s">
        <v>463</v>
      </c>
      <c r="G472" s="116" t="s">
        <v>825</v>
      </c>
      <c r="H472" s="116">
        <v>407</v>
      </c>
      <c r="I472" s="116">
        <v>42</v>
      </c>
      <c r="J472" s="116">
        <v>19</v>
      </c>
    </row>
    <row r="473" spans="1:10" s="116" customFormat="1" x14ac:dyDescent="0.25">
      <c r="A473" s="116">
        <v>1530</v>
      </c>
      <c r="B473" t="s">
        <v>4139</v>
      </c>
      <c r="C473" s="116">
        <v>47</v>
      </c>
      <c r="D473" s="116" t="s">
        <v>51</v>
      </c>
      <c r="E473" t="s">
        <v>3877</v>
      </c>
      <c r="F473" s="116" t="s">
        <v>465</v>
      </c>
      <c r="G473" s="116" t="s">
        <v>826</v>
      </c>
      <c r="H473" s="116">
        <v>408</v>
      </c>
      <c r="I473" s="116">
        <v>43</v>
      </c>
      <c r="J473" s="116">
        <v>2</v>
      </c>
    </row>
    <row r="474" spans="1:10" s="116" customFormat="1" x14ac:dyDescent="0.25">
      <c r="A474" s="116">
        <v>1531</v>
      </c>
      <c r="B474" t="s">
        <v>4139</v>
      </c>
      <c r="C474" s="116">
        <v>47</v>
      </c>
      <c r="D474" s="116" t="s">
        <v>51</v>
      </c>
      <c r="E474" t="s">
        <v>3877</v>
      </c>
      <c r="F474" s="116" t="s">
        <v>467</v>
      </c>
      <c r="G474" s="116" t="s">
        <v>827</v>
      </c>
      <c r="H474" s="116">
        <v>409</v>
      </c>
      <c r="I474" s="116">
        <v>44</v>
      </c>
      <c r="J474" s="116">
        <v>18</v>
      </c>
    </row>
    <row r="475" spans="1:10" s="116" customFormat="1" x14ac:dyDescent="0.25">
      <c r="A475" s="116">
        <v>1532</v>
      </c>
      <c r="B475" t="s">
        <v>4139</v>
      </c>
      <c r="C475" s="116">
        <v>47</v>
      </c>
      <c r="D475" s="116" t="s">
        <v>51</v>
      </c>
      <c r="E475" t="s">
        <v>3877</v>
      </c>
      <c r="F475" s="116" t="s">
        <v>469</v>
      </c>
      <c r="G475" s="116" t="s">
        <v>828</v>
      </c>
      <c r="H475" s="116">
        <v>410</v>
      </c>
      <c r="I475" s="116">
        <v>45</v>
      </c>
      <c r="J475" s="116">
        <v>40</v>
      </c>
    </row>
    <row r="476" spans="1:10" s="116" customFormat="1" x14ac:dyDescent="0.25">
      <c r="A476" s="116">
        <v>1533</v>
      </c>
      <c r="B476" t="s">
        <v>4139</v>
      </c>
      <c r="C476" s="116">
        <v>47</v>
      </c>
      <c r="D476" s="116" t="s">
        <v>51</v>
      </c>
      <c r="E476" t="s">
        <v>3877</v>
      </c>
      <c r="F476" s="116" t="s">
        <v>471</v>
      </c>
      <c r="G476" s="116" t="s">
        <v>829</v>
      </c>
      <c r="H476" s="116">
        <v>411</v>
      </c>
      <c r="I476" s="116">
        <v>46</v>
      </c>
      <c r="J476" s="116">
        <v>25</v>
      </c>
    </row>
    <row r="477" spans="1:10" s="116" customFormat="1" x14ac:dyDescent="0.25">
      <c r="A477" s="116">
        <v>1534</v>
      </c>
      <c r="B477" t="s">
        <v>4139</v>
      </c>
      <c r="C477" s="116">
        <v>47</v>
      </c>
      <c r="D477" s="116" t="s">
        <v>51</v>
      </c>
      <c r="E477" t="s">
        <v>3877</v>
      </c>
      <c r="F477" s="116" t="s">
        <v>473</v>
      </c>
      <c r="G477" s="116" t="s">
        <v>830</v>
      </c>
      <c r="H477" s="116">
        <v>412</v>
      </c>
      <c r="I477" s="116">
        <v>47</v>
      </c>
      <c r="J477" s="116">
        <v>11</v>
      </c>
    </row>
    <row r="478" spans="1:10" s="116" customFormat="1" x14ac:dyDescent="0.25">
      <c r="A478" s="116">
        <v>1535</v>
      </c>
      <c r="B478" t="s">
        <v>3878</v>
      </c>
      <c r="C478" s="116">
        <v>47</v>
      </c>
      <c r="D478" s="116" t="s">
        <v>28</v>
      </c>
      <c r="E478" t="s">
        <v>831</v>
      </c>
      <c r="F478" s="116" t="s">
        <v>381</v>
      </c>
      <c r="G478" s="116" t="s">
        <v>1167</v>
      </c>
      <c r="H478" s="116">
        <v>612</v>
      </c>
      <c r="I478" s="116">
        <v>1</v>
      </c>
      <c r="J478" s="116">
        <v>37</v>
      </c>
    </row>
    <row r="479" spans="1:10" s="116" customFormat="1" x14ac:dyDescent="0.25">
      <c r="A479" s="116">
        <v>1536</v>
      </c>
      <c r="B479" t="s">
        <v>3878</v>
      </c>
      <c r="C479" s="116">
        <v>47</v>
      </c>
      <c r="D479" s="116" t="s">
        <v>28</v>
      </c>
      <c r="E479" t="s">
        <v>831</v>
      </c>
      <c r="F479" s="116" t="s">
        <v>383</v>
      </c>
      <c r="G479" s="116" t="s">
        <v>832</v>
      </c>
      <c r="H479" s="116">
        <v>613</v>
      </c>
      <c r="I479" s="116">
        <v>2</v>
      </c>
      <c r="J479" s="116">
        <v>12</v>
      </c>
    </row>
    <row r="480" spans="1:10" s="116" customFormat="1" x14ac:dyDescent="0.25">
      <c r="A480" s="116">
        <v>1537</v>
      </c>
      <c r="B480" t="s">
        <v>3878</v>
      </c>
      <c r="C480" s="116">
        <v>47</v>
      </c>
      <c r="D480" s="116" t="s">
        <v>28</v>
      </c>
      <c r="E480" t="s">
        <v>831</v>
      </c>
      <c r="F480" s="116" t="s">
        <v>385</v>
      </c>
      <c r="G480" s="116" t="s">
        <v>1168</v>
      </c>
      <c r="H480" s="116">
        <v>614</v>
      </c>
      <c r="I480" s="116">
        <v>3</v>
      </c>
      <c r="J480" s="116">
        <v>35</v>
      </c>
    </row>
    <row r="481" spans="1:10" s="116" customFormat="1" x14ac:dyDescent="0.25">
      <c r="A481" s="116">
        <v>1538</v>
      </c>
      <c r="B481" t="s">
        <v>3878</v>
      </c>
      <c r="C481" s="116">
        <v>47</v>
      </c>
      <c r="D481" s="116" t="s">
        <v>28</v>
      </c>
      <c r="E481" t="s">
        <v>831</v>
      </c>
      <c r="F481" s="116" t="s">
        <v>387</v>
      </c>
      <c r="G481" s="116" t="s">
        <v>833</v>
      </c>
      <c r="H481" s="116">
        <v>615</v>
      </c>
      <c r="I481" s="116">
        <v>4</v>
      </c>
      <c r="J481" s="116">
        <v>45</v>
      </c>
    </row>
    <row r="482" spans="1:10" s="116" customFormat="1" x14ac:dyDescent="0.25">
      <c r="A482" s="116">
        <v>1539</v>
      </c>
      <c r="B482" t="s">
        <v>3878</v>
      </c>
      <c r="C482" s="116">
        <v>47</v>
      </c>
      <c r="D482" s="116" t="s">
        <v>28</v>
      </c>
      <c r="E482" t="s">
        <v>831</v>
      </c>
      <c r="F482" s="116" t="s">
        <v>389</v>
      </c>
      <c r="G482" s="116" t="s">
        <v>834</v>
      </c>
      <c r="H482" s="116">
        <v>616</v>
      </c>
      <c r="I482" s="116">
        <v>5</v>
      </c>
      <c r="J482" s="116">
        <v>7</v>
      </c>
    </row>
    <row r="483" spans="1:10" s="116" customFormat="1" x14ac:dyDescent="0.25">
      <c r="A483" s="116">
        <v>1540</v>
      </c>
      <c r="B483" t="s">
        <v>3878</v>
      </c>
      <c r="C483" s="116">
        <v>47</v>
      </c>
      <c r="D483" s="116" t="s">
        <v>28</v>
      </c>
      <c r="E483" t="s">
        <v>831</v>
      </c>
      <c r="F483" s="116" t="s">
        <v>391</v>
      </c>
      <c r="G483" s="116" t="s">
        <v>835</v>
      </c>
      <c r="H483" s="116">
        <v>617</v>
      </c>
      <c r="I483" s="116">
        <v>6</v>
      </c>
      <c r="J483" s="116">
        <v>10</v>
      </c>
    </row>
    <row r="484" spans="1:10" s="116" customFormat="1" x14ac:dyDescent="0.25">
      <c r="A484" s="116">
        <v>1541</v>
      </c>
      <c r="B484" t="s">
        <v>3878</v>
      </c>
      <c r="C484" s="116">
        <v>47</v>
      </c>
      <c r="D484" s="116" t="s">
        <v>28</v>
      </c>
      <c r="E484" t="s">
        <v>831</v>
      </c>
      <c r="F484" s="116" t="s">
        <v>393</v>
      </c>
      <c r="G484" s="116" t="s">
        <v>1169</v>
      </c>
      <c r="H484" s="116">
        <v>618</v>
      </c>
      <c r="I484" s="116">
        <v>7</v>
      </c>
      <c r="J484" s="116">
        <v>26</v>
      </c>
    </row>
    <row r="485" spans="1:10" s="116" customFormat="1" x14ac:dyDescent="0.25">
      <c r="A485" s="116">
        <v>1542</v>
      </c>
      <c r="B485" t="s">
        <v>3878</v>
      </c>
      <c r="C485" s="116">
        <v>47</v>
      </c>
      <c r="D485" s="116" t="s">
        <v>28</v>
      </c>
      <c r="E485" t="s">
        <v>831</v>
      </c>
      <c r="F485" s="116" t="s">
        <v>395</v>
      </c>
      <c r="G485" s="116" t="s">
        <v>1170</v>
      </c>
      <c r="H485" s="116">
        <v>619</v>
      </c>
      <c r="I485" s="116">
        <v>8</v>
      </c>
      <c r="J485" s="116">
        <v>14</v>
      </c>
    </row>
    <row r="486" spans="1:10" s="116" customFormat="1" x14ac:dyDescent="0.25">
      <c r="A486" s="116">
        <v>1543</v>
      </c>
      <c r="B486" t="s">
        <v>3878</v>
      </c>
      <c r="C486" s="116">
        <v>47</v>
      </c>
      <c r="D486" s="116" t="s">
        <v>28</v>
      </c>
      <c r="E486" t="s">
        <v>831</v>
      </c>
      <c r="F486" s="116" t="s">
        <v>397</v>
      </c>
      <c r="G486" s="116" t="s">
        <v>1171</v>
      </c>
      <c r="H486" s="116">
        <v>620</v>
      </c>
      <c r="I486" s="116">
        <v>9</v>
      </c>
      <c r="J486" s="116">
        <v>8</v>
      </c>
    </row>
    <row r="487" spans="1:10" s="116" customFormat="1" x14ac:dyDescent="0.25">
      <c r="A487" s="116">
        <v>1544</v>
      </c>
      <c r="B487" t="s">
        <v>3878</v>
      </c>
      <c r="C487" s="116">
        <v>47</v>
      </c>
      <c r="D487" s="116" t="s">
        <v>28</v>
      </c>
      <c r="E487" t="s">
        <v>831</v>
      </c>
      <c r="F487" s="116" t="s">
        <v>399</v>
      </c>
      <c r="G487" s="116" t="s">
        <v>1172</v>
      </c>
      <c r="H487" s="116">
        <v>621</v>
      </c>
      <c r="I487" s="116">
        <v>10</v>
      </c>
      <c r="J487" s="116">
        <v>4</v>
      </c>
    </row>
    <row r="488" spans="1:10" s="116" customFormat="1" x14ac:dyDescent="0.25">
      <c r="A488" s="116">
        <v>1545</v>
      </c>
      <c r="B488" t="s">
        <v>3878</v>
      </c>
      <c r="C488" s="116">
        <v>47</v>
      </c>
      <c r="D488" s="116" t="s">
        <v>28</v>
      </c>
      <c r="E488" t="s">
        <v>831</v>
      </c>
      <c r="F488" s="116" t="s">
        <v>401</v>
      </c>
      <c r="G488" s="116" t="s">
        <v>839</v>
      </c>
      <c r="H488" s="116">
        <v>622</v>
      </c>
      <c r="I488" s="116">
        <v>11</v>
      </c>
      <c r="J488" s="116">
        <v>21</v>
      </c>
    </row>
    <row r="489" spans="1:10" s="116" customFormat="1" x14ac:dyDescent="0.25">
      <c r="A489" s="116">
        <v>1546</v>
      </c>
      <c r="B489" t="s">
        <v>3878</v>
      </c>
      <c r="C489" s="116">
        <v>47</v>
      </c>
      <c r="D489" s="116" t="s">
        <v>28</v>
      </c>
      <c r="E489" t="s">
        <v>831</v>
      </c>
      <c r="F489" s="116" t="s">
        <v>403</v>
      </c>
      <c r="G489" s="116" t="s">
        <v>1173</v>
      </c>
      <c r="H489" s="116">
        <v>623</v>
      </c>
      <c r="I489" s="116">
        <v>12</v>
      </c>
      <c r="J489" s="116">
        <v>46</v>
      </c>
    </row>
    <row r="490" spans="1:10" s="116" customFormat="1" x14ac:dyDescent="0.25">
      <c r="A490" s="116">
        <v>1547</v>
      </c>
      <c r="B490" t="s">
        <v>3878</v>
      </c>
      <c r="C490" s="116">
        <v>47</v>
      </c>
      <c r="D490" s="116" t="s">
        <v>28</v>
      </c>
      <c r="E490" t="s">
        <v>831</v>
      </c>
      <c r="F490" s="116" t="s">
        <v>405</v>
      </c>
      <c r="G490" s="116" t="s">
        <v>836</v>
      </c>
      <c r="H490" s="116">
        <v>624</v>
      </c>
      <c r="I490" s="116">
        <v>13</v>
      </c>
      <c r="J490" s="116">
        <v>42</v>
      </c>
    </row>
    <row r="491" spans="1:10" s="116" customFormat="1" x14ac:dyDescent="0.25">
      <c r="A491" s="116">
        <v>1548</v>
      </c>
      <c r="B491" t="s">
        <v>3878</v>
      </c>
      <c r="C491" s="116">
        <v>47</v>
      </c>
      <c r="D491" s="116" t="s">
        <v>28</v>
      </c>
      <c r="E491" t="s">
        <v>831</v>
      </c>
      <c r="F491" s="116" t="s">
        <v>407</v>
      </c>
      <c r="G491" s="116" t="s">
        <v>1174</v>
      </c>
      <c r="H491" s="116">
        <v>625</v>
      </c>
      <c r="I491" s="116">
        <v>14</v>
      </c>
      <c r="J491" s="116">
        <v>29</v>
      </c>
    </row>
    <row r="492" spans="1:10" s="116" customFormat="1" x14ac:dyDescent="0.25">
      <c r="A492" s="116">
        <v>1549</v>
      </c>
      <c r="B492" t="s">
        <v>3878</v>
      </c>
      <c r="C492" s="116">
        <v>47</v>
      </c>
      <c r="D492" s="116" t="s">
        <v>28</v>
      </c>
      <c r="E492" t="s">
        <v>831</v>
      </c>
      <c r="F492" s="116" t="s">
        <v>409</v>
      </c>
      <c r="G492" s="116" t="s">
        <v>841</v>
      </c>
      <c r="H492" s="116">
        <v>626</v>
      </c>
      <c r="I492" s="116">
        <v>15</v>
      </c>
      <c r="J492" s="116">
        <v>17</v>
      </c>
    </row>
    <row r="493" spans="1:10" s="116" customFormat="1" ht="30" x14ac:dyDescent="0.25">
      <c r="A493" s="116">
        <v>1550</v>
      </c>
      <c r="B493" t="s">
        <v>3878</v>
      </c>
      <c r="C493" s="116">
        <v>47</v>
      </c>
      <c r="D493" s="116" t="s">
        <v>28</v>
      </c>
      <c r="E493" t="s">
        <v>831</v>
      </c>
      <c r="F493" s="116" t="s">
        <v>411</v>
      </c>
      <c r="G493" s="116" t="s">
        <v>1175</v>
      </c>
      <c r="H493" s="116">
        <v>627</v>
      </c>
      <c r="I493" s="116">
        <v>16</v>
      </c>
      <c r="J493" s="116">
        <v>23</v>
      </c>
    </row>
    <row r="494" spans="1:10" s="116" customFormat="1" x14ac:dyDescent="0.25">
      <c r="A494" s="116">
        <v>1551</v>
      </c>
      <c r="B494" t="s">
        <v>3878</v>
      </c>
      <c r="C494" s="116">
        <v>47</v>
      </c>
      <c r="D494" s="116" t="s">
        <v>28</v>
      </c>
      <c r="E494" t="s">
        <v>831</v>
      </c>
      <c r="F494" s="116" t="s">
        <v>413</v>
      </c>
      <c r="G494" s="116" t="s">
        <v>840</v>
      </c>
      <c r="H494" s="116">
        <v>628</v>
      </c>
      <c r="I494" s="116">
        <v>17</v>
      </c>
      <c r="J494" s="116">
        <v>24</v>
      </c>
    </row>
    <row r="495" spans="1:10" s="116" customFormat="1" ht="30" x14ac:dyDescent="0.25">
      <c r="A495" s="116">
        <v>1552</v>
      </c>
      <c r="B495" t="s">
        <v>3878</v>
      </c>
      <c r="C495" s="116">
        <v>47</v>
      </c>
      <c r="D495" s="116" t="s">
        <v>28</v>
      </c>
      <c r="E495" t="s">
        <v>831</v>
      </c>
      <c r="F495" s="116" t="s">
        <v>415</v>
      </c>
      <c r="G495" s="116" t="s">
        <v>1176</v>
      </c>
      <c r="H495" s="116">
        <v>629</v>
      </c>
      <c r="I495" s="116">
        <v>18</v>
      </c>
      <c r="J495" s="116">
        <v>32</v>
      </c>
    </row>
    <row r="496" spans="1:10" s="116" customFormat="1" x14ac:dyDescent="0.25">
      <c r="A496" s="116">
        <v>1553</v>
      </c>
      <c r="B496" t="s">
        <v>3878</v>
      </c>
      <c r="C496" s="116">
        <v>47</v>
      </c>
      <c r="D496" s="116" t="s">
        <v>28</v>
      </c>
      <c r="E496" t="s">
        <v>831</v>
      </c>
      <c r="F496" s="116" t="s">
        <v>417</v>
      </c>
      <c r="G496" s="116" t="s">
        <v>844</v>
      </c>
      <c r="H496" s="116">
        <v>630</v>
      </c>
      <c r="I496" s="116">
        <v>19</v>
      </c>
      <c r="J496" s="116">
        <v>16</v>
      </c>
    </row>
    <row r="497" spans="1:10" s="116" customFormat="1" x14ac:dyDescent="0.25">
      <c r="A497" s="116">
        <v>1554</v>
      </c>
      <c r="B497" t="s">
        <v>3878</v>
      </c>
      <c r="C497" s="116">
        <v>47</v>
      </c>
      <c r="D497" s="116" t="s">
        <v>28</v>
      </c>
      <c r="E497" t="s">
        <v>831</v>
      </c>
      <c r="F497" s="116" t="s">
        <v>419</v>
      </c>
      <c r="G497" s="116" t="s">
        <v>1177</v>
      </c>
      <c r="H497" s="116">
        <v>631</v>
      </c>
      <c r="I497" s="116">
        <v>20</v>
      </c>
      <c r="J497" s="116">
        <v>41</v>
      </c>
    </row>
    <row r="498" spans="1:10" s="116" customFormat="1" x14ac:dyDescent="0.25">
      <c r="A498" s="116">
        <v>1555</v>
      </c>
      <c r="B498" t="s">
        <v>3878</v>
      </c>
      <c r="C498" s="116">
        <v>47</v>
      </c>
      <c r="D498" s="116" t="s">
        <v>28</v>
      </c>
      <c r="E498" t="s">
        <v>831</v>
      </c>
      <c r="F498" s="116" t="s">
        <v>421</v>
      </c>
      <c r="G498" s="116" t="s">
        <v>852</v>
      </c>
      <c r="H498" s="116">
        <v>632</v>
      </c>
      <c r="I498" s="116">
        <v>21</v>
      </c>
      <c r="J498" s="116">
        <v>13</v>
      </c>
    </row>
    <row r="499" spans="1:10" s="116" customFormat="1" x14ac:dyDescent="0.25">
      <c r="A499" s="116">
        <v>1556</v>
      </c>
      <c r="B499" t="s">
        <v>3878</v>
      </c>
      <c r="C499" s="116">
        <v>47</v>
      </c>
      <c r="D499" s="116" t="s">
        <v>28</v>
      </c>
      <c r="E499" t="s">
        <v>831</v>
      </c>
      <c r="F499" s="116" t="s">
        <v>423</v>
      </c>
      <c r="G499" s="116" t="s">
        <v>1178</v>
      </c>
      <c r="H499" s="116">
        <v>633</v>
      </c>
      <c r="I499" s="116">
        <v>22</v>
      </c>
      <c r="J499" s="116">
        <v>39</v>
      </c>
    </row>
    <row r="500" spans="1:10" s="116" customFormat="1" x14ac:dyDescent="0.25">
      <c r="A500" s="116">
        <v>1557</v>
      </c>
      <c r="B500" t="s">
        <v>3878</v>
      </c>
      <c r="C500" s="116">
        <v>47</v>
      </c>
      <c r="D500" s="116" t="s">
        <v>28</v>
      </c>
      <c r="E500" t="s">
        <v>831</v>
      </c>
      <c r="F500" s="116" t="s">
        <v>425</v>
      </c>
      <c r="G500" s="116" t="s">
        <v>1179</v>
      </c>
      <c r="H500" s="116">
        <v>634</v>
      </c>
      <c r="I500" s="116">
        <v>23</v>
      </c>
      <c r="J500" s="116">
        <v>6</v>
      </c>
    </row>
    <row r="501" spans="1:10" s="116" customFormat="1" x14ac:dyDescent="0.25">
      <c r="A501" s="116">
        <v>1558</v>
      </c>
      <c r="B501" t="s">
        <v>3878</v>
      </c>
      <c r="C501" s="116">
        <v>47</v>
      </c>
      <c r="D501" s="116" t="s">
        <v>28</v>
      </c>
      <c r="E501" t="s">
        <v>831</v>
      </c>
      <c r="F501" s="116" t="s">
        <v>427</v>
      </c>
      <c r="G501" s="116" t="s">
        <v>1180</v>
      </c>
      <c r="H501" s="116">
        <v>635</v>
      </c>
      <c r="I501" s="116">
        <v>24</v>
      </c>
      <c r="J501" s="116">
        <v>34</v>
      </c>
    </row>
    <row r="502" spans="1:10" s="116" customFormat="1" x14ac:dyDescent="0.25">
      <c r="A502" s="116">
        <v>1559</v>
      </c>
      <c r="B502" t="s">
        <v>3878</v>
      </c>
      <c r="C502" s="116">
        <v>47</v>
      </c>
      <c r="D502" s="116" t="s">
        <v>28</v>
      </c>
      <c r="E502" t="s">
        <v>831</v>
      </c>
      <c r="F502" s="116" t="s">
        <v>429</v>
      </c>
      <c r="G502" s="116" t="s">
        <v>846</v>
      </c>
      <c r="H502" s="116">
        <v>636</v>
      </c>
      <c r="I502" s="116">
        <v>25</v>
      </c>
      <c r="J502" s="116">
        <v>5</v>
      </c>
    </row>
    <row r="503" spans="1:10" s="116" customFormat="1" x14ac:dyDescent="0.25">
      <c r="A503" s="116">
        <v>1560</v>
      </c>
      <c r="B503" t="s">
        <v>3878</v>
      </c>
      <c r="C503" s="116">
        <v>47</v>
      </c>
      <c r="D503" s="116" t="s">
        <v>28</v>
      </c>
      <c r="E503" t="s">
        <v>831</v>
      </c>
      <c r="F503" s="116" t="s">
        <v>431</v>
      </c>
      <c r="G503" s="116" t="s">
        <v>845</v>
      </c>
      <c r="H503" s="116">
        <v>637</v>
      </c>
      <c r="I503" s="116">
        <v>26</v>
      </c>
      <c r="J503" s="116">
        <v>30</v>
      </c>
    </row>
    <row r="504" spans="1:10" s="116" customFormat="1" x14ac:dyDescent="0.25">
      <c r="A504" s="116">
        <v>1561</v>
      </c>
      <c r="B504" t="s">
        <v>3878</v>
      </c>
      <c r="C504" s="116">
        <v>47</v>
      </c>
      <c r="D504" s="116" t="s">
        <v>28</v>
      </c>
      <c r="E504" t="s">
        <v>831</v>
      </c>
      <c r="F504" s="116" t="s">
        <v>433</v>
      </c>
      <c r="G504" s="116" t="s">
        <v>856</v>
      </c>
      <c r="H504" s="116">
        <v>638</v>
      </c>
      <c r="I504" s="116">
        <v>27</v>
      </c>
      <c r="J504" s="116">
        <v>43</v>
      </c>
    </row>
    <row r="505" spans="1:10" s="116" customFormat="1" x14ac:dyDescent="0.25">
      <c r="A505" s="116">
        <v>1562</v>
      </c>
      <c r="B505" t="s">
        <v>3878</v>
      </c>
      <c r="C505" s="116">
        <v>47</v>
      </c>
      <c r="D505" s="116" t="s">
        <v>28</v>
      </c>
      <c r="E505" t="s">
        <v>831</v>
      </c>
      <c r="F505" s="116" t="s">
        <v>435</v>
      </c>
      <c r="G505" s="116" t="s">
        <v>1181</v>
      </c>
      <c r="H505" s="116">
        <v>639</v>
      </c>
      <c r="I505" s="116">
        <v>28</v>
      </c>
      <c r="J505" s="116">
        <v>33</v>
      </c>
    </row>
    <row r="506" spans="1:10" s="116" customFormat="1" x14ac:dyDescent="0.25">
      <c r="A506" s="116">
        <v>1563</v>
      </c>
      <c r="B506" t="s">
        <v>3878</v>
      </c>
      <c r="C506" s="116">
        <v>47</v>
      </c>
      <c r="D506" s="116" t="s">
        <v>28</v>
      </c>
      <c r="E506" t="s">
        <v>831</v>
      </c>
      <c r="F506" s="116" t="s">
        <v>437</v>
      </c>
      <c r="G506" s="116" t="s">
        <v>847</v>
      </c>
      <c r="H506" s="116">
        <v>640</v>
      </c>
      <c r="I506" s="116">
        <v>29</v>
      </c>
      <c r="J506" s="116">
        <v>15</v>
      </c>
    </row>
    <row r="507" spans="1:10" s="116" customFormat="1" x14ac:dyDescent="0.25">
      <c r="A507" s="116">
        <v>1564</v>
      </c>
      <c r="B507" t="s">
        <v>3878</v>
      </c>
      <c r="C507" s="116">
        <v>47</v>
      </c>
      <c r="D507" s="116" t="s">
        <v>28</v>
      </c>
      <c r="E507" t="s">
        <v>831</v>
      </c>
      <c r="F507" s="116" t="s">
        <v>439</v>
      </c>
      <c r="G507" s="116" t="s">
        <v>1182</v>
      </c>
      <c r="H507" s="116">
        <v>641</v>
      </c>
      <c r="I507" s="116">
        <v>30</v>
      </c>
      <c r="J507" s="116">
        <v>36</v>
      </c>
    </row>
    <row r="508" spans="1:10" s="116" customFormat="1" ht="30" x14ac:dyDescent="0.25">
      <c r="A508" s="116">
        <v>1565</v>
      </c>
      <c r="B508" t="s">
        <v>3878</v>
      </c>
      <c r="C508" s="116">
        <v>47</v>
      </c>
      <c r="D508" s="116" t="s">
        <v>28</v>
      </c>
      <c r="E508" t="s">
        <v>831</v>
      </c>
      <c r="F508" s="116" t="s">
        <v>441</v>
      </c>
      <c r="G508" s="116" t="s">
        <v>848</v>
      </c>
      <c r="H508" s="116">
        <v>642</v>
      </c>
      <c r="I508" s="116">
        <v>31</v>
      </c>
      <c r="J508" s="116">
        <v>20</v>
      </c>
    </row>
    <row r="509" spans="1:10" s="116" customFormat="1" x14ac:dyDescent="0.25">
      <c r="A509" s="116">
        <v>1566</v>
      </c>
      <c r="B509" t="s">
        <v>3878</v>
      </c>
      <c r="C509" s="116">
        <v>47</v>
      </c>
      <c r="D509" s="116" t="s">
        <v>28</v>
      </c>
      <c r="E509" t="s">
        <v>831</v>
      </c>
      <c r="F509" s="116" t="s">
        <v>443</v>
      </c>
      <c r="G509" s="116" t="s">
        <v>838</v>
      </c>
      <c r="H509" s="116">
        <v>643</v>
      </c>
      <c r="I509" s="116">
        <v>32</v>
      </c>
      <c r="J509" s="116">
        <v>44</v>
      </c>
    </row>
    <row r="510" spans="1:10" s="116" customFormat="1" ht="30" x14ac:dyDescent="0.25">
      <c r="A510" s="116">
        <v>1567</v>
      </c>
      <c r="B510" t="s">
        <v>3878</v>
      </c>
      <c r="C510" s="116">
        <v>47</v>
      </c>
      <c r="D510" s="116" t="s">
        <v>28</v>
      </c>
      <c r="E510" t="s">
        <v>831</v>
      </c>
      <c r="F510" s="116" t="s">
        <v>445</v>
      </c>
      <c r="G510" s="116" t="s">
        <v>837</v>
      </c>
      <c r="H510" s="116">
        <v>644</v>
      </c>
      <c r="I510" s="116">
        <v>33</v>
      </c>
      <c r="J510" s="116">
        <v>1</v>
      </c>
    </row>
    <row r="511" spans="1:10" s="116" customFormat="1" x14ac:dyDescent="0.25">
      <c r="A511" s="116">
        <v>1568</v>
      </c>
      <c r="B511" t="s">
        <v>3878</v>
      </c>
      <c r="C511" s="116">
        <v>47</v>
      </c>
      <c r="D511" s="116" t="s">
        <v>28</v>
      </c>
      <c r="E511" t="s">
        <v>831</v>
      </c>
      <c r="F511" s="116" t="s">
        <v>447</v>
      </c>
      <c r="G511" s="116" t="s">
        <v>1183</v>
      </c>
      <c r="H511" s="116">
        <v>645</v>
      </c>
      <c r="I511" s="116">
        <v>34</v>
      </c>
      <c r="J511" s="116">
        <v>28</v>
      </c>
    </row>
    <row r="512" spans="1:10" s="116" customFormat="1" x14ac:dyDescent="0.25">
      <c r="A512" s="116">
        <v>1569</v>
      </c>
      <c r="B512" t="s">
        <v>3878</v>
      </c>
      <c r="C512" s="116">
        <v>47</v>
      </c>
      <c r="D512" s="116" t="s">
        <v>28</v>
      </c>
      <c r="E512" t="s">
        <v>831</v>
      </c>
      <c r="F512" s="116" t="s">
        <v>449</v>
      </c>
      <c r="G512" s="116" t="s">
        <v>1184</v>
      </c>
      <c r="H512" s="116">
        <v>646</v>
      </c>
      <c r="I512" s="116">
        <v>35</v>
      </c>
      <c r="J512" s="116">
        <v>38</v>
      </c>
    </row>
    <row r="513" spans="1:10" s="116" customFormat="1" x14ac:dyDescent="0.25">
      <c r="A513" s="116">
        <v>1570</v>
      </c>
      <c r="B513" t="s">
        <v>3878</v>
      </c>
      <c r="C513" s="116">
        <v>47</v>
      </c>
      <c r="D513" s="116" t="s">
        <v>28</v>
      </c>
      <c r="E513" t="s">
        <v>831</v>
      </c>
      <c r="F513" s="116" t="s">
        <v>451</v>
      </c>
      <c r="G513" s="116" t="s">
        <v>842</v>
      </c>
      <c r="H513" s="116">
        <v>647</v>
      </c>
      <c r="I513" s="116">
        <v>36</v>
      </c>
      <c r="J513" s="116">
        <v>27</v>
      </c>
    </row>
    <row r="514" spans="1:10" s="116" customFormat="1" x14ac:dyDescent="0.25">
      <c r="A514" s="116">
        <v>1571</v>
      </c>
      <c r="B514" t="s">
        <v>3878</v>
      </c>
      <c r="C514" s="116">
        <v>47</v>
      </c>
      <c r="D514" s="116" t="s">
        <v>28</v>
      </c>
      <c r="E514" t="s">
        <v>831</v>
      </c>
      <c r="F514" s="116" t="s">
        <v>453</v>
      </c>
      <c r="G514" s="116" t="s">
        <v>849</v>
      </c>
      <c r="H514" s="116">
        <v>648</v>
      </c>
      <c r="I514" s="116">
        <v>37</v>
      </c>
      <c r="J514" s="116">
        <v>31</v>
      </c>
    </row>
    <row r="515" spans="1:10" s="116" customFormat="1" x14ac:dyDescent="0.25">
      <c r="A515" s="116">
        <v>1572</v>
      </c>
      <c r="B515" t="s">
        <v>3878</v>
      </c>
      <c r="C515" s="116">
        <v>47</v>
      </c>
      <c r="D515" s="116" t="s">
        <v>28</v>
      </c>
      <c r="E515" t="s">
        <v>831</v>
      </c>
      <c r="F515" s="116" t="s">
        <v>455</v>
      </c>
      <c r="G515" s="116" t="s">
        <v>1185</v>
      </c>
      <c r="H515" s="116">
        <v>649</v>
      </c>
      <c r="I515" s="116">
        <v>38</v>
      </c>
      <c r="J515" s="116">
        <v>3</v>
      </c>
    </row>
    <row r="516" spans="1:10" s="116" customFormat="1" x14ac:dyDescent="0.25">
      <c r="A516" s="116">
        <v>1573</v>
      </c>
      <c r="B516" t="s">
        <v>3878</v>
      </c>
      <c r="C516" s="116">
        <v>47</v>
      </c>
      <c r="D516" s="116" t="s">
        <v>28</v>
      </c>
      <c r="E516" t="s">
        <v>831</v>
      </c>
      <c r="F516" s="116" t="s">
        <v>457</v>
      </c>
      <c r="G516" s="116" t="s">
        <v>1186</v>
      </c>
      <c r="H516" s="116">
        <v>650</v>
      </c>
      <c r="I516" s="116">
        <v>39</v>
      </c>
      <c r="J516" s="116">
        <v>22</v>
      </c>
    </row>
    <row r="517" spans="1:10" s="116" customFormat="1" x14ac:dyDescent="0.25">
      <c r="A517" s="116">
        <v>1574</v>
      </c>
      <c r="B517" t="s">
        <v>3878</v>
      </c>
      <c r="C517" s="116">
        <v>47</v>
      </c>
      <c r="D517" s="116" t="s">
        <v>28</v>
      </c>
      <c r="E517" t="s">
        <v>831</v>
      </c>
      <c r="F517" s="116" t="s">
        <v>459</v>
      </c>
      <c r="G517" s="116" t="s">
        <v>850</v>
      </c>
      <c r="H517" s="116">
        <v>651</v>
      </c>
      <c r="I517" s="116">
        <v>40</v>
      </c>
      <c r="J517" s="116">
        <v>9</v>
      </c>
    </row>
    <row r="518" spans="1:10" s="116" customFormat="1" x14ac:dyDescent="0.25">
      <c r="A518" s="116">
        <v>1575</v>
      </c>
      <c r="B518" t="s">
        <v>3878</v>
      </c>
      <c r="C518" s="116">
        <v>47</v>
      </c>
      <c r="D518" s="116" t="s">
        <v>28</v>
      </c>
      <c r="E518" t="s">
        <v>831</v>
      </c>
      <c r="F518" s="116" t="s">
        <v>461</v>
      </c>
      <c r="G518" s="116" t="s">
        <v>851</v>
      </c>
      <c r="H518" s="116">
        <v>652</v>
      </c>
      <c r="I518" s="116">
        <v>41</v>
      </c>
      <c r="J518" s="116">
        <v>47</v>
      </c>
    </row>
    <row r="519" spans="1:10" s="116" customFormat="1" ht="30" x14ac:dyDescent="0.25">
      <c r="A519" s="116">
        <v>1576</v>
      </c>
      <c r="B519" t="s">
        <v>3878</v>
      </c>
      <c r="C519" s="116">
        <v>47</v>
      </c>
      <c r="D519" s="116" t="s">
        <v>28</v>
      </c>
      <c r="E519" t="s">
        <v>831</v>
      </c>
      <c r="F519" s="116" t="s">
        <v>463</v>
      </c>
      <c r="G519" s="116" t="s">
        <v>843</v>
      </c>
      <c r="H519" s="116">
        <v>653</v>
      </c>
      <c r="I519" s="116">
        <v>42</v>
      </c>
      <c r="J519" s="116">
        <v>19</v>
      </c>
    </row>
    <row r="520" spans="1:10" s="116" customFormat="1" x14ac:dyDescent="0.25">
      <c r="A520" s="116">
        <v>1577</v>
      </c>
      <c r="B520" t="s">
        <v>3878</v>
      </c>
      <c r="C520" s="116">
        <v>47</v>
      </c>
      <c r="D520" s="116" t="s">
        <v>28</v>
      </c>
      <c r="E520" t="s">
        <v>831</v>
      </c>
      <c r="F520" s="116" t="s">
        <v>465</v>
      </c>
      <c r="G520" s="116" t="s">
        <v>853</v>
      </c>
      <c r="H520" s="116">
        <v>654</v>
      </c>
      <c r="I520" s="116">
        <v>43</v>
      </c>
      <c r="J520" s="116">
        <v>2</v>
      </c>
    </row>
    <row r="521" spans="1:10" s="116" customFormat="1" ht="30" x14ac:dyDescent="0.25">
      <c r="A521" s="116">
        <v>1578</v>
      </c>
      <c r="B521" t="s">
        <v>3878</v>
      </c>
      <c r="C521" s="116">
        <v>47</v>
      </c>
      <c r="D521" s="116" t="s">
        <v>28</v>
      </c>
      <c r="E521" t="s">
        <v>831</v>
      </c>
      <c r="F521" s="116" t="s">
        <v>467</v>
      </c>
      <c r="G521" s="116" t="s">
        <v>854</v>
      </c>
      <c r="H521" s="116">
        <v>655</v>
      </c>
      <c r="I521" s="116">
        <v>44</v>
      </c>
      <c r="J521" s="116">
        <v>18</v>
      </c>
    </row>
    <row r="522" spans="1:10" s="116" customFormat="1" x14ac:dyDescent="0.25">
      <c r="A522" s="116">
        <v>1579</v>
      </c>
      <c r="B522" t="s">
        <v>3878</v>
      </c>
      <c r="C522" s="116">
        <v>47</v>
      </c>
      <c r="D522" s="116" t="s">
        <v>28</v>
      </c>
      <c r="E522" t="s">
        <v>831</v>
      </c>
      <c r="F522" s="116" t="s">
        <v>469</v>
      </c>
      <c r="G522" s="116" t="s">
        <v>1187</v>
      </c>
      <c r="H522" s="116">
        <v>656</v>
      </c>
      <c r="I522" s="116">
        <v>45</v>
      </c>
      <c r="J522" s="116">
        <v>40</v>
      </c>
    </row>
    <row r="523" spans="1:10" s="116" customFormat="1" x14ac:dyDescent="0.25">
      <c r="A523" s="116">
        <v>1580</v>
      </c>
      <c r="B523" t="s">
        <v>3878</v>
      </c>
      <c r="C523" s="116">
        <v>47</v>
      </c>
      <c r="D523" s="116" t="s">
        <v>28</v>
      </c>
      <c r="E523" t="s">
        <v>831</v>
      </c>
      <c r="F523" s="116" t="s">
        <v>471</v>
      </c>
      <c r="G523" s="116" t="s">
        <v>1188</v>
      </c>
      <c r="H523" s="116">
        <v>657</v>
      </c>
      <c r="I523" s="116">
        <v>46</v>
      </c>
      <c r="J523" s="116">
        <v>25</v>
      </c>
    </row>
    <row r="524" spans="1:10" s="116" customFormat="1" x14ac:dyDescent="0.25">
      <c r="A524" s="116">
        <v>1581</v>
      </c>
      <c r="B524" t="s">
        <v>3878</v>
      </c>
      <c r="C524" s="116">
        <v>47</v>
      </c>
      <c r="D524" s="116" t="s">
        <v>28</v>
      </c>
      <c r="E524" t="s">
        <v>831</v>
      </c>
      <c r="F524" s="116" t="s">
        <v>473</v>
      </c>
      <c r="G524" s="116" t="s">
        <v>855</v>
      </c>
      <c r="H524" s="116">
        <v>658</v>
      </c>
      <c r="I524" s="116">
        <v>47</v>
      </c>
      <c r="J524" s="116">
        <v>11</v>
      </c>
    </row>
    <row r="525" spans="1:10" s="116" customFormat="1" x14ac:dyDescent="0.25">
      <c r="A525" s="116">
        <v>1582</v>
      </c>
      <c r="B525" t="s">
        <v>4140</v>
      </c>
      <c r="C525" s="116">
        <v>47</v>
      </c>
      <c r="D525" s="116" t="s">
        <v>51</v>
      </c>
      <c r="E525" t="s">
        <v>831</v>
      </c>
      <c r="F525" s="116" t="s">
        <v>381</v>
      </c>
      <c r="G525" s="116" t="s">
        <v>857</v>
      </c>
      <c r="H525" s="116">
        <v>460</v>
      </c>
      <c r="I525" s="116">
        <v>1</v>
      </c>
      <c r="J525" s="116">
        <v>37</v>
      </c>
    </row>
    <row r="526" spans="1:10" s="116" customFormat="1" x14ac:dyDescent="0.25">
      <c r="A526" s="116">
        <v>1583</v>
      </c>
      <c r="B526" t="s">
        <v>4140</v>
      </c>
      <c r="C526" s="116">
        <v>47</v>
      </c>
      <c r="D526" s="116" t="s">
        <v>51</v>
      </c>
      <c r="E526" t="s">
        <v>831</v>
      </c>
      <c r="F526" s="116" t="s">
        <v>383</v>
      </c>
      <c r="G526" s="116" t="s">
        <v>858</v>
      </c>
      <c r="H526" s="116">
        <v>461</v>
      </c>
      <c r="I526" s="116">
        <v>2</v>
      </c>
      <c r="J526" s="116">
        <v>12</v>
      </c>
    </row>
    <row r="527" spans="1:10" s="116" customFormat="1" ht="30" x14ac:dyDescent="0.25">
      <c r="A527" s="116">
        <v>1584</v>
      </c>
      <c r="B527" t="s">
        <v>4140</v>
      </c>
      <c r="C527" s="116">
        <v>47</v>
      </c>
      <c r="D527" s="116" t="s">
        <v>51</v>
      </c>
      <c r="E527" t="s">
        <v>831</v>
      </c>
      <c r="F527" s="116" t="s">
        <v>385</v>
      </c>
      <c r="G527" s="116" t="s">
        <v>859</v>
      </c>
      <c r="H527" s="116">
        <v>462</v>
      </c>
      <c r="I527" s="116">
        <v>3</v>
      </c>
      <c r="J527" s="116">
        <v>35</v>
      </c>
    </row>
    <row r="528" spans="1:10" s="116" customFormat="1" ht="30" x14ac:dyDescent="0.25">
      <c r="A528" s="116">
        <v>1585</v>
      </c>
      <c r="B528" t="s">
        <v>4140</v>
      </c>
      <c r="C528" s="116">
        <v>47</v>
      </c>
      <c r="D528" s="116" t="s">
        <v>51</v>
      </c>
      <c r="E528" t="s">
        <v>831</v>
      </c>
      <c r="F528" s="116" t="s">
        <v>387</v>
      </c>
      <c r="G528" s="116" t="s">
        <v>860</v>
      </c>
      <c r="H528" s="116">
        <v>463</v>
      </c>
      <c r="I528" s="116">
        <v>4</v>
      </c>
      <c r="J528" s="116">
        <v>45</v>
      </c>
    </row>
    <row r="529" spans="1:10" s="116" customFormat="1" x14ac:dyDescent="0.25">
      <c r="A529" s="116">
        <v>1586</v>
      </c>
      <c r="B529" t="s">
        <v>4140</v>
      </c>
      <c r="C529" s="116">
        <v>47</v>
      </c>
      <c r="D529" s="116" t="s">
        <v>51</v>
      </c>
      <c r="E529" t="s">
        <v>831</v>
      </c>
      <c r="F529" s="116" t="s">
        <v>389</v>
      </c>
      <c r="G529" s="116" t="s">
        <v>861</v>
      </c>
      <c r="H529" s="116">
        <v>464</v>
      </c>
      <c r="I529" s="116">
        <v>5</v>
      </c>
      <c r="J529" s="116">
        <v>7</v>
      </c>
    </row>
    <row r="530" spans="1:10" s="116" customFormat="1" x14ac:dyDescent="0.25">
      <c r="A530" s="116">
        <v>1587</v>
      </c>
      <c r="B530" t="s">
        <v>4140</v>
      </c>
      <c r="C530" s="116">
        <v>47</v>
      </c>
      <c r="D530" s="116" t="s">
        <v>51</v>
      </c>
      <c r="E530" t="s">
        <v>831</v>
      </c>
      <c r="F530" s="116" t="s">
        <v>391</v>
      </c>
      <c r="G530" s="116" t="s">
        <v>862</v>
      </c>
      <c r="H530" s="116">
        <v>465</v>
      </c>
      <c r="I530" s="116">
        <v>6</v>
      </c>
      <c r="J530" s="116">
        <v>10</v>
      </c>
    </row>
    <row r="531" spans="1:10" s="116" customFormat="1" ht="30" x14ac:dyDescent="0.25">
      <c r="A531" s="116">
        <v>1588</v>
      </c>
      <c r="B531" t="s">
        <v>4140</v>
      </c>
      <c r="C531" s="116">
        <v>47</v>
      </c>
      <c r="D531" s="116" t="s">
        <v>51</v>
      </c>
      <c r="E531" t="s">
        <v>831</v>
      </c>
      <c r="F531" s="116" t="s">
        <v>393</v>
      </c>
      <c r="G531" s="116" t="s">
        <v>863</v>
      </c>
      <c r="H531" s="116">
        <v>466</v>
      </c>
      <c r="I531" s="116">
        <v>7</v>
      </c>
      <c r="J531" s="116">
        <v>26</v>
      </c>
    </row>
    <row r="532" spans="1:10" s="116" customFormat="1" ht="30" x14ac:dyDescent="0.25">
      <c r="A532" s="116">
        <v>1589</v>
      </c>
      <c r="B532" t="s">
        <v>4140</v>
      </c>
      <c r="C532" s="116">
        <v>47</v>
      </c>
      <c r="D532" s="116" t="s">
        <v>51</v>
      </c>
      <c r="E532" t="s">
        <v>831</v>
      </c>
      <c r="F532" s="116" t="s">
        <v>395</v>
      </c>
      <c r="G532" s="116" t="s">
        <v>864</v>
      </c>
      <c r="H532" s="116">
        <v>467</v>
      </c>
      <c r="I532" s="116">
        <v>8</v>
      </c>
      <c r="J532" s="116">
        <v>14</v>
      </c>
    </row>
    <row r="533" spans="1:10" s="116" customFormat="1" ht="30" x14ac:dyDescent="0.25">
      <c r="A533" s="116">
        <v>1590</v>
      </c>
      <c r="B533" t="s">
        <v>4140</v>
      </c>
      <c r="C533" s="116">
        <v>47</v>
      </c>
      <c r="D533" s="116" t="s">
        <v>51</v>
      </c>
      <c r="E533" t="s">
        <v>831</v>
      </c>
      <c r="F533" s="116" t="s">
        <v>397</v>
      </c>
      <c r="G533" s="116" t="s">
        <v>865</v>
      </c>
      <c r="H533" s="116">
        <v>468</v>
      </c>
      <c r="I533" s="116">
        <v>9</v>
      </c>
      <c r="J533" s="116">
        <v>8</v>
      </c>
    </row>
    <row r="534" spans="1:10" s="116" customFormat="1" ht="30" x14ac:dyDescent="0.25">
      <c r="A534" s="116">
        <v>1591</v>
      </c>
      <c r="B534" t="s">
        <v>4140</v>
      </c>
      <c r="C534" s="116">
        <v>47</v>
      </c>
      <c r="D534" s="116" t="s">
        <v>51</v>
      </c>
      <c r="E534" t="s">
        <v>831</v>
      </c>
      <c r="F534" s="116" t="s">
        <v>399</v>
      </c>
      <c r="G534" s="116" t="s">
        <v>866</v>
      </c>
      <c r="H534" s="116">
        <v>469</v>
      </c>
      <c r="I534" s="116">
        <v>10</v>
      </c>
      <c r="J534" s="116">
        <v>4</v>
      </c>
    </row>
    <row r="535" spans="1:10" s="116" customFormat="1" x14ac:dyDescent="0.25">
      <c r="A535" s="116">
        <v>1592</v>
      </c>
      <c r="B535" t="s">
        <v>4140</v>
      </c>
      <c r="C535" s="116">
        <v>47</v>
      </c>
      <c r="D535" s="116" t="s">
        <v>51</v>
      </c>
      <c r="E535" t="s">
        <v>831</v>
      </c>
      <c r="F535" s="116" t="s">
        <v>401</v>
      </c>
      <c r="G535" s="116" t="s">
        <v>867</v>
      </c>
      <c r="H535" s="116">
        <v>470</v>
      </c>
      <c r="I535" s="116">
        <v>11</v>
      </c>
      <c r="J535" s="116">
        <v>21</v>
      </c>
    </row>
    <row r="536" spans="1:10" s="116" customFormat="1" ht="30" x14ac:dyDescent="0.25">
      <c r="A536" s="116">
        <v>1593</v>
      </c>
      <c r="B536" t="s">
        <v>4140</v>
      </c>
      <c r="C536" s="116">
        <v>47</v>
      </c>
      <c r="D536" s="116" t="s">
        <v>51</v>
      </c>
      <c r="E536" t="s">
        <v>831</v>
      </c>
      <c r="F536" s="116" t="s">
        <v>403</v>
      </c>
      <c r="G536" s="116" t="s">
        <v>868</v>
      </c>
      <c r="H536" s="116">
        <v>189</v>
      </c>
      <c r="I536" s="116">
        <v>12</v>
      </c>
      <c r="J536" s="116">
        <v>46</v>
      </c>
    </row>
    <row r="537" spans="1:10" s="116" customFormat="1" ht="30" x14ac:dyDescent="0.25">
      <c r="A537" s="116">
        <v>1594</v>
      </c>
      <c r="B537" t="s">
        <v>4140</v>
      </c>
      <c r="C537" s="116">
        <v>47</v>
      </c>
      <c r="D537" s="116" t="s">
        <v>51</v>
      </c>
      <c r="E537" t="s">
        <v>831</v>
      </c>
      <c r="F537" s="116" t="s">
        <v>405</v>
      </c>
      <c r="G537" s="116" t="s">
        <v>869</v>
      </c>
      <c r="H537" s="116">
        <v>190</v>
      </c>
      <c r="I537" s="116">
        <v>13</v>
      </c>
      <c r="J537" s="116">
        <v>42</v>
      </c>
    </row>
    <row r="538" spans="1:10" s="116" customFormat="1" ht="30" x14ac:dyDescent="0.25">
      <c r="A538" s="116">
        <v>1595</v>
      </c>
      <c r="B538" t="s">
        <v>4140</v>
      </c>
      <c r="C538" s="116">
        <v>47</v>
      </c>
      <c r="D538" s="116" t="s">
        <v>51</v>
      </c>
      <c r="E538" t="s">
        <v>831</v>
      </c>
      <c r="F538" s="116" t="s">
        <v>407</v>
      </c>
      <c r="G538" s="116" t="s">
        <v>870</v>
      </c>
      <c r="H538" s="116">
        <v>191</v>
      </c>
      <c r="I538" s="116">
        <v>14</v>
      </c>
      <c r="J538" s="116">
        <v>29</v>
      </c>
    </row>
    <row r="539" spans="1:10" s="116" customFormat="1" x14ac:dyDescent="0.25">
      <c r="A539" s="116">
        <v>1596</v>
      </c>
      <c r="B539" t="s">
        <v>4140</v>
      </c>
      <c r="C539" s="116">
        <v>47</v>
      </c>
      <c r="D539" s="116" t="s">
        <v>51</v>
      </c>
      <c r="E539" t="s">
        <v>831</v>
      </c>
      <c r="F539" s="116" t="s">
        <v>409</v>
      </c>
      <c r="G539" s="116" t="s">
        <v>871</v>
      </c>
      <c r="H539" s="116">
        <v>192</v>
      </c>
      <c r="I539" s="116">
        <v>15</v>
      </c>
      <c r="J539" s="116">
        <v>17</v>
      </c>
    </row>
    <row r="540" spans="1:10" s="116" customFormat="1" ht="45" x14ac:dyDescent="0.25">
      <c r="A540" s="116">
        <v>1597</v>
      </c>
      <c r="B540" t="s">
        <v>4140</v>
      </c>
      <c r="C540" s="116">
        <v>47</v>
      </c>
      <c r="D540" s="116" t="s">
        <v>51</v>
      </c>
      <c r="E540" t="s">
        <v>831</v>
      </c>
      <c r="F540" s="116" t="s">
        <v>411</v>
      </c>
      <c r="G540" s="116" t="s">
        <v>872</v>
      </c>
      <c r="H540" s="116">
        <v>193</v>
      </c>
      <c r="I540" s="116">
        <v>16</v>
      </c>
      <c r="J540" s="116">
        <v>23</v>
      </c>
    </row>
    <row r="541" spans="1:10" s="116" customFormat="1" x14ac:dyDescent="0.25">
      <c r="A541" s="116">
        <v>1598</v>
      </c>
      <c r="B541" t="s">
        <v>4140</v>
      </c>
      <c r="C541" s="116">
        <v>47</v>
      </c>
      <c r="D541" s="116" t="s">
        <v>51</v>
      </c>
      <c r="E541" t="s">
        <v>831</v>
      </c>
      <c r="F541" s="116" t="s">
        <v>413</v>
      </c>
      <c r="G541" s="116" t="s">
        <v>873</v>
      </c>
      <c r="H541" s="116">
        <v>194</v>
      </c>
      <c r="I541" s="116">
        <v>17</v>
      </c>
      <c r="J541" s="116">
        <v>24</v>
      </c>
    </row>
    <row r="542" spans="1:10" s="116" customFormat="1" ht="30" x14ac:dyDescent="0.25">
      <c r="A542" s="116">
        <v>1599</v>
      </c>
      <c r="B542" t="s">
        <v>4140</v>
      </c>
      <c r="C542" s="116">
        <v>47</v>
      </c>
      <c r="D542" s="116" t="s">
        <v>51</v>
      </c>
      <c r="E542" t="s">
        <v>831</v>
      </c>
      <c r="F542" s="116" t="s">
        <v>415</v>
      </c>
      <c r="G542" s="116" t="s">
        <v>874</v>
      </c>
      <c r="H542" s="116">
        <v>195</v>
      </c>
      <c r="I542" s="116">
        <v>18</v>
      </c>
      <c r="J542" s="116">
        <v>32</v>
      </c>
    </row>
    <row r="543" spans="1:10" s="116" customFormat="1" x14ac:dyDescent="0.25">
      <c r="A543" s="116">
        <v>1600</v>
      </c>
      <c r="B543" t="s">
        <v>4140</v>
      </c>
      <c r="C543" s="116">
        <v>47</v>
      </c>
      <c r="D543" s="116" t="s">
        <v>51</v>
      </c>
      <c r="E543" t="s">
        <v>831</v>
      </c>
      <c r="F543" s="116" t="s">
        <v>417</v>
      </c>
      <c r="G543" s="116" t="s">
        <v>875</v>
      </c>
      <c r="H543" s="116">
        <v>196</v>
      </c>
      <c r="I543" s="116">
        <v>19</v>
      </c>
      <c r="J543" s="116">
        <v>16</v>
      </c>
    </row>
    <row r="544" spans="1:10" s="116" customFormat="1" ht="30" x14ac:dyDescent="0.25">
      <c r="A544" s="116">
        <v>1601</v>
      </c>
      <c r="B544" t="s">
        <v>4140</v>
      </c>
      <c r="C544" s="116">
        <v>47</v>
      </c>
      <c r="D544" s="116" t="s">
        <v>51</v>
      </c>
      <c r="E544" t="s">
        <v>831</v>
      </c>
      <c r="F544" s="116" t="s">
        <v>419</v>
      </c>
      <c r="G544" s="116" t="s">
        <v>876</v>
      </c>
      <c r="H544" s="116">
        <v>197</v>
      </c>
      <c r="I544" s="116">
        <v>20</v>
      </c>
      <c r="J544" s="116">
        <v>41</v>
      </c>
    </row>
    <row r="545" spans="1:10" s="116" customFormat="1" x14ac:dyDescent="0.25">
      <c r="A545" s="116">
        <v>1602</v>
      </c>
      <c r="B545" t="s">
        <v>4140</v>
      </c>
      <c r="C545" s="116">
        <v>47</v>
      </c>
      <c r="D545" s="116" t="s">
        <v>51</v>
      </c>
      <c r="E545" t="s">
        <v>831</v>
      </c>
      <c r="F545" s="116" t="s">
        <v>421</v>
      </c>
      <c r="G545" s="116" t="s">
        <v>877</v>
      </c>
      <c r="H545" s="116">
        <v>198</v>
      </c>
      <c r="I545" s="116">
        <v>21</v>
      </c>
      <c r="J545" s="116">
        <v>13</v>
      </c>
    </row>
    <row r="546" spans="1:10" s="116" customFormat="1" ht="30" x14ac:dyDescent="0.25">
      <c r="A546" s="116">
        <v>1603</v>
      </c>
      <c r="B546" t="s">
        <v>4140</v>
      </c>
      <c r="C546" s="116">
        <v>47</v>
      </c>
      <c r="D546" s="116" t="s">
        <v>51</v>
      </c>
      <c r="E546" t="s">
        <v>831</v>
      </c>
      <c r="F546" s="116" t="s">
        <v>423</v>
      </c>
      <c r="G546" s="116" t="s">
        <v>878</v>
      </c>
      <c r="H546" s="116">
        <v>199</v>
      </c>
      <c r="I546" s="116">
        <v>22</v>
      </c>
      <c r="J546" s="116">
        <v>39</v>
      </c>
    </row>
    <row r="547" spans="1:10" s="116" customFormat="1" ht="30" x14ac:dyDescent="0.25">
      <c r="A547" s="116">
        <v>1604</v>
      </c>
      <c r="B547" t="s">
        <v>4140</v>
      </c>
      <c r="C547" s="116">
        <v>47</v>
      </c>
      <c r="D547" s="116" t="s">
        <v>51</v>
      </c>
      <c r="E547" t="s">
        <v>831</v>
      </c>
      <c r="F547" s="116" t="s">
        <v>425</v>
      </c>
      <c r="G547" s="116" t="s">
        <v>879</v>
      </c>
      <c r="H547" s="116">
        <v>200</v>
      </c>
      <c r="I547" s="116">
        <v>23</v>
      </c>
      <c r="J547" s="116">
        <v>6</v>
      </c>
    </row>
    <row r="548" spans="1:10" s="116" customFormat="1" ht="30" x14ac:dyDescent="0.25">
      <c r="A548" s="116">
        <v>1605</v>
      </c>
      <c r="B548" t="s">
        <v>4140</v>
      </c>
      <c r="C548" s="116">
        <v>47</v>
      </c>
      <c r="D548" s="116" t="s">
        <v>51</v>
      </c>
      <c r="E548" t="s">
        <v>831</v>
      </c>
      <c r="F548" s="116" t="s">
        <v>427</v>
      </c>
      <c r="G548" s="116" t="s">
        <v>880</v>
      </c>
      <c r="H548" s="116">
        <v>201</v>
      </c>
      <c r="I548" s="116">
        <v>24</v>
      </c>
      <c r="J548" s="116">
        <v>34</v>
      </c>
    </row>
    <row r="549" spans="1:10" s="116" customFormat="1" x14ac:dyDescent="0.25">
      <c r="A549" s="116">
        <v>1606</v>
      </c>
      <c r="B549" t="s">
        <v>4140</v>
      </c>
      <c r="C549" s="116">
        <v>47</v>
      </c>
      <c r="D549" s="116" t="s">
        <v>51</v>
      </c>
      <c r="E549" t="s">
        <v>831</v>
      </c>
      <c r="F549" s="116" t="s">
        <v>429</v>
      </c>
      <c r="G549" s="116" t="s">
        <v>881</v>
      </c>
      <c r="H549" s="116">
        <v>202</v>
      </c>
      <c r="I549" s="116">
        <v>25</v>
      </c>
      <c r="J549" s="116">
        <v>5</v>
      </c>
    </row>
    <row r="550" spans="1:10" s="116" customFormat="1" ht="30" x14ac:dyDescent="0.25">
      <c r="A550" s="116">
        <v>1607</v>
      </c>
      <c r="B550" t="s">
        <v>4140</v>
      </c>
      <c r="C550" s="116">
        <v>47</v>
      </c>
      <c r="D550" s="116" t="s">
        <v>51</v>
      </c>
      <c r="E550" t="s">
        <v>831</v>
      </c>
      <c r="F550" s="116" t="s">
        <v>431</v>
      </c>
      <c r="G550" s="116" t="s">
        <v>882</v>
      </c>
      <c r="H550" s="116">
        <v>203</v>
      </c>
      <c r="I550" s="116">
        <v>26</v>
      </c>
      <c r="J550" s="116">
        <v>30</v>
      </c>
    </row>
    <row r="551" spans="1:10" s="116" customFormat="1" ht="30" x14ac:dyDescent="0.25">
      <c r="A551" s="116">
        <v>1608</v>
      </c>
      <c r="B551" t="s">
        <v>4140</v>
      </c>
      <c r="C551" s="116">
        <v>47</v>
      </c>
      <c r="D551" s="116" t="s">
        <v>51</v>
      </c>
      <c r="E551" t="s">
        <v>831</v>
      </c>
      <c r="F551" s="116" t="s">
        <v>433</v>
      </c>
      <c r="G551" s="116" t="s">
        <v>883</v>
      </c>
      <c r="H551" s="116">
        <v>204</v>
      </c>
      <c r="I551" s="116">
        <v>27</v>
      </c>
      <c r="J551" s="116">
        <v>43</v>
      </c>
    </row>
    <row r="552" spans="1:10" s="116" customFormat="1" ht="30" x14ac:dyDescent="0.25">
      <c r="A552" s="116">
        <v>1609</v>
      </c>
      <c r="B552" t="s">
        <v>4140</v>
      </c>
      <c r="C552" s="116">
        <v>47</v>
      </c>
      <c r="D552" s="116" t="s">
        <v>51</v>
      </c>
      <c r="E552" t="s">
        <v>831</v>
      </c>
      <c r="F552" s="116" t="s">
        <v>435</v>
      </c>
      <c r="G552" s="116" t="s">
        <v>884</v>
      </c>
      <c r="H552" s="116">
        <v>205</v>
      </c>
      <c r="I552" s="116">
        <v>28</v>
      </c>
      <c r="J552" s="116">
        <v>33</v>
      </c>
    </row>
    <row r="553" spans="1:10" s="116" customFormat="1" x14ac:dyDescent="0.25">
      <c r="A553" s="116">
        <v>1610</v>
      </c>
      <c r="B553" t="s">
        <v>4140</v>
      </c>
      <c r="C553" s="116">
        <v>47</v>
      </c>
      <c r="D553" s="116" t="s">
        <v>51</v>
      </c>
      <c r="E553" t="s">
        <v>831</v>
      </c>
      <c r="F553" s="116" t="s">
        <v>437</v>
      </c>
      <c r="G553" s="116" t="s">
        <v>885</v>
      </c>
      <c r="H553" s="116">
        <v>206</v>
      </c>
      <c r="I553" s="116">
        <v>29</v>
      </c>
      <c r="J553" s="116">
        <v>15</v>
      </c>
    </row>
    <row r="554" spans="1:10" s="116" customFormat="1" x14ac:dyDescent="0.25">
      <c r="A554" s="116">
        <v>1611</v>
      </c>
      <c r="B554" t="s">
        <v>4140</v>
      </c>
      <c r="C554" s="116">
        <v>47</v>
      </c>
      <c r="D554" s="116" t="s">
        <v>51</v>
      </c>
      <c r="E554" t="s">
        <v>831</v>
      </c>
      <c r="F554" s="116" t="s">
        <v>439</v>
      </c>
      <c r="G554" s="116" t="s">
        <v>886</v>
      </c>
      <c r="H554" s="116">
        <v>207</v>
      </c>
      <c r="I554" s="116">
        <v>30</v>
      </c>
      <c r="J554" s="116">
        <v>36</v>
      </c>
    </row>
    <row r="555" spans="1:10" s="116" customFormat="1" ht="45" x14ac:dyDescent="0.25">
      <c r="A555" s="116">
        <v>1612</v>
      </c>
      <c r="B555" t="s">
        <v>4140</v>
      </c>
      <c r="C555" s="116">
        <v>47</v>
      </c>
      <c r="D555" s="116" t="s">
        <v>51</v>
      </c>
      <c r="E555" t="s">
        <v>831</v>
      </c>
      <c r="F555" s="116" t="s">
        <v>441</v>
      </c>
      <c r="G555" s="116" t="s">
        <v>887</v>
      </c>
      <c r="H555" s="116">
        <v>208</v>
      </c>
      <c r="I555" s="116">
        <v>31</v>
      </c>
      <c r="J555" s="116">
        <v>20</v>
      </c>
    </row>
    <row r="556" spans="1:10" s="116" customFormat="1" ht="30" x14ac:dyDescent="0.25">
      <c r="A556" s="116">
        <v>1613</v>
      </c>
      <c r="B556" t="s">
        <v>4140</v>
      </c>
      <c r="C556" s="116">
        <v>47</v>
      </c>
      <c r="D556" s="116" t="s">
        <v>51</v>
      </c>
      <c r="E556" t="s">
        <v>831</v>
      </c>
      <c r="F556" s="116" t="s">
        <v>443</v>
      </c>
      <c r="G556" s="116" t="s">
        <v>888</v>
      </c>
      <c r="H556" s="116">
        <v>209</v>
      </c>
      <c r="I556" s="116">
        <v>32</v>
      </c>
      <c r="J556" s="116">
        <v>44</v>
      </c>
    </row>
    <row r="557" spans="1:10" s="116" customFormat="1" ht="45" x14ac:dyDescent="0.25">
      <c r="A557" s="116">
        <v>1614</v>
      </c>
      <c r="B557" t="s">
        <v>4140</v>
      </c>
      <c r="C557" s="116">
        <v>47</v>
      </c>
      <c r="D557" s="116" t="s">
        <v>51</v>
      </c>
      <c r="E557" t="s">
        <v>831</v>
      </c>
      <c r="F557" s="116" t="s">
        <v>445</v>
      </c>
      <c r="G557" s="116" t="s">
        <v>889</v>
      </c>
      <c r="H557" s="116">
        <v>210</v>
      </c>
      <c r="I557" s="116">
        <v>33</v>
      </c>
      <c r="J557" s="116">
        <v>1</v>
      </c>
    </row>
    <row r="558" spans="1:10" s="116" customFormat="1" ht="30" x14ac:dyDescent="0.25">
      <c r="A558" s="116">
        <v>1615</v>
      </c>
      <c r="B558" t="s">
        <v>4140</v>
      </c>
      <c r="C558" s="116">
        <v>47</v>
      </c>
      <c r="D558" s="116" t="s">
        <v>51</v>
      </c>
      <c r="E558" t="s">
        <v>831</v>
      </c>
      <c r="F558" s="116" t="s">
        <v>447</v>
      </c>
      <c r="G558" s="116" t="s">
        <v>890</v>
      </c>
      <c r="H558" s="116">
        <v>211</v>
      </c>
      <c r="I558" s="116">
        <v>34</v>
      </c>
      <c r="J558" s="116">
        <v>28</v>
      </c>
    </row>
    <row r="559" spans="1:10" s="116" customFormat="1" ht="30" x14ac:dyDescent="0.25">
      <c r="A559" s="116">
        <v>1616</v>
      </c>
      <c r="B559" t="s">
        <v>4140</v>
      </c>
      <c r="C559" s="116">
        <v>47</v>
      </c>
      <c r="D559" s="116" t="s">
        <v>51</v>
      </c>
      <c r="E559" t="s">
        <v>831</v>
      </c>
      <c r="F559" s="116" t="s">
        <v>449</v>
      </c>
      <c r="G559" s="116" t="s">
        <v>891</v>
      </c>
      <c r="H559" s="116">
        <v>212</v>
      </c>
      <c r="I559" s="116">
        <v>35</v>
      </c>
      <c r="J559" s="116">
        <v>38</v>
      </c>
    </row>
    <row r="560" spans="1:10" s="116" customFormat="1" ht="30" x14ac:dyDescent="0.25">
      <c r="A560" s="116">
        <v>1617</v>
      </c>
      <c r="B560" t="s">
        <v>4140</v>
      </c>
      <c r="C560" s="116">
        <v>47</v>
      </c>
      <c r="D560" s="116" t="s">
        <v>51</v>
      </c>
      <c r="E560" t="s">
        <v>831</v>
      </c>
      <c r="F560" s="116" t="s">
        <v>451</v>
      </c>
      <c r="G560" s="116" t="s">
        <v>892</v>
      </c>
      <c r="H560" s="116">
        <v>213</v>
      </c>
      <c r="I560" s="116">
        <v>36</v>
      </c>
      <c r="J560" s="116">
        <v>27</v>
      </c>
    </row>
    <row r="561" spans="1:10" s="116" customFormat="1" x14ac:dyDescent="0.25">
      <c r="A561" s="116">
        <v>1618</v>
      </c>
      <c r="B561" t="s">
        <v>4140</v>
      </c>
      <c r="C561" s="116">
        <v>47</v>
      </c>
      <c r="D561" s="116" t="s">
        <v>51</v>
      </c>
      <c r="E561" t="s">
        <v>831</v>
      </c>
      <c r="F561" s="116" t="s">
        <v>453</v>
      </c>
      <c r="G561" s="116" t="s">
        <v>893</v>
      </c>
      <c r="H561" s="116">
        <v>214</v>
      </c>
      <c r="I561" s="116">
        <v>37</v>
      </c>
      <c r="J561" s="116">
        <v>31</v>
      </c>
    </row>
    <row r="562" spans="1:10" s="116" customFormat="1" ht="30" x14ac:dyDescent="0.25">
      <c r="A562" s="116">
        <v>1619</v>
      </c>
      <c r="B562" t="s">
        <v>4140</v>
      </c>
      <c r="C562" s="116">
        <v>47</v>
      </c>
      <c r="D562" s="116" t="s">
        <v>51</v>
      </c>
      <c r="E562" t="s">
        <v>831</v>
      </c>
      <c r="F562" s="116" t="s">
        <v>455</v>
      </c>
      <c r="G562" s="116" t="s">
        <v>894</v>
      </c>
      <c r="H562" s="116">
        <v>215</v>
      </c>
      <c r="I562" s="116">
        <v>38</v>
      </c>
      <c r="J562" s="116">
        <v>3</v>
      </c>
    </row>
    <row r="563" spans="1:10" s="116" customFormat="1" ht="30" x14ac:dyDescent="0.25">
      <c r="A563" s="116">
        <v>1620</v>
      </c>
      <c r="B563" t="s">
        <v>4140</v>
      </c>
      <c r="C563" s="116">
        <v>47</v>
      </c>
      <c r="D563" s="116" t="s">
        <v>51</v>
      </c>
      <c r="E563" t="s">
        <v>831</v>
      </c>
      <c r="F563" s="116" t="s">
        <v>457</v>
      </c>
      <c r="G563" s="116" t="s">
        <v>895</v>
      </c>
      <c r="H563" s="116">
        <v>216</v>
      </c>
      <c r="I563" s="116">
        <v>39</v>
      </c>
      <c r="J563" s="116">
        <v>22</v>
      </c>
    </row>
    <row r="564" spans="1:10" s="116" customFormat="1" x14ac:dyDescent="0.25">
      <c r="A564" s="116">
        <v>1621</v>
      </c>
      <c r="B564" t="s">
        <v>4140</v>
      </c>
      <c r="C564" s="116">
        <v>47</v>
      </c>
      <c r="D564" s="116" t="s">
        <v>51</v>
      </c>
      <c r="E564" t="s">
        <v>831</v>
      </c>
      <c r="F564" s="116" t="s">
        <v>459</v>
      </c>
      <c r="G564" s="116" t="s">
        <v>896</v>
      </c>
      <c r="H564" s="116">
        <v>217</v>
      </c>
      <c r="I564" s="116">
        <v>40</v>
      </c>
      <c r="J564" s="116">
        <v>9</v>
      </c>
    </row>
    <row r="565" spans="1:10" s="116" customFormat="1" ht="30" x14ac:dyDescent="0.25">
      <c r="A565" s="116">
        <v>1622</v>
      </c>
      <c r="B565" t="s">
        <v>4140</v>
      </c>
      <c r="C565" s="116">
        <v>47</v>
      </c>
      <c r="D565" s="116" t="s">
        <v>51</v>
      </c>
      <c r="E565" t="s">
        <v>831</v>
      </c>
      <c r="F565" s="116" t="s">
        <v>461</v>
      </c>
      <c r="G565" s="116" t="s">
        <v>897</v>
      </c>
      <c r="H565" s="116">
        <v>218</v>
      </c>
      <c r="I565" s="116">
        <v>41</v>
      </c>
      <c r="J565" s="116">
        <v>47</v>
      </c>
    </row>
    <row r="566" spans="1:10" s="116" customFormat="1" ht="45" x14ac:dyDescent="0.25">
      <c r="A566" s="116">
        <v>1623</v>
      </c>
      <c r="B566" t="s">
        <v>4140</v>
      </c>
      <c r="C566" s="116">
        <v>47</v>
      </c>
      <c r="D566" s="116" t="s">
        <v>51</v>
      </c>
      <c r="E566" t="s">
        <v>831</v>
      </c>
      <c r="F566" s="116" t="s">
        <v>463</v>
      </c>
      <c r="G566" s="116" t="s">
        <v>898</v>
      </c>
      <c r="H566" s="116">
        <v>219</v>
      </c>
      <c r="I566" s="116">
        <v>42</v>
      </c>
      <c r="J566" s="116">
        <v>19</v>
      </c>
    </row>
    <row r="567" spans="1:10" s="116" customFormat="1" ht="30" x14ac:dyDescent="0.25">
      <c r="A567" s="116">
        <v>1624</v>
      </c>
      <c r="B567" t="s">
        <v>4140</v>
      </c>
      <c r="C567" s="116">
        <v>47</v>
      </c>
      <c r="D567" s="116" t="s">
        <v>51</v>
      </c>
      <c r="E567" t="s">
        <v>831</v>
      </c>
      <c r="F567" s="116" t="s">
        <v>465</v>
      </c>
      <c r="G567" s="116" t="s">
        <v>899</v>
      </c>
      <c r="H567" s="116">
        <v>220</v>
      </c>
      <c r="I567" s="116">
        <v>43</v>
      </c>
      <c r="J567" s="116">
        <v>2</v>
      </c>
    </row>
    <row r="568" spans="1:10" s="116" customFormat="1" ht="45" x14ac:dyDescent="0.25">
      <c r="A568" s="116">
        <v>1625</v>
      </c>
      <c r="B568" t="s">
        <v>4140</v>
      </c>
      <c r="C568" s="116">
        <v>47</v>
      </c>
      <c r="D568" s="116" t="s">
        <v>51</v>
      </c>
      <c r="E568" t="s">
        <v>831</v>
      </c>
      <c r="F568" s="116" t="s">
        <v>467</v>
      </c>
      <c r="G568" s="116" t="s">
        <v>900</v>
      </c>
      <c r="H568" s="116">
        <v>221</v>
      </c>
      <c r="I568" s="116">
        <v>44</v>
      </c>
      <c r="J568" s="116">
        <v>18</v>
      </c>
    </row>
    <row r="569" spans="1:10" s="116" customFormat="1" x14ac:dyDescent="0.25">
      <c r="A569" s="116">
        <v>1626</v>
      </c>
      <c r="B569" t="s">
        <v>4140</v>
      </c>
      <c r="C569" s="116">
        <v>47</v>
      </c>
      <c r="D569" s="116" t="s">
        <v>51</v>
      </c>
      <c r="E569" t="s">
        <v>831</v>
      </c>
      <c r="F569" s="116" t="s">
        <v>469</v>
      </c>
      <c r="G569" s="116" t="s">
        <v>901</v>
      </c>
      <c r="H569" s="116">
        <v>222</v>
      </c>
      <c r="I569" s="116">
        <v>45</v>
      </c>
      <c r="J569" s="116">
        <v>40</v>
      </c>
    </row>
    <row r="570" spans="1:10" s="116" customFormat="1" ht="30" x14ac:dyDescent="0.25">
      <c r="A570" s="116">
        <v>1627</v>
      </c>
      <c r="B570" t="s">
        <v>4140</v>
      </c>
      <c r="C570" s="116">
        <v>47</v>
      </c>
      <c r="D570" s="116" t="s">
        <v>51</v>
      </c>
      <c r="E570" t="s">
        <v>831</v>
      </c>
      <c r="F570" s="116" t="s">
        <v>471</v>
      </c>
      <c r="G570" s="116" t="s">
        <v>902</v>
      </c>
      <c r="H570" s="116">
        <v>223</v>
      </c>
      <c r="I570" s="116">
        <v>46</v>
      </c>
      <c r="J570" s="116">
        <v>25</v>
      </c>
    </row>
    <row r="571" spans="1:10" s="116" customFormat="1" x14ac:dyDescent="0.25">
      <c r="A571" s="116">
        <v>1628</v>
      </c>
      <c r="B571" t="s">
        <v>4140</v>
      </c>
      <c r="C571" s="116">
        <v>47</v>
      </c>
      <c r="D571" s="116" t="s">
        <v>51</v>
      </c>
      <c r="E571" t="s">
        <v>831</v>
      </c>
      <c r="F571" s="116" t="s">
        <v>473</v>
      </c>
      <c r="G571" s="116" t="s">
        <v>903</v>
      </c>
      <c r="H571" s="116">
        <v>224</v>
      </c>
      <c r="I571" s="116">
        <v>47</v>
      </c>
      <c r="J571" s="116">
        <v>11</v>
      </c>
    </row>
    <row r="572" spans="1:10" s="116" customFormat="1" x14ac:dyDescent="0.25">
      <c r="A572" s="116">
        <v>1629</v>
      </c>
      <c r="B572" t="s">
        <v>4141</v>
      </c>
      <c r="C572" s="116">
        <v>47</v>
      </c>
      <c r="D572" s="116" t="s">
        <v>28</v>
      </c>
      <c r="E572" t="s">
        <v>904</v>
      </c>
      <c r="F572" s="116" t="s">
        <v>381</v>
      </c>
      <c r="G572" s="116" t="s">
        <v>1189</v>
      </c>
      <c r="H572" s="116">
        <v>659</v>
      </c>
      <c r="I572" s="116">
        <v>1</v>
      </c>
      <c r="J572" s="116">
        <v>37</v>
      </c>
    </row>
    <row r="573" spans="1:10" s="116" customFormat="1" x14ac:dyDescent="0.25">
      <c r="A573" s="116">
        <v>1630</v>
      </c>
      <c r="B573" t="s">
        <v>4141</v>
      </c>
      <c r="C573" s="116">
        <v>47</v>
      </c>
      <c r="D573" s="116" t="s">
        <v>28</v>
      </c>
      <c r="E573" t="s">
        <v>904</v>
      </c>
      <c r="F573" s="116" t="s">
        <v>383</v>
      </c>
      <c r="G573" s="116" t="s">
        <v>905</v>
      </c>
      <c r="H573" s="116">
        <v>660</v>
      </c>
      <c r="I573" s="116">
        <v>2</v>
      </c>
      <c r="J573" s="116">
        <v>12</v>
      </c>
    </row>
    <row r="574" spans="1:10" s="116" customFormat="1" x14ac:dyDescent="0.25">
      <c r="A574" s="116">
        <v>1631</v>
      </c>
      <c r="B574" t="s">
        <v>4141</v>
      </c>
      <c r="C574" s="116">
        <v>47</v>
      </c>
      <c r="D574" s="116" t="s">
        <v>28</v>
      </c>
      <c r="E574" t="s">
        <v>904</v>
      </c>
      <c r="F574" s="116" t="s">
        <v>385</v>
      </c>
      <c r="G574" s="116" t="s">
        <v>1190</v>
      </c>
      <c r="H574" s="116">
        <v>661</v>
      </c>
      <c r="I574" s="116">
        <v>3</v>
      </c>
      <c r="J574" s="116">
        <v>35</v>
      </c>
    </row>
    <row r="575" spans="1:10" s="116" customFormat="1" x14ac:dyDescent="0.25">
      <c r="A575" s="116">
        <v>1632</v>
      </c>
      <c r="B575" t="s">
        <v>4141</v>
      </c>
      <c r="C575" s="116">
        <v>47</v>
      </c>
      <c r="D575" s="116" t="s">
        <v>28</v>
      </c>
      <c r="E575" t="s">
        <v>904</v>
      </c>
      <c r="F575" s="116" t="s">
        <v>387</v>
      </c>
      <c r="G575" s="116" t="s">
        <v>906</v>
      </c>
      <c r="H575" s="116">
        <v>662</v>
      </c>
      <c r="I575" s="116">
        <v>4</v>
      </c>
      <c r="J575" s="116">
        <v>45</v>
      </c>
    </row>
    <row r="576" spans="1:10" s="116" customFormat="1" x14ac:dyDescent="0.25">
      <c r="A576" s="116">
        <v>1633</v>
      </c>
      <c r="B576" t="s">
        <v>4141</v>
      </c>
      <c r="C576" s="116">
        <v>47</v>
      </c>
      <c r="D576" s="116" t="s">
        <v>28</v>
      </c>
      <c r="E576" t="s">
        <v>904</v>
      </c>
      <c r="F576" s="116" t="s">
        <v>389</v>
      </c>
      <c r="G576" s="116" t="s">
        <v>907</v>
      </c>
      <c r="H576" s="116">
        <v>663</v>
      </c>
      <c r="I576" s="116">
        <v>5</v>
      </c>
      <c r="J576" s="116">
        <v>7</v>
      </c>
    </row>
    <row r="577" spans="1:10" s="116" customFormat="1" x14ac:dyDescent="0.25">
      <c r="A577" s="116">
        <v>1634</v>
      </c>
      <c r="B577" t="s">
        <v>4141</v>
      </c>
      <c r="C577" s="116">
        <v>47</v>
      </c>
      <c r="D577" s="116" t="s">
        <v>28</v>
      </c>
      <c r="E577" t="s">
        <v>904</v>
      </c>
      <c r="F577" s="116" t="s">
        <v>391</v>
      </c>
      <c r="G577" s="116" t="s">
        <v>908</v>
      </c>
      <c r="H577" s="116">
        <v>664</v>
      </c>
      <c r="I577" s="116">
        <v>6</v>
      </c>
      <c r="J577" s="116">
        <v>10</v>
      </c>
    </row>
    <row r="578" spans="1:10" s="116" customFormat="1" x14ac:dyDescent="0.25">
      <c r="A578" s="116">
        <v>1635</v>
      </c>
      <c r="B578" t="s">
        <v>4141</v>
      </c>
      <c r="C578" s="116">
        <v>47</v>
      </c>
      <c r="D578" s="116" t="s">
        <v>28</v>
      </c>
      <c r="E578" t="s">
        <v>904</v>
      </c>
      <c r="F578" s="116" t="s">
        <v>393</v>
      </c>
      <c r="G578" s="116" t="s">
        <v>1191</v>
      </c>
      <c r="H578" s="116">
        <v>665</v>
      </c>
      <c r="I578" s="116">
        <v>7</v>
      </c>
      <c r="J578" s="116">
        <v>26</v>
      </c>
    </row>
    <row r="579" spans="1:10" s="116" customFormat="1" x14ac:dyDescent="0.25">
      <c r="A579" s="116">
        <v>1636</v>
      </c>
      <c r="B579" t="s">
        <v>4141</v>
      </c>
      <c r="C579" s="116">
        <v>47</v>
      </c>
      <c r="D579" s="116" t="s">
        <v>28</v>
      </c>
      <c r="E579" t="s">
        <v>904</v>
      </c>
      <c r="F579" s="116" t="s">
        <v>395</v>
      </c>
      <c r="G579" s="116" t="s">
        <v>1192</v>
      </c>
      <c r="H579" s="116">
        <v>666</v>
      </c>
      <c r="I579" s="116">
        <v>8</v>
      </c>
      <c r="J579" s="116">
        <v>14</v>
      </c>
    </row>
    <row r="580" spans="1:10" s="116" customFormat="1" x14ac:dyDescent="0.25">
      <c r="A580" s="116">
        <v>1637</v>
      </c>
      <c r="B580" t="s">
        <v>4141</v>
      </c>
      <c r="C580" s="116">
        <v>47</v>
      </c>
      <c r="D580" s="116" t="s">
        <v>28</v>
      </c>
      <c r="E580" t="s">
        <v>904</v>
      </c>
      <c r="F580" s="116" t="s">
        <v>397</v>
      </c>
      <c r="G580" s="116" t="s">
        <v>1193</v>
      </c>
      <c r="H580" s="116">
        <v>667</v>
      </c>
      <c r="I580" s="116">
        <v>9</v>
      </c>
      <c r="J580" s="116">
        <v>8</v>
      </c>
    </row>
    <row r="581" spans="1:10" s="116" customFormat="1" x14ac:dyDescent="0.25">
      <c r="A581" s="116">
        <v>1638</v>
      </c>
      <c r="B581" t="s">
        <v>4141</v>
      </c>
      <c r="C581" s="116">
        <v>47</v>
      </c>
      <c r="D581" s="116" t="s">
        <v>28</v>
      </c>
      <c r="E581" t="s">
        <v>904</v>
      </c>
      <c r="F581" s="116" t="s">
        <v>399</v>
      </c>
      <c r="G581" s="116" t="s">
        <v>1194</v>
      </c>
      <c r="H581" s="116">
        <v>668</v>
      </c>
      <c r="I581" s="116">
        <v>10</v>
      </c>
      <c r="J581" s="116">
        <v>4</v>
      </c>
    </row>
    <row r="582" spans="1:10" s="116" customFormat="1" x14ac:dyDescent="0.25">
      <c r="A582" s="116">
        <v>1639</v>
      </c>
      <c r="B582" t="s">
        <v>4141</v>
      </c>
      <c r="C582" s="116">
        <v>47</v>
      </c>
      <c r="D582" s="116" t="s">
        <v>28</v>
      </c>
      <c r="E582" t="s">
        <v>904</v>
      </c>
      <c r="F582" s="116" t="s">
        <v>401</v>
      </c>
      <c r="G582" s="116" t="s">
        <v>912</v>
      </c>
      <c r="H582" s="116">
        <v>669</v>
      </c>
      <c r="I582" s="116">
        <v>11</v>
      </c>
      <c r="J582" s="116">
        <v>21</v>
      </c>
    </row>
    <row r="583" spans="1:10" s="116" customFormat="1" x14ac:dyDescent="0.25">
      <c r="A583" s="116">
        <v>1640</v>
      </c>
      <c r="B583" t="s">
        <v>4141</v>
      </c>
      <c r="C583" s="116">
        <v>47</v>
      </c>
      <c r="D583" s="116" t="s">
        <v>28</v>
      </c>
      <c r="E583" t="s">
        <v>904</v>
      </c>
      <c r="F583" s="116" t="s">
        <v>403</v>
      </c>
      <c r="G583" s="116" t="s">
        <v>1195</v>
      </c>
      <c r="H583" s="116">
        <v>670</v>
      </c>
      <c r="I583" s="116">
        <v>12</v>
      </c>
      <c r="J583" s="116">
        <v>46</v>
      </c>
    </row>
    <row r="584" spans="1:10" s="116" customFormat="1" x14ac:dyDescent="0.25">
      <c r="A584" s="116">
        <v>1641</v>
      </c>
      <c r="B584" t="s">
        <v>4141</v>
      </c>
      <c r="C584" s="116">
        <v>47</v>
      </c>
      <c r="D584" s="116" t="s">
        <v>28</v>
      </c>
      <c r="E584" t="s">
        <v>904</v>
      </c>
      <c r="F584" s="116" t="s">
        <v>405</v>
      </c>
      <c r="G584" s="116" t="s">
        <v>909</v>
      </c>
      <c r="H584" s="116">
        <v>671</v>
      </c>
      <c r="I584" s="116">
        <v>13</v>
      </c>
      <c r="J584" s="116">
        <v>42</v>
      </c>
    </row>
    <row r="585" spans="1:10" s="116" customFormat="1" x14ac:dyDescent="0.25">
      <c r="A585" s="116">
        <v>1642</v>
      </c>
      <c r="B585" t="s">
        <v>4141</v>
      </c>
      <c r="C585" s="116">
        <v>47</v>
      </c>
      <c r="D585" s="116" t="s">
        <v>28</v>
      </c>
      <c r="E585" t="s">
        <v>904</v>
      </c>
      <c r="F585" s="116" t="s">
        <v>407</v>
      </c>
      <c r="G585" s="116" t="s">
        <v>1196</v>
      </c>
      <c r="H585" s="116">
        <v>672</v>
      </c>
      <c r="I585" s="116">
        <v>14</v>
      </c>
      <c r="J585" s="116">
        <v>29</v>
      </c>
    </row>
    <row r="586" spans="1:10" s="116" customFormat="1" x14ac:dyDescent="0.25">
      <c r="A586" s="116">
        <v>1643</v>
      </c>
      <c r="B586" t="s">
        <v>4141</v>
      </c>
      <c r="C586" s="116">
        <v>47</v>
      </c>
      <c r="D586" s="116" t="s">
        <v>28</v>
      </c>
      <c r="E586" t="s">
        <v>904</v>
      </c>
      <c r="F586" s="116" t="s">
        <v>409</v>
      </c>
      <c r="G586" s="116" t="s">
        <v>914</v>
      </c>
      <c r="H586" s="116">
        <v>673</v>
      </c>
      <c r="I586" s="116">
        <v>15</v>
      </c>
      <c r="J586" s="116">
        <v>17</v>
      </c>
    </row>
    <row r="587" spans="1:10" s="116" customFormat="1" ht="30" x14ac:dyDescent="0.25">
      <c r="A587" s="116">
        <v>1644</v>
      </c>
      <c r="B587" t="s">
        <v>4141</v>
      </c>
      <c r="C587" s="116">
        <v>47</v>
      </c>
      <c r="D587" s="116" t="s">
        <v>28</v>
      </c>
      <c r="E587" t="s">
        <v>904</v>
      </c>
      <c r="F587" s="116" t="s">
        <v>411</v>
      </c>
      <c r="G587" s="116" t="s">
        <v>1197</v>
      </c>
      <c r="H587" s="116">
        <v>674</v>
      </c>
      <c r="I587" s="116">
        <v>16</v>
      </c>
      <c r="J587" s="116">
        <v>23</v>
      </c>
    </row>
    <row r="588" spans="1:10" s="116" customFormat="1" x14ac:dyDescent="0.25">
      <c r="A588" s="116">
        <v>1645</v>
      </c>
      <c r="B588" t="s">
        <v>4141</v>
      </c>
      <c r="C588" s="116">
        <v>47</v>
      </c>
      <c r="D588" s="116" t="s">
        <v>28</v>
      </c>
      <c r="E588" t="s">
        <v>904</v>
      </c>
      <c r="F588" s="116" t="s">
        <v>413</v>
      </c>
      <c r="G588" s="116" t="s">
        <v>913</v>
      </c>
      <c r="H588" s="116">
        <v>675</v>
      </c>
      <c r="I588" s="116">
        <v>17</v>
      </c>
      <c r="J588" s="116">
        <v>24</v>
      </c>
    </row>
    <row r="589" spans="1:10" s="116" customFormat="1" x14ac:dyDescent="0.25">
      <c r="A589" s="116">
        <v>1646</v>
      </c>
      <c r="B589" t="s">
        <v>4141</v>
      </c>
      <c r="C589" s="116">
        <v>47</v>
      </c>
      <c r="D589" s="116" t="s">
        <v>28</v>
      </c>
      <c r="E589" t="s">
        <v>904</v>
      </c>
      <c r="F589" s="116" t="s">
        <v>415</v>
      </c>
      <c r="G589" s="116" t="s">
        <v>1198</v>
      </c>
      <c r="H589" s="116">
        <v>676</v>
      </c>
      <c r="I589" s="116">
        <v>18</v>
      </c>
      <c r="J589" s="116">
        <v>32</v>
      </c>
    </row>
    <row r="590" spans="1:10" s="116" customFormat="1" x14ac:dyDescent="0.25">
      <c r="A590" s="116">
        <v>1647</v>
      </c>
      <c r="B590" t="s">
        <v>4141</v>
      </c>
      <c r="C590" s="116">
        <v>47</v>
      </c>
      <c r="D590" s="116" t="s">
        <v>28</v>
      </c>
      <c r="E590" t="s">
        <v>904</v>
      </c>
      <c r="F590" s="116" t="s">
        <v>417</v>
      </c>
      <c r="G590" s="116" t="s">
        <v>917</v>
      </c>
      <c r="H590" s="116">
        <v>677</v>
      </c>
      <c r="I590" s="116">
        <v>19</v>
      </c>
      <c r="J590" s="116">
        <v>16</v>
      </c>
    </row>
    <row r="591" spans="1:10" s="116" customFormat="1" x14ac:dyDescent="0.25">
      <c r="A591" s="116">
        <v>1648</v>
      </c>
      <c r="B591" t="s">
        <v>4141</v>
      </c>
      <c r="C591" s="116">
        <v>47</v>
      </c>
      <c r="D591" s="116" t="s">
        <v>28</v>
      </c>
      <c r="E591" t="s">
        <v>904</v>
      </c>
      <c r="F591" s="116" t="s">
        <v>419</v>
      </c>
      <c r="G591" s="116" t="s">
        <v>1199</v>
      </c>
      <c r="H591" s="116">
        <v>678</v>
      </c>
      <c r="I591" s="116">
        <v>20</v>
      </c>
      <c r="J591" s="116">
        <v>41</v>
      </c>
    </row>
    <row r="592" spans="1:10" s="116" customFormat="1" x14ac:dyDescent="0.25">
      <c r="A592" s="116">
        <v>1649</v>
      </c>
      <c r="B592" t="s">
        <v>4141</v>
      </c>
      <c r="C592" s="116">
        <v>47</v>
      </c>
      <c r="D592" s="116" t="s">
        <v>28</v>
      </c>
      <c r="E592" t="s">
        <v>904</v>
      </c>
      <c r="F592" s="116" t="s">
        <v>421</v>
      </c>
      <c r="G592" s="116" t="s">
        <v>925</v>
      </c>
      <c r="H592" s="116">
        <v>679</v>
      </c>
      <c r="I592" s="116">
        <v>21</v>
      </c>
      <c r="J592" s="116">
        <v>13</v>
      </c>
    </row>
    <row r="593" spans="1:10" s="116" customFormat="1" x14ac:dyDescent="0.25">
      <c r="A593" s="116">
        <v>1650</v>
      </c>
      <c r="B593" t="s">
        <v>4141</v>
      </c>
      <c r="C593" s="116">
        <v>47</v>
      </c>
      <c r="D593" s="116" t="s">
        <v>28</v>
      </c>
      <c r="E593" t="s">
        <v>904</v>
      </c>
      <c r="F593" s="116" t="s">
        <v>423</v>
      </c>
      <c r="G593" s="116" t="s">
        <v>1200</v>
      </c>
      <c r="H593" s="116">
        <v>680</v>
      </c>
      <c r="I593" s="116">
        <v>22</v>
      </c>
      <c r="J593" s="116">
        <v>39</v>
      </c>
    </row>
    <row r="594" spans="1:10" s="116" customFormat="1" x14ac:dyDescent="0.25">
      <c r="A594" s="116">
        <v>1651</v>
      </c>
      <c r="B594" t="s">
        <v>4141</v>
      </c>
      <c r="C594" s="116">
        <v>47</v>
      </c>
      <c r="D594" s="116" t="s">
        <v>28</v>
      </c>
      <c r="E594" t="s">
        <v>904</v>
      </c>
      <c r="F594" s="116" t="s">
        <v>425</v>
      </c>
      <c r="G594" s="116" t="s">
        <v>1201</v>
      </c>
      <c r="H594" s="116">
        <v>681</v>
      </c>
      <c r="I594" s="116">
        <v>23</v>
      </c>
      <c r="J594" s="116">
        <v>6</v>
      </c>
    </row>
    <row r="595" spans="1:10" s="116" customFormat="1" x14ac:dyDescent="0.25">
      <c r="A595" s="116">
        <v>1652</v>
      </c>
      <c r="B595" t="s">
        <v>4141</v>
      </c>
      <c r="C595" s="116">
        <v>47</v>
      </c>
      <c r="D595" s="116" t="s">
        <v>28</v>
      </c>
      <c r="E595" t="s">
        <v>904</v>
      </c>
      <c r="F595" s="116" t="s">
        <v>427</v>
      </c>
      <c r="G595" s="116" t="s">
        <v>1202</v>
      </c>
      <c r="H595" s="116">
        <v>682</v>
      </c>
      <c r="I595" s="116">
        <v>24</v>
      </c>
      <c r="J595" s="116">
        <v>34</v>
      </c>
    </row>
    <row r="596" spans="1:10" s="116" customFormat="1" x14ac:dyDescent="0.25">
      <c r="A596" s="116">
        <v>1653</v>
      </c>
      <c r="B596" t="s">
        <v>4141</v>
      </c>
      <c r="C596" s="116">
        <v>47</v>
      </c>
      <c r="D596" s="116" t="s">
        <v>28</v>
      </c>
      <c r="E596" t="s">
        <v>904</v>
      </c>
      <c r="F596" s="116" t="s">
        <v>429</v>
      </c>
      <c r="G596" s="116" t="s">
        <v>919</v>
      </c>
      <c r="H596" s="116">
        <v>683</v>
      </c>
      <c r="I596" s="116">
        <v>25</v>
      </c>
      <c r="J596" s="116">
        <v>5</v>
      </c>
    </row>
    <row r="597" spans="1:10" s="116" customFormat="1" x14ac:dyDescent="0.25">
      <c r="A597" s="116">
        <v>1654</v>
      </c>
      <c r="B597" t="s">
        <v>4141</v>
      </c>
      <c r="C597" s="116">
        <v>47</v>
      </c>
      <c r="D597" s="116" t="s">
        <v>28</v>
      </c>
      <c r="E597" t="s">
        <v>904</v>
      </c>
      <c r="F597" s="116" t="s">
        <v>431</v>
      </c>
      <c r="G597" s="116" t="s">
        <v>918</v>
      </c>
      <c r="H597" s="116">
        <v>684</v>
      </c>
      <c r="I597" s="116">
        <v>26</v>
      </c>
      <c r="J597" s="116">
        <v>30</v>
      </c>
    </row>
    <row r="598" spans="1:10" s="116" customFormat="1" x14ac:dyDescent="0.25">
      <c r="A598" s="116">
        <v>1655</v>
      </c>
      <c r="B598" t="s">
        <v>4141</v>
      </c>
      <c r="C598" s="116">
        <v>47</v>
      </c>
      <c r="D598" s="116" t="s">
        <v>28</v>
      </c>
      <c r="E598" t="s">
        <v>904</v>
      </c>
      <c r="F598" s="116" t="s">
        <v>433</v>
      </c>
      <c r="G598" s="116" t="s">
        <v>929</v>
      </c>
      <c r="H598" s="116">
        <v>685</v>
      </c>
      <c r="I598" s="116">
        <v>27</v>
      </c>
      <c r="J598" s="116">
        <v>43</v>
      </c>
    </row>
    <row r="599" spans="1:10" s="116" customFormat="1" x14ac:dyDescent="0.25">
      <c r="A599" s="116">
        <v>1656</v>
      </c>
      <c r="B599" t="s">
        <v>4141</v>
      </c>
      <c r="C599" s="116">
        <v>47</v>
      </c>
      <c r="D599" s="116" t="s">
        <v>28</v>
      </c>
      <c r="E599" t="s">
        <v>904</v>
      </c>
      <c r="F599" s="116" t="s">
        <v>435</v>
      </c>
      <c r="G599" s="116" t="s">
        <v>1203</v>
      </c>
      <c r="H599" s="116">
        <v>686</v>
      </c>
      <c r="I599" s="116">
        <v>28</v>
      </c>
      <c r="J599" s="116">
        <v>33</v>
      </c>
    </row>
    <row r="600" spans="1:10" s="116" customFormat="1" x14ac:dyDescent="0.25">
      <c r="A600" s="116">
        <v>1657</v>
      </c>
      <c r="B600" t="s">
        <v>4141</v>
      </c>
      <c r="C600" s="116">
        <v>47</v>
      </c>
      <c r="D600" s="116" t="s">
        <v>28</v>
      </c>
      <c r="E600" t="s">
        <v>904</v>
      </c>
      <c r="F600" s="116" t="s">
        <v>437</v>
      </c>
      <c r="G600" s="116" t="s">
        <v>920</v>
      </c>
      <c r="H600" s="116">
        <v>687</v>
      </c>
      <c r="I600" s="116">
        <v>29</v>
      </c>
      <c r="J600" s="116">
        <v>15</v>
      </c>
    </row>
    <row r="601" spans="1:10" s="116" customFormat="1" x14ac:dyDescent="0.25">
      <c r="A601" s="116">
        <v>1658</v>
      </c>
      <c r="B601" t="s">
        <v>4141</v>
      </c>
      <c r="C601" s="116">
        <v>47</v>
      </c>
      <c r="D601" s="116" t="s">
        <v>28</v>
      </c>
      <c r="E601" t="s">
        <v>904</v>
      </c>
      <c r="F601" s="116" t="s">
        <v>439</v>
      </c>
      <c r="G601" s="116" t="s">
        <v>1204</v>
      </c>
      <c r="H601" s="116">
        <v>688</v>
      </c>
      <c r="I601" s="116">
        <v>30</v>
      </c>
      <c r="J601" s="116">
        <v>36</v>
      </c>
    </row>
    <row r="602" spans="1:10" s="116" customFormat="1" ht="30" x14ac:dyDescent="0.25">
      <c r="A602" s="116">
        <v>1659</v>
      </c>
      <c r="B602" t="s">
        <v>4141</v>
      </c>
      <c r="C602" s="116">
        <v>47</v>
      </c>
      <c r="D602" s="116" t="s">
        <v>28</v>
      </c>
      <c r="E602" t="s">
        <v>904</v>
      </c>
      <c r="F602" s="116" t="s">
        <v>441</v>
      </c>
      <c r="G602" s="116" t="s">
        <v>921</v>
      </c>
      <c r="H602" s="116">
        <v>689</v>
      </c>
      <c r="I602" s="116">
        <v>31</v>
      </c>
      <c r="J602" s="116">
        <v>20</v>
      </c>
    </row>
    <row r="603" spans="1:10" s="116" customFormat="1" x14ac:dyDescent="0.25">
      <c r="A603" s="116">
        <v>1660</v>
      </c>
      <c r="B603" t="s">
        <v>4141</v>
      </c>
      <c r="C603" s="116">
        <v>47</v>
      </c>
      <c r="D603" s="116" t="s">
        <v>28</v>
      </c>
      <c r="E603" t="s">
        <v>904</v>
      </c>
      <c r="F603" s="116" t="s">
        <v>443</v>
      </c>
      <c r="G603" s="116" t="s">
        <v>911</v>
      </c>
      <c r="H603" s="116">
        <v>690</v>
      </c>
      <c r="I603" s="116">
        <v>32</v>
      </c>
      <c r="J603" s="116">
        <v>44</v>
      </c>
    </row>
    <row r="604" spans="1:10" s="116" customFormat="1" ht="30" x14ac:dyDescent="0.25">
      <c r="A604" s="116">
        <v>1661</v>
      </c>
      <c r="B604" t="s">
        <v>4141</v>
      </c>
      <c r="C604" s="116">
        <v>47</v>
      </c>
      <c r="D604" s="116" t="s">
        <v>28</v>
      </c>
      <c r="E604" t="s">
        <v>904</v>
      </c>
      <c r="F604" s="116" t="s">
        <v>445</v>
      </c>
      <c r="G604" s="116" t="s">
        <v>910</v>
      </c>
      <c r="H604" s="116">
        <v>691</v>
      </c>
      <c r="I604" s="116">
        <v>33</v>
      </c>
      <c r="J604" s="116">
        <v>1</v>
      </c>
    </row>
    <row r="605" spans="1:10" s="116" customFormat="1" x14ac:dyDescent="0.25">
      <c r="A605" s="116">
        <v>1662</v>
      </c>
      <c r="B605" t="s">
        <v>4141</v>
      </c>
      <c r="C605" s="116">
        <v>47</v>
      </c>
      <c r="D605" s="116" t="s">
        <v>28</v>
      </c>
      <c r="E605" t="s">
        <v>904</v>
      </c>
      <c r="F605" s="116" t="s">
        <v>447</v>
      </c>
      <c r="G605" s="116" t="s">
        <v>1205</v>
      </c>
      <c r="H605" s="116">
        <v>692</v>
      </c>
      <c r="I605" s="116">
        <v>34</v>
      </c>
      <c r="J605" s="116">
        <v>28</v>
      </c>
    </row>
    <row r="606" spans="1:10" s="116" customFormat="1" x14ac:dyDescent="0.25">
      <c r="A606" s="116">
        <v>1663</v>
      </c>
      <c r="B606" t="s">
        <v>4141</v>
      </c>
      <c r="C606" s="116">
        <v>47</v>
      </c>
      <c r="D606" s="116" t="s">
        <v>28</v>
      </c>
      <c r="E606" t="s">
        <v>904</v>
      </c>
      <c r="F606" s="116" t="s">
        <v>449</v>
      </c>
      <c r="G606" s="116" t="s">
        <v>1206</v>
      </c>
      <c r="H606" s="116">
        <v>693</v>
      </c>
      <c r="I606" s="116">
        <v>35</v>
      </c>
      <c r="J606" s="116">
        <v>38</v>
      </c>
    </row>
    <row r="607" spans="1:10" s="116" customFormat="1" x14ac:dyDescent="0.25">
      <c r="A607" s="116">
        <v>1664</v>
      </c>
      <c r="B607" t="s">
        <v>4141</v>
      </c>
      <c r="C607" s="116">
        <v>47</v>
      </c>
      <c r="D607" s="116" t="s">
        <v>28</v>
      </c>
      <c r="E607" t="s">
        <v>904</v>
      </c>
      <c r="F607" s="116" t="s">
        <v>451</v>
      </c>
      <c r="G607" s="116" t="s">
        <v>915</v>
      </c>
      <c r="H607" s="116">
        <v>694</v>
      </c>
      <c r="I607" s="116">
        <v>36</v>
      </c>
      <c r="J607" s="116">
        <v>27</v>
      </c>
    </row>
    <row r="608" spans="1:10" s="116" customFormat="1" x14ac:dyDescent="0.25">
      <c r="A608" s="116">
        <v>1665</v>
      </c>
      <c r="B608" t="s">
        <v>4141</v>
      </c>
      <c r="C608" s="116">
        <v>47</v>
      </c>
      <c r="D608" s="116" t="s">
        <v>28</v>
      </c>
      <c r="E608" t="s">
        <v>904</v>
      </c>
      <c r="F608" s="116" t="s">
        <v>453</v>
      </c>
      <c r="G608" s="116" t="s">
        <v>922</v>
      </c>
      <c r="H608" s="116">
        <v>695</v>
      </c>
      <c r="I608" s="116">
        <v>37</v>
      </c>
      <c r="J608" s="116">
        <v>31</v>
      </c>
    </row>
    <row r="609" spans="1:10" s="116" customFormat="1" x14ac:dyDescent="0.25">
      <c r="A609" s="116">
        <v>1666</v>
      </c>
      <c r="B609" t="s">
        <v>4141</v>
      </c>
      <c r="C609" s="116">
        <v>47</v>
      </c>
      <c r="D609" s="116" t="s">
        <v>28</v>
      </c>
      <c r="E609" t="s">
        <v>904</v>
      </c>
      <c r="F609" s="116" t="s">
        <v>455</v>
      </c>
      <c r="G609" s="116" t="s">
        <v>1207</v>
      </c>
      <c r="H609" s="116">
        <v>696</v>
      </c>
      <c r="I609" s="116">
        <v>38</v>
      </c>
      <c r="J609" s="116">
        <v>3</v>
      </c>
    </row>
    <row r="610" spans="1:10" s="116" customFormat="1" x14ac:dyDescent="0.25">
      <c r="A610" s="116">
        <v>1667</v>
      </c>
      <c r="B610" t="s">
        <v>4141</v>
      </c>
      <c r="C610" s="116">
        <v>47</v>
      </c>
      <c r="D610" s="116" t="s">
        <v>28</v>
      </c>
      <c r="E610" t="s">
        <v>904</v>
      </c>
      <c r="F610" s="116" t="s">
        <v>457</v>
      </c>
      <c r="G610" s="116" t="s">
        <v>1208</v>
      </c>
      <c r="H610" s="116">
        <v>697</v>
      </c>
      <c r="I610" s="116">
        <v>39</v>
      </c>
      <c r="J610" s="116">
        <v>22</v>
      </c>
    </row>
    <row r="611" spans="1:10" s="116" customFormat="1" x14ac:dyDescent="0.25">
      <c r="A611" s="116">
        <v>1668</v>
      </c>
      <c r="B611" t="s">
        <v>4141</v>
      </c>
      <c r="C611" s="116">
        <v>47</v>
      </c>
      <c r="D611" s="116" t="s">
        <v>28</v>
      </c>
      <c r="E611" t="s">
        <v>904</v>
      </c>
      <c r="F611" s="116" t="s">
        <v>459</v>
      </c>
      <c r="G611" s="116" t="s">
        <v>923</v>
      </c>
      <c r="H611" s="116">
        <v>698</v>
      </c>
      <c r="I611" s="116">
        <v>40</v>
      </c>
      <c r="J611" s="116">
        <v>9</v>
      </c>
    </row>
    <row r="612" spans="1:10" s="116" customFormat="1" x14ac:dyDescent="0.25">
      <c r="A612" s="116">
        <v>1669</v>
      </c>
      <c r="B612" t="s">
        <v>4141</v>
      </c>
      <c r="C612" s="116">
        <v>47</v>
      </c>
      <c r="D612" s="116" t="s">
        <v>28</v>
      </c>
      <c r="E612" t="s">
        <v>904</v>
      </c>
      <c r="F612" s="116" t="s">
        <v>461</v>
      </c>
      <c r="G612" s="116" t="s">
        <v>924</v>
      </c>
      <c r="H612" s="116">
        <v>699</v>
      </c>
      <c r="I612" s="116">
        <v>41</v>
      </c>
      <c r="J612" s="116">
        <v>47</v>
      </c>
    </row>
    <row r="613" spans="1:10" s="116" customFormat="1" ht="30" x14ac:dyDescent="0.25">
      <c r="A613" s="116">
        <v>1670</v>
      </c>
      <c r="B613" t="s">
        <v>4141</v>
      </c>
      <c r="C613" s="116">
        <v>47</v>
      </c>
      <c r="D613" s="116" t="s">
        <v>28</v>
      </c>
      <c r="E613" t="s">
        <v>904</v>
      </c>
      <c r="F613" s="116" t="s">
        <v>463</v>
      </c>
      <c r="G613" s="116" t="s">
        <v>916</v>
      </c>
      <c r="H613" s="116">
        <v>700</v>
      </c>
      <c r="I613" s="116">
        <v>42</v>
      </c>
      <c r="J613" s="116">
        <v>19</v>
      </c>
    </row>
    <row r="614" spans="1:10" s="116" customFormat="1" x14ac:dyDescent="0.25">
      <c r="A614" s="116">
        <v>1671</v>
      </c>
      <c r="B614" t="s">
        <v>4141</v>
      </c>
      <c r="C614" s="116">
        <v>47</v>
      </c>
      <c r="D614" s="116" t="s">
        <v>28</v>
      </c>
      <c r="E614" t="s">
        <v>904</v>
      </c>
      <c r="F614" s="116" t="s">
        <v>465</v>
      </c>
      <c r="G614" s="116" t="s">
        <v>926</v>
      </c>
      <c r="H614" s="116">
        <v>701</v>
      </c>
      <c r="I614" s="116">
        <v>43</v>
      </c>
      <c r="J614" s="116">
        <v>2</v>
      </c>
    </row>
    <row r="615" spans="1:10" s="116" customFormat="1" x14ac:dyDescent="0.25">
      <c r="A615" s="116">
        <v>1672</v>
      </c>
      <c r="B615" t="s">
        <v>4141</v>
      </c>
      <c r="C615" s="116">
        <v>47</v>
      </c>
      <c r="D615" s="116" t="s">
        <v>28</v>
      </c>
      <c r="E615" t="s">
        <v>904</v>
      </c>
      <c r="F615" s="116" t="s">
        <v>467</v>
      </c>
      <c r="G615" s="116" t="s">
        <v>927</v>
      </c>
      <c r="H615" s="116">
        <v>702</v>
      </c>
      <c r="I615" s="116">
        <v>44</v>
      </c>
      <c r="J615" s="116">
        <v>18</v>
      </c>
    </row>
    <row r="616" spans="1:10" s="116" customFormat="1" x14ac:dyDescent="0.25">
      <c r="A616" s="116">
        <v>1673</v>
      </c>
      <c r="B616" t="s">
        <v>4141</v>
      </c>
      <c r="C616" s="116">
        <v>47</v>
      </c>
      <c r="D616" s="116" t="s">
        <v>28</v>
      </c>
      <c r="E616" t="s">
        <v>904</v>
      </c>
      <c r="F616" s="116" t="s">
        <v>469</v>
      </c>
      <c r="G616" s="116" t="s">
        <v>1209</v>
      </c>
      <c r="H616" s="116">
        <v>703</v>
      </c>
      <c r="I616" s="116">
        <v>45</v>
      </c>
      <c r="J616" s="116">
        <v>40</v>
      </c>
    </row>
    <row r="617" spans="1:10" s="116" customFormat="1" x14ac:dyDescent="0.25">
      <c r="A617" s="116">
        <v>1674</v>
      </c>
      <c r="B617" t="s">
        <v>4141</v>
      </c>
      <c r="C617" s="116">
        <v>47</v>
      </c>
      <c r="D617" s="116" t="s">
        <v>28</v>
      </c>
      <c r="E617" t="s">
        <v>904</v>
      </c>
      <c r="F617" s="116" t="s">
        <v>471</v>
      </c>
      <c r="G617" s="116" t="s">
        <v>1210</v>
      </c>
      <c r="H617" s="116">
        <v>704</v>
      </c>
      <c r="I617" s="116">
        <v>46</v>
      </c>
      <c r="J617" s="116">
        <v>25</v>
      </c>
    </row>
    <row r="618" spans="1:10" s="116" customFormat="1" x14ac:dyDescent="0.25">
      <c r="A618" s="116">
        <v>1675</v>
      </c>
      <c r="B618" t="s">
        <v>4141</v>
      </c>
      <c r="C618" s="116">
        <v>47</v>
      </c>
      <c r="D618" s="116" t="s">
        <v>28</v>
      </c>
      <c r="E618" t="s">
        <v>904</v>
      </c>
      <c r="F618" s="116" t="s">
        <v>473</v>
      </c>
      <c r="G618" s="116" t="s">
        <v>928</v>
      </c>
      <c r="H618" s="116">
        <v>705</v>
      </c>
      <c r="I618" s="116">
        <v>47</v>
      </c>
      <c r="J618" s="116">
        <v>11</v>
      </c>
    </row>
    <row r="619" spans="1:10" s="116" customFormat="1" x14ac:dyDescent="0.25">
      <c r="A619" s="116">
        <v>1676</v>
      </c>
      <c r="B619" t="s">
        <v>4142</v>
      </c>
      <c r="C619" s="116">
        <v>47</v>
      </c>
      <c r="D619" s="116" t="s">
        <v>51</v>
      </c>
      <c r="E619" t="s">
        <v>904</v>
      </c>
      <c r="F619" s="116" t="s">
        <v>381</v>
      </c>
      <c r="G619" s="116" t="s">
        <v>930</v>
      </c>
      <c r="H619" s="116">
        <v>225</v>
      </c>
      <c r="I619" s="116">
        <v>1</v>
      </c>
      <c r="J619" s="116">
        <v>37</v>
      </c>
    </row>
    <row r="620" spans="1:10" s="116" customFormat="1" x14ac:dyDescent="0.25">
      <c r="A620" s="116">
        <v>1677</v>
      </c>
      <c r="B620" t="s">
        <v>4142</v>
      </c>
      <c r="C620" s="116">
        <v>47</v>
      </c>
      <c r="D620" s="116" t="s">
        <v>51</v>
      </c>
      <c r="E620" t="s">
        <v>904</v>
      </c>
      <c r="F620" s="116" t="s">
        <v>383</v>
      </c>
      <c r="G620" s="116" t="s">
        <v>931</v>
      </c>
      <c r="H620" s="116">
        <v>226</v>
      </c>
      <c r="I620" s="116">
        <v>2</v>
      </c>
      <c r="J620" s="116">
        <v>12</v>
      </c>
    </row>
    <row r="621" spans="1:10" s="116" customFormat="1" x14ac:dyDescent="0.25">
      <c r="A621" s="116">
        <v>1678</v>
      </c>
      <c r="B621" t="s">
        <v>4142</v>
      </c>
      <c r="C621" s="116">
        <v>47</v>
      </c>
      <c r="D621" s="116" t="s">
        <v>51</v>
      </c>
      <c r="E621" t="s">
        <v>904</v>
      </c>
      <c r="F621" s="116" t="s">
        <v>385</v>
      </c>
      <c r="G621" s="116" t="s">
        <v>932</v>
      </c>
      <c r="H621" s="116">
        <v>227</v>
      </c>
      <c r="I621" s="116">
        <v>3</v>
      </c>
      <c r="J621" s="116">
        <v>35</v>
      </c>
    </row>
    <row r="622" spans="1:10" s="116" customFormat="1" x14ac:dyDescent="0.25">
      <c r="A622" s="116">
        <v>1679</v>
      </c>
      <c r="B622" t="s">
        <v>4142</v>
      </c>
      <c r="C622" s="116">
        <v>47</v>
      </c>
      <c r="D622" s="116" t="s">
        <v>51</v>
      </c>
      <c r="E622" t="s">
        <v>904</v>
      </c>
      <c r="F622" s="116" t="s">
        <v>387</v>
      </c>
      <c r="G622" s="116" t="s">
        <v>933</v>
      </c>
      <c r="H622" s="116">
        <v>228</v>
      </c>
      <c r="I622" s="116">
        <v>4</v>
      </c>
      <c r="J622" s="116">
        <v>45</v>
      </c>
    </row>
    <row r="623" spans="1:10" s="116" customFormat="1" x14ac:dyDescent="0.25">
      <c r="A623" s="116">
        <v>1680</v>
      </c>
      <c r="B623" t="s">
        <v>4142</v>
      </c>
      <c r="C623" s="116">
        <v>47</v>
      </c>
      <c r="D623" s="116" t="s">
        <v>51</v>
      </c>
      <c r="E623" t="s">
        <v>904</v>
      </c>
      <c r="F623" s="116" t="s">
        <v>389</v>
      </c>
      <c r="G623" s="116" t="s">
        <v>934</v>
      </c>
      <c r="H623" s="116">
        <v>229</v>
      </c>
      <c r="I623" s="116">
        <v>5</v>
      </c>
      <c r="J623" s="116">
        <v>7</v>
      </c>
    </row>
    <row r="624" spans="1:10" s="116" customFormat="1" x14ac:dyDescent="0.25">
      <c r="A624" s="116">
        <v>1681</v>
      </c>
      <c r="B624" t="s">
        <v>4142</v>
      </c>
      <c r="C624" s="116">
        <v>47</v>
      </c>
      <c r="D624" s="116" t="s">
        <v>51</v>
      </c>
      <c r="E624" t="s">
        <v>904</v>
      </c>
      <c r="F624" s="116" t="s">
        <v>391</v>
      </c>
      <c r="G624" s="116" t="s">
        <v>935</v>
      </c>
      <c r="H624" s="116">
        <v>230</v>
      </c>
      <c r="I624" s="116">
        <v>6</v>
      </c>
      <c r="J624" s="116">
        <v>10</v>
      </c>
    </row>
    <row r="625" spans="1:10" s="116" customFormat="1" x14ac:dyDescent="0.25">
      <c r="A625" s="116">
        <v>1682</v>
      </c>
      <c r="B625" t="s">
        <v>4142</v>
      </c>
      <c r="C625" s="116">
        <v>47</v>
      </c>
      <c r="D625" s="116" t="s">
        <v>51</v>
      </c>
      <c r="E625" t="s">
        <v>904</v>
      </c>
      <c r="F625" s="116" t="s">
        <v>393</v>
      </c>
      <c r="G625" s="116" t="s">
        <v>936</v>
      </c>
      <c r="H625" s="116">
        <v>231</v>
      </c>
      <c r="I625" s="116">
        <v>7</v>
      </c>
      <c r="J625" s="116">
        <v>26</v>
      </c>
    </row>
    <row r="626" spans="1:10" s="116" customFormat="1" x14ac:dyDescent="0.25">
      <c r="A626" s="116">
        <v>1683</v>
      </c>
      <c r="B626" t="s">
        <v>4142</v>
      </c>
      <c r="C626" s="116">
        <v>47</v>
      </c>
      <c r="D626" s="116" t="s">
        <v>51</v>
      </c>
      <c r="E626" t="s">
        <v>904</v>
      </c>
      <c r="F626" s="116" t="s">
        <v>395</v>
      </c>
      <c r="G626" s="116" t="s">
        <v>937</v>
      </c>
      <c r="H626" s="116">
        <v>232</v>
      </c>
      <c r="I626" s="116">
        <v>8</v>
      </c>
      <c r="J626" s="116">
        <v>14</v>
      </c>
    </row>
    <row r="627" spans="1:10" s="116" customFormat="1" x14ac:dyDescent="0.25">
      <c r="A627" s="116">
        <v>1684</v>
      </c>
      <c r="B627" t="s">
        <v>4142</v>
      </c>
      <c r="C627" s="116">
        <v>47</v>
      </c>
      <c r="D627" s="116" t="s">
        <v>51</v>
      </c>
      <c r="E627" t="s">
        <v>904</v>
      </c>
      <c r="F627" s="116" t="s">
        <v>397</v>
      </c>
      <c r="G627" s="116" t="s">
        <v>938</v>
      </c>
      <c r="H627" s="116">
        <v>233</v>
      </c>
      <c r="I627" s="116">
        <v>9</v>
      </c>
      <c r="J627" s="116">
        <v>8</v>
      </c>
    </row>
    <row r="628" spans="1:10" s="116" customFormat="1" x14ac:dyDescent="0.25">
      <c r="A628" s="116">
        <v>1685</v>
      </c>
      <c r="B628" t="s">
        <v>4142</v>
      </c>
      <c r="C628" s="116">
        <v>47</v>
      </c>
      <c r="D628" s="116" t="s">
        <v>51</v>
      </c>
      <c r="E628" t="s">
        <v>904</v>
      </c>
      <c r="F628" s="116" t="s">
        <v>399</v>
      </c>
      <c r="G628" s="116" t="s">
        <v>939</v>
      </c>
      <c r="H628" s="116">
        <v>234</v>
      </c>
      <c r="I628" s="116">
        <v>10</v>
      </c>
      <c r="J628" s="116">
        <v>4</v>
      </c>
    </row>
    <row r="629" spans="1:10" s="116" customFormat="1" x14ac:dyDescent="0.25">
      <c r="A629" s="116">
        <v>1686</v>
      </c>
      <c r="B629" t="s">
        <v>4142</v>
      </c>
      <c r="C629" s="116">
        <v>47</v>
      </c>
      <c r="D629" s="116" t="s">
        <v>51</v>
      </c>
      <c r="E629" t="s">
        <v>904</v>
      </c>
      <c r="F629" s="116" t="s">
        <v>401</v>
      </c>
      <c r="G629" s="116" t="s">
        <v>940</v>
      </c>
      <c r="H629" s="116">
        <v>235</v>
      </c>
      <c r="I629" s="116">
        <v>11</v>
      </c>
      <c r="J629" s="116">
        <v>21</v>
      </c>
    </row>
    <row r="630" spans="1:10" s="116" customFormat="1" x14ac:dyDescent="0.25">
      <c r="A630" s="116">
        <v>1687</v>
      </c>
      <c r="B630" t="s">
        <v>4142</v>
      </c>
      <c r="C630" s="116">
        <v>47</v>
      </c>
      <c r="D630" s="116" t="s">
        <v>51</v>
      </c>
      <c r="E630" t="s">
        <v>904</v>
      </c>
      <c r="F630" s="116" t="s">
        <v>403</v>
      </c>
      <c r="G630" s="116" t="s">
        <v>941</v>
      </c>
      <c r="H630" s="116">
        <v>236</v>
      </c>
      <c r="I630" s="116">
        <v>12</v>
      </c>
      <c r="J630" s="116">
        <v>46</v>
      </c>
    </row>
    <row r="631" spans="1:10" s="116" customFormat="1" x14ac:dyDescent="0.25">
      <c r="A631" s="116">
        <v>1688</v>
      </c>
      <c r="B631" t="s">
        <v>4142</v>
      </c>
      <c r="C631" s="116">
        <v>47</v>
      </c>
      <c r="D631" s="116" t="s">
        <v>51</v>
      </c>
      <c r="E631" t="s">
        <v>904</v>
      </c>
      <c r="F631" s="116" t="s">
        <v>405</v>
      </c>
      <c r="G631" s="116" t="s">
        <v>942</v>
      </c>
      <c r="H631" s="116">
        <v>237</v>
      </c>
      <c r="I631" s="116">
        <v>13</v>
      </c>
      <c r="J631" s="116">
        <v>42</v>
      </c>
    </row>
    <row r="632" spans="1:10" s="116" customFormat="1" x14ac:dyDescent="0.25">
      <c r="A632" s="116">
        <v>1689</v>
      </c>
      <c r="B632" t="s">
        <v>4142</v>
      </c>
      <c r="C632" s="116">
        <v>47</v>
      </c>
      <c r="D632" s="116" t="s">
        <v>51</v>
      </c>
      <c r="E632" t="s">
        <v>904</v>
      </c>
      <c r="F632" s="116" t="s">
        <v>407</v>
      </c>
      <c r="G632" s="116" t="s">
        <v>943</v>
      </c>
      <c r="H632" s="116">
        <v>238</v>
      </c>
      <c r="I632" s="116">
        <v>14</v>
      </c>
      <c r="J632" s="116">
        <v>29</v>
      </c>
    </row>
    <row r="633" spans="1:10" s="116" customFormat="1" x14ac:dyDescent="0.25">
      <c r="A633" s="116">
        <v>1690</v>
      </c>
      <c r="B633" t="s">
        <v>4142</v>
      </c>
      <c r="C633" s="116">
        <v>47</v>
      </c>
      <c r="D633" s="116" t="s">
        <v>51</v>
      </c>
      <c r="E633" t="s">
        <v>904</v>
      </c>
      <c r="F633" s="116" t="s">
        <v>409</v>
      </c>
      <c r="G633" s="116" t="s">
        <v>944</v>
      </c>
      <c r="H633" s="116">
        <v>239</v>
      </c>
      <c r="I633" s="116">
        <v>15</v>
      </c>
      <c r="J633" s="116">
        <v>17</v>
      </c>
    </row>
    <row r="634" spans="1:10" s="116" customFormat="1" ht="30" x14ac:dyDescent="0.25">
      <c r="A634" s="116">
        <v>1691</v>
      </c>
      <c r="B634" t="s">
        <v>4142</v>
      </c>
      <c r="C634" s="116">
        <v>47</v>
      </c>
      <c r="D634" s="116" t="s">
        <v>51</v>
      </c>
      <c r="E634" t="s">
        <v>904</v>
      </c>
      <c r="F634" s="116" t="s">
        <v>411</v>
      </c>
      <c r="G634" s="116" t="s">
        <v>945</v>
      </c>
      <c r="H634" s="116">
        <v>240</v>
      </c>
      <c r="I634" s="116">
        <v>16</v>
      </c>
      <c r="J634" s="116">
        <v>23</v>
      </c>
    </row>
    <row r="635" spans="1:10" s="116" customFormat="1" x14ac:dyDescent="0.25">
      <c r="A635" s="116">
        <v>1692</v>
      </c>
      <c r="B635" t="s">
        <v>4142</v>
      </c>
      <c r="C635" s="116">
        <v>47</v>
      </c>
      <c r="D635" s="116" t="s">
        <v>51</v>
      </c>
      <c r="E635" t="s">
        <v>904</v>
      </c>
      <c r="F635" s="116" t="s">
        <v>413</v>
      </c>
      <c r="G635" s="116" t="s">
        <v>946</v>
      </c>
      <c r="H635" s="116">
        <v>241</v>
      </c>
      <c r="I635" s="116">
        <v>17</v>
      </c>
      <c r="J635" s="116">
        <v>24</v>
      </c>
    </row>
    <row r="636" spans="1:10" s="116" customFormat="1" x14ac:dyDescent="0.25">
      <c r="A636" s="116">
        <v>1693</v>
      </c>
      <c r="B636" t="s">
        <v>4142</v>
      </c>
      <c r="C636" s="116">
        <v>47</v>
      </c>
      <c r="D636" s="116" t="s">
        <v>51</v>
      </c>
      <c r="E636" t="s">
        <v>904</v>
      </c>
      <c r="F636" s="116" t="s">
        <v>415</v>
      </c>
      <c r="G636" s="116" t="s">
        <v>947</v>
      </c>
      <c r="H636" s="116">
        <v>242</v>
      </c>
      <c r="I636" s="116">
        <v>18</v>
      </c>
      <c r="J636" s="116">
        <v>32</v>
      </c>
    </row>
    <row r="637" spans="1:10" s="116" customFormat="1" x14ac:dyDescent="0.25">
      <c r="A637" s="116">
        <v>1694</v>
      </c>
      <c r="B637" t="s">
        <v>4142</v>
      </c>
      <c r="C637" s="116">
        <v>47</v>
      </c>
      <c r="D637" s="116" t="s">
        <v>51</v>
      </c>
      <c r="E637" t="s">
        <v>904</v>
      </c>
      <c r="F637" s="116" t="s">
        <v>417</v>
      </c>
      <c r="G637" s="116" t="s">
        <v>948</v>
      </c>
      <c r="H637" s="116">
        <v>243</v>
      </c>
      <c r="I637" s="116">
        <v>19</v>
      </c>
      <c r="J637" s="116">
        <v>16</v>
      </c>
    </row>
    <row r="638" spans="1:10" s="116" customFormat="1" x14ac:dyDescent="0.25">
      <c r="A638" s="116">
        <v>1695</v>
      </c>
      <c r="B638" t="s">
        <v>4142</v>
      </c>
      <c r="C638" s="116">
        <v>47</v>
      </c>
      <c r="D638" s="116" t="s">
        <v>51</v>
      </c>
      <c r="E638" t="s">
        <v>904</v>
      </c>
      <c r="F638" s="116" t="s">
        <v>419</v>
      </c>
      <c r="G638" s="116" t="s">
        <v>949</v>
      </c>
      <c r="H638" s="116">
        <v>244</v>
      </c>
      <c r="I638" s="116">
        <v>20</v>
      </c>
      <c r="J638" s="116">
        <v>41</v>
      </c>
    </row>
    <row r="639" spans="1:10" s="116" customFormat="1" x14ac:dyDescent="0.25">
      <c r="A639" s="116">
        <v>1696</v>
      </c>
      <c r="B639" t="s">
        <v>4142</v>
      </c>
      <c r="C639" s="116">
        <v>47</v>
      </c>
      <c r="D639" s="116" t="s">
        <v>51</v>
      </c>
      <c r="E639" t="s">
        <v>904</v>
      </c>
      <c r="F639" s="116" t="s">
        <v>421</v>
      </c>
      <c r="G639" s="116" t="s">
        <v>950</v>
      </c>
      <c r="H639" s="116">
        <v>245</v>
      </c>
      <c r="I639" s="116">
        <v>21</v>
      </c>
      <c r="J639" s="116">
        <v>13</v>
      </c>
    </row>
    <row r="640" spans="1:10" s="116" customFormat="1" x14ac:dyDescent="0.25">
      <c r="A640" s="116">
        <v>1697</v>
      </c>
      <c r="B640" t="s">
        <v>4142</v>
      </c>
      <c r="C640" s="116">
        <v>47</v>
      </c>
      <c r="D640" s="116" t="s">
        <v>51</v>
      </c>
      <c r="E640" t="s">
        <v>904</v>
      </c>
      <c r="F640" s="116" t="s">
        <v>423</v>
      </c>
      <c r="G640" s="116" t="s">
        <v>951</v>
      </c>
      <c r="H640" s="116">
        <v>246</v>
      </c>
      <c r="I640" s="116">
        <v>22</v>
      </c>
      <c r="J640" s="116">
        <v>39</v>
      </c>
    </row>
    <row r="641" spans="1:10" s="116" customFormat="1" x14ac:dyDescent="0.25">
      <c r="A641" s="116">
        <v>1698</v>
      </c>
      <c r="B641" t="s">
        <v>4142</v>
      </c>
      <c r="C641" s="116">
        <v>47</v>
      </c>
      <c r="D641" s="116" t="s">
        <v>51</v>
      </c>
      <c r="E641" t="s">
        <v>904</v>
      </c>
      <c r="F641" s="116" t="s">
        <v>425</v>
      </c>
      <c r="G641" s="116" t="s">
        <v>952</v>
      </c>
      <c r="H641" s="116">
        <v>247</v>
      </c>
      <c r="I641" s="116">
        <v>23</v>
      </c>
      <c r="J641" s="116">
        <v>6</v>
      </c>
    </row>
    <row r="642" spans="1:10" s="116" customFormat="1" x14ac:dyDescent="0.25">
      <c r="A642" s="116">
        <v>1699</v>
      </c>
      <c r="B642" t="s">
        <v>4142</v>
      </c>
      <c r="C642" s="116">
        <v>47</v>
      </c>
      <c r="D642" s="116" t="s">
        <v>51</v>
      </c>
      <c r="E642" t="s">
        <v>904</v>
      </c>
      <c r="F642" s="116" t="s">
        <v>427</v>
      </c>
      <c r="G642" s="116" t="s">
        <v>953</v>
      </c>
      <c r="H642" s="116">
        <v>248</v>
      </c>
      <c r="I642" s="116">
        <v>24</v>
      </c>
      <c r="J642" s="116">
        <v>34</v>
      </c>
    </row>
    <row r="643" spans="1:10" s="116" customFormat="1" x14ac:dyDescent="0.25">
      <c r="A643" s="116">
        <v>1700</v>
      </c>
      <c r="B643" t="s">
        <v>4142</v>
      </c>
      <c r="C643" s="116">
        <v>47</v>
      </c>
      <c r="D643" s="116" t="s">
        <v>51</v>
      </c>
      <c r="E643" t="s">
        <v>904</v>
      </c>
      <c r="F643" s="116" t="s">
        <v>429</v>
      </c>
      <c r="G643" s="116" t="s">
        <v>954</v>
      </c>
      <c r="H643" s="116">
        <v>249</v>
      </c>
      <c r="I643" s="116">
        <v>25</v>
      </c>
      <c r="J643" s="116">
        <v>5</v>
      </c>
    </row>
    <row r="644" spans="1:10" s="116" customFormat="1" x14ac:dyDescent="0.25">
      <c r="A644" s="116">
        <v>1701</v>
      </c>
      <c r="B644" t="s">
        <v>4142</v>
      </c>
      <c r="C644" s="116">
        <v>47</v>
      </c>
      <c r="D644" s="116" t="s">
        <v>51</v>
      </c>
      <c r="E644" t="s">
        <v>904</v>
      </c>
      <c r="F644" s="116" t="s">
        <v>431</v>
      </c>
      <c r="G644" s="116" t="s">
        <v>955</v>
      </c>
      <c r="H644" s="116">
        <v>250</v>
      </c>
      <c r="I644" s="116">
        <v>26</v>
      </c>
      <c r="J644" s="116">
        <v>30</v>
      </c>
    </row>
    <row r="645" spans="1:10" s="116" customFormat="1" x14ac:dyDescent="0.25">
      <c r="A645" s="116">
        <v>1702</v>
      </c>
      <c r="B645" t="s">
        <v>4142</v>
      </c>
      <c r="C645" s="116">
        <v>47</v>
      </c>
      <c r="D645" s="116" t="s">
        <v>51</v>
      </c>
      <c r="E645" t="s">
        <v>904</v>
      </c>
      <c r="F645" s="116" t="s">
        <v>433</v>
      </c>
      <c r="G645" s="116" t="s">
        <v>956</v>
      </c>
      <c r="H645" s="116">
        <v>251</v>
      </c>
      <c r="I645" s="116">
        <v>27</v>
      </c>
      <c r="J645" s="116">
        <v>43</v>
      </c>
    </row>
    <row r="646" spans="1:10" s="116" customFormat="1" x14ac:dyDescent="0.25">
      <c r="A646" s="116">
        <v>1703</v>
      </c>
      <c r="B646" t="s">
        <v>4142</v>
      </c>
      <c r="C646" s="116">
        <v>47</v>
      </c>
      <c r="D646" s="116" t="s">
        <v>51</v>
      </c>
      <c r="E646" t="s">
        <v>904</v>
      </c>
      <c r="F646" s="116" t="s">
        <v>435</v>
      </c>
      <c r="G646" s="116" t="s">
        <v>957</v>
      </c>
      <c r="H646" s="116">
        <v>252</v>
      </c>
      <c r="I646" s="116">
        <v>28</v>
      </c>
      <c r="J646" s="116">
        <v>33</v>
      </c>
    </row>
    <row r="647" spans="1:10" s="116" customFormat="1" x14ac:dyDescent="0.25">
      <c r="A647" s="116">
        <v>1704</v>
      </c>
      <c r="B647" t="s">
        <v>4142</v>
      </c>
      <c r="C647" s="116">
        <v>47</v>
      </c>
      <c r="D647" s="116" t="s">
        <v>51</v>
      </c>
      <c r="E647" t="s">
        <v>904</v>
      </c>
      <c r="F647" s="116" t="s">
        <v>437</v>
      </c>
      <c r="G647" s="116" t="s">
        <v>958</v>
      </c>
      <c r="H647" s="116">
        <v>253</v>
      </c>
      <c r="I647" s="116">
        <v>29</v>
      </c>
      <c r="J647" s="116">
        <v>15</v>
      </c>
    </row>
    <row r="648" spans="1:10" s="116" customFormat="1" x14ac:dyDescent="0.25">
      <c r="A648" s="116">
        <v>1705</v>
      </c>
      <c r="B648" t="s">
        <v>4142</v>
      </c>
      <c r="C648" s="116">
        <v>47</v>
      </c>
      <c r="D648" s="116" t="s">
        <v>51</v>
      </c>
      <c r="E648" t="s">
        <v>904</v>
      </c>
      <c r="F648" s="116" t="s">
        <v>439</v>
      </c>
      <c r="G648" s="116" t="s">
        <v>959</v>
      </c>
      <c r="H648" s="116">
        <v>254</v>
      </c>
      <c r="I648" s="116">
        <v>30</v>
      </c>
      <c r="J648" s="116">
        <v>36</v>
      </c>
    </row>
    <row r="649" spans="1:10" s="116" customFormat="1" ht="30" x14ac:dyDescent="0.25">
      <c r="A649" s="116">
        <v>1706</v>
      </c>
      <c r="B649" t="s">
        <v>4142</v>
      </c>
      <c r="C649" s="116">
        <v>47</v>
      </c>
      <c r="D649" s="116" t="s">
        <v>51</v>
      </c>
      <c r="E649" t="s">
        <v>904</v>
      </c>
      <c r="F649" s="116" t="s">
        <v>441</v>
      </c>
      <c r="G649" s="116" t="s">
        <v>960</v>
      </c>
      <c r="H649" s="116">
        <v>255</v>
      </c>
      <c r="I649" s="116">
        <v>31</v>
      </c>
      <c r="J649" s="116">
        <v>20</v>
      </c>
    </row>
    <row r="650" spans="1:10" s="116" customFormat="1" x14ac:dyDescent="0.25">
      <c r="A650" s="116">
        <v>1707</v>
      </c>
      <c r="B650" t="s">
        <v>4142</v>
      </c>
      <c r="C650" s="116">
        <v>47</v>
      </c>
      <c r="D650" s="116" t="s">
        <v>51</v>
      </c>
      <c r="E650" t="s">
        <v>904</v>
      </c>
      <c r="F650" s="116" t="s">
        <v>443</v>
      </c>
      <c r="G650" s="116" t="s">
        <v>961</v>
      </c>
      <c r="H650" s="116">
        <v>256</v>
      </c>
      <c r="I650" s="116">
        <v>32</v>
      </c>
      <c r="J650" s="116">
        <v>44</v>
      </c>
    </row>
    <row r="651" spans="1:10" s="116" customFormat="1" ht="30" x14ac:dyDescent="0.25">
      <c r="A651" s="116">
        <v>1708</v>
      </c>
      <c r="B651" t="s">
        <v>4142</v>
      </c>
      <c r="C651" s="116">
        <v>47</v>
      </c>
      <c r="D651" s="116" t="s">
        <v>51</v>
      </c>
      <c r="E651" t="s">
        <v>904</v>
      </c>
      <c r="F651" s="116" t="s">
        <v>445</v>
      </c>
      <c r="G651" s="116" t="s">
        <v>962</v>
      </c>
      <c r="H651" s="116">
        <v>257</v>
      </c>
      <c r="I651" s="116">
        <v>33</v>
      </c>
      <c r="J651" s="116">
        <v>1</v>
      </c>
    </row>
    <row r="652" spans="1:10" s="116" customFormat="1" x14ac:dyDescent="0.25">
      <c r="A652" s="116">
        <v>1709</v>
      </c>
      <c r="B652" t="s">
        <v>4142</v>
      </c>
      <c r="C652" s="116">
        <v>47</v>
      </c>
      <c r="D652" s="116" t="s">
        <v>51</v>
      </c>
      <c r="E652" t="s">
        <v>904</v>
      </c>
      <c r="F652" s="116" t="s">
        <v>447</v>
      </c>
      <c r="G652" s="116" t="s">
        <v>963</v>
      </c>
      <c r="H652" s="116">
        <v>258</v>
      </c>
      <c r="I652" s="116">
        <v>34</v>
      </c>
      <c r="J652" s="116">
        <v>28</v>
      </c>
    </row>
    <row r="653" spans="1:10" s="116" customFormat="1" x14ac:dyDescent="0.25">
      <c r="A653" s="116">
        <v>1710</v>
      </c>
      <c r="B653" t="s">
        <v>4142</v>
      </c>
      <c r="C653" s="116">
        <v>47</v>
      </c>
      <c r="D653" s="116" t="s">
        <v>51</v>
      </c>
      <c r="E653" t="s">
        <v>904</v>
      </c>
      <c r="F653" s="116" t="s">
        <v>449</v>
      </c>
      <c r="G653" s="116" t="s">
        <v>964</v>
      </c>
      <c r="H653" s="116">
        <v>259</v>
      </c>
      <c r="I653" s="116">
        <v>35</v>
      </c>
      <c r="J653" s="116">
        <v>38</v>
      </c>
    </row>
    <row r="654" spans="1:10" s="116" customFormat="1" ht="30" x14ac:dyDescent="0.25">
      <c r="A654" s="116">
        <v>1711</v>
      </c>
      <c r="B654" t="s">
        <v>4142</v>
      </c>
      <c r="C654" s="116">
        <v>47</v>
      </c>
      <c r="D654" s="116" t="s">
        <v>51</v>
      </c>
      <c r="E654" t="s">
        <v>904</v>
      </c>
      <c r="F654" s="116" t="s">
        <v>451</v>
      </c>
      <c r="G654" s="116" t="s">
        <v>965</v>
      </c>
      <c r="H654" s="116">
        <v>260</v>
      </c>
      <c r="I654" s="116">
        <v>36</v>
      </c>
      <c r="J654" s="116">
        <v>27</v>
      </c>
    </row>
    <row r="655" spans="1:10" s="116" customFormat="1" x14ac:dyDescent="0.25">
      <c r="A655" s="116">
        <v>1712</v>
      </c>
      <c r="B655" t="s">
        <v>4142</v>
      </c>
      <c r="C655" s="116">
        <v>47</v>
      </c>
      <c r="D655" s="116" t="s">
        <v>51</v>
      </c>
      <c r="E655" t="s">
        <v>904</v>
      </c>
      <c r="F655" s="116" t="s">
        <v>453</v>
      </c>
      <c r="G655" s="116" t="s">
        <v>966</v>
      </c>
      <c r="H655" s="116">
        <v>261</v>
      </c>
      <c r="I655" s="116">
        <v>37</v>
      </c>
      <c r="J655" s="116">
        <v>31</v>
      </c>
    </row>
    <row r="656" spans="1:10" s="116" customFormat="1" x14ac:dyDescent="0.25">
      <c r="A656" s="116">
        <v>1713</v>
      </c>
      <c r="B656" t="s">
        <v>4142</v>
      </c>
      <c r="C656" s="116">
        <v>47</v>
      </c>
      <c r="D656" s="116" t="s">
        <v>51</v>
      </c>
      <c r="E656" t="s">
        <v>904</v>
      </c>
      <c r="F656" s="116" t="s">
        <v>455</v>
      </c>
      <c r="G656" s="116" t="s">
        <v>967</v>
      </c>
      <c r="H656" s="116">
        <v>262</v>
      </c>
      <c r="I656" s="116">
        <v>38</v>
      </c>
      <c r="J656" s="116">
        <v>3</v>
      </c>
    </row>
    <row r="657" spans="1:10" s="116" customFormat="1" x14ac:dyDescent="0.25">
      <c r="A657" s="116">
        <v>1714</v>
      </c>
      <c r="B657" t="s">
        <v>4142</v>
      </c>
      <c r="C657" s="116">
        <v>47</v>
      </c>
      <c r="D657" s="116" t="s">
        <v>51</v>
      </c>
      <c r="E657" t="s">
        <v>904</v>
      </c>
      <c r="F657" s="116" t="s">
        <v>457</v>
      </c>
      <c r="G657" s="116" t="s">
        <v>968</v>
      </c>
      <c r="H657" s="116">
        <v>263</v>
      </c>
      <c r="I657" s="116">
        <v>39</v>
      </c>
      <c r="J657" s="116">
        <v>22</v>
      </c>
    </row>
    <row r="658" spans="1:10" s="116" customFormat="1" x14ac:dyDescent="0.25">
      <c r="A658" s="116">
        <v>1715</v>
      </c>
      <c r="B658" t="s">
        <v>4142</v>
      </c>
      <c r="C658" s="116">
        <v>47</v>
      </c>
      <c r="D658" s="116" t="s">
        <v>51</v>
      </c>
      <c r="E658" t="s">
        <v>904</v>
      </c>
      <c r="F658" s="116" t="s">
        <v>459</v>
      </c>
      <c r="G658" s="116" t="s">
        <v>969</v>
      </c>
      <c r="H658" s="116">
        <v>264</v>
      </c>
      <c r="I658" s="116">
        <v>40</v>
      </c>
      <c r="J658" s="116">
        <v>9</v>
      </c>
    </row>
    <row r="659" spans="1:10" s="116" customFormat="1" ht="30" x14ac:dyDescent="0.25">
      <c r="A659" s="116">
        <v>1716</v>
      </c>
      <c r="B659" t="s">
        <v>4142</v>
      </c>
      <c r="C659" s="116">
        <v>47</v>
      </c>
      <c r="D659" s="116" t="s">
        <v>51</v>
      </c>
      <c r="E659" t="s">
        <v>904</v>
      </c>
      <c r="F659" s="116" t="s">
        <v>461</v>
      </c>
      <c r="G659" s="116" t="s">
        <v>970</v>
      </c>
      <c r="H659" s="116">
        <v>265</v>
      </c>
      <c r="I659" s="116">
        <v>41</v>
      </c>
      <c r="J659" s="116">
        <v>47</v>
      </c>
    </row>
    <row r="660" spans="1:10" s="116" customFormat="1" ht="30" x14ac:dyDescent="0.25">
      <c r="A660" s="116">
        <v>1717</v>
      </c>
      <c r="B660" t="s">
        <v>4142</v>
      </c>
      <c r="C660" s="116">
        <v>47</v>
      </c>
      <c r="D660" s="116" t="s">
        <v>51</v>
      </c>
      <c r="E660" t="s">
        <v>904</v>
      </c>
      <c r="F660" s="116" t="s">
        <v>463</v>
      </c>
      <c r="G660" s="116" t="s">
        <v>971</v>
      </c>
      <c r="H660" s="116">
        <v>266</v>
      </c>
      <c r="I660" s="116">
        <v>42</v>
      </c>
      <c r="J660" s="116">
        <v>19</v>
      </c>
    </row>
    <row r="661" spans="1:10" s="116" customFormat="1" x14ac:dyDescent="0.25">
      <c r="A661" s="116">
        <v>1718</v>
      </c>
      <c r="B661" t="s">
        <v>4142</v>
      </c>
      <c r="C661" s="116">
        <v>47</v>
      </c>
      <c r="D661" s="116" t="s">
        <v>51</v>
      </c>
      <c r="E661" t="s">
        <v>904</v>
      </c>
      <c r="F661" s="116" t="s">
        <v>465</v>
      </c>
      <c r="G661" s="116" t="s">
        <v>972</v>
      </c>
      <c r="H661" s="116">
        <v>267</v>
      </c>
      <c r="I661" s="116">
        <v>43</v>
      </c>
      <c r="J661" s="116">
        <v>2</v>
      </c>
    </row>
    <row r="662" spans="1:10" s="116" customFormat="1" x14ac:dyDescent="0.25">
      <c r="A662" s="116">
        <v>1719</v>
      </c>
      <c r="B662" t="s">
        <v>4142</v>
      </c>
      <c r="C662" s="116">
        <v>47</v>
      </c>
      <c r="D662" s="116" t="s">
        <v>51</v>
      </c>
      <c r="E662" t="s">
        <v>904</v>
      </c>
      <c r="F662" s="116" t="s">
        <v>467</v>
      </c>
      <c r="G662" s="116" t="s">
        <v>973</v>
      </c>
      <c r="H662" s="116">
        <v>268</v>
      </c>
      <c r="I662" s="116">
        <v>44</v>
      </c>
      <c r="J662" s="116">
        <v>18</v>
      </c>
    </row>
    <row r="663" spans="1:10" s="116" customFormat="1" x14ac:dyDescent="0.25">
      <c r="A663" s="116">
        <v>1720</v>
      </c>
      <c r="B663" t="s">
        <v>4142</v>
      </c>
      <c r="C663" s="116">
        <v>47</v>
      </c>
      <c r="D663" s="116" t="s">
        <v>51</v>
      </c>
      <c r="E663" t="s">
        <v>904</v>
      </c>
      <c r="F663" s="116" t="s">
        <v>469</v>
      </c>
      <c r="G663" s="116" t="s">
        <v>974</v>
      </c>
      <c r="H663" s="116">
        <v>269</v>
      </c>
      <c r="I663" s="116">
        <v>45</v>
      </c>
      <c r="J663" s="116">
        <v>40</v>
      </c>
    </row>
    <row r="664" spans="1:10" s="116" customFormat="1" x14ac:dyDescent="0.25">
      <c r="A664" s="116">
        <v>1721</v>
      </c>
      <c r="B664" t="s">
        <v>4142</v>
      </c>
      <c r="C664" s="116">
        <v>47</v>
      </c>
      <c r="D664" s="116" t="s">
        <v>51</v>
      </c>
      <c r="E664" t="s">
        <v>904</v>
      </c>
      <c r="F664" s="116" t="s">
        <v>471</v>
      </c>
      <c r="G664" s="116" t="s">
        <v>975</v>
      </c>
      <c r="H664" s="116">
        <v>270</v>
      </c>
      <c r="I664" s="116">
        <v>46</v>
      </c>
      <c r="J664" s="116">
        <v>25</v>
      </c>
    </row>
    <row r="665" spans="1:10" s="116" customFormat="1" x14ac:dyDescent="0.25">
      <c r="A665" s="116">
        <v>1722</v>
      </c>
      <c r="B665" t="s">
        <v>4142</v>
      </c>
      <c r="C665" s="116">
        <v>47</v>
      </c>
      <c r="D665" s="116" t="s">
        <v>51</v>
      </c>
      <c r="E665" t="s">
        <v>904</v>
      </c>
      <c r="F665" s="116" t="s">
        <v>473</v>
      </c>
      <c r="G665" s="116" t="s">
        <v>976</v>
      </c>
      <c r="H665" s="116">
        <v>271</v>
      </c>
      <c r="I665" s="116">
        <v>47</v>
      </c>
      <c r="J665" s="116">
        <v>11</v>
      </c>
    </row>
    <row r="666" spans="1:10" s="116" customFormat="1" x14ac:dyDescent="0.25">
      <c r="A666" s="116">
        <v>1723</v>
      </c>
      <c r="B666" t="s">
        <v>4143</v>
      </c>
      <c r="C666" s="116">
        <v>47</v>
      </c>
      <c r="D666" s="116" t="s">
        <v>28</v>
      </c>
      <c r="E666" t="s">
        <v>977</v>
      </c>
      <c r="F666" s="116" t="s">
        <v>381</v>
      </c>
      <c r="G666" s="116" t="s">
        <v>1211</v>
      </c>
      <c r="H666" s="116">
        <v>706</v>
      </c>
      <c r="I666" s="116">
        <v>1</v>
      </c>
      <c r="J666" s="116">
        <v>37</v>
      </c>
    </row>
    <row r="667" spans="1:10" s="116" customFormat="1" x14ac:dyDescent="0.25">
      <c r="A667" s="116">
        <v>1724</v>
      </c>
      <c r="B667" t="s">
        <v>4143</v>
      </c>
      <c r="C667" s="116">
        <v>47</v>
      </c>
      <c r="D667" s="116" t="s">
        <v>28</v>
      </c>
      <c r="E667" t="s">
        <v>977</v>
      </c>
      <c r="F667" s="116" t="s">
        <v>383</v>
      </c>
      <c r="G667" s="116" t="s">
        <v>978</v>
      </c>
      <c r="H667" s="116">
        <v>707</v>
      </c>
      <c r="I667" s="116">
        <v>2</v>
      </c>
      <c r="J667" s="116">
        <v>12</v>
      </c>
    </row>
    <row r="668" spans="1:10" s="116" customFormat="1" x14ac:dyDescent="0.25">
      <c r="A668" s="116">
        <v>1725</v>
      </c>
      <c r="B668" t="s">
        <v>4143</v>
      </c>
      <c r="C668" s="116">
        <v>47</v>
      </c>
      <c r="D668" s="116" t="s">
        <v>28</v>
      </c>
      <c r="E668" t="s">
        <v>977</v>
      </c>
      <c r="F668" s="116" t="s">
        <v>385</v>
      </c>
      <c r="G668" s="116" t="s">
        <v>1212</v>
      </c>
      <c r="H668" s="116">
        <v>708</v>
      </c>
      <c r="I668" s="116">
        <v>3</v>
      </c>
      <c r="J668" s="116">
        <v>35</v>
      </c>
    </row>
    <row r="669" spans="1:10" s="116" customFormat="1" x14ac:dyDescent="0.25">
      <c r="A669" s="116">
        <v>1726</v>
      </c>
      <c r="B669" t="s">
        <v>4143</v>
      </c>
      <c r="C669" s="116">
        <v>47</v>
      </c>
      <c r="D669" s="116" t="s">
        <v>28</v>
      </c>
      <c r="E669" t="s">
        <v>977</v>
      </c>
      <c r="F669" s="116" t="s">
        <v>387</v>
      </c>
      <c r="G669" s="116" t="s">
        <v>979</v>
      </c>
      <c r="H669" s="116">
        <v>709</v>
      </c>
      <c r="I669" s="116">
        <v>4</v>
      </c>
      <c r="J669" s="116">
        <v>45</v>
      </c>
    </row>
    <row r="670" spans="1:10" s="116" customFormat="1" x14ac:dyDescent="0.25">
      <c r="A670" s="116">
        <v>1727</v>
      </c>
      <c r="B670" t="s">
        <v>4143</v>
      </c>
      <c r="C670" s="116">
        <v>47</v>
      </c>
      <c r="D670" s="116" t="s">
        <v>28</v>
      </c>
      <c r="E670" t="s">
        <v>977</v>
      </c>
      <c r="F670" s="116" t="s">
        <v>389</v>
      </c>
      <c r="G670" s="116" t="s">
        <v>980</v>
      </c>
      <c r="H670" s="116">
        <v>710</v>
      </c>
      <c r="I670" s="116">
        <v>5</v>
      </c>
      <c r="J670" s="116">
        <v>7</v>
      </c>
    </row>
    <row r="671" spans="1:10" s="116" customFormat="1" x14ac:dyDescent="0.25">
      <c r="A671" s="116">
        <v>1728</v>
      </c>
      <c r="B671" t="s">
        <v>4143</v>
      </c>
      <c r="C671" s="116">
        <v>47</v>
      </c>
      <c r="D671" s="116" t="s">
        <v>28</v>
      </c>
      <c r="E671" t="s">
        <v>977</v>
      </c>
      <c r="F671" s="116" t="s">
        <v>391</v>
      </c>
      <c r="G671" s="116" t="s">
        <v>981</v>
      </c>
      <c r="H671" s="116">
        <v>711</v>
      </c>
      <c r="I671" s="116">
        <v>6</v>
      </c>
      <c r="J671" s="116">
        <v>10</v>
      </c>
    </row>
    <row r="672" spans="1:10" s="116" customFormat="1" x14ac:dyDescent="0.25">
      <c r="A672" s="116">
        <v>1729</v>
      </c>
      <c r="B672" t="s">
        <v>4143</v>
      </c>
      <c r="C672" s="116">
        <v>47</v>
      </c>
      <c r="D672" s="116" t="s">
        <v>28</v>
      </c>
      <c r="E672" t="s">
        <v>977</v>
      </c>
      <c r="F672" s="116" t="s">
        <v>393</v>
      </c>
      <c r="G672" s="116" t="s">
        <v>1213</v>
      </c>
      <c r="H672" s="116">
        <v>712</v>
      </c>
      <c r="I672" s="116">
        <v>7</v>
      </c>
      <c r="J672" s="116">
        <v>26</v>
      </c>
    </row>
    <row r="673" spans="1:10" s="116" customFormat="1" x14ac:dyDescent="0.25">
      <c r="A673" s="116">
        <v>1730</v>
      </c>
      <c r="B673" t="s">
        <v>4143</v>
      </c>
      <c r="C673" s="116">
        <v>47</v>
      </c>
      <c r="D673" s="116" t="s">
        <v>28</v>
      </c>
      <c r="E673" t="s">
        <v>977</v>
      </c>
      <c r="F673" s="116" t="s">
        <v>395</v>
      </c>
      <c r="G673" s="116" t="s">
        <v>1214</v>
      </c>
      <c r="H673" s="116">
        <v>713</v>
      </c>
      <c r="I673" s="116">
        <v>8</v>
      </c>
      <c r="J673" s="116">
        <v>14</v>
      </c>
    </row>
    <row r="674" spans="1:10" s="116" customFormat="1" x14ac:dyDescent="0.25">
      <c r="A674" s="116">
        <v>1731</v>
      </c>
      <c r="B674" t="s">
        <v>4143</v>
      </c>
      <c r="C674" s="116">
        <v>47</v>
      </c>
      <c r="D674" s="116" t="s">
        <v>28</v>
      </c>
      <c r="E674" t="s">
        <v>977</v>
      </c>
      <c r="F674" s="116" t="s">
        <v>397</v>
      </c>
      <c r="G674" s="116" t="s">
        <v>1215</v>
      </c>
      <c r="H674" s="116">
        <v>714</v>
      </c>
      <c r="I674" s="116">
        <v>9</v>
      </c>
      <c r="J674" s="116">
        <v>8</v>
      </c>
    </row>
    <row r="675" spans="1:10" s="116" customFormat="1" x14ac:dyDescent="0.25">
      <c r="A675" s="116">
        <v>1732</v>
      </c>
      <c r="B675" t="s">
        <v>4143</v>
      </c>
      <c r="C675" s="116">
        <v>47</v>
      </c>
      <c r="D675" s="116" t="s">
        <v>28</v>
      </c>
      <c r="E675" t="s">
        <v>977</v>
      </c>
      <c r="F675" s="116" t="s">
        <v>399</v>
      </c>
      <c r="G675" s="116" t="s">
        <v>1216</v>
      </c>
      <c r="H675" s="116">
        <v>715</v>
      </c>
      <c r="I675" s="116">
        <v>10</v>
      </c>
      <c r="J675" s="116">
        <v>4</v>
      </c>
    </row>
    <row r="676" spans="1:10" s="116" customFormat="1" x14ac:dyDescent="0.25">
      <c r="A676" s="116">
        <v>1733</v>
      </c>
      <c r="B676" t="s">
        <v>4143</v>
      </c>
      <c r="C676" s="116">
        <v>47</v>
      </c>
      <c r="D676" s="116" t="s">
        <v>28</v>
      </c>
      <c r="E676" t="s">
        <v>977</v>
      </c>
      <c r="F676" s="116" t="s">
        <v>401</v>
      </c>
      <c r="G676" s="116" t="s">
        <v>985</v>
      </c>
      <c r="H676" s="116">
        <v>716</v>
      </c>
      <c r="I676" s="116">
        <v>11</v>
      </c>
      <c r="J676" s="116">
        <v>21</v>
      </c>
    </row>
    <row r="677" spans="1:10" s="116" customFormat="1" x14ac:dyDescent="0.25">
      <c r="A677" s="116">
        <v>1734</v>
      </c>
      <c r="B677" t="s">
        <v>4143</v>
      </c>
      <c r="C677" s="116">
        <v>47</v>
      </c>
      <c r="D677" s="116" t="s">
        <v>28</v>
      </c>
      <c r="E677" t="s">
        <v>977</v>
      </c>
      <c r="F677" s="116" t="s">
        <v>403</v>
      </c>
      <c r="G677" s="116" t="s">
        <v>1217</v>
      </c>
      <c r="H677" s="116">
        <v>717</v>
      </c>
      <c r="I677" s="116">
        <v>12</v>
      </c>
      <c r="J677" s="116">
        <v>46</v>
      </c>
    </row>
    <row r="678" spans="1:10" s="116" customFormat="1" x14ac:dyDescent="0.25">
      <c r="A678" s="116">
        <v>1735</v>
      </c>
      <c r="B678" t="s">
        <v>4143</v>
      </c>
      <c r="C678" s="116">
        <v>47</v>
      </c>
      <c r="D678" s="116" t="s">
        <v>28</v>
      </c>
      <c r="E678" t="s">
        <v>977</v>
      </c>
      <c r="F678" s="116" t="s">
        <v>405</v>
      </c>
      <c r="G678" s="116" t="s">
        <v>982</v>
      </c>
      <c r="H678" s="116">
        <v>718</v>
      </c>
      <c r="I678" s="116">
        <v>13</v>
      </c>
      <c r="J678" s="116">
        <v>42</v>
      </c>
    </row>
    <row r="679" spans="1:10" s="116" customFormat="1" x14ac:dyDescent="0.25">
      <c r="A679" s="116">
        <v>1736</v>
      </c>
      <c r="B679" t="s">
        <v>4143</v>
      </c>
      <c r="C679" s="116">
        <v>47</v>
      </c>
      <c r="D679" s="116" t="s">
        <v>28</v>
      </c>
      <c r="E679" t="s">
        <v>977</v>
      </c>
      <c r="F679" s="116" t="s">
        <v>407</v>
      </c>
      <c r="G679" s="116" t="s">
        <v>1218</v>
      </c>
      <c r="H679" s="116">
        <v>719</v>
      </c>
      <c r="I679" s="116">
        <v>14</v>
      </c>
      <c r="J679" s="116">
        <v>29</v>
      </c>
    </row>
    <row r="680" spans="1:10" s="116" customFormat="1" x14ac:dyDescent="0.25">
      <c r="A680" s="116">
        <v>1737</v>
      </c>
      <c r="B680" t="s">
        <v>4143</v>
      </c>
      <c r="C680" s="116">
        <v>47</v>
      </c>
      <c r="D680" s="116" t="s">
        <v>28</v>
      </c>
      <c r="E680" t="s">
        <v>977</v>
      </c>
      <c r="F680" s="116" t="s">
        <v>409</v>
      </c>
      <c r="G680" s="116" t="s">
        <v>987</v>
      </c>
      <c r="H680" s="116">
        <v>720</v>
      </c>
      <c r="I680" s="116">
        <v>15</v>
      </c>
      <c r="J680" s="116">
        <v>17</v>
      </c>
    </row>
    <row r="681" spans="1:10" s="116" customFormat="1" ht="30" x14ac:dyDescent="0.25">
      <c r="A681" s="116">
        <v>1738</v>
      </c>
      <c r="B681" t="s">
        <v>4143</v>
      </c>
      <c r="C681" s="116">
        <v>47</v>
      </c>
      <c r="D681" s="116" t="s">
        <v>28</v>
      </c>
      <c r="E681" t="s">
        <v>977</v>
      </c>
      <c r="F681" s="116" t="s">
        <v>411</v>
      </c>
      <c r="G681" s="116" t="s">
        <v>1219</v>
      </c>
      <c r="H681" s="116">
        <v>721</v>
      </c>
      <c r="I681" s="116">
        <v>16</v>
      </c>
      <c r="J681" s="116">
        <v>23</v>
      </c>
    </row>
    <row r="682" spans="1:10" s="116" customFormat="1" x14ac:dyDescent="0.25">
      <c r="A682" s="116">
        <v>1739</v>
      </c>
      <c r="B682" t="s">
        <v>4143</v>
      </c>
      <c r="C682" s="116">
        <v>47</v>
      </c>
      <c r="D682" s="116" t="s">
        <v>28</v>
      </c>
      <c r="E682" t="s">
        <v>977</v>
      </c>
      <c r="F682" s="116" t="s">
        <v>413</v>
      </c>
      <c r="G682" s="116" t="s">
        <v>986</v>
      </c>
      <c r="H682" s="116">
        <v>722</v>
      </c>
      <c r="I682" s="116">
        <v>17</v>
      </c>
      <c r="J682" s="116">
        <v>24</v>
      </c>
    </row>
    <row r="683" spans="1:10" s="116" customFormat="1" x14ac:dyDescent="0.25">
      <c r="A683" s="116">
        <v>1740</v>
      </c>
      <c r="B683" t="s">
        <v>4143</v>
      </c>
      <c r="C683" s="116">
        <v>47</v>
      </c>
      <c r="D683" s="116" t="s">
        <v>28</v>
      </c>
      <c r="E683" t="s">
        <v>977</v>
      </c>
      <c r="F683" s="116" t="s">
        <v>415</v>
      </c>
      <c r="G683" s="116" t="s">
        <v>1220</v>
      </c>
      <c r="H683" s="116">
        <v>723</v>
      </c>
      <c r="I683" s="116">
        <v>18</v>
      </c>
      <c r="J683" s="116">
        <v>32</v>
      </c>
    </row>
    <row r="684" spans="1:10" s="116" customFormat="1" x14ac:dyDescent="0.25">
      <c r="A684" s="116">
        <v>1741</v>
      </c>
      <c r="B684" t="s">
        <v>4143</v>
      </c>
      <c r="C684" s="116">
        <v>47</v>
      </c>
      <c r="D684" s="116" t="s">
        <v>28</v>
      </c>
      <c r="E684" t="s">
        <v>977</v>
      </c>
      <c r="F684" s="116" t="s">
        <v>417</v>
      </c>
      <c r="G684" s="116" t="s">
        <v>990</v>
      </c>
      <c r="H684" s="116">
        <v>724</v>
      </c>
      <c r="I684" s="116">
        <v>19</v>
      </c>
      <c r="J684" s="116">
        <v>16</v>
      </c>
    </row>
    <row r="685" spans="1:10" s="116" customFormat="1" x14ac:dyDescent="0.25">
      <c r="A685" s="116">
        <v>1742</v>
      </c>
      <c r="B685" t="s">
        <v>4143</v>
      </c>
      <c r="C685" s="116">
        <v>47</v>
      </c>
      <c r="D685" s="116" t="s">
        <v>28</v>
      </c>
      <c r="E685" t="s">
        <v>977</v>
      </c>
      <c r="F685" s="116" t="s">
        <v>419</v>
      </c>
      <c r="G685" s="116" t="s">
        <v>1221</v>
      </c>
      <c r="H685" s="116">
        <v>725</v>
      </c>
      <c r="I685" s="116">
        <v>20</v>
      </c>
      <c r="J685" s="116">
        <v>41</v>
      </c>
    </row>
    <row r="686" spans="1:10" s="116" customFormat="1" x14ac:dyDescent="0.25">
      <c r="A686" s="116">
        <v>1743</v>
      </c>
      <c r="B686" t="s">
        <v>4143</v>
      </c>
      <c r="C686" s="116">
        <v>47</v>
      </c>
      <c r="D686" s="116" t="s">
        <v>28</v>
      </c>
      <c r="E686" t="s">
        <v>977</v>
      </c>
      <c r="F686" s="116" t="s">
        <v>421</v>
      </c>
      <c r="G686" s="116" t="s">
        <v>998</v>
      </c>
      <c r="H686" s="116">
        <v>726</v>
      </c>
      <c r="I686" s="116">
        <v>21</v>
      </c>
      <c r="J686" s="116">
        <v>13</v>
      </c>
    </row>
    <row r="687" spans="1:10" s="116" customFormat="1" x14ac:dyDescent="0.25">
      <c r="A687" s="116">
        <v>1744</v>
      </c>
      <c r="B687" t="s">
        <v>4143</v>
      </c>
      <c r="C687" s="116">
        <v>47</v>
      </c>
      <c r="D687" s="116" t="s">
        <v>28</v>
      </c>
      <c r="E687" t="s">
        <v>977</v>
      </c>
      <c r="F687" s="116" t="s">
        <v>423</v>
      </c>
      <c r="G687" s="116" t="s">
        <v>1222</v>
      </c>
      <c r="H687" s="116">
        <v>727</v>
      </c>
      <c r="I687" s="116">
        <v>22</v>
      </c>
      <c r="J687" s="116">
        <v>39</v>
      </c>
    </row>
    <row r="688" spans="1:10" s="116" customFormat="1" x14ac:dyDescent="0.25">
      <c r="A688" s="116">
        <v>1745</v>
      </c>
      <c r="B688" t="s">
        <v>4143</v>
      </c>
      <c r="C688" s="116">
        <v>47</v>
      </c>
      <c r="D688" s="116" t="s">
        <v>28</v>
      </c>
      <c r="E688" t="s">
        <v>977</v>
      </c>
      <c r="F688" s="116" t="s">
        <v>425</v>
      </c>
      <c r="G688" s="116" t="s">
        <v>1223</v>
      </c>
      <c r="H688" s="116">
        <v>728</v>
      </c>
      <c r="I688" s="116">
        <v>23</v>
      </c>
      <c r="J688" s="116">
        <v>6</v>
      </c>
    </row>
    <row r="689" spans="1:10" s="116" customFormat="1" x14ac:dyDescent="0.25">
      <c r="A689" s="116">
        <v>1746</v>
      </c>
      <c r="B689" t="s">
        <v>4143</v>
      </c>
      <c r="C689" s="116">
        <v>47</v>
      </c>
      <c r="D689" s="116" t="s">
        <v>28</v>
      </c>
      <c r="E689" t="s">
        <v>977</v>
      </c>
      <c r="F689" s="116" t="s">
        <v>427</v>
      </c>
      <c r="G689" s="116" t="s">
        <v>1224</v>
      </c>
      <c r="H689" s="116">
        <v>729</v>
      </c>
      <c r="I689" s="116">
        <v>24</v>
      </c>
      <c r="J689" s="116">
        <v>34</v>
      </c>
    </row>
    <row r="690" spans="1:10" s="116" customFormat="1" x14ac:dyDescent="0.25">
      <c r="A690" s="116">
        <v>1747</v>
      </c>
      <c r="B690" t="s">
        <v>4143</v>
      </c>
      <c r="C690" s="116">
        <v>47</v>
      </c>
      <c r="D690" s="116" t="s">
        <v>28</v>
      </c>
      <c r="E690" t="s">
        <v>977</v>
      </c>
      <c r="F690" s="116" t="s">
        <v>429</v>
      </c>
      <c r="G690" s="116" t="s">
        <v>992</v>
      </c>
      <c r="H690" s="116">
        <v>730</v>
      </c>
      <c r="I690" s="116">
        <v>25</v>
      </c>
      <c r="J690" s="116">
        <v>5</v>
      </c>
    </row>
    <row r="691" spans="1:10" s="116" customFormat="1" x14ac:dyDescent="0.25">
      <c r="A691" s="116">
        <v>1748</v>
      </c>
      <c r="B691" t="s">
        <v>4143</v>
      </c>
      <c r="C691" s="116">
        <v>47</v>
      </c>
      <c r="D691" s="116" t="s">
        <v>28</v>
      </c>
      <c r="E691" t="s">
        <v>977</v>
      </c>
      <c r="F691" s="116" t="s">
        <v>431</v>
      </c>
      <c r="G691" s="116" t="s">
        <v>991</v>
      </c>
      <c r="H691" s="116">
        <v>731</v>
      </c>
      <c r="I691" s="116">
        <v>26</v>
      </c>
      <c r="J691" s="116">
        <v>30</v>
      </c>
    </row>
    <row r="692" spans="1:10" s="116" customFormat="1" x14ac:dyDescent="0.25">
      <c r="A692" s="116">
        <v>1749</v>
      </c>
      <c r="B692" t="s">
        <v>4143</v>
      </c>
      <c r="C692" s="116">
        <v>47</v>
      </c>
      <c r="D692" s="116" t="s">
        <v>28</v>
      </c>
      <c r="E692" t="s">
        <v>977</v>
      </c>
      <c r="F692" s="116" t="s">
        <v>433</v>
      </c>
      <c r="G692" s="116" t="s">
        <v>1002</v>
      </c>
      <c r="H692" s="116">
        <v>732</v>
      </c>
      <c r="I692" s="116">
        <v>27</v>
      </c>
      <c r="J692" s="116">
        <v>43</v>
      </c>
    </row>
    <row r="693" spans="1:10" s="116" customFormat="1" x14ac:dyDescent="0.25">
      <c r="A693" s="116">
        <v>1750</v>
      </c>
      <c r="B693" t="s">
        <v>4143</v>
      </c>
      <c r="C693" s="116">
        <v>47</v>
      </c>
      <c r="D693" s="116" t="s">
        <v>28</v>
      </c>
      <c r="E693" t="s">
        <v>977</v>
      </c>
      <c r="F693" s="116" t="s">
        <v>435</v>
      </c>
      <c r="G693" s="116" t="s">
        <v>1225</v>
      </c>
      <c r="H693" s="116">
        <v>733</v>
      </c>
      <c r="I693" s="116">
        <v>28</v>
      </c>
      <c r="J693" s="116">
        <v>33</v>
      </c>
    </row>
    <row r="694" spans="1:10" s="116" customFormat="1" x14ac:dyDescent="0.25">
      <c r="A694" s="116">
        <v>1751</v>
      </c>
      <c r="B694" t="s">
        <v>4143</v>
      </c>
      <c r="C694" s="116">
        <v>47</v>
      </c>
      <c r="D694" s="116" t="s">
        <v>28</v>
      </c>
      <c r="E694" t="s">
        <v>977</v>
      </c>
      <c r="F694" s="116" t="s">
        <v>437</v>
      </c>
      <c r="G694" s="116" t="s">
        <v>993</v>
      </c>
      <c r="H694" s="116">
        <v>734</v>
      </c>
      <c r="I694" s="116">
        <v>29</v>
      </c>
      <c r="J694" s="116">
        <v>15</v>
      </c>
    </row>
    <row r="695" spans="1:10" s="116" customFormat="1" x14ac:dyDescent="0.25">
      <c r="A695" s="116">
        <v>1752</v>
      </c>
      <c r="B695" t="s">
        <v>4143</v>
      </c>
      <c r="C695" s="116">
        <v>47</v>
      </c>
      <c r="D695" s="116" t="s">
        <v>28</v>
      </c>
      <c r="E695" t="s">
        <v>977</v>
      </c>
      <c r="F695" s="116" t="s">
        <v>439</v>
      </c>
      <c r="G695" s="116" t="s">
        <v>1226</v>
      </c>
      <c r="H695" s="116">
        <v>735</v>
      </c>
      <c r="I695" s="116">
        <v>30</v>
      </c>
      <c r="J695" s="116">
        <v>36</v>
      </c>
    </row>
    <row r="696" spans="1:10" s="116" customFormat="1" ht="30" x14ac:dyDescent="0.25">
      <c r="A696" s="116">
        <v>1753</v>
      </c>
      <c r="B696" t="s">
        <v>4143</v>
      </c>
      <c r="C696" s="116">
        <v>47</v>
      </c>
      <c r="D696" s="116" t="s">
        <v>28</v>
      </c>
      <c r="E696" t="s">
        <v>977</v>
      </c>
      <c r="F696" s="116" t="s">
        <v>441</v>
      </c>
      <c r="G696" s="116" t="s">
        <v>994</v>
      </c>
      <c r="H696" s="116">
        <v>736</v>
      </c>
      <c r="I696" s="116">
        <v>31</v>
      </c>
      <c r="J696" s="116">
        <v>20</v>
      </c>
    </row>
    <row r="697" spans="1:10" s="116" customFormat="1" x14ac:dyDescent="0.25">
      <c r="A697" s="116">
        <v>1754</v>
      </c>
      <c r="B697" t="s">
        <v>4143</v>
      </c>
      <c r="C697" s="116">
        <v>47</v>
      </c>
      <c r="D697" s="116" t="s">
        <v>28</v>
      </c>
      <c r="E697" t="s">
        <v>977</v>
      </c>
      <c r="F697" s="116" t="s">
        <v>443</v>
      </c>
      <c r="G697" s="116" t="s">
        <v>984</v>
      </c>
      <c r="H697" s="116">
        <v>737</v>
      </c>
      <c r="I697" s="116">
        <v>32</v>
      </c>
      <c r="J697" s="116">
        <v>44</v>
      </c>
    </row>
    <row r="698" spans="1:10" s="116" customFormat="1" ht="30" x14ac:dyDescent="0.25">
      <c r="A698" s="116">
        <v>1755</v>
      </c>
      <c r="B698" t="s">
        <v>4143</v>
      </c>
      <c r="C698" s="116">
        <v>47</v>
      </c>
      <c r="D698" s="116" t="s">
        <v>28</v>
      </c>
      <c r="E698" t="s">
        <v>977</v>
      </c>
      <c r="F698" s="116" t="s">
        <v>445</v>
      </c>
      <c r="G698" s="116" t="s">
        <v>983</v>
      </c>
      <c r="H698" s="116">
        <v>738</v>
      </c>
      <c r="I698" s="116">
        <v>33</v>
      </c>
      <c r="J698" s="116">
        <v>1</v>
      </c>
    </row>
    <row r="699" spans="1:10" s="116" customFormat="1" x14ac:dyDescent="0.25">
      <c r="A699" s="116">
        <v>1756</v>
      </c>
      <c r="B699" t="s">
        <v>4143</v>
      </c>
      <c r="C699" s="116">
        <v>47</v>
      </c>
      <c r="D699" s="116" t="s">
        <v>28</v>
      </c>
      <c r="E699" t="s">
        <v>977</v>
      </c>
      <c r="F699" s="116" t="s">
        <v>447</v>
      </c>
      <c r="G699" s="116" t="s">
        <v>1227</v>
      </c>
      <c r="H699" s="116">
        <v>739</v>
      </c>
      <c r="I699" s="116">
        <v>34</v>
      </c>
      <c r="J699" s="116">
        <v>28</v>
      </c>
    </row>
    <row r="700" spans="1:10" s="116" customFormat="1" x14ac:dyDescent="0.25">
      <c r="A700" s="116">
        <v>1757</v>
      </c>
      <c r="B700" t="s">
        <v>4143</v>
      </c>
      <c r="C700" s="116">
        <v>47</v>
      </c>
      <c r="D700" s="116" t="s">
        <v>28</v>
      </c>
      <c r="E700" t="s">
        <v>977</v>
      </c>
      <c r="F700" s="116" t="s">
        <v>449</v>
      </c>
      <c r="G700" s="116" t="s">
        <v>1228</v>
      </c>
      <c r="H700" s="116">
        <v>740</v>
      </c>
      <c r="I700" s="116">
        <v>35</v>
      </c>
      <c r="J700" s="116">
        <v>38</v>
      </c>
    </row>
    <row r="701" spans="1:10" s="116" customFormat="1" x14ac:dyDescent="0.25">
      <c r="A701" s="116">
        <v>1758</v>
      </c>
      <c r="B701" t="s">
        <v>4143</v>
      </c>
      <c r="C701" s="116">
        <v>47</v>
      </c>
      <c r="D701" s="116" t="s">
        <v>28</v>
      </c>
      <c r="E701" t="s">
        <v>977</v>
      </c>
      <c r="F701" s="116" t="s">
        <v>451</v>
      </c>
      <c r="G701" s="116" t="s">
        <v>988</v>
      </c>
      <c r="H701" s="116">
        <v>741</v>
      </c>
      <c r="I701" s="116">
        <v>36</v>
      </c>
      <c r="J701" s="116">
        <v>27</v>
      </c>
    </row>
    <row r="702" spans="1:10" s="116" customFormat="1" x14ac:dyDescent="0.25">
      <c r="A702" s="116">
        <v>1759</v>
      </c>
      <c r="B702" t="s">
        <v>4143</v>
      </c>
      <c r="C702" s="116">
        <v>47</v>
      </c>
      <c r="D702" s="116" t="s">
        <v>28</v>
      </c>
      <c r="E702" t="s">
        <v>977</v>
      </c>
      <c r="F702" s="116" t="s">
        <v>453</v>
      </c>
      <c r="G702" s="116" t="s">
        <v>995</v>
      </c>
      <c r="H702" s="116">
        <v>742</v>
      </c>
      <c r="I702" s="116">
        <v>37</v>
      </c>
      <c r="J702" s="116">
        <v>31</v>
      </c>
    </row>
    <row r="703" spans="1:10" s="116" customFormat="1" x14ac:dyDescent="0.25">
      <c r="A703" s="116">
        <v>1760</v>
      </c>
      <c r="B703" t="s">
        <v>4143</v>
      </c>
      <c r="C703" s="116">
        <v>47</v>
      </c>
      <c r="D703" s="116" t="s">
        <v>28</v>
      </c>
      <c r="E703" t="s">
        <v>977</v>
      </c>
      <c r="F703" s="116" t="s">
        <v>455</v>
      </c>
      <c r="G703" s="116" t="s">
        <v>1229</v>
      </c>
      <c r="H703" s="116">
        <v>743</v>
      </c>
      <c r="I703" s="116">
        <v>38</v>
      </c>
      <c r="J703" s="116">
        <v>3</v>
      </c>
    </row>
    <row r="704" spans="1:10" s="116" customFormat="1" x14ac:dyDescent="0.25">
      <c r="A704" s="116">
        <v>1761</v>
      </c>
      <c r="B704" t="s">
        <v>4143</v>
      </c>
      <c r="C704" s="116">
        <v>47</v>
      </c>
      <c r="D704" s="116" t="s">
        <v>28</v>
      </c>
      <c r="E704" t="s">
        <v>977</v>
      </c>
      <c r="F704" s="116" t="s">
        <v>457</v>
      </c>
      <c r="G704" s="116" t="s">
        <v>1230</v>
      </c>
      <c r="H704" s="116">
        <v>744</v>
      </c>
      <c r="I704" s="116">
        <v>39</v>
      </c>
      <c r="J704" s="116">
        <v>22</v>
      </c>
    </row>
    <row r="705" spans="1:10" s="116" customFormat="1" x14ac:dyDescent="0.25">
      <c r="A705" s="116">
        <v>1762</v>
      </c>
      <c r="B705" t="s">
        <v>4143</v>
      </c>
      <c r="C705" s="116">
        <v>47</v>
      </c>
      <c r="D705" s="116" t="s">
        <v>28</v>
      </c>
      <c r="E705" t="s">
        <v>977</v>
      </c>
      <c r="F705" s="116" t="s">
        <v>459</v>
      </c>
      <c r="G705" s="116" t="s">
        <v>996</v>
      </c>
      <c r="H705" s="116">
        <v>745</v>
      </c>
      <c r="I705" s="116">
        <v>40</v>
      </c>
      <c r="J705" s="116">
        <v>9</v>
      </c>
    </row>
    <row r="706" spans="1:10" s="116" customFormat="1" x14ac:dyDescent="0.25">
      <c r="A706" s="116">
        <v>1763</v>
      </c>
      <c r="B706" t="s">
        <v>4143</v>
      </c>
      <c r="C706" s="116">
        <v>47</v>
      </c>
      <c r="D706" s="116" t="s">
        <v>28</v>
      </c>
      <c r="E706" t="s">
        <v>977</v>
      </c>
      <c r="F706" s="116" t="s">
        <v>461</v>
      </c>
      <c r="G706" s="116" t="s">
        <v>997</v>
      </c>
      <c r="H706" s="116">
        <v>746</v>
      </c>
      <c r="I706" s="116">
        <v>41</v>
      </c>
      <c r="J706" s="116">
        <v>47</v>
      </c>
    </row>
    <row r="707" spans="1:10" s="116" customFormat="1" ht="30" x14ac:dyDescent="0.25">
      <c r="A707" s="116">
        <v>1764</v>
      </c>
      <c r="B707" t="s">
        <v>4143</v>
      </c>
      <c r="C707" s="116">
        <v>47</v>
      </c>
      <c r="D707" s="116" t="s">
        <v>28</v>
      </c>
      <c r="E707" t="s">
        <v>977</v>
      </c>
      <c r="F707" s="116" t="s">
        <v>463</v>
      </c>
      <c r="G707" s="116" t="s">
        <v>989</v>
      </c>
      <c r="H707" s="116">
        <v>747</v>
      </c>
      <c r="I707" s="116">
        <v>42</v>
      </c>
      <c r="J707" s="116">
        <v>19</v>
      </c>
    </row>
    <row r="708" spans="1:10" s="116" customFormat="1" x14ac:dyDescent="0.25">
      <c r="A708" s="116">
        <v>1765</v>
      </c>
      <c r="B708" t="s">
        <v>4143</v>
      </c>
      <c r="C708" s="116">
        <v>47</v>
      </c>
      <c r="D708" s="116" t="s">
        <v>28</v>
      </c>
      <c r="E708" t="s">
        <v>977</v>
      </c>
      <c r="F708" s="116" t="s">
        <v>465</v>
      </c>
      <c r="G708" s="116" t="s">
        <v>999</v>
      </c>
      <c r="H708" s="116">
        <v>748</v>
      </c>
      <c r="I708" s="116">
        <v>43</v>
      </c>
      <c r="J708" s="116">
        <v>2</v>
      </c>
    </row>
    <row r="709" spans="1:10" s="116" customFormat="1" x14ac:dyDescent="0.25">
      <c r="A709" s="116">
        <v>1766</v>
      </c>
      <c r="B709" t="s">
        <v>4143</v>
      </c>
      <c r="C709" s="116">
        <v>47</v>
      </c>
      <c r="D709" s="116" t="s">
        <v>28</v>
      </c>
      <c r="E709" t="s">
        <v>977</v>
      </c>
      <c r="F709" s="116" t="s">
        <v>467</v>
      </c>
      <c r="G709" s="116" t="s">
        <v>1000</v>
      </c>
      <c r="H709" s="116">
        <v>749</v>
      </c>
      <c r="I709" s="116">
        <v>44</v>
      </c>
      <c r="J709" s="116">
        <v>18</v>
      </c>
    </row>
    <row r="710" spans="1:10" s="116" customFormat="1" x14ac:dyDescent="0.25">
      <c r="A710" s="116">
        <v>1767</v>
      </c>
      <c r="B710" t="s">
        <v>4143</v>
      </c>
      <c r="C710" s="116">
        <v>47</v>
      </c>
      <c r="D710" s="116" t="s">
        <v>28</v>
      </c>
      <c r="E710" t="s">
        <v>977</v>
      </c>
      <c r="F710" s="116" t="s">
        <v>469</v>
      </c>
      <c r="G710" s="116" t="s">
        <v>1231</v>
      </c>
      <c r="H710" s="116">
        <v>750</v>
      </c>
      <c r="I710" s="116">
        <v>45</v>
      </c>
      <c r="J710" s="116">
        <v>40</v>
      </c>
    </row>
    <row r="711" spans="1:10" s="116" customFormat="1" x14ac:dyDescent="0.25">
      <c r="A711" s="116">
        <v>1768</v>
      </c>
      <c r="B711" t="s">
        <v>4143</v>
      </c>
      <c r="C711" s="116">
        <v>47</v>
      </c>
      <c r="D711" s="116" t="s">
        <v>28</v>
      </c>
      <c r="E711" t="s">
        <v>977</v>
      </c>
      <c r="F711" s="116" t="s">
        <v>471</v>
      </c>
      <c r="G711" s="116" t="s">
        <v>1232</v>
      </c>
      <c r="H711" s="116">
        <v>751</v>
      </c>
      <c r="I711" s="116">
        <v>46</v>
      </c>
      <c r="J711" s="116">
        <v>25</v>
      </c>
    </row>
    <row r="712" spans="1:10" s="116" customFormat="1" x14ac:dyDescent="0.25">
      <c r="A712" s="116">
        <v>1769</v>
      </c>
      <c r="B712" t="s">
        <v>4143</v>
      </c>
      <c r="C712" s="116">
        <v>47</v>
      </c>
      <c r="D712" s="116" t="s">
        <v>28</v>
      </c>
      <c r="E712" t="s">
        <v>977</v>
      </c>
      <c r="F712" s="116" t="s">
        <v>473</v>
      </c>
      <c r="G712" s="116" t="s">
        <v>1001</v>
      </c>
      <c r="H712" s="116">
        <v>752</v>
      </c>
      <c r="I712" s="116">
        <v>47</v>
      </c>
      <c r="J712" s="116">
        <v>11</v>
      </c>
    </row>
    <row r="713" spans="1:10" s="116" customFormat="1" x14ac:dyDescent="0.25">
      <c r="A713" s="116">
        <v>1770</v>
      </c>
      <c r="B713" t="s">
        <v>4144</v>
      </c>
      <c r="C713" s="116">
        <v>47</v>
      </c>
      <c r="D713" s="116" t="s">
        <v>51</v>
      </c>
      <c r="E713" t="s">
        <v>977</v>
      </c>
      <c r="F713" s="116" t="s">
        <v>381</v>
      </c>
      <c r="G713" s="116" t="s">
        <v>1003</v>
      </c>
      <c r="H713" s="116">
        <v>272</v>
      </c>
      <c r="I713" s="116">
        <v>1</v>
      </c>
      <c r="J713" s="116">
        <v>37</v>
      </c>
    </row>
    <row r="714" spans="1:10" s="116" customFormat="1" x14ac:dyDescent="0.25">
      <c r="A714" s="116">
        <v>1771</v>
      </c>
      <c r="B714" t="s">
        <v>4144</v>
      </c>
      <c r="C714" s="116">
        <v>47</v>
      </c>
      <c r="D714" s="116" t="s">
        <v>51</v>
      </c>
      <c r="E714" t="s">
        <v>977</v>
      </c>
      <c r="F714" s="116" t="s">
        <v>383</v>
      </c>
      <c r="G714" s="116" t="s">
        <v>1004</v>
      </c>
      <c r="H714" s="116">
        <v>273</v>
      </c>
      <c r="I714" s="116">
        <v>2</v>
      </c>
      <c r="J714" s="116">
        <v>12</v>
      </c>
    </row>
    <row r="715" spans="1:10" s="116" customFormat="1" x14ac:dyDescent="0.25">
      <c r="A715" s="116">
        <v>1772</v>
      </c>
      <c r="B715" t="s">
        <v>4144</v>
      </c>
      <c r="C715" s="116">
        <v>47</v>
      </c>
      <c r="D715" s="116" t="s">
        <v>51</v>
      </c>
      <c r="E715" t="s">
        <v>977</v>
      </c>
      <c r="F715" s="116" t="s">
        <v>385</v>
      </c>
      <c r="G715" s="116" t="s">
        <v>1005</v>
      </c>
      <c r="H715" s="116">
        <v>274</v>
      </c>
      <c r="I715" s="116">
        <v>3</v>
      </c>
      <c r="J715" s="116">
        <v>35</v>
      </c>
    </row>
    <row r="716" spans="1:10" s="116" customFormat="1" x14ac:dyDescent="0.25">
      <c r="A716" s="116">
        <v>1773</v>
      </c>
      <c r="B716" t="s">
        <v>4144</v>
      </c>
      <c r="C716" s="116">
        <v>47</v>
      </c>
      <c r="D716" s="116" t="s">
        <v>51</v>
      </c>
      <c r="E716" t="s">
        <v>977</v>
      </c>
      <c r="F716" s="116" t="s">
        <v>387</v>
      </c>
      <c r="G716" s="116" t="s">
        <v>1006</v>
      </c>
      <c r="H716" s="116">
        <v>275</v>
      </c>
      <c r="I716" s="116">
        <v>4</v>
      </c>
      <c r="J716" s="116">
        <v>45</v>
      </c>
    </row>
    <row r="717" spans="1:10" s="116" customFormat="1" x14ac:dyDescent="0.25">
      <c r="A717" s="116">
        <v>1774</v>
      </c>
      <c r="B717" t="s">
        <v>4144</v>
      </c>
      <c r="C717" s="116">
        <v>47</v>
      </c>
      <c r="D717" s="116" t="s">
        <v>51</v>
      </c>
      <c r="E717" t="s">
        <v>977</v>
      </c>
      <c r="F717" s="116" t="s">
        <v>389</v>
      </c>
      <c r="G717" s="116" t="s">
        <v>1007</v>
      </c>
      <c r="H717" s="116">
        <v>276</v>
      </c>
      <c r="I717" s="116">
        <v>5</v>
      </c>
      <c r="J717" s="116">
        <v>7</v>
      </c>
    </row>
    <row r="718" spans="1:10" s="116" customFormat="1" x14ac:dyDescent="0.25">
      <c r="A718" s="116">
        <v>1775</v>
      </c>
      <c r="B718" t="s">
        <v>4144</v>
      </c>
      <c r="C718" s="116">
        <v>47</v>
      </c>
      <c r="D718" s="116" t="s">
        <v>51</v>
      </c>
      <c r="E718" t="s">
        <v>977</v>
      </c>
      <c r="F718" s="116" t="s">
        <v>391</v>
      </c>
      <c r="G718" s="116" t="s">
        <v>1008</v>
      </c>
      <c r="H718" s="116">
        <v>277</v>
      </c>
      <c r="I718" s="116">
        <v>6</v>
      </c>
      <c r="J718" s="116">
        <v>10</v>
      </c>
    </row>
    <row r="719" spans="1:10" s="116" customFormat="1" x14ac:dyDescent="0.25">
      <c r="A719" s="116">
        <v>1776</v>
      </c>
      <c r="B719" t="s">
        <v>4144</v>
      </c>
      <c r="C719" s="116">
        <v>47</v>
      </c>
      <c r="D719" s="116" t="s">
        <v>51</v>
      </c>
      <c r="E719" t="s">
        <v>977</v>
      </c>
      <c r="F719" s="116" t="s">
        <v>393</v>
      </c>
      <c r="G719" s="116" t="s">
        <v>1009</v>
      </c>
      <c r="H719" s="116">
        <v>278</v>
      </c>
      <c r="I719" s="116">
        <v>7</v>
      </c>
      <c r="J719" s="116">
        <v>26</v>
      </c>
    </row>
    <row r="720" spans="1:10" s="116" customFormat="1" x14ac:dyDescent="0.25">
      <c r="A720" s="116">
        <v>1777</v>
      </c>
      <c r="B720" t="s">
        <v>4144</v>
      </c>
      <c r="C720" s="116">
        <v>47</v>
      </c>
      <c r="D720" s="116" t="s">
        <v>51</v>
      </c>
      <c r="E720" t="s">
        <v>977</v>
      </c>
      <c r="F720" s="116" t="s">
        <v>395</v>
      </c>
      <c r="G720" s="116" t="s">
        <v>1010</v>
      </c>
      <c r="H720" s="116">
        <v>279</v>
      </c>
      <c r="I720" s="116">
        <v>8</v>
      </c>
      <c r="J720" s="116">
        <v>14</v>
      </c>
    </row>
    <row r="721" spans="1:10" s="116" customFormat="1" x14ac:dyDescent="0.25">
      <c r="A721" s="116">
        <v>1778</v>
      </c>
      <c r="B721" t="s">
        <v>4144</v>
      </c>
      <c r="C721" s="116">
        <v>47</v>
      </c>
      <c r="D721" s="116" t="s">
        <v>51</v>
      </c>
      <c r="E721" t="s">
        <v>977</v>
      </c>
      <c r="F721" s="116" t="s">
        <v>397</v>
      </c>
      <c r="G721" s="116" t="s">
        <v>1011</v>
      </c>
      <c r="H721" s="116">
        <v>280</v>
      </c>
      <c r="I721" s="116">
        <v>9</v>
      </c>
      <c r="J721" s="116">
        <v>8</v>
      </c>
    </row>
    <row r="722" spans="1:10" s="116" customFormat="1" x14ac:dyDescent="0.25">
      <c r="A722" s="116">
        <v>1779</v>
      </c>
      <c r="B722" t="s">
        <v>4144</v>
      </c>
      <c r="C722" s="116">
        <v>47</v>
      </c>
      <c r="D722" s="116" t="s">
        <v>51</v>
      </c>
      <c r="E722" t="s">
        <v>977</v>
      </c>
      <c r="F722" s="116" t="s">
        <v>399</v>
      </c>
      <c r="G722" s="116" t="s">
        <v>1012</v>
      </c>
      <c r="H722" s="116">
        <v>281</v>
      </c>
      <c r="I722" s="116">
        <v>10</v>
      </c>
      <c r="J722" s="116">
        <v>4</v>
      </c>
    </row>
    <row r="723" spans="1:10" s="116" customFormat="1" x14ac:dyDescent="0.25">
      <c r="A723" s="116">
        <v>1780</v>
      </c>
      <c r="B723" t="s">
        <v>4144</v>
      </c>
      <c r="C723" s="116">
        <v>47</v>
      </c>
      <c r="D723" s="116" t="s">
        <v>51</v>
      </c>
      <c r="E723" t="s">
        <v>977</v>
      </c>
      <c r="F723" s="116" t="s">
        <v>401</v>
      </c>
      <c r="G723" s="116" t="s">
        <v>1013</v>
      </c>
      <c r="H723" s="116">
        <v>282</v>
      </c>
      <c r="I723" s="116">
        <v>11</v>
      </c>
      <c r="J723" s="116">
        <v>21</v>
      </c>
    </row>
    <row r="724" spans="1:10" s="116" customFormat="1" x14ac:dyDescent="0.25">
      <c r="A724" s="116">
        <v>1781</v>
      </c>
      <c r="B724" t="s">
        <v>4144</v>
      </c>
      <c r="C724" s="116">
        <v>47</v>
      </c>
      <c r="D724" s="116" t="s">
        <v>51</v>
      </c>
      <c r="E724" t="s">
        <v>977</v>
      </c>
      <c r="F724" s="116" t="s">
        <v>403</v>
      </c>
      <c r="G724" s="116" t="s">
        <v>1014</v>
      </c>
      <c r="H724" s="116">
        <v>283</v>
      </c>
      <c r="I724" s="116">
        <v>12</v>
      </c>
      <c r="J724" s="116">
        <v>46</v>
      </c>
    </row>
    <row r="725" spans="1:10" s="116" customFormat="1" x14ac:dyDescent="0.25">
      <c r="A725" s="116">
        <v>1782</v>
      </c>
      <c r="B725" t="s">
        <v>4144</v>
      </c>
      <c r="C725" s="116">
        <v>47</v>
      </c>
      <c r="D725" s="116" t="s">
        <v>51</v>
      </c>
      <c r="E725" t="s">
        <v>977</v>
      </c>
      <c r="F725" s="116" t="s">
        <v>405</v>
      </c>
      <c r="G725" s="116" t="s">
        <v>1015</v>
      </c>
      <c r="H725" s="116">
        <v>284</v>
      </c>
      <c r="I725" s="116">
        <v>13</v>
      </c>
      <c r="J725" s="116">
        <v>42</v>
      </c>
    </row>
    <row r="726" spans="1:10" s="116" customFormat="1" x14ac:dyDescent="0.25">
      <c r="A726" s="116">
        <v>1783</v>
      </c>
      <c r="B726" t="s">
        <v>4144</v>
      </c>
      <c r="C726" s="116">
        <v>47</v>
      </c>
      <c r="D726" s="116" t="s">
        <v>51</v>
      </c>
      <c r="E726" t="s">
        <v>977</v>
      </c>
      <c r="F726" s="116" t="s">
        <v>407</v>
      </c>
      <c r="G726" s="116" t="s">
        <v>1016</v>
      </c>
      <c r="H726" s="116">
        <v>285</v>
      </c>
      <c r="I726" s="116">
        <v>14</v>
      </c>
      <c r="J726" s="116">
        <v>29</v>
      </c>
    </row>
    <row r="727" spans="1:10" s="116" customFormat="1" x14ac:dyDescent="0.25">
      <c r="A727" s="116">
        <v>1784</v>
      </c>
      <c r="B727" t="s">
        <v>4144</v>
      </c>
      <c r="C727" s="116">
        <v>47</v>
      </c>
      <c r="D727" s="116" t="s">
        <v>51</v>
      </c>
      <c r="E727" t="s">
        <v>977</v>
      </c>
      <c r="F727" s="116" t="s">
        <v>409</v>
      </c>
      <c r="G727" s="116" t="s">
        <v>1017</v>
      </c>
      <c r="H727" s="116">
        <v>286</v>
      </c>
      <c r="I727" s="116">
        <v>15</v>
      </c>
      <c r="J727" s="116">
        <v>17</v>
      </c>
    </row>
    <row r="728" spans="1:10" s="116" customFormat="1" ht="30" x14ac:dyDescent="0.25">
      <c r="A728" s="116">
        <v>1785</v>
      </c>
      <c r="B728" t="s">
        <v>4144</v>
      </c>
      <c r="C728" s="116">
        <v>47</v>
      </c>
      <c r="D728" s="116" t="s">
        <v>51</v>
      </c>
      <c r="E728" t="s">
        <v>977</v>
      </c>
      <c r="F728" s="116" t="s">
        <v>411</v>
      </c>
      <c r="G728" s="116" t="s">
        <v>1018</v>
      </c>
      <c r="H728" s="116">
        <v>287</v>
      </c>
      <c r="I728" s="116">
        <v>16</v>
      </c>
      <c r="J728" s="116">
        <v>23</v>
      </c>
    </row>
    <row r="729" spans="1:10" s="116" customFormat="1" x14ac:dyDescent="0.25">
      <c r="A729" s="116">
        <v>1786</v>
      </c>
      <c r="B729" t="s">
        <v>4144</v>
      </c>
      <c r="C729" s="116">
        <v>47</v>
      </c>
      <c r="D729" s="116" t="s">
        <v>51</v>
      </c>
      <c r="E729" t="s">
        <v>977</v>
      </c>
      <c r="F729" s="116" t="s">
        <v>413</v>
      </c>
      <c r="G729" s="116" t="s">
        <v>1019</v>
      </c>
      <c r="H729" s="116">
        <v>288</v>
      </c>
      <c r="I729" s="116">
        <v>17</v>
      </c>
      <c r="J729" s="116">
        <v>24</v>
      </c>
    </row>
    <row r="730" spans="1:10" s="116" customFormat="1" ht="30" x14ac:dyDescent="0.25">
      <c r="A730" s="116">
        <v>1787</v>
      </c>
      <c r="B730" t="s">
        <v>4144</v>
      </c>
      <c r="C730" s="116">
        <v>47</v>
      </c>
      <c r="D730" s="116" t="s">
        <v>51</v>
      </c>
      <c r="E730" t="s">
        <v>977</v>
      </c>
      <c r="F730" s="116" t="s">
        <v>415</v>
      </c>
      <c r="G730" s="116" t="s">
        <v>1020</v>
      </c>
      <c r="H730" s="116">
        <v>289</v>
      </c>
      <c r="I730" s="116">
        <v>18</v>
      </c>
      <c r="J730" s="116">
        <v>32</v>
      </c>
    </row>
    <row r="731" spans="1:10" s="116" customFormat="1" x14ac:dyDescent="0.25">
      <c r="A731" s="116">
        <v>1788</v>
      </c>
      <c r="B731" t="s">
        <v>4144</v>
      </c>
      <c r="C731" s="116">
        <v>47</v>
      </c>
      <c r="D731" s="116" t="s">
        <v>51</v>
      </c>
      <c r="E731" t="s">
        <v>977</v>
      </c>
      <c r="F731" s="116" t="s">
        <v>417</v>
      </c>
      <c r="G731" s="116" t="s">
        <v>1021</v>
      </c>
      <c r="H731" s="116">
        <v>290</v>
      </c>
      <c r="I731" s="116">
        <v>19</v>
      </c>
      <c r="J731" s="116">
        <v>16</v>
      </c>
    </row>
    <row r="732" spans="1:10" s="116" customFormat="1" x14ac:dyDescent="0.25">
      <c r="A732" s="116">
        <v>1789</v>
      </c>
      <c r="B732" t="s">
        <v>4144</v>
      </c>
      <c r="C732" s="116">
        <v>47</v>
      </c>
      <c r="D732" s="116" t="s">
        <v>51</v>
      </c>
      <c r="E732" t="s">
        <v>977</v>
      </c>
      <c r="F732" s="116" t="s">
        <v>419</v>
      </c>
      <c r="G732" s="116" t="s">
        <v>1022</v>
      </c>
      <c r="H732" s="116">
        <v>291</v>
      </c>
      <c r="I732" s="116">
        <v>20</v>
      </c>
      <c r="J732" s="116">
        <v>41</v>
      </c>
    </row>
    <row r="733" spans="1:10" s="116" customFormat="1" x14ac:dyDescent="0.25">
      <c r="A733" s="116">
        <v>1790</v>
      </c>
      <c r="B733" t="s">
        <v>4144</v>
      </c>
      <c r="C733" s="116">
        <v>47</v>
      </c>
      <c r="D733" s="116" t="s">
        <v>51</v>
      </c>
      <c r="E733" t="s">
        <v>977</v>
      </c>
      <c r="F733" s="116" t="s">
        <v>421</v>
      </c>
      <c r="G733" s="116" t="s">
        <v>1023</v>
      </c>
      <c r="H733" s="116">
        <v>292</v>
      </c>
      <c r="I733" s="116">
        <v>21</v>
      </c>
      <c r="J733" s="116">
        <v>13</v>
      </c>
    </row>
    <row r="734" spans="1:10" s="116" customFormat="1" x14ac:dyDescent="0.25">
      <c r="A734" s="116">
        <v>1791</v>
      </c>
      <c r="B734" t="s">
        <v>4144</v>
      </c>
      <c r="C734" s="116">
        <v>47</v>
      </c>
      <c r="D734" s="116" t="s">
        <v>51</v>
      </c>
      <c r="E734" t="s">
        <v>977</v>
      </c>
      <c r="F734" s="116" t="s">
        <v>423</v>
      </c>
      <c r="G734" s="116" t="s">
        <v>1024</v>
      </c>
      <c r="H734" s="116">
        <v>293</v>
      </c>
      <c r="I734" s="116">
        <v>22</v>
      </c>
      <c r="J734" s="116">
        <v>39</v>
      </c>
    </row>
    <row r="735" spans="1:10" s="116" customFormat="1" x14ac:dyDescent="0.25">
      <c r="A735" s="116">
        <v>1792</v>
      </c>
      <c r="B735" t="s">
        <v>4144</v>
      </c>
      <c r="C735" s="116">
        <v>47</v>
      </c>
      <c r="D735" s="116" t="s">
        <v>51</v>
      </c>
      <c r="E735" t="s">
        <v>977</v>
      </c>
      <c r="F735" s="116" t="s">
        <v>425</v>
      </c>
      <c r="G735" s="116" t="s">
        <v>1025</v>
      </c>
      <c r="H735" s="116">
        <v>294</v>
      </c>
      <c r="I735" s="116">
        <v>23</v>
      </c>
      <c r="J735" s="116">
        <v>6</v>
      </c>
    </row>
    <row r="736" spans="1:10" s="116" customFormat="1" x14ac:dyDescent="0.25">
      <c r="A736" s="116">
        <v>1793</v>
      </c>
      <c r="B736" t="s">
        <v>4144</v>
      </c>
      <c r="C736" s="116">
        <v>47</v>
      </c>
      <c r="D736" s="116" t="s">
        <v>51</v>
      </c>
      <c r="E736" t="s">
        <v>977</v>
      </c>
      <c r="F736" s="116" t="s">
        <v>427</v>
      </c>
      <c r="G736" s="116" t="s">
        <v>1026</v>
      </c>
      <c r="H736" s="116">
        <v>295</v>
      </c>
      <c r="I736" s="116">
        <v>24</v>
      </c>
      <c r="J736" s="116">
        <v>34</v>
      </c>
    </row>
    <row r="737" spans="1:10" s="116" customFormat="1" x14ac:dyDescent="0.25">
      <c r="A737" s="116">
        <v>1794</v>
      </c>
      <c r="B737" t="s">
        <v>4144</v>
      </c>
      <c r="C737" s="116">
        <v>47</v>
      </c>
      <c r="D737" s="116" t="s">
        <v>51</v>
      </c>
      <c r="E737" t="s">
        <v>977</v>
      </c>
      <c r="F737" s="116" t="s">
        <v>429</v>
      </c>
      <c r="G737" s="116" t="s">
        <v>1027</v>
      </c>
      <c r="H737" s="116">
        <v>296</v>
      </c>
      <c r="I737" s="116">
        <v>25</v>
      </c>
      <c r="J737" s="116">
        <v>5</v>
      </c>
    </row>
    <row r="738" spans="1:10" s="116" customFormat="1" x14ac:dyDescent="0.25">
      <c r="A738" s="116">
        <v>1795</v>
      </c>
      <c r="B738" t="s">
        <v>4144</v>
      </c>
      <c r="C738" s="116">
        <v>47</v>
      </c>
      <c r="D738" s="116" t="s">
        <v>51</v>
      </c>
      <c r="E738" t="s">
        <v>977</v>
      </c>
      <c r="F738" s="116" t="s">
        <v>431</v>
      </c>
      <c r="G738" s="116" t="s">
        <v>1028</v>
      </c>
      <c r="H738" s="116">
        <v>297</v>
      </c>
      <c r="I738" s="116">
        <v>26</v>
      </c>
      <c r="J738" s="116">
        <v>30</v>
      </c>
    </row>
    <row r="739" spans="1:10" s="116" customFormat="1" x14ac:dyDescent="0.25">
      <c r="A739" s="116">
        <v>1796</v>
      </c>
      <c r="B739" t="s">
        <v>4144</v>
      </c>
      <c r="C739" s="116">
        <v>47</v>
      </c>
      <c r="D739" s="116" t="s">
        <v>51</v>
      </c>
      <c r="E739" t="s">
        <v>977</v>
      </c>
      <c r="F739" s="116" t="s">
        <v>433</v>
      </c>
      <c r="G739" s="116" t="s">
        <v>1029</v>
      </c>
      <c r="H739" s="116">
        <v>298</v>
      </c>
      <c r="I739" s="116">
        <v>27</v>
      </c>
      <c r="J739" s="116">
        <v>43</v>
      </c>
    </row>
    <row r="740" spans="1:10" s="116" customFormat="1" x14ac:dyDescent="0.25">
      <c r="A740" s="116">
        <v>1797</v>
      </c>
      <c r="B740" t="s">
        <v>4144</v>
      </c>
      <c r="C740" s="116">
        <v>47</v>
      </c>
      <c r="D740" s="116" t="s">
        <v>51</v>
      </c>
      <c r="E740" t="s">
        <v>977</v>
      </c>
      <c r="F740" s="116" t="s">
        <v>435</v>
      </c>
      <c r="G740" s="116" t="s">
        <v>1030</v>
      </c>
      <c r="H740" s="116">
        <v>299</v>
      </c>
      <c r="I740" s="116">
        <v>28</v>
      </c>
      <c r="J740" s="116">
        <v>33</v>
      </c>
    </row>
    <row r="741" spans="1:10" s="116" customFormat="1" x14ac:dyDescent="0.25">
      <c r="A741" s="116">
        <v>1798</v>
      </c>
      <c r="B741" t="s">
        <v>4144</v>
      </c>
      <c r="C741" s="116">
        <v>47</v>
      </c>
      <c r="D741" s="116" t="s">
        <v>51</v>
      </c>
      <c r="E741" t="s">
        <v>977</v>
      </c>
      <c r="F741" s="116" t="s">
        <v>437</v>
      </c>
      <c r="G741" s="116" t="s">
        <v>1031</v>
      </c>
      <c r="H741" s="116">
        <v>300</v>
      </c>
      <c r="I741" s="116">
        <v>29</v>
      </c>
      <c r="J741" s="116">
        <v>15</v>
      </c>
    </row>
    <row r="742" spans="1:10" s="116" customFormat="1" x14ac:dyDescent="0.25">
      <c r="A742" s="116">
        <v>1799</v>
      </c>
      <c r="B742" t="s">
        <v>4144</v>
      </c>
      <c r="C742" s="116">
        <v>47</v>
      </c>
      <c r="D742" s="116" t="s">
        <v>51</v>
      </c>
      <c r="E742" t="s">
        <v>977</v>
      </c>
      <c r="F742" s="116" t="s">
        <v>439</v>
      </c>
      <c r="G742" s="116" t="s">
        <v>1032</v>
      </c>
      <c r="H742" s="116">
        <v>301</v>
      </c>
      <c r="I742" s="116">
        <v>30</v>
      </c>
      <c r="J742" s="116">
        <v>36</v>
      </c>
    </row>
    <row r="743" spans="1:10" s="116" customFormat="1" ht="30" x14ac:dyDescent="0.25">
      <c r="A743" s="116">
        <v>1800</v>
      </c>
      <c r="B743" t="s">
        <v>4144</v>
      </c>
      <c r="C743" s="116">
        <v>47</v>
      </c>
      <c r="D743" s="116" t="s">
        <v>51</v>
      </c>
      <c r="E743" t="s">
        <v>977</v>
      </c>
      <c r="F743" s="116" t="s">
        <v>441</v>
      </c>
      <c r="G743" s="116" t="s">
        <v>1033</v>
      </c>
      <c r="H743" s="116">
        <v>302</v>
      </c>
      <c r="I743" s="116">
        <v>31</v>
      </c>
      <c r="J743" s="116">
        <v>20</v>
      </c>
    </row>
    <row r="744" spans="1:10" s="116" customFormat="1" x14ac:dyDescent="0.25">
      <c r="A744" s="116">
        <v>1801</v>
      </c>
      <c r="B744" t="s">
        <v>4144</v>
      </c>
      <c r="C744" s="116">
        <v>47</v>
      </c>
      <c r="D744" s="116" t="s">
        <v>51</v>
      </c>
      <c r="E744" t="s">
        <v>977</v>
      </c>
      <c r="F744" s="116" t="s">
        <v>443</v>
      </c>
      <c r="G744" s="116" t="s">
        <v>1034</v>
      </c>
      <c r="H744" s="116">
        <v>303</v>
      </c>
      <c r="I744" s="116">
        <v>32</v>
      </c>
      <c r="J744" s="116">
        <v>44</v>
      </c>
    </row>
    <row r="745" spans="1:10" s="116" customFormat="1" ht="30" x14ac:dyDescent="0.25">
      <c r="A745" s="116">
        <v>1802</v>
      </c>
      <c r="B745" t="s">
        <v>4144</v>
      </c>
      <c r="C745" s="116">
        <v>47</v>
      </c>
      <c r="D745" s="116" t="s">
        <v>51</v>
      </c>
      <c r="E745" t="s">
        <v>977</v>
      </c>
      <c r="F745" s="116" t="s">
        <v>445</v>
      </c>
      <c r="G745" s="116" t="s">
        <v>1035</v>
      </c>
      <c r="H745" s="116">
        <v>304</v>
      </c>
      <c r="I745" s="116">
        <v>33</v>
      </c>
      <c r="J745" s="116">
        <v>1</v>
      </c>
    </row>
    <row r="746" spans="1:10" s="116" customFormat="1" x14ac:dyDescent="0.25">
      <c r="A746" s="116">
        <v>1803</v>
      </c>
      <c r="B746" t="s">
        <v>4144</v>
      </c>
      <c r="C746" s="116">
        <v>47</v>
      </c>
      <c r="D746" s="116" t="s">
        <v>51</v>
      </c>
      <c r="E746" t="s">
        <v>977</v>
      </c>
      <c r="F746" s="116" t="s">
        <v>447</v>
      </c>
      <c r="G746" s="116" t="s">
        <v>1036</v>
      </c>
      <c r="H746" s="116">
        <v>305</v>
      </c>
      <c r="I746" s="116">
        <v>34</v>
      </c>
      <c r="J746" s="116">
        <v>28</v>
      </c>
    </row>
    <row r="747" spans="1:10" s="116" customFormat="1" x14ac:dyDescent="0.25">
      <c r="A747" s="116">
        <v>1804</v>
      </c>
      <c r="B747" t="s">
        <v>4144</v>
      </c>
      <c r="C747" s="116">
        <v>47</v>
      </c>
      <c r="D747" s="116" t="s">
        <v>51</v>
      </c>
      <c r="E747" t="s">
        <v>977</v>
      </c>
      <c r="F747" s="116" t="s">
        <v>449</v>
      </c>
      <c r="G747" s="116" t="s">
        <v>1037</v>
      </c>
      <c r="H747" s="116">
        <v>306</v>
      </c>
      <c r="I747" s="116">
        <v>35</v>
      </c>
      <c r="J747" s="116">
        <v>38</v>
      </c>
    </row>
    <row r="748" spans="1:10" s="116" customFormat="1" x14ac:dyDescent="0.25">
      <c r="A748" s="116">
        <v>1805</v>
      </c>
      <c r="B748" t="s">
        <v>4144</v>
      </c>
      <c r="C748" s="116">
        <v>47</v>
      </c>
      <c r="D748" s="116" t="s">
        <v>51</v>
      </c>
      <c r="E748" t="s">
        <v>977</v>
      </c>
      <c r="F748" s="116" t="s">
        <v>451</v>
      </c>
      <c r="G748" s="116" t="s">
        <v>1038</v>
      </c>
      <c r="H748" s="116">
        <v>307</v>
      </c>
      <c r="I748" s="116">
        <v>36</v>
      </c>
      <c r="J748" s="116">
        <v>27</v>
      </c>
    </row>
    <row r="749" spans="1:10" s="116" customFormat="1" x14ac:dyDescent="0.25">
      <c r="A749" s="116">
        <v>1806</v>
      </c>
      <c r="B749" t="s">
        <v>4144</v>
      </c>
      <c r="C749" s="116">
        <v>47</v>
      </c>
      <c r="D749" s="116" t="s">
        <v>51</v>
      </c>
      <c r="E749" t="s">
        <v>977</v>
      </c>
      <c r="F749" s="116" t="s">
        <v>453</v>
      </c>
      <c r="G749" s="116" t="s">
        <v>1039</v>
      </c>
      <c r="H749" s="116">
        <v>308</v>
      </c>
      <c r="I749" s="116">
        <v>37</v>
      </c>
      <c r="J749" s="116">
        <v>31</v>
      </c>
    </row>
    <row r="750" spans="1:10" s="116" customFormat="1" x14ac:dyDescent="0.25">
      <c r="A750" s="116">
        <v>1807</v>
      </c>
      <c r="B750" t="s">
        <v>4144</v>
      </c>
      <c r="C750" s="116">
        <v>47</v>
      </c>
      <c r="D750" s="116" t="s">
        <v>51</v>
      </c>
      <c r="E750" t="s">
        <v>977</v>
      </c>
      <c r="F750" s="116" t="s">
        <v>455</v>
      </c>
      <c r="G750" s="116" t="s">
        <v>1040</v>
      </c>
      <c r="H750" s="116">
        <v>309</v>
      </c>
      <c r="I750" s="116">
        <v>38</v>
      </c>
      <c r="J750" s="116">
        <v>3</v>
      </c>
    </row>
    <row r="751" spans="1:10" s="116" customFormat="1" x14ac:dyDescent="0.25">
      <c r="A751" s="116">
        <v>1808</v>
      </c>
      <c r="B751" t="s">
        <v>4144</v>
      </c>
      <c r="C751" s="116">
        <v>47</v>
      </c>
      <c r="D751" s="116" t="s">
        <v>51</v>
      </c>
      <c r="E751" t="s">
        <v>977</v>
      </c>
      <c r="F751" s="116" t="s">
        <v>457</v>
      </c>
      <c r="G751" s="116" t="s">
        <v>1041</v>
      </c>
      <c r="H751" s="116">
        <v>310</v>
      </c>
      <c r="I751" s="116">
        <v>39</v>
      </c>
      <c r="J751" s="116">
        <v>22</v>
      </c>
    </row>
    <row r="752" spans="1:10" s="116" customFormat="1" x14ac:dyDescent="0.25">
      <c r="A752" s="116">
        <v>1809</v>
      </c>
      <c r="B752" t="s">
        <v>4144</v>
      </c>
      <c r="C752" s="116">
        <v>47</v>
      </c>
      <c r="D752" s="116" t="s">
        <v>51</v>
      </c>
      <c r="E752" t="s">
        <v>977</v>
      </c>
      <c r="F752" s="116" t="s">
        <v>459</v>
      </c>
      <c r="G752" s="116" t="s">
        <v>1042</v>
      </c>
      <c r="H752" s="116">
        <v>311</v>
      </c>
      <c r="I752" s="116">
        <v>40</v>
      </c>
      <c r="J752" s="116">
        <v>9</v>
      </c>
    </row>
    <row r="753" spans="1:10" s="116" customFormat="1" x14ac:dyDescent="0.25">
      <c r="A753" s="116">
        <v>1810</v>
      </c>
      <c r="B753" t="s">
        <v>4144</v>
      </c>
      <c r="C753" s="116">
        <v>47</v>
      </c>
      <c r="D753" s="116" t="s">
        <v>51</v>
      </c>
      <c r="E753" t="s">
        <v>977</v>
      </c>
      <c r="F753" s="116" t="s">
        <v>461</v>
      </c>
      <c r="G753" s="116" t="s">
        <v>1043</v>
      </c>
      <c r="H753" s="116">
        <v>312</v>
      </c>
      <c r="I753" s="116">
        <v>41</v>
      </c>
      <c r="J753" s="116">
        <v>47</v>
      </c>
    </row>
    <row r="754" spans="1:10" s="116" customFormat="1" ht="30" x14ac:dyDescent="0.25">
      <c r="A754" s="116">
        <v>1811</v>
      </c>
      <c r="B754" t="s">
        <v>4144</v>
      </c>
      <c r="C754" s="116">
        <v>47</v>
      </c>
      <c r="D754" s="116" t="s">
        <v>51</v>
      </c>
      <c r="E754" t="s">
        <v>977</v>
      </c>
      <c r="F754" s="116" t="s">
        <v>463</v>
      </c>
      <c r="G754" s="116" t="s">
        <v>1044</v>
      </c>
      <c r="H754" s="116">
        <v>313</v>
      </c>
      <c r="I754" s="116">
        <v>42</v>
      </c>
      <c r="J754" s="116">
        <v>19</v>
      </c>
    </row>
    <row r="755" spans="1:10" s="116" customFormat="1" x14ac:dyDescent="0.25">
      <c r="A755" s="116">
        <v>1812</v>
      </c>
      <c r="B755" t="s">
        <v>4144</v>
      </c>
      <c r="C755" s="116">
        <v>47</v>
      </c>
      <c r="D755" s="116" t="s">
        <v>51</v>
      </c>
      <c r="E755" t="s">
        <v>977</v>
      </c>
      <c r="F755" s="116" t="s">
        <v>465</v>
      </c>
      <c r="G755" s="116" t="s">
        <v>1045</v>
      </c>
      <c r="H755" s="116">
        <v>314</v>
      </c>
      <c r="I755" s="116">
        <v>43</v>
      </c>
      <c r="J755" s="116">
        <v>2</v>
      </c>
    </row>
    <row r="756" spans="1:10" s="116" customFormat="1" x14ac:dyDescent="0.25">
      <c r="A756" s="116">
        <v>1813</v>
      </c>
      <c r="B756" t="s">
        <v>4144</v>
      </c>
      <c r="C756" s="116">
        <v>47</v>
      </c>
      <c r="D756" s="116" t="s">
        <v>51</v>
      </c>
      <c r="E756" t="s">
        <v>977</v>
      </c>
      <c r="F756" s="116" t="s">
        <v>467</v>
      </c>
      <c r="G756" s="116" t="s">
        <v>1046</v>
      </c>
      <c r="H756" s="116">
        <v>315</v>
      </c>
      <c r="I756" s="116">
        <v>44</v>
      </c>
      <c r="J756" s="116">
        <v>18</v>
      </c>
    </row>
    <row r="757" spans="1:10" s="116" customFormat="1" x14ac:dyDescent="0.25">
      <c r="A757" s="116">
        <v>1814</v>
      </c>
      <c r="B757" t="s">
        <v>4144</v>
      </c>
      <c r="C757" s="116">
        <v>47</v>
      </c>
      <c r="D757" s="116" t="s">
        <v>51</v>
      </c>
      <c r="E757" t="s">
        <v>977</v>
      </c>
      <c r="F757" s="116" t="s">
        <v>469</v>
      </c>
      <c r="G757" s="116" t="s">
        <v>1047</v>
      </c>
      <c r="H757" s="116">
        <v>316</v>
      </c>
      <c r="I757" s="116">
        <v>45</v>
      </c>
      <c r="J757" s="116">
        <v>40</v>
      </c>
    </row>
    <row r="758" spans="1:10" s="116" customFormat="1" x14ac:dyDescent="0.25">
      <c r="A758" s="116">
        <v>1815</v>
      </c>
      <c r="B758" t="s">
        <v>4144</v>
      </c>
      <c r="C758" s="116">
        <v>47</v>
      </c>
      <c r="D758" s="116" t="s">
        <v>51</v>
      </c>
      <c r="E758" t="s">
        <v>977</v>
      </c>
      <c r="F758" s="116" t="s">
        <v>471</v>
      </c>
      <c r="G758" s="116" t="s">
        <v>1048</v>
      </c>
      <c r="H758" s="116">
        <v>317</v>
      </c>
      <c r="I758" s="116">
        <v>46</v>
      </c>
      <c r="J758" s="116">
        <v>25</v>
      </c>
    </row>
    <row r="759" spans="1:10" s="116" customFormat="1" x14ac:dyDescent="0.25">
      <c r="A759" s="116">
        <v>1816</v>
      </c>
      <c r="B759" t="s">
        <v>4144</v>
      </c>
      <c r="C759" s="116">
        <v>47</v>
      </c>
      <c r="D759" s="116" t="s">
        <v>51</v>
      </c>
      <c r="E759" t="s">
        <v>977</v>
      </c>
      <c r="F759" s="116" t="s">
        <v>473</v>
      </c>
      <c r="G759" s="116" t="s">
        <v>1049</v>
      </c>
      <c r="H759" s="116">
        <v>318</v>
      </c>
      <c r="I759" s="116">
        <v>47</v>
      </c>
      <c r="J759" s="116">
        <v>11</v>
      </c>
    </row>
    <row r="760" spans="1:10" s="116" customFormat="1" x14ac:dyDescent="0.25">
      <c r="A760" s="116">
        <v>1817</v>
      </c>
      <c r="B760" t="s">
        <v>4145</v>
      </c>
      <c r="C760" s="116">
        <v>47</v>
      </c>
      <c r="D760" s="116" t="s">
        <v>28</v>
      </c>
      <c r="E760" t="s">
        <v>1050</v>
      </c>
      <c r="F760" s="116" t="s">
        <v>381</v>
      </c>
      <c r="G760" s="116" t="s">
        <v>1233</v>
      </c>
      <c r="H760" s="116">
        <v>800</v>
      </c>
      <c r="I760" s="116">
        <v>1</v>
      </c>
      <c r="J760" s="116">
        <v>37</v>
      </c>
    </row>
    <row r="761" spans="1:10" s="116" customFormat="1" x14ac:dyDescent="0.25">
      <c r="A761" s="116">
        <v>1818</v>
      </c>
      <c r="B761" t="s">
        <v>4145</v>
      </c>
      <c r="C761" s="116">
        <v>47</v>
      </c>
      <c r="D761" s="116" t="s">
        <v>28</v>
      </c>
      <c r="E761" t="s">
        <v>1050</v>
      </c>
      <c r="F761" s="116" t="s">
        <v>383</v>
      </c>
      <c r="G761" s="116" t="s">
        <v>1051</v>
      </c>
      <c r="H761" s="116">
        <v>801</v>
      </c>
      <c r="I761" s="116">
        <v>2</v>
      </c>
      <c r="J761" s="116">
        <v>12</v>
      </c>
    </row>
    <row r="762" spans="1:10" s="116" customFormat="1" x14ac:dyDescent="0.25">
      <c r="A762" s="116">
        <v>1819</v>
      </c>
      <c r="B762" t="s">
        <v>4145</v>
      </c>
      <c r="C762" s="116">
        <v>47</v>
      </c>
      <c r="D762" s="116" t="s">
        <v>28</v>
      </c>
      <c r="E762" t="s">
        <v>1050</v>
      </c>
      <c r="F762" s="116" t="s">
        <v>385</v>
      </c>
      <c r="G762" s="116" t="s">
        <v>1234</v>
      </c>
      <c r="H762" s="116">
        <v>802</v>
      </c>
      <c r="I762" s="116">
        <v>3</v>
      </c>
      <c r="J762" s="116">
        <v>35</v>
      </c>
    </row>
    <row r="763" spans="1:10" s="116" customFormat="1" x14ac:dyDescent="0.25">
      <c r="A763" s="116">
        <v>1820</v>
      </c>
      <c r="B763" t="s">
        <v>4145</v>
      </c>
      <c r="C763" s="116">
        <v>47</v>
      </c>
      <c r="D763" s="116" t="s">
        <v>28</v>
      </c>
      <c r="E763" t="s">
        <v>1050</v>
      </c>
      <c r="F763" s="116" t="s">
        <v>387</v>
      </c>
      <c r="G763" s="116" t="s">
        <v>1052</v>
      </c>
      <c r="H763" s="116">
        <v>803</v>
      </c>
      <c r="I763" s="116">
        <v>4</v>
      </c>
      <c r="J763" s="116">
        <v>45</v>
      </c>
    </row>
    <row r="764" spans="1:10" s="116" customFormat="1" x14ac:dyDescent="0.25">
      <c r="A764" s="116">
        <v>1821</v>
      </c>
      <c r="B764" t="s">
        <v>4145</v>
      </c>
      <c r="C764" s="116">
        <v>47</v>
      </c>
      <c r="D764" s="116" t="s">
        <v>28</v>
      </c>
      <c r="E764" t="s">
        <v>1050</v>
      </c>
      <c r="F764" s="116" t="s">
        <v>389</v>
      </c>
      <c r="G764" s="116" t="s">
        <v>1053</v>
      </c>
      <c r="H764" s="116">
        <v>804</v>
      </c>
      <c r="I764" s="116">
        <v>5</v>
      </c>
      <c r="J764" s="116">
        <v>7</v>
      </c>
    </row>
    <row r="765" spans="1:10" s="116" customFormat="1" x14ac:dyDescent="0.25">
      <c r="A765" s="116">
        <v>1822</v>
      </c>
      <c r="B765" t="s">
        <v>4145</v>
      </c>
      <c r="C765" s="116">
        <v>47</v>
      </c>
      <c r="D765" s="116" t="s">
        <v>28</v>
      </c>
      <c r="E765" t="s">
        <v>1050</v>
      </c>
      <c r="F765" s="116" t="s">
        <v>391</v>
      </c>
      <c r="G765" s="116" t="s">
        <v>1054</v>
      </c>
      <c r="H765" s="116">
        <v>805</v>
      </c>
      <c r="I765" s="116">
        <v>6</v>
      </c>
      <c r="J765" s="116">
        <v>10</v>
      </c>
    </row>
    <row r="766" spans="1:10" s="116" customFormat="1" x14ac:dyDescent="0.25">
      <c r="A766" s="116">
        <v>1823</v>
      </c>
      <c r="B766" t="s">
        <v>4145</v>
      </c>
      <c r="C766" s="116">
        <v>47</v>
      </c>
      <c r="D766" s="116" t="s">
        <v>28</v>
      </c>
      <c r="E766" t="s">
        <v>1050</v>
      </c>
      <c r="F766" s="116" t="s">
        <v>393</v>
      </c>
      <c r="G766" s="116" t="s">
        <v>1235</v>
      </c>
      <c r="H766" s="116">
        <v>806</v>
      </c>
      <c r="I766" s="116">
        <v>7</v>
      </c>
      <c r="J766" s="116">
        <v>26</v>
      </c>
    </row>
    <row r="767" spans="1:10" s="116" customFormat="1" x14ac:dyDescent="0.25">
      <c r="A767" s="116">
        <v>1824</v>
      </c>
      <c r="B767" t="s">
        <v>4145</v>
      </c>
      <c r="C767" s="116">
        <v>47</v>
      </c>
      <c r="D767" s="116" t="s">
        <v>28</v>
      </c>
      <c r="E767" t="s">
        <v>1050</v>
      </c>
      <c r="F767" s="116" t="s">
        <v>395</v>
      </c>
      <c r="G767" s="116" t="s">
        <v>1236</v>
      </c>
      <c r="H767" s="116">
        <v>807</v>
      </c>
      <c r="I767" s="116">
        <v>8</v>
      </c>
      <c r="J767" s="116">
        <v>14</v>
      </c>
    </row>
    <row r="768" spans="1:10" s="116" customFormat="1" x14ac:dyDescent="0.25">
      <c r="A768" s="116">
        <v>1825</v>
      </c>
      <c r="B768" t="s">
        <v>4145</v>
      </c>
      <c r="C768" s="116">
        <v>47</v>
      </c>
      <c r="D768" s="116" t="s">
        <v>28</v>
      </c>
      <c r="E768" t="s">
        <v>1050</v>
      </c>
      <c r="F768" s="116" t="s">
        <v>397</v>
      </c>
      <c r="G768" s="116" t="s">
        <v>1237</v>
      </c>
      <c r="H768" s="116">
        <v>808</v>
      </c>
      <c r="I768" s="116">
        <v>9</v>
      </c>
      <c r="J768" s="116">
        <v>8</v>
      </c>
    </row>
    <row r="769" spans="1:10" s="116" customFormat="1" x14ac:dyDescent="0.25">
      <c r="A769" s="116">
        <v>1826</v>
      </c>
      <c r="B769" t="s">
        <v>4145</v>
      </c>
      <c r="C769" s="116">
        <v>47</v>
      </c>
      <c r="D769" s="116" t="s">
        <v>28</v>
      </c>
      <c r="E769" t="s">
        <v>1050</v>
      </c>
      <c r="F769" s="116" t="s">
        <v>399</v>
      </c>
      <c r="G769" s="116" t="s">
        <v>1238</v>
      </c>
      <c r="H769" s="116">
        <v>809</v>
      </c>
      <c r="I769" s="116">
        <v>10</v>
      </c>
      <c r="J769" s="116">
        <v>4</v>
      </c>
    </row>
    <row r="770" spans="1:10" s="116" customFormat="1" x14ac:dyDescent="0.25">
      <c r="A770" s="116">
        <v>1827</v>
      </c>
      <c r="B770" t="s">
        <v>4145</v>
      </c>
      <c r="C770" s="116">
        <v>47</v>
      </c>
      <c r="D770" s="116" t="s">
        <v>28</v>
      </c>
      <c r="E770" t="s">
        <v>1050</v>
      </c>
      <c r="F770" s="116" t="s">
        <v>401</v>
      </c>
      <c r="G770" s="116" t="s">
        <v>1058</v>
      </c>
      <c r="H770" s="116">
        <v>810</v>
      </c>
      <c r="I770" s="116">
        <v>11</v>
      </c>
      <c r="J770" s="116">
        <v>21</v>
      </c>
    </row>
    <row r="771" spans="1:10" s="116" customFormat="1" x14ac:dyDescent="0.25">
      <c r="A771" s="116">
        <v>1828</v>
      </c>
      <c r="B771" t="s">
        <v>4145</v>
      </c>
      <c r="C771" s="116">
        <v>47</v>
      </c>
      <c r="D771" s="116" t="s">
        <v>28</v>
      </c>
      <c r="E771" t="s">
        <v>1050</v>
      </c>
      <c r="F771" s="116" t="s">
        <v>403</v>
      </c>
      <c r="G771" s="116" t="s">
        <v>1239</v>
      </c>
      <c r="H771" s="116">
        <v>811</v>
      </c>
      <c r="I771" s="116">
        <v>12</v>
      </c>
      <c r="J771" s="116">
        <v>46</v>
      </c>
    </row>
    <row r="772" spans="1:10" s="116" customFormat="1" x14ac:dyDescent="0.25">
      <c r="A772" s="116">
        <v>1829</v>
      </c>
      <c r="B772" t="s">
        <v>4145</v>
      </c>
      <c r="C772" s="116">
        <v>47</v>
      </c>
      <c r="D772" s="116" t="s">
        <v>28</v>
      </c>
      <c r="E772" t="s">
        <v>1050</v>
      </c>
      <c r="F772" s="116" t="s">
        <v>405</v>
      </c>
      <c r="G772" s="116" t="s">
        <v>1055</v>
      </c>
      <c r="H772" s="116">
        <v>812</v>
      </c>
      <c r="I772" s="116">
        <v>13</v>
      </c>
      <c r="J772" s="116">
        <v>42</v>
      </c>
    </row>
    <row r="773" spans="1:10" s="116" customFormat="1" x14ac:dyDescent="0.25">
      <c r="A773" s="116">
        <v>1830</v>
      </c>
      <c r="B773" t="s">
        <v>4145</v>
      </c>
      <c r="C773" s="116">
        <v>47</v>
      </c>
      <c r="D773" s="116" t="s">
        <v>28</v>
      </c>
      <c r="E773" t="s">
        <v>1050</v>
      </c>
      <c r="F773" s="116" t="s">
        <v>407</v>
      </c>
      <c r="G773" s="116" t="s">
        <v>1240</v>
      </c>
      <c r="H773" s="116">
        <v>813</v>
      </c>
      <c r="I773" s="116">
        <v>14</v>
      </c>
      <c r="J773" s="116">
        <v>29</v>
      </c>
    </row>
    <row r="774" spans="1:10" s="116" customFormat="1" x14ac:dyDescent="0.25">
      <c r="A774" s="116">
        <v>1831</v>
      </c>
      <c r="B774" t="s">
        <v>4145</v>
      </c>
      <c r="C774" s="116">
        <v>47</v>
      </c>
      <c r="D774" s="116" t="s">
        <v>28</v>
      </c>
      <c r="E774" t="s">
        <v>1050</v>
      </c>
      <c r="F774" s="116" t="s">
        <v>409</v>
      </c>
      <c r="G774" s="116" t="s">
        <v>1060</v>
      </c>
      <c r="H774" s="116">
        <v>814</v>
      </c>
      <c r="I774" s="116">
        <v>15</v>
      </c>
      <c r="J774" s="116">
        <v>17</v>
      </c>
    </row>
    <row r="775" spans="1:10" s="116" customFormat="1" ht="30" x14ac:dyDescent="0.25">
      <c r="A775" s="116">
        <v>1832</v>
      </c>
      <c r="B775" t="s">
        <v>4145</v>
      </c>
      <c r="C775" s="116">
        <v>47</v>
      </c>
      <c r="D775" s="116" t="s">
        <v>28</v>
      </c>
      <c r="E775" t="s">
        <v>1050</v>
      </c>
      <c r="F775" s="116" t="s">
        <v>411</v>
      </c>
      <c r="G775" s="116" t="s">
        <v>1241</v>
      </c>
      <c r="H775" s="116">
        <v>815</v>
      </c>
      <c r="I775" s="116">
        <v>16</v>
      </c>
      <c r="J775" s="116">
        <v>23</v>
      </c>
    </row>
    <row r="776" spans="1:10" s="116" customFormat="1" x14ac:dyDescent="0.25">
      <c r="A776" s="116">
        <v>1833</v>
      </c>
      <c r="B776" t="s">
        <v>4145</v>
      </c>
      <c r="C776" s="116">
        <v>47</v>
      </c>
      <c r="D776" s="116" t="s">
        <v>28</v>
      </c>
      <c r="E776" t="s">
        <v>1050</v>
      </c>
      <c r="F776" s="116" t="s">
        <v>413</v>
      </c>
      <c r="G776" s="116" t="s">
        <v>1059</v>
      </c>
      <c r="H776" s="116">
        <v>816</v>
      </c>
      <c r="I776" s="116">
        <v>17</v>
      </c>
      <c r="J776" s="116">
        <v>24</v>
      </c>
    </row>
    <row r="777" spans="1:10" s="116" customFormat="1" x14ac:dyDescent="0.25">
      <c r="A777" s="116">
        <v>1834</v>
      </c>
      <c r="B777" t="s">
        <v>4145</v>
      </c>
      <c r="C777" s="116">
        <v>47</v>
      </c>
      <c r="D777" s="116" t="s">
        <v>28</v>
      </c>
      <c r="E777" t="s">
        <v>1050</v>
      </c>
      <c r="F777" s="116" t="s">
        <v>415</v>
      </c>
      <c r="G777" s="116" t="s">
        <v>1242</v>
      </c>
      <c r="H777" s="116">
        <v>817</v>
      </c>
      <c r="I777" s="116">
        <v>18</v>
      </c>
      <c r="J777" s="116">
        <v>32</v>
      </c>
    </row>
    <row r="778" spans="1:10" s="116" customFormat="1" x14ac:dyDescent="0.25">
      <c r="A778" s="116">
        <v>1835</v>
      </c>
      <c r="B778" t="s">
        <v>4145</v>
      </c>
      <c r="C778" s="116">
        <v>47</v>
      </c>
      <c r="D778" s="116" t="s">
        <v>28</v>
      </c>
      <c r="E778" t="s">
        <v>1050</v>
      </c>
      <c r="F778" s="116" t="s">
        <v>417</v>
      </c>
      <c r="G778" s="116" t="s">
        <v>1063</v>
      </c>
      <c r="H778" s="116">
        <v>818</v>
      </c>
      <c r="I778" s="116">
        <v>19</v>
      </c>
      <c r="J778" s="116">
        <v>16</v>
      </c>
    </row>
    <row r="779" spans="1:10" s="116" customFormat="1" x14ac:dyDescent="0.25">
      <c r="A779" s="116">
        <v>1836</v>
      </c>
      <c r="B779" t="s">
        <v>4145</v>
      </c>
      <c r="C779" s="116">
        <v>47</v>
      </c>
      <c r="D779" s="116" t="s">
        <v>28</v>
      </c>
      <c r="E779" t="s">
        <v>1050</v>
      </c>
      <c r="F779" s="116" t="s">
        <v>419</v>
      </c>
      <c r="G779" s="116" t="s">
        <v>1243</v>
      </c>
      <c r="H779" s="116">
        <v>819</v>
      </c>
      <c r="I779" s="116">
        <v>20</v>
      </c>
      <c r="J779" s="116">
        <v>41</v>
      </c>
    </row>
    <row r="780" spans="1:10" s="116" customFormat="1" x14ac:dyDescent="0.25">
      <c r="A780" s="116">
        <v>1837</v>
      </c>
      <c r="B780" t="s">
        <v>4145</v>
      </c>
      <c r="C780" s="116">
        <v>47</v>
      </c>
      <c r="D780" s="116" t="s">
        <v>28</v>
      </c>
      <c r="E780" t="s">
        <v>1050</v>
      </c>
      <c r="F780" s="116" t="s">
        <v>421</v>
      </c>
      <c r="G780" s="116" t="s">
        <v>1071</v>
      </c>
      <c r="H780" s="116">
        <v>820</v>
      </c>
      <c r="I780" s="116">
        <v>21</v>
      </c>
      <c r="J780" s="116">
        <v>13</v>
      </c>
    </row>
    <row r="781" spans="1:10" s="116" customFormat="1" x14ac:dyDescent="0.25">
      <c r="A781" s="116">
        <v>1838</v>
      </c>
      <c r="B781" t="s">
        <v>4145</v>
      </c>
      <c r="C781" s="116">
        <v>47</v>
      </c>
      <c r="D781" s="116" t="s">
        <v>28</v>
      </c>
      <c r="E781" t="s">
        <v>1050</v>
      </c>
      <c r="F781" s="116" t="s">
        <v>423</v>
      </c>
      <c r="G781" s="116" t="s">
        <v>1244</v>
      </c>
      <c r="H781" s="116">
        <v>821</v>
      </c>
      <c r="I781" s="116">
        <v>22</v>
      </c>
      <c r="J781" s="116">
        <v>39</v>
      </c>
    </row>
    <row r="782" spans="1:10" s="116" customFormat="1" x14ac:dyDescent="0.25">
      <c r="A782" s="116">
        <v>1839</v>
      </c>
      <c r="B782" t="s">
        <v>4145</v>
      </c>
      <c r="C782" s="116">
        <v>47</v>
      </c>
      <c r="D782" s="116" t="s">
        <v>28</v>
      </c>
      <c r="E782" t="s">
        <v>1050</v>
      </c>
      <c r="F782" s="116" t="s">
        <v>425</v>
      </c>
      <c r="G782" s="116" t="s">
        <v>1245</v>
      </c>
      <c r="H782" s="116">
        <v>822</v>
      </c>
      <c r="I782" s="116">
        <v>23</v>
      </c>
      <c r="J782" s="116">
        <v>6</v>
      </c>
    </row>
    <row r="783" spans="1:10" s="116" customFormat="1" x14ac:dyDescent="0.25">
      <c r="A783" s="116">
        <v>1840</v>
      </c>
      <c r="B783" t="s">
        <v>4145</v>
      </c>
      <c r="C783" s="116">
        <v>47</v>
      </c>
      <c r="D783" s="116" t="s">
        <v>28</v>
      </c>
      <c r="E783" t="s">
        <v>1050</v>
      </c>
      <c r="F783" s="116" t="s">
        <v>427</v>
      </c>
      <c r="G783" s="116" t="s">
        <v>1246</v>
      </c>
      <c r="H783" s="116">
        <v>823</v>
      </c>
      <c r="I783" s="116">
        <v>24</v>
      </c>
      <c r="J783" s="116">
        <v>34</v>
      </c>
    </row>
    <row r="784" spans="1:10" s="116" customFormat="1" x14ac:dyDescent="0.25">
      <c r="A784" s="116">
        <v>1841</v>
      </c>
      <c r="B784" t="s">
        <v>4145</v>
      </c>
      <c r="C784" s="116">
        <v>47</v>
      </c>
      <c r="D784" s="116" t="s">
        <v>28</v>
      </c>
      <c r="E784" t="s">
        <v>1050</v>
      </c>
      <c r="F784" s="116" t="s">
        <v>429</v>
      </c>
      <c r="G784" s="116" t="s">
        <v>1065</v>
      </c>
      <c r="H784" s="116">
        <v>824</v>
      </c>
      <c r="I784" s="116">
        <v>25</v>
      </c>
      <c r="J784" s="116">
        <v>5</v>
      </c>
    </row>
    <row r="785" spans="1:10" s="116" customFormat="1" x14ac:dyDescent="0.25">
      <c r="A785" s="116">
        <v>1842</v>
      </c>
      <c r="B785" t="s">
        <v>4145</v>
      </c>
      <c r="C785" s="116">
        <v>47</v>
      </c>
      <c r="D785" s="116" t="s">
        <v>28</v>
      </c>
      <c r="E785" t="s">
        <v>1050</v>
      </c>
      <c r="F785" s="116" t="s">
        <v>431</v>
      </c>
      <c r="G785" s="116" t="s">
        <v>1064</v>
      </c>
      <c r="H785" s="116">
        <v>825</v>
      </c>
      <c r="I785" s="116">
        <v>26</v>
      </c>
      <c r="J785" s="116">
        <v>30</v>
      </c>
    </row>
    <row r="786" spans="1:10" s="116" customFormat="1" x14ac:dyDescent="0.25">
      <c r="A786" s="116">
        <v>1843</v>
      </c>
      <c r="B786" t="s">
        <v>4145</v>
      </c>
      <c r="C786" s="116">
        <v>47</v>
      </c>
      <c r="D786" s="116" t="s">
        <v>28</v>
      </c>
      <c r="E786" t="s">
        <v>1050</v>
      </c>
      <c r="F786" s="116" t="s">
        <v>433</v>
      </c>
      <c r="G786" s="116" t="s">
        <v>1075</v>
      </c>
      <c r="H786" s="116">
        <v>826</v>
      </c>
      <c r="I786" s="116">
        <v>27</v>
      </c>
      <c r="J786" s="116">
        <v>43</v>
      </c>
    </row>
    <row r="787" spans="1:10" s="116" customFormat="1" x14ac:dyDescent="0.25">
      <c r="A787" s="116">
        <v>1844</v>
      </c>
      <c r="B787" t="s">
        <v>4145</v>
      </c>
      <c r="C787" s="116">
        <v>47</v>
      </c>
      <c r="D787" s="116" t="s">
        <v>28</v>
      </c>
      <c r="E787" t="s">
        <v>1050</v>
      </c>
      <c r="F787" s="116" t="s">
        <v>435</v>
      </c>
      <c r="G787" s="116" t="s">
        <v>1247</v>
      </c>
      <c r="H787" s="116">
        <v>827</v>
      </c>
      <c r="I787" s="116">
        <v>28</v>
      </c>
      <c r="J787" s="116">
        <v>33</v>
      </c>
    </row>
    <row r="788" spans="1:10" s="116" customFormat="1" x14ac:dyDescent="0.25">
      <c r="A788" s="116">
        <v>1845</v>
      </c>
      <c r="B788" t="s">
        <v>4145</v>
      </c>
      <c r="C788" s="116">
        <v>47</v>
      </c>
      <c r="D788" s="116" t="s">
        <v>28</v>
      </c>
      <c r="E788" t="s">
        <v>1050</v>
      </c>
      <c r="F788" s="116" t="s">
        <v>437</v>
      </c>
      <c r="G788" s="116" t="s">
        <v>1066</v>
      </c>
      <c r="H788" s="116">
        <v>828</v>
      </c>
      <c r="I788" s="116">
        <v>29</v>
      </c>
      <c r="J788" s="116">
        <v>15</v>
      </c>
    </row>
    <row r="789" spans="1:10" s="116" customFormat="1" x14ac:dyDescent="0.25">
      <c r="A789" s="116">
        <v>1846</v>
      </c>
      <c r="B789" t="s">
        <v>4145</v>
      </c>
      <c r="C789" s="116">
        <v>47</v>
      </c>
      <c r="D789" s="116" t="s">
        <v>28</v>
      </c>
      <c r="E789" t="s">
        <v>1050</v>
      </c>
      <c r="F789" s="116" t="s">
        <v>439</v>
      </c>
      <c r="G789" s="116" t="s">
        <v>1248</v>
      </c>
      <c r="H789" s="116">
        <v>829</v>
      </c>
      <c r="I789" s="116">
        <v>30</v>
      </c>
      <c r="J789" s="116">
        <v>36</v>
      </c>
    </row>
    <row r="790" spans="1:10" s="116" customFormat="1" ht="30" x14ac:dyDescent="0.25">
      <c r="A790" s="116">
        <v>1847</v>
      </c>
      <c r="B790" t="s">
        <v>4145</v>
      </c>
      <c r="C790" s="116">
        <v>47</v>
      </c>
      <c r="D790" s="116" t="s">
        <v>28</v>
      </c>
      <c r="E790" t="s">
        <v>1050</v>
      </c>
      <c r="F790" s="116" t="s">
        <v>441</v>
      </c>
      <c r="G790" s="116" t="s">
        <v>1067</v>
      </c>
      <c r="H790" s="116">
        <v>830</v>
      </c>
      <c r="I790" s="116">
        <v>31</v>
      </c>
      <c r="J790" s="116">
        <v>20</v>
      </c>
    </row>
    <row r="791" spans="1:10" s="116" customFormat="1" x14ac:dyDescent="0.25">
      <c r="A791" s="116">
        <v>1848</v>
      </c>
      <c r="B791" t="s">
        <v>4145</v>
      </c>
      <c r="C791" s="116">
        <v>47</v>
      </c>
      <c r="D791" s="116" t="s">
        <v>28</v>
      </c>
      <c r="E791" t="s">
        <v>1050</v>
      </c>
      <c r="F791" s="116" t="s">
        <v>443</v>
      </c>
      <c r="G791" s="116" t="s">
        <v>1057</v>
      </c>
      <c r="H791" s="116">
        <v>831</v>
      </c>
      <c r="I791" s="116">
        <v>32</v>
      </c>
      <c r="J791" s="116">
        <v>44</v>
      </c>
    </row>
    <row r="792" spans="1:10" s="116" customFormat="1" ht="30" x14ac:dyDescent="0.25">
      <c r="A792" s="116">
        <v>1849</v>
      </c>
      <c r="B792" t="s">
        <v>4145</v>
      </c>
      <c r="C792" s="116">
        <v>47</v>
      </c>
      <c r="D792" s="116" t="s">
        <v>28</v>
      </c>
      <c r="E792" t="s">
        <v>1050</v>
      </c>
      <c r="F792" s="116" t="s">
        <v>445</v>
      </c>
      <c r="G792" s="116" t="s">
        <v>1056</v>
      </c>
      <c r="H792" s="116">
        <v>832</v>
      </c>
      <c r="I792" s="116">
        <v>33</v>
      </c>
      <c r="J792" s="116">
        <v>1</v>
      </c>
    </row>
    <row r="793" spans="1:10" s="116" customFormat="1" x14ac:dyDescent="0.25">
      <c r="A793" s="116">
        <v>1850</v>
      </c>
      <c r="B793" t="s">
        <v>4145</v>
      </c>
      <c r="C793" s="116">
        <v>47</v>
      </c>
      <c r="D793" s="116" t="s">
        <v>28</v>
      </c>
      <c r="E793" t="s">
        <v>1050</v>
      </c>
      <c r="F793" s="116" t="s">
        <v>447</v>
      </c>
      <c r="G793" s="116" t="s">
        <v>1249</v>
      </c>
      <c r="H793" s="116">
        <v>833</v>
      </c>
      <c r="I793" s="116">
        <v>34</v>
      </c>
      <c r="J793" s="116">
        <v>28</v>
      </c>
    </row>
    <row r="794" spans="1:10" s="116" customFormat="1" x14ac:dyDescent="0.25">
      <c r="A794" s="116">
        <v>1851</v>
      </c>
      <c r="B794" t="s">
        <v>4145</v>
      </c>
      <c r="C794" s="116">
        <v>47</v>
      </c>
      <c r="D794" s="116" t="s">
        <v>28</v>
      </c>
      <c r="E794" t="s">
        <v>1050</v>
      </c>
      <c r="F794" s="116" t="s">
        <v>449</v>
      </c>
      <c r="G794" s="116" t="s">
        <v>1249</v>
      </c>
      <c r="H794" s="116">
        <v>834</v>
      </c>
      <c r="I794" s="116">
        <v>35</v>
      </c>
      <c r="J794" s="116">
        <v>38</v>
      </c>
    </row>
    <row r="795" spans="1:10" s="116" customFormat="1" x14ac:dyDescent="0.25">
      <c r="A795" s="116">
        <v>1852</v>
      </c>
      <c r="B795" t="s">
        <v>4145</v>
      </c>
      <c r="C795" s="116">
        <v>47</v>
      </c>
      <c r="D795" s="116" t="s">
        <v>28</v>
      </c>
      <c r="E795" t="s">
        <v>1050</v>
      </c>
      <c r="F795" s="116" t="s">
        <v>451</v>
      </c>
      <c r="G795" s="116" t="s">
        <v>1061</v>
      </c>
      <c r="H795" s="116">
        <v>835</v>
      </c>
      <c r="I795" s="116">
        <v>36</v>
      </c>
      <c r="J795" s="116">
        <v>27</v>
      </c>
    </row>
    <row r="796" spans="1:10" s="116" customFormat="1" x14ac:dyDescent="0.25">
      <c r="A796" s="116">
        <v>1853</v>
      </c>
      <c r="B796" t="s">
        <v>4145</v>
      </c>
      <c r="C796" s="116">
        <v>47</v>
      </c>
      <c r="D796" s="116" t="s">
        <v>28</v>
      </c>
      <c r="E796" t="s">
        <v>1050</v>
      </c>
      <c r="F796" s="116" t="s">
        <v>453</v>
      </c>
      <c r="G796" s="116" t="s">
        <v>1068</v>
      </c>
      <c r="H796" s="116">
        <v>836</v>
      </c>
      <c r="I796" s="116">
        <v>37</v>
      </c>
      <c r="J796" s="116">
        <v>31</v>
      </c>
    </row>
    <row r="797" spans="1:10" s="116" customFormat="1" x14ac:dyDescent="0.25">
      <c r="A797" s="116">
        <v>1854</v>
      </c>
      <c r="B797" t="s">
        <v>4145</v>
      </c>
      <c r="C797" s="116">
        <v>47</v>
      </c>
      <c r="D797" s="116" t="s">
        <v>28</v>
      </c>
      <c r="E797" t="s">
        <v>1050</v>
      </c>
      <c r="F797" s="116" t="s">
        <v>455</v>
      </c>
      <c r="G797" s="116" t="s">
        <v>1250</v>
      </c>
      <c r="H797" s="116">
        <v>837</v>
      </c>
      <c r="I797" s="116">
        <v>38</v>
      </c>
      <c r="J797" s="116">
        <v>3</v>
      </c>
    </row>
    <row r="798" spans="1:10" s="116" customFormat="1" x14ac:dyDescent="0.25">
      <c r="A798" s="116">
        <v>1855</v>
      </c>
      <c r="B798" t="s">
        <v>4145</v>
      </c>
      <c r="C798" s="116">
        <v>47</v>
      </c>
      <c r="D798" s="116" t="s">
        <v>28</v>
      </c>
      <c r="E798" t="s">
        <v>1050</v>
      </c>
      <c r="F798" s="116" t="s">
        <v>457</v>
      </c>
      <c r="G798" s="116" t="s">
        <v>1251</v>
      </c>
      <c r="H798" s="116">
        <v>838</v>
      </c>
      <c r="I798" s="116">
        <v>39</v>
      </c>
      <c r="J798" s="116">
        <v>22</v>
      </c>
    </row>
    <row r="799" spans="1:10" s="116" customFormat="1" x14ac:dyDescent="0.25">
      <c r="A799" s="116">
        <v>1856</v>
      </c>
      <c r="B799" t="s">
        <v>4145</v>
      </c>
      <c r="C799" s="116">
        <v>47</v>
      </c>
      <c r="D799" s="116" t="s">
        <v>28</v>
      </c>
      <c r="E799" t="s">
        <v>1050</v>
      </c>
      <c r="F799" s="116" t="s">
        <v>459</v>
      </c>
      <c r="G799" s="116" t="s">
        <v>1069</v>
      </c>
      <c r="H799" s="116">
        <v>839</v>
      </c>
      <c r="I799" s="116">
        <v>40</v>
      </c>
      <c r="J799" s="116">
        <v>9</v>
      </c>
    </row>
    <row r="800" spans="1:10" s="116" customFormat="1" x14ac:dyDescent="0.25">
      <c r="A800" s="116">
        <v>1857</v>
      </c>
      <c r="B800" t="s">
        <v>4145</v>
      </c>
      <c r="C800" s="116">
        <v>47</v>
      </c>
      <c r="D800" s="116" t="s">
        <v>28</v>
      </c>
      <c r="E800" t="s">
        <v>1050</v>
      </c>
      <c r="F800" s="116" t="s">
        <v>461</v>
      </c>
      <c r="G800" s="116" t="s">
        <v>1070</v>
      </c>
      <c r="H800" s="116">
        <v>840</v>
      </c>
      <c r="I800" s="116">
        <v>41</v>
      </c>
      <c r="J800" s="116">
        <v>47</v>
      </c>
    </row>
    <row r="801" spans="1:10" s="116" customFormat="1" ht="30" x14ac:dyDescent="0.25">
      <c r="A801" s="116">
        <v>1858</v>
      </c>
      <c r="B801" t="s">
        <v>4145</v>
      </c>
      <c r="C801" s="116">
        <v>47</v>
      </c>
      <c r="D801" s="116" t="s">
        <v>28</v>
      </c>
      <c r="E801" t="s">
        <v>1050</v>
      </c>
      <c r="F801" s="116" t="s">
        <v>463</v>
      </c>
      <c r="G801" s="116" t="s">
        <v>1062</v>
      </c>
      <c r="H801" s="116">
        <v>841</v>
      </c>
      <c r="I801" s="116">
        <v>42</v>
      </c>
      <c r="J801" s="116">
        <v>19</v>
      </c>
    </row>
    <row r="802" spans="1:10" s="116" customFormat="1" x14ac:dyDescent="0.25">
      <c r="A802" s="116">
        <v>1859</v>
      </c>
      <c r="B802" t="s">
        <v>4145</v>
      </c>
      <c r="C802" s="116">
        <v>47</v>
      </c>
      <c r="D802" s="116" t="s">
        <v>28</v>
      </c>
      <c r="E802" t="s">
        <v>1050</v>
      </c>
      <c r="F802" s="116" t="s">
        <v>465</v>
      </c>
      <c r="G802" s="116" t="s">
        <v>1072</v>
      </c>
      <c r="H802" s="116">
        <v>842</v>
      </c>
      <c r="I802" s="116">
        <v>43</v>
      </c>
      <c r="J802" s="116">
        <v>2</v>
      </c>
    </row>
    <row r="803" spans="1:10" s="116" customFormat="1" ht="30" x14ac:dyDescent="0.25">
      <c r="A803" s="116">
        <v>1860</v>
      </c>
      <c r="B803" t="s">
        <v>4145</v>
      </c>
      <c r="C803" s="116">
        <v>47</v>
      </c>
      <c r="D803" s="116" t="s">
        <v>28</v>
      </c>
      <c r="E803" t="s">
        <v>1050</v>
      </c>
      <c r="F803" s="116" t="s">
        <v>467</v>
      </c>
      <c r="G803" s="116" t="s">
        <v>1073</v>
      </c>
      <c r="H803" s="116">
        <v>843</v>
      </c>
      <c r="I803" s="116">
        <v>44</v>
      </c>
      <c r="J803" s="116">
        <v>18</v>
      </c>
    </row>
    <row r="804" spans="1:10" s="116" customFormat="1" x14ac:dyDescent="0.25">
      <c r="A804" s="116">
        <v>1861</v>
      </c>
      <c r="B804" t="s">
        <v>4145</v>
      </c>
      <c r="C804" s="116">
        <v>47</v>
      </c>
      <c r="D804" s="116" t="s">
        <v>28</v>
      </c>
      <c r="E804" t="s">
        <v>1050</v>
      </c>
      <c r="F804" s="116" t="s">
        <v>469</v>
      </c>
      <c r="G804" s="116" t="s">
        <v>1252</v>
      </c>
      <c r="H804" s="116">
        <v>844</v>
      </c>
      <c r="I804" s="116">
        <v>45</v>
      </c>
      <c r="J804" s="116">
        <v>40</v>
      </c>
    </row>
    <row r="805" spans="1:10" s="116" customFormat="1" x14ac:dyDescent="0.25">
      <c r="A805" s="116">
        <v>1862</v>
      </c>
      <c r="B805" t="s">
        <v>4145</v>
      </c>
      <c r="C805" s="116">
        <v>47</v>
      </c>
      <c r="D805" s="116" t="s">
        <v>28</v>
      </c>
      <c r="E805" t="s">
        <v>1050</v>
      </c>
      <c r="F805" s="116" t="s">
        <v>471</v>
      </c>
      <c r="G805" s="116" t="s">
        <v>1253</v>
      </c>
      <c r="H805" s="116">
        <v>845</v>
      </c>
      <c r="I805" s="116">
        <v>46</v>
      </c>
      <c r="J805" s="116">
        <v>25</v>
      </c>
    </row>
    <row r="806" spans="1:10" s="116" customFormat="1" x14ac:dyDescent="0.25">
      <c r="A806" s="116">
        <v>1863</v>
      </c>
      <c r="B806" t="s">
        <v>4145</v>
      </c>
      <c r="C806" s="116">
        <v>47</v>
      </c>
      <c r="D806" s="116" t="s">
        <v>28</v>
      </c>
      <c r="E806" t="s">
        <v>1050</v>
      </c>
      <c r="F806" s="116" t="s">
        <v>473</v>
      </c>
      <c r="G806" s="116" t="s">
        <v>1074</v>
      </c>
      <c r="H806" s="116">
        <v>846</v>
      </c>
      <c r="I806" s="116">
        <v>47</v>
      </c>
      <c r="J806" s="116">
        <v>11</v>
      </c>
    </row>
    <row r="807" spans="1:10" s="116" customFormat="1" x14ac:dyDescent="0.25">
      <c r="A807" s="116">
        <v>1864</v>
      </c>
      <c r="B807" t="s">
        <v>4146</v>
      </c>
      <c r="C807" s="116">
        <v>47</v>
      </c>
      <c r="D807" s="116" t="s">
        <v>51</v>
      </c>
      <c r="E807" t="s">
        <v>1050</v>
      </c>
      <c r="F807" s="116" t="s">
        <v>381</v>
      </c>
      <c r="G807" s="116" t="s">
        <v>1076</v>
      </c>
      <c r="H807" s="116">
        <v>319</v>
      </c>
      <c r="I807" s="116">
        <v>1</v>
      </c>
      <c r="J807" s="116">
        <v>37</v>
      </c>
    </row>
    <row r="808" spans="1:10" s="116" customFormat="1" x14ac:dyDescent="0.25">
      <c r="A808" s="116">
        <v>1865</v>
      </c>
      <c r="B808" t="s">
        <v>4146</v>
      </c>
      <c r="C808" s="116">
        <v>47</v>
      </c>
      <c r="D808" s="116" t="s">
        <v>51</v>
      </c>
      <c r="E808" t="s">
        <v>1050</v>
      </c>
      <c r="F808" s="116" t="s">
        <v>383</v>
      </c>
      <c r="G808" s="116" t="s">
        <v>1077</v>
      </c>
      <c r="H808" s="116">
        <v>320</v>
      </c>
      <c r="I808" s="116">
        <v>2</v>
      </c>
      <c r="J808" s="116">
        <v>12</v>
      </c>
    </row>
    <row r="809" spans="1:10" s="116" customFormat="1" x14ac:dyDescent="0.25">
      <c r="A809" s="116">
        <v>1866</v>
      </c>
      <c r="B809" t="s">
        <v>4146</v>
      </c>
      <c r="C809" s="116">
        <v>47</v>
      </c>
      <c r="D809" s="116" t="s">
        <v>51</v>
      </c>
      <c r="E809" t="s">
        <v>1050</v>
      </c>
      <c r="F809" s="116" t="s">
        <v>385</v>
      </c>
      <c r="G809" s="116" t="s">
        <v>1078</v>
      </c>
      <c r="H809" s="116">
        <v>321</v>
      </c>
      <c r="I809" s="116">
        <v>3</v>
      </c>
      <c r="J809" s="116">
        <v>35</v>
      </c>
    </row>
    <row r="810" spans="1:10" s="116" customFormat="1" x14ac:dyDescent="0.25">
      <c r="A810" s="116">
        <v>1867</v>
      </c>
      <c r="B810" t="s">
        <v>4146</v>
      </c>
      <c r="C810" s="116">
        <v>47</v>
      </c>
      <c r="D810" s="116" t="s">
        <v>51</v>
      </c>
      <c r="E810" t="s">
        <v>1050</v>
      </c>
      <c r="F810" s="116" t="s">
        <v>387</v>
      </c>
      <c r="G810" s="116" t="s">
        <v>1079</v>
      </c>
      <c r="H810" s="116">
        <v>322</v>
      </c>
      <c r="I810" s="116">
        <v>4</v>
      </c>
      <c r="J810" s="116">
        <v>45</v>
      </c>
    </row>
    <row r="811" spans="1:10" s="116" customFormat="1" x14ac:dyDescent="0.25">
      <c r="A811" s="116">
        <v>1868</v>
      </c>
      <c r="B811" t="s">
        <v>4146</v>
      </c>
      <c r="C811" s="116">
        <v>47</v>
      </c>
      <c r="D811" s="116" t="s">
        <v>51</v>
      </c>
      <c r="E811" t="s">
        <v>1050</v>
      </c>
      <c r="F811" s="116" t="s">
        <v>389</v>
      </c>
      <c r="G811" s="116" t="s">
        <v>1080</v>
      </c>
      <c r="H811" s="116">
        <v>323</v>
      </c>
      <c r="I811" s="116">
        <v>5</v>
      </c>
      <c r="J811" s="116">
        <v>7</v>
      </c>
    </row>
    <row r="812" spans="1:10" s="116" customFormat="1" x14ac:dyDescent="0.25">
      <c r="A812" s="116">
        <v>1869</v>
      </c>
      <c r="B812" t="s">
        <v>4146</v>
      </c>
      <c r="C812" s="116">
        <v>47</v>
      </c>
      <c r="D812" s="116" t="s">
        <v>51</v>
      </c>
      <c r="E812" t="s">
        <v>1050</v>
      </c>
      <c r="F812" s="116" t="s">
        <v>391</v>
      </c>
      <c r="G812" s="116" t="s">
        <v>1081</v>
      </c>
      <c r="H812" s="116">
        <v>324</v>
      </c>
      <c r="I812" s="116">
        <v>6</v>
      </c>
      <c r="J812" s="116">
        <v>10</v>
      </c>
    </row>
    <row r="813" spans="1:10" s="116" customFormat="1" x14ac:dyDescent="0.25">
      <c r="A813" s="116">
        <v>1870</v>
      </c>
      <c r="B813" t="s">
        <v>4146</v>
      </c>
      <c r="C813" s="116">
        <v>47</v>
      </c>
      <c r="D813" s="116" t="s">
        <v>51</v>
      </c>
      <c r="E813" t="s">
        <v>1050</v>
      </c>
      <c r="F813" s="116" t="s">
        <v>393</v>
      </c>
      <c r="G813" s="116" t="s">
        <v>1082</v>
      </c>
      <c r="H813" s="116">
        <v>325</v>
      </c>
      <c r="I813" s="116">
        <v>7</v>
      </c>
      <c r="J813" s="116">
        <v>26</v>
      </c>
    </row>
    <row r="814" spans="1:10" s="116" customFormat="1" x14ac:dyDescent="0.25">
      <c r="A814" s="116">
        <v>1871</v>
      </c>
      <c r="B814" t="s">
        <v>4146</v>
      </c>
      <c r="C814" s="116">
        <v>47</v>
      </c>
      <c r="D814" s="116" t="s">
        <v>51</v>
      </c>
      <c r="E814" t="s">
        <v>1050</v>
      </c>
      <c r="F814" s="116" t="s">
        <v>395</v>
      </c>
      <c r="G814" s="116" t="s">
        <v>1083</v>
      </c>
      <c r="H814" s="116">
        <v>326</v>
      </c>
      <c r="I814" s="116">
        <v>8</v>
      </c>
      <c r="J814" s="116">
        <v>14</v>
      </c>
    </row>
    <row r="815" spans="1:10" s="116" customFormat="1" x14ac:dyDescent="0.25">
      <c r="A815" s="116">
        <v>1872</v>
      </c>
      <c r="B815" t="s">
        <v>4146</v>
      </c>
      <c r="C815" s="116">
        <v>47</v>
      </c>
      <c r="D815" s="116" t="s">
        <v>51</v>
      </c>
      <c r="E815" t="s">
        <v>1050</v>
      </c>
      <c r="F815" s="116" t="s">
        <v>397</v>
      </c>
      <c r="G815" s="116" t="s">
        <v>1084</v>
      </c>
      <c r="H815" s="116">
        <v>327</v>
      </c>
      <c r="I815" s="116">
        <v>9</v>
      </c>
      <c r="J815" s="116">
        <v>8</v>
      </c>
    </row>
    <row r="816" spans="1:10" s="116" customFormat="1" ht="30" x14ac:dyDescent="0.25">
      <c r="A816" s="116">
        <v>1873</v>
      </c>
      <c r="B816" t="s">
        <v>4146</v>
      </c>
      <c r="C816" s="116">
        <v>47</v>
      </c>
      <c r="D816" s="116" t="s">
        <v>51</v>
      </c>
      <c r="E816" t="s">
        <v>1050</v>
      </c>
      <c r="F816" s="116" t="s">
        <v>399</v>
      </c>
      <c r="G816" s="116" t="s">
        <v>1085</v>
      </c>
      <c r="H816" s="116">
        <v>328</v>
      </c>
      <c r="I816" s="116">
        <v>10</v>
      </c>
      <c r="J816" s="116">
        <v>4</v>
      </c>
    </row>
    <row r="817" spans="1:10" s="116" customFormat="1" x14ac:dyDescent="0.25">
      <c r="A817" s="116">
        <v>1874</v>
      </c>
      <c r="B817" t="s">
        <v>4146</v>
      </c>
      <c r="C817" s="116">
        <v>47</v>
      </c>
      <c r="D817" s="116" t="s">
        <v>51</v>
      </c>
      <c r="E817" t="s">
        <v>1050</v>
      </c>
      <c r="F817" s="116" t="s">
        <v>401</v>
      </c>
      <c r="G817" s="116" t="s">
        <v>1086</v>
      </c>
      <c r="H817" s="116">
        <v>329</v>
      </c>
      <c r="I817" s="116">
        <v>11</v>
      </c>
      <c r="J817" s="116">
        <v>21</v>
      </c>
    </row>
    <row r="818" spans="1:10" s="116" customFormat="1" x14ac:dyDescent="0.25">
      <c r="A818" s="116">
        <v>1875</v>
      </c>
      <c r="B818" t="s">
        <v>4146</v>
      </c>
      <c r="C818" s="116">
        <v>47</v>
      </c>
      <c r="D818" s="116" t="s">
        <v>51</v>
      </c>
      <c r="E818" t="s">
        <v>1050</v>
      </c>
      <c r="F818" s="116" t="s">
        <v>403</v>
      </c>
      <c r="G818" s="116" t="s">
        <v>1087</v>
      </c>
      <c r="H818" s="116">
        <v>330</v>
      </c>
      <c r="I818" s="116">
        <v>12</v>
      </c>
      <c r="J818" s="116">
        <v>46</v>
      </c>
    </row>
    <row r="819" spans="1:10" s="116" customFormat="1" x14ac:dyDescent="0.25">
      <c r="A819" s="116">
        <v>1876</v>
      </c>
      <c r="B819" t="s">
        <v>4146</v>
      </c>
      <c r="C819" s="116">
        <v>47</v>
      </c>
      <c r="D819" s="116" t="s">
        <v>51</v>
      </c>
      <c r="E819" t="s">
        <v>1050</v>
      </c>
      <c r="F819" s="116" t="s">
        <v>405</v>
      </c>
      <c r="G819" s="116" t="s">
        <v>1088</v>
      </c>
      <c r="H819" s="116">
        <v>331</v>
      </c>
      <c r="I819" s="116">
        <v>13</v>
      </c>
      <c r="J819" s="116">
        <v>42</v>
      </c>
    </row>
    <row r="820" spans="1:10" s="116" customFormat="1" x14ac:dyDescent="0.25">
      <c r="A820" s="116">
        <v>1877</v>
      </c>
      <c r="B820" t="s">
        <v>4146</v>
      </c>
      <c r="C820" s="116">
        <v>47</v>
      </c>
      <c r="D820" s="116" t="s">
        <v>51</v>
      </c>
      <c r="E820" t="s">
        <v>1050</v>
      </c>
      <c r="F820" s="116" t="s">
        <v>407</v>
      </c>
      <c r="G820" s="116" t="s">
        <v>1089</v>
      </c>
      <c r="H820" s="116">
        <v>332</v>
      </c>
      <c r="I820" s="116">
        <v>14</v>
      </c>
      <c r="J820" s="116">
        <v>29</v>
      </c>
    </row>
    <row r="821" spans="1:10" s="116" customFormat="1" x14ac:dyDescent="0.25">
      <c r="A821" s="116">
        <v>1878</v>
      </c>
      <c r="B821" t="s">
        <v>4146</v>
      </c>
      <c r="C821" s="116">
        <v>47</v>
      </c>
      <c r="D821" s="116" t="s">
        <v>51</v>
      </c>
      <c r="E821" t="s">
        <v>1050</v>
      </c>
      <c r="F821" s="116" t="s">
        <v>409</v>
      </c>
      <c r="G821" s="116" t="s">
        <v>1090</v>
      </c>
      <c r="H821" s="116">
        <v>333</v>
      </c>
      <c r="I821" s="116">
        <v>15</v>
      </c>
      <c r="J821" s="116">
        <v>17</v>
      </c>
    </row>
    <row r="822" spans="1:10" s="116" customFormat="1" ht="30" x14ac:dyDescent="0.25">
      <c r="A822" s="116">
        <v>1879</v>
      </c>
      <c r="B822" t="s">
        <v>4146</v>
      </c>
      <c r="C822" s="116">
        <v>47</v>
      </c>
      <c r="D822" s="116" t="s">
        <v>51</v>
      </c>
      <c r="E822" t="s">
        <v>1050</v>
      </c>
      <c r="F822" s="116" t="s">
        <v>411</v>
      </c>
      <c r="G822" s="116" t="s">
        <v>1091</v>
      </c>
      <c r="H822" s="116">
        <v>334</v>
      </c>
      <c r="I822" s="116">
        <v>16</v>
      </c>
      <c r="J822" s="116">
        <v>23</v>
      </c>
    </row>
    <row r="823" spans="1:10" s="116" customFormat="1" x14ac:dyDescent="0.25">
      <c r="A823" s="116">
        <v>1880</v>
      </c>
      <c r="B823" t="s">
        <v>4146</v>
      </c>
      <c r="C823" s="116">
        <v>47</v>
      </c>
      <c r="D823" s="116" t="s">
        <v>51</v>
      </c>
      <c r="E823" t="s">
        <v>1050</v>
      </c>
      <c r="F823" s="116" t="s">
        <v>413</v>
      </c>
      <c r="G823" s="116" t="s">
        <v>1092</v>
      </c>
      <c r="H823" s="116">
        <v>335</v>
      </c>
      <c r="I823" s="116">
        <v>17</v>
      </c>
      <c r="J823" s="116">
        <v>24</v>
      </c>
    </row>
    <row r="824" spans="1:10" s="116" customFormat="1" x14ac:dyDescent="0.25">
      <c r="A824" s="116">
        <v>1881</v>
      </c>
      <c r="B824" t="s">
        <v>4146</v>
      </c>
      <c r="C824" s="116">
        <v>47</v>
      </c>
      <c r="D824" s="116" t="s">
        <v>51</v>
      </c>
      <c r="E824" t="s">
        <v>1050</v>
      </c>
      <c r="F824" s="116" t="s">
        <v>415</v>
      </c>
      <c r="G824" s="116" t="s">
        <v>1093</v>
      </c>
      <c r="H824" s="116">
        <v>336</v>
      </c>
      <c r="I824" s="116">
        <v>18</v>
      </c>
      <c r="J824" s="116">
        <v>32</v>
      </c>
    </row>
    <row r="825" spans="1:10" s="116" customFormat="1" x14ac:dyDescent="0.25">
      <c r="A825" s="116">
        <v>1882</v>
      </c>
      <c r="B825" t="s">
        <v>4146</v>
      </c>
      <c r="C825" s="116">
        <v>47</v>
      </c>
      <c r="D825" s="116" t="s">
        <v>51</v>
      </c>
      <c r="E825" t="s">
        <v>1050</v>
      </c>
      <c r="F825" s="116" t="s">
        <v>417</v>
      </c>
      <c r="G825" s="116" t="s">
        <v>1094</v>
      </c>
      <c r="H825" s="116">
        <v>337</v>
      </c>
      <c r="I825" s="116">
        <v>19</v>
      </c>
      <c r="J825" s="116">
        <v>16</v>
      </c>
    </row>
    <row r="826" spans="1:10" s="116" customFormat="1" x14ac:dyDescent="0.25">
      <c r="A826" s="116">
        <v>1883</v>
      </c>
      <c r="B826" t="s">
        <v>4146</v>
      </c>
      <c r="C826" s="116">
        <v>47</v>
      </c>
      <c r="D826" s="116" t="s">
        <v>51</v>
      </c>
      <c r="E826" t="s">
        <v>1050</v>
      </c>
      <c r="F826" s="116" t="s">
        <v>419</v>
      </c>
      <c r="G826" s="116" t="s">
        <v>1095</v>
      </c>
      <c r="H826" s="116">
        <v>338</v>
      </c>
      <c r="I826" s="116">
        <v>20</v>
      </c>
      <c r="J826" s="116">
        <v>41</v>
      </c>
    </row>
    <row r="827" spans="1:10" s="116" customFormat="1" x14ac:dyDescent="0.25">
      <c r="A827" s="116">
        <v>1884</v>
      </c>
      <c r="B827" t="s">
        <v>4146</v>
      </c>
      <c r="C827" s="116">
        <v>47</v>
      </c>
      <c r="D827" s="116" t="s">
        <v>51</v>
      </c>
      <c r="E827" t="s">
        <v>1050</v>
      </c>
      <c r="F827" s="116" t="s">
        <v>421</v>
      </c>
      <c r="G827" s="116" t="s">
        <v>1096</v>
      </c>
      <c r="H827" s="116">
        <v>339</v>
      </c>
      <c r="I827" s="116">
        <v>21</v>
      </c>
      <c r="J827" s="116">
        <v>13</v>
      </c>
    </row>
    <row r="828" spans="1:10" s="116" customFormat="1" x14ac:dyDescent="0.25">
      <c r="A828" s="116">
        <v>1885</v>
      </c>
      <c r="B828" t="s">
        <v>4146</v>
      </c>
      <c r="C828" s="116">
        <v>47</v>
      </c>
      <c r="D828" s="116" t="s">
        <v>51</v>
      </c>
      <c r="E828" t="s">
        <v>1050</v>
      </c>
      <c r="F828" s="116" t="s">
        <v>423</v>
      </c>
      <c r="G828" s="116" t="s">
        <v>1097</v>
      </c>
      <c r="H828" s="116">
        <v>340</v>
      </c>
      <c r="I828" s="116">
        <v>22</v>
      </c>
      <c r="J828" s="116">
        <v>39</v>
      </c>
    </row>
    <row r="829" spans="1:10" s="116" customFormat="1" ht="30" x14ac:dyDescent="0.25">
      <c r="A829" s="116">
        <v>1886</v>
      </c>
      <c r="B829" t="s">
        <v>4146</v>
      </c>
      <c r="C829" s="116">
        <v>47</v>
      </c>
      <c r="D829" s="116" t="s">
        <v>51</v>
      </c>
      <c r="E829" t="s">
        <v>1050</v>
      </c>
      <c r="F829" s="116" t="s">
        <v>425</v>
      </c>
      <c r="G829" s="116" t="s">
        <v>1098</v>
      </c>
      <c r="H829" s="116">
        <v>341</v>
      </c>
      <c r="I829" s="116">
        <v>23</v>
      </c>
      <c r="J829" s="116">
        <v>6</v>
      </c>
    </row>
    <row r="830" spans="1:10" s="116" customFormat="1" ht="30" x14ac:dyDescent="0.25">
      <c r="A830" s="116">
        <v>1887</v>
      </c>
      <c r="B830" t="s">
        <v>4146</v>
      </c>
      <c r="C830" s="116">
        <v>47</v>
      </c>
      <c r="D830" s="116" t="s">
        <v>51</v>
      </c>
      <c r="E830" t="s">
        <v>1050</v>
      </c>
      <c r="F830" s="116" t="s">
        <v>427</v>
      </c>
      <c r="G830" s="116" t="s">
        <v>1099</v>
      </c>
      <c r="H830" s="116">
        <v>342</v>
      </c>
      <c r="I830" s="116">
        <v>24</v>
      </c>
      <c r="J830" s="116">
        <v>34</v>
      </c>
    </row>
    <row r="831" spans="1:10" s="116" customFormat="1" x14ac:dyDescent="0.25">
      <c r="A831" s="116">
        <v>1888</v>
      </c>
      <c r="B831" t="s">
        <v>4146</v>
      </c>
      <c r="C831" s="116">
        <v>47</v>
      </c>
      <c r="D831" s="116" t="s">
        <v>51</v>
      </c>
      <c r="E831" t="s">
        <v>1050</v>
      </c>
      <c r="F831" s="116" t="s">
        <v>429</v>
      </c>
      <c r="G831" s="116" t="s">
        <v>1100</v>
      </c>
      <c r="H831" s="116">
        <v>343</v>
      </c>
      <c r="I831" s="116">
        <v>25</v>
      </c>
      <c r="J831" s="116">
        <v>5</v>
      </c>
    </row>
    <row r="832" spans="1:10" s="116" customFormat="1" x14ac:dyDescent="0.25">
      <c r="A832" s="116">
        <v>1889</v>
      </c>
      <c r="B832" t="s">
        <v>4146</v>
      </c>
      <c r="C832" s="116">
        <v>47</v>
      </c>
      <c r="D832" s="116" t="s">
        <v>51</v>
      </c>
      <c r="E832" t="s">
        <v>1050</v>
      </c>
      <c r="F832" s="116" t="s">
        <v>431</v>
      </c>
      <c r="G832" s="116" t="s">
        <v>1101</v>
      </c>
      <c r="H832" s="116">
        <v>344</v>
      </c>
      <c r="I832" s="116">
        <v>26</v>
      </c>
      <c r="J832" s="116">
        <v>30</v>
      </c>
    </row>
    <row r="833" spans="1:10" s="116" customFormat="1" x14ac:dyDescent="0.25">
      <c r="A833" s="116">
        <v>1890</v>
      </c>
      <c r="B833" t="s">
        <v>4146</v>
      </c>
      <c r="C833" s="116">
        <v>47</v>
      </c>
      <c r="D833" s="116" t="s">
        <v>51</v>
      </c>
      <c r="E833" t="s">
        <v>1050</v>
      </c>
      <c r="F833" s="116" t="s">
        <v>433</v>
      </c>
      <c r="G833" s="116" t="s">
        <v>1102</v>
      </c>
      <c r="H833" s="116">
        <v>345</v>
      </c>
      <c r="I833" s="116">
        <v>27</v>
      </c>
      <c r="J833" s="116">
        <v>43</v>
      </c>
    </row>
    <row r="834" spans="1:10" s="116" customFormat="1" x14ac:dyDescent="0.25">
      <c r="A834" s="116">
        <v>1891</v>
      </c>
      <c r="B834" t="s">
        <v>4146</v>
      </c>
      <c r="C834" s="116">
        <v>47</v>
      </c>
      <c r="D834" s="116" t="s">
        <v>51</v>
      </c>
      <c r="E834" t="s">
        <v>1050</v>
      </c>
      <c r="F834" s="116" t="s">
        <v>435</v>
      </c>
      <c r="G834" s="116" t="s">
        <v>1103</v>
      </c>
      <c r="H834" s="116">
        <v>346</v>
      </c>
      <c r="I834" s="116">
        <v>28</v>
      </c>
      <c r="J834" s="116">
        <v>33</v>
      </c>
    </row>
    <row r="835" spans="1:10" s="116" customFormat="1" x14ac:dyDescent="0.25">
      <c r="A835" s="116">
        <v>1892</v>
      </c>
      <c r="B835" t="s">
        <v>4146</v>
      </c>
      <c r="C835" s="116">
        <v>47</v>
      </c>
      <c r="D835" s="116" t="s">
        <v>51</v>
      </c>
      <c r="E835" t="s">
        <v>1050</v>
      </c>
      <c r="F835" s="116" t="s">
        <v>437</v>
      </c>
      <c r="G835" s="116" t="s">
        <v>1104</v>
      </c>
      <c r="H835" s="116">
        <v>347</v>
      </c>
      <c r="I835" s="116">
        <v>29</v>
      </c>
      <c r="J835" s="116">
        <v>15</v>
      </c>
    </row>
    <row r="836" spans="1:10" s="116" customFormat="1" x14ac:dyDescent="0.25">
      <c r="A836" s="116">
        <v>1893</v>
      </c>
      <c r="B836" t="s">
        <v>4146</v>
      </c>
      <c r="C836" s="116">
        <v>47</v>
      </c>
      <c r="D836" s="116" t="s">
        <v>51</v>
      </c>
      <c r="E836" t="s">
        <v>1050</v>
      </c>
      <c r="F836" s="116" t="s">
        <v>439</v>
      </c>
      <c r="G836" s="116" t="s">
        <v>1105</v>
      </c>
      <c r="H836" s="116">
        <v>348</v>
      </c>
      <c r="I836" s="116">
        <v>30</v>
      </c>
      <c r="J836" s="116">
        <v>36</v>
      </c>
    </row>
    <row r="837" spans="1:10" s="116" customFormat="1" ht="30" x14ac:dyDescent="0.25">
      <c r="A837" s="116">
        <v>1894</v>
      </c>
      <c r="B837" t="s">
        <v>4146</v>
      </c>
      <c r="C837" s="116">
        <v>47</v>
      </c>
      <c r="D837" s="116" t="s">
        <v>51</v>
      </c>
      <c r="E837" t="s">
        <v>1050</v>
      </c>
      <c r="F837" s="116" t="s">
        <v>441</v>
      </c>
      <c r="G837" s="116" t="s">
        <v>1106</v>
      </c>
      <c r="H837" s="116">
        <v>349</v>
      </c>
      <c r="I837" s="116">
        <v>31</v>
      </c>
      <c r="J837" s="116">
        <v>20</v>
      </c>
    </row>
    <row r="838" spans="1:10" s="116" customFormat="1" x14ac:dyDescent="0.25">
      <c r="A838" s="116">
        <v>1895</v>
      </c>
      <c r="B838" t="s">
        <v>4146</v>
      </c>
      <c r="C838" s="116">
        <v>47</v>
      </c>
      <c r="D838" s="116" t="s">
        <v>51</v>
      </c>
      <c r="E838" t="s">
        <v>1050</v>
      </c>
      <c r="F838" s="116" t="s">
        <v>443</v>
      </c>
      <c r="G838" s="116" t="s">
        <v>1107</v>
      </c>
      <c r="H838" s="116">
        <v>350</v>
      </c>
      <c r="I838" s="116">
        <v>32</v>
      </c>
      <c r="J838" s="116">
        <v>44</v>
      </c>
    </row>
    <row r="839" spans="1:10" s="116" customFormat="1" ht="30" x14ac:dyDescent="0.25">
      <c r="A839" s="116">
        <v>1896</v>
      </c>
      <c r="B839" t="s">
        <v>4146</v>
      </c>
      <c r="C839" s="116">
        <v>47</v>
      </c>
      <c r="D839" s="116" t="s">
        <v>51</v>
      </c>
      <c r="E839" t="s">
        <v>1050</v>
      </c>
      <c r="F839" s="116" t="s">
        <v>445</v>
      </c>
      <c r="G839" s="116" t="s">
        <v>1108</v>
      </c>
      <c r="H839" s="116">
        <v>351</v>
      </c>
      <c r="I839" s="116">
        <v>33</v>
      </c>
      <c r="J839" s="116">
        <v>1</v>
      </c>
    </row>
    <row r="840" spans="1:10" s="116" customFormat="1" x14ac:dyDescent="0.25">
      <c r="A840" s="116">
        <v>1897</v>
      </c>
      <c r="B840" t="s">
        <v>4146</v>
      </c>
      <c r="C840" s="116">
        <v>47</v>
      </c>
      <c r="D840" s="116" t="s">
        <v>51</v>
      </c>
      <c r="E840" t="s">
        <v>1050</v>
      </c>
      <c r="F840" s="116" t="s">
        <v>447</v>
      </c>
      <c r="G840" s="116" t="s">
        <v>1109</v>
      </c>
      <c r="H840" s="116">
        <v>352</v>
      </c>
      <c r="I840" s="116">
        <v>34</v>
      </c>
      <c r="J840" s="116">
        <v>28</v>
      </c>
    </row>
    <row r="841" spans="1:10" s="116" customFormat="1" x14ac:dyDescent="0.25">
      <c r="A841" s="116">
        <v>1898</v>
      </c>
      <c r="B841" t="s">
        <v>4146</v>
      </c>
      <c r="C841" s="116">
        <v>47</v>
      </c>
      <c r="D841" s="116" t="s">
        <v>51</v>
      </c>
      <c r="E841" t="s">
        <v>1050</v>
      </c>
      <c r="F841" s="116" t="s">
        <v>449</v>
      </c>
      <c r="G841" s="116" t="s">
        <v>1110</v>
      </c>
      <c r="H841" s="116">
        <v>353</v>
      </c>
      <c r="I841" s="116">
        <v>35</v>
      </c>
      <c r="J841" s="116">
        <v>38</v>
      </c>
    </row>
    <row r="842" spans="1:10" s="116" customFormat="1" x14ac:dyDescent="0.25">
      <c r="A842" s="116">
        <v>1899</v>
      </c>
      <c r="B842" t="s">
        <v>4146</v>
      </c>
      <c r="C842" s="116">
        <v>47</v>
      </c>
      <c r="D842" s="116" t="s">
        <v>51</v>
      </c>
      <c r="E842" t="s">
        <v>1050</v>
      </c>
      <c r="F842" s="116" t="s">
        <v>451</v>
      </c>
      <c r="G842" s="116" t="s">
        <v>1111</v>
      </c>
      <c r="H842" s="116">
        <v>354</v>
      </c>
      <c r="I842" s="116">
        <v>36</v>
      </c>
      <c r="J842" s="116">
        <v>27</v>
      </c>
    </row>
    <row r="843" spans="1:10" s="116" customFormat="1" x14ac:dyDescent="0.25">
      <c r="A843" s="116">
        <v>1900</v>
      </c>
      <c r="B843" t="s">
        <v>4146</v>
      </c>
      <c r="C843" s="116">
        <v>47</v>
      </c>
      <c r="D843" s="116" t="s">
        <v>51</v>
      </c>
      <c r="E843" t="s">
        <v>1050</v>
      </c>
      <c r="F843" s="116" t="s">
        <v>453</v>
      </c>
      <c r="G843" s="116" t="s">
        <v>1112</v>
      </c>
      <c r="H843" s="116">
        <v>355</v>
      </c>
      <c r="I843" s="116">
        <v>37</v>
      </c>
      <c r="J843" s="116">
        <v>31</v>
      </c>
    </row>
    <row r="844" spans="1:10" s="116" customFormat="1" x14ac:dyDescent="0.25">
      <c r="A844" s="116">
        <v>1901</v>
      </c>
      <c r="B844" t="s">
        <v>4146</v>
      </c>
      <c r="C844" s="116">
        <v>47</v>
      </c>
      <c r="D844" s="116" t="s">
        <v>51</v>
      </c>
      <c r="E844" t="s">
        <v>1050</v>
      </c>
      <c r="F844" s="116" t="s">
        <v>455</v>
      </c>
      <c r="G844" s="116" t="s">
        <v>1113</v>
      </c>
      <c r="H844" s="116">
        <v>356</v>
      </c>
      <c r="I844" s="116">
        <v>38</v>
      </c>
      <c r="J844" s="116">
        <v>3</v>
      </c>
    </row>
    <row r="845" spans="1:10" s="116" customFormat="1" x14ac:dyDescent="0.25">
      <c r="A845" s="116">
        <v>1902</v>
      </c>
      <c r="B845" t="s">
        <v>4146</v>
      </c>
      <c r="C845" s="116">
        <v>47</v>
      </c>
      <c r="D845" s="116" t="s">
        <v>51</v>
      </c>
      <c r="E845" t="s">
        <v>1050</v>
      </c>
      <c r="F845" s="116" t="s">
        <v>457</v>
      </c>
      <c r="G845" s="116" t="s">
        <v>1114</v>
      </c>
      <c r="H845" s="116">
        <v>357</v>
      </c>
      <c r="I845" s="116">
        <v>39</v>
      </c>
      <c r="J845" s="116">
        <v>22</v>
      </c>
    </row>
    <row r="846" spans="1:10" s="116" customFormat="1" x14ac:dyDescent="0.25">
      <c r="A846" s="116">
        <v>1903</v>
      </c>
      <c r="B846" t="s">
        <v>4146</v>
      </c>
      <c r="C846" s="116">
        <v>47</v>
      </c>
      <c r="D846" s="116" t="s">
        <v>51</v>
      </c>
      <c r="E846" t="s">
        <v>1050</v>
      </c>
      <c r="F846" s="116" t="s">
        <v>459</v>
      </c>
      <c r="G846" s="116" t="s">
        <v>1115</v>
      </c>
      <c r="H846" s="116">
        <v>358</v>
      </c>
      <c r="I846" s="116">
        <v>40</v>
      </c>
      <c r="J846" s="116">
        <v>9</v>
      </c>
    </row>
    <row r="847" spans="1:10" s="116" customFormat="1" x14ac:dyDescent="0.25">
      <c r="A847" s="116">
        <v>1904</v>
      </c>
      <c r="B847" t="s">
        <v>4146</v>
      </c>
      <c r="C847" s="116">
        <v>47</v>
      </c>
      <c r="D847" s="116" t="s">
        <v>51</v>
      </c>
      <c r="E847" t="s">
        <v>1050</v>
      </c>
      <c r="F847" s="116" t="s">
        <v>461</v>
      </c>
      <c r="G847" s="116" t="s">
        <v>1116</v>
      </c>
      <c r="H847" s="116">
        <v>359</v>
      </c>
      <c r="I847" s="116">
        <v>41</v>
      </c>
      <c r="J847" s="116">
        <v>47</v>
      </c>
    </row>
    <row r="848" spans="1:10" s="116" customFormat="1" ht="30" x14ac:dyDescent="0.25">
      <c r="A848" s="116">
        <v>1905</v>
      </c>
      <c r="B848" t="s">
        <v>4146</v>
      </c>
      <c r="C848" s="116">
        <v>47</v>
      </c>
      <c r="D848" s="116" t="s">
        <v>51</v>
      </c>
      <c r="E848" t="s">
        <v>1050</v>
      </c>
      <c r="F848" s="116" t="s">
        <v>463</v>
      </c>
      <c r="G848" s="116" t="s">
        <v>1117</v>
      </c>
      <c r="H848" s="116">
        <v>360</v>
      </c>
      <c r="I848" s="116">
        <v>42</v>
      </c>
      <c r="J848" s="116">
        <v>19</v>
      </c>
    </row>
    <row r="849" spans="1:10" s="116" customFormat="1" x14ac:dyDescent="0.25">
      <c r="A849" s="116">
        <v>1906</v>
      </c>
      <c r="B849" t="s">
        <v>4146</v>
      </c>
      <c r="C849" s="116">
        <v>47</v>
      </c>
      <c r="D849" s="116" t="s">
        <v>51</v>
      </c>
      <c r="E849" t="s">
        <v>1050</v>
      </c>
      <c r="F849" s="116" t="s">
        <v>465</v>
      </c>
      <c r="G849" s="116" t="s">
        <v>1118</v>
      </c>
      <c r="H849" s="116">
        <v>361</v>
      </c>
      <c r="I849" s="116">
        <v>43</v>
      </c>
      <c r="J849" s="116">
        <v>2</v>
      </c>
    </row>
    <row r="850" spans="1:10" s="116" customFormat="1" ht="30" x14ac:dyDescent="0.25">
      <c r="A850" s="116">
        <v>1907</v>
      </c>
      <c r="B850" t="s">
        <v>4146</v>
      </c>
      <c r="C850" s="116">
        <v>47</v>
      </c>
      <c r="D850" s="116" t="s">
        <v>51</v>
      </c>
      <c r="E850" t="s">
        <v>1050</v>
      </c>
      <c r="F850" s="116" t="s">
        <v>467</v>
      </c>
      <c r="G850" s="116" t="s">
        <v>1119</v>
      </c>
      <c r="H850" s="116">
        <v>362</v>
      </c>
      <c r="I850" s="116">
        <v>44</v>
      </c>
      <c r="J850" s="116">
        <v>18</v>
      </c>
    </row>
    <row r="851" spans="1:10" s="116" customFormat="1" x14ac:dyDescent="0.25">
      <c r="A851" s="116">
        <v>1908</v>
      </c>
      <c r="B851" t="s">
        <v>4146</v>
      </c>
      <c r="C851" s="116">
        <v>47</v>
      </c>
      <c r="D851" s="116" t="s">
        <v>51</v>
      </c>
      <c r="E851" t="s">
        <v>1050</v>
      </c>
      <c r="F851" s="116" t="s">
        <v>469</v>
      </c>
      <c r="G851" s="116" t="s">
        <v>1120</v>
      </c>
      <c r="H851" s="116">
        <v>363</v>
      </c>
      <c r="I851" s="116">
        <v>45</v>
      </c>
      <c r="J851" s="116">
        <v>40</v>
      </c>
    </row>
    <row r="852" spans="1:10" s="116" customFormat="1" x14ac:dyDescent="0.25">
      <c r="A852" s="116">
        <v>1909</v>
      </c>
      <c r="B852" t="s">
        <v>4146</v>
      </c>
      <c r="C852" s="116">
        <v>47</v>
      </c>
      <c r="D852" s="116" t="s">
        <v>51</v>
      </c>
      <c r="E852" t="s">
        <v>1050</v>
      </c>
      <c r="F852" s="116" t="s">
        <v>471</v>
      </c>
      <c r="G852" s="116" t="s">
        <v>1121</v>
      </c>
      <c r="H852" s="116">
        <v>364</v>
      </c>
      <c r="I852" s="116">
        <v>46</v>
      </c>
      <c r="J852" s="116">
        <v>25</v>
      </c>
    </row>
    <row r="853" spans="1:10" s="116" customFormat="1" x14ac:dyDescent="0.25">
      <c r="A853" s="116">
        <v>1910</v>
      </c>
      <c r="B853" t="s">
        <v>4146</v>
      </c>
      <c r="C853" s="116">
        <v>47</v>
      </c>
      <c r="D853" s="116" t="s">
        <v>51</v>
      </c>
      <c r="E853" t="s">
        <v>1050</v>
      </c>
      <c r="F853" s="116" t="s">
        <v>473</v>
      </c>
      <c r="G853" s="116" t="s">
        <v>1122</v>
      </c>
      <c r="H853" s="116">
        <v>365</v>
      </c>
      <c r="I853" s="116">
        <v>47</v>
      </c>
      <c r="J853" s="116">
        <v>11</v>
      </c>
    </row>
    <row r="854" spans="1:10" s="116" customFormat="1" x14ac:dyDescent="0.25">
      <c r="A854" s="116">
        <v>1911</v>
      </c>
      <c r="B854" t="s">
        <v>755</v>
      </c>
      <c r="C854" s="116">
        <v>25</v>
      </c>
      <c r="D854" s="116" t="s">
        <v>28</v>
      </c>
      <c r="E854" t="s">
        <v>682</v>
      </c>
      <c r="F854" s="116" t="s">
        <v>383</v>
      </c>
      <c r="G854" s="116" t="s">
        <v>683</v>
      </c>
      <c r="H854" s="116">
        <v>566</v>
      </c>
      <c r="I854" s="116">
        <v>1</v>
      </c>
      <c r="J854" s="116">
        <v>12</v>
      </c>
    </row>
    <row r="855" spans="1:10" s="116" customFormat="1" x14ac:dyDescent="0.25">
      <c r="A855" s="116">
        <v>1912</v>
      </c>
      <c r="B855" t="s">
        <v>755</v>
      </c>
      <c r="C855" s="116">
        <v>25</v>
      </c>
      <c r="D855" s="116" t="s">
        <v>28</v>
      </c>
      <c r="E855" t="s">
        <v>682</v>
      </c>
      <c r="F855" s="116" t="s">
        <v>387</v>
      </c>
      <c r="G855" s="116" t="s">
        <v>684</v>
      </c>
      <c r="H855" s="116">
        <v>568</v>
      </c>
      <c r="I855" s="116">
        <v>2</v>
      </c>
      <c r="J855" s="116">
        <v>45</v>
      </c>
    </row>
    <row r="856" spans="1:10" s="116" customFormat="1" x14ac:dyDescent="0.25">
      <c r="A856" s="116">
        <v>1913</v>
      </c>
      <c r="B856" t="s">
        <v>755</v>
      </c>
      <c r="C856" s="116">
        <v>25</v>
      </c>
      <c r="D856" s="116" t="s">
        <v>28</v>
      </c>
      <c r="E856" t="s">
        <v>682</v>
      </c>
      <c r="F856" s="116" t="s">
        <v>389</v>
      </c>
      <c r="G856" s="116" t="s">
        <v>685</v>
      </c>
      <c r="H856" s="116">
        <v>569</v>
      </c>
      <c r="I856" s="116">
        <v>3</v>
      </c>
      <c r="J856" s="116">
        <v>7</v>
      </c>
    </row>
    <row r="857" spans="1:10" s="116" customFormat="1" x14ac:dyDescent="0.25">
      <c r="A857" s="116">
        <v>1914</v>
      </c>
      <c r="B857" t="s">
        <v>755</v>
      </c>
      <c r="C857" s="116">
        <v>25</v>
      </c>
      <c r="D857" s="116" t="s">
        <v>28</v>
      </c>
      <c r="E857" t="s">
        <v>682</v>
      </c>
      <c r="F857" s="116" t="s">
        <v>391</v>
      </c>
      <c r="G857" s="116" t="s">
        <v>686</v>
      </c>
      <c r="H857" s="116">
        <v>570</v>
      </c>
      <c r="I857" s="116">
        <v>4</v>
      </c>
      <c r="J857" s="116">
        <v>10</v>
      </c>
    </row>
    <row r="858" spans="1:10" s="116" customFormat="1" x14ac:dyDescent="0.25">
      <c r="A858" s="116">
        <v>1915</v>
      </c>
      <c r="B858" t="s">
        <v>755</v>
      </c>
      <c r="C858" s="116">
        <v>25</v>
      </c>
      <c r="D858" s="116" t="s">
        <v>28</v>
      </c>
      <c r="E858" t="s">
        <v>682</v>
      </c>
      <c r="F858" s="116" t="s">
        <v>405</v>
      </c>
      <c r="G858" s="116" t="s">
        <v>687</v>
      </c>
      <c r="H858" s="116">
        <v>577</v>
      </c>
      <c r="I858" s="116">
        <v>5</v>
      </c>
      <c r="J858" s="116">
        <v>42</v>
      </c>
    </row>
    <row r="859" spans="1:10" s="116" customFormat="1" ht="30" x14ac:dyDescent="0.25">
      <c r="A859" s="116">
        <v>1916</v>
      </c>
      <c r="B859" t="s">
        <v>755</v>
      </c>
      <c r="C859" s="116">
        <v>25</v>
      </c>
      <c r="D859" s="116" t="s">
        <v>28</v>
      </c>
      <c r="E859" t="s">
        <v>682</v>
      </c>
      <c r="F859" s="116" t="s">
        <v>445</v>
      </c>
      <c r="G859" s="116" t="s">
        <v>688</v>
      </c>
      <c r="H859" s="116">
        <v>597</v>
      </c>
      <c r="I859" s="116">
        <v>6</v>
      </c>
      <c r="J859" s="116">
        <v>1</v>
      </c>
    </row>
    <row r="860" spans="1:10" s="116" customFormat="1" x14ac:dyDescent="0.25">
      <c r="A860" s="116">
        <v>1917</v>
      </c>
      <c r="B860" t="s">
        <v>755</v>
      </c>
      <c r="C860" s="116">
        <v>25</v>
      </c>
      <c r="D860" s="116" t="s">
        <v>28</v>
      </c>
      <c r="E860" t="s">
        <v>682</v>
      </c>
      <c r="F860" s="116" t="s">
        <v>443</v>
      </c>
      <c r="G860" s="116" t="s">
        <v>689</v>
      </c>
      <c r="H860" s="116">
        <v>596</v>
      </c>
      <c r="I860" s="116">
        <v>7</v>
      </c>
      <c r="J860" s="116">
        <v>44</v>
      </c>
    </row>
    <row r="861" spans="1:10" s="116" customFormat="1" x14ac:dyDescent="0.25">
      <c r="A861" s="116">
        <v>1918</v>
      </c>
      <c r="B861" t="s">
        <v>755</v>
      </c>
      <c r="C861" s="116">
        <v>25</v>
      </c>
      <c r="D861" s="116" t="s">
        <v>28</v>
      </c>
      <c r="E861" t="s">
        <v>682</v>
      </c>
      <c r="F861" s="116" t="s">
        <v>401</v>
      </c>
      <c r="G861" s="116" t="s">
        <v>690</v>
      </c>
      <c r="H861" s="116">
        <v>575</v>
      </c>
      <c r="I861" s="116">
        <v>8</v>
      </c>
      <c r="J861" s="116">
        <v>21</v>
      </c>
    </row>
    <row r="862" spans="1:10" s="116" customFormat="1" x14ac:dyDescent="0.25">
      <c r="A862" s="116">
        <v>1919</v>
      </c>
      <c r="B862" t="s">
        <v>755</v>
      </c>
      <c r="C862" s="116">
        <v>25</v>
      </c>
      <c r="D862" s="116" t="s">
        <v>28</v>
      </c>
      <c r="E862" t="s">
        <v>682</v>
      </c>
      <c r="F862" s="116" t="s">
        <v>413</v>
      </c>
      <c r="G862" s="116" t="s">
        <v>691</v>
      </c>
      <c r="H862" s="116">
        <v>581</v>
      </c>
      <c r="I862" s="116">
        <v>9</v>
      </c>
      <c r="J862" s="116">
        <v>24</v>
      </c>
    </row>
    <row r="863" spans="1:10" s="116" customFormat="1" x14ac:dyDescent="0.25">
      <c r="A863" s="116">
        <v>1920</v>
      </c>
      <c r="B863" t="s">
        <v>755</v>
      </c>
      <c r="C863" s="116">
        <v>25</v>
      </c>
      <c r="D863" s="116" t="s">
        <v>28</v>
      </c>
      <c r="E863" t="s">
        <v>682</v>
      </c>
      <c r="F863" s="116" t="s">
        <v>409</v>
      </c>
      <c r="G863" s="116" t="s">
        <v>692</v>
      </c>
      <c r="H863" s="116">
        <v>579</v>
      </c>
      <c r="I863" s="116">
        <v>10</v>
      </c>
      <c r="J863" s="116">
        <v>17</v>
      </c>
    </row>
    <row r="864" spans="1:10" s="116" customFormat="1" x14ac:dyDescent="0.25">
      <c r="A864" s="116">
        <v>1921</v>
      </c>
      <c r="B864" t="s">
        <v>755</v>
      </c>
      <c r="C864" s="116">
        <v>25</v>
      </c>
      <c r="D864" s="116" t="s">
        <v>28</v>
      </c>
      <c r="E864" t="s">
        <v>682</v>
      </c>
      <c r="F864" s="116" t="s">
        <v>451</v>
      </c>
      <c r="G864" s="116" t="s">
        <v>693</v>
      </c>
      <c r="H864" s="116">
        <v>600</v>
      </c>
      <c r="I864" s="116">
        <v>11</v>
      </c>
      <c r="J864" s="116">
        <v>27</v>
      </c>
    </row>
    <row r="865" spans="1:10" s="116" customFormat="1" ht="30" x14ac:dyDescent="0.25">
      <c r="A865" s="116">
        <v>1922</v>
      </c>
      <c r="B865" t="s">
        <v>755</v>
      </c>
      <c r="C865" s="116">
        <v>25</v>
      </c>
      <c r="D865" s="116" t="s">
        <v>28</v>
      </c>
      <c r="E865" t="s">
        <v>682</v>
      </c>
      <c r="F865" s="116" t="s">
        <v>463</v>
      </c>
      <c r="G865" s="116" t="s">
        <v>694</v>
      </c>
      <c r="H865" s="116">
        <v>606</v>
      </c>
      <c r="I865" s="116">
        <v>12</v>
      </c>
      <c r="J865" s="116">
        <v>19</v>
      </c>
    </row>
    <row r="866" spans="1:10" s="116" customFormat="1" x14ac:dyDescent="0.25">
      <c r="A866" s="116">
        <v>1923</v>
      </c>
      <c r="B866" t="s">
        <v>755</v>
      </c>
      <c r="C866" s="116">
        <v>25</v>
      </c>
      <c r="D866" s="116" t="s">
        <v>28</v>
      </c>
      <c r="E866" t="s">
        <v>682</v>
      </c>
      <c r="F866" s="116" t="s">
        <v>417</v>
      </c>
      <c r="G866" s="116" t="s">
        <v>695</v>
      </c>
      <c r="H866" s="116">
        <v>583</v>
      </c>
      <c r="I866" s="116">
        <v>13</v>
      </c>
      <c r="J866" s="116">
        <v>16</v>
      </c>
    </row>
    <row r="867" spans="1:10" s="116" customFormat="1" x14ac:dyDescent="0.25">
      <c r="A867" s="116">
        <v>1924</v>
      </c>
      <c r="B867" t="s">
        <v>755</v>
      </c>
      <c r="C867" s="116">
        <v>25</v>
      </c>
      <c r="D867" s="116" t="s">
        <v>28</v>
      </c>
      <c r="E867" t="s">
        <v>682</v>
      </c>
      <c r="F867" s="116" t="s">
        <v>431</v>
      </c>
      <c r="G867" s="116" t="s">
        <v>696</v>
      </c>
      <c r="H867" s="116">
        <v>590</v>
      </c>
      <c r="I867" s="116">
        <v>14</v>
      </c>
      <c r="J867" s="116">
        <v>30</v>
      </c>
    </row>
    <row r="868" spans="1:10" s="116" customFormat="1" x14ac:dyDescent="0.25">
      <c r="A868" s="116">
        <v>1925</v>
      </c>
      <c r="B868" t="s">
        <v>755</v>
      </c>
      <c r="C868" s="116">
        <v>25</v>
      </c>
      <c r="D868" s="116" t="s">
        <v>28</v>
      </c>
      <c r="E868" t="s">
        <v>682</v>
      </c>
      <c r="F868" s="116" t="s">
        <v>429</v>
      </c>
      <c r="G868" s="116" t="s">
        <v>697</v>
      </c>
      <c r="H868" s="116">
        <v>589</v>
      </c>
      <c r="I868" s="116">
        <v>15</v>
      </c>
      <c r="J868" s="116">
        <v>5</v>
      </c>
    </row>
    <row r="869" spans="1:10" s="116" customFormat="1" x14ac:dyDescent="0.25">
      <c r="A869" s="116">
        <v>1926</v>
      </c>
      <c r="B869" t="s">
        <v>755</v>
      </c>
      <c r="C869" s="116">
        <v>25</v>
      </c>
      <c r="D869" s="116" t="s">
        <v>28</v>
      </c>
      <c r="E869" t="s">
        <v>682</v>
      </c>
      <c r="F869" s="116" t="s">
        <v>437</v>
      </c>
      <c r="G869" s="116" t="s">
        <v>698</v>
      </c>
      <c r="H869" s="116">
        <v>593</v>
      </c>
      <c r="I869" s="116">
        <v>16</v>
      </c>
      <c r="J869" s="116">
        <v>15</v>
      </c>
    </row>
    <row r="870" spans="1:10" s="116" customFormat="1" ht="30" x14ac:dyDescent="0.25">
      <c r="A870" s="116">
        <v>1927</v>
      </c>
      <c r="B870" t="s">
        <v>755</v>
      </c>
      <c r="C870" s="116">
        <v>25</v>
      </c>
      <c r="D870" s="116" t="s">
        <v>28</v>
      </c>
      <c r="E870" t="s">
        <v>682</v>
      </c>
      <c r="F870" s="116" t="s">
        <v>441</v>
      </c>
      <c r="G870" s="116" t="s">
        <v>699</v>
      </c>
      <c r="H870" s="116">
        <v>595</v>
      </c>
      <c r="I870" s="116">
        <v>17</v>
      </c>
      <c r="J870" s="116">
        <v>20</v>
      </c>
    </row>
    <row r="871" spans="1:10" s="116" customFormat="1" x14ac:dyDescent="0.25">
      <c r="A871" s="116">
        <v>1928</v>
      </c>
      <c r="B871" t="s">
        <v>755</v>
      </c>
      <c r="C871" s="116">
        <v>25</v>
      </c>
      <c r="D871" s="116" t="s">
        <v>28</v>
      </c>
      <c r="E871" t="s">
        <v>682</v>
      </c>
      <c r="F871" s="116" t="s">
        <v>453</v>
      </c>
      <c r="G871" s="116" t="s">
        <v>700</v>
      </c>
      <c r="H871" s="116">
        <v>601</v>
      </c>
      <c r="I871" s="116">
        <v>18</v>
      </c>
      <c r="J871" s="116">
        <v>31</v>
      </c>
    </row>
    <row r="872" spans="1:10" s="116" customFormat="1" x14ac:dyDescent="0.25">
      <c r="A872" s="116">
        <v>1929</v>
      </c>
      <c r="B872" t="s">
        <v>755</v>
      </c>
      <c r="C872" s="116">
        <v>25</v>
      </c>
      <c r="D872" s="116" t="s">
        <v>28</v>
      </c>
      <c r="E872" t="s">
        <v>682</v>
      </c>
      <c r="F872" s="116" t="s">
        <v>459</v>
      </c>
      <c r="G872" s="116" t="s">
        <v>701</v>
      </c>
      <c r="H872" s="116">
        <v>604</v>
      </c>
      <c r="I872" s="116">
        <v>19</v>
      </c>
      <c r="J872" s="116">
        <v>9</v>
      </c>
    </row>
    <row r="873" spans="1:10" s="116" customFormat="1" ht="30" x14ac:dyDescent="0.25">
      <c r="A873" s="116">
        <v>1930</v>
      </c>
      <c r="B873" t="s">
        <v>755</v>
      </c>
      <c r="C873" s="116">
        <v>25</v>
      </c>
      <c r="D873" s="116" t="s">
        <v>28</v>
      </c>
      <c r="E873" t="s">
        <v>682</v>
      </c>
      <c r="F873" s="116" t="s">
        <v>461</v>
      </c>
      <c r="G873" s="116" t="s">
        <v>702</v>
      </c>
      <c r="H873" s="116">
        <v>605</v>
      </c>
      <c r="I873" s="116">
        <v>20</v>
      </c>
      <c r="J873" s="116">
        <v>47</v>
      </c>
    </row>
    <row r="874" spans="1:10" s="116" customFormat="1" x14ac:dyDescent="0.25">
      <c r="A874" s="116">
        <v>1931</v>
      </c>
      <c r="B874" t="s">
        <v>755</v>
      </c>
      <c r="C874" s="116">
        <v>25</v>
      </c>
      <c r="D874" s="116" t="s">
        <v>28</v>
      </c>
      <c r="E874" t="s">
        <v>682</v>
      </c>
      <c r="F874" s="116" t="s">
        <v>421</v>
      </c>
      <c r="G874" s="116" t="s">
        <v>703</v>
      </c>
      <c r="H874" s="116">
        <v>585</v>
      </c>
      <c r="I874" s="116">
        <v>21</v>
      </c>
      <c r="J874" s="116">
        <v>13</v>
      </c>
    </row>
    <row r="875" spans="1:10" s="116" customFormat="1" x14ac:dyDescent="0.25">
      <c r="A875" s="116">
        <v>1932</v>
      </c>
      <c r="B875" t="s">
        <v>755</v>
      </c>
      <c r="C875" s="116">
        <v>25</v>
      </c>
      <c r="D875" s="116" t="s">
        <v>28</v>
      </c>
      <c r="E875" t="s">
        <v>682</v>
      </c>
      <c r="F875" s="116" t="s">
        <v>465</v>
      </c>
      <c r="G875" s="116" t="s">
        <v>704</v>
      </c>
      <c r="H875" s="116">
        <v>607</v>
      </c>
      <c r="I875" s="116">
        <v>22</v>
      </c>
      <c r="J875" s="116">
        <v>2</v>
      </c>
    </row>
    <row r="876" spans="1:10" s="116" customFormat="1" ht="30" x14ac:dyDescent="0.25">
      <c r="A876" s="116">
        <v>1933</v>
      </c>
      <c r="B876" t="s">
        <v>755</v>
      </c>
      <c r="C876" s="116">
        <v>25</v>
      </c>
      <c r="D876" s="116" t="s">
        <v>28</v>
      </c>
      <c r="E876" t="s">
        <v>682</v>
      </c>
      <c r="F876" s="116" t="s">
        <v>467</v>
      </c>
      <c r="G876" s="116" t="s">
        <v>705</v>
      </c>
      <c r="H876" s="116">
        <v>608</v>
      </c>
      <c r="I876" s="116">
        <v>23</v>
      </c>
      <c r="J876" s="116">
        <v>18</v>
      </c>
    </row>
    <row r="877" spans="1:10" s="116" customFormat="1" x14ac:dyDescent="0.25">
      <c r="A877" s="116">
        <v>1934</v>
      </c>
      <c r="B877" t="s">
        <v>755</v>
      </c>
      <c r="C877" s="116">
        <v>25</v>
      </c>
      <c r="D877" s="116" t="s">
        <v>28</v>
      </c>
      <c r="E877" t="s">
        <v>682</v>
      </c>
      <c r="F877" s="116" t="s">
        <v>473</v>
      </c>
      <c r="G877" s="116" t="s">
        <v>706</v>
      </c>
      <c r="H877" s="116">
        <v>611</v>
      </c>
      <c r="I877" s="116">
        <v>24</v>
      </c>
      <c r="J877" s="116">
        <v>11</v>
      </c>
    </row>
    <row r="878" spans="1:10" s="116" customFormat="1" x14ac:dyDescent="0.25">
      <c r="A878" s="116">
        <v>1935</v>
      </c>
      <c r="B878" t="s">
        <v>755</v>
      </c>
      <c r="C878" s="116">
        <v>25</v>
      </c>
      <c r="D878" s="116" t="s">
        <v>28</v>
      </c>
      <c r="E878" t="s">
        <v>682</v>
      </c>
      <c r="F878" s="116" t="s">
        <v>433</v>
      </c>
      <c r="G878" s="116" t="s">
        <v>707</v>
      </c>
      <c r="H878" s="116">
        <v>591</v>
      </c>
      <c r="I878" s="116">
        <v>25</v>
      </c>
      <c r="J878" s="116">
        <v>43</v>
      </c>
    </row>
    <row r="879" spans="1:10" s="116" customFormat="1" x14ac:dyDescent="0.25">
      <c r="A879" s="116">
        <v>1936</v>
      </c>
      <c r="B879" t="s">
        <v>756</v>
      </c>
      <c r="C879" s="116">
        <v>25</v>
      </c>
      <c r="D879" s="116" t="s">
        <v>51</v>
      </c>
      <c r="E879" t="s">
        <v>682</v>
      </c>
      <c r="F879" s="116" t="s">
        <v>383</v>
      </c>
      <c r="G879" s="116" t="s">
        <v>710</v>
      </c>
      <c r="H879" s="116">
        <v>414</v>
      </c>
      <c r="I879" s="116">
        <v>1</v>
      </c>
      <c r="J879" s="116">
        <v>12</v>
      </c>
    </row>
    <row r="880" spans="1:10" s="116" customFormat="1" x14ac:dyDescent="0.25">
      <c r="A880" s="116">
        <v>1937</v>
      </c>
      <c r="B880" t="s">
        <v>756</v>
      </c>
      <c r="C880" s="116">
        <v>25</v>
      </c>
      <c r="D880" s="116" t="s">
        <v>51</v>
      </c>
      <c r="E880" t="s">
        <v>682</v>
      </c>
      <c r="F880" s="116" t="s">
        <v>387</v>
      </c>
      <c r="G880" s="116" t="s">
        <v>712</v>
      </c>
      <c r="H880" s="116">
        <v>416</v>
      </c>
      <c r="I880" s="116">
        <v>2</v>
      </c>
      <c r="J880" s="116">
        <v>45</v>
      </c>
    </row>
    <row r="881" spans="1:10" s="116" customFormat="1" x14ac:dyDescent="0.25">
      <c r="A881" s="116">
        <v>1938</v>
      </c>
      <c r="B881" t="s">
        <v>756</v>
      </c>
      <c r="C881" s="116">
        <v>25</v>
      </c>
      <c r="D881" s="116" t="s">
        <v>51</v>
      </c>
      <c r="E881" t="s">
        <v>682</v>
      </c>
      <c r="F881" s="116" t="s">
        <v>389</v>
      </c>
      <c r="G881" s="116" t="s">
        <v>713</v>
      </c>
      <c r="H881" s="116">
        <v>417</v>
      </c>
      <c r="I881" s="116">
        <v>3</v>
      </c>
      <c r="J881" s="116">
        <v>7</v>
      </c>
    </row>
    <row r="882" spans="1:10" s="116" customFormat="1" x14ac:dyDescent="0.25">
      <c r="A882" s="116">
        <v>1939</v>
      </c>
      <c r="B882" t="s">
        <v>756</v>
      </c>
      <c r="C882" s="116">
        <v>25</v>
      </c>
      <c r="D882" s="116" t="s">
        <v>51</v>
      </c>
      <c r="E882" t="s">
        <v>682</v>
      </c>
      <c r="F882" s="116" t="s">
        <v>391</v>
      </c>
      <c r="G882" s="116" t="s">
        <v>714</v>
      </c>
      <c r="H882" s="116">
        <v>418</v>
      </c>
      <c r="I882" s="116">
        <v>4</v>
      </c>
      <c r="J882" s="116">
        <v>10</v>
      </c>
    </row>
    <row r="883" spans="1:10" s="116" customFormat="1" x14ac:dyDescent="0.25">
      <c r="A883" s="116">
        <v>1940</v>
      </c>
      <c r="B883" t="s">
        <v>756</v>
      </c>
      <c r="C883" s="116">
        <v>25</v>
      </c>
      <c r="D883" s="116" t="s">
        <v>51</v>
      </c>
      <c r="E883" t="s">
        <v>682</v>
      </c>
      <c r="F883" s="116" t="s">
        <v>405</v>
      </c>
      <c r="G883" s="116" t="s">
        <v>721</v>
      </c>
      <c r="H883" s="116">
        <v>425</v>
      </c>
      <c r="I883" s="116">
        <v>5</v>
      </c>
      <c r="J883" s="116">
        <v>42</v>
      </c>
    </row>
    <row r="884" spans="1:10" s="116" customFormat="1" ht="30" x14ac:dyDescent="0.25">
      <c r="A884" s="116">
        <v>1941</v>
      </c>
      <c r="B884" t="s">
        <v>756</v>
      </c>
      <c r="C884" s="116">
        <v>25</v>
      </c>
      <c r="D884" s="116" t="s">
        <v>51</v>
      </c>
      <c r="E884" t="s">
        <v>682</v>
      </c>
      <c r="F884" s="116" t="s">
        <v>445</v>
      </c>
      <c r="G884" s="116" t="s">
        <v>740</v>
      </c>
      <c r="H884" s="116">
        <v>445</v>
      </c>
      <c r="I884" s="116">
        <v>6</v>
      </c>
      <c r="J884" s="116">
        <v>1</v>
      </c>
    </row>
    <row r="885" spans="1:10" s="116" customFormat="1" x14ac:dyDescent="0.25">
      <c r="A885" s="116">
        <v>1942</v>
      </c>
      <c r="B885" t="s">
        <v>756</v>
      </c>
      <c r="C885" s="116">
        <v>25</v>
      </c>
      <c r="D885" s="116" t="s">
        <v>51</v>
      </c>
      <c r="E885" t="s">
        <v>682</v>
      </c>
      <c r="F885" s="116" t="s">
        <v>443</v>
      </c>
      <c r="G885" s="116" t="s">
        <v>739</v>
      </c>
      <c r="H885" s="116">
        <v>444</v>
      </c>
      <c r="I885" s="116">
        <v>7</v>
      </c>
      <c r="J885" s="116">
        <v>44</v>
      </c>
    </row>
    <row r="886" spans="1:10" s="116" customFormat="1" x14ac:dyDescent="0.25">
      <c r="A886" s="116">
        <v>1943</v>
      </c>
      <c r="B886" t="s">
        <v>756</v>
      </c>
      <c r="C886" s="116">
        <v>25</v>
      </c>
      <c r="D886" s="116" t="s">
        <v>51</v>
      </c>
      <c r="E886" t="s">
        <v>682</v>
      </c>
      <c r="F886" s="116" t="s">
        <v>401</v>
      </c>
      <c r="G886" s="116" t="s">
        <v>719</v>
      </c>
      <c r="H886" s="116">
        <v>423</v>
      </c>
      <c r="I886" s="116">
        <v>8</v>
      </c>
      <c r="J886" s="116">
        <v>21</v>
      </c>
    </row>
    <row r="887" spans="1:10" s="116" customFormat="1" x14ac:dyDescent="0.25">
      <c r="A887" s="116">
        <v>1944</v>
      </c>
      <c r="B887" t="s">
        <v>756</v>
      </c>
      <c r="C887" s="116">
        <v>25</v>
      </c>
      <c r="D887" s="116" t="s">
        <v>51</v>
      </c>
      <c r="E887" t="s">
        <v>682</v>
      </c>
      <c r="F887" s="116" t="s">
        <v>413</v>
      </c>
      <c r="G887" s="116" t="s">
        <v>725</v>
      </c>
      <c r="H887" s="116">
        <v>429</v>
      </c>
      <c r="I887" s="116">
        <v>9</v>
      </c>
      <c r="J887" s="116">
        <v>24</v>
      </c>
    </row>
    <row r="888" spans="1:10" s="116" customFormat="1" x14ac:dyDescent="0.25">
      <c r="A888" s="116">
        <v>1945</v>
      </c>
      <c r="B888" t="s">
        <v>756</v>
      </c>
      <c r="C888" s="116">
        <v>25</v>
      </c>
      <c r="D888" s="116" t="s">
        <v>51</v>
      </c>
      <c r="E888" t="s">
        <v>682</v>
      </c>
      <c r="F888" s="116" t="s">
        <v>409</v>
      </c>
      <c r="G888" s="116" t="s">
        <v>723</v>
      </c>
      <c r="H888" s="116">
        <v>427</v>
      </c>
      <c r="I888" s="116">
        <v>10</v>
      </c>
      <c r="J888" s="116">
        <v>17</v>
      </c>
    </row>
    <row r="889" spans="1:10" s="116" customFormat="1" x14ac:dyDescent="0.25">
      <c r="A889" s="116">
        <v>1946</v>
      </c>
      <c r="B889" t="s">
        <v>756</v>
      </c>
      <c r="C889" s="116">
        <v>25</v>
      </c>
      <c r="D889" s="116" t="s">
        <v>51</v>
      </c>
      <c r="E889" t="s">
        <v>682</v>
      </c>
      <c r="F889" s="116" t="s">
        <v>451</v>
      </c>
      <c r="G889" s="116" t="s">
        <v>743</v>
      </c>
      <c r="H889" s="116">
        <v>448</v>
      </c>
      <c r="I889" s="116">
        <v>11</v>
      </c>
      <c r="J889" s="116">
        <v>27</v>
      </c>
    </row>
    <row r="890" spans="1:10" s="116" customFormat="1" ht="30" x14ac:dyDescent="0.25">
      <c r="A890" s="116">
        <v>1947</v>
      </c>
      <c r="B890" t="s">
        <v>756</v>
      </c>
      <c r="C890" s="116">
        <v>25</v>
      </c>
      <c r="D890" s="116" t="s">
        <v>51</v>
      </c>
      <c r="E890" t="s">
        <v>682</v>
      </c>
      <c r="F890" s="116" t="s">
        <v>463</v>
      </c>
      <c r="G890" s="116" t="s">
        <v>749</v>
      </c>
      <c r="H890" s="116">
        <v>454</v>
      </c>
      <c r="I890" s="116">
        <v>12</v>
      </c>
      <c r="J890" s="116">
        <v>19</v>
      </c>
    </row>
    <row r="891" spans="1:10" s="116" customFormat="1" x14ac:dyDescent="0.25">
      <c r="A891" s="116">
        <v>1948</v>
      </c>
      <c r="B891" t="s">
        <v>756</v>
      </c>
      <c r="C891" s="116">
        <v>25</v>
      </c>
      <c r="D891" s="116" t="s">
        <v>51</v>
      </c>
      <c r="E891" t="s">
        <v>682</v>
      </c>
      <c r="F891" s="116" t="s">
        <v>417</v>
      </c>
      <c r="G891" s="116" t="s">
        <v>727</v>
      </c>
      <c r="H891" s="116">
        <v>431</v>
      </c>
      <c r="I891" s="116">
        <v>13</v>
      </c>
      <c r="J891" s="116">
        <v>16</v>
      </c>
    </row>
    <row r="892" spans="1:10" s="116" customFormat="1" x14ac:dyDescent="0.25">
      <c r="A892" s="116">
        <v>1949</v>
      </c>
      <c r="B892" t="s">
        <v>756</v>
      </c>
      <c r="C892" s="116">
        <v>25</v>
      </c>
      <c r="D892" s="116" t="s">
        <v>51</v>
      </c>
      <c r="E892" t="s">
        <v>682</v>
      </c>
      <c r="F892" s="116" t="s">
        <v>431</v>
      </c>
      <c r="G892" s="116" t="s">
        <v>733</v>
      </c>
      <c r="H892" s="116">
        <v>438</v>
      </c>
      <c r="I892" s="116">
        <v>14</v>
      </c>
      <c r="J892" s="116">
        <v>30</v>
      </c>
    </row>
    <row r="893" spans="1:10" s="116" customFormat="1" x14ac:dyDescent="0.25">
      <c r="A893" s="116">
        <v>1950</v>
      </c>
      <c r="B893" t="s">
        <v>756</v>
      </c>
      <c r="C893" s="116">
        <v>25</v>
      </c>
      <c r="D893" s="116" t="s">
        <v>51</v>
      </c>
      <c r="E893" t="s">
        <v>682</v>
      </c>
      <c r="F893" s="116" t="s">
        <v>429</v>
      </c>
      <c r="G893" s="116" t="s">
        <v>732</v>
      </c>
      <c r="H893" s="116">
        <v>437</v>
      </c>
      <c r="I893" s="116">
        <v>15</v>
      </c>
      <c r="J893" s="116">
        <v>5</v>
      </c>
    </row>
    <row r="894" spans="1:10" s="116" customFormat="1" x14ac:dyDescent="0.25">
      <c r="A894" s="116">
        <v>1951</v>
      </c>
      <c r="B894" t="s">
        <v>756</v>
      </c>
      <c r="C894" s="116">
        <v>25</v>
      </c>
      <c r="D894" s="116" t="s">
        <v>51</v>
      </c>
      <c r="E894" t="s">
        <v>682</v>
      </c>
      <c r="F894" s="116" t="s">
        <v>437</v>
      </c>
      <c r="G894" s="116" t="s">
        <v>736</v>
      </c>
      <c r="H894" s="116">
        <v>441</v>
      </c>
      <c r="I894" s="116">
        <v>16</v>
      </c>
      <c r="J894" s="116">
        <v>15</v>
      </c>
    </row>
    <row r="895" spans="1:10" s="116" customFormat="1" ht="30" x14ac:dyDescent="0.25">
      <c r="A895" s="116">
        <v>1952</v>
      </c>
      <c r="B895" t="s">
        <v>756</v>
      </c>
      <c r="C895" s="116">
        <v>25</v>
      </c>
      <c r="D895" s="116" t="s">
        <v>51</v>
      </c>
      <c r="E895" t="s">
        <v>682</v>
      </c>
      <c r="F895" s="116" t="s">
        <v>441</v>
      </c>
      <c r="G895" s="116" t="s">
        <v>738</v>
      </c>
      <c r="H895" s="116">
        <v>443</v>
      </c>
      <c r="I895" s="116">
        <v>17</v>
      </c>
      <c r="J895" s="116">
        <v>20</v>
      </c>
    </row>
    <row r="896" spans="1:10" s="116" customFormat="1" x14ac:dyDescent="0.25">
      <c r="A896" s="116">
        <v>1953</v>
      </c>
      <c r="B896" t="s">
        <v>756</v>
      </c>
      <c r="C896" s="116">
        <v>25</v>
      </c>
      <c r="D896" s="116" t="s">
        <v>51</v>
      </c>
      <c r="E896" t="s">
        <v>682</v>
      </c>
      <c r="F896" s="116" t="s">
        <v>453</v>
      </c>
      <c r="G896" s="116" t="s">
        <v>744</v>
      </c>
      <c r="H896" s="116">
        <v>449</v>
      </c>
      <c r="I896" s="116">
        <v>18</v>
      </c>
      <c r="J896" s="116">
        <v>31</v>
      </c>
    </row>
    <row r="897" spans="1:10" s="116" customFormat="1" x14ac:dyDescent="0.25">
      <c r="A897" s="116">
        <v>1954</v>
      </c>
      <c r="B897" t="s">
        <v>756</v>
      </c>
      <c r="C897" s="116">
        <v>25</v>
      </c>
      <c r="D897" s="116" t="s">
        <v>51</v>
      </c>
      <c r="E897" t="s">
        <v>682</v>
      </c>
      <c r="F897" s="116" t="s">
        <v>459</v>
      </c>
      <c r="G897" s="116" t="s">
        <v>747</v>
      </c>
      <c r="H897" s="116">
        <v>452</v>
      </c>
      <c r="I897" s="116">
        <v>19</v>
      </c>
      <c r="J897" s="116">
        <v>9</v>
      </c>
    </row>
    <row r="898" spans="1:10" s="116" customFormat="1" ht="30" x14ac:dyDescent="0.25">
      <c r="A898" s="116">
        <v>1955</v>
      </c>
      <c r="B898" t="s">
        <v>756</v>
      </c>
      <c r="C898" s="116">
        <v>25</v>
      </c>
      <c r="D898" s="116" t="s">
        <v>51</v>
      </c>
      <c r="E898" t="s">
        <v>682</v>
      </c>
      <c r="F898" s="116" t="s">
        <v>461</v>
      </c>
      <c r="G898" s="116" t="s">
        <v>748</v>
      </c>
      <c r="H898" s="116">
        <v>453</v>
      </c>
      <c r="I898" s="116">
        <v>20</v>
      </c>
      <c r="J898" s="116">
        <v>47</v>
      </c>
    </row>
    <row r="899" spans="1:10" s="116" customFormat="1" x14ac:dyDescent="0.25">
      <c r="A899" s="116">
        <v>1956</v>
      </c>
      <c r="B899" t="s">
        <v>756</v>
      </c>
      <c r="C899" s="116">
        <v>25</v>
      </c>
      <c r="D899" s="116" t="s">
        <v>51</v>
      </c>
      <c r="E899" t="s">
        <v>682</v>
      </c>
      <c r="F899" s="116" t="s">
        <v>421</v>
      </c>
      <c r="G899" s="116" t="s">
        <v>729</v>
      </c>
      <c r="H899" s="116">
        <v>433</v>
      </c>
      <c r="I899" s="116">
        <v>21</v>
      </c>
      <c r="J899" s="116">
        <v>13</v>
      </c>
    </row>
    <row r="900" spans="1:10" s="116" customFormat="1" x14ac:dyDescent="0.25">
      <c r="A900" s="116">
        <v>1957</v>
      </c>
      <c r="B900" t="s">
        <v>756</v>
      </c>
      <c r="C900" s="116">
        <v>25</v>
      </c>
      <c r="D900" s="116" t="s">
        <v>51</v>
      </c>
      <c r="E900" t="s">
        <v>682</v>
      </c>
      <c r="F900" s="116" t="s">
        <v>465</v>
      </c>
      <c r="G900" s="116" t="s">
        <v>750</v>
      </c>
      <c r="H900" s="116">
        <v>455</v>
      </c>
      <c r="I900" s="116">
        <v>22</v>
      </c>
      <c r="J900" s="116">
        <v>2</v>
      </c>
    </row>
    <row r="901" spans="1:10" s="116" customFormat="1" ht="30" x14ac:dyDescent="0.25">
      <c r="A901" s="116">
        <v>1958</v>
      </c>
      <c r="B901" t="s">
        <v>756</v>
      </c>
      <c r="C901" s="116">
        <v>25</v>
      </c>
      <c r="D901" s="116" t="s">
        <v>51</v>
      </c>
      <c r="E901" t="s">
        <v>682</v>
      </c>
      <c r="F901" s="116" t="s">
        <v>467</v>
      </c>
      <c r="G901" s="116" t="s">
        <v>751</v>
      </c>
      <c r="H901" s="116">
        <v>456</v>
      </c>
      <c r="I901" s="116">
        <v>23</v>
      </c>
      <c r="J901" s="116">
        <v>18</v>
      </c>
    </row>
    <row r="902" spans="1:10" s="116" customFormat="1" x14ac:dyDescent="0.25">
      <c r="A902" s="116">
        <v>1959</v>
      </c>
      <c r="B902" t="s">
        <v>756</v>
      </c>
      <c r="C902" s="116">
        <v>25</v>
      </c>
      <c r="D902" s="116" t="s">
        <v>51</v>
      </c>
      <c r="E902" t="s">
        <v>682</v>
      </c>
      <c r="F902" s="116" t="s">
        <v>473</v>
      </c>
      <c r="G902" s="116" t="s">
        <v>754</v>
      </c>
      <c r="H902" s="116">
        <v>459</v>
      </c>
      <c r="I902" s="116">
        <v>24</v>
      </c>
      <c r="J902" s="116">
        <v>11</v>
      </c>
    </row>
    <row r="903" spans="1:10" s="116" customFormat="1" x14ac:dyDescent="0.25">
      <c r="A903" s="116">
        <v>1960</v>
      </c>
      <c r="B903" t="s">
        <v>756</v>
      </c>
      <c r="C903" s="116">
        <v>25</v>
      </c>
      <c r="D903" s="116" t="s">
        <v>51</v>
      </c>
      <c r="E903" t="s">
        <v>682</v>
      </c>
      <c r="F903" s="116" t="s">
        <v>433</v>
      </c>
      <c r="G903" s="116" t="s">
        <v>734</v>
      </c>
      <c r="H903" s="116">
        <v>439</v>
      </c>
      <c r="I903" s="116">
        <v>25</v>
      </c>
      <c r="J903" s="116">
        <v>43</v>
      </c>
    </row>
    <row r="904" spans="1:10" s="116" customFormat="1" x14ac:dyDescent="0.25">
      <c r="A904" s="116">
        <v>2011</v>
      </c>
      <c r="B904" t="s">
        <v>4147</v>
      </c>
      <c r="C904" s="116">
        <v>25</v>
      </c>
      <c r="D904" s="116" t="s">
        <v>28</v>
      </c>
      <c r="E904" t="s">
        <v>3877</v>
      </c>
      <c r="F904" s="116" t="s">
        <v>383</v>
      </c>
      <c r="G904" s="116" t="s">
        <v>759</v>
      </c>
      <c r="H904" s="116">
        <v>519</v>
      </c>
      <c r="I904" s="116">
        <v>1</v>
      </c>
      <c r="J904" s="116">
        <v>12</v>
      </c>
    </row>
    <row r="905" spans="1:10" s="116" customFormat="1" ht="30" x14ac:dyDescent="0.25">
      <c r="A905" s="116">
        <v>2012</v>
      </c>
      <c r="B905" t="s">
        <v>4147</v>
      </c>
      <c r="C905" s="116">
        <v>25</v>
      </c>
      <c r="D905" s="116" t="s">
        <v>28</v>
      </c>
      <c r="E905" t="s">
        <v>3877</v>
      </c>
      <c r="F905" s="116" t="s">
        <v>387</v>
      </c>
      <c r="G905" s="116" t="s">
        <v>760</v>
      </c>
      <c r="H905" s="116">
        <v>521</v>
      </c>
      <c r="I905" s="116">
        <v>2</v>
      </c>
      <c r="J905" s="116">
        <v>45</v>
      </c>
    </row>
    <row r="906" spans="1:10" s="116" customFormat="1" x14ac:dyDescent="0.25">
      <c r="A906" s="116">
        <v>2013</v>
      </c>
      <c r="B906" t="s">
        <v>4147</v>
      </c>
      <c r="C906" s="116">
        <v>25</v>
      </c>
      <c r="D906" s="116" t="s">
        <v>28</v>
      </c>
      <c r="E906" t="s">
        <v>3877</v>
      </c>
      <c r="F906" s="116" t="s">
        <v>389</v>
      </c>
      <c r="G906" s="116" t="s">
        <v>761</v>
      </c>
      <c r="H906" s="116">
        <v>522</v>
      </c>
      <c r="I906" s="116">
        <v>3</v>
      </c>
      <c r="J906" s="116">
        <v>7</v>
      </c>
    </row>
    <row r="907" spans="1:10" s="116" customFormat="1" x14ac:dyDescent="0.25">
      <c r="A907" s="116">
        <v>2014</v>
      </c>
      <c r="B907" t="s">
        <v>4147</v>
      </c>
      <c r="C907" s="116">
        <v>25</v>
      </c>
      <c r="D907" s="116" t="s">
        <v>28</v>
      </c>
      <c r="E907" t="s">
        <v>3877</v>
      </c>
      <c r="F907" s="116" t="s">
        <v>391</v>
      </c>
      <c r="G907" s="116" t="s">
        <v>762</v>
      </c>
      <c r="H907" s="116">
        <v>523</v>
      </c>
      <c r="I907" s="116">
        <v>4</v>
      </c>
      <c r="J907" s="116">
        <v>10</v>
      </c>
    </row>
    <row r="908" spans="1:10" s="116" customFormat="1" x14ac:dyDescent="0.25">
      <c r="A908" s="116">
        <v>2015</v>
      </c>
      <c r="B908" t="s">
        <v>4147</v>
      </c>
      <c r="C908" s="116">
        <v>25</v>
      </c>
      <c r="D908" s="116" t="s">
        <v>28</v>
      </c>
      <c r="E908" t="s">
        <v>3877</v>
      </c>
      <c r="F908" s="116" t="s">
        <v>405</v>
      </c>
      <c r="G908" s="116" t="s">
        <v>763</v>
      </c>
      <c r="H908" s="116">
        <v>530</v>
      </c>
      <c r="I908" s="116">
        <v>5</v>
      </c>
      <c r="J908" s="116">
        <v>42</v>
      </c>
    </row>
    <row r="909" spans="1:10" s="116" customFormat="1" ht="30" x14ac:dyDescent="0.25">
      <c r="A909" s="116">
        <v>2016</v>
      </c>
      <c r="B909" t="s">
        <v>4147</v>
      </c>
      <c r="C909" s="116">
        <v>25</v>
      </c>
      <c r="D909" s="116" t="s">
        <v>28</v>
      </c>
      <c r="E909" t="s">
        <v>3877</v>
      </c>
      <c r="F909" s="116" t="s">
        <v>445</v>
      </c>
      <c r="G909" s="116" t="s">
        <v>764</v>
      </c>
      <c r="H909" s="116">
        <v>550</v>
      </c>
      <c r="I909" s="116">
        <v>6</v>
      </c>
      <c r="J909" s="116">
        <v>1</v>
      </c>
    </row>
    <row r="910" spans="1:10" s="116" customFormat="1" x14ac:dyDescent="0.25">
      <c r="A910" s="116">
        <v>2017</v>
      </c>
      <c r="B910" t="s">
        <v>4147</v>
      </c>
      <c r="C910" s="116">
        <v>25</v>
      </c>
      <c r="D910" s="116" t="s">
        <v>28</v>
      </c>
      <c r="E910" t="s">
        <v>3877</v>
      </c>
      <c r="F910" s="116" t="s">
        <v>443</v>
      </c>
      <c r="G910" s="116" t="s">
        <v>765</v>
      </c>
      <c r="H910" s="116">
        <v>549</v>
      </c>
      <c r="I910" s="116">
        <v>7</v>
      </c>
      <c r="J910" s="116">
        <v>44</v>
      </c>
    </row>
    <row r="911" spans="1:10" s="116" customFormat="1" x14ac:dyDescent="0.25">
      <c r="A911" s="116">
        <v>2018</v>
      </c>
      <c r="B911" t="s">
        <v>4147</v>
      </c>
      <c r="C911" s="116">
        <v>25</v>
      </c>
      <c r="D911" s="116" t="s">
        <v>28</v>
      </c>
      <c r="E911" t="s">
        <v>3877</v>
      </c>
      <c r="F911" s="116" t="s">
        <v>401</v>
      </c>
      <c r="G911" s="116" t="s">
        <v>766</v>
      </c>
      <c r="H911" s="116">
        <v>528</v>
      </c>
      <c r="I911" s="116">
        <v>8</v>
      </c>
      <c r="J911" s="116">
        <v>21</v>
      </c>
    </row>
    <row r="912" spans="1:10" s="116" customFormat="1" x14ac:dyDescent="0.25">
      <c r="A912" s="116">
        <v>2019</v>
      </c>
      <c r="B912" t="s">
        <v>4147</v>
      </c>
      <c r="C912" s="116">
        <v>25</v>
      </c>
      <c r="D912" s="116" t="s">
        <v>28</v>
      </c>
      <c r="E912" t="s">
        <v>3877</v>
      </c>
      <c r="F912" s="116" t="s">
        <v>413</v>
      </c>
      <c r="G912" s="116" t="s">
        <v>767</v>
      </c>
      <c r="H912" s="116">
        <v>534</v>
      </c>
      <c r="I912" s="116">
        <v>9</v>
      </c>
      <c r="J912" s="116">
        <v>24</v>
      </c>
    </row>
    <row r="913" spans="1:10" s="116" customFormat="1" x14ac:dyDescent="0.25">
      <c r="A913" s="116">
        <v>2020</v>
      </c>
      <c r="B913" t="s">
        <v>4147</v>
      </c>
      <c r="C913" s="116">
        <v>25</v>
      </c>
      <c r="D913" s="116" t="s">
        <v>28</v>
      </c>
      <c r="E913" t="s">
        <v>3877</v>
      </c>
      <c r="F913" s="116" t="s">
        <v>409</v>
      </c>
      <c r="G913" s="116" t="s">
        <v>768</v>
      </c>
      <c r="H913" s="116">
        <v>532</v>
      </c>
      <c r="I913" s="116">
        <v>10</v>
      </c>
      <c r="J913" s="116">
        <v>17</v>
      </c>
    </row>
    <row r="914" spans="1:10" s="116" customFormat="1" x14ac:dyDescent="0.25">
      <c r="A914" s="116">
        <v>2021</v>
      </c>
      <c r="B914" t="s">
        <v>4147</v>
      </c>
      <c r="C914" s="116">
        <v>25</v>
      </c>
      <c r="D914" s="116" t="s">
        <v>28</v>
      </c>
      <c r="E914" t="s">
        <v>3877</v>
      </c>
      <c r="F914" s="116" t="s">
        <v>451</v>
      </c>
      <c r="G914" s="116" t="s">
        <v>769</v>
      </c>
      <c r="H914" s="116">
        <v>553</v>
      </c>
      <c r="I914" s="116">
        <v>11</v>
      </c>
      <c r="J914" s="116">
        <v>27</v>
      </c>
    </row>
    <row r="915" spans="1:10" s="116" customFormat="1" ht="30" x14ac:dyDescent="0.25">
      <c r="A915" s="116">
        <v>2022</v>
      </c>
      <c r="B915" t="s">
        <v>4147</v>
      </c>
      <c r="C915" s="116">
        <v>25</v>
      </c>
      <c r="D915" s="116" t="s">
        <v>28</v>
      </c>
      <c r="E915" t="s">
        <v>3877</v>
      </c>
      <c r="F915" s="116" t="s">
        <v>463</v>
      </c>
      <c r="G915" s="116" t="s">
        <v>770</v>
      </c>
      <c r="H915" s="116">
        <v>559</v>
      </c>
      <c r="I915" s="116">
        <v>12</v>
      </c>
      <c r="J915" s="116">
        <v>19</v>
      </c>
    </row>
    <row r="916" spans="1:10" s="116" customFormat="1" x14ac:dyDescent="0.25">
      <c r="A916" s="116">
        <v>2023</v>
      </c>
      <c r="B916" t="s">
        <v>4147</v>
      </c>
      <c r="C916" s="116">
        <v>25</v>
      </c>
      <c r="D916" s="116" t="s">
        <v>28</v>
      </c>
      <c r="E916" t="s">
        <v>3877</v>
      </c>
      <c r="F916" s="116" t="s">
        <v>417</v>
      </c>
      <c r="G916" s="116" t="s">
        <v>771</v>
      </c>
      <c r="H916" s="116">
        <v>536</v>
      </c>
      <c r="I916" s="116">
        <v>13</v>
      </c>
      <c r="J916" s="116">
        <v>16</v>
      </c>
    </row>
    <row r="917" spans="1:10" s="116" customFormat="1" x14ac:dyDescent="0.25">
      <c r="A917" s="116">
        <v>2024</v>
      </c>
      <c r="B917" t="s">
        <v>4147</v>
      </c>
      <c r="C917" s="116">
        <v>25</v>
      </c>
      <c r="D917" s="116" t="s">
        <v>28</v>
      </c>
      <c r="E917" t="s">
        <v>3877</v>
      </c>
      <c r="F917" s="116" t="s">
        <v>431</v>
      </c>
      <c r="G917" s="116" t="s">
        <v>772</v>
      </c>
      <c r="H917" s="116">
        <v>543</v>
      </c>
      <c r="I917" s="116">
        <v>14</v>
      </c>
      <c r="J917" s="116">
        <v>30</v>
      </c>
    </row>
    <row r="918" spans="1:10" s="116" customFormat="1" x14ac:dyDescent="0.25">
      <c r="A918" s="116">
        <v>2025</v>
      </c>
      <c r="B918" t="s">
        <v>4147</v>
      </c>
      <c r="C918" s="116">
        <v>25</v>
      </c>
      <c r="D918" s="116" t="s">
        <v>28</v>
      </c>
      <c r="E918" t="s">
        <v>3877</v>
      </c>
      <c r="F918" s="116" t="s">
        <v>429</v>
      </c>
      <c r="G918" s="116" t="s">
        <v>773</v>
      </c>
      <c r="H918" s="116">
        <v>542</v>
      </c>
      <c r="I918" s="116">
        <v>15</v>
      </c>
      <c r="J918" s="116">
        <v>5</v>
      </c>
    </row>
    <row r="919" spans="1:10" s="116" customFormat="1" x14ac:dyDescent="0.25">
      <c r="A919" s="116">
        <v>2026</v>
      </c>
      <c r="B919" t="s">
        <v>4147</v>
      </c>
      <c r="C919" s="116">
        <v>25</v>
      </c>
      <c r="D919" s="116" t="s">
        <v>28</v>
      </c>
      <c r="E919" t="s">
        <v>3877</v>
      </c>
      <c r="F919" s="116" t="s">
        <v>437</v>
      </c>
      <c r="G919" s="116" t="s">
        <v>774</v>
      </c>
      <c r="H919" s="116">
        <v>546</v>
      </c>
      <c r="I919" s="116">
        <v>16</v>
      </c>
      <c r="J919" s="116">
        <v>15</v>
      </c>
    </row>
    <row r="920" spans="1:10" s="116" customFormat="1" ht="30" x14ac:dyDescent="0.25">
      <c r="A920" s="116">
        <v>2027</v>
      </c>
      <c r="B920" t="s">
        <v>4147</v>
      </c>
      <c r="C920" s="116">
        <v>25</v>
      </c>
      <c r="D920" s="116" t="s">
        <v>28</v>
      </c>
      <c r="E920" t="s">
        <v>3877</v>
      </c>
      <c r="F920" s="116" t="s">
        <v>441</v>
      </c>
      <c r="G920" s="116" t="s">
        <v>775</v>
      </c>
      <c r="H920" s="116">
        <v>548</v>
      </c>
      <c r="I920" s="116">
        <v>17</v>
      </c>
      <c r="J920" s="116">
        <v>20</v>
      </c>
    </row>
    <row r="921" spans="1:10" s="116" customFormat="1" x14ac:dyDescent="0.25">
      <c r="A921" s="116">
        <v>2028</v>
      </c>
      <c r="B921" t="s">
        <v>4147</v>
      </c>
      <c r="C921" s="116">
        <v>25</v>
      </c>
      <c r="D921" s="116" t="s">
        <v>28</v>
      </c>
      <c r="E921" t="s">
        <v>3877</v>
      </c>
      <c r="F921" s="116" t="s">
        <v>453</v>
      </c>
      <c r="G921" s="116" t="s">
        <v>776</v>
      </c>
      <c r="H921" s="116">
        <v>554</v>
      </c>
      <c r="I921" s="116">
        <v>18</v>
      </c>
      <c r="J921" s="116">
        <v>31</v>
      </c>
    </row>
    <row r="922" spans="1:10" s="116" customFormat="1" x14ac:dyDescent="0.25">
      <c r="A922" s="116">
        <v>2029</v>
      </c>
      <c r="B922" t="s">
        <v>4147</v>
      </c>
      <c r="C922" s="116">
        <v>25</v>
      </c>
      <c r="D922" s="116" t="s">
        <v>28</v>
      </c>
      <c r="E922" t="s">
        <v>3877</v>
      </c>
      <c r="F922" s="116" t="s">
        <v>459</v>
      </c>
      <c r="G922" s="116" t="s">
        <v>777</v>
      </c>
      <c r="H922" s="116">
        <v>557</v>
      </c>
      <c r="I922" s="116">
        <v>19</v>
      </c>
      <c r="J922" s="116">
        <v>9</v>
      </c>
    </row>
    <row r="923" spans="1:10" s="116" customFormat="1" x14ac:dyDescent="0.25">
      <c r="A923" s="116">
        <v>2030</v>
      </c>
      <c r="B923" t="s">
        <v>4147</v>
      </c>
      <c r="C923" s="116">
        <v>25</v>
      </c>
      <c r="D923" s="116" t="s">
        <v>28</v>
      </c>
      <c r="E923" t="s">
        <v>3877</v>
      </c>
      <c r="F923" s="116" t="s">
        <v>461</v>
      </c>
      <c r="G923" s="116" t="s">
        <v>778</v>
      </c>
      <c r="H923" s="116">
        <v>558</v>
      </c>
      <c r="I923" s="116">
        <v>20</v>
      </c>
      <c r="J923" s="116">
        <v>47</v>
      </c>
    </row>
    <row r="924" spans="1:10" s="116" customFormat="1" x14ac:dyDescent="0.25">
      <c r="A924" s="116">
        <v>2031</v>
      </c>
      <c r="B924" t="s">
        <v>4147</v>
      </c>
      <c r="C924" s="116">
        <v>25</v>
      </c>
      <c r="D924" s="116" t="s">
        <v>28</v>
      </c>
      <c r="E924" t="s">
        <v>3877</v>
      </c>
      <c r="F924" s="116" t="s">
        <v>421</v>
      </c>
      <c r="G924" s="116" t="s">
        <v>779</v>
      </c>
      <c r="H924" s="116">
        <v>538</v>
      </c>
      <c r="I924" s="116">
        <v>21</v>
      </c>
      <c r="J924" s="116">
        <v>13</v>
      </c>
    </row>
    <row r="925" spans="1:10" s="116" customFormat="1" x14ac:dyDescent="0.25">
      <c r="A925" s="116">
        <v>2032</v>
      </c>
      <c r="B925" t="s">
        <v>4147</v>
      </c>
      <c r="C925" s="116">
        <v>25</v>
      </c>
      <c r="D925" s="116" t="s">
        <v>28</v>
      </c>
      <c r="E925" t="s">
        <v>3877</v>
      </c>
      <c r="F925" s="116" t="s">
        <v>465</v>
      </c>
      <c r="G925" s="116" t="s">
        <v>780</v>
      </c>
      <c r="H925" s="116">
        <v>560</v>
      </c>
      <c r="I925" s="116">
        <v>22</v>
      </c>
      <c r="J925" s="116">
        <v>2</v>
      </c>
    </row>
    <row r="926" spans="1:10" s="116" customFormat="1" ht="30" x14ac:dyDescent="0.25">
      <c r="A926" s="116">
        <v>2033</v>
      </c>
      <c r="B926" t="s">
        <v>4147</v>
      </c>
      <c r="C926" s="116">
        <v>25</v>
      </c>
      <c r="D926" s="116" t="s">
        <v>28</v>
      </c>
      <c r="E926" t="s">
        <v>3877</v>
      </c>
      <c r="F926" s="116" t="s">
        <v>467</v>
      </c>
      <c r="G926" s="116" t="s">
        <v>781</v>
      </c>
      <c r="H926" s="116">
        <v>561</v>
      </c>
      <c r="I926" s="116">
        <v>23</v>
      </c>
      <c r="J926" s="116">
        <v>18</v>
      </c>
    </row>
    <row r="927" spans="1:10" s="116" customFormat="1" x14ac:dyDescent="0.25">
      <c r="A927" s="116">
        <v>2034</v>
      </c>
      <c r="B927" t="s">
        <v>4147</v>
      </c>
      <c r="C927" s="116">
        <v>25</v>
      </c>
      <c r="D927" s="116" t="s">
        <v>28</v>
      </c>
      <c r="E927" t="s">
        <v>3877</v>
      </c>
      <c r="F927" s="116" t="s">
        <v>473</v>
      </c>
      <c r="G927" s="116" t="s">
        <v>782</v>
      </c>
      <c r="H927" s="116">
        <v>564</v>
      </c>
      <c r="I927" s="116">
        <v>24</v>
      </c>
      <c r="J927" s="116">
        <v>11</v>
      </c>
    </row>
    <row r="928" spans="1:10" s="116" customFormat="1" x14ac:dyDescent="0.25">
      <c r="A928" s="116">
        <v>2035</v>
      </c>
      <c r="B928" t="s">
        <v>4147</v>
      </c>
      <c r="C928" s="116">
        <v>25</v>
      </c>
      <c r="D928" s="116" t="s">
        <v>28</v>
      </c>
      <c r="E928" t="s">
        <v>3877</v>
      </c>
      <c r="F928" s="116" t="s">
        <v>433</v>
      </c>
      <c r="G928" s="116" t="s">
        <v>783</v>
      </c>
      <c r="H928" s="116">
        <v>544</v>
      </c>
      <c r="I928" s="116">
        <v>25</v>
      </c>
      <c r="J928" s="116">
        <v>43</v>
      </c>
    </row>
    <row r="929" spans="1:10" s="116" customFormat="1" x14ac:dyDescent="0.25">
      <c r="A929" s="116">
        <v>2036</v>
      </c>
      <c r="B929" t="s">
        <v>4148</v>
      </c>
      <c r="C929" s="116">
        <v>25</v>
      </c>
      <c r="D929" s="116" t="s">
        <v>51</v>
      </c>
      <c r="E929" t="s">
        <v>3877</v>
      </c>
      <c r="F929" s="116" t="s">
        <v>383</v>
      </c>
      <c r="G929" s="116" t="s">
        <v>785</v>
      </c>
      <c r="H929" s="116">
        <v>367</v>
      </c>
      <c r="I929" s="116">
        <v>1</v>
      </c>
      <c r="J929" s="116">
        <v>12</v>
      </c>
    </row>
    <row r="930" spans="1:10" s="116" customFormat="1" x14ac:dyDescent="0.25">
      <c r="A930" s="116">
        <v>2037</v>
      </c>
      <c r="B930" t="s">
        <v>4148</v>
      </c>
      <c r="C930" s="116">
        <v>25</v>
      </c>
      <c r="D930" s="116" t="s">
        <v>51</v>
      </c>
      <c r="E930" t="s">
        <v>3877</v>
      </c>
      <c r="F930" s="116" t="s">
        <v>387</v>
      </c>
      <c r="G930" s="116" t="s">
        <v>787</v>
      </c>
      <c r="H930" s="116">
        <v>369</v>
      </c>
      <c r="I930" s="116">
        <v>2</v>
      </c>
      <c r="J930" s="116">
        <v>45</v>
      </c>
    </row>
    <row r="931" spans="1:10" s="116" customFormat="1" x14ac:dyDescent="0.25">
      <c r="A931" s="116">
        <v>2038</v>
      </c>
      <c r="B931" t="s">
        <v>4148</v>
      </c>
      <c r="C931" s="116">
        <v>25</v>
      </c>
      <c r="D931" s="116" t="s">
        <v>51</v>
      </c>
      <c r="E931" t="s">
        <v>3877</v>
      </c>
      <c r="F931" s="116" t="s">
        <v>389</v>
      </c>
      <c r="G931" s="116" t="s">
        <v>788</v>
      </c>
      <c r="H931" s="116">
        <v>370</v>
      </c>
      <c r="I931" s="116">
        <v>3</v>
      </c>
      <c r="J931" s="116">
        <v>7</v>
      </c>
    </row>
    <row r="932" spans="1:10" s="116" customFormat="1" x14ac:dyDescent="0.25">
      <c r="A932" s="116">
        <v>2039</v>
      </c>
      <c r="B932" t="s">
        <v>4148</v>
      </c>
      <c r="C932" s="116">
        <v>25</v>
      </c>
      <c r="D932" s="116" t="s">
        <v>51</v>
      </c>
      <c r="E932" t="s">
        <v>3877</v>
      </c>
      <c r="F932" s="116" t="s">
        <v>391</v>
      </c>
      <c r="G932" s="116" t="s">
        <v>789</v>
      </c>
      <c r="H932" s="116">
        <v>371</v>
      </c>
      <c r="I932" s="116">
        <v>4</v>
      </c>
      <c r="J932" s="116">
        <v>10</v>
      </c>
    </row>
    <row r="933" spans="1:10" s="116" customFormat="1" x14ac:dyDescent="0.25">
      <c r="A933" s="116">
        <v>2040</v>
      </c>
      <c r="B933" t="s">
        <v>4148</v>
      </c>
      <c r="C933" s="116">
        <v>25</v>
      </c>
      <c r="D933" s="116" t="s">
        <v>51</v>
      </c>
      <c r="E933" t="s">
        <v>3877</v>
      </c>
      <c r="F933" s="116" t="s">
        <v>405</v>
      </c>
      <c r="G933" s="116" t="s">
        <v>796</v>
      </c>
      <c r="H933" s="116">
        <v>378</v>
      </c>
      <c r="I933" s="116">
        <v>5</v>
      </c>
      <c r="J933" s="116">
        <v>42</v>
      </c>
    </row>
    <row r="934" spans="1:10" s="116" customFormat="1" x14ac:dyDescent="0.25">
      <c r="A934" s="116">
        <v>2041</v>
      </c>
      <c r="B934" t="s">
        <v>4148</v>
      </c>
      <c r="C934" s="116">
        <v>25</v>
      </c>
      <c r="D934" s="116" t="s">
        <v>51</v>
      </c>
      <c r="E934" t="s">
        <v>3877</v>
      </c>
      <c r="F934" s="116" t="s">
        <v>445</v>
      </c>
      <c r="G934" s="116" t="s">
        <v>816</v>
      </c>
      <c r="H934" s="116">
        <v>398</v>
      </c>
      <c r="I934" s="116">
        <v>6</v>
      </c>
      <c r="J934" s="116">
        <v>1</v>
      </c>
    </row>
    <row r="935" spans="1:10" s="116" customFormat="1" x14ac:dyDescent="0.25">
      <c r="A935" s="116">
        <v>2042</v>
      </c>
      <c r="B935" t="s">
        <v>4148</v>
      </c>
      <c r="C935" s="116">
        <v>25</v>
      </c>
      <c r="D935" s="116" t="s">
        <v>51</v>
      </c>
      <c r="E935" t="s">
        <v>3877</v>
      </c>
      <c r="F935" s="116" t="s">
        <v>443</v>
      </c>
      <c r="G935" s="116" t="s">
        <v>815</v>
      </c>
      <c r="H935" s="116">
        <v>397</v>
      </c>
      <c r="I935" s="116">
        <v>7</v>
      </c>
      <c r="J935" s="116">
        <v>44</v>
      </c>
    </row>
    <row r="936" spans="1:10" s="116" customFormat="1" x14ac:dyDescent="0.25">
      <c r="A936" s="116">
        <v>2043</v>
      </c>
      <c r="B936" t="s">
        <v>4148</v>
      </c>
      <c r="C936" s="116">
        <v>25</v>
      </c>
      <c r="D936" s="116" t="s">
        <v>51</v>
      </c>
      <c r="E936" t="s">
        <v>3877</v>
      </c>
      <c r="F936" s="116" t="s">
        <v>401</v>
      </c>
      <c r="G936" s="116" t="s">
        <v>794</v>
      </c>
      <c r="H936" s="116">
        <v>376</v>
      </c>
      <c r="I936" s="116">
        <v>8</v>
      </c>
      <c r="J936" s="116">
        <v>21</v>
      </c>
    </row>
    <row r="937" spans="1:10" s="116" customFormat="1" x14ac:dyDescent="0.25">
      <c r="A937" s="116">
        <v>2044</v>
      </c>
      <c r="B937" t="s">
        <v>4148</v>
      </c>
      <c r="C937" s="116">
        <v>25</v>
      </c>
      <c r="D937" s="116" t="s">
        <v>51</v>
      </c>
      <c r="E937" t="s">
        <v>3877</v>
      </c>
      <c r="F937" s="116" t="s">
        <v>413</v>
      </c>
      <c r="G937" s="116" t="s">
        <v>800</v>
      </c>
      <c r="H937" s="116">
        <v>382</v>
      </c>
      <c r="I937" s="116">
        <v>9</v>
      </c>
      <c r="J937" s="116">
        <v>24</v>
      </c>
    </row>
    <row r="938" spans="1:10" s="116" customFormat="1" x14ac:dyDescent="0.25">
      <c r="A938" s="116">
        <v>2045</v>
      </c>
      <c r="B938" t="s">
        <v>4148</v>
      </c>
      <c r="C938" s="116">
        <v>25</v>
      </c>
      <c r="D938" s="116" t="s">
        <v>51</v>
      </c>
      <c r="E938" t="s">
        <v>3877</v>
      </c>
      <c r="F938" s="116" t="s">
        <v>409</v>
      </c>
      <c r="G938" s="116" t="s">
        <v>798</v>
      </c>
      <c r="H938" s="116">
        <v>380</v>
      </c>
      <c r="I938" s="116">
        <v>10</v>
      </c>
      <c r="J938" s="116">
        <v>17</v>
      </c>
    </row>
    <row r="939" spans="1:10" s="116" customFormat="1" x14ac:dyDescent="0.25">
      <c r="A939" s="116">
        <v>2046</v>
      </c>
      <c r="B939" t="s">
        <v>4148</v>
      </c>
      <c r="C939" s="116">
        <v>25</v>
      </c>
      <c r="D939" s="116" t="s">
        <v>51</v>
      </c>
      <c r="E939" t="s">
        <v>3877</v>
      </c>
      <c r="F939" s="116" t="s">
        <v>451</v>
      </c>
      <c r="G939" s="116" t="s">
        <v>819</v>
      </c>
      <c r="H939" s="116">
        <v>401</v>
      </c>
      <c r="I939" s="116">
        <v>11</v>
      </c>
      <c r="J939" s="116">
        <v>27</v>
      </c>
    </row>
    <row r="940" spans="1:10" s="116" customFormat="1" x14ac:dyDescent="0.25">
      <c r="A940" s="116">
        <v>2047</v>
      </c>
      <c r="B940" t="s">
        <v>4148</v>
      </c>
      <c r="C940" s="116">
        <v>25</v>
      </c>
      <c r="D940" s="116" t="s">
        <v>51</v>
      </c>
      <c r="E940" t="s">
        <v>3877</v>
      </c>
      <c r="F940" s="116" t="s">
        <v>463</v>
      </c>
      <c r="G940" s="116" t="s">
        <v>825</v>
      </c>
      <c r="H940" s="116">
        <v>407</v>
      </c>
      <c r="I940" s="116">
        <v>12</v>
      </c>
      <c r="J940" s="116">
        <v>19</v>
      </c>
    </row>
    <row r="941" spans="1:10" s="116" customFormat="1" x14ac:dyDescent="0.25">
      <c r="A941" s="116">
        <v>2048</v>
      </c>
      <c r="B941" t="s">
        <v>4148</v>
      </c>
      <c r="C941" s="116">
        <v>25</v>
      </c>
      <c r="D941" s="116" t="s">
        <v>51</v>
      </c>
      <c r="E941" t="s">
        <v>3877</v>
      </c>
      <c r="F941" s="116" t="s">
        <v>417</v>
      </c>
      <c r="G941" s="116" t="s">
        <v>802</v>
      </c>
      <c r="H941" s="116">
        <v>384</v>
      </c>
      <c r="I941" s="116">
        <v>13</v>
      </c>
      <c r="J941" s="116">
        <v>16</v>
      </c>
    </row>
    <row r="942" spans="1:10" s="116" customFormat="1" x14ac:dyDescent="0.25">
      <c r="A942" s="116">
        <v>2049</v>
      </c>
      <c r="B942" t="s">
        <v>4148</v>
      </c>
      <c r="C942" s="116">
        <v>25</v>
      </c>
      <c r="D942" s="116" t="s">
        <v>51</v>
      </c>
      <c r="E942" t="s">
        <v>3877</v>
      </c>
      <c r="F942" s="116" t="s">
        <v>431</v>
      </c>
      <c r="G942" s="116" t="s">
        <v>809</v>
      </c>
      <c r="H942" s="116">
        <v>391</v>
      </c>
      <c r="I942" s="116">
        <v>14</v>
      </c>
      <c r="J942" s="116">
        <v>30</v>
      </c>
    </row>
    <row r="943" spans="1:10" s="116" customFormat="1" x14ac:dyDescent="0.25">
      <c r="A943" s="116">
        <v>2050</v>
      </c>
      <c r="B943" t="s">
        <v>4148</v>
      </c>
      <c r="C943" s="116">
        <v>25</v>
      </c>
      <c r="D943" s="116" t="s">
        <v>51</v>
      </c>
      <c r="E943" t="s">
        <v>3877</v>
      </c>
      <c r="F943" s="116" t="s">
        <v>429</v>
      </c>
      <c r="G943" s="116" t="s">
        <v>808</v>
      </c>
      <c r="H943" s="116">
        <v>390</v>
      </c>
      <c r="I943" s="116">
        <v>15</v>
      </c>
      <c r="J943" s="116">
        <v>5</v>
      </c>
    </row>
    <row r="944" spans="1:10" s="116" customFormat="1" x14ac:dyDescent="0.25">
      <c r="A944" s="116">
        <v>2051</v>
      </c>
      <c r="B944" t="s">
        <v>4148</v>
      </c>
      <c r="C944" s="116">
        <v>25</v>
      </c>
      <c r="D944" s="116" t="s">
        <v>51</v>
      </c>
      <c r="E944" t="s">
        <v>3877</v>
      </c>
      <c r="F944" s="116" t="s">
        <v>437</v>
      </c>
      <c r="G944" s="116" t="s">
        <v>812</v>
      </c>
      <c r="H944" s="116">
        <v>394</v>
      </c>
      <c r="I944" s="116">
        <v>16</v>
      </c>
      <c r="J944" s="116">
        <v>15</v>
      </c>
    </row>
    <row r="945" spans="1:10" s="116" customFormat="1" x14ac:dyDescent="0.25">
      <c r="A945" s="116">
        <v>2052</v>
      </c>
      <c r="B945" t="s">
        <v>4148</v>
      </c>
      <c r="C945" s="116">
        <v>25</v>
      </c>
      <c r="D945" s="116" t="s">
        <v>51</v>
      </c>
      <c r="E945" t="s">
        <v>3877</v>
      </c>
      <c r="F945" s="116" t="s">
        <v>441</v>
      </c>
      <c r="G945" s="116" t="s">
        <v>814</v>
      </c>
      <c r="H945" s="116">
        <v>396</v>
      </c>
      <c r="I945" s="116">
        <v>17</v>
      </c>
      <c r="J945" s="116">
        <v>20</v>
      </c>
    </row>
    <row r="946" spans="1:10" s="116" customFormat="1" x14ac:dyDescent="0.25">
      <c r="A946" s="116">
        <v>2053</v>
      </c>
      <c r="B946" t="s">
        <v>4148</v>
      </c>
      <c r="C946" s="116">
        <v>25</v>
      </c>
      <c r="D946" s="116" t="s">
        <v>51</v>
      </c>
      <c r="E946" t="s">
        <v>3877</v>
      </c>
      <c r="F946" s="116" t="s">
        <v>453</v>
      </c>
      <c r="G946" s="116" t="s">
        <v>820</v>
      </c>
      <c r="H946" s="116">
        <v>402</v>
      </c>
      <c r="I946" s="116">
        <v>18</v>
      </c>
      <c r="J946" s="116">
        <v>31</v>
      </c>
    </row>
    <row r="947" spans="1:10" s="116" customFormat="1" x14ac:dyDescent="0.25">
      <c r="A947" s="116">
        <v>2054</v>
      </c>
      <c r="B947" t="s">
        <v>4148</v>
      </c>
      <c r="C947" s="116">
        <v>25</v>
      </c>
      <c r="D947" s="116" t="s">
        <v>51</v>
      </c>
      <c r="E947" t="s">
        <v>3877</v>
      </c>
      <c r="F947" s="116" t="s">
        <v>459</v>
      </c>
      <c r="G947" s="116" t="s">
        <v>823</v>
      </c>
      <c r="H947" s="116">
        <v>405</v>
      </c>
      <c r="I947" s="116">
        <v>19</v>
      </c>
      <c r="J947" s="116">
        <v>9</v>
      </c>
    </row>
    <row r="948" spans="1:10" s="116" customFormat="1" x14ac:dyDescent="0.25">
      <c r="A948" s="116">
        <v>2055</v>
      </c>
      <c r="B948" t="s">
        <v>4148</v>
      </c>
      <c r="C948" s="116">
        <v>25</v>
      </c>
      <c r="D948" s="116" t="s">
        <v>51</v>
      </c>
      <c r="E948" t="s">
        <v>3877</v>
      </c>
      <c r="F948" s="116" t="s">
        <v>461</v>
      </c>
      <c r="G948" s="116" t="s">
        <v>824</v>
      </c>
      <c r="H948" s="116">
        <v>406</v>
      </c>
      <c r="I948" s="116">
        <v>20</v>
      </c>
      <c r="J948" s="116">
        <v>47</v>
      </c>
    </row>
    <row r="949" spans="1:10" s="116" customFormat="1" x14ac:dyDescent="0.25">
      <c r="A949" s="116">
        <v>2056</v>
      </c>
      <c r="B949" t="s">
        <v>4148</v>
      </c>
      <c r="C949" s="116">
        <v>25</v>
      </c>
      <c r="D949" s="116" t="s">
        <v>51</v>
      </c>
      <c r="E949" t="s">
        <v>3877</v>
      </c>
      <c r="F949" s="116" t="s">
        <v>421</v>
      </c>
      <c r="G949" s="116" t="s">
        <v>804</v>
      </c>
      <c r="H949" s="116">
        <v>386</v>
      </c>
      <c r="I949" s="116">
        <v>21</v>
      </c>
      <c r="J949" s="116">
        <v>13</v>
      </c>
    </row>
    <row r="950" spans="1:10" s="116" customFormat="1" x14ac:dyDescent="0.25">
      <c r="A950" s="116">
        <v>2057</v>
      </c>
      <c r="B950" t="s">
        <v>4148</v>
      </c>
      <c r="C950" s="116">
        <v>25</v>
      </c>
      <c r="D950" s="116" t="s">
        <v>51</v>
      </c>
      <c r="E950" t="s">
        <v>3877</v>
      </c>
      <c r="F950" s="116" t="s">
        <v>465</v>
      </c>
      <c r="G950" s="116" t="s">
        <v>826</v>
      </c>
      <c r="H950" s="116">
        <v>408</v>
      </c>
      <c r="I950" s="116">
        <v>22</v>
      </c>
      <c r="J950" s="116">
        <v>2</v>
      </c>
    </row>
    <row r="951" spans="1:10" s="116" customFormat="1" x14ac:dyDescent="0.25">
      <c r="A951" s="116">
        <v>2058</v>
      </c>
      <c r="B951" t="s">
        <v>4148</v>
      </c>
      <c r="C951" s="116">
        <v>25</v>
      </c>
      <c r="D951" s="116" t="s">
        <v>51</v>
      </c>
      <c r="E951" t="s">
        <v>3877</v>
      </c>
      <c r="F951" s="116" t="s">
        <v>467</v>
      </c>
      <c r="G951" s="116" t="s">
        <v>827</v>
      </c>
      <c r="H951" s="116">
        <v>409</v>
      </c>
      <c r="I951" s="116">
        <v>23</v>
      </c>
      <c r="J951" s="116">
        <v>18</v>
      </c>
    </row>
    <row r="952" spans="1:10" s="116" customFormat="1" x14ac:dyDescent="0.25">
      <c r="A952" s="116">
        <v>2059</v>
      </c>
      <c r="B952" t="s">
        <v>4148</v>
      </c>
      <c r="C952" s="116">
        <v>25</v>
      </c>
      <c r="D952" s="116" t="s">
        <v>51</v>
      </c>
      <c r="E952" t="s">
        <v>3877</v>
      </c>
      <c r="F952" s="116" t="s">
        <v>473</v>
      </c>
      <c r="G952" s="116" t="s">
        <v>830</v>
      </c>
      <c r="H952" s="116">
        <v>412</v>
      </c>
      <c r="I952" s="116">
        <v>24</v>
      </c>
      <c r="J952" s="116">
        <v>11</v>
      </c>
    </row>
    <row r="953" spans="1:10" s="116" customFormat="1" x14ac:dyDescent="0.25">
      <c r="A953" s="116">
        <v>2060</v>
      </c>
      <c r="B953" t="s">
        <v>4148</v>
      </c>
      <c r="C953" s="116">
        <v>25</v>
      </c>
      <c r="D953" s="116" t="s">
        <v>51</v>
      </c>
      <c r="E953" t="s">
        <v>3877</v>
      </c>
      <c r="F953" s="116" t="s">
        <v>433</v>
      </c>
      <c r="G953" s="116" t="s">
        <v>810</v>
      </c>
      <c r="H953" s="116">
        <v>392</v>
      </c>
      <c r="I953" s="116">
        <v>25</v>
      </c>
      <c r="J953" s="116">
        <v>43</v>
      </c>
    </row>
    <row r="954" spans="1:10" s="116" customFormat="1" x14ac:dyDescent="0.25">
      <c r="A954" s="116">
        <v>2061</v>
      </c>
      <c r="B954" t="s">
        <v>4149</v>
      </c>
      <c r="C954" s="116">
        <v>25</v>
      </c>
      <c r="D954" s="116" t="s">
        <v>28</v>
      </c>
      <c r="E954" t="s">
        <v>831</v>
      </c>
      <c r="F954" s="116" t="s">
        <v>383</v>
      </c>
      <c r="G954" s="116" t="s">
        <v>832</v>
      </c>
      <c r="H954" s="116">
        <v>613</v>
      </c>
      <c r="I954" s="116">
        <v>1</v>
      </c>
      <c r="J954" s="116">
        <v>12</v>
      </c>
    </row>
    <row r="955" spans="1:10" s="116" customFormat="1" x14ac:dyDescent="0.25">
      <c r="A955" s="116">
        <v>2062</v>
      </c>
      <c r="B955" t="s">
        <v>4149</v>
      </c>
      <c r="C955" s="116">
        <v>25</v>
      </c>
      <c r="D955" s="116" t="s">
        <v>28</v>
      </c>
      <c r="E955" t="s">
        <v>831</v>
      </c>
      <c r="F955" s="116" t="s">
        <v>387</v>
      </c>
      <c r="G955" s="116" t="s">
        <v>833</v>
      </c>
      <c r="H955" s="116">
        <v>615</v>
      </c>
      <c r="I955" s="116">
        <v>2</v>
      </c>
      <c r="J955" s="116">
        <v>45</v>
      </c>
    </row>
    <row r="956" spans="1:10" s="116" customFormat="1" x14ac:dyDescent="0.25">
      <c r="A956" s="116">
        <v>2063</v>
      </c>
      <c r="B956" t="s">
        <v>4149</v>
      </c>
      <c r="C956" s="116">
        <v>25</v>
      </c>
      <c r="D956" s="116" t="s">
        <v>28</v>
      </c>
      <c r="E956" t="s">
        <v>831</v>
      </c>
      <c r="F956" s="116" t="s">
        <v>389</v>
      </c>
      <c r="G956" s="116" t="s">
        <v>834</v>
      </c>
      <c r="H956" s="116">
        <v>616</v>
      </c>
      <c r="I956" s="116">
        <v>3</v>
      </c>
      <c r="J956" s="116">
        <v>7</v>
      </c>
    </row>
    <row r="957" spans="1:10" s="116" customFormat="1" x14ac:dyDescent="0.25">
      <c r="A957" s="116">
        <v>2064</v>
      </c>
      <c r="B957" t="s">
        <v>4149</v>
      </c>
      <c r="C957" s="116">
        <v>25</v>
      </c>
      <c r="D957" s="116" t="s">
        <v>28</v>
      </c>
      <c r="E957" t="s">
        <v>831</v>
      </c>
      <c r="F957" s="116" t="s">
        <v>391</v>
      </c>
      <c r="G957" s="116" t="s">
        <v>835</v>
      </c>
      <c r="H957" s="116">
        <v>617</v>
      </c>
      <c r="I957" s="116">
        <v>4</v>
      </c>
      <c r="J957" s="116">
        <v>10</v>
      </c>
    </row>
    <row r="958" spans="1:10" s="116" customFormat="1" x14ac:dyDescent="0.25">
      <c r="A958" s="116">
        <v>2065</v>
      </c>
      <c r="B958" t="s">
        <v>4149</v>
      </c>
      <c r="C958" s="116">
        <v>25</v>
      </c>
      <c r="D958" s="116" t="s">
        <v>28</v>
      </c>
      <c r="E958" t="s">
        <v>831</v>
      </c>
      <c r="F958" s="116" t="s">
        <v>405</v>
      </c>
      <c r="G958" s="116" t="s">
        <v>836</v>
      </c>
      <c r="H958" s="116">
        <v>624</v>
      </c>
      <c r="I958" s="116">
        <v>5</v>
      </c>
      <c r="J958" s="116">
        <v>42</v>
      </c>
    </row>
    <row r="959" spans="1:10" s="116" customFormat="1" ht="30" x14ac:dyDescent="0.25">
      <c r="A959" s="116">
        <v>2066</v>
      </c>
      <c r="B959" t="s">
        <v>4149</v>
      </c>
      <c r="C959" s="116">
        <v>25</v>
      </c>
      <c r="D959" s="116" t="s">
        <v>28</v>
      </c>
      <c r="E959" t="s">
        <v>831</v>
      </c>
      <c r="F959" s="116" t="s">
        <v>445</v>
      </c>
      <c r="G959" s="116" t="s">
        <v>837</v>
      </c>
      <c r="H959" s="116">
        <v>644</v>
      </c>
      <c r="I959" s="116">
        <v>6</v>
      </c>
      <c r="J959" s="116">
        <v>1</v>
      </c>
    </row>
    <row r="960" spans="1:10" s="116" customFormat="1" x14ac:dyDescent="0.25">
      <c r="A960" s="116">
        <v>2067</v>
      </c>
      <c r="B960" t="s">
        <v>4149</v>
      </c>
      <c r="C960" s="116">
        <v>25</v>
      </c>
      <c r="D960" s="116" t="s">
        <v>28</v>
      </c>
      <c r="E960" t="s">
        <v>831</v>
      </c>
      <c r="F960" s="116" t="s">
        <v>443</v>
      </c>
      <c r="G960" s="116" t="s">
        <v>838</v>
      </c>
      <c r="H960" s="116">
        <v>643</v>
      </c>
      <c r="I960" s="116">
        <v>7</v>
      </c>
      <c r="J960" s="116">
        <v>44</v>
      </c>
    </row>
    <row r="961" spans="1:10" s="116" customFormat="1" x14ac:dyDescent="0.25">
      <c r="A961" s="116">
        <v>2068</v>
      </c>
      <c r="B961" t="s">
        <v>4149</v>
      </c>
      <c r="C961" s="116">
        <v>25</v>
      </c>
      <c r="D961" s="116" t="s">
        <v>28</v>
      </c>
      <c r="E961" t="s">
        <v>831</v>
      </c>
      <c r="F961" s="116" t="s">
        <v>401</v>
      </c>
      <c r="G961" s="116" t="s">
        <v>839</v>
      </c>
      <c r="H961" s="116">
        <v>622</v>
      </c>
      <c r="I961" s="116">
        <v>8</v>
      </c>
      <c r="J961" s="116">
        <v>21</v>
      </c>
    </row>
    <row r="962" spans="1:10" s="116" customFormat="1" x14ac:dyDescent="0.25">
      <c r="A962" s="116">
        <v>2069</v>
      </c>
      <c r="B962" t="s">
        <v>4149</v>
      </c>
      <c r="C962" s="116">
        <v>25</v>
      </c>
      <c r="D962" s="116" t="s">
        <v>28</v>
      </c>
      <c r="E962" t="s">
        <v>831</v>
      </c>
      <c r="F962" s="116" t="s">
        <v>413</v>
      </c>
      <c r="G962" s="116" t="s">
        <v>840</v>
      </c>
      <c r="H962" s="116">
        <v>628</v>
      </c>
      <c r="I962" s="116">
        <v>9</v>
      </c>
      <c r="J962" s="116">
        <v>24</v>
      </c>
    </row>
    <row r="963" spans="1:10" s="116" customFormat="1" x14ac:dyDescent="0.25">
      <c r="A963" s="116">
        <v>2070</v>
      </c>
      <c r="B963" t="s">
        <v>4149</v>
      </c>
      <c r="C963" s="116">
        <v>25</v>
      </c>
      <c r="D963" s="116" t="s">
        <v>28</v>
      </c>
      <c r="E963" t="s">
        <v>831</v>
      </c>
      <c r="F963" s="116" t="s">
        <v>409</v>
      </c>
      <c r="G963" s="116" t="s">
        <v>841</v>
      </c>
      <c r="H963" s="116">
        <v>626</v>
      </c>
      <c r="I963" s="116">
        <v>10</v>
      </c>
      <c r="J963" s="116">
        <v>17</v>
      </c>
    </row>
    <row r="964" spans="1:10" s="116" customFormat="1" x14ac:dyDescent="0.25">
      <c r="A964" s="116">
        <v>2071</v>
      </c>
      <c r="B964" t="s">
        <v>4149</v>
      </c>
      <c r="C964" s="116">
        <v>25</v>
      </c>
      <c r="D964" s="116" t="s">
        <v>28</v>
      </c>
      <c r="E964" t="s">
        <v>831</v>
      </c>
      <c r="F964" s="116" t="s">
        <v>451</v>
      </c>
      <c r="G964" s="116" t="s">
        <v>842</v>
      </c>
      <c r="H964" s="116">
        <v>647</v>
      </c>
      <c r="I964" s="116">
        <v>11</v>
      </c>
      <c r="J964" s="116">
        <v>27</v>
      </c>
    </row>
    <row r="965" spans="1:10" s="116" customFormat="1" ht="30" x14ac:dyDescent="0.25">
      <c r="A965" s="116">
        <v>2072</v>
      </c>
      <c r="B965" t="s">
        <v>4149</v>
      </c>
      <c r="C965" s="116">
        <v>25</v>
      </c>
      <c r="D965" s="116" t="s">
        <v>28</v>
      </c>
      <c r="E965" t="s">
        <v>831</v>
      </c>
      <c r="F965" s="116" t="s">
        <v>463</v>
      </c>
      <c r="G965" s="116" t="s">
        <v>843</v>
      </c>
      <c r="H965" s="116">
        <v>653</v>
      </c>
      <c r="I965" s="116">
        <v>12</v>
      </c>
      <c r="J965" s="116">
        <v>19</v>
      </c>
    </row>
    <row r="966" spans="1:10" s="116" customFormat="1" x14ac:dyDescent="0.25">
      <c r="A966" s="116">
        <v>2073</v>
      </c>
      <c r="B966" t="s">
        <v>4149</v>
      </c>
      <c r="C966" s="116">
        <v>25</v>
      </c>
      <c r="D966" s="116" t="s">
        <v>28</v>
      </c>
      <c r="E966" t="s">
        <v>831</v>
      </c>
      <c r="F966" s="116" t="s">
        <v>417</v>
      </c>
      <c r="G966" s="116" t="s">
        <v>844</v>
      </c>
      <c r="H966" s="116">
        <v>630</v>
      </c>
      <c r="I966" s="116">
        <v>13</v>
      </c>
      <c r="J966" s="116">
        <v>16</v>
      </c>
    </row>
    <row r="967" spans="1:10" s="116" customFormat="1" x14ac:dyDescent="0.25">
      <c r="A967" s="116">
        <v>2074</v>
      </c>
      <c r="B967" t="s">
        <v>4149</v>
      </c>
      <c r="C967" s="116">
        <v>25</v>
      </c>
      <c r="D967" s="116" t="s">
        <v>28</v>
      </c>
      <c r="E967" t="s">
        <v>831</v>
      </c>
      <c r="F967" s="116" t="s">
        <v>431</v>
      </c>
      <c r="G967" s="116" t="s">
        <v>845</v>
      </c>
      <c r="H967" s="116">
        <v>637</v>
      </c>
      <c r="I967" s="116">
        <v>14</v>
      </c>
      <c r="J967" s="116">
        <v>30</v>
      </c>
    </row>
    <row r="968" spans="1:10" s="116" customFormat="1" x14ac:dyDescent="0.25">
      <c r="A968" s="116">
        <v>2075</v>
      </c>
      <c r="B968" t="s">
        <v>4149</v>
      </c>
      <c r="C968" s="116">
        <v>25</v>
      </c>
      <c r="D968" s="116" t="s">
        <v>28</v>
      </c>
      <c r="E968" t="s">
        <v>831</v>
      </c>
      <c r="F968" s="116" t="s">
        <v>429</v>
      </c>
      <c r="G968" s="116" t="s">
        <v>846</v>
      </c>
      <c r="H968" s="116">
        <v>636</v>
      </c>
      <c r="I968" s="116">
        <v>15</v>
      </c>
      <c r="J968" s="116">
        <v>5</v>
      </c>
    </row>
    <row r="969" spans="1:10" s="116" customFormat="1" x14ac:dyDescent="0.25">
      <c r="A969" s="116">
        <v>2076</v>
      </c>
      <c r="B969" t="s">
        <v>4149</v>
      </c>
      <c r="C969" s="116">
        <v>25</v>
      </c>
      <c r="D969" s="116" t="s">
        <v>28</v>
      </c>
      <c r="E969" t="s">
        <v>831</v>
      </c>
      <c r="F969" s="116" t="s">
        <v>437</v>
      </c>
      <c r="G969" s="116" t="s">
        <v>847</v>
      </c>
      <c r="H969" s="116">
        <v>640</v>
      </c>
      <c r="I969" s="116">
        <v>16</v>
      </c>
      <c r="J969" s="116">
        <v>15</v>
      </c>
    </row>
    <row r="970" spans="1:10" s="116" customFormat="1" ht="30" x14ac:dyDescent="0.25">
      <c r="A970" s="116">
        <v>2077</v>
      </c>
      <c r="B970" t="s">
        <v>4149</v>
      </c>
      <c r="C970" s="116">
        <v>25</v>
      </c>
      <c r="D970" s="116" t="s">
        <v>28</v>
      </c>
      <c r="E970" t="s">
        <v>831</v>
      </c>
      <c r="F970" s="116" t="s">
        <v>441</v>
      </c>
      <c r="G970" s="116" t="s">
        <v>848</v>
      </c>
      <c r="H970" s="116">
        <v>642</v>
      </c>
      <c r="I970" s="116">
        <v>17</v>
      </c>
      <c r="J970" s="116">
        <v>20</v>
      </c>
    </row>
    <row r="971" spans="1:10" s="116" customFormat="1" x14ac:dyDescent="0.25">
      <c r="A971" s="116">
        <v>2078</v>
      </c>
      <c r="B971" t="s">
        <v>4149</v>
      </c>
      <c r="C971" s="116">
        <v>25</v>
      </c>
      <c r="D971" s="116" t="s">
        <v>28</v>
      </c>
      <c r="E971" t="s">
        <v>831</v>
      </c>
      <c r="F971" s="116" t="s">
        <v>453</v>
      </c>
      <c r="G971" s="116" t="s">
        <v>849</v>
      </c>
      <c r="H971" s="116">
        <v>648</v>
      </c>
      <c r="I971" s="116">
        <v>18</v>
      </c>
      <c r="J971" s="116">
        <v>31</v>
      </c>
    </row>
    <row r="972" spans="1:10" s="116" customFormat="1" x14ac:dyDescent="0.25">
      <c r="A972" s="116">
        <v>2079</v>
      </c>
      <c r="B972" t="s">
        <v>4149</v>
      </c>
      <c r="C972" s="116">
        <v>25</v>
      </c>
      <c r="D972" s="116" t="s">
        <v>28</v>
      </c>
      <c r="E972" t="s">
        <v>831</v>
      </c>
      <c r="F972" s="116" t="s">
        <v>459</v>
      </c>
      <c r="G972" s="116" t="s">
        <v>850</v>
      </c>
      <c r="H972" s="116">
        <v>651</v>
      </c>
      <c r="I972" s="116">
        <v>19</v>
      </c>
      <c r="J972" s="116">
        <v>9</v>
      </c>
    </row>
    <row r="973" spans="1:10" s="116" customFormat="1" x14ac:dyDescent="0.25">
      <c r="A973" s="116">
        <v>2080</v>
      </c>
      <c r="B973" t="s">
        <v>4149</v>
      </c>
      <c r="C973" s="116">
        <v>25</v>
      </c>
      <c r="D973" s="116" t="s">
        <v>28</v>
      </c>
      <c r="E973" t="s">
        <v>831</v>
      </c>
      <c r="F973" s="116" t="s">
        <v>461</v>
      </c>
      <c r="G973" s="116" t="s">
        <v>851</v>
      </c>
      <c r="H973" s="116">
        <v>652</v>
      </c>
      <c r="I973" s="116">
        <v>20</v>
      </c>
      <c r="J973" s="116">
        <v>47</v>
      </c>
    </row>
    <row r="974" spans="1:10" s="116" customFormat="1" x14ac:dyDescent="0.25">
      <c r="A974" s="116">
        <v>2081</v>
      </c>
      <c r="B974" t="s">
        <v>4149</v>
      </c>
      <c r="C974" s="116">
        <v>25</v>
      </c>
      <c r="D974" s="116" t="s">
        <v>28</v>
      </c>
      <c r="E974" t="s">
        <v>831</v>
      </c>
      <c r="F974" s="116" t="s">
        <v>421</v>
      </c>
      <c r="G974" s="116" t="s">
        <v>852</v>
      </c>
      <c r="H974" s="116">
        <v>632</v>
      </c>
      <c r="I974" s="116">
        <v>21</v>
      </c>
      <c r="J974" s="116">
        <v>13</v>
      </c>
    </row>
    <row r="975" spans="1:10" s="116" customFormat="1" x14ac:dyDescent="0.25">
      <c r="A975" s="116">
        <v>2082</v>
      </c>
      <c r="B975" t="s">
        <v>4149</v>
      </c>
      <c r="C975" s="116">
        <v>25</v>
      </c>
      <c r="D975" s="116" t="s">
        <v>28</v>
      </c>
      <c r="E975" t="s">
        <v>831</v>
      </c>
      <c r="F975" s="116" t="s">
        <v>465</v>
      </c>
      <c r="G975" s="116" t="s">
        <v>853</v>
      </c>
      <c r="H975" s="116">
        <v>654</v>
      </c>
      <c r="I975" s="116">
        <v>22</v>
      </c>
      <c r="J975" s="116">
        <v>2</v>
      </c>
    </row>
    <row r="976" spans="1:10" s="116" customFormat="1" ht="30" x14ac:dyDescent="0.25">
      <c r="A976" s="116">
        <v>2083</v>
      </c>
      <c r="B976" t="s">
        <v>4149</v>
      </c>
      <c r="C976" s="116">
        <v>25</v>
      </c>
      <c r="D976" s="116" t="s">
        <v>28</v>
      </c>
      <c r="E976" t="s">
        <v>831</v>
      </c>
      <c r="F976" s="116" t="s">
        <v>467</v>
      </c>
      <c r="G976" s="116" t="s">
        <v>854</v>
      </c>
      <c r="H976" s="116">
        <v>655</v>
      </c>
      <c r="I976" s="116">
        <v>23</v>
      </c>
      <c r="J976" s="116">
        <v>18</v>
      </c>
    </row>
    <row r="977" spans="1:10" s="116" customFormat="1" x14ac:dyDescent="0.25">
      <c r="A977" s="116">
        <v>2084</v>
      </c>
      <c r="B977" t="s">
        <v>4149</v>
      </c>
      <c r="C977" s="116">
        <v>25</v>
      </c>
      <c r="D977" s="116" t="s">
        <v>28</v>
      </c>
      <c r="E977" t="s">
        <v>831</v>
      </c>
      <c r="F977" s="116" t="s">
        <v>473</v>
      </c>
      <c r="G977" s="116" t="s">
        <v>855</v>
      </c>
      <c r="H977" s="116">
        <v>658</v>
      </c>
      <c r="I977" s="116">
        <v>24</v>
      </c>
      <c r="J977" s="116">
        <v>11</v>
      </c>
    </row>
    <row r="978" spans="1:10" s="116" customFormat="1" x14ac:dyDescent="0.25">
      <c r="A978" s="116">
        <v>2085</v>
      </c>
      <c r="B978" t="s">
        <v>4149</v>
      </c>
      <c r="C978" s="116">
        <v>25</v>
      </c>
      <c r="D978" s="116" t="s">
        <v>28</v>
      </c>
      <c r="E978" t="s">
        <v>831</v>
      </c>
      <c r="F978" s="116" t="s">
        <v>433</v>
      </c>
      <c r="G978" s="116" t="s">
        <v>856</v>
      </c>
      <c r="H978" s="116">
        <v>638</v>
      </c>
      <c r="I978" s="116">
        <v>25</v>
      </c>
      <c r="J978" s="116">
        <v>43</v>
      </c>
    </row>
    <row r="979" spans="1:10" s="116" customFormat="1" x14ac:dyDescent="0.25">
      <c r="A979" s="116">
        <v>2086</v>
      </c>
      <c r="B979" t="s">
        <v>4150</v>
      </c>
      <c r="C979" s="116">
        <v>25</v>
      </c>
      <c r="D979" s="116" t="s">
        <v>51</v>
      </c>
      <c r="E979" t="s">
        <v>831</v>
      </c>
      <c r="F979" s="116" t="s">
        <v>383</v>
      </c>
      <c r="G979" s="116" t="s">
        <v>858</v>
      </c>
      <c r="H979" s="116">
        <v>461</v>
      </c>
      <c r="I979" s="116">
        <v>1</v>
      </c>
      <c r="J979" s="116">
        <v>12</v>
      </c>
    </row>
    <row r="980" spans="1:10" s="116" customFormat="1" ht="30" x14ac:dyDescent="0.25">
      <c r="A980" s="116">
        <v>2087</v>
      </c>
      <c r="B980" t="s">
        <v>4150</v>
      </c>
      <c r="C980" s="116">
        <v>25</v>
      </c>
      <c r="D980" s="116" t="s">
        <v>51</v>
      </c>
      <c r="E980" t="s">
        <v>831</v>
      </c>
      <c r="F980" s="116" t="s">
        <v>387</v>
      </c>
      <c r="G980" s="116" t="s">
        <v>860</v>
      </c>
      <c r="H980" s="116">
        <v>463</v>
      </c>
      <c r="I980" s="116">
        <v>2</v>
      </c>
      <c r="J980" s="116">
        <v>45</v>
      </c>
    </row>
    <row r="981" spans="1:10" s="116" customFormat="1" x14ac:dyDescent="0.25">
      <c r="A981" s="116">
        <v>2088</v>
      </c>
      <c r="B981" t="s">
        <v>4150</v>
      </c>
      <c r="C981" s="116">
        <v>25</v>
      </c>
      <c r="D981" s="116" t="s">
        <v>51</v>
      </c>
      <c r="E981" t="s">
        <v>831</v>
      </c>
      <c r="F981" s="116" t="s">
        <v>389</v>
      </c>
      <c r="G981" s="116" t="s">
        <v>861</v>
      </c>
      <c r="H981" s="116">
        <v>464</v>
      </c>
      <c r="I981" s="116">
        <v>3</v>
      </c>
      <c r="J981" s="116">
        <v>7</v>
      </c>
    </row>
    <row r="982" spans="1:10" s="116" customFormat="1" x14ac:dyDescent="0.25">
      <c r="A982" s="116">
        <v>2089</v>
      </c>
      <c r="B982" t="s">
        <v>4150</v>
      </c>
      <c r="C982" s="116">
        <v>25</v>
      </c>
      <c r="D982" s="116" t="s">
        <v>51</v>
      </c>
      <c r="E982" t="s">
        <v>831</v>
      </c>
      <c r="F982" s="116" t="s">
        <v>391</v>
      </c>
      <c r="G982" s="116" t="s">
        <v>862</v>
      </c>
      <c r="H982" s="116">
        <v>465</v>
      </c>
      <c r="I982" s="116">
        <v>4</v>
      </c>
      <c r="J982" s="116">
        <v>10</v>
      </c>
    </row>
    <row r="983" spans="1:10" s="116" customFormat="1" ht="30" x14ac:dyDescent="0.25">
      <c r="A983" s="116">
        <v>2090</v>
      </c>
      <c r="B983" t="s">
        <v>4150</v>
      </c>
      <c r="C983" s="116">
        <v>25</v>
      </c>
      <c r="D983" s="116" t="s">
        <v>51</v>
      </c>
      <c r="E983" t="s">
        <v>831</v>
      </c>
      <c r="F983" s="116" t="s">
        <v>405</v>
      </c>
      <c r="G983" s="116" t="s">
        <v>869</v>
      </c>
      <c r="H983" s="116">
        <v>190</v>
      </c>
      <c r="I983" s="116">
        <v>5</v>
      </c>
      <c r="J983" s="116">
        <v>42</v>
      </c>
    </row>
    <row r="984" spans="1:10" s="116" customFormat="1" ht="45" x14ac:dyDescent="0.25">
      <c r="A984" s="116">
        <v>2091</v>
      </c>
      <c r="B984" t="s">
        <v>4150</v>
      </c>
      <c r="C984" s="116">
        <v>25</v>
      </c>
      <c r="D984" s="116" t="s">
        <v>51</v>
      </c>
      <c r="E984" t="s">
        <v>831</v>
      </c>
      <c r="F984" s="116" t="s">
        <v>445</v>
      </c>
      <c r="G984" s="116" t="s">
        <v>889</v>
      </c>
      <c r="H984" s="116">
        <v>210</v>
      </c>
      <c r="I984" s="116">
        <v>6</v>
      </c>
      <c r="J984" s="116">
        <v>1</v>
      </c>
    </row>
    <row r="985" spans="1:10" s="116" customFormat="1" ht="30" x14ac:dyDescent="0.25">
      <c r="A985" s="116">
        <v>2092</v>
      </c>
      <c r="B985" t="s">
        <v>4150</v>
      </c>
      <c r="C985" s="116">
        <v>25</v>
      </c>
      <c r="D985" s="116" t="s">
        <v>51</v>
      </c>
      <c r="E985" t="s">
        <v>831</v>
      </c>
      <c r="F985" s="116" t="s">
        <v>443</v>
      </c>
      <c r="G985" s="116" t="s">
        <v>888</v>
      </c>
      <c r="H985" s="116">
        <v>209</v>
      </c>
      <c r="I985" s="116">
        <v>7</v>
      </c>
      <c r="J985" s="116">
        <v>44</v>
      </c>
    </row>
    <row r="986" spans="1:10" s="116" customFormat="1" x14ac:dyDescent="0.25">
      <c r="A986" s="116">
        <v>2093</v>
      </c>
      <c r="B986" t="s">
        <v>4150</v>
      </c>
      <c r="C986" s="116">
        <v>25</v>
      </c>
      <c r="D986" s="116" t="s">
        <v>51</v>
      </c>
      <c r="E986" t="s">
        <v>831</v>
      </c>
      <c r="F986" s="116" t="s">
        <v>401</v>
      </c>
      <c r="G986" s="116" t="s">
        <v>867</v>
      </c>
      <c r="H986" s="116">
        <v>470</v>
      </c>
      <c r="I986" s="116">
        <v>8</v>
      </c>
      <c r="J986" s="116">
        <v>21</v>
      </c>
    </row>
    <row r="987" spans="1:10" s="116" customFormat="1" x14ac:dyDescent="0.25">
      <c r="A987" s="116">
        <v>2094</v>
      </c>
      <c r="B987" t="s">
        <v>4150</v>
      </c>
      <c r="C987" s="116">
        <v>25</v>
      </c>
      <c r="D987" s="116" t="s">
        <v>51</v>
      </c>
      <c r="E987" t="s">
        <v>831</v>
      </c>
      <c r="F987" s="116" t="s">
        <v>413</v>
      </c>
      <c r="G987" s="116" t="s">
        <v>873</v>
      </c>
      <c r="H987" s="116">
        <v>194</v>
      </c>
      <c r="I987" s="116">
        <v>9</v>
      </c>
      <c r="J987" s="116">
        <v>24</v>
      </c>
    </row>
    <row r="988" spans="1:10" s="116" customFormat="1" x14ac:dyDescent="0.25">
      <c r="A988" s="116">
        <v>2095</v>
      </c>
      <c r="B988" t="s">
        <v>4150</v>
      </c>
      <c r="C988" s="116">
        <v>25</v>
      </c>
      <c r="D988" s="116" t="s">
        <v>51</v>
      </c>
      <c r="E988" t="s">
        <v>831</v>
      </c>
      <c r="F988" s="116" t="s">
        <v>409</v>
      </c>
      <c r="G988" s="116" t="s">
        <v>871</v>
      </c>
      <c r="H988" s="116">
        <v>192</v>
      </c>
      <c r="I988" s="116">
        <v>10</v>
      </c>
      <c r="J988" s="116">
        <v>17</v>
      </c>
    </row>
    <row r="989" spans="1:10" s="116" customFormat="1" ht="30" x14ac:dyDescent="0.25">
      <c r="A989" s="116">
        <v>2096</v>
      </c>
      <c r="B989" t="s">
        <v>4150</v>
      </c>
      <c r="C989" s="116">
        <v>25</v>
      </c>
      <c r="D989" s="116" t="s">
        <v>51</v>
      </c>
      <c r="E989" t="s">
        <v>831</v>
      </c>
      <c r="F989" s="116" t="s">
        <v>451</v>
      </c>
      <c r="G989" s="116" t="s">
        <v>892</v>
      </c>
      <c r="H989" s="116">
        <v>213</v>
      </c>
      <c r="I989" s="116">
        <v>11</v>
      </c>
      <c r="J989" s="116">
        <v>27</v>
      </c>
    </row>
    <row r="990" spans="1:10" s="116" customFormat="1" ht="45" x14ac:dyDescent="0.25">
      <c r="A990" s="116">
        <v>2097</v>
      </c>
      <c r="B990" t="s">
        <v>4150</v>
      </c>
      <c r="C990" s="116">
        <v>25</v>
      </c>
      <c r="D990" s="116" t="s">
        <v>51</v>
      </c>
      <c r="E990" t="s">
        <v>831</v>
      </c>
      <c r="F990" s="116" t="s">
        <v>463</v>
      </c>
      <c r="G990" s="116" t="s">
        <v>898</v>
      </c>
      <c r="H990" s="116">
        <v>219</v>
      </c>
      <c r="I990" s="116">
        <v>12</v>
      </c>
      <c r="J990" s="116">
        <v>19</v>
      </c>
    </row>
    <row r="991" spans="1:10" s="116" customFormat="1" x14ac:dyDescent="0.25">
      <c r="A991" s="116">
        <v>2098</v>
      </c>
      <c r="B991" t="s">
        <v>4150</v>
      </c>
      <c r="C991" s="116">
        <v>25</v>
      </c>
      <c r="D991" s="116" t="s">
        <v>51</v>
      </c>
      <c r="E991" t="s">
        <v>831</v>
      </c>
      <c r="F991" s="116" t="s">
        <v>417</v>
      </c>
      <c r="G991" s="116" t="s">
        <v>875</v>
      </c>
      <c r="H991" s="116">
        <v>196</v>
      </c>
      <c r="I991" s="116">
        <v>13</v>
      </c>
      <c r="J991" s="116">
        <v>16</v>
      </c>
    </row>
    <row r="992" spans="1:10" s="116" customFormat="1" ht="30" x14ac:dyDescent="0.25">
      <c r="A992" s="116">
        <v>2099</v>
      </c>
      <c r="B992" t="s">
        <v>4150</v>
      </c>
      <c r="C992" s="116">
        <v>25</v>
      </c>
      <c r="D992" s="116" t="s">
        <v>51</v>
      </c>
      <c r="E992" t="s">
        <v>831</v>
      </c>
      <c r="F992" s="116" t="s">
        <v>431</v>
      </c>
      <c r="G992" s="116" t="s">
        <v>882</v>
      </c>
      <c r="H992" s="116">
        <v>203</v>
      </c>
      <c r="I992" s="116">
        <v>14</v>
      </c>
      <c r="J992" s="116">
        <v>30</v>
      </c>
    </row>
    <row r="993" spans="1:10" s="116" customFormat="1" x14ac:dyDescent="0.25">
      <c r="A993" s="116">
        <v>2100</v>
      </c>
      <c r="B993" t="s">
        <v>4150</v>
      </c>
      <c r="C993" s="116">
        <v>25</v>
      </c>
      <c r="D993" s="116" t="s">
        <v>51</v>
      </c>
      <c r="E993" t="s">
        <v>831</v>
      </c>
      <c r="F993" s="116" t="s">
        <v>429</v>
      </c>
      <c r="G993" s="116" t="s">
        <v>881</v>
      </c>
      <c r="H993" s="116">
        <v>202</v>
      </c>
      <c r="I993" s="116">
        <v>15</v>
      </c>
      <c r="J993" s="116">
        <v>5</v>
      </c>
    </row>
    <row r="994" spans="1:10" s="116" customFormat="1" x14ac:dyDescent="0.25">
      <c r="A994" s="116">
        <v>2101</v>
      </c>
      <c r="B994" t="s">
        <v>4150</v>
      </c>
      <c r="C994" s="116">
        <v>25</v>
      </c>
      <c r="D994" s="116" t="s">
        <v>51</v>
      </c>
      <c r="E994" t="s">
        <v>831</v>
      </c>
      <c r="F994" s="116" t="s">
        <v>437</v>
      </c>
      <c r="G994" s="116" t="s">
        <v>885</v>
      </c>
      <c r="H994" s="116">
        <v>206</v>
      </c>
      <c r="I994" s="116">
        <v>16</v>
      </c>
      <c r="J994" s="116">
        <v>15</v>
      </c>
    </row>
    <row r="995" spans="1:10" s="116" customFormat="1" ht="45" x14ac:dyDescent="0.25">
      <c r="A995" s="116">
        <v>2102</v>
      </c>
      <c r="B995" t="s">
        <v>4150</v>
      </c>
      <c r="C995" s="116">
        <v>25</v>
      </c>
      <c r="D995" s="116" t="s">
        <v>51</v>
      </c>
      <c r="E995" t="s">
        <v>831</v>
      </c>
      <c r="F995" s="116" t="s">
        <v>441</v>
      </c>
      <c r="G995" s="116" t="s">
        <v>887</v>
      </c>
      <c r="H995" s="116">
        <v>208</v>
      </c>
      <c r="I995" s="116">
        <v>17</v>
      </c>
      <c r="J995" s="116">
        <v>20</v>
      </c>
    </row>
    <row r="996" spans="1:10" s="116" customFormat="1" x14ac:dyDescent="0.25">
      <c r="A996" s="116">
        <v>2103</v>
      </c>
      <c r="B996" t="s">
        <v>4150</v>
      </c>
      <c r="C996" s="116">
        <v>25</v>
      </c>
      <c r="D996" s="116" t="s">
        <v>51</v>
      </c>
      <c r="E996" t="s">
        <v>831</v>
      </c>
      <c r="F996" s="116" t="s">
        <v>453</v>
      </c>
      <c r="G996" s="116" t="s">
        <v>893</v>
      </c>
      <c r="H996" s="116">
        <v>214</v>
      </c>
      <c r="I996" s="116">
        <v>18</v>
      </c>
      <c r="J996" s="116">
        <v>31</v>
      </c>
    </row>
    <row r="997" spans="1:10" s="116" customFormat="1" x14ac:dyDescent="0.25">
      <c r="A997" s="116">
        <v>2104</v>
      </c>
      <c r="B997" t="s">
        <v>4150</v>
      </c>
      <c r="C997" s="116">
        <v>25</v>
      </c>
      <c r="D997" s="116" t="s">
        <v>51</v>
      </c>
      <c r="E997" t="s">
        <v>831</v>
      </c>
      <c r="F997" s="116" t="s">
        <v>459</v>
      </c>
      <c r="G997" s="116" t="s">
        <v>896</v>
      </c>
      <c r="H997" s="116">
        <v>217</v>
      </c>
      <c r="I997" s="116">
        <v>19</v>
      </c>
      <c r="J997" s="116">
        <v>9</v>
      </c>
    </row>
    <row r="998" spans="1:10" s="116" customFormat="1" ht="30" x14ac:dyDescent="0.25">
      <c r="A998" s="116">
        <v>2105</v>
      </c>
      <c r="B998" t="s">
        <v>4150</v>
      </c>
      <c r="C998" s="116">
        <v>25</v>
      </c>
      <c r="D998" s="116" t="s">
        <v>51</v>
      </c>
      <c r="E998" t="s">
        <v>831</v>
      </c>
      <c r="F998" s="116" t="s">
        <v>461</v>
      </c>
      <c r="G998" s="116" t="s">
        <v>897</v>
      </c>
      <c r="H998" s="116">
        <v>218</v>
      </c>
      <c r="I998" s="116">
        <v>20</v>
      </c>
      <c r="J998" s="116">
        <v>47</v>
      </c>
    </row>
    <row r="999" spans="1:10" s="116" customFormat="1" x14ac:dyDescent="0.25">
      <c r="A999" s="116">
        <v>2106</v>
      </c>
      <c r="B999" t="s">
        <v>4150</v>
      </c>
      <c r="C999" s="116">
        <v>25</v>
      </c>
      <c r="D999" s="116" t="s">
        <v>51</v>
      </c>
      <c r="E999" t="s">
        <v>831</v>
      </c>
      <c r="F999" s="116" t="s">
        <v>421</v>
      </c>
      <c r="G999" s="116" t="s">
        <v>877</v>
      </c>
      <c r="H999" s="116">
        <v>198</v>
      </c>
      <c r="I999" s="116">
        <v>21</v>
      </c>
      <c r="J999" s="116">
        <v>13</v>
      </c>
    </row>
    <row r="1000" spans="1:10" s="116" customFormat="1" ht="30" x14ac:dyDescent="0.25">
      <c r="A1000" s="116">
        <v>2107</v>
      </c>
      <c r="B1000" t="s">
        <v>4150</v>
      </c>
      <c r="C1000" s="116">
        <v>25</v>
      </c>
      <c r="D1000" s="116" t="s">
        <v>51</v>
      </c>
      <c r="E1000" t="s">
        <v>831</v>
      </c>
      <c r="F1000" s="116" t="s">
        <v>465</v>
      </c>
      <c r="G1000" s="116" t="s">
        <v>899</v>
      </c>
      <c r="H1000" s="116">
        <v>220</v>
      </c>
      <c r="I1000" s="116">
        <v>22</v>
      </c>
      <c r="J1000" s="116">
        <v>2</v>
      </c>
    </row>
    <row r="1001" spans="1:10" s="116" customFormat="1" ht="45" x14ac:dyDescent="0.25">
      <c r="A1001" s="116">
        <v>2108</v>
      </c>
      <c r="B1001" t="s">
        <v>4150</v>
      </c>
      <c r="C1001" s="116">
        <v>25</v>
      </c>
      <c r="D1001" s="116" t="s">
        <v>51</v>
      </c>
      <c r="E1001" t="s">
        <v>831</v>
      </c>
      <c r="F1001" s="116" t="s">
        <v>467</v>
      </c>
      <c r="G1001" s="116" t="s">
        <v>900</v>
      </c>
      <c r="H1001" s="116">
        <v>221</v>
      </c>
      <c r="I1001" s="116">
        <v>23</v>
      </c>
      <c r="J1001" s="116">
        <v>18</v>
      </c>
    </row>
    <row r="1002" spans="1:10" s="116" customFormat="1" x14ac:dyDescent="0.25">
      <c r="A1002" s="116">
        <v>2109</v>
      </c>
      <c r="B1002" t="s">
        <v>4150</v>
      </c>
      <c r="C1002" s="116">
        <v>25</v>
      </c>
      <c r="D1002" s="116" t="s">
        <v>51</v>
      </c>
      <c r="E1002" t="s">
        <v>831</v>
      </c>
      <c r="F1002" s="116" t="s">
        <v>473</v>
      </c>
      <c r="G1002" s="116" t="s">
        <v>903</v>
      </c>
      <c r="H1002" s="116">
        <v>224</v>
      </c>
      <c r="I1002" s="116">
        <v>24</v>
      </c>
      <c r="J1002" s="116">
        <v>11</v>
      </c>
    </row>
    <row r="1003" spans="1:10" s="116" customFormat="1" ht="30" x14ac:dyDescent="0.25">
      <c r="A1003" s="116">
        <v>2110</v>
      </c>
      <c r="B1003" t="s">
        <v>4150</v>
      </c>
      <c r="C1003" s="116">
        <v>25</v>
      </c>
      <c r="D1003" s="116" t="s">
        <v>51</v>
      </c>
      <c r="E1003" t="s">
        <v>831</v>
      </c>
      <c r="F1003" s="116" t="s">
        <v>433</v>
      </c>
      <c r="G1003" s="116" t="s">
        <v>883</v>
      </c>
      <c r="H1003" s="116">
        <v>204</v>
      </c>
      <c r="I1003" s="116">
        <v>25</v>
      </c>
      <c r="J1003" s="116">
        <v>43</v>
      </c>
    </row>
    <row r="1004" spans="1:10" s="116" customFormat="1" x14ac:dyDescent="0.25">
      <c r="A1004" s="116">
        <v>2111</v>
      </c>
      <c r="B1004" t="s">
        <v>4151</v>
      </c>
      <c r="C1004" s="116">
        <v>25</v>
      </c>
      <c r="D1004" s="116" t="s">
        <v>28</v>
      </c>
      <c r="E1004" t="s">
        <v>904</v>
      </c>
      <c r="F1004" s="116" t="s">
        <v>383</v>
      </c>
      <c r="G1004" s="116" t="s">
        <v>905</v>
      </c>
      <c r="H1004" s="116">
        <v>660</v>
      </c>
      <c r="I1004" s="116">
        <v>1</v>
      </c>
      <c r="J1004" s="116">
        <v>12</v>
      </c>
    </row>
    <row r="1005" spans="1:10" s="116" customFormat="1" x14ac:dyDescent="0.25">
      <c r="A1005" s="116">
        <v>2112</v>
      </c>
      <c r="B1005" t="s">
        <v>4151</v>
      </c>
      <c r="C1005" s="116">
        <v>25</v>
      </c>
      <c r="D1005" s="116" t="s">
        <v>28</v>
      </c>
      <c r="E1005" t="s">
        <v>904</v>
      </c>
      <c r="F1005" s="116" t="s">
        <v>387</v>
      </c>
      <c r="G1005" s="116" t="s">
        <v>906</v>
      </c>
      <c r="H1005" s="116">
        <v>662</v>
      </c>
      <c r="I1005" s="116">
        <v>2</v>
      </c>
      <c r="J1005" s="116">
        <v>45</v>
      </c>
    </row>
    <row r="1006" spans="1:10" s="116" customFormat="1" x14ac:dyDescent="0.25">
      <c r="A1006" s="116">
        <v>2113</v>
      </c>
      <c r="B1006" t="s">
        <v>4151</v>
      </c>
      <c r="C1006" s="116">
        <v>25</v>
      </c>
      <c r="D1006" s="116" t="s">
        <v>28</v>
      </c>
      <c r="E1006" t="s">
        <v>904</v>
      </c>
      <c r="F1006" s="116" t="s">
        <v>389</v>
      </c>
      <c r="G1006" s="116" t="s">
        <v>907</v>
      </c>
      <c r="H1006" s="116">
        <v>663</v>
      </c>
      <c r="I1006" s="116">
        <v>3</v>
      </c>
      <c r="J1006" s="116">
        <v>7</v>
      </c>
    </row>
    <row r="1007" spans="1:10" s="116" customFormat="1" x14ac:dyDescent="0.25">
      <c r="A1007" s="116">
        <v>2114</v>
      </c>
      <c r="B1007" t="s">
        <v>4151</v>
      </c>
      <c r="C1007" s="116">
        <v>25</v>
      </c>
      <c r="D1007" s="116" t="s">
        <v>28</v>
      </c>
      <c r="E1007" t="s">
        <v>904</v>
      </c>
      <c r="F1007" s="116" t="s">
        <v>391</v>
      </c>
      <c r="G1007" s="116" t="s">
        <v>908</v>
      </c>
      <c r="H1007" s="116">
        <v>664</v>
      </c>
      <c r="I1007" s="116">
        <v>4</v>
      </c>
      <c r="J1007" s="116">
        <v>10</v>
      </c>
    </row>
    <row r="1008" spans="1:10" s="116" customFormat="1" x14ac:dyDescent="0.25">
      <c r="A1008" s="116">
        <v>2115</v>
      </c>
      <c r="B1008" t="s">
        <v>4151</v>
      </c>
      <c r="C1008" s="116">
        <v>25</v>
      </c>
      <c r="D1008" s="116" t="s">
        <v>28</v>
      </c>
      <c r="E1008" t="s">
        <v>904</v>
      </c>
      <c r="F1008" s="116" t="s">
        <v>405</v>
      </c>
      <c r="G1008" s="116" t="s">
        <v>909</v>
      </c>
      <c r="H1008" s="116">
        <v>671</v>
      </c>
      <c r="I1008" s="116">
        <v>5</v>
      </c>
      <c r="J1008" s="116">
        <v>42</v>
      </c>
    </row>
    <row r="1009" spans="1:10" s="116" customFormat="1" ht="30" x14ac:dyDescent="0.25">
      <c r="A1009" s="116">
        <v>2116</v>
      </c>
      <c r="B1009" t="s">
        <v>4151</v>
      </c>
      <c r="C1009" s="116">
        <v>25</v>
      </c>
      <c r="D1009" s="116" t="s">
        <v>28</v>
      </c>
      <c r="E1009" t="s">
        <v>904</v>
      </c>
      <c r="F1009" s="116" t="s">
        <v>445</v>
      </c>
      <c r="G1009" s="116" t="s">
        <v>910</v>
      </c>
      <c r="H1009" s="116">
        <v>691</v>
      </c>
      <c r="I1009" s="116">
        <v>6</v>
      </c>
      <c r="J1009" s="116">
        <v>1</v>
      </c>
    </row>
    <row r="1010" spans="1:10" s="116" customFormat="1" x14ac:dyDescent="0.25">
      <c r="A1010" s="116">
        <v>2117</v>
      </c>
      <c r="B1010" t="s">
        <v>4151</v>
      </c>
      <c r="C1010" s="116">
        <v>25</v>
      </c>
      <c r="D1010" s="116" t="s">
        <v>28</v>
      </c>
      <c r="E1010" t="s">
        <v>904</v>
      </c>
      <c r="F1010" s="116" t="s">
        <v>443</v>
      </c>
      <c r="G1010" s="116" t="s">
        <v>911</v>
      </c>
      <c r="H1010" s="116">
        <v>690</v>
      </c>
      <c r="I1010" s="116">
        <v>7</v>
      </c>
      <c r="J1010" s="116">
        <v>44</v>
      </c>
    </row>
    <row r="1011" spans="1:10" s="116" customFormat="1" x14ac:dyDescent="0.25">
      <c r="A1011" s="116">
        <v>2118</v>
      </c>
      <c r="B1011" t="s">
        <v>4151</v>
      </c>
      <c r="C1011" s="116">
        <v>25</v>
      </c>
      <c r="D1011" s="116" t="s">
        <v>28</v>
      </c>
      <c r="E1011" t="s">
        <v>904</v>
      </c>
      <c r="F1011" s="116" t="s">
        <v>401</v>
      </c>
      <c r="G1011" s="116" t="s">
        <v>912</v>
      </c>
      <c r="H1011" s="116">
        <v>669</v>
      </c>
      <c r="I1011" s="116">
        <v>8</v>
      </c>
      <c r="J1011" s="116">
        <v>21</v>
      </c>
    </row>
    <row r="1012" spans="1:10" s="116" customFormat="1" x14ac:dyDescent="0.25">
      <c r="A1012" s="116">
        <v>2119</v>
      </c>
      <c r="B1012" t="s">
        <v>4151</v>
      </c>
      <c r="C1012" s="116">
        <v>25</v>
      </c>
      <c r="D1012" s="116" t="s">
        <v>28</v>
      </c>
      <c r="E1012" t="s">
        <v>904</v>
      </c>
      <c r="F1012" s="116" t="s">
        <v>413</v>
      </c>
      <c r="G1012" s="116" t="s">
        <v>913</v>
      </c>
      <c r="H1012" s="116">
        <v>675</v>
      </c>
      <c r="I1012" s="116">
        <v>9</v>
      </c>
      <c r="J1012" s="116">
        <v>24</v>
      </c>
    </row>
    <row r="1013" spans="1:10" s="116" customFormat="1" x14ac:dyDescent="0.25">
      <c r="A1013" s="116">
        <v>2120</v>
      </c>
      <c r="B1013" t="s">
        <v>4151</v>
      </c>
      <c r="C1013" s="116">
        <v>25</v>
      </c>
      <c r="D1013" s="116" t="s">
        <v>28</v>
      </c>
      <c r="E1013" t="s">
        <v>904</v>
      </c>
      <c r="F1013" s="116" t="s">
        <v>409</v>
      </c>
      <c r="G1013" s="116" t="s">
        <v>914</v>
      </c>
      <c r="H1013" s="116">
        <v>673</v>
      </c>
      <c r="I1013" s="116">
        <v>10</v>
      </c>
      <c r="J1013" s="116">
        <v>17</v>
      </c>
    </row>
    <row r="1014" spans="1:10" s="116" customFormat="1" x14ac:dyDescent="0.25">
      <c r="A1014" s="116">
        <v>2121</v>
      </c>
      <c r="B1014" t="s">
        <v>4151</v>
      </c>
      <c r="C1014" s="116">
        <v>25</v>
      </c>
      <c r="D1014" s="116" t="s">
        <v>28</v>
      </c>
      <c r="E1014" t="s">
        <v>904</v>
      </c>
      <c r="F1014" s="116" t="s">
        <v>451</v>
      </c>
      <c r="G1014" s="116" t="s">
        <v>915</v>
      </c>
      <c r="H1014" s="116">
        <v>694</v>
      </c>
      <c r="I1014" s="116">
        <v>11</v>
      </c>
      <c r="J1014" s="116">
        <v>27</v>
      </c>
    </row>
    <row r="1015" spans="1:10" s="116" customFormat="1" ht="30" x14ac:dyDescent="0.25">
      <c r="A1015" s="116">
        <v>2122</v>
      </c>
      <c r="B1015" t="s">
        <v>4151</v>
      </c>
      <c r="C1015" s="116">
        <v>25</v>
      </c>
      <c r="D1015" s="116" t="s">
        <v>28</v>
      </c>
      <c r="E1015" t="s">
        <v>904</v>
      </c>
      <c r="F1015" s="116" t="s">
        <v>463</v>
      </c>
      <c r="G1015" s="116" t="s">
        <v>916</v>
      </c>
      <c r="H1015" s="116">
        <v>700</v>
      </c>
      <c r="I1015" s="116">
        <v>12</v>
      </c>
      <c r="J1015" s="116">
        <v>19</v>
      </c>
    </row>
    <row r="1016" spans="1:10" s="116" customFormat="1" x14ac:dyDescent="0.25">
      <c r="A1016" s="116">
        <v>2123</v>
      </c>
      <c r="B1016" t="s">
        <v>4151</v>
      </c>
      <c r="C1016" s="116">
        <v>25</v>
      </c>
      <c r="D1016" s="116" t="s">
        <v>28</v>
      </c>
      <c r="E1016" t="s">
        <v>904</v>
      </c>
      <c r="F1016" s="116" t="s">
        <v>417</v>
      </c>
      <c r="G1016" s="116" t="s">
        <v>917</v>
      </c>
      <c r="H1016" s="116">
        <v>677</v>
      </c>
      <c r="I1016" s="116">
        <v>13</v>
      </c>
      <c r="J1016" s="116">
        <v>16</v>
      </c>
    </row>
    <row r="1017" spans="1:10" s="116" customFormat="1" x14ac:dyDescent="0.25">
      <c r="A1017" s="116">
        <v>2124</v>
      </c>
      <c r="B1017" t="s">
        <v>4151</v>
      </c>
      <c r="C1017" s="116">
        <v>25</v>
      </c>
      <c r="D1017" s="116" t="s">
        <v>28</v>
      </c>
      <c r="E1017" t="s">
        <v>904</v>
      </c>
      <c r="F1017" s="116" t="s">
        <v>431</v>
      </c>
      <c r="G1017" s="116" t="s">
        <v>918</v>
      </c>
      <c r="H1017" s="116">
        <v>684</v>
      </c>
      <c r="I1017" s="116">
        <v>14</v>
      </c>
      <c r="J1017" s="116">
        <v>30</v>
      </c>
    </row>
    <row r="1018" spans="1:10" s="116" customFormat="1" x14ac:dyDescent="0.25">
      <c r="A1018" s="116">
        <v>2125</v>
      </c>
      <c r="B1018" t="s">
        <v>4151</v>
      </c>
      <c r="C1018" s="116">
        <v>25</v>
      </c>
      <c r="D1018" s="116" t="s">
        <v>28</v>
      </c>
      <c r="E1018" t="s">
        <v>904</v>
      </c>
      <c r="F1018" s="116" t="s">
        <v>429</v>
      </c>
      <c r="G1018" s="116" t="s">
        <v>919</v>
      </c>
      <c r="H1018" s="116">
        <v>683</v>
      </c>
      <c r="I1018" s="116">
        <v>15</v>
      </c>
      <c r="J1018" s="116">
        <v>5</v>
      </c>
    </row>
    <row r="1019" spans="1:10" s="116" customFormat="1" x14ac:dyDescent="0.25">
      <c r="A1019" s="116">
        <v>2126</v>
      </c>
      <c r="B1019" t="s">
        <v>4151</v>
      </c>
      <c r="C1019" s="116">
        <v>25</v>
      </c>
      <c r="D1019" s="116" t="s">
        <v>28</v>
      </c>
      <c r="E1019" t="s">
        <v>904</v>
      </c>
      <c r="F1019" s="116" t="s">
        <v>437</v>
      </c>
      <c r="G1019" s="116" t="s">
        <v>920</v>
      </c>
      <c r="H1019" s="116">
        <v>687</v>
      </c>
      <c r="I1019" s="116">
        <v>16</v>
      </c>
      <c r="J1019" s="116">
        <v>15</v>
      </c>
    </row>
    <row r="1020" spans="1:10" s="116" customFormat="1" ht="30" x14ac:dyDescent="0.25">
      <c r="A1020" s="116">
        <v>2127</v>
      </c>
      <c r="B1020" t="s">
        <v>4151</v>
      </c>
      <c r="C1020" s="116">
        <v>25</v>
      </c>
      <c r="D1020" s="116" t="s">
        <v>28</v>
      </c>
      <c r="E1020" t="s">
        <v>904</v>
      </c>
      <c r="F1020" s="116" t="s">
        <v>441</v>
      </c>
      <c r="G1020" s="116" t="s">
        <v>921</v>
      </c>
      <c r="H1020" s="116">
        <v>689</v>
      </c>
      <c r="I1020" s="116">
        <v>17</v>
      </c>
      <c r="J1020" s="116">
        <v>20</v>
      </c>
    </row>
    <row r="1021" spans="1:10" s="116" customFormat="1" x14ac:dyDescent="0.25">
      <c r="A1021" s="116">
        <v>2128</v>
      </c>
      <c r="B1021" t="s">
        <v>4151</v>
      </c>
      <c r="C1021" s="116">
        <v>25</v>
      </c>
      <c r="D1021" s="116" t="s">
        <v>28</v>
      </c>
      <c r="E1021" t="s">
        <v>904</v>
      </c>
      <c r="F1021" s="116" t="s">
        <v>453</v>
      </c>
      <c r="G1021" s="116" t="s">
        <v>922</v>
      </c>
      <c r="H1021" s="116">
        <v>695</v>
      </c>
      <c r="I1021" s="116">
        <v>18</v>
      </c>
      <c r="J1021" s="116">
        <v>31</v>
      </c>
    </row>
    <row r="1022" spans="1:10" s="116" customFormat="1" x14ac:dyDescent="0.25">
      <c r="A1022" s="116">
        <v>2129</v>
      </c>
      <c r="B1022" t="s">
        <v>4151</v>
      </c>
      <c r="C1022" s="116">
        <v>25</v>
      </c>
      <c r="D1022" s="116" t="s">
        <v>28</v>
      </c>
      <c r="E1022" t="s">
        <v>904</v>
      </c>
      <c r="F1022" s="116" t="s">
        <v>459</v>
      </c>
      <c r="G1022" s="116" t="s">
        <v>923</v>
      </c>
      <c r="H1022" s="116">
        <v>698</v>
      </c>
      <c r="I1022" s="116">
        <v>19</v>
      </c>
      <c r="J1022" s="116">
        <v>9</v>
      </c>
    </row>
    <row r="1023" spans="1:10" s="116" customFormat="1" x14ac:dyDescent="0.25">
      <c r="A1023" s="116">
        <v>2130</v>
      </c>
      <c r="B1023" t="s">
        <v>4151</v>
      </c>
      <c r="C1023" s="116">
        <v>25</v>
      </c>
      <c r="D1023" s="116" t="s">
        <v>28</v>
      </c>
      <c r="E1023" t="s">
        <v>904</v>
      </c>
      <c r="F1023" s="116" t="s">
        <v>461</v>
      </c>
      <c r="G1023" s="116" t="s">
        <v>924</v>
      </c>
      <c r="H1023" s="116">
        <v>699</v>
      </c>
      <c r="I1023" s="116">
        <v>20</v>
      </c>
      <c r="J1023" s="116">
        <v>47</v>
      </c>
    </row>
    <row r="1024" spans="1:10" s="116" customFormat="1" x14ac:dyDescent="0.25">
      <c r="A1024" s="116">
        <v>2131</v>
      </c>
      <c r="B1024" t="s">
        <v>4151</v>
      </c>
      <c r="C1024" s="116">
        <v>25</v>
      </c>
      <c r="D1024" s="116" t="s">
        <v>28</v>
      </c>
      <c r="E1024" t="s">
        <v>904</v>
      </c>
      <c r="F1024" s="116" t="s">
        <v>421</v>
      </c>
      <c r="G1024" s="116" t="s">
        <v>925</v>
      </c>
      <c r="H1024" s="116">
        <v>679</v>
      </c>
      <c r="I1024" s="116">
        <v>21</v>
      </c>
      <c r="J1024" s="116">
        <v>13</v>
      </c>
    </row>
    <row r="1025" spans="1:10" s="116" customFormat="1" x14ac:dyDescent="0.25">
      <c r="A1025" s="116">
        <v>2132</v>
      </c>
      <c r="B1025" t="s">
        <v>4151</v>
      </c>
      <c r="C1025" s="116">
        <v>25</v>
      </c>
      <c r="D1025" s="116" t="s">
        <v>28</v>
      </c>
      <c r="E1025" t="s">
        <v>904</v>
      </c>
      <c r="F1025" s="116" t="s">
        <v>465</v>
      </c>
      <c r="G1025" s="116" t="s">
        <v>926</v>
      </c>
      <c r="H1025" s="116">
        <v>701</v>
      </c>
      <c r="I1025" s="116">
        <v>22</v>
      </c>
      <c r="J1025" s="116">
        <v>2</v>
      </c>
    </row>
    <row r="1026" spans="1:10" s="116" customFormat="1" x14ac:dyDescent="0.25">
      <c r="A1026" s="116">
        <v>2133</v>
      </c>
      <c r="B1026" t="s">
        <v>4151</v>
      </c>
      <c r="C1026" s="116">
        <v>25</v>
      </c>
      <c r="D1026" s="116" t="s">
        <v>28</v>
      </c>
      <c r="E1026" t="s">
        <v>904</v>
      </c>
      <c r="F1026" s="116" t="s">
        <v>467</v>
      </c>
      <c r="G1026" s="116" t="s">
        <v>927</v>
      </c>
      <c r="H1026" s="116">
        <v>702</v>
      </c>
      <c r="I1026" s="116">
        <v>23</v>
      </c>
      <c r="J1026" s="116">
        <v>18</v>
      </c>
    </row>
    <row r="1027" spans="1:10" s="116" customFormat="1" x14ac:dyDescent="0.25">
      <c r="A1027" s="116">
        <v>2134</v>
      </c>
      <c r="B1027" t="s">
        <v>4151</v>
      </c>
      <c r="C1027" s="116">
        <v>25</v>
      </c>
      <c r="D1027" s="116" t="s">
        <v>28</v>
      </c>
      <c r="E1027" t="s">
        <v>904</v>
      </c>
      <c r="F1027" s="116" t="s">
        <v>473</v>
      </c>
      <c r="G1027" s="116" t="s">
        <v>928</v>
      </c>
      <c r="H1027" s="116">
        <v>705</v>
      </c>
      <c r="I1027" s="116">
        <v>24</v>
      </c>
      <c r="J1027" s="116">
        <v>11</v>
      </c>
    </row>
    <row r="1028" spans="1:10" s="116" customFormat="1" x14ac:dyDescent="0.25">
      <c r="A1028" s="116">
        <v>2135</v>
      </c>
      <c r="B1028" t="s">
        <v>4151</v>
      </c>
      <c r="C1028" s="116">
        <v>25</v>
      </c>
      <c r="D1028" s="116" t="s">
        <v>28</v>
      </c>
      <c r="E1028" t="s">
        <v>904</v>
      </c>
      <c r="F1028" s="116" t="s">
        <v>433</v>
      </c>
      <c r="G1028" s="116" t="s">
        <v>929</v>
      </c>
      <c r="H1028" s="116">
        <v>685</v>
      </c>
      <c r="I1028" s="116">
        <v>25</v>
      </c>
      <c r="J1028" s="116">
        <v>43</v>
      </c>
    </row>
    <row r="1029" spans="1:10" s="116" customFormat="1" x14ac:dyDescent="0.25">
      <c r="A1029" s="116">
        <v>2136</v>
      </c>
      <c r="B1029" t="s">
        <v>4152</v>
      </c>
      <c r="C1029" s="116">
        <v>25</v>
      </c>
      <c r="D1029" s="116" t="s">
        <v>51</v>
      </c>
      <c r="E1029" t="s">
        <v>904</v>
      </c>
      <c r="F1029" s="116" t="s">
        <v>383</v>
      </c>
      <c r="G1029" s="116" t="s">
        <v>931</v>
      </c>
      <c r="H1029" s="116">
        <v>226</v>
      </c>
      <c r="I1029" s="116">
        <v>1</v>
      </c>
      <c r="J1029" s="116">
        <v>12</v>
      </c>
    </row>
    <row r="1030" spans="1:10" s="116" customFormat="1" x14ac:dyDescent="0.25">
      <c r="A1030" s="116">
        <v>2137</v>
      </c>
      <c r="B1030" t="s">
        <v>4152</v>
      </c>
      <c r="C1030" s="116">
        <v>25</v>
      </c>
      <c r="D1030" s="116" t="s">
        <v>51</v>
      </c>
      <c r="E1030" t="s">
        <v>904</v>
      </c>
      <c r="F1030" s="116" t="s">
        <v>387</v>
      </c>
      <c r="G1030" s="116" t="s">
        <v>933</v>
      </c>
      <c r="H1030" s="116">
        <v>228</v>
      </c>
      <c r="I1030" s="116">
        <v>2</v>
      </c>
      <c r="J1030" s="116">
        <v>45</v>
      </c>
    </row>
    <row r="1031" spans="1:10" s="116" customFormat="1" x14ac:dyDescent="0.25">
      <c r="A1031" s="116">
        <v>2138</v>
      </c>
      <c r="B1031" t="s">
        <v>4152</v>
      </c>
      <c r="C1031" s="116">
        <v>25</v>
      </c>
      <c r="D1031" s="116" t="s">
        <v>51</v>
      </c>
      <c r="E1031" t="s">
        <v>904</v>
      </c>
      <c r="F1031" s="116" t="s">
        <v>389</v>
      </c>
      <c r="G1031" s="116" t="s">
        <v>934</v>
      </c>
      <c r="H1031" s="116">
        <v>229</v>
      </c>
      <c r="I1031" s="116">
        <v>3</v>
      </c>
      <c r="J1031" s="116">
        <v>7</v>
      </c>
    </row>
    <row r="1032" spans="1:10" s="116" customFormat="1" x14ac:dyDescent="0.25">
      <c r="A1032" s="116">
        <v>2139</v>
      </c>
      <c r="B1032" t="s">
        <v>4152</v>
      </c>
      <c r="C1032" s="116">
        <v>25</v>
      </c>
      <c r="D1032" s="116" t="s">
        <v>51</v>
      </c>
      <c r="E1032" t="s">
        <v>904</v>
      </c>
      <c r="F1032" s="116" t="s">
        <v>391</v>
      </c>
      <c r="G1032" s="116" t="s">
        <v>935</v>
      </c>
      <c r="H1032" s="116">
        <v>230</v>
      </c>
      <c r="I1032" s="116">
        <v>4</v>
      </c>
      <c r="J1032" s="116">
        <v>10</v>
      </c>
    </row>
    <row r="1033" spans="1:10" s="116" customFormat="1" x14ac:dyDescent="0.25">
      <c r="A1033" s="116">
        <v>2140</v>
      </c>
      <c r="B1033" t="s">
        <v>4152</v>
      </c>
      <c r="C1033" s="116">
        <v>25</v>
      </c>
      <c r="D1033" s="116" t="s">
        <v>51</v>
      </c>
      <c r="E1033" t="s">
        <v>904</v>
      </c>
      <c r="F1033" s="116" t="s">
        <v>405</v>
      </c>
      <c r="G1033" s="116" t="s">
        <v>942</v>
      </c>
      <c r="H1033" s="116">
        <v>237</v>
      </c>
      <c r="I1033" s="116">
        <v>5</v>
      </c>
      <c r="J1033" s="116">
        <v>42</v>
      </c>
    </row>
    <row r="1034" spans="1:10" s="116" customFormat="1" ht="30" x14ac:dyDescent="0.25">
      <c r="A1034" s="116">
        <v>2141</v>
      </c>
      <c r="B1034" t="s">
        <v>4152</v>
      </c>
      <c r="C1034" s="116">
        <v>25</v>
      </c>
      <c r="D1034" s="116" t="s">
        <v>51</v>
      </c>
      <c r="E1034" t="s">
        <v>904</v>
      </c>
      <c r="F1034" s="116" t="s">
        <v>445</v>
      </c>
      <c r="G1034" s="116" t="s">
        <v>962</v>
      </c>
      <c r="H1034" s="116">
        <v>257</v>
      </c>
      <c r="I1034" s="116">
        <v>6</v>
      </c>
      <c r="J1034" s="116">
        <v>1</v>
      </c>
    </row>
    <row r="1035" spans="1:10" s="116" customFormat="1" x14ac:dyDescent="0.25">
      <c r="A1035" s="116">
        <v>2142</v>
      </c>
      <c r="B1035" t="s">
        <v>4152</v>
      </c>
      <c r="C1035" s="116">
        <v>25</v>
      </c>
      <c r="D1035" s="116" t="s">
        <v>51</v>
      </c>
      <c r="E1035" t="s">
        <v>904</v>
      </c>
      <c r="F1035" s="116" t="s">
        <v>443</v>
      </c>
      <c r="G1035" s="116" t="s">
        <v>961</v>
      </c>
      <c r="H1035" s="116">
        <v>256</v>
      </c>
      <c r="I1035" s="116">
        <v>7</v>
      </c>
      <c r="J1035" s="116">
        <v>44</v>
      </c>
    </row>
    <row r="1036" spans="1:10" s="116" customFormat="1" x14ac:dyDescent="0.25">
      <c r="A1036" s="116">
        <v>2143</v>
      </c>
      <c r="B1036" t="s">
        <v>4152</v>
      </c>
      <c r="C1036" s="116">
        <v>25</v>
      </c>
      <c r="D1036" s="116" t="s">
        <v>51</v>
      </c>
      <c r="E1036" t="s">
        <v>904</v>
      </c>
      <c r="F1036" s="116" t="s">
        <v>401</v>
      </c>
      <c r="G1036" s="116" t="s">
        <v>940</v>
      </c>
      <c r="H1036" s="116">
        <v>235</v>
      </c>
      <c r="I1036" s="116">
        <v>8</v>
      </c>
      <c r="J1036" s="116">
        <v>21</v>
      </c>
    </row>
    <row r="1037" spans="1:10" s="116" customFormat="1" x14ac:dyDescent="0.25">
      <c r="A1037" s="116">
        <v>2144</v>
      </c>
      <c r="B1037" t="s">
        <v>4152</v>
      </c>
      <c r="C1037" s="116">
        <v>25</v>
      </c>
      <c r="D1037" s="116" t="s">
        <v>51</v>
      </c>
      <c r="E1037" t="s">
        <v>904</v>
      </c>
      <c r="F1037" s="116" t="s">
        <v>413</v>
      </c>
      <c r="G1037" s="116" t="s">
        <v>946</v>
      </c>
      <c r="H1037" s="116">
        <v>241</v>
      </c>
      <c r="I1037" s="116">
        <v>9</v>
      </c>
      <c r="J1037" s="116">
        <v>24</v>
      </c>
    </row>
    <row r="1038" spans="1:10" s="116" customFormat="1" x14ac:dyDescent="0.25">
      <c r="A1038" s="116">
        <v>2145</v>
      </c>
      <c r="B1038" t="s">
        <v>4152</v>
      </c>
      <c r="C1038" s="116">
        <v>25</v>
      </c>
      <c r="D1038" s="116" t="s">
        <v>51</v>
      </c>
      <c r="E1038" t="s">
        <v>904</v>
      </c>
      <c r="F1038" s="116" t="s">
        <v>409</v>
      </c>
      <c r="G1038" s="116" t="s">
        <v>944</v>
      </c>
      <c r="H1038" s="116">
        <v>239</v>
      </c>
      <c r="I1038" s="116">
        <v>10</v>
      </c>
      <c r="J1038" s="116">
        <v>17</v>
      </c>
    </row>
    <row r="1039" spans="1:10" s="116" customFormat="1" ht="30" x14ac:dyDescent="0.25">
      <c r="A1039" s="116">
        <v>2146</v>
      </c>
      <c r="B1039" t="s">
        <v>4152</v>
      </c>
      <c r="C1039" s="116">
        <v>25</v>
      </c>
      <c r="D1039" s="116" t="s">
        <v>51</v>
      </c>
      <c r="E1039" t="s">
        <v>904</v>
      </c>
      <c r="F1039" s="116" t="s">
        <v>451</v>
      </c>
      <c r="G1039" s="116" t="s">
        <v>965</v>
      </c>
      <c r="H1039" s="116">
        <v>260</v>
      </c>
      <c r="I1039" s="116">
        <v>11</v>
      </c>
      <c r="J1039" s="116">
        <v>27</v>
      </c>
    </row>
    <row r="1040" spans="1:10" s="116" customFormat="1" ht="30" x14ac:dyDescent="0.25">
      <c r="A1040" s="116">
        <v>2147</v>
      </c>
      <c r="B1040" t="s">
        <v>4152</v>
      </c>
      <c r="C1040" s="116">
        <v>25</v>
      </c>
      <c r="D1040" s="116" t="s">
        <v>51</v>
      </c>
      <c r="E1040" t="s">
        <v>904</v>
      </c>
      <c r="F1040" s="116" t="s">
        <v>463</v>
      </c>
      <c r="G1040" s="116" t="s">
        <v>971</v>
      </c>
      <c r="H1040" s="116">
        <v>266</v>
      </c>
      <c r="I1040" s="116">
        <v>12</v>
      </c>
      <c r="J1040" s="116">
        <v>19</v>
      </c>
    </row>
    <row r="1041" spans="1:10" s="116" customFormat="1" x14ac:dyDescent="0.25">
      <c r="A1041" s="116">
        <v>2148</v>
      </c>
      <c r="B1041" t="s">
        <v>4152</v>
      </c>
      <c r="C1041" s="116">
        <v>25</v>
      </c>
      <c r="D1041" s="116" t="s">
        <v>51</v>
      </c>
      <c r="E1041" t="s">
        <v>904</v>
      </c>
      <c r="F1041" s="116" t="s">
        <v>417</v>
      </c>
      <c r="G1041" s="116" t="s">
        <v>948</v>
      </c>
      <c r="H1041" s="116">
        <v>243</v>
      </c>
      <c r="I1041" s="116">
        <v>13</v>
      </c>
      <c r="J1041" s="116">
        <v>16</v>
      </c>
    </row>
    <row r="1042" spans="1:10" s="116" customFormat="1" x14ac:dyDescent="0.25">
      <c r="A1042" s="116">
        <v>2149</v>
      </c>
      <c r="B1042" t="s">
        <v>4152</v>
      </c>
      <c r="C1042" s="116">
        <v>25</v>
      </c>
      <c r="D1042" s="116" t="s">
        <v>51</v>
      </c>
      <c r="E1042" t="s">
        <v>904</v>
      </c>
      <c r="F1042" s="116" t="s">
        <v>431</v>
      </c>
      <c r="G1042" s="116" t="s">
        <v>955</v>
      </c>
      <c r="H1042" s="116">
        <v>250</v>
      </c>
      <c r="I1042" s="116">
        <v>14</v>
      </c>
      <c r="J1042" s="116">
        <v>30</v>
      </c>
    </row>
    <row r="1043" spans="1:10" s="116" customFormat="1" x14ac:dyDescent="0.25">
      <c r="A1043" s="116">
        <v>2150</v>
      </c>
      <c r="B1043" t="s">
        <v>4152</v>
      </c>
      <c r="C1043" s="116">
        <v>25</v>
      </c>
      <c r="D1043" s="116" t="s">
        <v>51</v>
      </c>
      <c r="E1043" t="s">
        <v>904</v>
      </c>
      <c r="F1043" s="116" t="s">
        <v>429</v>
      </c>
      <c r="G1043" s="116" t="s">
        <v>954</v>
      </c>
      <c r="H1043" s="116">
        <v>249</v>
      </c>
      <c r="I1043" s="116">
        <v>15</v>
      </c>
      <c r="J1043" s="116">
        <v>5</v>
      </c>
    </row>
    <row r="1044" spans="1:10" s="116" customFormat="1" x14ac:dyDescent="0.25">
      <c r="A1044" s="116">
        <v>2151</v>
      </c>
      <c r="B1044" t="s">
        <v>4152</v>
      </c>
      <c r="C1044" s="116">
        <v>25</v>
      </c>
      <c r="D1044" s="116" t="s">
        <v>51</v>
      </c>
      <c r="E1044" t="s">
        <v>904</v>
      </c>
      <c r="F1044" s="116" t="s">
        <v>437</v>
      </c>
      <c r="G1044" s="116" t="s">
        <v>958</v>
      </c>
      <c r="H1044" s="116">
        <v>253</v>
      </c>
      <c r="I1044" s="116">
        <v>16</v>
      </c>
      <c r="J1044" s="116">
        <v>15</v>
      </c>
    </row>
    <row r="1045" spans="1:10" s="116" customFormat="1" ht="30" x14ac:dyDescent="0.25">
      <c r="A1045" s="116">
        <v>2152</v>
      </c>
      <c r="B1045" t="s">
        <v>4152</v>
      </c>
      <c r="C1045" s="116">
        <v>25</v>
      </c>
      <c r="D1045" s="116" t="s">
        <v>51</v>
      </c>
      <c r="E1045" t="s">
        <v>904</v>
      </c>
      <c r="F1045" s="116" t="s">
        <v>441</v>
      </c>
      <c r="G1045" s="116" t="s">
        <v>960</v>
      </c>
      <c r="H1045" s="116">
        <v>255</v>
      </c>
      <c r="I1045" s="116">
        <v>17</v>
      </c>
      <c r="J1045" s="116">
        <v>20</v>
      </c>
    </row>
    <row r="1046" spans="1:10" s="116" customFormat="1" x14ac:dyDescent="0.25">
      <c r="A1046" s="116">
        <v>2153</v>
      </c>
      <c r="B1046" t="s">
        <v>4152</v>
      </c>
      <c r="C1046" s="116">
        <v>25</v>
      </c>
      <c r="D1046" s="116" t="s">
        <v>51</v>
      </c>
      <c r="E1046" t="s">
        <v>904</v>
      </c>
      <c r="F1046" s="116" t="s">
        <v>453</v>
      </c>
      <c r="G1046" s="116" t="s">
        <v>966</v>
      </c>
      <c r="H1046" s="116">
        <v>261</v>
      </c>
      <c r="I1046" s="116">
        <v>18</v>
      </c>
      <c r="J1046" s="116">
        <v>31</v>
      </c>
    </row>
    <row r="1047" spans="1:10" s="116" customFormat="1" x14ac:dyDescent="0.25">
      <c r="A1047" s="116">
        <v>2154</v>
      </c>
      <c r="B1047" t="s">
        <v>4152</v>
      </c>
      <c r="C1047" s="116">
        <v>25</v>
      </c>
      <c r="D1047" s="116" t="s">
        <v>51</v>
      </c>
      <c r="E1047" t="s">
        <v>904</v>
      </c>
      <c r="F1047" s="116" t="s">
        <v>459</v>
      </c>
      <c r="G1047" s="116" t="s">
        <v>969</v>
      </c>
      <c r="H1047" s="116">
        <v>264</v>
      </c>
      <c r="I1047" s="116">
        <v>19</v>
      </c>
      <c r="J1047" s="116">
        <v>9</v>
      </c>
    </row>
    <row r="1048" spans="1:10" s="116" customFormat="1" ht="30" x14ac:dyDescent="0.25">
      <c r="A1048" s="116">
        <v>2155</v>
      </c>
      <c r="B1048" t="s">
        <v>4152</v>
      </c>
      <c r="C1048" s="116">
        <v>25</v>
      </c>
      <c r="D1048" s="116" t="s">
        <v>51</v>
      </c>
      <c r="E1048" t="s">
        <v>904</v>
      </c>
      <c r="F1048" s="116" t="s">
        <v>461</v>
      </c>
      <c r="G1048" s="116" t="s">
        <v>970</v>
      </c>
      <c r="H1048" s="116">
        <v>265</v>
      </c>
      <c r="I1048" s="116">
        <v>20</v>
      </c>
      <c r="J1048" s="116">
        <v>47</v>
      </c>
    </row>
    <row r="1049" spans="1:10" s="116" customFormat="1" x14ac:dyDescent="0.25">
      <c r="A1049" s="116">
        <v>2156</v>
      </c>
      <c r="B1049" t="s">
        <v>4152</v>
      </c>
      <c r="C1049" s="116">
        <v>25</v>
      </c>
      <c r="D1049" s="116" t="s">
        <v>51</v>
      </c>
      <c r="E1049" t="s">
        <v>904</v>
      </c>
      <c r="F1049" s="116" t="s">
        <v>421</v>
      </c>
      <c r="G1049" s="116" t="s">
        <v>950</v>
      </c>
      <c r="H1049" s="116">
        <v>245</v>
      </c>
      <c r="I1049" s="116">
        <v>21</v>
      </c>
      <c r="J1049" s="116">
        <v>13</v>
      </c>
    </row>
    <row r="1050" spans="1:10" s="116" customFormat="1" x14ac:dyDescent="0.25">
      <c r="A1050" s="116">
        <v>2157</v>
      </c>
      <c r="B1050" t="s">
        <v>4152</v>
      </c>
      <c r="C1050" s="116">
        <v>25</v>
      </c>
      <c r="D1050" s="116" t="s">
        <v>51</v>
      </c>
      <c r="E1050" t="s">
        <v>904</v>
      </c>
      <c r="F1050" s="116" t="s">
        <v>465</v>
      </c>
      <c r="G1050" s="116" t="s">
        <v>972</v>
      </c>
      <c r="H1050" s="116">
        <v>267</v>
      </c>
      <c r="I1050" s="116">
        <v>22</v>
      </c>
      <c r="J1050" s="116">
        <v>2</v>
      </c>
    </row>
    <row r="1051" spans="1:10" s="116" customFormat="1" x14ac:dyDescent="0.25">
      <c r="A1051" s="116">
        <v>2158</v>
      </c>
      <c r="B1051" t="s">
        <v>4152</v>
      </c>
      <c r="C1051" s="116">
        <v>25</v>
      </c>
      <c r="D1051" s="116" t="s">
        <v>51</v>
      </c>
      <c r="E1051" t="s">
        <v>904</v>
      </c>
      <c r="F1051" s="116" t="s">
        <v>467</v>
      </c>
      <c r="G1051" s="116" t="s">
        <v>973</v>
      </c>
      <c r="H1051" s="116">
        <v>268</v>
      </c>
      <c r="I1051" s="116">
        <v>23</v>
      </c>
      <c r="J1051" s="116">
        <v>18</v>
      </c>
    </row>
    <row r="1052" spans="1:10" s="116" customFormat="1" x14ac:dyDescent="0.25">
      <c r="A1052" s="116">
        <v>2159</v>
      </c>
      <c r="B1052" t="s">
        <v>4152</v>
      </c>
      <c r="C1052" s="116">
        <v>25</v>
      </c>
      <c r="D1052" s="116" t="s">
        <v>51</v>
      </c>
      <c r="E1052" t="s">
        <v>904</v>
      </c>
      <c r="F1052" s="116" t="s">
        <v>473</v>
      </c>
      <c r="G1052" s="116" t="s">
        <v>976</v>
      </c>
      <c r="H1052" s="116">
        <v>271</v>
      </c>
      <c r="I1052" s="116">
        <v>24</v>
      </c>
      <c r="J1052" s="116">
        <v>11</v>
      </c>
    </row>
    <row r="1053" spans="1:10" s="116" customFormat="1" x14ac:dyDescent="0.25">
      <c r="A1053" s="116">
        <v>2160</v>
      </c>
      <c r="B1053" t="s">
        <v>4152</v>
      </c>
      <c r="C1053" s="116">
        <v>25</v>
      </c>
      <c r="D1053" s="116" t="s">
        <v>51</v>
      </c>
      <c r="E1053" t="s">
        <v>904</v>
      </c>
      <c r="F1053" s="116" t="s">
        <v>433</v>
      </c>
      <c r="G1053" s="116" t="s">
        <v>956</v>
      </c>
      <c r="H1053" s="116">
        <v>251</v>
      </c>
      <c r="I1053" s="116">
        <v>25</v>
      </c>
      <c r="J1053" s="116">
        <v>43</v>
      </c>
    </row>
    <row r="1054" spans="1:10" s="116" customFormat="1" x14ac:dyDescent="0.25">
      <c r="A1054" s="116">
        <v>2161</v>
      </c>
      <c r="B1054" t="s">
        <v>4153</v>
      </c>
      <c r="C1054" s="116">
        <v>25</v>
      </c>
      <c r="D1054" s="116" t="s">
        <v>28</v>
      </c>
      <c r="E1054" t="s">
        <v>977</v>
      </c>
      <c r="F1054" s="116" t="s">
        <v>383</v>
      </c>
      <c r="G1054" s="116" t="s">
        <v>978</v>
      </c>
      <c r="H1054" s="116">
        <v>707</v>
      </c>
      <c r="I1054" s="116">
        <v>1</v>
      </c>
      <c r="J1054" s="116">
        <v>12</v>
      </c>
    </row>
    <row r="1055" spans="1:10" s="116" customFormat="1" x14ac:dyDescent="0.25">
      <c r="A1055" s="116">
        <v>2162</v>
      </c>
      <c r="B1055" t="s">
        <v>4153</v>
      </c>
      <c r="C1055" s="116">
        <v>25</v>
      </c>
      <c r="D1055" s="116" t="s">
        <v>28</v>
      </c>
      <c r="E1055" t="s">
        <v>977</v>
      </c>
      <c r="F1055" s="116" t="s">
        <v>387</v>
      </c>
      <c r="G1055" s="116" t="s">
        <v>979</v>
      </c>
      <c r="H1055" s="116">
        <v>709</v>
      </c>
      <c r="I1055" s="116">
        <v>2</v>
      </c>
      <c r="J1055" s="116">
        <v>45</v>
      </c>
    </row>
    <row r="1056" spans="1:10" s="116" customFormat="1" x14ac:dyDescent="0.25">
      <c r="A1056" s="116">
        <v>2163</v>
      </c>
      <c r="B1056" t="s">
        <v>4153</v>
      </c>
      <c r="C1056" s="116">
        <v>25</v>
      </c>
      <c r="D1056" s="116" t="s">
        <v>28</v>
      </c>
      <c r="E1056" t="s">
        <v>977</v>
      </c>
      <c r="F1056" s="116" t="s">
        <v>389</v>
      </c>
      <c r="G1056" s="116" t="s">
        <v>980</v>
      </c>
      <c r="H1056" s="116">
        <v>710</v>
      </c>
      <c r="I1056" s="116">
        <v>3</v>
      </c>
      <c r="J1056" s="116">
        <v>7</v>
      </c>
    </row>
    <row r="1057" spans="1:10" s="116" customFormat="1" x14ac:dyDescent="0.25">
      <c r="A1057" s="116">
        <v>2164</v>
      </c>
      <c r="B1057" t="s">
        <v>4153</v>
      </c>
      <c r="C1057" s="116">
        <v>25</v>
      </c>
      <c r="D1057" s="116" t="s">
        <v>28</v>
      </c>
      <c r="E1057" t="s">
        <v>977</v>
      </c>
      <c r="F1057" s="116" t="s">
        <v>391</v>
      </c>
      <c r="G1057" s="116" t="s">
        <v>981</v>
      </c>
      <c r="H1057" s="116">
        <v>711</v>
      </c>
      <c r="I1057" s="116">
        <v>4</v>
      </c>
      <c r="J1057" s="116">
        <v>10</v>
      </c>
    </row>
    <row r="1058" spans="1:10" s="116" customFormat="1" x14ac:dyDescent="0.25">
      <c r="A1058" s="116">
        <v>2165</v>
      </c>
      <c r="B1058" t="s">
        <v>4153</v>
      </c>
      <c r="C1058" s="116">
        <v>25</v>
      </c>
      <c r="D1058" s="116" t="s">
        <v>28</v>
      </c>
      <c r="E1058" t="s">
        <v>977</v>
      </c>
      <c r="F1058" s="116" t="s">
        <v>405</v>
      </c>
      <c r="G1058" s="116" t="s">
        <v>982</v>
      </c>
      <c r="H1058" s="116">
        <v>718</v>
      </c>
      <c r="I1058" s="116">
        <v>5</v>
      </c>
      <c r="J1058" s="116">
        <v>42</v>
      </c>
    </row>
    <row r="1059" spans="1:10" s="116" customFormat="1" ht="30" x14ac:dyDescent="0.25">
      <c r="A1059" s="116">
        <v>2166</v>
      </c>
      <c r="B1059" t="s">
        <v>4153</v>
      </c>
      <c r="C1059" s="116">
        <v>25</v>
      </c>
      <c r="D1059" s="116" t="s">
        <v>28</v>
      </c>
      <c r="E1059" t="s">
        <v>977</v>
      </c>
      <c r="F1059" s="116" t="s">
        <v>445</v>
      </c>
      <c r="G1059" s="116" t="s">
        <v>983</v>
      </c>
      <c r="H1059" s="116">
        <v>738</v>
      </c>
      <c r="I1059" s="116">
        <v>6</v>
      </c>
      <c r="J1059" s="116">
        <v>1</v>
      </c>
    </row>
    <row r="1060" spans="1:10" s="116" customFormat="1" x14ac:dyDescent="0.25">
      <c r="A1060" s="116">
        <v>2167</v>
      </c>
      <c r="B1060" t="s">
        <v>4153</v>
      </c>
      <c r="C1060" s="116">
        <v>25</v>
      </c>
      <c r="D1060" s="116" t="s">
        <v>28</v>
      </c>
      <c r="E1060" t="s">
        <v>977</v>
      </c>
      <c r="F1060" s="116" t="s">
        <v>443</v>
      </c>
      <c r="G1060" s="116" t="s">
        <v>984</v>
      </c>
      <c r="H1060" s="116">
        <v>737</v>
      </c>
      <c r="I1060" s="116">
        <v>7</v>
      </c>
      <c r="J1060" s="116">
        <v>44</v>
      </c>
    </row>
    <row r="1061" spans="1:10" s="116" customFormat="1" x14ac:dyDescent="0.25">
      <c r="A1061" s="116">
        <v>2168</v>
      </c>
      <c r="B1061" t="s">
        <v>4153</v>
      </c>
      <c r="C1061" s="116">
        <v>25</v>
      </c>
      <c r="D1061" s="116" t="s">
        <v>28</v>
      </c>
      <c r="E1061" t="s">
        <v>977</v>
      </c>
      <c r="F1061" s="116" t="s">
        <v>401</v>
      </c>
      <c r="G1061" s="116" t="s">
        <v>985</v>
      </c>
      <c r="H1061" s="116">
        <v>716</v>
      </c>
      <c r="I1061" s="116">
        <v>8</v>
      </c>
      <c r="J1061" s="116">
        <v>21</v>
      </c>
    </row>
    <row r="1062" spans="1:10" s="116" customFormat="1" x14ac:dyDescent="0.25">
      <c r="A1062" s="116">
        <v>2169</v>
      </c>
      <c r="B1062" t="s">
        <v>4153</v>
      </c>
      <c r="C1062" s="116">
        <v>25</v>
      </c>
      <c r="D1062" s="116" t="s">
        <v>28</v>
      </c>
      <c r="E1062" t="s">
        <v>977</v>
      </c>
      <c r="F1062" s="116" t="s">
        <v>413</v>
      </c>
      <c r="G1062" s="116" t="s">
        <v>986</v>
      </c>
      <c r="H1062" s="116">
        <v>722</v>
      </c>
      <c r="I1062" s="116">
        <v>9</v>
      </c>
      <c r="J1062" s="116">
        <v>24</v>
      </c>
    </row>
    <row r="1063" spans="1:10" s="116" customFormat="1" x14ac:dyDescent="0.25">
      <c r="A1063" s="116">
        <v>2170</v>
      </c>
      <c r="B1063" t="s">
        <v>4153</v>
      </c>
      <c r="C1063" s="116">
        <v>25</v>
      </c>
      <c r="D1063" s="116" t="s">
        <v>28</v>
      </c>
      <c r="E1063" t="s">
        <v>977</v>
      </c>
      <c r="F1063" s="116" t="s">
        <v>409</v>
      </c>
      <c r="G1063" s="116" t="s">
        <v>987</v>
      </c>
      <c r="H1063" s="116">
        <v>720</v>
      </c>
      <c r="I1063" s="116">
        <v>10</v>
      </c>
      <c r="J1063" s="116">
        <v>17</v>
      </c>
    </row>
    <row r="1064" spans="1:10" s="116" customFormat="1" x14ac:dyDescent="0.25">
      <c r="A1064" s="116">
        <v>2171</v>
      </c>
      <c r="B1064" t="s">
        <v>4153</v>
      </c>
      <c r="C1064" s="116">
        <v>25</v>
      </c>
      <c r="D1064" s="116" t="s">
        <v>28</v>
      </c>
      <c r="E1064" t="s">
        <v>977</v>
      </c>
      <c r="F1064" s="116" t="s">
        <v>451</v>
      </c>
      <c r="G1064" s="116" t="s">
        <v>988</v>
      </c>
      <c r="H1064" s="116">
        <v>741</v>
      </c>
      <c r="I1064" s="116">
        <v>11</v>
      </c>
      <c r="J1064" s="116">
        <v>27</v>
      </c>
    </row>
    <row r="1065" spans="1:10" s="116" customFormat="1" ht="30" x14ac:dyDescent="0.25">
      <c r="A1065" s="116">
        <v>2172</v>
      </c>
      <c r="B1065" t="s">
        <v>4153</v>
      </c>
      <c r="C1065" s="116">
        <v>25</v>
      </c>
      <c r="D1065" s="116" t="s">
        <v>28</v>
      </c>
      <c r="E1065" t="s">
        <v>977</v>
      </c>
      <c r="F1065" s="116" t="s">
        <v>463</v>
      </c>
      <c r="G1065" s="116" t="s">
        <v>989</v>
      </c>
      <c r="H1065" s="116">
        <v>747</v>
      </c>
      <c r="I1065" s="116">
        <v>12</v>
      </c>
      <c r="J1065" s="116">
        <v>19</v>
      </c>
    </row>
    <row r="1066" spans="1:10" s="116" customFormat="1" x14ac:dyDescent="0.25">
      <c r="A1066" s="116">
        <v>2173</v>
      </c>
      <c r="B1066" t="s">
        <v>4153</v>
      </c>
      <c r="C1066" s="116">
        <v>25</v>
      </c>
      <c r="D1066" s="116" t="s">
        <v>28</v>
      </c>
      <c r="E1066" t="s">
        <v>977</v>
      </c>
      <c r="F1066" s="116" t="s">
        <v>417</v>
      </c>
      <c r="G1066" s="116" t="s">
        <v>990</v>
      </c>
      <c r="H1066" s="116">
        <v>724</v>
      </c>
      <c r="I1066" s="116">
        <v>13</v>
      </c>
      <c r="J1066" s="116">
        <v>16</v>
      </c>
    </row>
    <row r="1067" spans="1:10" s="116" customFormat="1" x14ac:dyDescent="0.25">
      <c r="A1067" s="116">
        <v>2174</v>
      </c>
      <c r="B1067" t="s">
        <v>4153</v>
      </c>
      <c r="C1067" s="116">
        <v>25</v>
      </c>
      <c r="D1067" s="116" t="s">
        <v>28</v>
      </c>
      <c r="E1067" t="s">
        <v>977</v>
      </c>
      <c r="F1067" s="116" t="s">
        <v>431</v>
      </c>
      <c r="G1067" s="116" t="s">
        <v>991</v>
      </c>
      <c r="H1067" s="116">
        <v>731</v>
      </c>
      <c r="I1067" s="116">
        <v>14</v>
      </c>
      <c r="J1067" s="116">
        <v>30</v>
      </c>
    </row>
    <row r="1068" spans="1:10" s="116" customFormat="1" x14ac:dyDescent="0.25">
      <c r="A1068" s="116">
        <v>2175</v>
      </c>
      <c r="B1068" t="s">
        <v>4153</v>
      </c>
      <c r="C1068" s="116">
        <v>25</v>
      </c>
      <c r="D1068" s="116" t="s">
        <v>28</v>
      </c>
      <c r="E1068" t="s">
        <v>977</v>
      </c>
      <c r="F1068" s="116" t="s">
        <v>429</v>
      </c>
      <c r="G1068" s="116" t="s">
        <v>992</v>
      </c>
      <c r="H1068" s="116">
        <v>730</v>
      </c>
      <c r="I1068" s="116">
        <v>15</v>
      </c>
      <c r="J1068" s="116">
        <v>5</v>
      </c>
    </row>
    <row r="1069" spans="1:10" s="116" customFormat="1" x14ac:dyDescent="0.25">
      <c r="A1069" s="116">
        <v>2176</v>
      </c>
      <c r="B1069" t="s">
        <v>4153</v>
      </c>
      <c r="C1069" s="116">
        <v>25</v>
      </c>
      <c r="D1069" s="116" t="s">
        <v>28</v>
      </c>
      <c r="E1069" t="s">
        <v>977</v>
      </c>
      <c r="F1069" s="116" t="s">
        <v>437</v>
      </c>
      <c r="G1069" s="116" t="s">
        <v>993</v>
      </c>
      <c r="H1069" s="116">
        <v>734</v>
      </c>
      <c r="I1069" s="116">
        <v>16</v>
      </c>
      <c r="J1069" s="116">
        <v>15</v>
      </c>
    </row>
    <row r="1070" spans="1:10" s="116" customFormat="1" ht="30" x14ac:dyDescent="0.25">
      <c r="A1070" s="116">
        <v>2177</v>
      </c>
      <c r="B1070" t="s">
        <v>4153</v>
      </c>
      <c r="C1070" s="116">
        <v>25</v>
      </c>
      <c r="D1070" s="116" t="s">
        <v>28</v>
      </c>
      <c r="E1070" t="s">
        <v>977</v>
      </c>
      <c r="F1070" s="116" t="s">
        <v>441</v>
      </c>
      <c r="G1070" s="116" t="s">
        <v>994</v>
      </c>
      <c r="H1070" s="116">
        <v>736</v>
      </c>
      <c r="I1070" s="116">
        <v>17</v>
      </c>
      <c r="J1070" s="116">
        <v>20</v>
      </c>
    </row>
    <row r="1071" spans="1:10" s="116" customFormat="1" x14ac:dyDescent="0.25">
      <c r="A1071" s="116">
        <v>2178</v>
      </c>
      <c r="B1071" t="s">
        <v>4153</v>
      </c>
      <c r="C1071" s="116">
        <v>25</v>
      </c>
      <c r="D1071" s="116" t="s">
        <v>28</v>
      </c>
      <c r="E1071" t="s">
        <v>977</v>
      </c>
      <c r="F1071" s="116" t="s">
        <v>453</v>
      </c>
      <c r="G1071" s="116" t="s">
        <v>995</v>
      </c>
      <c r="H1071" s="116">
        <v>742</v>
      </c>
      <c r="I1071" s="116">
        <v>18</v>
      </c>
      <c r="J1071" s="116">
        <v>31</v>
      </c>
    </row>
    <row r="1072" spans="1:10" s="116" customFormat="1" x14ac:dyDescent="0.25">
      <c r="A1072" s="116">
        <v>2179</v>
      </c>
      <c r="B1072" t="s">
        <v>4153</v>
      </c>
      <c r="C1072" s="116">
        <v>25</v>
      </c>
      <c r="D1072" s="116" t="s">
        <v>28</v>
      </c>
      <c r="E1072" t="s">
        <v>977</v>
      </c>
      <c r="F1072" s="116" t="s">
        <v>459</v>
      </c>
      <c r="G1072" s="116" t="s">
        <v>996</v>
      </c>
      <c r="H1072" s="116">
        <v>745</v>
      </c>
      <c r="I1072" s="116">
        <v>19</v>
      </c>
      <c r="J1072" s="116">
        <v>9</v>
      </c>
    </row>
    <row r="1073" spans="1:10" s="116" customFormat="1" x14ac:dyDescent="0.25">
      <c r="A1073" s="116">
        <v>2180</v>
      </c>
      <c r="B1073" t="s">
        <v>4153</v>
      </c>
      <c r="C1073" s="116">
        <v>25</v>
      </c>
      <c r="D1073" s="116" t="s">
        <v>28</v>
      </c>
      <c r="E1073" t="s">
        <v>977</v>
      </c>
      <c r="F1073" s="116" t="s">
        <v>461</v>
      </c>
      <c r="G1073" s="116" t="s">
        <v>997</v>
      </c>
      <c r="H1073" s="116">
        <v>746</v>
      </c>
      <c r="I1073" s="116">
        <v>20</v>
      </c>
      <c r="J1073" s="116">
        <v>47</v>
      </c>
    </row>
    <row r="1074" spans="1:10" s="116" customFormat="1" x14ac:dyDescent="0.25">
      <c r="A1074" s="116">
        <v>2181</v>
      </c>
      <c r="B1074" t="s">
        <v>4153</v>
      </c>
      <c r="C1074" s="116">
        <v>25</v>
      </c>
      <c r="D1074" s="116" t="s">
        <v>28</v>
      </c>
      <c r="E1074" t="s">
        <v>977</v>
      </c>
      <c r="F1074" s="116" t="s">
        <v>421</v>
      </c>
      <c r="G1074" s="116" t="s">
        <v>998</v>
      </c>
      <c r="H1074" s="116">
        <v>726</v>
      </c>
      <c r="I1074" s="116">
        <v>21</v>
      </c>
      <c r="J1074" s="116">
        <v>13</v>
      </c>
    </row>
    <row r="1075" spans="1:10" s="116" customFormat="1" x14ac:dyDescent="0.25">
      <c r="A1075" s="116">
        <v>2182</v>
      </c>
      <c r="B1075" t="s">
        <v>4153</v>
      </c>
      <c r="C1075" s="116">
        <v>25</v>
      </c>
      <c r="D1075" s="116" t="s">
        <v>28</v>
      </c>
      <c r="E1075" t="s">
        <v>977</v>
      </c>
      <c r="F1075" s="116" t="s">
        <v>465</v>
      </c>
      <c r="G1075" s="116" t="s">
        <v>999</v>
      </c>
      <c r="H1075" s="116">
        <v>748</v>
      </c>
      <c r="I1075" s="116">
        <v>22</v>
      </c>
      <c r="J1075" s="116">
        <v>2</v>
      </c>
    </row>
    <row r="1076" spans="1:10" s="116" customFormat="1" x14ac:dyDescent="0.25">
      <c r="A1076" s="116">
        <v>2183</v>
      </c>
      <c r="B1076" t="s">
        <v>4153</v>
      </c>
      <c r="C1076" s="116">
        <v>25</v>
      </c>
      <c r="D1076" s="116" t="s">
        <v>28</v>
      </c>
      <c r="E1076" t="s">
        <v>977</v>
      </c>
      <c r="F1076" s="116" t="s">
        <v>467</v>
      </c>
      <c r="G1076" s="116" t="s">
        <v>1000</v>
      </c>
      <c r="H1076" s="116">
        <v>749</v>
      </c>
      <c r="I1076" s="116">
        <v>23</v>
      </c>
      <c r="J1076" s="116">
        <v>18</v>
      </c>
    </row>
    <row r="1077" spans="1:10" s="116" customFormat="1" x14ac:dyDescent="0.25">
      <c r="A1077" s="116">
        <v>2184</v>
      </c>
      <c r="B1077" t="s">
        <v>4153</v>
      </c>
      <c r="C1077" s="116">
        <v>25</v>
      </c>
      <c r="D1077" s="116" t="s">
        <v>28</v>
      </c>
      <c r="E1077" t="s">
        <v>977</v>
      </c>
      <c r="F1077" s="116" t="s">
        <v>473</v>
      </c>
      <c r="G1077" s="116" t="s">
        <v>1001</v>
      </c>
      <c r="H1077" s="116">
        <v>752</v>
      </c>
      <c r="I1077" s="116">
        <v>24</v>
      </c>
      <c r="J1077" s="116">
        <v>11</v>
      </c>
    </row>
    <row r="1078" spans="1:10" s="116" customFormat="1" x14ac:dyDescent="0.25">
      <c r="A1078" s="116">
        <v>2185</v>
      </c>
      <c r="B1078" t="s">
        <v>4153</v>
      </c>
      <c r="C1078" s="116">
        <v>25</v>
      </c>
      <c r="D1078" s="116" t="s">
        <v>28</v>
      </c>
      <c r="E1078" t="s">
        <v>977</v>
      </c>
      <c r="F1078" s="116" t="s">
        <v>433</v>
      </c>
      <c r="G1078" s="116" t="s">
        <v>1002</v>
      </c>
      <c r="H1078" s="116">
        <v>732</v>
      </c>
      <c r="I1078" s="116">
        <v>25</v>
      </c>
      <c r="J1078" s="116">
        <v>43</v>
      </c>
    </row>
    <row r="1079" spans="1:10" s="116" customFormat="1" x14ac:dyDescent="0.25">
      <c r="A1079" s="116">
        <v>2186</v>
      </c>
      <c r="B1079" t="s">
        <v>4154</v>
      </c>
      <c r="C1079" s="116">
        <v>25</v>
      </c>
      <c r="D1079" s="116" t="s">
        <v>51</v>
      </c>
      <c r="E1079" t="s">
        <v>977</v>
      </c>
      <c r="F1079" s="116" t="s">
        <v>383</v>
      </c>
      <c r="G1079" s="116" t="s">
        <v>1004</v>
      </c>
      <c r="H1079" s="116">
        <v>273</v>
      </c>
      <c r="I1079" s="116">
        <v>1</v>
      </c>
      <c r="J1079" s="116">
        <v>12</v>
      </c>
    </row>
    <row r="1080" spans="1:10" s="116" customFormat="1" x14ac:dyDescent="0.25">
      <c r="A1080" s="116">
        <v>2187</v>
      </c>
      <c r="B1080" t="s">
        <v>4154</v>
      </c>
      <c r="C1080" s="116">
        <v>25</v>
      </c>
      <c r="D1080" s="116" t="s">
        <v>51</v>
      </c>
      <c r="E1080" t="s">
        <v>977</v>
      </c>
      <c r="F1080" s="116" t="s">
        <v>387</v>
      </c>
      <c r="G1080" s="116" t="s">
        <v>1006</v>
      </c>
      <c r="H1080" s="116">
        <v>275</v>
      </c>
      <c r="I1080" s="116">
        <v>2</v>
      </c>
      <c r="J1080" s="116">
        <v>45</v>
      </c>
    </row>
    <row r="1081" spans="1:10" s="116" customFormat="1" x14ac:dyDescent="0.25">
      <c r="A1081" s="116">
        <v>2188</v>
      </c>
      <c r="B1081" t="s">
        <v>4154</v>
      </c>
      <c r="C1081" s="116">
        <v>25</v>
      </c>
      <c r="D1081" s="116" t="s">
        <v>51</v>
      </c>
      <c r="E1081" t="s">
        <v>977</v>
      </c>
      <c r="F1081" s="116" t="s">
        <v>389</v>
      </c>
      <c r="G1081" s="116" t="s">
        <v>1007</v>
      </c>
      <c r="H1081" s="116">
        <v>276</v>
      </c>
      <c r="I1081" s="116">
        <v>3</v>
      </c>
      <c r="J1081" s="116">
        <v>7</v>
      </c>
    </row>
    <row r="1082" spans="1:10" s="116" customFormat="1" x14ac:dyDescent="0.25">
      <c r="A1082" s="116">
        <v>2189</v>
      </c>
      <c r="B1082" t="s">
        <v>4154</v>
      </c>
      <c r="C1082" s="116">
        <v>25</v>
      </c>
      <c r="D1082" s="116" t="s">
        <v>51</v>
      </c>
      <c r="E1082" t="s">
        <v>977</v>
      </c>
      <c r="F1082" s="116" t="s">
        <v>391</v>
      </c>
      <c r="G1082" s="116" t="s">
        <v>1008</v>
      </c>
      <c r="H1082" s="116">
        <v>277</v>
      </c>
      <c r="I1082" s="116">
        <v>4</v>
      </c>
      <c r="J1082" s="116">
        <v>10</v>
      </c>
    </row>
    <row r="1083" spans="1:10" s="116" customFormat="1" x14ac:dyDescent="0.25">
      <c r="A1083" s="116">
        <v>2190</v>
      </c>
      <c r="B1083" t="s">
        <v>4154</v>
      </c>
      <c r="C1083" s="116">
        <v>25</v>
      </c>
      <c r="D1083" s="116" t="s">
        <v>51</v>
      </c>
      <c r="E1083" t="s">
        <v>977</v>
      </c>
      <c r="F1083" s="116" t="s">
        <v>405</v>
      </c>
      <c r="G1083" s="116" t="s">
        <v>1015</v>
      </c>
      <c r="H1083" s="116">
        <v>284</v>
      </c>
      <c r="I1083" s="116">
        <v>5</v>
      </c>
      <c r="J1083" s="116">
        <v>42</v>
      </c>
    </row>
    <row r="1084" spans="1:10" s="116" customFormat="1" ht="30" x14ac:dyDescent="0.25">
      <c r="A1084" s="116">
        <v>2191</v>
      </c>
      <c r="B1084" t="s">
        <v>4154</v>
      </c>
      <c r="C1084" s="116">
        <v>25</v>
      </c>
      <c r="D1084" s="116" t="s">
        <v>51</v>
      </c>
      <c r="E1084" t="s">
        <v>977</v>
      </c>
      <c r="F1084" s="116" t="s">
        <v>445</v>
      </c>
      <c r="G1084" s="116" t="s">
        <v>1035</v>
      </c>
      <c r="H1084" s="116">
        <v>304</v>
      </c>
      <c r="I1084" s="116">
        <v>6</v>
      </c>
      <c r="J1084" s="116">
        <v>1</v>
      </c>
    </row>
    <row r="1085" spans="1:10" s="116" customFormat="1" x14ac:dyDescent="0.25">
      <c r="A1085" s="116">
        <v>2192</v>
      </c>
      <c r="B1085" t="s">
        <v>4154</v>
      </c>
      <c r="C1085" s="116">
        <v>25</v>
      </c>
      <c r="D1085" s="116" t="s">
        <v>51</v>
      </c>
      <c r="E1085" t="s">
        <v>977</v>
      </c>
      <c r="F1085" s="116" t="s">
        <v>443</v>
      </c>
      <c r="G1085" s="116" t="s">
        <v>1034</v>
      </c>
      <c r="H1085" s="116">
        <v>303</v>
      </c>
      <c r="I1085" s="116">
        <v>7</v>
      </c>
      <c r="J1085" s="116">
        <v>44</v>
      </c>
    </row>
    <row r="1086" spans="1:10" s="116" customFormat="1" x14ac:dyDescent="0.25">
      <c r="A1086" s="116">
        <v>2193</v>
      </c>
      <c r="B1086" t="s">
        <v>4154</v>
      </c>
      <c r="C1086" s="116">
        <v>25</v>
      </c>
      <c r="D1086" s="116" t="s">
        <v>51</v>
      </c>
      <c r="E1086" t="s">
        <v>977</v>
      </c>
      <c r="F1086" s="116" t="s">
        <v>401</v>
      </c>
      <c r="G1086" s="116" t="s">
        <v>1013</v>
      </c>
      <c r="H1086" s="116">
        <v>282</v>
      </c>
      <c r="I1086" s="116">
        <v>8</v>
      </c>
      <c r="J1086" s="116">
        <v>21</v>
      </c>
    </row>
    <row r="1087" spans="1:10" s="116" customFormat="1" x14ac:dyDescent="0.25">
      <c r="A1087" s="116">
        <v>2194</v>
      </c>
      <c r="B1087" t="s">
        <v>4154</v>
      </c>
      <c r="C1087" s="116">
        <v>25</v>
      </c>
      <c r="D1087" s="116" t="s">
        <v>51</v>
      </c>
      <c r="E1087" t="s">
        <v>977</v>
      </c>
      <c r="F1087" s="116" t="s">
        <v>413</v>
      </c>
      <c r="G1087" s="116" t="s">
        <v>1019</v>
      </c>
      <c r="H1087" s="116">
        <v>288</v>
      </c>
      <c r="I1087" s="116">
        <v>9</v>
      </c>
      <c r="J1087" s="116">
        <v>24</v>
      </c>
    </row>
    <row r="1088" spans="1:10" s="116" customFormat="1" x14ac:dyDescent="0.25">
      <c r="A1088" s="116">
        <v>2195</v>
      </c>
      <c r="B1088" t="s">
        <v>4154</v>
      </c>
      <c r="C1088" s="116">
        <v>25</v>
      </c>
      <c r="D1088" s="116" t="s">
        <v>51</v>
      </c>
      <c r="E1088" t="s">
        <v>977</v>
      </c>
      <c r="F1088" s="116" t="s">
        <v>409</v>
      </c>
      <c r="G1088" s="116" t="s">
        <v>1017</v>
      </c>
      <c r="H1088" s="116">
        <v>286</v>
      </c>
      <c r="I1088" s="116">
        <v>10</v>
      </c>
      <c r="J1088" s="116">
        <v>17</v>
      </c>
    </row>
    <row r="1089" spans="1:10" s="116" customFormat="1" x14ac:dyDescent="0.25">
      <c r="A1089" s="116">
        <v>2196</v>
      </c>
      <c r="B1089" t="s">
        <v>4154</v>
      </c>
      <c r="C1089" s="116">
        <v>25</v>
      </c>
      <c r="D1089" s="116" t="s">
        <v>51</v>
      </c>
      <c r="E1089" t="s">
        <v>977</v>
      </c>
      <c r="F1089" s="116" t="s">
        <v>451</v>
      </c>
      <c r="G1089" s="116" t="s">
        <v>1038</v>
      </c>
      <c r="H1089" s="116">
        <v>307</v>
      </c>
      <c r="I1089" s="116">
        <v>11</v>
      </c>
      <c r="J1089" s="116">
        <v>27</v>
      </c>
    </row>
    <row r="1090" spans="1:10" s="116" customFormat="1" ht="30" x14ac:dyDescent="0.25">
      <c r="A1090" s="116">
        <v>2197</v>
      </c>
      <c r="B1090" t="s">
        <v>4154</v>
      </c>
      <c r="C1090" s="116">
        <v>25</v>
      </c>
      <c r="D1090" s="116" t="s">
        <v>51</v>
      </c>
      <c r="E1090" t="s">
        <v>977</v>
      </c>
      <c r="F1090" s="116" t="s">
        <v>463</v>
      </c>
      <c r="G1090" s="116" t="s">
        <v>1044</v>
      </c>
      <c r="H1090" s="116">
        <v>313</v>
      </c>
      <c r="I1090" s="116">
        <v>12</v>
      </c>
      <c r="J1090" s="116">
        <v>19</v>
      </c>
    </row>
    <row r="1091" spans="1:10" s="116" customFormat="1" x14ac:dyDescent="0.25">
      <c r="A1091" s="116">
        <v>2198</v>
      </c>
      <c r="B1091" t="s">
        <v>4154</v>
      </c>
      <c r="C1091" s="116">
        <v>25</v>
      </c>
      <c r="D1091" s="116" t="s">
        <v>51</v>
      </c>
      <c r="E1091" t="s">
        <v>977</v>
      </c>
      <c r="F1091" s="116" t="s">
        <v>417</v>
      </c>
      <c r="G1091" s="116" t="s">
        <v>1021</v>
      </c>
      <c r="H1091" s="116">
        <v>290</v>
      </c>
      <c r="I1091" s="116">
        <v>13</v>
      </c>
      <c r="J1091" s="116">
        <v>16</v>
      </c>
    </row>
    <row r="1092" spans="1:10" s="116" customFormat="1" x14ac:dyDescent="0.25">
      <c r="A1092" s="116">
        <v>2199</v>
      </c>
      <c r="B1092" t="s">
        <v>4154</v>
      </c>
      <c r="C1092" s="116">
        <v>25</v>
      </c>
      <c r="D1092" s="116" t="s">
        <v>51</v>
      </c>
      <c r="E1092" t="s">
        <v>977</v>
      </c>
      <c r="F1092" s="116" t="s">
        <v>431</v>
      </c>
      <c r="G1092" s="116" t="s">
        <v>1028</v>
      </c>
      <c r="H1092" s="116">
        <v>297</v>
      </c>
      <c r="I1092" s="116">
        <v>14</v>
      </c>
      <c r="J1092" s="116">
        <v>30</v>
      </c>
    </row>
    <row r="1093" spans="1:10" s="116" customFormat="1" x14ac:dyDescent="0.25">
      <c r="A1093" s="116">
        <v>2200</v>
      </c>
      <c r="B1093" t="s">
        <v>4154</v>
      </c>
      <c r="C1093" s="116">
        <v>25</v>
      </c>
      <c r="D1093" s="116" t="s">
        <v>51</v>
      </c>
      <c r="E1093" t="s">
        <v>977</v>
      </c>
      <c r="F1093" s="116" t="s">
        <v>429</v>
      </c>
      <c r="G1093" s="116" t="s">
        <v>1027</v>
      </c>
      <c r="H1093" s="116">
        <v>296</v>
      </c>
      <c r="I1093" s="116">
        <v>15</v>
      </c>
      <c r="J1093" s="116">
        <v>5</v>
      </c>
    </row>
    <row r="1094" spans="1:10" s="116" customFormat="1" x14ac:dyDescent="0.25">
      <c r="A1094" s="116">
        <v>2201</v>
      </c>
      <c r="B1094" t="s">
        <v>4154</v>
      </c>
      <c r="C1094" s="116">
        <v>25</v>
      </c>
      <c r="D1094" s="116" t="s">
        <v>51</v>
      </c>
      <c r="E1094" t="s">
        <v>977</v>
      </c>
      <c r="F1094" s="116" t="s">
        <v>437</v>
      </c>
      <c r="G1094" s="116" t="s">
        <v>1031</v>
      </c>
      <c r="H1094" s="116">
        <v>300</v>
      </c>
      <c r="I1094" s="116">
        <v>16</v>
      </c>
      <c r="J1094" s="116">
        <v>15</v>
      </c>
    </row>
    <row r="1095" spans="1:10" s="116" customFormat="1" ht="30" x14ac:dyDescent="0.25">
      <c r="A1095" s="116">
        <v>2202</v>
      </c>
      <c r="B1095" t="s">
        <v>4154</v>
      </c>
      <c r="C1095" s="116">
        <v>25</v>
      </c>
      <c r="D1095" s="116" t="s">
        <v>51</v>
      </c>
      <c r="E1095" t="s">
        <v>977</v>
      </c>
      <c r="F1095" s="116" t="s">
        <v>441</v>
      </c>
      <c r="G1095" s="116" t="s">
        <v>1033</v>
      </c>
      <c r="H1095" s="116">
        <v>302</v>
      </c>
      <c r="I1095" s="116">
        <v>17</v>
      </c>
      <c r="J1095" s="116">
        <v>20</v>
      </c>
    </row>
    <row r="1096" spans="1:10" s="116" customFormat="1" x14ac:dyDescent="0.25">
      <c r="A1096" s="116">
        <v>2203</v>
      </c>
      <c r="B1096" t="s">
        <v>4154</v>
      </c>
      <c r="C1096" s="116">
        <v>25</v>
      </c>
      <c r="D1096" s="116" t="s">
        <v>51</v>
      </c>
      <c r="E1096" t="s">
        <v>977</v>
      </c>
      <c r="F1096" s="116" t="s">
        <v>453</v>
      </c>
      <c r="G1096" s="116" t="s">
        <v>1039</v>
      </c>
      <c r="H1096" s="116">
        <v>308</v>
      </c>
      <c r="I1096" s="116">
        <v>18</v>
      </c>
      <c r="J1096" s="116">
        <v>31</v>
      </c>
    </row>
    <row r="1097" spans="1:10" s="116" customFormat="1" x14ac:dyDescent="0.25">
      <c r="A1097" s="116">
        <v>2204</v>
      </c>
      <c r="B1097" t="s">
        <v>4154</v>
      </c>
      <c r="C1097" s="116">
        <v>25</v>
      </c>
      <c r="D1097" s="116" t="s">
        <v>51</v>
      </c>
      <c r="E1097" t="s">
        <v>977</v>
      </c>
      <c r="F1097" s="116" t="s">
        <v>459</v>
      </c>
      <c r="G1097" s="116" t="s">
        <v>1042</v>
      </c>
      <c r="H1097" s="116">
        <v>311</v>
      </c>
      <c r="I1097" s="116">
        <v>19</v>
      </c>
      <c r="J1097" s="116">
        <v>9</v>
      </c>
    </row>
    <row r="1098" spans="1:10" s="116" customFormat="1" x14ac:dyDescent="0.25">
      <c r="A1098" s="116">
        <v>2205</v>
      </c>
      <c r="B1098" t="s">
        <v>4154</v>
      </c>
      <c r="C1098" s="116">
        <v>25</v>
      </c>
      <c r="D1098" s="116" t="s">
        <v>51</v>
      </c>
      <c r="E1098" t="s">
        <v>977</v>
      </c>
      <c r="F1098" s="116" t="s">
        <v>461</v>
      </c>
      <c r="G1098" s="116" t="s">
        <v>1043</v>
      </c>
      <c r="H1098" s="116">
        <v>312</v>
      </c>
      <c r="I1098" s="116">
        <v>20</v>
      </c>
      <c r="J1098" s="116">
        <v>47</v>
      </c>
    </row>
    <row r="1099" spans="1:10" s="116" customFormat="1" x14ac:dyDescent="0.25">
      <c r="A1099" s="116">
        <v>2206</v>
      </c>
      <c r="B1099" t="s">
        <v>4154</v>
      </c>
      <c r="C1099" s="116">
        <v>25</v>
      </c>
      <c r="D1099" s="116" t="s">
        <v>51</v>
      </c>
      <c r="E1099" t="s">
        <v>977</v>
      </c>
      <c r="F1099" s="116" t="s">
        <v>421</v>
      </c>
      <c r="G1099" s="116" t="s">
        <v>1023</v>
      </c>
      <c r="H1099" s="116">
        <v>292</v>
      </c>
      <c r="I1099" s="116">
        <v>21</v>
      </c>
      <c r="J1099" s="116">
        <v>13</v>
      </c>
    </row>
    <row r="1100" spans="1:10" s="116" customFormat="1" x14ac:dyDescent="0.25">
      <c r="A1100" s="116">
        <v>2207</v>
      </c>
      <c r="B1100" t="s">
        <v>4154</v>
      </c>
      <c r="C1100" s="116">
        <v>25</v>
      </c>
      <c r="D1100" s="116" t="s">
        <v>51</v>
      </c>
      <c r="E1100" t="s">
        <v>977</v>
      </c>
      <c r="F1100" s="116" t="s">
        <v>465</v>
      </c>
      <c r="G1100" s="116" t="s">
        <v>1045</v>
      </c>
      <c r="H1100" s="116">
        <v>314</v>
      </c>
      <c r="I1100" s="116">
        <v>22</v>
      </c>
      <c r="J1100" s="116">
        <v>2</v>
      </c>
    </row>
    <row r="1101" spans="1:10" s="116" customFormat="1" x14ac:dyDescent="0.25">
      <c r="A1101" s="116">
        <v>2208</v>
      </c>
      <c r="B1101" t="s">
        <v>4154</v>
      </c>
      <c r="C1101" s="116">
        <v>25</v>
      </c>
      <c r="D1101" s="116" t="s">
        <v>51</v>
      </c>
      <c r="E1101" t="s">
        <v>977</v>
      </c>
      <c r="F1101" s="116" t="s">
        <v>467</v>
      </c>
      <c r="G1101" s="116" t="s">
        <v>1046</v>
      </c>
      <c r="H1101" s="116">
        <v>315</v>
      </c>
      <c r="I1101" s="116">
        <v>23</v>
      </c>
      <c r="J1101" s="116">
        <v>18</v>
      </c>
    </row>
    <row r="1102" spans="1:10" s="116" customFormat="1" x14ac:dyDescent="0.25">
      <c r="A1102" s="116">
        <v>2209</v>
      </c>
      <c r="B1102" t="s">
        <v>4154</v>
      </c>
      <c r="C1102" s="116">
        <v>25</v>
      </c>
      <c r="D1102" s="116" t="s">
        <v>51</v>
      </c>
      <c r="E1102" t="s">
        <v>977</v>
      </c>
      <c r="F1102" s="116" t="s">
        <v>473</v>
      </c>
      <c r="G1102" s="116" t="s">
        <v>1049</v>
      </c>
      <c r="H1102" s="116">
        <v>318</v>
      </c>
      <c r="I1102" s="116">
        <v>24</v>
      </c>
      <c r="J1102" s="116">
        <v>11</v>
      </c>
    </row>
    <row r="1103" spans="1:10" s="116" customFormat="1" x14ac:dyDescent="0.25">
      <c r="A1103" s="116">
        <v>2210</v>
      </c>
      <c r="B1103" t="s">
        <v>4154</v>
      </c>
      <c r="C1103" s="116">
        <v>25</v>
      </c>
      <c r="D1103" s="116" t="s">
        <v>51</v>
      </c>
      <c r="E1103" t="s">
        <v>977</v>
      </c>
      <c r="F1103" s="116" t="s">
        <v>433</v>
      </c>
      <c r="G1103" s="116" t="s">
        <v>1029</v>
      </c>
      <c r="H1103" s="116">
        <v>298</v>
      </c>
      <c r="I1103" s="116">
        <v>25</v>
      </c>
      <c r="J1103" s="116">
        <v>43</v>
      </c>
    </row>
    <row r="1104" spans="1:10" s="116" customFormat="1" x14ac:dyDescent="0.25">
      <c r="A1104" s="116">
        <v>2211</v>
      </c>
      <c r="B1104" t="s">
        <v>4155</v>
      </c>
      <c r="C1104" s="116">
        <v>25</v>
      </c>
      <c r="D1104" s="116" t="s">
        <v>28</v>
      </c>
      <c r="E1104" t="s">
        <v>1050</v>
      </c>
      <c r="F1104" s="116" t="s">
        <v>383</v>
      </c>
      <c r="G1104" s="116" t="s">
        <v>1051</v>
      </c>
      <c r="H1104" s="116">
        <v>801</v>
      </c>
      <c r="I1104" s="116">
        <v>1</v>
      </c>
      <c r="J1104" s="116">
        <v>12</v>
      </c>
    </row>
    <row r="1105" spans="1:10" s="116" customFormat="1" x14ac:dyDescent="0.25">
      <c r="A1105" s="116">
        <v>2212</v>
      </c>
      <c r="B1105" t="s">
        <v>4155</v>
      </c>
      <c r="C1105" s="116">
        <v>25</v>
      </c>
      <c r="D1105" s="116" t="s">
        <v>28</v>
      </c>
      <c r="E1105" t="s">
        <v>1050</v>
      </c>
      <c r="F1105" s="116" t="s">
        <v>387</v>
      </c>
      <c r="G1105" s="116" t="s">
        <v>1052</v>
      </c>
      <c r="H1105" s="116">
        <v>803</v>
      </c>
      <c r="I1105" s="116">
        <v>2</v>
      </c>
      <c r="J1105" s="116">
        <v>45</v>
      </c>
    </row>
    <row r="1106" spans="1:10" s="116" customFormat="1" x14ac:dyDescent="0.25">
      <c r="A1106" s="116">
        <v>2213</v>
      </c>
      <c r="B1106" t="s">
        <v>4155</v>
      </c>
      <c r="C1106" s="116">
        <v>25</v>
      </c>
      <c r="D1106" s="116" t="s">
        <v>28</v>
      </c>
      <c r="E1106" t="s">
        <v>1050</v>
      </c>
      <c r="F1106" s="116" t="s">
        <v>389</v>
      </c>
      <c r="G1106" s="116" t="s">
        <v>1053</v>
      </c>
      <c r="H1106" s="116">
        <v>804</v>
      </c>
      <c r="I1106" s="116">
        <v>3</v>
      </c>
      <c r="J1106" s="116">
        <v>7</v>
      </c>
    </row>
    <row r="1107" spans="1:10" s="116" customFormat="1" x14ac:dyDescent="0.25">
      <c r="A1107" s="116">
        <v>2214</v>
      </c>
      <c r="B1107" t="s">
        <v>4155</v>
      </c>
      <c r="C1107" s="116">
        <v>25</v>
      </c>
      <c r="D1107" s="116" t="s">
        <v>28</v>
      </c>
      <c r="E1107" t="s">
        <v>1050</v>
      </c>
      <c r="F1107" s="116" t="s">
        <v>391</v>
      </c>
      <c r="G1107" s="116" t="s">
        <v>1054</v>
      </c>
      <c r="H1107" s="116">
        <v>805</v>
      </c>
      <c r="I1107" s="116">
        <v>4</v>
      </c>
      <c r="J1107" s="116">
        <v>10</v>
      </c>
    </row>
    <row r="1108" spans="1:10" s="116" customFormat="1" x14ac:dyDescent="0.25">
      <c r="A1108" s="116">
        <v>2215</v>
      </c>
      <c r="B1108" t="s">
        <v>4155</v>
      </c>
      <c r="C1108" s="116">
        <v>25</v>
      </c>
      <c r="D1108" s="116" t="s">
        <v>28</v>
      </c>
      <c r="E1108" t="s">
        <v>1050</v>
      </c>
      <c r="F1108" s="116" t="s">
        <v>405</v>
      </c>
      <c r="G1108" s="116" t="s">
        <v>1055</v>
      </c>
      <c r="H1108" s="116">
        <v>812</v>
      </c>
      <c r="I1108" s="116">
        <v>5</v>
      </c>
      <c r="J1108" s="116">
        <v>42</v>
      </c>
    </row>
    <row r="1109" spans="1:10" s="116" customFormat="1" ht="30" x14ac:dyDescent="0.25">
      <c r="A1109" s="116">
        <v>2216</v>
      </c>
      <c r="B1109" t="s">
        <v>4155</v>
      </c>
      <c r="C1109" s="116">
        <v>25</v>
      </c>
      <c r="D1109" s="116" t="s">
        <v>28</v>
      </c>
      <c r="E1109" t="s">
        <v>1050</v>
      </c>
      <c r="F1109" s="116" t="s">
        <v>445</v>
      </c>
      <c r="G1109" s="116" t="s">
        <v>1056</v>
      </c>
      <c r="H1109" s="116">
        <v>832</v>
      </c>
      <c r="I1109" s="116">
        <v>6</v>
      </c>
      <c r="J1109" s="116">
        <v>1</v>
      </c>
    </row>
    <row r="1110" spans="1:10" s="116" customFormat="1" x14ac:dyDescent="0.25">
      <c r="A1110" s="116">
        <v>2217</v>
      </c>
      <c r="B1110" t="s">
        <v>4155</v>
      </c>
      <c r="C1110" s="116">
        <v>25</v>
      </c>
      <c r="D1110" s="116" t="s">
        <v>28</v>
      </c>
      <c r="E1110" t="s">
        <v>1050</v>
      </c>
      <c r="F1110" s="116" t="s">
        <v>443</v>
      </c>
      <c r="G1110" s="116" t="s">
        <v>1057</v>
      </c>
      <c r="H1110" s="116">
        <v>831</v>
      </c>
      <c r="I1110" s="116">
        <v>7</v>
      </c>
      <c r="J1110" s="116">
        <v>44</v>
      </c>
    </row>
    <row r="1111" spans="1:10" s="116" customFormat="1" x14ac:dyDescent="0.25">
      <c r="A1111" s="116">
        <v>2218</v>
      </c>
      <c r="B1111" t="s">
        <v>4155</v>
      </c>
      <c r="C1111" s="116">
        <v>25</v>
      </c>
      <c r="D1111" s="116" t="s">
        <v>28</v>
      </c>
      <c r="E1111" t="s">
        <v>1050</v>
      </c>
      <c r="F1111" s="116" t="s">
        <v>401</v>
      </c>
      <c r="G1111" s="116" t="s">
        <v>1058</v>
      </c>
      <c r="H1111" s="116">
        <v>810</v>
      </c>
      <c r="I1111" s="116">
        <v>8</v>
      </c>
      <c r="J1111" s="116">
        <v>21</v>
      </c>
    </row>
    <row r="1112" spans="1:10" s="116" customFormat="1" x14ac:dyDescent="0.25">
      <c r="A1112" s="116">
        <v>2219</v>
      </c>
      <c r="B1112" t="s">
        <v>4155</v>
      </c>
      <c r="C1112" s="116">
        <v>25</v>
      </c>
      <c r="D1112" s="116" t="s">
        <v>28</v>
      </c>
      <c r="E1112" t="s">
        <v>1050</v>
      </c>
      <c r="F1112" s="116" t="s">
        <v>413</v>
      </c>
      <c r="G1112" s="116" t="s">
        <v>1059</v>
      </c>
      <c r="H1112" s="116">
        <v>816</v>
      </c>
      <c r="I1112" s="116">
        <v>9</v>
      </c>
      <c r="J1112" s="116">
        <v>24</v>
      </c>
    </row>
    <row r="1113" spans="1:10" s="116" customFormat="1" x14ac:dyDescent="0.25">
      <c r="A1113" s="116">
        <v>2220</v>
      </c>
      <c r="B1113" t="s">
        <v>4155</v>
      </c>
      <c r="C1113" s="116">
        <v>25</v>
      </c>
      <c r="D1113" s="116" t="s">
        <v>28</v>
      </c>
      <c r="E1113" t="s">
        <v>1050</v>
      </c>
      <c r="F1113" s="116" t="s">
        <v>409</v>
      </c>
      <c r="G1113" s="116" t="s">
        <v>1060</v>
      </c>
      <c r="H1113" s="116">
        <v>814</v>
      </c>
      <c r="I1113" s="116">
        <v>10</v>
      </c>
      <c r="J1113" s="116">
        <v>17</v>
      </c>
    </row>
    <row r="1114" spans="1:10" s="116" customFormat="1" x14ac:dyDescent="0.25">
      <c r="A1114" s="116">
        <v>2221</v>
      </c>
      <c r="B1114" t="s">
        <v>4155</v>
      </c>
      <c r="C1114" s="116">
        <v>25</v>
      </c>
      <c r="D1114" s="116" t="s">
        <v>28</v>
      </c>
      <c r="E1114" t="s">
        <v>1050</v>
      </c>
      <c r="F1114" s="116" t="s">
        <v>451</v>
      </c>
      <c r="G1114" s="116" t="s">
        <v>1061</v>
      </c>
      <c r="H1114" s="116">
        <v>835</v>
      </c>
      <c r="I1114" s="116">
        <v>11</v>
      </c>
      <c r="J1114" s="116">
        <v>27</v>
      </c>
    </row>
    <row r="1115" spans="1:10" s="116" customFormat="1" ht="30" x14ac:dyDescent="0.25">
      <c r="A1115" s="116">
        <v>2222</v>
      </c>
      <c r="B1115" t="s">
        <v>4155</v>
      </c>
      <c r="C1115" s="116">
        <v>25</v>
      </c>
      <c r="D1115" s="116" t="s">
        <v>28</v>
      </c>
      <c r="E1115" t="s">
        <v>1050</v>
      </c>
      <c r="F1115" s="116" t="s">
        <v>463</v>
      </c>
      <c r="G1115" s="116" t="s">
        <v>1062</v>
      </c>
      <c r="H1115" s="116">
        <v>841</v>
      </c>
      <c r="I1115" s="116">
        <v>12</v>
      </c>
      <c r="J1115" s="116">
        <v>19</v>
      </c>
    </row>
    <row r="1116" spans="1:10" s="116" customFormat="1" x14ac:dyDescent="0.25">
      <c r="A1116" s="116">
        <v>2223</v>
      </c>
      <c r="B1116" t="s">
        <v>4155</v>
      </c>
      <c r="C1116" s="116">
        <v>25</v>
      </c>
      <c r="D1116" s="116" t="s">
        <v>28</v>
      </c>
      <c r="E1116" t="s">
        <v>1050</v>
      </c>
      <c r="F1116" s="116" t="s">
        <v>417</v>
      </c>
      <c r="G1116" s="116" t="s">
        <v>1063</v>
      </c>
      <c r="H1116" s="116">
        <v>818</v>
      </c>
      <c r="I1116" s="116">
        <v>13</v>
      </c>
      <c r="J1116" s="116">
        <v>16</v>
      </c>
    </row>
    <row r="1117" spans="1:10" s="116" customFormat="1" x14ac:dyDescent="0.25">
      <c r="A1117" s="116">
        <v>2224</v>
      </c>
      <c r="B1117" t="s">
        <v>4155</v>
      </c>
      <c r="C1117" s="116">
        <v>25</v>
      </c>
      <c r="D1117" s="116" t="s">
        <v>28</v>
      </c>
      <c r="E1117" t="s">
        <v>1050</v>
      </c>
      <c r="F1117" s="116" t="s">
        <v>431</v>
      </c>
      <c r="G1117" s="116" t="s">
        <v>1064</v>
      </c>
      <c r="H1117" s="116">
        <v>825</v>
      </c>
      <c r="I1117" s="116">
        <v>14</v>
      </c>
      <c r="J1117" s="116">
        <v>30</v>
      </c>
    </row>
    <row r="1118" spans="1:10" s="116" customFormat="1" x14ac:dyDescent="0.25">
      <c r="A1118" s="116">
        <v>2225</v>
      </c>
      <c r="B1118" t="s">
        <v>4155</v>
      </c>
      <c r="C1118" s="116">
        <v>25</v>
      </c>
      <c r="D1118" s="116" t="s">
        <v>28</v>
      </c>
      <c r="E1118" t="s">
        <v>1050</v>
      </c>
      <c r="F1118" s="116" t="s">
        <v>429</v>
      </c>
      <c r="G1118" s="116" t="s">
        <v>1065</v>
      </c>
      <c r="H1118" s="116">
        <v>824</v>
      </c>
      <c r="I1118" s="116">
        <v>15</v>
      </c>
      <c r="J1118" s="116">
        <v>5</v>
      </c>
    </row>
    <row r="1119" spans="1:10" s="116" customFormat="1" x14ac:dyDescent="0.25">
      <c r="A1119" s="116">
        <v>2226</v>
      </c>
      <c r="B1119" t="s">
        <v>4155</v>
      </c>
      <c r="C1119" s="116">
        <v>25</v>
      </c>
      <c r="D1119" s="116" t="s">
        <v>28</v>
      </c>
      <c r="E1119" t="s">
        <v>1050</v>
      </c>
      <c r="F1119" s="116" t="s">
        <v>437</v>
      </c>
      <c r="G1119" s="116" t="s">
        <v>1066</v>
      </c>
      <c r="H1119" s="116">
        <v>828</v>
      </c>
      <c r="I1119" s="116">
        <v>16</v>
      </c>
      <c r="J1119" s="116">
        <v>15</v>
      </c>
    </row>
    <row r="1120" spans="1:10" s="116" customFormat="1" ht="30" x14ac:dyDescent="0.25">
      <c r="A1120" s="116">
        <v>2227</v>
      </c>
      <c r="B1120" t="s">
        <v>4155</v>
      </c>
      <c r="C1120" s="116">
        <v>25</v>
      </c>
      <c r="D1120" s="116" t="s">
        <v>28</v>
      </c>
      <c r="E1120" t="s">
        <v>1050</v>
      </c>
      <c r="F1120" s="116" t="s">
        <v>441</v>
      </c>
      <c r="G1120" s="116" t="s">
        <v>1067</v>
      </c>
      <c r="H1120" s="116">
        <v>830</v>
      </c>
      <c r="I1120" s="116">
        <v>17</v>
      </c>
      <c r="J1120" s="116">
        <v>20</v>
      </c>
    </row>
    <row r="1121" spans="1:10" s="116" customFormat="1" x14ac:dyDescent="0.25">
      <c r="A1121" s="116">
        <v>2228</v>
      </c>
      <c r="B1121" t="s">
        <v>4155</v>
      </c>
      <c r="C1121" s="116">
        <v>25</v>
      </c>
      <c r="D1121" s="116" t="s">
        <v>28</v>
      </c>
      <c r="E1121" t="s">
        <v>1050</v>
      </c>
      <c r="F1121" s="116" t="s">
        <v>453</v>
      </c>
      <c r="G1121" s="116" t="s">
        <v>1068</v>
      </c>
      <c r="H1121" s="116">
        <v>836</v>
      </c>
      <c r="I1121" s="116">
        <v>18</v>
      </c>
      <c r="J1121" s="116">
        <v>31</v>
      </c>
    </row>
    <row r="1122" spans="1:10" s="116" customFormat="1" x14ac:dyDescent="0.25">
      <c r="A1122" s="116">
        <v>2229</v>
      </c>
      <c r="B1122" t="s">
        <v>4155</v>
      </c>
      <c r="C1122" s="116">
        <v>25</v>
      </c>
      <c r="D1122" s="116" t="s">
        <v>28</v>
      </c>
      <c r="E1122" t="s">
        <v>1050</v>
      </c>
      <c r="F1122" s="116" t="s">
        <v>459</v>
      </c>
      <c r="G1122" s="116" t="s">
        <v>1069</v>
      </c>
      <c r="H1122" s="116">
        <v>839</v>
      </c>
      <c r="I1122" s="116">
        <v>19</v>
      </c>
      <c r="J1122" s="116">
        <v>9</v>
      </c>
    </row>
    <row r="1123" spans="1:10" s="116" customFormat="1" x14ac:dyDescent="0.25">
      <c r="A1123" s="116">
        <v>2230</v>
      </c>
      <c r="B1123" t="s">
        <v>4155</v>
      </c>
      <c r="C1123" s="116">
        <v>25</v>
      </c>
      <c r="D1123" s="116" t="s">
        <v>28</v>
      </c>
      <c r="E1123" t="s">
        <v>1050</v>
      </c>
      <c r="F1123" s="116" t="s">
        <v>461</v>
      </c>
      <c r="G1123" s="116" t="s">
        <v>1070</v>
      </c>
      <c r="H1123" s="116">
        <v>840</v>
      </c>
      <c r="I1123" s="116">
        <v>20</v>
      </c>
      <c r="J1123" s="116">
        <v>47</v>
      </c>
    </row>
    <row r="1124" spans="1:10" s="116" customFormat="1" x14ac:dyDescent="0.25">
      <c r="A1124" s="116">
        <v>2231</v>
      </c>
      <c r="B1124" t="s">
        <v>4155</v>
      </c>
      <c r="C1124" s="116">
        <v>25</v>
      </c>
      <c r="D1124" s="116" t="s">
        <v>28</v>
      </c>
      <c r="E1124" t="s">
        <v>1050</v>
      </c>
      <c r="F1124" s="116" t="s">
        <v>421</v>
      </c>
      <c r="G1124" s="116" t="s">
        <v>1071</v>
      </c>
      <c r="H1124" s="116">
        <v>820</v>
      </c>
      <c r="I1124" s="116">
        <v>21</v>
      </c>
      <c r="J1124" s="116">
        <v>13</v>
      </c>
    </row>
    <row r="1125" spans="1:10" s="116" customFormat="1" x14ac:dyDescent="0.25">
      <c r="A1125" s="116">
        <v>2232</v>
      </c>
      <c r="B1125" t="s">
        <v>4155</v>
      </c>
      <c r="C1125" s="116">
        <v>25</v>
      </c>
      <c r="D1125" s="116" t="s">
        <v>28</v>
      </c>
      <c r="E1125" t="s">
        <v>1050</v>
      </c>
      <c r="F1125" s="116" t="s">
        <v>465</v>
      </c>
      <c r="G1125" s="116" t="s">
        <v>1072</v>
      </c>
      <c r="H1125" s="116">
        <v>842</v>
      </c>
      <c r="I1125" s="116">
        <v>22</v>
      </c>
      <c r="J1125" s="116">
        <v>2</v>
      </c>
    </row>
    <row r="1126" spans="1:10" s="116" customFormat="1" ht="30" x14ac:dyDescent="0.25">
      <c r="A1126" s="116">
        <v>2233</v>
      </c>
      <c r="B1126" t="s">
        <v>4155</v>
      </c>
      <c r="C1126" s="116">
        <v>25</v>
      </c>
      <c r="D1126" s="116" t="s">
        <v>28</v>
      </c>
      <c r="E1126" t="s">
        <v>1050</v>
      </c>
      <c r="F1126" s="116" t="s">
        <v>467</v>
      </c>
      <c r="G1126" s="116" t="s">
        <v>1073</v>
      </c>
      <c r="H1126" s="116">
        <v>843</v>
      </c>
      <c r="I1126" s="116">
        <v>23</v>
      </c>
      <c r="J1126" s="116">
        <v>18</v>
      </c>
    </row>
    <row r="1127" spans="1:10" s="116" customFormat="1" x14ac:dyDescent="0.25">
      <c r="A1127" s="116">
        <v>2234</v>
      </c>
      <c r="B1127" t="s">
        <v>4155</v>
      </c>
      <c r="C1127" s="116">
        <v>25</v>
      </c>
      <c r="D1127" s="116" t="s">
        <v>28</v>
      </c>
      <c r="E1127" t="s">
        <v>1050</v>
      </c>
      <c r="F1127" s="116" t="s">
        <v>473</v>
      </c>
      <c r="G1127" s="116" t="s">
        <v>1074</v>
      </c>
      <c r="H1127" s="116">
        <v>846</v>
      </c>
      <c r="I1127" s="116">
        <v>24</v>
      </c>
      <c r="J1127" s="116">
        <v>11</v>
      </c>
    </row>
    <row r="1128" spans="1:10" s="116" customFormat="1" x14ac:dyDescent="0.25">
      <c r="A1128" s="116">
        <v>2235</v>
      </c>
      <c r="B1128" t="s">
        <v>4155</v>
      </c>
      <c r="C1128" s="116">
        <v>25</v>
      </c>
      <c r="D1128" s="116" t="s">
        <v>28</v>
      </c>
      <c r="E1128" t="s">
        <v>1050</v>
      </c>
      <c r="F1128" s="116" t="s">
        <v>433</v>
      </c>
      <c r="G1128" s="116" t="s">
        <v>1075</v>
      </c>
      <c r="H1128" s="116">
        <v>826</v>
      </c>
      <c r="I1128" s="116">
        <v>25</v>
      </c>
      <c r="J1128" s="116">
        <v>43</v>
      </c>
    </row>
    <row r="1129" spans="1:10" s="116" customFormat="1" x14ac:dyDescent="0.25">
      <c r="A1129" s="116">
        <v>2236</v>
      </c>
      <c r="B1129" t="s">
        <v>4156</v>
      </c>
      <c r="C1129" s="116">
        <v>25</v>
      </c>
      <c r="D1129" s="116" t="s">
        <v>51</v>
      </c>
      <c r="E1129" t="s">
        <v>1050</v>
      </c>
      <c r="F1129" s="116" t="s">
        <v>383</v>
      </c>
      <c r="G1129" s="116" t="s">
        <v>1077</v>
      </c>
      <c r="H1129" s="116">
        <v>320</v>
      </c>
      <c r="I1129" s="116">
        <v>1</v>
      </c>
      <c r="J1129" s="116">
        <v>12</v>
      </c>
    </row>
    <row r="1130" spans="1:10" s="116" customFormat="1" x14ac:dyDescent="0.25">
      <c r="A1130" s="116">
        <v>2237</v>
      </c>
      <c r="B1130" t="s">
        <v>4156</v>
      </c>
      <c r="C1130" s="116">
        <v>25</v>
      </c>
      <c r="D1130" s="116" t="s">
        <v>51</v>
      </c>
      <c r="E1130" t="s">
        <v>1050</v>
      </c>
      <c r="F1130" s="116" t="s">
        <v>387</v>
      </c>
      <c r="G1130" s="116" t="s">
        <v>1079</v>
      </c>
      <c r="H1130" s="116">
        <v>322</v>
      </c>
      <c r="I1130" s="116">
        <v>2</v>
      </c>
      <c r="J1130" s="116">
        <v>45</v>
      </c>
    </row>
    <row r="1131" spans="1:10" s="116" customFormat="1" x14ac:dyDescent="0.25">
      <c r="A1131" s="116">
        <v>2238</v>
      </c>
      <c r="B1131" t="s">
        <v>4156</v>
      </c>
      <c r="C1131" s="116">
        <v>25</v>
      </c>
      <c r="D1131" s="116" t="s">
        <v>51</v>
      </c>
      <c r="E1131" t="s">
        <v>1050</v>
      </c>
      <c r="F1131" s="116" t="s">
        <v>389</v>
      </c>
      <c r="G1131" s="116" t="s">
        <v>1080</v>
      </c>
      <c r="H1131" s="116">
        <v>323</v>
      </c>
      <c r="I1131" s="116">
        <v>3</v>
      </c>
      <c r="J1131" s="116">
        <v>7</v>
      </c>
    </row>
    <row r="1132" spans="1:10" s="116" customFormat="1" x14ac:dyDescent="0.25">
      <c r="A1132" s="116">
        <v>2239</v>
      </c>
      <c r="B1132" t="s">
        <v>4156</v>
      </c>
      <c r="C1132" s="116">
        <v>25</v>
      </c>
      <c r="D1132" s="116" t="s">
        <v>51</v>
      </c>
      <c r="E1132" t="s">
        <v>1050</v>
      </c>
      <c r="F1132" s="116" t="s">
        <v>391</v>
      </c>
      <c r="G1132" s="116" t="s">
        <v>1081</v>
      </c>
      <c r="H1132" s="116">
        <v>324</v>
      </c>
      <c r="I1132" s="116">
        <v>4</v>
      </c>
      <c r="J1132" s="116">
        <v>10</v>
      </c>
    </row>
    <row r="1133" spans="1:10" s="116" customFormat="1" x14ac:dyDescent="0.25">
      <c r="A1133" s="116">
        <v>2240</v>
      </c>
      <c r="B1133" t="s">
        <v>4156</v>
      </c>
      <c r="C1133" s="116">
        <v>25</v>
      </c>
      <c r="D1133" s="116" t="s">
        <v>51</v>
      </c>
      <c r="E1133" t="s">
        <v>1050</v>
      </c>
      <c r="F1133" s="116" t="s">
        <v>405</v>
      </c>
      <c r="G1133" s="116" t="s">
        <v>1088</v>
      </c>
      <c r="H1133" s="116">
        <v>331</v>
      </c>
      <c r="I1133" s="116">
        <v>5</v>
      </c>
      <c r="J1133" s="116">
        <v>42</v>
      </c>
    </row>
    <row r="1134" spans="1:10" s="116" customFormat="1" ht="30" x14ac:dyDescent="0.25">
      <c r="A1134" s="116">
        <v>2241</v>
      </c>
      <c r="B1134" t="s">
        <v>4156</v>
      </c>
      <c r="C1134" s="116">
        <v>25</v>
      </c>
      <c r="D1134" s="116" t="s">
        <v>51</v>
      </c>
      <c r="E1134" t="s">
        <v>1050</v>
      </c>
      <c r="F1134" s="116" t="s">
        <v>445</v>
      </c>
      <c r="G1134" s="116" t="s">
        <v>1108</v>
      </c>
      <c r="H1134" s="116">
        <v>351</v>
      </c>
      <c r="I1134" s="116">
        <v>6</v>
      </c>
      <c r="J1134" s="116">
        <v>1</v>
      </c>
    </row>
    <row r="1135" spans="1:10" s="116" customFormat="1" x14ac:dyDescent="0.25">
      <c r="A1135" s="116">
        <v>2242</v>
      </c>
      <c r="B1135" t="s">
        <v>4156</v>
      </c>
      <c r="C1135" s="116">
        <v>25</v>
      </c>
      <c r="D1135" s="116" t="s">
        <v>51</v>
      </c>
      <c r="E1135" t="s">
        <v>1050</v>
      </c>
      <c r="F1135" s="116" t="s">
        <v>443</v>
      </c>
      <c r="G1135" s="116" t="s">
        <v>1107</v>
      </c>
      <c r="H1135" s="116">
        <v>350</v>
      </c>
      <c r="I1135" s="116">
        <v>7</v>
      </c>
      <c r="J1135" s="116">
        <v>44</v>
      </c>
    </row>
    <row r="1136" spans="1:10" s="116" customFormat="1" x14ac:dyDescent="0.25">
      <c r="A1136" s="116">
        <v>2243</v>
      </c>
      <c r="B1136" t="s">
        <v>4156</v>
      </c>
      <c r="C1136" s="116">
        <v>25</v>
      </c>
      <c r="D1136" s="116" t="s">
        <v>51</v>
      </c>
      <c r="E1136" t="s">
        <v>1050</v>
      </c>
      <c r="F1136" s="116" t="s">
        <v>401</v>
      </c>
      <c r="G1136" s="116" t="s">
        <v>1086</v>
      </c>
      <c r="H1136" s="116">
        <v>329</v>
      </c>
      <c r="I1136" s="116">
        <v>8</v>
      </c>
      <c r="J1136" s="116">
        <v>21</v>
      </c>
    </row>
    <row r="1137" spans="1:10" s="116" customFormat="1" x14ac:dyDescent="0.25">
      <c r="A1137" s="116">
        <v>2244</v>
      </c>
      <c r="B1137" t="s">
        <v>4156</v>
      </c>
      <c r="C1137" s="116">
        <v>25</v>
      </c>
      <c r="D1137" s="116" t="s">
        <v>51</v>
      </c>
      <c r="E1137" t="s">
        <v>1050</v>
      </c>
      <c r="F1137" s="116" t="s">
        <v>413</v>
      </c>
      <c r="G1137" s="116" t="s">
        <v>1092</v>
      </c>
      <c r="H1137" s="116">
        <v>335</v>
      </c>
      <c r="I1137" s="116">
        <v>9</v>
      </c>
      <c r="J1137" s="116">
        <v>24</v>
      </c>
    </row>
    <row r="1138" spans="1:10" s="116" customFormat="1" x14ac:dyDescent="0.25">
      <c r="A1138" s="116">
        <v>2245</v>
      </c>
      <c r="B1138" t="s">
        <v>4156</v>
      </c>
      <c r="C1138" s="116">
        <v>25</v>
      </c>
      <c r="D1138" s="116" t="s">
        <v>51</v>
      </c>
      <c r="E1138" t="s">
        <v>1050</v>
      </c>
      <c r="F1138" s="116" t="s">
        <v>409</v>
      </c>
      <c r="G1138" s="116" t="s">
        <v>1090</v>
      </c>
      <c r="H1138" s="116">
        <v>333</v>
      </c>
      <c r="I1138" s="116">
        <v>10</v>
      </c>
      <c r="J1138" s="116">
        <v>17</v>
      </c>
    </row>
    <row r="1139" spans="1:10" s="116" customFormat="1" x14ac:dyDescent="0.25">
      <c r="A1139" s="116">
        <v>2246</v>
      </c>
      <c r="B1139" t="s">
        <v>4156</v>
      </c>
      <c r="C1139" s="116">
        <v>25</v>
      </c>
      <c r="D1139" s="116" t="s">
        <v>51</v>
      </c>
      <c r="E1139" t="s">
        <v>1050</v>
      </c>
      <c r="F1139" s="116" t="s">
        <v>451</v>
      </c>
      <c r="G1139" s="116" t="s">
        <v>1111</v>
      </c>
      <c r="H1139" s="116">
        <v>354</v>
      </c>
      <c r="I1139" s="116">
        <v>11</v>
      </c>
      <c r="J1139" s="116">
        <v>27</v>
      </c>
    </row>
    <row r="1140" spans="1:10" s="116" customFormat="1" ht="30" x14ac:dyDescent="0.25">
      <c r="A1140" s="116">
        <v>2247</v>
      </c>
      <c r="B1140" t="s">
        <v>4156</v>
      </c>
      <c r="C1140" s="116">
        <v>25</v>
      </c>
      <c r="D1140" s="116" t="s">
        <v>51</v>
      </c>
      <c r="E1140" t="s">
        <v>1050</v>
      </c>
      <c r="F1140" s="116" t="s">
        <v>463</v>
      </c>
      <c r="G1140" s="116" t="s">
        <v>1117</v>
      </c>
      <c r="H1140" s="116">
        <v>360</v>
      </c>
      <c r="I1140" s="116">
        <v>12</v>
      </c>
      <c r="J1140" s="116">
        <v>19</v>
      </c>
    </row>
    <row r="1141" spans="1:10" s="116" customFormat="1" x14ac:dyDescent="0.25">
      <c r="A1141" s="116">
        <v>2248</v>
      </c>
      <c r="B1141" t="s">
        <v>4156</v>
      </c>
      <c r="C1141" s="116">
        <v>25</v>
      </c>
      <c r="D1141" s="116" t="s">
        <v>51</v>
      </c>
      <c r="E1141" t="s">
        <v>1050</v>
      </c>
      <c r="F1141" s="116" t="s">
        <v>417</v>
      </c>
      <c r="G1141" s="116" t="s">
        <v>1094</v>
      </c>
      <c r="H1141" s="116">
        <v>337</v>
      </c>
      <c r="I1141" s="116">
        <v>13</v>
      </c>
      <c r="J1141" s="116">
        <v>16</v>
      </c>
    </row>
    <row r="1142" spans="1:10" s="116" customFormat="1" x14ac:dyDescent="0.25">
      <c r="A1142" s="116">
        <v>2249</v>
      </c>
      <c r="B1142" t="s">
        <v>4156</v>
      </c>
      <c r="C1142" s="116">
        <v>25</v>
      </c>
      <c r="D1142" s="116" t="s">
        <v>51</v>
      </c>
      <c r="E1142" t="s">
        <v>1050</v>
      </c>
      <c r="F1142" s="116" t="s">
        <v>431</v>
      </c>
      <c r="G1142" s="116" t="s">
        <v>1101</v>
      </c>
      <c r="H1142" s="116">
        <v>344</v>
      </c>
      <c r="I1142" s="116">
        <v>14</v>
      </c>
      <c r="J1142" s="116">
        <v>30</v>
      </c>
    </row>
    <row r="1143" spans="1:10" s="116" customFormat="1" x14ac:dyDescent="0.25">
      <c r="A1143" s="116">
        <v>2250</v>
      </c>
      <c r="B1143" t="s">
        <v>4156</v>
      </c>
      <c r="C1143" s="116">
        <v>25</v>
      </c>
      <c r="D1143" s="116" t="s">
        <v>51</v>
      </c>
      <c r="E1143" t="s">
        <v>1050</v>
      </c>
      <c r="F1143" s="116" t="s">
        <v>429</v>
      </c>
      <c r="G1143" s="116" t="s">
        <v>1100</v>
      </c>
      <c r="H1143" s="116">
        <v>343</v>
      </c>
      <c r="I1143" s="116">
        <v>15</v>
      </c>
      <c r="J1143" s="116">
        <v>5</v>
      </c>
    </row>
    <row r="1144" spans="1:10" s="116" customFormat="1" x14ac:dyDescent="0.25">
      <c r="A1144" s="116">
        <v>2251</v>
      </c>
      <c r="B1144" t="s">
        <v>4156</v>
      </c>
      <c r="C1144" s="116">
        <v>25</v>
      </c>
      <c r="D1144" s="116" t="s">
        <v>51</v>
      </c>
      <c r="E1144" t="s">
        <v>1050</v>
      </c>
      <c r="F1144" s="116" t="s">
        <v>437</v>
      </c>
      <c r="G1144" s="116" t="s">
        <v>1104</v>
      </c>
      <c r="H1144" s="116">
        <v>347</v>
      </c>
      <c r="I1144" s="116">
        <v>16</v>
      </c>
      <c r="J1144" s="116">
        <v>15</v>
      </c>
    </row>
    <row r="1145" spans="1:10" s="116" customFormat="1" ht="30" x14ac:dyDescent="0.25">
      <c r="A1145" s="116">
        <v>2252</v>
      </c>
      <c r="B1145" t="s">
        <v>4156</v>
      </c>
      <c r="C1145" s="116">
        <v>25</v>
      </c>
      <c r="D1145" s="116" t="s">
        <v>51</v>
      </c>
      <c r="E1145" t="s">
        <v>1050</v>
      </c>
      <c r="F1145" s="116" t="s">
        <v>441</v>
      </c>
      <c r="G1145" s="116" t="s">
        <v>1106</v>
      </c>
      <c r="H1145" s="116">
        <v>349</v>
      </c>
      <c r="I1145" s="116">
        <v>17</v>
      </c>
      <c r="J1145" s="116">
        <v>20</v>
      </c>
    </row>
    <row r="1146" spans="1:10" s="116" customFormat="1" x14ac:dyDescent="0.25">
      <c r="A1146" s="116">
        <v>2253</v>
      </c>
      <c r="B1146" t="s">
        <v>4156</v>
      </c>
      <c r="C1146" s="116">
        <v>25</v>
      </c>
      <c r="D1146" s="116" t="s">
        <v>51</v>
      </c>
      <c r="E1146" t="s">
        <v>1050</v>
      </c>
      <c r="F1146" s="116" t="s">
        <v>453</v>
      </c>
      <c r="G1146" s="116" t="s">
        <v>1112</v>
      </c>
      <c r="H1146" s="116">
        <v>355</v>
      </c>
      <c r="I1146" s="116">
        <v>18</v>
      </c>
      <c r="J1146" s="116">
        <v>31</v>
      </c>
    </row>
    <row r="1147" spans="1:10" s="116" customFormat="1" x14ac:dyDescent="0.25">
      <c r="A1147" s="116">
        <v>2254</v>
      </c>
      <c r="B1147" t="s">
        <v>4156</v>
      </c>
      <c r="C1147" s="116">
        <v>25</v>
      </c>
      <c r="D1147" s="116" t="s">
        <v>51</v>
      </c>
      <c r="E1147" t="s">
        <v>1050</v>
      </c>
      <c r="F1147" s="116" t="s">
        <v>459</v>
      </c>
      <c r="G1147" s="116" t="s">
        <v>1115</v>
      </c>
      <c r="H1147" s="116">
        <v>358</v>
      </c>
      <c r="I1147" s="116">
        <v>19</v>
      </c>
      <c r="J1147" s="116">
        <v>9</v>
      </c>
    </row>
    <row r="1148" spans="1:10" s="116" customFormat="1" x14ac:dyDescent="0.25">
      <c r="A1148" s="116">
        <v>2255</v>
      </c>
      <c r="B1148" t="s">
        <v>4156</v>
      </c>
      <c r="C1148" s="116">
        <v>25</v>
      </c>
      <c r="D1148" s="116" t="s">
        <v>51</v>
      </c>
      <c r="E1148" t="s">
        <v>1050</v>
      </c>
      <c r="F1148" s="116" t="s">
        <v>461</v>
      </c>
      <c r="G1148" s="116" t="s">
        <v>1116</v>
      </c>
      <c r="H1148" s="116">
        <v>359</v>
      </c>
      <c r="I1148" s="116">
        <v>20</v>
      </c>
      <c r="J1148" s="116">
        <v>47</v>
      </c>
    </row>
    <row r="1149" spans="1:10" s="116" customFormat="1" x14ac:dyDescent="0.25">
      <c r="A1149" s="116">
        <v>2256</v>
      </c>
      <c r="B1149" t="s">
        <v>4156</v>
      </c>
      <c r="C1149" s="116">
        <v>25</v>
      </c>
      <c r="D1149" s="116" t="s">
        <v>51</v>
      </c>
      <c r="E1149" t="s">
        <v>1050</v>
      </c>
      <c r="F1149" s="116" t="s">
        <v>421</v>
      </c>
      <c r="G1149" s="116" t="s">
        <v>1096</v>
      </c>
      <c r="H1149" s="116">
        <v>339</v>
      </c>
      <c r="I1149" s="116">
        <v>21</v>
      </c>
      <c r="J1149" s="116">
        <v>13</v>
      </c>
    </row>
    <row r="1150" spans="1:10" s="116" customFormat="1" x14ac:dyDescent="0.25">
      <c r="A1150" s="116">
        <v>2257</v>
      </c>
      <c r="B1150" t="s">
        <v>4156</v>
      </c>
      <c r="C1150" s="116">
        <v>25</v>
      </c>
      <c r="D1150" s="116" t="s">
        <v>51</v>
      </c>
      <c r="E1150" t="s">
        <v>1050</v>
      </c>
      <c r="F1150" s="116" t="s">
        <v>465</v>
      </c>
      <c r="G1150" s="116" t="s">
        <v>1118</v>
      </c>
      <c r="H1150" s="116">
        <v>361</v>
      </c>
      <c r="I1150" s="116">
        <v>22</v>
      </c>
      <c r="J1150" s="116">
        <v>2</v>
      </c>
    </row>
    <row r="1151" spans="1:10" s="116" customFormat="1" ht="30" x14ac:dyDescent="0.25">
      <c r="A1151" s="116">
        <v>2258</v>
      </c>
      <c r="B1151" t="s">
        <v>4156</v>
      </c>
      <c r="C1151" s="116">
        <v>25</v>
      </c>
      <c r="D1151" s="116" t="s">
        <v>51</v>
      </c>
      <c r="E1151" t="s">
        <v>1050</v>
      </c>
      <c r="F1151" s="116" t="s">
        <v>467</v>
      </c>
      <c r="G1151" s="116" t="s">
        <v>1119</v>
      </c>
      <c r="H1151" s="116">
        <v>362</v>
      </c>
      <c r="I1151" s="116">
        <v>23</v>
      </c>
      <c r="J1151" s="116">
        <v>18</v>
      </c>
    </row>
    <row r="1152" spans="1:10" s="116" customFormat="1" x14ac:dyDescent="0.25">
      <c r="A1152" s="116">
        <v>2259</v>
      </c>
      <c r="B1152" t="s">
        <v>4156</v>
      </c>
      <c r="C1152" s="116">
        <v>25</v>
      </c>
      <c r="D1152" s="116" t="s">
        <v>51</v>
      </c>
      <c r="E1152" t="s">
        <v>1050</v>
      </c>
      <c r="F1152" s="116" t="s">
        <v>473</v>
      </c>
      <c r="G1152" s="116" t="s">
        <v>1122</v>
      </c>
      <c r="H1152" s="116">
        <v>365</v>
      </c>
      <c r="I1152" s="116">
        <v>24</v>
      </c>
      <c r="J1152" s="116">
        <v>11</v>
      </c>
    </row>
    <row r="1153" spans="1:10" s="116" customFormat="1" x14ac:dyDescent="0.25">
      <c r="A1153" s="116">
        <v>2260</v>
      </c>
      <c r="B1153" t="s">
        <v>4156</v>
      </c>
      <c r="C1153" s="116">
        <v>25</v>
      </c>
      <c r="D1153" s="116" t="s">
        <v>51</v>
      </c>
      <c r="E1153" t="s">
        <v>1050</v>
      </c>
      <c r="F1153" s="116" t="s">
        <v>433</v>
      </c>
      <c r="G1153" s="116" t="s">
        <v>1102</v>
      </c>
      <c r="H1153" s="116">
        <v>345</v>
      </c>
      <c r="I1153" s="116">
        <v>25</v>
      </c>
      <c r="J1153" s="116">
        <v>43</v>
      </c>
    </row>
    <row r="1154" spans="1:10" s="116" customFormat="1" x14ac:dyDescent="0.25">
      <c r="A1154" s="116">
        <v>2261</v>
      </c>
      <c r="B1154" t="s">
        <v>1263</v>
      </c>
      <c r="C1154" s="116">
        <v>47</v>
      </c>
      <c r="D1154" s="116" t="s">
        <v>28</v>
      </c>
      <c r="E1154" t="s">
        <v>1264</v>
      </c>
      <c r="F1154" s="116" t="s">
        <v>381</v>
      </c>
      <c r="G1154" s="116" t="s">
        <v>1265</v>
      </c>
      <c r="H1154" s="116">
        <v>1568</v>
      </c>
      <c r="I1154" s="116">
        <v>1</v>
      </c>
      <c r="J1154" s="116">
        <v>37</v>
      </c>
    </row>
    <row r="1155" spans="1:10" s="116" customFormat="1" x14ac:dyDescent="0.25">
      <c r="A1155" s="116">
        <v>2262</v>
      </c>
      <c r="B1155" t="s">
        <v>1263</v>
      </c>
      <c r="C1155" s="116">
        <v>47</v>
      </c>
      <c r="D1155" s="116" t="s">
        <v>28</v>
      </c>
      <c r="E1155" t="s">
        <v>1264</v>
      </c>
      <c r="F1155" s="116" t="s">
        <v>383</v>
      </c>
      <c r="G1155" s="116" t="s">
        <v>1266</v>
      </c>
      <c r="H1155" s="116">
        <v>1569</v>
      </c>
      <c r="I1155" s="116">
        <v>2</v>
      </c>
      <c r="J1155" s="116">
        <v>12</v>
      </c>
    </row>
    <row r="1156" spans="1:10" s="116" customFormat="1" ht="30" x14ac:dyDescent="0.25">
      <c r="A1156" s="116">
        <v>2263</v>
      </c>
      <c r="B1156" t="s">
        <v>1263</v>
      </c>
      <c r="C1156" s="116">
        <v>47</v>
      </c>
      <c r="D1156" s="116" t="s">
        <v>28</v>
      </c>
      <c r="E1156" t="s">
        <v>1264</v>
      </c>
      <c r="F1156" s="116" t="s">
        <v>385</v>
      </c>
      <c r="G1156" s="116" t="s">
        <v>1267</v>
      </c>
      <c r="H1156" s="116">
        <v>1570</v>
      </c>
      <c r="I1156" s="116">
        <v>3</v>
      </c>
      <c r="J1156" s="116">
        <v>35</v>
      </c>
    </row>
    <row r="1157" spans="1:10" s="116" customFormat="1" x14ac:dyDescent="0.25">
      <c r="A1157" s="116">
        <v>2264</v>
      </c>
      <c r="B1157" t="s">
        <v>1263</v>
      </c>
      <c r="C1157" s="116">
        <v>47</v>
      </c>
      <c r="D1157" s="116" t="s">
        <v>28</v>
      </c>
      <c r="E1157" t="s">
        <v>1264</v>
      </c>
      <c r="F1157" s="116" t="s">
        <v>387</v>
      </c>
      <c r="G1157" s="116" t="s">
        <v>1268</v>
      </c>
      <c r="H1157" s="116">
        <v>1571</v>
      </c>
      <c r="I1157" s="116">
        <v>4</v>
      </c>
      <c r="J1157" s="116">
        <v>45</v>
      </c>
    </row>
    <row r="1158" spans="1:10" s="116" customFormat="1" x14ac:dyDescent="0.25">
      <c r="A1158" s="116">
        <v>2265</v>
      </c>
      <c r="B1158" t="s">
        <v>1263</v>
      </c>
      <c r="C1158" s="116">
        <v>47</v>
      </c>
      <c r="D1158" s="116" t="s">
        <v>28</v>
      </c>
      <c r="E1158" t="s">
        <v>1264</v>
      </c>
      <c r="F1158" s="116" t="s">
        <v>389</v>
      </c>
      <c r="G1158" s="116" t="s">
        <v>1269</v>
      </c>
      <c r="H1158" s="116">
        <v>1572</v>
      </c>
      <c r="I1158" s="116">
        <v>5</v>
      </c>
      <c r="J1158" s="116">
        <v>7</v>
      </c>
    </row>
    <row r="1159" spans="1:10" s="116" customFormat="1" x14ac:dyDescent="0.25">
      <c r="A1159" s="116">
        <v>2266</v>
      </c>
      <c r="B1159" t="s">
        <v>1263</v>
      </c>
      <c r="C1159" s="116">
        <v>47</v>
      </c>
      <c r="D1159" s="116" t="s">
        <v>28</v>
      </c>
      <c r="E1159" t="s">
        <v>1264</v>
      </c>
      <c r="F1159" s="116" t="s">
        <v>391</v>
      </c>
      <c r="G1159" s="116" t="s">
        <v>1270</v>
      </c>
      <c r="H1159" s="116">
        <v>1573</v>
      </c>
      <c r="I1159" s="116">
        <v>6</v>
      </c>
      <c r="J1159" s="116">
        <v>10</v>
      </c>
    </row>
    <row r="1160" spans="1:10" s="116" customFormat="1" x14ac:dyDescent="0.25">
      <c r="A1160" s="116">
        <v>2267</v>
      </c>
      <c r="B1160" t="s">
        <v>1263</v>
      </c>
      <c r="C1160" s="116">
        <v>47</v>
      </c>
      <c r="D1160" s="116" t="s">
        <v>28</v>
      </c>
      <c r="E1160" t="s">
        <v>1264</v>
      </c>
      <c r="F1160" s="116" t="s">
        <v>393</v>
      </c>
      <c r="G1160" s="116" t="s">
        <v>1271</v>
      </c>
      <c r="H1160" s="116">
        <v>1574</v>
      </c>
      <c r="I1160" s="116">
        <v>7</v>
      </c>
      <c r="J1160" s="116">
        <v>26</v>
      </c>
    </row>
    <row r="1161" spans="1:10" s="116" customFormat="1" ht="30" x14ac:dyDescent="0.25">
      <c r="A1161" s="116">
        <v>2268</v>
      </c>
      <c r="B1161" t="s">
        <v>1263</v>
      </c>
      <c r="C1161" s="116">
        <v>47</v>
      </c>
      <c r="D1161" s="116" t="s">
        <v>28</v>
      </c>
      <c r="E1161" t="s">
        <v>1264</v>
      </c>
      <c r="F1161" s="116" t="s">
        <v>395</v>
      </c>
      <c r="G1161" s="116" t="s">
        <v>1272</v>
      </c>
      <c r="H1161" s="116">
        <v>1575</v>
      </c>
      <c r="I1161" s="116">
        <v>8</v>
      </c>
      <c r="J1161" s="116">
        <v>14</v>
      </c>
    </row>
    <row r="1162" spans="1:10" s="116" customFormat="1" x14ac:dyDescent="0.25">
      <c r="A1162" s="116">
        <v>2269</v>
      </c>
      <c r="B1162" t="s">
        <v>1263</v>
      </c>
      <c r="C1162" s="116">
        <v>47</v>
      </c>
      <c r="D1162" s="116" t="s">
        <v>28</v>
      </c>
      <c r="E1162" t="s">
        <v>1264</v>
      </c>
      <c r="F1162" s="116" t="s">
        <v>397</v>
      </c>
      <c r="G1162" s="116" t="s">
        <v>1273</v>
      </c>
      <c r="H1162" s="116">
        <v>1576</v>
      </c>
      <c r="I1162" s="116">
        <v>9</v>
      </c>
      <c r="J1162" s="116">
        <v>8</v>
      </c>
    </row>
    <row r="1163" spans="1:10" s="116" customFormat="1" ht="30" x14ac:dyDescent="0.25">
      <c r="A1163" s="116">
        <v>2270</v>
      </c>
      <c r="B1163" t="s">
        <v>1263</v>
      </c>
      <c r="C1163" s="116">
        <v>47</v>
      </c>
      <c r="D1163" s="116" t="s">
        <v>28</v>
      </c>
      <c r="E1163" t="s">
        <v>1264</v>
      </c>
      <c r="F1163" s="116" t="s">
        <v>399</v>
      </c>
      <c r="G1163" s="116" t="s">
        <v>1274</v>
      </c>
      <c r="H1163" s="116">
        <v>1577</v>
      </c>
      <c r="I1163" s="116">
        <v>10</v>
      </c>
      <c r="J1163" s="116">
        <v>4</v>
      </c>
    </row>
    <row r="1164" spans="1:10" s="116" customFormat="1" x14ac:dyDescent="0.25">
      <c r="A1164" s="116">
        <v>2271</v>
      </c>
      <c r="B1164" t="s">
        <v>1263</v>
      </c>
      <c r="C1164" s="116">
        <v>47</v>
      </c>
      <c r="D1164" s="116" t="s">
        <v>28</v>
      </c>
      <c r="E1164" t="s">
        <v>1264</v>
      </c>
      <c r="F1164" s="116" t="s">
        <v>401</v>
      </c>
      <c r="G1164" s="116" t="s">
        <v>1275</v>
      </c>
      <c r="H1164" s="116">
        <v>1578</v>
      </c>
      <c r="I1164" s="116">
        <v>11</v>
      </c>
      <c r="J1164" s="116">
        <v>21</v>
      </c>
    </row>
    <row r="1165" spans="1:10" s="116" customFormat="1" ht="30" x14ac:dyDescent="0.25">
      <c r="A1165" s="116">
        <v>2272</v>
      </c>
      <c r="B1165" t="s">
        <v>1263</v>
      </c>
      <c r="C1165" s="116">
        <v>47</v>
      </c>
      <c r="D1165" s="116" t="s">
        <v>28</v>
      </c>
      <c r="E1165" t="s">
        <v>1264</v>
      </c>
      <c r="F1165" s="116" t="s">
        <v>403</v>
      </c>
      <c r="G1165" s="116" t="s">
        <v>1276</v>
      </c>
      <c r="H1165" s="116">
        <v>1579</v>
      </c>
      <c r="I1165" s="116">
        <v>12</v>
      </c>
      <c r="J1165" s="116">
        <v>46</v>
      </c>
    </row>
    <row r="1166" spans="1:10" s="116" customFormat="1" ht="30" x14ac:dyDescent="0.25">
      <c r="A1166" s="116">
        <v>2273</v>
      </c>
      <c r="B1166" t="s">
        <v>1263</v>
      </c>
      <c r="C1166" s="116">
        <v>47</v>
      </c>
      <c r="D1166" s="116" t="s">
        <v>28</v>
      </c>
      <c r="E1166" t="s">
        <v>1264</v>
      </c>
      <c r="F1166" s="116" t="s">
        <v>405</v>
      </c>
      <c r="G1166" s="116" t="s">
        <v>1277</v>
      </c>
      <c r="H1166" s="116">
        <v>1580</v>
      </c>
      <c r="I1166" s="116">
        <v>13</v>
      </c>
      <c r="J1166" s="116">
        <v>42</v>
      </c>
    </row>
    <row r="1167" spans="1:10" s="116" customFormat="1" ht="30" x14ac:dyDescent="0.25">
      <c r="A1167" s="116">
        <v>2274</v>
      </c>
      <c r="B1167" t="s">
        <v>1263</v>
      </c>
      <c r="C1167" s="116">
        <v>47</v>
      </c>
      <c r="D1167" s="116" t="s">
        <v>28</v>
      </c>
      <c r="E1167" t="s">
        <v>1264</v>
      </c>
      <c r="F1167" s="116" t="s">
        <v>407</v>
      </c>
      <c r="G1167" s="116" t="s">
        <v>1278</v>
      </c>
      <c r="H1167" s="116">
        <v>1581</v>
      </c>
      <c r="I1167" s="116">
        <v>14</v>
      </c>
      <c r="J1167" s="116">
        <v>29</v>
      </c>
    </row>
    <row r="1168" spans="1:10" s="116" customFormat="1" x14ac:dyDescent="0.25">
      <c r="A1168" s="116">
        <v>2275</v>
      </c>
      <c r="B1168" t="s">
        <v>1263</v>
      </c>
      <c r="C1168" s="116">
        <v>47</v>
      </c>
      <c r="D1168" s="116" t="s">
        <v>28</v>
      </c>
      <c r="E1168" t="s">
        <v>1264</v>
      </c>
      <c r="F1168" s="116" t="s">
        <v>409</v>
      </c>
      <c r="G1168" s="116" t="s">
        <v>1279</v>
      </c>
      <c r="H1168" s="116">
        <v>1582</v>
      </c>
      <c r="I1168" s="116">
        <v>15</v>
      </c>
      <c r="J1168" s="116">
        <v>17</v>
      </c>
    </row>
    <row r="1169" spans="1:10" s="116" customFormat="1" ht="45" x14ac:dyDescent="0.25">
      <c r="A1169" s="116">
        <v>2276</v>
      </c>
      <c r="B1169" t="s">
        <v>1263</v>
      </c>
      <c r="C1169" s="116">
        <v>47</v>
      </c>
      <c r="D1169" s="116" t="s">
        <v>28</v>
      </c>
      <c r="E1169" t="s">
        <v>1264</v>
      </c>
      <c r="F1169" s="116" t="s">
        <v>411</v>
      </c>
      <c r="G1169" s="116" t="s">
        <v>1280</v>
      </c>
      <c r="H1169" s="116">
        <v>1583</v>
      </c>
      <c r="I1169" s="116">
        <v>16</v>
      </c>
      <c r="J1169" s="116">
        <v>23</v>
      </c>
    </row>
    <row r="1170" spans="1:10" s="116" customFormat="1" x14ac:dyDescent="0.25">
      <c r="A1170" s="116">
        <v>2277</v>
      </c>
      <c r="B1170" t="s">
        <v>1263</v>
      </c>
      <c r="C1170" s="116">
        <v>47</v>
      </c>
      <c r="D1170" s="116" t="s">
        <v>28</v>
      </c>
      <c r="E1170" t="s">
        <v>1264</v>
      </c>
      <c r="F1170" s="116" t="s">
        <v>413</v>
      </c>
      <c r="G1170" s="116" t="s">
        <v>1281</v>
      </c>
      <c r="H1170" s="116">
        <v>1584</v>
      </c>
      <c r="I1170" s="116">
        <v>17</v>
      </c>
      <c r="J1170" s="116">
        <v>24</v>
      </c>
    </row>
    <row r="1171" spans="1:10" s="116" customFormat="1" ht="30" x14ac:dyDescent="0.25">
      <c r="A1171" s="116">
        <v>2278</v>
      </c>
      <c r="B1171" t="s">
        <v>1263</v>
      </c>
      <c r="C1171" s="116">
        <v>47</v>
      </c>
      <c r="D1171" s="116" t="s">
        <v>28</v>
      </c>
      <c r="E1171" t="s">
        <v>1264</v>
      </c>
      <c r="F1171" s="116" t="s">
        <v>415</v>
      </c>
      <c r="G1171" s="116" t="s">
        <v>1282</v>
      </c>
      <c r="H1171" s="116">
        <v>1585</v>
      </c>
      <c r="I1171" s="116">
        <v>18</v>
      </c>
      <c r="J1171" s="116">
        <v>32</v>
      </c>
    </row>
    <row r="1172" spans="1:10" s="116" customFormat="1" x14ac:dyDescent="0.25">
      <c r="A1172" s="116">
        <v>2279</v>
      </c>
      <c r="B1172" t="s">
        <v>1263</v>
      </c>
      <c r="C1172" s="116">
        <v>47</v>
      </c>
      <c r="D1172" s="116" t="s">
        <v>28</v>
      </c>
      <c r="E1172" t="s">
        <v>1264</v>
      </c>
      <c r="F1172" s="116" t="s">
        <v>417</v>
      </c>
      <c r="G1172" s="116" t="s">
        <v>1283</v>
      </c>
      <c r="H1172" s="116">
        <v>1586</v>
      </c>
      <c r="I1172" s="116">
        <v>19</v>
      </c>
      <c r="J1172" s="116">
        <v>16</v>
      </c>
    </row>
    <row r="1173" spans="1:10" s="116" customFormat="1" x14ac:dyDescent="0.25">
      <c r="A1173" s="116">
        <v>2280</v>
      </c>
      <c r="B1173" t="s">
        <v>1263</v>
      </c>
      <c r="C1173" s="116">
        <v>47</v>
      </c>
      <c r="D1173" s="116" t="s">
        <v>28</v>
      </c>
      <c r="E1173" t="s">
        <v>1264</v>
      </c>
      <c r="F1173" s="116" t="s">
        <v>419</v>
      </c>
      <c r="G1173" s="116" t="s">
        <v>1284</v>
      </c>
      <c r="H1173" s="116">
        <v>1587</v>
      </c>
      <c r="I1173" s="116">
        <v>20</v>
      </c>
      <c r="J1173" s="116">
        <v>41</v>
      </c>
    </row>
    <row r="1174" spans="1:10" s="116" customFormat="1" x14ac:dyDescent="0.25">
      <c r="A1174" s="116">
        <v>2281</v>
      </c>
      <c r="B1174" t="s">
        <v>1263</v>
      </c>
      <c r="C1174" s="116">
        <v>47</v>
      </c>
      <c r="D1174" s="116" t="s">
        <v>28</v>
      </c>
      <c r="E1174" t="s">
        <v>1264</v>
      </c>
      <c r="F1174" s="116" t="s">
        <v>421</v>
      </c>
      <c r="G1174" s="116" t="s">
        <v>1285</v>
      </c>
      <c r="H1174" s="116">
        <v>1588</v>
      </c>
      <c r="I1174" s="116">
        <v>21</v>
      </c>
      <c r="J1174" s="116">
        <v>13</v>
      </c>
    </row>
    <row r="1175" spans="1:10" s="116" customFormat="1" x14ac:dyDescent="0.25">
      <c r="A1175" s="116">
        <v>2282</v>
      </c>
      <c r="B1175" t="s">
        <v>1263</v>
      </c>
      <c r="C1175" s="116">
        <v>47</v>
      </c>
      <c r="D1175" s="116" t="s">
        <v>28</v>
      </c>
      <c r="E1175" t="s">
        <v>1264</v>
      </c>
      <c r="F1175" s="116" t="s">
        <v>423</v>
      </c>
      <c r="G1175" s="116" t="s">
        <v>1286</v>
      </c>
      <c r="H1175" s="116">
        <v>1589</v>
      </c>
      <c r="I1175" s="116">
        <v>22</v>
      </c>
      <c r="J1175" s="116">
        <v>39</v>
      </c>
    </row>
    <row r="1176" spans="1:10" s="116" customFormat="1" ht="30" x14ac:dyDescent="0.25">
      <c r="A1176" s="116">
        <v>2283</v>
      </c>
      <c r="B1176" t="s">
        <v>1263</v>
      </c>
      <c r="C1176" s="116">
        <v>47</v>
      </c>
      <c r="D1176" s="116" t="s">
        <v>28</v>
      </c>
      <c r="E1176" t="s">
        <v>1264</v>
      </c>
      <c r="F1176" s="116" t="s">
        <v>425</v>
      </c>
      <c r="G1176" s="116" t="s">
        <v>1287</v>
      </c>
      <c r="H1176" s="116">
        <v>1590</v>
      </c>
      <c r="I1176" s="116">
        <v>23</v>
      </c>
      <c r="J1176" s="116">
        <v>6</v>
      </c>
    </row>
    <row r="1177" spans="1:10" s="116" customFormat="1" x14ac:dyDescent="0.25">
      <c r="A1177" s="116">
        <v>2284</v>
      </c>
      <c r="B1177" t="s">
        <v>1263</v>
      </c>
      <c r="C1177" s="116">
        <v>47</v>
      </c>
      <c r="D1177" s="116" t="s">
        <v>28</v>
      </c>
      <c r="E1177" t="s">
        <v>1264</v>
      </c>
      <c r="F1177" s="116" t="s">
        <v>427</v>
      </c>
      <c r="G1177" s="116" t="s">
        <v>1288</v>
      </c>
      <c r="H1177" s="116">
        <v>1591</v>
      </c>
      <c r="I1177" s="116">
        <v>24</v>
      </c>
      <c r="J1177" s="116">
        <v>34</v>
      </c>
    </row>
    <row r="1178" spans="1:10" s="116" customFormat="1" x14ac:dyDescent="0.25">
      <c r="A1178" s="116">
        <v>2285</v>
      </c>
      <c r="B1178" t="s">
        <v>1263</v>
      </c>
      <c r="C1178" s="116">
        <v>47</v>
      </c>
      <c r="D1178" s="116" t="s">
        <v>28</v>
      </c>
      <c r="E1178" t="s">
        <v>1264</v>
      </c>
      <c r="F1178" s="116" t="s">
        <v>429</v>
      </c>
      <c r="G1178" s="116" t="s">
        <v>1289</v>
      </c>
      <c r="H1178" s="116">
        <v>1592</v>
      </c>
      <c r="I1178" s="116">
        <v>25</v>
      </c>
      <c r="J1178" s="116">
        <v>5</v>
      </c>
    </row>
    <row r="1179" spans="1:10" s="116" customFormat="1" ht="30" x14ac:dyDescent="0.25">
      <c r="A1179" s="116">
        <v>2286</v>
      </c>
      <c r="B1179" t="s">
        <v>1263</v>
      </c>
      <c r="C1179" s="116">
        <v>47</v>
      </c>
      <c r="D1179" s="116" t="s">
        <v>28</v>
      </c>
      <c r="E1179" t="s">
        <v>1264</v>
      </c>
      <c r="F1179" s="116" t="s">
        <v>431</v>
      </c>
      <c r="G1179" s="116" t="s">
        <v>1290</v>
      </c>
      <c r="H1179" s="116">
        <v>1593</v>
      </c>
      <c r="I1179" s="116">
        <v>26</v>
      </c>
      <c r="J1179" s="116">
        <v>30</v>
      </c>
    </row>
    <row r="1180" spans="1:10" s="116" customFormat="1" x14ac:dyDescent="0.25">
      <c r="A1180" s="116">
        <v>2287</v>
      </c>
      <c r="B1180" t="s">
        <v>1263</v>
      </c>
      <c r="C1180" s="116">
        <v>47</v>
      </c>
      <c r="D1180" s="116" t="s">
        <v>28</v>
      </c>
      <c r="E1180" t="s">
        <v>1264</v>
      </c>
      <c r="F1180" s="116" t="s">
        <v>433</v>
      </c>
      <c r="G1180" s="116" t="s">
        <v>1291</v>
      </c>
      <c r="H1180" s="116">
        <v>1594</v>
      </c>
      <c r="I1180" s="116">
        <v>27</v>
      </c>
      <c r="J1180" s="116">
        <v>43</v>
      </c>
    </row>
    <row r="1181" spans="1:10" s="116" customFormat="1" x14ac:dyDescent="0.25">
      <c r="A1181" s="116">
        <v>2288</v>
      </c>
      <c r="B1181" t="s">
        <v>1263</v>
      </c>
      <c r="C1181" s="116">
        <v>47</v>
      </c>
      <c r="D1181" s="116" t="s">
        <v>28</v>
      </c>
      <c r="E1181" t="s">
        <v>1264</v>
      </c>
      <c r="F1181" s="116" t="s">
        <v>435</v>
      </c>
      <c r="G1181" s="116" t="s">
        <v>1292</v>
      </c>
      <c r="H1181" s="116">
        <v>1595</v>
      </c>
      <c r="I1181" s="116">
        <v>28</v>
      </c>
      <c r="J1181" s="116">
        <v>33</v>
      </c>
    </row>
    <row r="1182" spans="1:10" s="116" customFormat="1" x14ac:dyDescent="0.25">
      <c r="A1182" s="116">
        <v>2289</v>
      </c>
      <c r="B1182" t="s">
        <v>1263</v>
      </c>
      <c r="C1182" s="116">
        <v>47</v>
      </c>
      <c r="D1182" s="116" t="s">
        <v>28</v>
      </c>
      <c r="E1182" t="s">
        <v>1264</v>
      </c>
      <c r="F1182" s="116" t="s">
        <v>437</v>
      </c>
      <c r="G1182" s="116" t="s">
        <v>1293</v>
      </c>
      <c r="H1182" s="116">
        <v>1596</v>
      </c>
      <c r="I1182" s="116">
        <v>29</v>
      </c>
      <c r="J1182" s="116">
        <v>15</v>
      </c>
    </row>
    <row r="1183" spans="1:10" s="116" customFormat="1" x14ac:dyDescent="0.25">
      <c r="A1183" s="116">
        <v>2290</v>
      </c>
      <c r="B1183" t="s">
        <v>1263</v>
      </c>
      <c r="C1183" s="116">
        <v>47</v>
      </c>
      <c r="D1183" s="116" t="s">
        <v>28</v>
      </c>
      <c r="E1183" t="s">
        <v>1264</v>
      </c>
      <c r="F1183" s="116" t="s">
        <v>439</v>
      </c>
      <c r="G1183" s="116" t="s">
        <v>1294</v>
      </c>
      <c r="H1183" s="116">
        <v>1597</v>
      </c>
      <c r="I1183" s="116">
        <v>30</v>
      </c>
      <c r="J1183" s="116">
        <v>36</v>
      </c>
    </row>
    <row r="1184" spans="1:10" s="116" customFormat="1" ht="30" x14ac:dyDescent="0.25">
      <c r="A1184" s="116">
        <v>2291</v>
      </c>
      <c r="B1184" t="s">
        <v>1263</v>
      </c>
      <c r="C1184" s="116">
        <v>47</v>
      </c>
      <c r="D1184" s="116" t="s">
        <v>28</v>
      </c>
      <c r="E1184" t="s">
        <v>1264</v>
      </c>
      <c r="F1184" s="116" t="s">
        <v>441</v>
      </c>
      <c r="G1184" s="116" t="s">
        <v>1295</v>
      </c>
      <c r="H1184" s="116">
        <v>1598</v>
      </c>
      <c r="I1184" s="116">
        <v>31</v>
      </c>
      <c r="J1184" s="116">
        <v>20</v>
      </c>
    </row>
    <row r="1185" spans="1:10" s="116" customFormat="1" x14ac:dyDescent="0.25">
      <c r="A1185" s="116">
        <v>2292</v>
      </c>
      <c r="B1185" t="s">
        <v>1263</v>
      </c>
      <c r="C1185" s="116">
        <v>47</v>
      </c>
      <c r="D1185" s="116" t="s">
        <v>28</v>
      </c>
      <c r="E1185" t="s">
        <v>1264</v>
      </c>
      <c r="F1185" s="116" t="s">
        <v>443</v>
      </c>
      <c r="G1185" s="116" t="s">
        <v>1296</v>
      </c>
      <c r="H1185" s="116">
        <v>1599</v>
      </c>
      <c r="I1185" s="116">
        <v>32</v>
      </c>
      <c r="J1185" s="116">
        <v>44</v>
      </c>
    </row>
    <row r="1186" spans="1:10" s="116" customFormat="1" ht="45" x14ac:dyDescent="0.25">
      <c r="A1186" s="116">
        <v>2293</v>
      </c>
      <c r="B1186" t="s">
        <v>1263</v>
      </c>
      <c r="C1186" s="116">
        <v>47</v>
      </c>
      <c r="D1186" s="116" t="s">
        <v>28</v>
      </c>
      <c r="E1186" t="s">
        <v>1264</v>
      </c>
      <c r="F1186" s="116" t="s">
        <v>445</v>
      </c>
      <c r="G1186" s="116" t="s">
        <v>1297</v>
      </c>
      <c r="H1186" s="116">
        <v>1600</v>
      </c>
      <c r="I1186" s="116">
        <v>33</v>
      </c>
      <c r="J1186" s="116">
        <v>1</v>
      </c>
    </row>
    <row r="1187" spans="1:10" s="116" customFormat="1" ht="30" x14ac:dyDescent="0.25">
      <c r="A1187" s="116">
        <v>2294</v>
      </c>
      <c r="B1187" t="s">
        <v>1263</v>
      </c>
      <c r="C1187" s="116">
        <v>47</v>
      </c>
      <c r="D1187" s="116" t="s">
        <v>28</v>
      </c>
      <c r="E1187" t="s">
        <v>1264</v>
      </c>
      <c r="F1187" s="116" t="s">
        <v>447</v>
      </c>
      <c r="G1187" s="116" t="s">
        <v>1298</v>
      </c>
      <c r="H1187" s="116">
        <v>1601</v>
      </c>
      <c r="I1187" s="116">
        <v>34</v>
      </c>
      <c r="J1187" s="116">
        <v>28</v>
      </c>
    </row>
    <row r="1188" spans="1:10" s="116" customFormat="1" x14ac:dyDescent="0.25">
      <c r="A1188" s="116">
        <v>2295</v>
      </c>
      <c r="B1188" t="s">
        <v>1263</v>
      </c>
      <c r="C1188" s="116">
        <v>47</v>
      </c>
      <c r="D1188" s="116" t="s">
        <v>28</v>
      </c>
      <c r="E1188" t="s">
        <v>1264</v>
      </c>
      <c r="F1188" s="116" t="s">
        <v>449</v>
      </c>
      <c r="G1188" s="116" t="s">
        <v>1299</v>
      </c>
      <c r="H1188" s="116">
        <v>1602</v>
      </c>
      <c r="I1188" s="116">
        <v>35</v>
      </c>
      <c r="J1188" s="116">
        <v>38</v>
      </c>
    </row>
    <row r="1189" spans="1:10" s="116" customFormat="1" ht="30" x14ac:dyDescent="0.25">
      <c r="A1189" s="116">
        <v>2296</v>
      </c>
      <c r="B1189" t="s">
        <v>1263</v>
      </c>
      <c r="C1189" s="116">
        <v>47</v>
      </c>
      <c r="D1189" s="116" t="s">
        <v>28</v>
      </c>
      <c r="E1189" t="s">
        <v>1264</v>
      </c>
      <c r="F1189" s="116" t="s">
        <v>451</v>
      </c>
      <c r="G1189" s="116" t="s">
        <v>1300</v>
      </c>
      <c r="H1189" s="116">
        <v>1603</v>
      </c>
      <c r="I1189" s="116">
        <v>36</v>
      </c>
      <c r="J1189" s="116">
        <v>27</v>
      </c>
    </row>
    <row r="1190" spans="1:10" s="116" customFormat="1" x14ac:dyDescent="0.25">
      <c r="A1190" s="116">
        <v>2297</v>
      </c>
      <c r="B1190" t="s">
        <v>1263</v>
      </c>
      <c r="C1190" s="116">
        <v>47</v>
      </c>
      <c r="D1190" s="116" t="s">
        <v>28</v>
      </c>
      <c r="E1190" t="s">
        <v>1264</v>
      </c>
      <c r="F1190" s="116" t="s">
        <v>453</v>
      </c>
      <c r="G1190" s="116" t="s">
        <v>1301</v>
      </c>
      <c r="H1190" s="116">
        <v>1604</v>
      </c>
      <c r="I1190" s="116">
        <v>37</v>
      </c>
      <c r="J1190" s="116">
        <v>31</v>
      </c>
    </row>
    <row r="1191" spans="1:10" s="116" customFormat="1" ht="30" x14ac:dyDescent="0.25">
      <c r="A1191" s="116">
        <v>2298</v>
      </c>
      <c r="B1191" t="s">
        <v>1263</v>
      </c>
      <c r="C1191" s="116">
        <v>47</v>
      </c>
      <c r="D1191" s="116" t="s">
        <v>28</v>
      </c>
      <c r="E1191" t="s">
        <v>1264</v>
      </c>
      <c r="F1191" s="116" t="s">
        <v>455</v>
      </c>
      <c r="G1191" s="116" t="s">
        <v>1302</v>
      </c>
      <c r="H1191" s="116">
        <v>1605</v>
      </c>
      <c r="I1191" s="116">
        <v>38</v>
      </c>
      <c r="J1191" s="116">
        <v>3</v>
      </c>
    </row>
    <row r="1192" spans="1:10" s="116" customFormat="1" ht="30" x14ac:dyDescent="0.25">
      <c r="A1192" s="116">
        <v>2299</v>
      </c>
      <c r="B1192" t="s">
        <v>1263</v>
      </c>
      <c r="C1192" s="116">
        <v>47</v>
      </c>
      <c r="D1192" s="116" t="s">
        <v>28</v>
      </c>
      <c r="E1192" t="s">
        <v>1264</v>
      </c>
      <c r="F1192" s="116" t="s">
        <v>457</v>
      </c>
      <c r="G1192" s="116" t="s">
        <v>1303</v>
      </c>
      <c r="H1192" s="116">
        <v>1606</v>
      </c>
      <c r="I1192" s="116">
        <v>39</v>
      </c>
      <c r="J1192" s="116">
        <v>22</v>
      </c>
    </row>
    <row r="1193" spans="1:10" s="116" customFormat="1" x14ac:dyDescent="0.25">
      <c r="A1193" s="116">
        <v>2300</v>
      </c>
      <c r="B1193" t="s">
        <v>1263</v>
      </c>
      <c r="C1193" s="116">
        <v>47</v>
      </c>
      <c r="D1193" s="116" t="s">
        <v>28</v>
      </c>
      <c r="E1193" t="s">
        <v>1264</v>
      </c>
      <c r="F1193" s="116" t="s">
        <v>459</v>
      </c>
      <c r="G1193" s="116" t="s">
        <v>1304</v>
      </c>
      <c r="H1193" s="116">
        <v>1607</v>
      </c>
      <c r="I1193" s="116">
        <v>40</v>
      </c>
      <c r="J1193" s="116">
        <v>9</v>
      </c>
    </row>
    <row r="1194" spans="1:10" s="116" customFormat="1" ht="30" x14ac:dyDescent="0.25">
      <c r="A1194" s="116">
        <v>2301</v>
      </c>
      <c r="B1194" t="s">
        <v>1263</v>
      </c>
      <c r="C1194" s="116">
        <v>47</v>
      </c>
      <c r="D1194" s="116" t="s">
        <v>28</v>
      </c>
      <c r="E1194" t="s">
        <v>1264</v>
      </c>
      <c r="F1194" s="116" t="s">
        <v>461</v>
      </c>
      <c r="G1194" s="116" t="s">
        <v>1305</v>
      </c>
      <c r="H1194" s="116">
        <v>1608</v>
      </c>
      <c r="I1194" s="116">
        <v>41</v>
      </c>
      <c r="J1194" s="116">
        <v>47</v>
      </c>
    </row>
    <row r="1195" spans="1:10" s="116" customFormat="1" ht="30" x14ac:dyDescent="0.25">
      <c r="A1195" s="116">
        <v>2302</v>
      </c>
      <c r="B1195" t="s">
        <v>1263</v>
      </c>
      <c r="C1195" s="116">
        <v>47</v>
      </c>
      <c r="D1195" s="116" t="s">
        <v>28</v>
      </c>
      <c r="E1195" t="s">
        <v>1264</v>
      </c>
      <c r="F1195" s="116" t="s">
        <v>463</v>
      </c>
      <c r="G1195" s="116" t="s">
        <v>1306</v>
      </c>
      <c r="H1195" s="116">
        <v>1609</v>
      </c>
      <c r="I1195" s="116">
        <v>42</v>
      </c>
      <c r="J1195" s="116">
        <v>19</v>
      </c>
    </row>
    <row r="1196" spans="1:10" s="116" customFormat="1" ht="30" x14ac:dyDescent="0.25">
      <c r="A1196" s="116">
        <v>2303</v>
      </c>
      <c r="B1196" t="s">
        <v>1263</v>
      </c>
      <c r="C1196" s="116">
        <v>47</v>
      </c>
      <c r="D1196" s="116" t="s">
        <v>28</v>
      </c>
      <c r="E1196" t="s">
        <v>1264</v>
      </c>
      <c r="F1196" s="116" t="s">
        <v>465</v>
      </c>
      <c r="G1196" s="116" t="s">
        <v>1307</v>
      </c>
      <c r="H1196" s="116">
        <v>1610</v>
      </c>
      <c r="I1196" s="116">
        <v>43</v>
      </c>
      <c r="J1196" s="116">
        <v>2</v>
      </c>
    </row>
    <row r="1197" spans="1:10" s="116" customFormat="1" ht="30" x14ac:dyDescent="0.25">
      <c r="A1197" s="116">
        <v>2304</v>
      </c>
      <c r="B1197" t="s">
        <v>1263</v>
      </c>
      <c r="C1197" s="116">
        <v>47</v>
      </c>
      <c r="D1197" s="116" t="s">
        <v>28</v>
      </c>
      <c r="E1197" t="s">
        <v>1264</v>
      </c>
      <c r="F1197" s="116" t="s">
        <v>467</v>
      </c>
      <c r="G1197" s="116" t="s">
        <v>1307</v>
      </c>
      <c r="H1197" s="116">
        <v>1611</v>
      </c>
      <c r="I1197" s="116">
        <v>44</v>
      </c>
      <c r="J1197" s="116">
        <v>18</v>
      </c>
    </row>
    <row r="1198" spans="1:10" s="116" customFormat="1" x14ac:dyDescent="0.25">
      <c r="A1198" s="116">
        <v>2305</v>
      </c>
      <c r="B1198" t="s">
        <v>1263</v>
      </c>
      <c r="C1198" s="116">
        <v>47</v>
      </c>
      <c r="D1198" s="116" t="s">
        <v>28</v>
      </c>
      <c r="E1198" t="s">
        <v>1264</v>
      </c>
      <c r="F1198" s="116" t="s">
        <v>469</v>
      </c>
      <c r="G1198" s="116" t="s">
        <v>1308</v>
      </c>
      <c r="H1198" s="116">
        <v>1612</v>
      </c>
      <c r="I1198" s="116">
        <v>45</v>
      </c>
      <c r="J1198" s="116">
        <v>40</v>
      </c>
    </row>
    <row r="1199" spans="1:10" s="116" customFormat="1" x14ac:dyDescent="0.25">
      <c r="A1199" s="116">
        <v>2306</v>
      </c>
      <c r="B1199" t="s">
        <v>1263</v>
      </c>
      <c r="C1199" s="116">
        <v>47</v>
      </c>
      <c r="D1199" s="116" t="s">
        <v>28</v>
      </c>
      <c r="E1199" t="s">
        <v>1264</v>
      </c>
      <c r="F1199" s="116" t="s">
        <v>471</v>
      </c>
      <c r="G1199" s="116" t="s">
        <v>1309</v>
      </c>
      <c r="H1199" s="116">
        <v>1613</v>
      </c>
      <c r="I1199" s="116">
        <v>46</v>
      </c>
      <c r="J1199" s="116">
        <v>25</v>
      </c>
    </row>
    <row r="1200" spans="1:10" s="116" customFormat="1" x14ac:dyDescent="0.25">
      <c r="A1200" s="116">
        <v>2307</v>
      </c>
      <c r="B1200" t="s">
        <v>1263</v>
      </c>
      <c r="C1200" s="116">
        <v>47</v>
      </c>
      <c r="D1200" s="116" t="s">
        <v>28</v>
      </c>
      <c r="E1200" t="s">
        <v>1264</v>
      </c>
      <c r="F1200" s="116" t="s">
        <v>473</v>
      </c>
      <c r="G1200" s="116" t="s">
        <v>1310</v>
      </c>
      <c r="H1200" s="116">
        <v>1614</v>
      </c>
      <c r="I1200" s="116">
        <v>47</v>
      </c>
      <c r="J1200" s="116">
        <v>11</v>
      </c>
    </row>
    <row r="1201" spans="1:10" s="116" customFormat="1" x14ac:dyDescent="0.25">
      <c r="A1201" s="116">
        <v>2308</v>
      </c>
      <c r="B1201" t="s">
        <v>1311</v>
      </c>
      <c r="C1201" s="116">
        <v>47</v>
      </c>
      <c r="D1201" s="116" t="s">
        <v>51</v>
      </c>
      <c r="E1201" t="s">
        <v>1264</v>
      </c>
      <c r="F1201" s="116" t="s">
        <v>381</v>
      </c>
      <c r="G1201" s="116" t="s">
        <v>1312</v>
      </c>
      <c r="H1201" s="116">
        <v>1278</v>
      </c>
      <c r="I1201" s="116">
        <v>1</v>
      </c>
      <c r="J1201" s="116">
        <v>37</v>
      </c>
    </row>
    <row r="1202" spans="1:10" s="116" customFormat="1" x14ac:dyDescent="0.25">
      <c r="A1202" s="116">
        <v>2309</v>
      </c>
      <c r="B1202" t="s">
        <v>1311</v>
      </c>
      <c r="C1202" s="116">
        <v>47</v>
      </c>
      <c r="D1202" s="116" t="s">
        <v>51</v>
      </c>
      <c r="E1202" t="s">
        <v>1264</v>
      </c>
      <c r="F1202" s="116" t="s">
        <v>383</v>
      </c>
      <c r="G1202" s="116" t="s">
        <v>1313</v>
      </c>
      <c r="H1202" s="116">
        <v>1279</v>
      </c>
      <c r="I1202" s="116">
        <v>2</v>
      </c>
      <c r="J1202" s="116">
        <v>12</v>
      </c>
    </row>
    <row r="1203" spans="1:10" s="116" customFormat="1" ht="30" x14ac:dyDescent="0.25">
      <c r="A1203" s="116">
        <v>2310</v>
      </c>
      <c r="B1203" t="s">
        <v>1311</v>
      </c>
      <c r="C1203" s="116">
        <v>47</v>
      </c>
      <c r="D1203" s="116" t="s">
        <v>51</v>
      </c>
      <c r="E1203" t="s">
        <v>1264</v>
      </c>
      <c r="F1203" s="116" t="s">
        <v>385</v>
      </c>
      <c r="G1203" s="116" t="s">
        <v>1314</v>
      </c>
      <c r="H1203" s="116">
        <v>1280</v>
      </c>
      <c r="I1203" s="116">
        <v>3</v>
      </c>
      <c r="J1203" s="116">
        <v>35</v>
      </c>
    </row>
    <row r="1204" spans="1:10" s="116" customFormat="1" ht="30" x14ac:dyDescent="0.25">
      <c r="A1204" s="116">
        <v>2311</v>
      </c>
      <c r="B1204" t="s">
        <v>1311</v>
      </c>
      <c r="C1204" s="116">
        <v>47</v>
      </c>
      <c r="D1204" s="116" t="s">
        <v>51</v>
      </c>
      <c r="E1204" t="s">
        <v>1264</v>
      </c>
      <c r="F1204" s="116" t="s">
        <v>387</v>
      </c>
      <c r="G1204" s="116" t="s">
        <v>1315</v>
      </c>
      <c r="H1204" s="116">
        <v>1281</v>
      </c>
      <c r="I1204" s="116">
        <v>4</v>
      </c>
      <c r="J1204" s="116">
        <v>45</v>
      </c>
    </row>
    <row r="1205" spans="1:10" s="116" customFormat="1" x14ac:dyDescent="0.25">
      <c r="A1205" s="116">
        <v>2312</v>
      </c>
      <c r="B1205" t="s">
        <v>1311</v>
      </c>
      <c r="C1205" s="116">
        <v>47</v>
      </c>
      <c r="D1205" s="116" t="s">
        <v>51</v>
      </c>
      <c r="E1205" t="s">
        <v>1264</v>
      </c>
      <c r="F1205" s="116" t="s">
        <v>389</v>
      </c>
      <c r="G1205" s="116" t="s">
        <v>1316</v>
      </c>
      <c r="H1205" s="116">
        <v>1282</v>
      </c>
      <c r="I1205" s="116">
        <v>5</v>
      </c>
      <c r="J1205" s="116">
        <v>7</v>
      </c>
    </row>
    <row r="1206" spans="1:10" s="116" customFormat="1" x14ac:dyDescent="0.25">
      <c r="A1206" s="116">
        <v>2313</v>
      </c>
      <c r="B1206" t="s">
        <v>1311</v>
      </c>
      <c r="C1206" s="116">
        <v>47</v>
      </c>
      <c r="D1206" s="116" t="s">
        <v>51</v>
      </c>
      <c r="E1206" t="s">
        <v>1264</v>
      </c>
      <c r="F1206" s="116" t="s">
        <v>391</v>
      </c>
      <c r="G1206" s="116" t="s">
        <v>1317</v>
      </c>
      <c r="H1206" s="116">
        <v>1283</v>
      </c>
      <c r="I1206" s="116">
        <v>6</v>
      </c>
      <c r="J1206" s="116">
        <v>10</v>
      </c>
    </row>
    <row r="1207" spans="1:10" s="116" customFormat="1" x14ac:dyDescent="0.25">
      <c r="A1207" s="116">
        <v>2314</v>
      </c>
      <c r="B1207" t="s">
        <v>1311</v>
      </c>
      <c r="C1207" s="116">
        <v>47</v>
      </c>
      <c r="D1207" s="116" t="s">
        <v>51</v>
      </c>
      <c r="E1207" t="s">
        <v>1264</v>
      </c>
      <c r="F1207" s="116" t="s">
        <v>393</v>
      </c>
      <c r="G1207" s="116" t="s">
        <v>1318</v>
      </c>
      <c r="H1207" s="116">
        <v>1284</v>
      </c>
      <c r="I1207" s="116">
        <v>7</v>
      </c>
      <c r="J1207" s="116">
        <v>26</v>
      </c>
    </row>
    <row r="1208" spans="1:10" s="116" customFormat="1" ht="30" x14ac:dyDescent="0.25">
      <c r="A1208" s="116">
        <v>2315</v>
      </c>
      <c r="B1208" t="s">
        <v>1311</v>
      </c>
      <c r="C1208" s="116">
        <v>47</v>
      </c>
      <c r="D1208" s="116" t="s">
        <v>51</v>
      </c>
      <c r="E1208" t="s">
        <v>1264</v>
      </c>
      <c r="F1208" s="116" t="s">
        <v>395</v>
      </c>
      <c r="G1208" s="116" t="s">
        <v>1319</v>
      </c>
      <c r="H1208" s="116">
        <v>1285</v>
      </c>
      <c r="I1208" s="116">
        <v>8</v>
      </c>
      <c r="J1208" s="116">
        <v>14</v>
      </c>
    </row>
    <row r="1209" spans="1:10" s="116" customFormat="1" x14ac:dyDescent="0.25">
      <c r="A1209" s="116">
        <v>2316</v>
      </c>
      <c r="B1209" t="s">
        <v>1311</v>
      </c>
      <c r="C1209" s="116">
        <v>47</v>
      </c>
      <c r="D1209" s="116" t="s">
        <v>51</v>
      </c>
      <c r="E1209" t="s">
        <v>1264</v>
      </c>
      <c r="F1209" s="116" t="s">
        <v>397</v>
      </c>
      <c r="G1209" s="116" t="s">
        <v>1320</v>
      </c>
      <c r="H1209" s="116">
        <v>1286</v>
      </c>
      <c r="I1209" s="116">
        <v>9</v>
      </c>
      <c r="J1209" s="116">
        <v>8</v>
      </c>
    </row>
    <row r="1210" spans="1:10" s="116" customFormat="1" x14ac:dyDescent="0.25">
      <c r="A1210" s="116">
        <v>2317</v>
      </c>
      <c r="B1210" t="s">
        <v>1311</v>
      </c>
      <c r="C1210" s="116">
        <v>47</v>
      </c>
      <c r="D1210" s="116" t="s">
        <v>51</v>
      </c>
      <c r="E1210" t="s">
        <v>1264</v>
      </c>
      <c r="F1210" s="116" t="s">
        <v>399</v>
      </c>
      <c r="G1210" s="116" t="s">
        <v>1321</v>
      </c>
      <c r="H1210" s="116">
        <v>1287</v>
      </c>
      <c r="I1210" s="116">
        <v>10</v>
      </c>
      <c r="J1210" s="116">
        <v>4</v>
      </c>
    </row>
    <row r="1211" spans="1:10" s="116" customFormat="1" x14ac:dyDescent="0.25">
      <c r="A1211" s="116">
        <v>2318</v>
      </c>
      <c r="B1211" t="s">
        <v>1311</v>
      </c>
      <c r="C1211" s="116">
        <v>47</v>
      </c>
      <c r="D1211" s="116" t="s">
        <v>51</v>
      </c>
      <c r="E1211" t="s">
        <v>1264</v>
      </c>
      <c r="F1211" s="116" t="s">
        <v>401</v>
      </c>
      <c r="G1211" s="116" t="s">
        <v>1322</v>
      </c>
      <c r="H1211" s="116">
        <v>1288</v>
      </c>
      <c r="I1211" s="116">
        <v>11</v>
      </c>
      <c r="J1211" s="116">
        <v>21</v>
      </c>
    </row>
    <row r="1212" spans="1:10" s="116" customFormat="1" ht="30" x14ac:dyDescent="0.25">
      <c r="A1212" s="116">
        <v>2319</v>
      </c>
      <c r="B1212" t="s">
        <v>1311</v>
      </c>
      <c r="C1212" s="116">
        <v>47</v>
      </c>
      <c r="D1212" s="116" t="s">
        <v>51</v>
      </c>
      <c r="E1212" t="s">
        <v>1264</v>
      </c>
      <c r="F1212" s="116" t="s">
        <v>403</v>
      </c>
      <c r="G1212" s="116" t="s">
        <v>1323</v>
      </c>
      <c r="H1212" s="116">
        <v>1289</v>
      </c>
      <c r="I1212" s="116">
        <v>12</v>
      </c>
      <c r="J1212" s="116">
        <v>46</v>
      </c>
    </row>
    <row r="1213" spans="1:10" s="116" customFormat="1" ht="30" x14ac:dyDescent="0.25">
      <c r="A1213" s="116">
        <v>2320</v>
      </c>
      <c r="B1213" t="s">
        <v>1311</v>
      </c>
      <c r="C1213" s="116">
        <v>47</v>
      </c>
      <c r="D1213" s="116" t="s">
        <v>51</v>
      </c>
      <c r="E1213" t="s">
        <v>1264</v>
      </c>
      <c r="F1213" s="116" t="s">
        <v>405</v>
      </c>
      <c r="G1213" s="116" t="s">
        <v>1324</v>
      </c>
      <c r="H1213" s="116">
        <v>1290</v>
      </c>
      <c r="I1213" s="116">
        <v>13</v>
      </c>
      <c r="J1213" s="116">
        <v>42</v>
      </c>
    </row>
    <row r="1214" spans="1:10" s="116" customFormat="1" ht="30" x14ac:dyDescent="0.25">
      <c r="A1214" s="116">
        <v>2321</v>
      </c>
      <c r="B1214" t="s">
        <v>1311</v>
      </c>
      <c r="C1214" s="116">
        <v>47</v>
      </c>
      <c r="D1214" s="116" t="s">
        <v>51</v>
      </c>
      <c r="E1214" t="s">
        <v>1264</v>
      </c>
      <c r="F1214" s="116" t="s">
        <v>407</v>
      </c>
      <c r="G1214" s="116" t="s">
        <v>1325</v>
      </c>
      <c r="H1214" s="116">
        <v>1291</v>
      </c>
      <c r="I1214" s="116">
        <v>14</v>
      </c>
      <c r="J1214" s="116">
        <v>29</v>
      </c>
    </row>
    <row r="1215" spans="1:10" s="116" customFormat="1" x14ac:dyDescent="0.25">
      <c r="A1215" s="116">
        <v>2322</v>
      </c>
      <c r="B1215" t="s">
        <v>1311</v>
      </c>
      <c r="C1215" s="116">
        <v>47</v>
      </c>
      <c r="D1215" s="116" t="s">
        <v>51</v>
      </c>
      <c r="E1215" t="s">
        <v>1264</v>
      </c>
      <c r="F1215" s="116" t="s">
        <v>409</v>
      </c>
      <c r="G1215" s="116" t="s">
        <v>1326</v>
      </c>
      <c r="H1215" s="116">
        <v>1292</v>
      </c>
      <c r="I1215" s="116">
        <v>15</v>
      </c>
      <c r="J1215" s="116">
        <v>17</v>
      </c>
    </row>
    <row r="1216" spans="1:10" s="116" customFormat="1" ht="45" x14ac:dyDescent="0.25">
      <c r="A1216" s="116">
        <v>2323</v>
      </c>
      <c r="B1216" t="s">
        <v>1311</v>
      </c>
      <c r="C1216" s="116">
        <v>47</v>
      </c>
      <c r="D1216" s="116" t="s">
        <v>51</v>
      </c>
      <c r="E1216" t="s">
        <v>1264</v>
      </c>
      <c r="F1216" s="116" t="s">
        <v>411</v>
      </c>
      <c r="G1216" s="116" t="s">
        <v>1327</v>
      </c>
      <c r="H1216" s="116">
        <v>1293</v>
      </c>
      <c r="I1216" s="116">
        <v>16</v>
      </c>
      <c r="J1216" s="116">
        <v>23</v>
      </c>
    </row>
    <row r="1217" spans="1:10" s="116" customFormat="1" x14ac:dyDescent="0.25">
      <c r="A1217" s="116">
        <v>2324</v>
      </c>
      <c r="B1217" t="s">
        <v>1311</v>
      </c>
      <c r="C1217" s="116">
        <v>47</v>
      </c>
      <c r="D1217" s="116" t="s">
        <v>51</v>
      </c>
      <c r="E1217" t="s">
        <v>1264</v>
      </c>
      <c r="F1217" s="116" t="s">
        <v>413</v>
      </c>
      <c r="G1217" s="116" t="s">
        <v>1328</v>
      </c>
      <c r="H1217" s="116">
        <v>1294</v>
      </c>
      <c r="I1217" s="116">
        <v>17</v>
      </c>
      <c r="J1217" s="116">
        <v>24</v>
      </c>
    </row>
    <row r="1218" spans="1:10" s="116" customFormat="1" ht="30" x14ac:dyDescent="0.25">
      <c r="A1218" s="116">
        <v>2325</v>
      </c>
      <c r="B1218" t="s">
        <v>1311</v>
      </c>
      <c r="C1218" s="116">
        <v>47</v>
      </c>
      <c r="D1218" s="116" t="s">
        <v>51</v>
      </c>
      <c r="E1218" t="s">
        <v>1264</v>
      </c>
      <c r="F1218" s="116" t="s">
        <v>415</v>
      </c>
      <c r="G1218" s="116" t="s">
        <v>1329</v>
      </c>
      <c r="H1218" s="116">
        <v>1295</v>
      </c>
      <c r="I1218" s="116">
        <v>18</v>
      </c>
      <c r="J1218" s="116">
        <v>32</v>
      </c>
    </row>
    <row r="1219" spans="1:10" s="116" customFormat="1" x14ac:dyDescent="0.25">
      <c r="A1219" s="116">
        <v>2326</v>
      </c>
      <c r="B1219" t="s">
        <v>1311</v>
      </c>
      <c r="C1219" s="116">
        <v>47</v>
      </c>
      <c r="D1219" s="116" t="s">
        <v>51</v>
      </c>
      <c r="E1219" t="s">
        <v>1264</v>
      </c>
      <c r="F1219" s="116" t="s">
        <v>417</v>
      </c>
      <c r="G1219" s="116" t="s">
        <v>1330</v>
      </c>
      <c r="H1219" s="116">
        <v>1296</v>
      </c>
      <c r="I1219" s="116">
        <v>19</v>
      </c>
      <c r="J1219" s="116">
        <v>16</v>
      </c>
    </row>
    <row r="1220" spans="1:10" s="116" customFormat="1" x14ac:dyDescent="0.25">
      <c r="A1220" s="116">
        <v>2327</v>
      </c>
      <c r="B1220" t="s">
        <v>1311</v>
      </c>
      <c r="C1220" s="116">
        <v>47</v>
      </c>
      <c r="D1220" s="116" t="s">
        <v>51</v>
      </c>
      <c r="E1220" t="s">
        <v>1264</v>
      </c>
      <c r="F1220" s="116" t="s">
        <v>419</v>
      </c>
      <c r="G1220" s="116" t="s">
        <v>1331</v>
      </c>
      <c r="H1220" s="116">
        <v>1297</v>
      </c>
      <c r="I1220" s="116">
        <v>20</v>
      </c>
      <c r="J1220" s="116">
        <v>41</v>
      </c>
    </row>
    <row r="1221" spans="1:10" s="116" customFormat="1" x14ac:dyDescent="0.25">
      <c r="A1221" s="116">
        <v>2328</v>
      </c>
      <c r="B1221" t="s">
        <v>1311</v>
      </c>
      <c r="C1221" s="116">
        <v>47</v>
      </c>
      <c r="D1221" s="116" t="s">
        <v>51</v>
      </c>
      <c r="E1221" t="s">
        <v>1264</v>
      </c>
      <c r="F1221" s="116" t="s">
        <v>421</v>
      </c>
      <c r="G1221" s="116" t="s">
        <v>1332</v>
      </c>
      <c r="H1221" s="116">
        <v>1298</v>
      </c>
      <c r="I1221" s="116">
        <v>21</v>
      </c>
      <c r="J1221" s="116">
        <v>13</v>
      </c>
    </row>
    <row r="1222" spans="1:10" s="116" customFormat="1" x14ac:dyDescent="0.25">
      <c r="A1222" s="116">
        <v>2329</v>
      </c>
      <c r="B1222" t="s">
        <v>1311</v>
      </c>
      <c r="C1222" s="116">
        <v>47</v>
      </c>
      <c r="D1222" s="116" t="s">
        <v>51</v>
      </c>
      <c r="E1222" t="s">
        <v>1264</v>
      </c>
      <c r="F1222" s="116" t="s">
        <v>423</v>
      </c>
      <c r="G1222" s="116" t="s">
        <v>1333</v>
      </c>
      <c r="H1222" s="116">
        <v>1299</v>
      </c>
      <c r="I1222" s="116">
        <v>22</v>
      </c>
      <c r="J1222" s="116">
        <v>39</v>
      </c>
    </row>
    <row r="1223" spans="1:10" s="116" customFormat="1" ht="30" x14ac:dyDescent="0.25">
      <c r="A1223" s="116">
        <v>2330</v>
      </c>
      <c r="B1223" t="s">
        <v>1311</v>
      </c>
      <c r="C1223" s="116">
        <v>47</v>
      </c>
      <c r="D1223" s="116" t="s">
        <v>51</v>
      </c>
      <c r="E1223" t="s">
        <v>1264</v>
      </c>
      <c r="F1223" s="116" t="s">
        <v>425</v>
      </c>
      <c r="G1223" s="116" t="s">
        <v>1334</v>
      </c>
      <c r="H1223" s="116">
        <v>1300</v>
      </c>
      <c r="I1223" s="116">
        <v>23</v>
      </c>
      <c r="J1223" s="116">
        <v>6</v>
      </c>
    </row>
    <row r="1224" spans="1:10" s="116" customFormat="1" ht="30" x14ac:dyDescent="0.25">
      <c r="A1224" s="116">
        <v>2331</v>
      </c>
      <c r="B1224" t="s">
        <v>1311</v>
      </c>
      <c r="C1224" s="116">
        <v>47</v>
      </c>
      <c r="D1224" s="116" t="s">
        <v>51</v>
      </c>
      <c r="E1224" t="s">
        <v>1264</v>
      </c>
      <c r="F1224" s="116" t="s">
        <v>427</v>
      </c>
      <c r="G1224" s="116" t="s">
        <v>1335</v>
      </c>
      <c r="H1224" s="116">
        <v>1301</v>
      </c>
      <c r="I1224" s="116">
        <v>24</v>
      </c>
      <c r="J1224" s="116">
        <v>34</v>
      </c>
    </row>
    <row r="1225" spans="1:10" s="116" customFormat="1" x14ac:dyDescent="0.25">
      <c r="A1225" s="116">
        <v>2332</v>
      </c>
      <c r="B1225" t="s">
        <v>1311</v>
      </c>
      <c r="C1225" s="116">
        <v>47</v>
      </c>
      <c r="D1225" s="116" t="s">
        <v>51</v>
      </c>
      <c r="E1225" t="s">
        <v>1264</v>
      </c>
      <c r="F1225" s="116" t="s">
        <v>429</v>
      </c>
      <c r="G1225" s="116" t="s">
        <v>1336</v>
      </c>
      <c r="H1225" s="116">
        <v>1302</v>
      </c>
      <c r="I1225" s="116">
        <v>25</v>
      </c>
      <c r="J1225" s="116">
        <v>5</v>
      </c>
    </row>
    <row r="1226" spans="1:10" s="116" customFormat="1" ht="30" x14ac:dyDescent="0.25">
      <c r="A1226" s="116">
        <v>2333</v>
      </c>
      <c r="B1226" t="s">
        <v>1311</v>
      </c>
      <c r="C1226" s="116">
        <v>47</v>
      </c>
      <c r="D1226" s="116" t="s">
        <v>51</v>
      </c>
      <c r="E1226" t="s">
        <v>1264</v>
      </c>
      <c r="F1226" s="116" t="s">
        <v>431</v>
      </c>
      <c r="G1226" s="116" t="s">
        <v>1337</v>
      </c>
      <c r="H1226" s="116">
        <v>1303</v>
      </c>
      <c r="I1226" s="116">
        <v>26</v>
      </c>
      <c r="J1226" s="116">
        <v>30</v>
      </c>
    </row>
    <row r="1227" spans="1:10" s="116" customFormat="1" ht="30" x14ac:dyDescent="0.25">
      <c r="A1227" s="116">
        <v>2334</v>
      </c>
      <c r="B1227" t="s">
        <v>1311</v>
      </c>
      <c r="C1227" s="116">
        <v>47</v>
      </c>
      <c r="D1227" s="116" t="s">
        <v>51</v>
      </c>
      <c r="E1227" t="s">
        <v>1264</v>
      </c>
      <c r="F1227" s="116" t="s">
        <v>433</v>
      </c>
      <c r="G1227" s="116" t="s">
        <v>1338</v>
      </c>
      <c r="H1227" s="116">
        <v>1304</v>
      </c>
      <c r="I1227" s="116">
        <v>27</v>
      </c>
      <c r="J1227" s="116">
        <v>43</v>
      </c>
    </row>
    <row r="1228" spans="1:10" s="116" customFormat="1" ht="30" x14ac:dyDescent="0.25">
      <c r="A1228" s="116">
        <v>2335</v>
      </c>
      <c r="B1228" t="s">
        <v>1311</v>
      </c>
      <c r="C1228" s="116">
        <v>47</v>
      </c>
      <c r="D1228" s="116" t="s">
        <v>51</v>
      </c>
      <c r="E1228" t="s">
        <v>1264</v>
      </c>
      <c r="F1228" s="116" t="s">
        <v>435</v>
      </c>
      <c r="G1228" s="116" t="s">
        <v>1339</v>
      </c>
      <c r="H1228" s="116">
        <v>1305</v>
      </c>
      <c r="I1228" s="116">
        <v>28</v>
      </c>
      <c r="J1228" s="116">
        <v>33</v>
      </c>
    </row>
    <row r="1229" spans="1:10" s="116" customFormat="1" x14ac:dyDescent="0.25">
      <c r="A1229" s="116">
        <v>2336</v>
      </c>
      <c r="B1229" t="s">
        <v>1311</v>
      </c>
      <c r="C1229" s="116">
        <v>47</v>
      </c>
      <c r="D1229" s="116" t="s">
        <v>51</v>
      </c>
      <c r="E1229" t="s">
        <v>1264</v>
      </c>
      <c r="F1229" s="116" t="s">
        <v>437</v>
      </c>
      <c r="G1229" s="116" t="s">
        <v>1340</v>
      </c>
      <c r="H1229" s="116">
        <v>1306</v>
      </c>
      <c r="I1229" s="116">
        <v>29</v>
      </c>
      <c r="J1229" s="116">
        <v>15</v>
      </c>
    </row>
    <row r="1230" spans="1:10" s="116" customFormat="1" x14ac:dyDescent="0.25">
      <c r="A1230" s="116">
        <v>2337</v>
      </c>
      <c r="B1230" t="s">
        <v>1311</v>
      </c>
      <c r="C1230" s="116">
        <v>47</v>
      </c>
      <c r="D1230" s="116" t="s">
        <v>51</v>
      </c>
      <c r="E1230" t="s">
        <v>1264</v>
      </c>
      <c r="F1230" s="116" t="s">
        <v>439</v>
      </c>
      <c r="G1230" s="116" t="s">
        <v>1341</v>
      </c>
      <c r="H1230" s="116">
        <v>1307</v>
      </c>
      <c r="I1230" s="116">
        <v>30</v>
      </c>
      <c r="J1230" s="116">
        <v>36</v>
      </c>
    </row>
    <row r="1231" spans="1:10" s="116" customFormat="1" ht="30" x14ac:dyDescent="0.25">
      <c r="A1231" s="116">
        <v>2338</v>
      </c>
      <c r="B1231" t="s">
        <v>1311</v>
      </c>
      <c r="C1231" s="116">
        <v>47</v>
      </c>
      <c r="D1231" s="116" t="s">
        <v>51</v>
      </c>
      <c r="E1231" t="s">
        <v>1264</v>
      </c>
      <c r="F1231" s="116" t="s">
        <v>441</v>
      </c>
      <c r="G1231" s="116" t="s">
        <v>1342</v>
      </c>
      <c r="H1231" s="116">
        <v>1308</v>
      </c>
      <c r="I1231" s="116">
        <v>31</v>
      </c>
      <c r="J1231" s="116">
        <v>20</v>
      </c>
    </row>
    <row r="1232" spans="1:10" s="116" customFormat="1" x14ac:dyDescent="0.25">
      <c r="A1232" s="116">
        <v>2339</v>
      </c>
      <c r="B1232" t="s">
        <v>1311</v>
      </c>
      <c r="C1232" s="116">
        <v>47</v>
      </c>
      <c r="D1232" s="116" t="s">
        <v>51</v>
      </c>
      <c r="E1232" t="s">
        <v>1264</v>
      </c>
      <c r="F1232" s="116" t="s">
        <v>443</v>
      </c>
      <c r="G1232" s="116" t="s">
        <v>1343</v>
      </c>
      <c r="H1232" s="116">
        <v>1309</v>
      </c>
      <c r="I1232" s="116">
        <v>32</v>
      </c>
      <c r="J1232" s="116">
        <v>44</v>
      </c>
    </row>
    <row r="1233" spans="1:10" s="116" customFormat="1" ht="45" x14ac:dyDescent="0.25">
      <c r="A1233" s="116">
        <v>2340</v>
      </c>
      <c r="B1233" t="s">
        <v>1311</v>
      </c>
      <c r="C1233" s="116">
        <v>47</v>
      </c>
      <c r="D1233" s="116" t="s">
        <v>51</v>
      </c>
      <c r="E1233" t="s">
        <v>1264</v>
      </c>
      <c r="F1233" s="116" t="s">
        <v>445</v>
      </c>
      <c r="G1233" s="116" t="s">
        <v>1344</v>
      </c>
      <c r="H1233" s="116">
        <v>1310</v>
      </c>
      <c r="I1233" s="116">
        <v>33</v>
      </c>
      <c r="J1233" s="116">
        <v>1</v>
      </c>
    </row>
    <row r="1234" spans="1:10" s="116" customFormat="1" ht="30" x14ac:dyDescent="0.25">
      <c r="A1234" s="116">
        <v>2341</v>
      </c>
      <c r="B1234" t="s">
        <v>1311</v>
      </c>
      <c r="C1234" s="116">
        <v>47</v>
      </c>
      <c r="D1234" s="116" t="s">
        <v>51</v>
      </c>
      <c r="E1234" t="s">
        <v>1264</v>
      </c>
      <c r="F1234" s="116" t="s">
        <v>447</v>
      </c>
      <c r="G1234" s="116" t="s">
        <v>1345</v>
      </c>
      <c r="H1234" s="116">
        <v>1311</v>
      </c>
      <c r="I1234" s="116">
        <v>34</v>
      </c>
      <c r="J1234" s="116">
        <v>28</v>
      </c>
    </row>
    <row r="1235" spans="1:10" s="116" customFormat="1" x14ac:dyDescent="0.25">
      <c r="A1235" s="116">
        <v>2342</v>
      </c>
      <c r="B1235" t="s">
        <v>1311</v>
      </c>
      <c r="C1235" s="116">
        <v>47</v>
      </c>
      <c r="D1235" s="116" t="s">
        <v>51</v>
      </c>
      <c r="E1235" t="s">
        <v>1264</v>
      </c>
      <c r="F1235" s="116" t="s">
        <v>449</v>
      </c>
      <c r="G1235" s="116" t="s">
        <v>1346</v>
      </c>
      <c r="H1235" s="116">
        <v>1312</v>
      </c>
      <c r="I1235" s="116">
        <v>35</v>
      </c>
      <c r="J1235" s="116">
        <v>38</v>
      </c>
    </row>
    <row r="1236" spans="1:10" s="116" customFormat="1" ht="30" x14ac:dyDescent="0.25">
      <c r="A1236" s="116">
        <v>2343</v>
      </c>
      <c r="B1236" t="s">
        <v>1311</v>
      </c>
      <c r="C1236" s="116">
        <v>47</v>
      </c>
      <c r="D1236" s="116" t="s">
        <v>51</v>
      </c>
      <c r="E1236" t="s">
        <v>1264</v>
      </c>
      <c r="F1236" s="116" t="s">
        <v>451</v>
      </c>
      <c r="G1236" s="116" t="s">
        <v>1347</v>
      </c>
      <c r="H1236" s="116">
        <v>1313</v>
      </c>
      <c r="I1236" s="116">
        <v>36</v>
      </c>
      <c r="J1236" s="116">
        <v>27</v>
      </c>
    </row>
    <row r="1237" spans="1:10" s="116" customFormat="1" x14ac:dyDescent="0.25">
      <c r="A1237" s="116">
        <v>2344</v>
      </c>
      <c r="B1237" t="s">
        <v>1311</v>
      </c>
      <c r="C1237" s="116">
        <v>47</v>
      </c>
      <c r="D1237" s="116" t="s">
        <v>51</v>
      </c>
      <c r="E1237" t="s">
        <v>1264</v>
      </c>
      <c r="F1237" s="116" t="s">
        <v>453</v>
      </c>
      <c r="G1237" s="116" t="s">
        <v>1348</v>
      </c>
      <c r="H1237" s="116">
        <v>1314</v>
      </c>
      <c r="I1237" s="116">
        <v>37</v>
      </c>
      <c r="J1237" s="116">
        <v>31</v>
      </c>
    </row>
    <row r="1238" spans="1:10" s="116" customFormat="1" ht="30" x14ac:dyDescent="0.25">
      <c r="A1238" s="116">
        <v>2345</v>
      </c>
      <c r="B1238" t="s">
        <v>1311</v>
      </c>
      <c r="C1238" s="116">
        <v>47</v>
      </c>
      <c r="D1238" s="116" t="s">
        <v>51</v>
      </c>
      <c r="E1238" t="s">
        <v>1264</v>
      </c>
      <c r="F1238" s="116" t="s">
        <v>455</v>
      </c>
      <c r="G1238" s="116" t="s">
        <v>1349</v>
      </c>
      <c r="H1238" s="116">
        <v>1315</v>
      </c>
      <c r="I1238" s="116">
        <v>38</v>
      </c>
      <c r="J1238" s="116">
        <v>3</v>
      </c>
    </row>
    <row r="1239" spans="1:10" s="116" customFormat="1" ht="30" x14ac:dyDescent="0.25">
      <c r="A1239" s="116">
        <v>2346</v>
      </c>
      <c r="B1239" t="s">
        <v>1311</v>
      </c>
      <c r="C1239" s="116">
        <v>47</v>
      </c>
      <c r="D1239" s="116" t="s">
        <v>51</v>
      </c>
      <c r="E1239" t="s">
        <v>1264</v>
      </c>
      <c r="F1239" s="116" t="s">
        <v>457</v>
      </c>
      <c r="G1239" s="116" t="s">
        <v>1350</v>
      </c>
      <c r="H1239" s="116">
        <v>1316</v>
      </c>
      <c r="I1239" s="116">
        <v>39</v>
      </c>
      <c r="J1239" s="116">
        <v>22</v>
      </c>
    </row>
    <row r="1240" spans="1:10" s="116" customFormat="1" x14ac:dyDescent="0.25">
      <c r="A1240" s="116">
        <v>2347</v>
      </c>
      <c r="B1240" t="s">
        <v>1311</v>
      </c>
      <c r="C1240" s="116">
        <v>47</v>
      </c>
      <c r="D1240" s="116" t="s">
        <v>51</v>
      </c>
      <c r="E1240" t="s">
        <v>1264</v>
      </c>
      <c r="F1240" s="116" t="s">
        <v>459</v>
      </c>
      <c r="G1240" s="116" t="s">
        <v>1351</v>
      </c>
      <c r="H1240" s="116">
        <v>1317</v>
      </c>
      <c r="I1240" s="116">
        <v>40</v>
      </c>
      <c r="J1240" s="116">
        <v>9</v>
      </c>
    </row>
    <row r="1241" spans="1:10" s="116" customFormat="1" ht="30" x14ac:dyDescent="0.25">
      <c r="A1241" s="116">
        <v>2348</v>
      </c>
      <c r="B1241" t="s">
        <v>1311</v>
      </c>
      <c r="C1241" s="116">
        <v>47</v>
      </c>
      <c r="D1241" s="116" t="s">
        <v>51</v>
      </c>
      <c r="E1241" t="s">
        <v>1264</v>
      </c>
      <c r="F1241" s="116" t="s">
        <v>461</v>
      </c>
      <c r="G1241" s="116" t="s">
        <v>1352</v>
      </c>
      <c r="H1241" s="116">
        <v>1318</v>
      </c>
      <c r="I1241" s="116">
        <v>41</v>
      </c>
      <c r="J1241" s="116">
        <v>47</v>
      </c>
    </row>
    <row r="1242" spans="1:10" s="116" customFormat="1" ht="30" x14ac:dyDescent="0.25">
      <c r="A1242" s="116">
        <v>2349</v>
      </c>
      <c r="B1242" t="s">
        <v>1311</v>
      </c>
      <c r="C1242" s="116">
        <v>47</v>
      </c>
      <c r="D1242" s="116" t="s">
        <v>51</v>
      </c>
      <c r="E1242" t="s">
        <v>1264</v>
      </c>
      <c r="F1242" s="116" t="s">
        <v>463</v>
      </c>
      <c r="G1242" s="116" t="s">
        <v>1353</v>
      </c>
      <c r="H1242" s="116">
        <v>1319</v>
      </c>
      <c r="I1242" s="116">
        <v>42</v>
      </c>
      <c r="J1242" s="116">
        <v>19</v>
      </c>
    </row>
    <row r="1243" spans="1:10" s="116" customFormat="1" ht="30" x14ac:dyDescent="0.25">
      <c r="A1243" s="116">
        <v>2350</v>
      </c>
      <c r="B1243" t="s">
        <v>1311</v>
      </c>
      <c r="C1243" s="116">
        <v>47</v>
      </c>
      <c r="D1243" s="116" t="s">
        <v>51</v>
      </c>
      <c r="E1243" t="s">
        <v>1264</v>
      </c>
      <c r="F1243" s="116" t="s">
        <v>465</v>
      </c>
      <c r="G1243" s="116" t="s">
        <v>1354</v>
      </c>
      <c r="H1243" s="116">
        <v>1320</v>
      </c>
      <c r="I1243" s="116">
        <v>43</v>
      </c>
      <c r="J1243" s="116">
        <v>2</v>
      </c>
    </row>
    <row r="1244" spans="1:10" s="116" customFormat="1" ht="30" x14ac:dyDescent="0.25">
      <c r="A1244" s="116">
        <v>2351</v>
      </c>
      <c r="B1244" t="s">
        <v>1311</v>
      </c>
      <c r="C1244" s="116">
        <v>47</v>
      </c>
      <c r="D1244" s="116" t="s">
        <v>51</v>
      </c>
      <c r="E1244" t="s">
        <v>1264</v>
      </c>
      <c r="F1244" s="116" t="s">
        <v>467</v>
      </c>
      <c r="G1244" s="116" t="s">
        <v>1355</v>
      </c>
      <c r="H1244" s="116">
        <v>1321</v>
      </c>
      <c r="I1244" s="116">
        <v>44</v>
      </c>
      <c r="J1244" s="116">
        <v>18</v>
      </c>
    </row>
    <row r="1245" spans="1:10" s="116" customFormat="1" x14ac:dyDescent="0.25">
      <c r="A1245" s="116">
        <v>2352</v>
      </c>
      <c r="B1245" t="s">
        <v>1311</v>
      </c>
      <c r="C1245" s="116">
        <v>47</v>
      </c>
      <c r="D1245" s="116" t="s">
        <v>51</v>
      </c>
      <c r="E1245" t="s">
        <v>1264</v>
      </c>
      <c r="F1245" s="116" t="s">
        <v>469</v>
      </c>
      <c r="G1245" s="116" t="s">
        <v>1356</v>
      </c>
      <c r="H1245" s="116">
        <v>1322</v>
      </c>
      <c r="I1245" s="116">
        <v>45</v>
      </c>
      <c r="J1245" s="116">
        <v>40</v>
      </c>
    </row>
    <row r="1246" spans="1:10" s="116" customFormat="1" x14ac:dyDescent="0.25">
      <c r="A1246" s="116">
        <v>2353</v>
      </c>
      <c r="B1246" t="s">
        <v>1311</v>
      </c>
      <c r="C1246" s="116">
        <v>47</v>
      </c>
      <c r="D1246" s="116" t="s">
        <v>51</v>
      </c>
      <c r="E1246" t="s">
        <v>1264</v>
      </c>
      <c r="F1246" s="116" t="s">
        <v>471</v>
      </c>
      <c r="G1246" s="116" t="s">
        <v>1357</v>
      </c>
      <c r="H1246" s="116">
        <v>1323</v>
      </c>
      <c r="I1246" s="116">
        <v>46</v>
      </c>
      <c r="J1246" s="116">
        <v>25</v>
      </c>
    </row>
    <row r="1247" spans="1:10" s="116" customFormat="1" x14ac:dyDescent="0.25">
      <c r="A1247" s="116">
        <v>2354</v>
      </c>
      <c r="B1247" t="s">
        <v>1311</v>
      </c>
      <c r="C1247" s="116">
        <v>47</v>
      </c>
      <c r="D1247" s="116" t="s">
        <v>51</v>
      </c>
      <c r="E1247" t="s">
        <v>1264</v>
      </c>
      <c r="F1247" s="116" t="s">
        <v>473</v>
      </c>
      <c r="G1247" s="116" t="s">
        <v>1358</v>
      </c>
      <c r="H1247" s="116">
        <v>1324</v>
      </c>
      <c r="I1247" s="116">
        <v>47</v>
      </c>
      <c r="J1247" s="116">
        <v>11</v>
      </c>
    </row>
    <row r="1248" spans="1:10" s="116" customFormat="1" x14ac:dyDescent="0.25">
      <c r="A1248" s="116">
        <v>2355</v>
      </c>
      <c r="B1248" t="s">
        <v>4157</v>
      </c>
      <c r="C1248" s="116">
        <v>47</v>
      </c>
      <c r="D1248" s="116" t="s">
        <v>28</v>
      </c>
      <c r="E1248" t="s">
        <v>1359</v>
      </c>
      <c r="F1248" s="116" t="s">
        <v>381</v>
      </c>
      <c r="G1248" s="116" t="s">
        <v>1360</v>
      </c>
      <c r="H1248" s="116">
        <v>889</v>
      </c>
      <c r="I1248" s="116">
        <v>1</v>
      </c>
      <c r="J1248" s="116">
        <v>37</v>
      </c>
    </row>
    <row r="1249" spans="1:10" s="116" customFormat="1" x14ac:dyDescent="0.25">
      <c r="A1249" s="116">
        <v>2356</v>
      </c>
      <c r="B1249" t="s">
        <v>4157</v>
      </c>
      <c r="C1249" s="116">
        <v>47</v>
      </c>
      <c r="D1249" s="116" t="s">
        <v>28</v>
      </c>
      <c r="E1249" t="s">
        <v>1359</v>
      </c>
      <c r="F1249" s="116" t="s">
        <v>383</v>
      </c>
      <c r="G1249" s="116" t="s">
        <v>1361</v>
      </c>
      <c r="H1249" s="116">
        <v>847</v>
      </c>
      <c r="I1249" s="116">
        <v>2</v>
      </c>
      <c r="J1249" s="116">
        <v>12</v>
      </c>
    </row>
    <row r="1250" spans="1:10" s="116" customFormat="1" ht="30" x14ac:dyDescent="0.25">
      <c r="A1250" s="116">
        <v>2357</v>
      </c>
      <c r="B1250" t="s">
        <v>4157</v>
      </c>
      <c r="C1250" s="116">
        <v>47</v>
      </c>
      <c r="D1250" s="116" t="s">
        <v>28</v>
      </c>
      <c r="E1250" t="s">
        <v>1359</v>
      </c>
      <c r="F1250" s="116" t="s">
        <v>385</v>
      </c>
      <c r="G1250" s="116" t="s">
        <v>1362</v>
      </c>
      <c r="H1250" s="116">
        <v>848</v>
      </c>
      <c r="I1250" s="116">
        <v>3</v>
      </c>
      <c r="J1250" s="116">
        <v>35</v>
      </c>
    </row>
    <row r="1251" spans="1:10" s="116" customFormat="1" ht="30" x14ac:dyDescent="0.25">
      <c r="A1251" s="116">
        <v>2358</v>
      </c>
      <c r="B1251" t="s">
        <v>4157</v>
      </c>
      <c r="C1251" s="116">
        <v>47</v>
      </c>
      <c r="D1251" s="116" t="s">
        <v>28</v>
      </c>
      <c r="E1251" t="s">
        <v>1359</v>
      </c>
      <c r="F1251" s="116" t="s">
        <v>387</v>
      </c>
      <c r="G1251" s="116" t="s">
        <v>1363</v>
      </c>
      <c r="H1251" s="116">
        <v>849</v>
      </c>
      <c r="I1251" s="116">
        <v>4</v>
      </c>
      <c r="J1251" s="116">
        <v>45</v>
      </c>
    </row>
    <row r="1252" spans="1:10" s="116" customFormat="1" x14ac:dyDescent="0.25">
      <c r="A1252" s="116">
        <v>2359</v>
      </c>
      <c r="B1252" t="s">
        <v>4157</v>
      </c>
      <c r="C1252" s="116">
        <v>47</v>
      </c>
      <c r="D1252" s="116" t="s">
        <v>28</v>
      </c>
      <c r="E1252" t="s">
        <v>1359</v>
      </c>
      <c r="F1252" s="116" t="s">
        <v>389</v>
      </c>
      <c r="G1252" s="116" t="s">
        <v>1364</v>
      </c>
      <c r="H1252" s="116">
        <v>850</v>
      </c>
      <c r="I1252" s="116">
        <v>5</v>
      </c>
      <c r="J1252" s="116">
        <v>7</v>
      </c>
    </row>
    <row r="1253" spans="1:10" s="116" customFormat="1" x14ac:dyDescent="0.25">
      <c r="A1253" s="116">
        <v>2360</v>
      </c>
      <c r="B1253" t="s">
        <v>4157</v>
      </c>
      <c r="C1253" s="116">
        <v>47</v>
      </c>
      <c r="D1253" s="116" t="s">
        <v>28</v>
      </c>
      <c r="E1253" t="s">
        <v>1359</v>
      </c>
      <c r="F1253" s="116" t="s">
        <v>391</v>
      </c>
      <c r="G1253" s="116" t="s">
        <v>1365</v>
      </c>
      <c r="H1253" s="116">
        <v>851</v>
      </c>
      <c r="I1253" s="116">
        <v>6</v>
      </c>
      <c r="J1253" s="116">
        <v>10</v>
      </c>
    </row>
    <row r="1254" spans="1:10" s="116" customFormat="1" x14ac:dyDescent="0.25">
      <c r="A1254" s="116">
        <v>2361</v>
      </c>
      <c r="B1254" t="s">
        <v>4157</v>
      </c>
      <c r="C1254" s="116">
        <v>47</v>
      </c>
      <c r="D1254" s="116" t="s">
        <v>28</v>
      </c>
      <c r="E1254" t="s">
        <v>1359</v>
      </c>
      <c r="F1254" s="116" t="s">
        <v>393</v>
      </c>
      <c r="G1254" s="116" t="s">
        <v>1366</v>
      </c>
      <c r="H1254" s="116">
        <v>852</v>
      </c>
      <c r="I1254" s="116">
        <v>7</v>
      </c>
      <c r="J1254" s="116">
        <v>26</v>
      </c>
    </row>
    <row r="1255" spans="1:10" s="116" customFormat="1" x14ac:dyDescent="0.25">
      <c r="A1255" s="116">
        <v>2362</v>
      </c>
      <c r="B1255" t="s">
        <v>4157</v>
      </c>
      <c r="C1255" s="116">
        <v>47</v>
      </c>
      <c r="D1255" s="116" t="s">
        <v>28</v>
      </c>
      <c r="E1255" t="s">
        <v>1359</v>
      </c>
      <c r="F1255" s="116" t="s">
        <v>395</v>
      </c>
      <c r="G1255" s="116" t="s">
        <v>1367</v>
      </c>
      <c r="H1255" s="116">
        <v>853</v>
      </c>
      <c r="I1255" s="116">
        <v>8</v>
      </c>
      <c r="J1255" s="116">
        <v>14</v>
      </c>
    </row>
    <row r="1256" spans="1:10" s="116" customFormat="1" x14ac:dyDescent="0.25">
      <c r="A1256" s="116">
        <v>2363</v>
      </c>
      <c r="B1256" t="s">
        <v>4157</v>
      </c>
      <c r="C1256" s="116">
        <v>47</v>
      </c>
      <c r="D1256" s="116" t="s">
        <v>28</v>
      </c>
      <c r="E1256" t="s">
        <v>1359</v>
      </c>
      <c r="F1256" s="116" t="s">
        <v>397</v>
      </c>
      <c r="G1256" s="116" t="s">
        <v>1368</v>
      </c>
      <c r="H1256" s="116">
        <v>854</v>
      </c>
      <c r="I1256" s="116">
        <v>9</v>
      </c>
      <c r="J1256" s="116">
        <v>8</v>
      </c>
    </row>
    <row r="1257" spans="1:10" s="116" customFormat="1" ht="30" x14ac:dyDescent="0.25">
      <c r="A1257" s="116">
        <v>2364</v>
      </c>
      <c r="B1257" t="s">
        <v>4157</v>
      </c>
      <c r="C1257" s="116">
        <v>47</v>
      </c>
      <c r="D1257" s="116" t="s">
        <v>28</v>
      </c>
      <c r="E1257" t="s">
        <v>1359</v>
      </c>
      <c r="F1257" s="116" t="s">
        <v>399</v>
      </c>
      <c r="G1257" s="116" t="s">
        <v>1369</v>
      </c>
      <c r="H1257" s="116">
        <v>855</v>
      </c>
      <c r="I1257" s="116">
        <v>10</v>
      </c>
      <c r="J1257" s="116">
        <v>4</v>
      </c>
    </row>
    <row r="1258" spans="1:10" s="116" customFormat="1" x14ac:dyDescent="0.25">
      <c r="A1258" s="116">
        <v>2365</v>
      </c>
      <c r="B1258" t="s">
        <v>4157</v>
      </c>
      <c r="C1258" s="116">
        <v>47</v>
      </c>
      <c r="D1258" s="116" t="s">
        <v>28</v>
      </c>
      <c r="E1258" t="s">
        <v>1359</v>
      </c>
      <c r="F1258" s="116" t="s">
        <v>401</v>
      </c>
      <c r="G1258" s="116" t="s">
        <v>1370</v>
      </c>
      <c r="H1258" s="116">
        <v>856</v>
      </c>
      <c r="I1258" s="116">
        <v>11</v>
      </c>
      <c r="J1258" s="116">
        <v>21</v>
      </c>
    </row>
    <row r="1259" spans="1:10" s="116" customFormat="1" ht="30" x14ac:dyDescent="0.25">
      <c r="A1259" s="116">
        <v>2366</v>
      </c>
      <c r="B1259" t="s">
        <v>4157</v>
      </c>
      <c r="C1259" s="116">
        <v>47</v>
      </c>
      <c r="D1259" s="116" t="s">
        <v>28</v>
      </c>
      <c r="E1259" t="s">
        <v>1359</v>
      </c>
      <c r="F1259" s="116" t="s">
        <v>403</v>
      </c>
      <c r="G1259" s="116" t="s">
        <v>1371</v>
      </c>
      <c r="H1259" s="116">
        <v>857</v>
      </c>
      <c r="I1259" s="116">
        <v>12</v>
      </c>
      <c r="J1259" s="116">
        <v>46</v>
      </c>
    </row>
    <row r="1260" spans="1:10" s="116" customFormat="1" ht="30" x14ac:dyDescent="0.25">
      <c r="A1260" s="116">
        <v>2367</v>
      </c>
      <c r="B1260" t="s">
        <v>4157</v>
      </c>
      <c r="C1260" s="116">
        <v>47</v>
      </c>
      <c r="D1260" s="116" t="s">
        <v>28</v>
      </c>
      <c r="E1260" t="s">
        <v>1359</v>
      </c>
      <c r="F1260" s="116" t="s">
        <v>405</v>
      </c>
      <c r="G1260" s="116" t="s">
        <v>1372</v>
      </c>
      <c r="H1260" s="116">
        <v>858</v>
      </c>
      <c r="I1260" s="116">
        <v>13</v>
      </c>
      <c r="J1260" s="116">
        <v>42</v>
      </c>
    </row>
    <row r="1261" spans="1:10" s="116" customFormat="1" ht="30" x14ac:dyDescent="0.25">
      <c r="A1261" s="116">
        <v>2368</v>
      </c>
      <c r="B1261" t="s">
        <v>4157</v>
      </c>
      <c r="C1261" s="116">
        <v>47</v>
      </c>
      <c r="D1261" s="116" t="s">
        <v>28</v>
      </c>
      <c r="E1261" t="s">
        <v>1359</v>
      </c>
      <c r="F1261" s="116" t="s">
        <v>407</v>
      </c>
      <c r="G1261" s="116" t="s">
        <v>1373</v>
      </c>
      <c r="H1261" s="116">
        <v>859</v>
      </c>
      <c r="I1261" s="116">
        <v>14</v>
      </c>
      <c r="J1261" s="116">
        <v>29</v>
      </c>
    </row>
    <row r="1262" spans="1:10" s="116" customFormat="1" x14ac:dyDescent="0.25">
      <c r="A1262" s="116">
        <v>2369</v>
      </c>
      <c r="B1262" t="s">
        <v>4157</v>
      </c>
      <c r="C1262" s="116">
        <v>47</v>
      </c>
      <c r="D1262" s="116" t="s">
        <v>28</v>
      </c>
      <c r="E1262" t="s">
        <v>1359</v>
      </c>
      <c r="F1262" s="116" t="s">
        <v>409</v>
      </c>
      <c r="G1262" s="116" t="s">
        <v>1374</v>
      </c>
      <c r="H1262" s="116">
        <v>860</v>
      </c>
      <c r="I1262" s="116">
        <v>15</v>
      </c>
      <c r="J1262" s="116">
        <v>17</v>
      </c>
    </row>
    <row r="1263" spans="1:10" s="116" customFormat="1" ht="45" x14ac:dyDescent="0.25">
      <c r="A1263" s="116">
        <v>2370</v>
      </c>
      <c r="B1263" t="s">
        <v>4157</v>
      </c>
      <c r="C1263" s="116">
        <v>47</v>
      </c>
      <c r="D1263" s="116" t="s">
        <v>28</v>
      </c>
      <c r="E1263" t="s">
        <v>1359</v>
      </c>
      <c r="F1263" s="116" t="s">
        <v>411</v>
      </c>
      <c r="G1263" s="116" t="s">
        <v>1375</v>
      </c>
      <c r="H1263" s="116">
        <v>861</v>
      </c>
      <c r="I1263" s="116">
        <v>16</v>
      </c>
      <c r="J1263" s="116">
        <v>23</v>
      </c>
    </row>
    <row r="1264" spans="1:10" s="116" customFormat="1" x14ac:dyDescent="0.25">
      <c r="A1264" s="116">
        <v>2371</v>
      </c>
      <c r="B1264" t="s">
        <v>4157</v>
      </c>
      <c r="C1264" s="116">
        <v>47</v>
      </c>
      <c r="D1264" s="116" t="s">
        <v>28</v>
      </c>
      <c r="E1264" t="s">
        <v>1359</v>
      </c>
      <c r="F1264" s="116" t="s">
        <v>413</v>
      </c>
      <c r="G1264" s="116" t="s">
        <v>1376</v>
      </c>
      <c r="H1264" s="116">
        <v>862</v>
      </c>
      <c r="I1264" s="116">
        <v>17</v>
      </c>
      <c r="J1264" s="116">
        <v>24</v>
      </c>
    </row>
    <row r="1265" spans="1:10" s="116" customFormat="1" ht="30" x14ac:dyDescent="0.25">
      <c r="A1265" s="116">
        <v>2372</v>
      </c>
      <c r="B1265" t="s">
        <v>4157</v>
      </c>
      <c r="C1265" s="116">
        <v>47</v>
      </c>
      <c r="D1265" s="116" t="s">
        <v>28</v>
      </c>
      <c r="E1265" t="s">
        <v>1359</v>
      </c>
      <c r="F1265" s="116" t="s">
        <v>415</v>
      </c>
      <c r="G1265" s="116" t="s">
        <v>1377</v>
      </c>
      <c r="H1265" s="116">
        <v>863</v>
      </c>
      <c r="I1265" s="116">
        <v>18</v>
      </c>
      <c r="J1265" s="116">
        <v>32</v>
      </c>
    </row>
    <row r="1266" spans="1:10" s="116" customFormat="1" x14ac:dyDescent="0.25">
      <c r="A1266" s="116">
        <v>2373</v>
      </c>
      <c r="B1266" t="s">
        <v>4157</v>
      </c>
      <c r="C1266" s="116">
        <v>47</v>
      </c>
      <c r="D1266" s="116" t="s">
        <v>28</v>
      </c>
      <c r="E1266" t="s">
        <v>1359</v>
      </c>
      <c r="F1266" s="116" t="s">
        <v>417</v>
      </c>
      <c r="G1266" s="116" t="s">
        <v>1378</v>
      </c>
      <c r="H1266" s="116">
        <v>864</v>
      </c>
      <c r="I1266" s="116">
        <v>19</v>
      </c>
      <c r="J1266" s="116">
        <v>16</v>
      </c>
    </row>
    <row r="1267" spans="1:10" s="116" customFormat="1" x14ac:dyDescent="0.25">
      <c r="A1267" s="116">
        <v>2374</v>
      </c>
      <c r="B1267" t="s">
        <v>4157</v>
      </c>
      <c r="C1267" s="116">
        <v>47</v>
      </c>
      <c r="D1267" s="116" t="s">
        <v>28</v>
      </c>
      <c r="E1267" t="s">
        <v>1359</v>
      </c>
      <c r="F1267" s="116" t="s">
        <v>419</v>
      </c>
      <c r="G1267" s="116" t="s">
        <v>1379</v>
      </c>
      <c r="H1267" s="116">
        <v>865</v>
      </c>
      <c r="I1267" s="116">
        <v>20</v>
      </c>
      <c r="J1267" s="116">
        <v>41</v>
      </c>
    </row>
    <row r="1268" spans="1:10" s="116" customFormat="1" x14ac:dyDescent="0.25">
      <c r="A1268" s="116">
        <v>2375</v>
      </c>
      <c r="B1268" t="s">
        <v>4157</v>
      </c>
      <c r="C1268" s="116">
        <v>47</v>
      </c>
      <c r="D1268" s="116" t="s">
        <v>28</v>
      </c>
      <c r="E1268" t="s">
        <v>1359</v>
      </c>
      <c r="F1268" s="116" t="s">
        <v>421</v>
      </c>
      <c r="G1268" s="116" t="s">
        <v>1380</v>
      </c>
      <c r="H1268" s="116">
        <v>866</v>
      </c>
      <c r="I1268" s="116">
        <v>21</v>
      </c>
      <c r="J1268" s="116">
        <v>13</v>
      </c>
    </row>
    <row r="1269" spans="1:10" s="116" customFormat="1" x14ac:dyDescent="0.25">
      <c r="A1269" s="116">
        <v>2376</v>
      </c>
      <c r="B1269" t="s">
        <v>4157</v>
      </c>
      <c r="C1269" s="116">
        <v>47</v>
      </c>
      <c r="D1269" s="116" t="s">
        <v>28</v>
      </c>
      <c r="E1269" t="s">
        <v>1359</v>
      </c>
      <c r="F1269" s="116" t="s">
        <v>423</v>
      </c>
      <c r="G1269" s="116" t="s">
        <v>1381</v>
      </c>
      <c r="H1269" s="116">
        <v>867</v>
      </c>
      <c r="I1269" s="116">
        <v>22</v>
      </c>
      <c r="J1269" s="116">
        <v>39</v>
      </c>
    </row>
    <row r="1270" spans="1:10" s="116" customFormat="1" ht="30" x14ac:dyDescent="0.25">
      <c r="A1270" s="116">
        <v>2377</v>
      </c>
      <c r="B1270" t="s">
        <v>4157</v>
      </c>
      <c r="C1270" s="116">
        <v>47</v>
      </c>
      <c r="D1270" s="116" t="s">
        <v>28</v>
      </c>
      <c r="E1270" t="s">
        <v>1359</v>
      </c>
      <c r="F1270" s="116" t="s">
        <v>425</v>
      </c>
      <c r="G1270" s="116" t="s">
        <v>1382</v>
      </c>
      <c r="H1270" s="116">
        <v>868</v>
      </c>
      <c r="I1270" s="116">
        <v>23</v>
      </c>
      <c r="J1270" s="116">
        <v>6</v>
      </c>
    </row>
    <row r="1271" spans="1:10" s="116" customFormat="1" x14ac:dyDescent="0.25">
      <c r="A1271" s="116">
        <v>2378</v>
      </c>
      <c r="B1271" t="s">
        <v>4157</v>
      </c>
      <c r="C1271" s="116">
        <v>47</v>
      </c>
      <c r="D1271" s="116" t="s">
        <v>28</v>
      </c>
      <c r="E1271" t="s">
        <v>1359</v>
      </c>
      <c r="F1271" s="116" t="s">
        <v>427</v>
      </c>
      <c r="G1271" s="116" t="s">
        <v>1383</v>
      </c>
      <c r="H1271" s="116">
        <v>869</v>
      </c>
      <c r="I1271" s="116">
        <v>24</v>
      </c>
      <c r="J1271" s="116">
        <v>34</v>
      </c>
    </row>
    <row r="1272" spans="1:10" s="116" customFormat="1" x14ac:dyDescent="0.25">
      <c r="A1272" s="116">
        <v>2379</v>
      </c>
      <c r="B1272" t="s">
        <v>4157</v>
      </c>
      <c r="C1272" s="116">
        <v>47</v>
      </c>
      <c r="D1272" s="116" t="s">
        <v>28</v>
      </c>
      <c r="E1272" t="s">
        <v>1359</v>
      </c>
      <c r="F1272" s="116" t="s">
        <v>429</v>
      </c>
      <c r="G1272" s="116" t="s">
        <v>1384</v>
      </c>
      <c r="H1272" s="116">
        <v>870</v>
      </c>
      <c r="I1272" s="116">
        <v>25</v>
      </c>
      <c r="J1272" s="116">
        <v>5</v>
      </c>
    </row>
    <row r="1273" spans="1:10" s="116" customFormat="1" ht="30" x14ac:dyDescent="0.25">
      <c r="A1273" s="116">
        <v>2380</v>
      </c>
      <c r="B1273" t="s">
        <v>4157</v>
      </c>
      <c r="C1273" s="116">
        <v>47</v>
      </c>
      <c r="D1273" s="116" t="s">
        <v>28</v>
      </c>
      <c r="E1273" t="s">
        <v>1359</v>
      </c>
      <c r="F1273" s="116" t="s">
        <v>431</v>
      </c>
      <c r="G1273" s="116" t="s">
        <v>1385</v>
      </c>
      <c r="H1273" s="116">
        <v>871</v>
      </c>
      <c r="I1273" s="116">
        <v>26</v>
      </c>
      <c r="J1273" s="116">
        <v>30</v>
      </c>
    </row>
    <row r="1274" spans="1:10" s="116" customFormat="1" x14ac:dyDescent="0.25">
      <c r="A1274" s="116">
        <v>2381</v>
      </c>
      <c r="B1274" t="s">
        <v>4157</v>
      </c>
      <c r="C1274" s="116">
        <v>47</v>
      </c>
      <c r="D1274" s="116" t="s">
        <v>28</v>
      </c>
      <c r="E1274" t="s">
        <v>1359</v>
      </c>
      <c r="F1274" s="116" t="s">
        <v>433</v>
      </c>
      <c r="G1274" s="116" t="s">
        <v>1386</v>
      </c>
      <c r="H1274" s="116">
        <v>872</v>
      </c>
      <c r="I1274" s="116">
        <v>27</v>
      </c>
      <c r="J1274" s="116">
        <v>43</v>
      </c>
    </row>
    <row r="1275" spans="1:10" s="116" customFormat="1" x14ac:dyDescent="0.25">
      <c r="A1275" s="116">
        <v>2382</v>
      </c>
      <c r="B1275" t="s">
        <v>4157</v>
      </c>
      <c r="C1275" s="116">
        <v>47</v>
      </c>
      <c r="D1275" s="116" t="s">
        <v>28</v>
      </c>
      <c r="E1275" t="s">
        <v>1359</v>
      </c>
      <c r="F1275" s="116" t="s">
        <v>435</v>
      </c>
      <c r="G1275" s="116" t="s">
        <v>1387</v>
      </c>
      <c r="H1275" s="116">
        <v>873</v>
      </c>
      <c r="I1275" s="116">
        <v>28</v>
      </c>
      <c r="J1275" s="116">
        <v>33</v>
      </c>
    </row>
    <row r="1276" spans="1:10" s="116" customFormat="1" x14ac:dyDescent="0.25">
      <c r="A1276" s="116">
        <v>2383</v>
      </c>
      <c r="B1276" t="s">
        <v>4157</v>
      </c>
      <c r="C1276" s="116">
        <v>47</v>
      </c>
      <c r="D1276" s="116" t="s">
        <v>28</v>
      </c>
      <c r="E1276" t="s">
        <v>1359</v>
      </c>
      <c r="F1276" s="116" t="s">
        <v>437</v>
      </c>
      <c r="G1276" s="116" t="s">
        <v>1388</v>
      </c>
      <c r="H1276" s="116">
        <v>874</v>
      </c>
      <c r="I1276" s="116">
        <v>29</v>
      </c>
      <c r="J1276" s="116">
        <v>15</v>
      </c>
    </row>
    <row r="1277" spans="1:10" s="116" customFormat="1" x14ac:dyDescent="0.25">
      <c r="A1277" s="116">
        <v>2384</v>
      </c>
      <c r="B1277" t="s">
        <v>4157</v>
      </c>
      <c r="C1277" s="116">
        <v>47</v>
      </c>
      <c r="D1277" s="116" t="s">
        <v>28</v>
      </c>
      <c r="E1277" t="s">
        <v>1359</v>
      </c>
      <c r="F1277" s="116" t="s">
        <v>439</v>
      </c>
      <c r="G1277" s="116" t="s">
        <v>1389</v>
      </c>
      <c r="H1277" s="116">
        <v>875</v>
      </c>
      <c r="I1277" s="116">
        <v>30</v>
      </c>
      <c r="J1277" s="116">
        <v>36</v>
      </c>
    </row>
    <row r="1278" spans="1:10" s="116" customFormat="1" ht="45" x14ac:dyDescent="0.25">
      <c r="A1278" s="116">
        <v>2385</v>
      </c>
      <c r="B1278" t="s">
        <v>4157</v>
      </c>
      <c r="C1278" s="116">
        <v>47</v>
      </c>
      <c r="D1278" s="116" t="s">
        <v>28</v>
      </c>
      <c r="E1278" t="s">
        <v>1359</v>
      </c>
      <c r="F1278" s="116" t="s">
        <v>441</v>
      </c>
      <c r="G1278" s="116" t="s">
        <v>1390</v>
      </c>
      <c r="H1278" s="116">
        <v>876</v>
      </c>
      <c r="I1278" s="116">
        <v>31</v>
      </c>
      <c r="J1278" s="116">
        <v>20</v>
      </c>
    </row>
    <row r="1279" spans="1:10" s="116" customFormat="1" x14ac:dyDescent="0.25">
      <c r="A1279" s="116">
        <v>2386</v>
      </c>
      <c r="B1279" t="s">
        <v>4157</v>
      </c>
      <c r="C1279" s="116">
        <v>47</v>
      </c>
      <c r="D1279" s="116" t="s">
        <v>28</v>
      </c>
      <c r="E1279" t="s">
        <v>1359</v>
      </c>
      <c r="F1279" s="116" t="s">
        <v>443</v>
      </c>
      <c r="G1279" s="116" t="s">
        <v>1391</v>
      </c>
      <c r="H1279" s="116">
        <v>877</v>
      </c>
      <c r="I1279" s="116">
        <v>32</v>
      </c>
      <c r="J1279" s="116">
        <v>44</v>
      </c>
    </row>
    <row r="1280" spans="1:10" s="116" customFormat="1" ht="45" x14ac:dyDescent="0.25">
      <c r="A1280" s="116">
        <v>2387</v>
      </c>
      <c r="B1280" t="s">
        <v>4157</v>
      </c>
      <c r="C1280" s="116">
        <v>47</v>
      </c>
      <c r="D1280" s="116" t="s">
        <v>28</v>
      </c>
      <c r="E1280" t="s">
        <v>1359</v>
      </c>
      <c r="F1280" s="116" t="s">
        <v>445</v>
      </c>
      <c r="G1280" s="116" t="s">
        <v>1392</v>
      </c>
      <c r="H1280" s="116">
        <v>878</v>
      </c>
      <c r="I1280" s="116">
        <v>33</v>
      </c>
      <c r="J1280" s="116">
        <v>1</v>
      </c>
    </row>
    <row r="1281" spans="1:10" s="116" customFormat="1" x14ac:dyDescent="0.25">
      <c r="A1281" s="116">
        <v>2388</v>
      </c>
      <c r="B1281" t="s">
        <v>4157</v>
      </c>
      <c r="C1281" s="116">
        <v>47</v>
      </c>
      <c r="D1281" s="116" t="s">
        <v>28</v>
      </c>
      <c r="E1281" t="s">
        <v>1359</v>
      </c>
      <c r="F1281" s="116" t="s">
        <v>447</v>
      </c>
      <c r="G1281" s="116" t="s">
        <v>1393</v>
      </c>
      <c r="H1281" s="116">
        <v>879</v>
      </c>
      <c r="I1281" s="116">
        <v>34</v>
      </c>
      <c r="J1281" s="116">
        <v>28</v>
      </c>
    </row>
    <row r="1282" spans="1:10" s="116" customFormat="1" x14ac:dyDescent="0.25">
      <c r="A1282" s="116">
        <v>2389</v>
      </c>
      <c r="B1282" t="s">
        <v>4157</v>
      </c>
      <c r="C1282" s="116">
        <v>47</v>
      </c>
      <c r="D1282" s="116" t="s">
        <v>28</v>
      </c>
      <c r="E1282" t="s">
        <v>1359</v>
      </c>
      <c r="F1282" s="116" t="s">
        <v>449</v>
      </c>
      <c r="G1282" s="116" t="s">
        <v>1394</v>
      </c>
      <c r="H1282" s="116">
        <v>880</v>
      </c>
      <c r="I1282" s="116">
        <v>35</v>
      </c>
      <c r="J1282" s="116">
        <v>38</v>
      </c>
    </row>
    <row r="1283" spans="1:10" s="116" customFormat="1" ht="30" x14ac:dyDescent="0.25">
      <c r="A1283" s="116">
        <v>2390</v>
      </c>
      <c r="B1283" t="s">
        <v>4157</v>
      </c>
      <c r="C1283" s="116">
        <v>47</v>
      </c>
      <c r="D1283" s="116" t="s">
        <v>28</v>
      </c>
      <c r="E1283" t="s">
        <v>1359</v>
      </c>
      <c r="F1283" s="116" t="s">
        <v>451</v>
      </c>
      <c r="G1283" s="116" t="s">
        <v>1395</v>
      </c>
      <c r="H1283" s="116">
        <v>881</v>
      </c>
      <c r="I1283" s="116">
        <v>36</v>
      </c>
      <c r="J1283" s="116">
        <v>27</v>
      </c>
    </row>
    <row r="1284" spans="1:10" s="116" customFormat="1" x14ac:dyDescent="0.25">
      <c r="A1284" s="116">
        <v>2391</v>
      </c>
      <c r="B1284" t="s">
        <v>4157</v>
      </c>
      <c r="C1284" s="116">
        <v>47</v>
      </c>
      <c r="D1284" s="116" t="s">
        <v>28</v>
      </c>
      <c r="E1284" t="s">
        <v>1359</v>
      </c>
      <c r="F1284" s="116" t="s">
        <v>453</v>
      </c>
      <c r="G1284" s="116" t="s">
        <v>1396</v>
      </c>
      <c r="H1284" s="116">
        <v>882</v>
      </c>
      <c r="I1284" s="116">
        <v>37</v>
      </c>
      <c r="J1284" s="116">
        <v>31</v>
      </c>
    </row>
    <row r="1285" spans="1:10" s="116" customFormat="1" x14ac:dyDescent="0.25">
      <c r="A1285" s="116">
        <v>2392</v>
      </c>
      <c r="B1285" t="s">
        <v>4157</v>
      </c>
      <c r="C1285" s="116">
        <v>47</v>
      </c>
      <c r="D1285" s="116" t="s">
        <v>28</v>
      </c>
      <c r="E1285" t="s">
        <v>1359</v>
      </c>
      <c r="F1285" s="116" t="s">
        <v>455</v>
      </c>
      <c r="G1285" s="116" t="s">
        <v>1397</v>
      </c>
      <c r="H1285" s="116">
        <v>883</v>
      </c>
      <c r="I1285" s="116">
        <v>38</v>
      </c>
      <c r="J1285" s="116">
        <v>3</v>
      </c>
    </row>
    <row r="1286" spans="1:10" s="116" customFormat="1" x14ac:dyDescent="0.25">
      <c r="A1286" s="116">
        <v>2393</v>
      </c>
      <c r="B1286" t="s">
        <v>4157</v>
      </c>
      <c r="C1286" s="116">
        <v>47</v>
      </c>
      <c r="D1286" s="116" t="s">
        <v>28</v>
      </c>
      <c r="E1286" t="s">
        <v>1359</v>
      </c>
      <c r="F1286" s="116" t="s">
        <v>457</v>
      </c>
      <c r="G1286" s="116" t="s">
        <v>1398</v>
      </c>
      <c r="H1286" s="116">
        <v>884</v>
      </c>
      <c r="I1286" s="116">
        <v>39</v>
      </c>
      <c r="J1286" s="116">
        <v>22</v>
      </c>
    </row>
    <row r="1287" spans="1:10" s="116" customFormat="1" x14ac:dyDescent="0.25">
      <c r="A1287" s="116">
        <v>2394</v>
      </c>
      <c r="B1287" t="s">
        <v>4157</v>
      </c>
      <c r="C1287" s="116">
        <v>47</v>
      </c>
      <c r="D1287" s="116" t="s">
        <v>28</v>
      </c>
      <c r="E1287" t="s">
        <v>1359</v>
      </c>
      <c r="F1287" s="116" t="s">
        <v>459</v>
      </c>
      <c r="G1287" s="116" t="s">
        <v>1399</v>
      </c>
      <c r="H1287" s="116">
        <v>885</v>
      </c>
      <c r="I1287" s="116">
        <v>40</v>
      </c>
      <c r="J1287" s="116">
        <v>9</v>
      </c>
    </row>
    <row r="1288" spans="1:10" s="116" customFormat="1" ht="30" x14ac:dyDescent="0.25">
      <c r="A1288" s="116">
        <v>2395</v>
      </c>
      <c r="B1288" t="s">
        <v>4157</v>
      </c>
      <c r="C1288" s="116">
        <v>47</v>
      </c>
      <c r="D1288" s="116" t="s">
        <v>28</v>
      </c>
      <c r="E1288" t="s">
        <v>1359</v>
      </c>
      <c r="F1288" s="116" t="s">
        <v>461</v>
      </c>
      <c r="G1288" s="116" t="s">
        <v>1400</v>
      </c>
      <c r="H1288" s="116">
        <v>886</v>
      </c>
      <c r="I1288" s="116">
        <v>41</v>
      </c>
      <c r="J1288" s="116">
        <v>47</v>
      </c>
    </row>
    <row r="1289" spans="1:10" s="116" customFormat="1" ht="45" x14ac:dyDescent="0.25">
      <c r="A1289" s="116">
        <v>2396</v>
      </c>
      <c r="B1289" t="s">
        <v>4157</v>
      </c>
      <c r="C1289" s="116">
        <v>47</v>
      </c>
      <c r="D1289" s="116" t="s">
        <v>28</v>
      </c>
      <c r="E1289" t="s">
        <v>1359</v>
      </c>
      <c r="F1289" s="116" t="s">
        <v>463</v>
      </c>
      <c r="G1289" s="116" t="s">
        <v>1401</v>
      </c>
      <c r="H1289" s="116">
        <v>887</v>
      </c>
      <c r="I1289" s="116">
        <v>42</v>
      </c>
      <c r="J1289" s="116">
        <v>19</v>
      </c>
    </row>
    <row r="1290" spans="1:10" s="116" customFormat="1" x14ac:dyDescent="0.25">
      <c r="A1290" s="116">
        <v>2397</v>
      </c>
      <c r="B1290" t="s">
        <v>4157</v>
      </c>
      <c r="C1290" s="116">
        <v>47</v>
      </c>
      <c r="D1290" s="116" t="s">
        <v>28</v>
      </c>
      <c r="E1290" t="s">
        <v>1359</v>
      </c>
      <c r="F1290" s="116" t="s">
        <v>465</v>
      </c>
      <c r="G1290" s="116" t="s">
        <v>1402</v>
      </c>
      <c r="H1290" s="116">
        <v>888</v>
      </c>
      <c r="I1290" s="116">
        <v>43</v>
      </c>
      <c r="J1290" s="116">
        <v>2</v>
      </c>
    </row>
    <row r="1291" spans="1:10" s="116" customFormat="1" ht="45" x14ac:dyDescent="0.25">
      <c r="A1291" s="116">
        <v>2398</v>
      </c>
      <c r="B1291" t="s">
        <v>4157</v>
      </c>
      <c r="C1291" s="116">
        <v>47</v>
      </c>
      <c r="D1291" s="116" t="s">
        <v>28</v>
      </c>
      <c r="E1291" t="s">
        <v>1359</v>
      </c>
      <c r="F1291" s="116" t="s">
        <v>467</v>
      </c>
      <c r="G1291" s="116" t="s">
        <v>1403</v>
      </c>
      <c r="H1291" s="116">
        <v>1006</v>
      </c>
      <c r="I1291" s="116">
        <v>44</v>
      </c>
      <c r="J1291" s="116">
        <v>18</v>
      </c>
    </row>
    <row r="1292" spans="1:10" s="116" customFormat="1" x14ac:dyDescent="0.25">
      <c r="A1292" s="116">
        <v>2399</v>
      </c>
      <c r="B1292" t="s">
        <v>4157</v>
      </c>
      <c r="C1292" s="116">
        <v>47</v>
      </c>
      <c r="D1292" s="116" t="s">
        <v>28</v>
      </c>
      <c r="E1292" t="s">
        <v>1359</v>
      </c>
      <c r="F1292" s="116" t="s">
        <v>469</v>
      </c>
      <c r="G1292" s="116" t="s">
        <v>1404</v>
      </c>
      <c r="H1292" s="116">
        <v>1007</v>
      </c>
      <c r="I1292" s="116">
        <v>45</v>
      </c>
      <c r="J1292" s="116">
        <v>40</v>
      </c>
    </row>
    <row r="1293" spans="1:10" s="116" customFormat="1" ht="30" x14ac:dyDescent="0.25">
      <c r="A1293" s="116">
        <v>2400</v>
      </c>
      <c r="B1293" t="s">
        <v>4157</v>
      </c>
      <c r="C1293" s="116">
        <v>47</v>
      </c>
      <c r="D1293" s="116" t="s">
        <v>28</v>
      </c>
      <c r="E1293" t="s">
        <v>1359</v>
      </c>
      <c r="F1293" s="116" t="s">
        <v>471</v>
      </c>
      <c r="G1293" s="116" t="s">
        <v>1405</v>
      </c>
      <c r="H1293" s="116">
        <v>1008</v>
      </c>
      <c r="I1293" s="116">
        <v>46</v>
      </c>
      <c r="J1293" s="116">
        <v>25</v>
      </c>
    </row>
    <row r="1294" spans="1:10" s="116" customFormat="1" x14ac:dyDescent="0.25">
      <c r="A1294" s="116">
        <v>2401</v>
      </c>
      <c r="B1294" t="s">
        <v>4157</v>
      </c>
      <c r="C1294" s="116">
        <v>47</v>
      </c>
      <c r="D1294" s="116" t="s">
        <v>28</v>
      </c>
      <c r="E1294" t="s">
        <v>1359</v>
      </c>
      <c r="F1294" s="116" t="s">
        <v>473</v>
      </c>
      <c r="G1294" s="116" t="s">
        <v>1406</v>
      </c>
      <c r="H1294" s="116">
        <v>1009</v>
      </c>
      <c r="I1294" s="116">
        <v>47</v>
      </c>
      <c r="J1294" s="116">
        <v>11</v>
      </c>
    </row>
    <row r="1295" spans="1:10" s="116" customFormat="1" x14ac:dyDescent="0.25">
      <c r="A1295" s="116">
        <v>2402</v>
      </c>
      <c r="B1295" t="s">
        <v>4158</v>
      </c>
      <c r="C1295" s="116">
        <v>47</v>
      </c>
      <c r="D1295" s="116" t="s">
        <v>51</v>
      </c>
      <c r="E1295" t="s">
        <v>1359</v>
      </c>
      <c r="F1295" s="116" t="s">
        <v>381</v>
      </c>
      <c r="G1295" s="116" t="s">
        <v>1407</v>
      </c>
      <c r="H1295" s="116">
        <v>1709</v>
      </c>
      <c r="I1295" s="116">
        <v>1</v>
      </c>
      <c r="J1295" s="116">
        <v>37</v>
      </c>
    </row>
    <row r="1296" spans="1:10" s="116" customFormat="1" ht="30" x14ac:dyDescent="0.25">
      <c r="A1296" s="116">
        <v>2403</v>
      </c>
      <c r="B1296" t="s">
        <v>4158</v>
      </c>
      <c r="C1296" s="116">
        <v>47</v>
      </c>
      <c r="D1296" s="116" t="s">
        <v>51</v>
      </c>
      <c r="E1296" t="s">
        <v>1359</v>
      </c>
      <c r="F1296" s="116" t="s">
        <v>383</v>
      </c>
      <c r="G1296" s="116" t="s">
        <v>1408</v>
      </c>
      <c r="H1296" s="116">
        <v>1710</v>
      </c>
      <c r="I1296" s="116">
        <v>2</v>
      </c>
      <c r="J1296" s="116">
        <v>12</v>
      </c>
    </row>
    <row r="1297" spans="1:10" s="116" customFormat="1" ht="30" x14ac:dyDescent="0.25">
      <c r="A1297" s="116">
        <v>2404</v>
      </c>
      <c r="B1297" t="s">
        <v>4158</v>
      </c>
      <c r="C1297" s="116">
        <v>47</v>
      </c>
      <c r="D1297" s="116" t="s">
        <v>51</v>
      </c>
      <c r="E1297" t="s">
        <v>1359</v>
      </c>
      <c r="F1297" s="116" t="s">
        <v>385</v>
      </c>
      <c r="G1297" s="116" t="s">
        <v>1409</v>
      </c>
      <c r="H1297" s="116">
        <v>1711</v>
      </c>
      <c r="I1297" s="116">
        <v>3</v>
      </c>
      <c r="J1297" s="116">
        <v>35</v>
      </c>
    </row>
    <row r="1298" spans="1:10" ht="30" x14ac:dyDescent="0.25">
      <c r="A1298" s="116">
        <v>2405</v>
      </c>
      <c r="B1298" t="s">
        <v>4158</v>
      </c>
      <c r="C1298" s="116">
        <v>47</v>
      </c>
      <c r="D1298" s="116" t="s">
        <v>51</v>
      </c>
      <c r="E1298" t="s">
        <v>1359</v>
      </c>
      <c r="F1298" s="116" t="s">
        <v>387</v>
      </c>
      <c r="G1298" s="116" t="s">
        <v>1410</v>
      </c>
      <c r="H1298" s="116">
        <v>1712</v>
      </c>
      <c r="I1298" s="116">
        <v>4</v>
      </c>
      <c r="J1298" s="116">
        <v>45</v>
      </c>
    </row>
    <row r="1299" spans="1:10" x14ac:dyDescent="0.25">
      <c r="A1299" s="116">
        <v>2406</v>
      </c>
      <c r="B1299" t="s">
        <v>4158</v>
      </c>
      <c r="C1299" s="116">
        <v>47</v>
      </c>
      <c r="D1299" s="116" t="s">
        <v>51</v>
      </c>
      <c r="E1299" t="s">
        <v>1359</v>
      </c>
      <c r="F1299" s="116" t="s">
        <v>389</v>
      </c>
      <c r="G1299" s="116" t="s">
        <v>1411</v>
      </c>
      <c r="H1299" s="116">
        <v>1713</v>
      </c>
      <c r="I1299" s="116">
        <v>5</v>
      </c>
      <c r="J1299" s="116">
        <v>7</v>
      </c>
    </row>
    <row r="1300" spans="1:10" x14ac:dyDescent="0.25">
      <c r="A1300" s="116">
        <v>2407</v>
      </c>
      <c r="B1300" t="s">
        <v>4158</v>
      </c>
      <c r="C1300" s="116">
        <v>47</v>
      </c>
      <c r="D1300" s="116" t="s">
        <v>51</v>
      </c>
      <c r="E1300" t="s">
        <v>1359</v>
      </c>
      <c r="F1300" s="116" t="s">
        <v>391</v>
      </c>
      <c r="G1300" s="116" t="s">
        <v>1412</v>
      </c>
      <c r="H1300" s="116">
        <v>1714</v>
      </c>
      <c r="I1300" s="116">
        <v>6</v>
      </c>
      <c r="J1300" s="116">
        <v>10</v>
      </c>
    </row>
    <row r="1301" spans="1:10" x14ac:dyDescent="0.25">
      <c r="A1301" s="116">
        <v>2408</v>
      </c>
      <c r="B1301" t="s">
        <v>4158</v>
      </c>
      <c r="C1301" s="116">
        <v>47</v>
      </c>
      <c r="D1301" s="116" t="s">
        <v>51</v>
      </c>
      <c r="E1301" t="s">
        <v>1359</v>
      </c>
      <c r="F1301" s="116" t="s">
        <v>393</v>
      </c>
      <c r="G1301" s="116" t="s">
        <v>1413</v>
      </c>
      <c r="H1301" s="116">
        <v>1715</v>
      </c>
      <c r="I1301" s="116">
        <v>7</v>
      </c>
      <c r="J1301" s="116">
        <v>26</v>
      </c>
    </row>
    <row r="1302" spans="1:10" ht="30" x14ac:dyDescent="0.25">
      <c r="A1302" s="116">
        <v>2409</v>
      </c>
      <c r="B1302" t="s">
        <v>4158</v>
      </c>
      <c r="C1302" s="116">
        <v>47</v>
      </c>
      <c r="D1302" s="116" t="s">
        <v>51</v>
      </c>
      <c r="E1302" t="s">
        <v>1359</v>
      </c>
      <c r="F1302" s="116" t="s">
        <v>395</v>
      </c>
      <c r="G1302" s="116" t="s">
        <v>1414</v>
      </c>
      <c r="H1302" s="116">
        <v>1716</v>
      </c>
      <c r="I1302" s="116">
        <v>8</v>
      </c>
      <c r="J1302" s="116">
        <v>14</v>
      </c>
    </row>
    <row r="1303" spans="1:10" x14ac:dyDescent="0.25">
      <c r="A1303" s="116">
        <v>2410</v>
      </c>
      <c r="B1303" t="s">
        <v>4158</v>
      </c>
      <c r="C1303" s="116">
        <v>47</v>
      </c>
      <c r="D1303" s="116" t="s">
        <v>51</v>
      </c>
      <c r="E1303" t="s">
        <v>1359</v>
      </c>
      <c r="F1303" s="116" t="s">
        <v>397</v>
      </c>
      <c r="G1303" s="116" t="s">
        <v>1415</v>
      </c>
      <c r="H1303" s="116">
        <v>1717</v>
      </c>
      <c r="I1303" s="116">
        <v>9</v>
      </c>
      <c r="J1303" s="116">
        <v>8</v>
      </c>
    </row>
    <row r="1304" spans="1:10" ht="30" x14ac:dyDescent="0.25">
      <c r="A1304" s="116">
        <v>2411</v>
      </c>
      <c r="B1304" t="s">
        <v>4158</v>
      </c>
      <c r="C1304" s="116">
        <v>47</v>
      </c>
      <c r="D1304" s="116" t="s">
        <v>51</v>
      </c>
      <c r="E1304" t="s">
        <v>1359</v>
      </c>
      <c r="F1304" s="116" t="s">
        <v>399</v>
      </c>
      <c r="G1304" s="116" t="s">
        <v>1416</v>
      </c>
      <c r="H1304" s="116">
        <v>1718</v>
      </c>
      <c r="I1304" s="116">
        <v>10</v>
      </c>
      <c r="J1304" s="116">
        <v>4</v>
      </c>
    </row>
    <row r="1305" spans="1:10" x14ac:dyDescent="0.25">
      <c r="A1305" s="116">
        <v>2412</v>
      </c>
      <c r="B1305" t="s">
        <v>4158</v>
      </c>
      <c r="C1305" s="116">
        <v>47</v>
      </c>
      <c r="D1305" s="116" t="s">
        <v>51</v>
      </c>
      <c r="E1305" t="s">
        <v>1359</v>
      </c>
      <c r="F1305" s="116" t="s">
        <v>401</v>
      </c>
      <c r="G1305" s="116" t="s">
        <v>1417</v>
      </c>
      <c r="H1305" s="116">
        <v>1719</v>
      </c>
      <c r="I1305" s="116">
        <v>11</v>
      </c>
      <c r="J1305" s="116">
        <v>21</v>
      </c>
    </row>
    <row r="1306" spans="1:10" ht="30" x14ac:dyDescent="0.25">
      <c r="A1306" s="116">
        <v>2413</v>
      </c>
      <c r="B1306" t="s">
        <v>4158</v>
      </c>
      <c r="C1306" s="116">
        <v>47</v>
      </c>
      <c r="D1306" s="116" t="s">
        <v>51</v>
      </c>
      <c r="E1306" t="s">
        <v>1359</v>
      </c>
      <c r="F1306" s="116" t="s">
        <v>403</v>
      </c>
      <c r="G1306" s="116" t="s">
        <v>1418</v>
      </c>
      <c r="H1306" s="116">
        <v>1720</v>
      </c>
      <c r="I1306" s="116">
        <v>12</v>
      </c>
      <c r="J1306" s="116">
        <v>46</v>
      </c>
    </row>
    <row r="1307" spans="1:10" ht="30" x14ac:dyDescent="0.25">
      <c r="A1307" s="116">
        <v>2414</v>
      </c>
      <c r="B1307" t="s">
        <v>4158</v>
      </c>
      <c r="C1307" s="116">
        <v>47</v>
      </c>
      <c r="D1307" s="116" t="s">
        <v>51</v>
      </c>
      <c r="E1307" t="s">
        <v>1359</v>
      </c>
      <c r="F1307" s="116" t="s">
        <v>405</v>
      </c>
      <c r="G1307" s="116" t="s">
        <v>1419</v>
      </c>
      <c r="H1307" s="116">
        <v>1721</v>
      </c>
      <c r="I1307" s="116">
        <v>13</v>
      </c>
      <c r="J1307" s="116">
        <v>42</v>
      </c>
    </row>
    <row r="1308" spans="1:10" ht="30" x14ac:dyDescent="0.25">
      <c r="A1308" s="116">
        <v>2415</v>
      </c>
      <c r="B1308" t="s">
        <v>4158</v>
      </c>
      <c r="C1308" s="116">
        <v>47</v>
      </c>
      <c r="D1308" s="116" t="s">
        <v>51</v>
      </c>
      <c r="E1308" t="s">
        <v>1359</v>
      </c>
      <c r="F1308" s="116" t="s">
        <v>407</v>
      </c>
      <c r="G1308" s="116" t="s">
        <v>1420</v>
      </c>
      <c r="H1308" s="116">
        <v>1722</v>
      </c>
      <c r="I1308" s="116">
        <v>14</v>
      </c>
      <c r="J1308" s="116">
        <v>29</v>
      </c>
    </row>
    <row r="1309" spans="1:10" x14ac:dyDescent="0.25">
      <c r="A1309" s="116">
        <v>2416</v>
      </c>
      <c r="B1309" t="s">
        <v>4158</v>
      </c>
      <c r="C1309" s="116">
        <v>47</v>
      </c>
      <c r="D1309" s="116" t="s">
        <v>51</v>
      </c>
      <c r="E1309" t="s">
        <v>1359</v>
      </c>
      <c r="F1309" s="116" t="s">
        <v>409</v>
      </c>
      <c r="G1309" s="116" t="s">
        <v>1421</v>
      </c>
      <c r="H1309" s="116">
        <v>1723</v>
      </c>
      <c r="I1309" s="116">
        <v>15</v>
      </c>
      <c r="J1309" s="116">
        <v>17</v>
      </c>
    </row>
    <row r="1310" spans="1:10" ht="45" x14ac:dyDescent="0.25">
      <c r="A1310" s="116">
        <v>2417</v>
      </c>
      <c r="B1310" t="s">
        <v>4158</v>
      </c>
      <c r="C1310" s="116">
        <v>47</v>
      </c>
      <c r="D1310" s="116" t="s">
        <v>51</v>
      </c>
      <c r="E1310" t="s">
        <v>1359</v>
      </c>
      <c r="F1310" s="116" t="s">
        <v>411</v>
      </c>
      <c r="G1310" s="116" t="s">
        <v>1422</v>
      </c>
      <c r="H1310" s="116">
        <v>1724</v>
      </c>
      <c r="I1310" s="116">
        <v>16</v>
      </c>
      <c r="J1310" s="116">
        <v>23</v>
      </c>
    </row>
    <row r="1311" spans="1:10" x14ac:dyDescent="0.25">
      <c r="A1311" s="116">
        <v>2418</v>
      </c>
      <c r="B1311" t="s">
        <v>4158</v>
      </c>
      <c r="C1311" s="116">
        <v>47</v>
      </c>
      <c r="D1311" s="116" t="s">
        <v>51</v>
      </c>
      <c r="E1311" t="s">
        <v>1359</v>
      </c>
      <c r="F1311" s="116" t="s">
        <v>413</v>
      </c>
      <c r="G1311" s="116" t="s">
        <v>1423</v>
      </c>
      <c r="H1311" s="116">
        <v>1725</v>
      </c>
      <c r="I1311" s="116">
        <v>17</v>
      </c>
      <c r="J1311" s="116">
        <v>24</v>
      </c>
    </row>
    <row r="1312" spans="1:10" ht="30" x14ac:dyDescent="0.25">
      <c r="A1312" s="116">
        <v>2419</v>
      </c>
      <c r="B1312" t="s">
        <v>4158</v>
      </c>
      <c r="C1312" s="116">
        <v>47</v>
      </c>
      <c r="D1312" s="116" t="s">
        <v>51</v>
      </c>
      <c r="E1312" t="s">
        <v>1359</v>
      </c>
      <c r="F1312" s="116" t="s">
        <v>415</v>
      </c>
      <c r="G1312" s="116" t="s">
        <v>1424</v>
      </c>
      <c r="H1312" s="116">
        <v>1726</v>
      </c>
      <c r="I1312" s="116">
        <v>18</v>
      </c>
      <c r="J1312" s="116">
        <v>32</v>
      </c>
    </row>
    <row r="1313" spans="1:10" x14ac:dyDescent="0.25">
      <c r="A1313" s="116">
        <v>2420</v>
      </c>
      <c r="B1313" t="s">
        <v>4158</v>
      </c>
      <c r="C1313" s="116">
        <v>47</v>
      </c>
      <c r="D1313" s="116" t="s">
        <v>51</v>
      </c>
      <c r="E1313" t="s">
        <v>1359</v>
      </c>
      <c r="F1313" s="116" t="s">
        <v>417</v>
      </c>
      <c r="G1313" s="116" t="s">
        <v>1425</v>
      </c>
      <c r="H1313" s="116">
        <v>1727</v>
      </c>
      <c r="I1313" s="116">
        <v>19</v>
      </c>
      <c r="J1313" s="116">
        <v>16</v>
      </c>
    </row>
    <row r="1314" spans="1:10" x14ac:dyDescent="0.25">
      <c r="A1314" s="116">
        <v>2421</v>
      </c>
      <c r="B1314" t="s">
        <v>4158</v>
      </c>
      <c r="C1314" s="116">
        <v>47</v>
      </c>
      <c r="D1314" s="116" t="s">
        <v>51</v>
      </c>
      <c r="E1314" t="s">
        <v>1359</v>
      </c>
      <c r="F1314" s="116" t="s">
        <v>419</v>
      </c>
      <c r="G1314" s="116" t="s">
        <v>1426</v>
      </c>
      <c r="H1314" s="116">
        <v>1728</v>
      </c>
      <c r="I1314" s="116">
        <v>20</v>
      </c>
      <c r="J1314" s="116">
        <v>41</v>
      </c>
    </row>
    <row r="1315" spans="1:10" x14ac:dyDescent="0.25">
      <c r="A1315" s="116">
        <v>2422</v>
      </c>
      <c r="B1315" t="s">
        <v>4158</v>
      </c>
      <c r="C1315" s="116">
        <v>47</v>
      </c>
      <c r="D1315" s="116" t="s">
        <v>51</v>
      </c>
      <c r="E1315" t="s">
        <v>1359</v>
      </c>
      <c r="F1315" s="116" t="s">
        <v>421</v>
      </c>
      <c r="G1315" s="116" t="s">
        <v>1427</v>
      </c>
      <c r="H1315" s="116">
        <v>1729</v>
      </c>
      <c r="I1315" s="116">
        <v>21</v>
      </c>
      <c r="J1315" s="116">
        <v>13</v>
      </c>
    </row>
    <row r="1316" spans="1:10" ht="30" x14ac:dyDescent="0.25">
      <c r="A1316" s="116">
        <v>2423</v>
      </c>
      <c r="B1316" t="s">
        <v>4158</v>
      </c>
      <c r="C1316" s="116">
        <v>47</v>
      </c>
      <c r="D1316" s="116" t="s">
        <v>51</v>
      </c>
      <c r="E1316" t="s">
        <v>1359</v>
      </c>
      <c r="F1316" s="116" t="s">
        <v>423</v>
      </c>
      <c r="G1316" s="116" t="s">
        <v>1428</v>
      </c>
      <c r="H1316" s="116">
        <v>1730</v>
      </c>
      <c r="I1316" s="116">
        <v>22</v>
      </c>
      <c r="J1316" s="116">
        <v>39</v>
      </c>
    </row>
    <row r="1317" spans="1:10" ht="30" x14ac:dyDescent="0.25">
      <c r="A1317" s="116">
        <v>2424</v>
      </c>
      <c r="B1317" t="s">
        <v>4158</v>
      </c>
      <c r="C1317" s="116">
        <v>47</v>
      </c>
      <c r="D1317" s="116" t="s">
        <v>51</v>
      </c>
      <c r="E1317" t="s">
        <v>1359</v>
      </c>
      <c r="F1317" s="116" t="s">
        <v>425</v>
      </c>
      <c r="G1317" s="116" t="s">
        <v>1429</v>
      </c>
      <c r="H1317" s="116">
        <v>1731</v>
      </c>
      <c r="I1317" s="116">
        <v>23</v>
      </c>
      <c r="J1317" s="116">
        <v>6</v>
      </c>
    </row>
    <row r="1318" spans="1:10" ht="30" x14ac:dyDescent="0.25">
      <c r="A1318" s="116">
        <v>2425</v>
      </c>
      <c r="B1318" t="s">
        <v>4158</v>
      </c>
      <c r="C1318" s="116">
        <v>47</v>
      </c>
      <c r="D1318" s="116" t="s">
        <v>51</v>
      </c>
      <c r="E1318" t="s">
        <v>1359</v>
      </c>
      <c r="F1318" s="116" t="s">
        <v>427</v>
      </c>
      <c r="G1318" s="116" t="s">
        <v>1430</v>
      </c>
      <c r="H1318" s="116">
        <v>890</v>
      </c>
      <c r="I1318" s="116">
        <v>24</v>
      </c>
      <c r="J1318" s="116">
        <v>34</v>
      </c>
    </row>
    <row r="1319" spans="1:10" x14ac:dyDescent="0.25">
      <c r="A1319" s="116">
        <v>2426</v>
      </c>
      <c r="B1319" t="s">
        <v>4158</v>
      </c>
      <c r="C1319" s="116">
        <v>47</v>
      </c>
      <c r="D1319" s="116" t="s">
        <v>51</v>
      </c>
      <c r="E1319" t="s">
        <v>1359</v>
      </c>
      <c r="F1319" s="116" t="s">
        <v>429</v>
      </c>
      <c r="G1319" s="116" t="s">
        <v>1431</v>
      </c>
      <c r="H1319" s="116">
        <v>891</v>
      </c>
      <c r="I1319" s="116">
        <v>25</v>
      </c>
      <c r="J1319" s="116">
        <v>5</v>
      </c>
    </row>
    <row r="1320" spans="1:10" ht="30" x14ac:dyDescent="0.25">
      <c r="A1320" s="116">
        <v>2427</v>
      </c>
      <c r="B1320" t="s">
        <v>4158</v>
      </c>
      <c r="C1320" s="116">
        <v>47</v>
      </c>
      <c r="D1320" s="116" t="s">
        <v>51</v>
      </c>
      <c r="E1320" t="s">
        <v>1359</v>
      </c>
      <c r="F1320" s="116" t="s">
        <v>431</v>
      </c>
      <c r="G1320" s="116" t="s">
        <v>1432</v>
      </c>
      <c r="H1320" s="116">
        <v>892</v>
      </c>
      <c r="I1320" s="116">
        <v>26</v>
      </c>
      <c r="J1320" s="116">
        <v>30</v>
      </c>
    </row>
    <row r="1321" spans="1:10" ht="30" x14ac:dyDescent="0.25">
      <c r="A1321" s="116">
        <v>2428</v>
      </c>
      <c r="B1321" t="s">
        <v>4158</v>
      </c>
      <c r="C1321" s="116">
        <v>47</v>
      </c>
      <c r="D1321" s="116" t="s">
        <v>51</v>
      </c>
      <c r="E1321" t="s">
        <v>1359</v>
      </c>
      <c r="F1321" s="116" t="s">
        <v>433</v>
      </c>
      <c r="G1321" s="116" t="s">
        <v>1433</v>
      </c>
      <c r="H1321" s="116">
        <v>893</v>
      </c>
      <c r="I1321" s="116">
        <v>27</v>
      </c>
      <c r="J1321" s="116">
        <v>43</v>
      </c>
    </row>
    <row r="1322" spans="1:10" ht="30" x14ac:dyDescent="0.25">
      <c r="A1322" s="116">
        <v>2429</v>
      </c>
      <c r="B1322" t="s">
        <v>4158</v>
      </c>
      <c r="C1322" s="116">
        <v>47</v>
      </c>
      <c r="D1322" s="116" t="s">
        <v>51</v>
      </c>
      <c r="E1322" t="s">
        <v>1359</v>
      </c>
      <c r="F1322" s="116" t="s">
        <v>435</v>
      </c>
      <c r="G1322" s="116" t="s">
        <v>1434</v>
      </c>
      <c r="H1322" s="116">
        <v>894</v>
      </c>
      <c r="I1322" s="116">
        <v>28</v>
      </c>
      <c r="J1322" s="116">
        <v>33</v>
      </c>
    </row>
    <row r="1323" spans="1:10" x14ac:dyDescent="0.25">
      <c r="A1323" s="116">
        <v>2430</v>
      </c>
      <c r="B1323" t="s">
        <v>4158</v>
      </c>
      <c r="C1323" s="116">
        <v>47</v>
      </c>
      <c r="D1323" s="116" t="s">
        <v>51</v>
      </c>
      <c r="E1323" t="s">
        <v>1359</v>
      </c>
      <c r="F1323" s="116" t="s">
        <v>437</v>
      </c>
      <c r="G1323" s="116" t="s">
        <v>1435</v>
      </c>
      <c r="H1323" s="116">
        <v>895</v>
      </c>
      <c r="I1323" s="116">
        <v>29</v>
      </c>
      <c r="J1323" s="116">
        <v>15</v>
      </c>
    </row>
    <row r="1324" spans="1:10" x14ac:dyDescent="0.25">
      <c r="A1324" s="116">
        <v>2431</v>
      </c>
      <c r="B1324" t="s">
        <v>4158</v>
      </c>
      <c r="C1324" s="116">
        <v>47</v>
      </c>
      <c r="D1324" s="116" t="s">
        <v>51</v>
      </c>
      <c r="E1324" t="s">
        <v>1359</v>
      </c>
      <c r="F1324" s="116" t="s">
        <v>439</v>
      </c>
      <c r="G1324" s="116" t="s">
        <v>1436</v>
      </c>
      <c r="H1324" s="116">
        <v>896</v>
      </c>
      <c r="I1324" s="116">
        <v>30</v>
      </c>
      <c r="J1324" s="116">
        <v>36</v>
      </c>
    </row>
    <row r="1325" spans="1:10" ht="45" x14ac:dyDescent="0.25">
      <c r="A1325" s="116">
        <v>2432</v>
      </c>
      <c r="B1325" t="s">
        <v>4158</v>
      </c>
      <c r="C1325" s="116">
        <v>47</v>
      </c>
      <c r="D1325" s="116" t="s">
        <v>51</v>
      </c>
      <c r="E1325" t="s">
        <v>1359</v>
      </c>
      <c r="F1325" s="116" t="s">
        <v>441</v>
      </c>
      <c r="G1325" s="116" t="s">
        <v>1437</v>
      </c>
      <c r="H1325" s="116">
        <v>897</v>
      </c>
      <c r="I1325" s="116">
        <v>31</v>
      </c>
      <c r="J1325" s="116">
        <v>20</v>
      </c>
    </row>
    <row r="1326" spans="1:10" ht="30" x14ac:dyDescent="0.25">
      <c r="A1326" s="116">
        <v>2433</v>
      </c>
      <c r="B1326" t="s">
        <v>4158</v>
      </c>
      <c r="C1326" s="116">
        <v>47</v>
      </c>
      <c r="D1326" s="116" t="s">
        <v>51</v>
      </c>
      <c r="E1326" t="s">
        <v>1359</v>
      </c>
      <c r="F1326" s="116" t="s">
        <v>443</v>
      </c>
      <c r="G1326" s="116" t="s">
        <v>1438</v>
      </c>
      <c r="H1326" s="116">
        <v>898</v>
      </c>
      <c r="I1326" s="116">
        <v>32</v>
      </c>
      <c r="J1326" s="116">
        <v>44</v>
      </c>
    </row>
    <row r="1327" spans="1:10" ht="45" x14ac:dyDescent="0.25">
      <c r="A1327" s="116">
        <v>2434</v>
      </c>
      <c r="B1327" t="s">
        <v>4158</v>
      </c>
      <c r="C1327" s="116">
        <v>47</v>
      </c>
      <c r="D1327" s="116" t="s">
        <v>51</v>
      </c>
      <c r="E1327" t="s">
        <v>1359</v>
      </c>
      <c r="F1327" s="116" t="s">
        <v>445</v>
      </c>
      <c r="G1327" s="116" t="s">
        <v>1439</v>
      </c>
      <c r="H1327" s="116">
        <v>899</v>
      </c>
      <c r="I1327" s="116">
        <v>33</v>
      </c>
      <c r="J1327" s="116">
        <v>1</v>
      </c>
    </row>
    <row r="1328" spans="1:10" ht="30" x14ac:dyDescent="0.25">
      <c r="A1328" s="116">
        <v>2435</v>
      </c>
      <c r="B1328" t="s">
        <v>4158</v>
      </c>
      <c r="C1328" s="116">
        <v>47</v>
      </c>
      <c r="D1328" s="116" t="s">
        <v>51</v>
      </c>
      <c r="E1328" t="s">
        <v>1359</v>
      </c>
      <c r="F1328" s="116" t="s">
        <v>447</v>
      </c>
      <c r="G1328" s="116" t="s">
        <v>1440</v>
      </c>
      <c r="H1328" s="116">
        <v>900</v>
      </c>
      <c r="I1328" s="116">
        <v>34</v>
      </c>
      <c r="J1328" s="116">
        <v>28</v>
      </c>
    </row>
    <row r="1329" spans="1:10" x14ac:dyDescent="0.25">
      <c r="A1329" s="116">
        <v>2436</v>
      </c>
      <c r="B1329" t="s">
        <v>4158</v>
      </c>
      <c r="C1329" s="116">
        <v>47</v>
      </c>
      <c r="D1329" s="116" t="s">
        <v>51</v>
      </c>
      <c r="E1329" t="s">
        <v>1359</v>
      </c>
      <c r="F1329" s="116" t="s">
        <v>449</v>
      </c>
      <c r="G1329" s="116" t="s">
        <v>1441</v>
      </c>
      <c r="H1329" s="116">
        <v>901</v>
      </c>
      <c r="I1329" s="116">
        <v>35</v>
      </c>
      <c r="J1329" s="116">
        <v>38</v>
      </c>
    </row>
    <row r="1330" spans="1:10" ht="30" x14ac:dyDescent="0.25">
      <c r="A1330" s="116">
        <v>2437</v>
      </c>
      <c r="B1330" t="s">
        <v>4158</v>
      </c>
      <c r="C1330" s="116">
        <v>47</v>
      </c>
      <c r="D1330" s="116" t="s">
        <v>51</v>
      </c>
      <c r="E1330" t="s">
        <v>1359</v>
      </c>
      <c r="F1330" s="116" t="s">
        <v>451</v>
      </c>
      <c r="G1330" s="116" t="s">
        <v>1442</v>
      </c>
      <c r="H1330" s="116">
        <v>902</v>
      </c>
      <c r="I1330" s="116">
        <v>36</v>
      </c>
      <c r="J1330" s="116">
        <v>27</v>
      </c>
    </row>
    <row r="1331" spans="1:10" x14ac:dyDescent="0.25">
      <c r="A1331" s="116">
        <v>2438</v>
      </c>
      <c r="B1331" t="s">
        <v>4158</v>
      </c>
      <c r="C1331" s="116">
        <v>47</v>
      </c>
      <c r="D1331" s="116" t="s">
        <v>51</v>
      </c>
      <c r="E1331" t="s">
        <v>1359</v>
      </c>
      <c r="F1331" s="116" t="s">
        <v>453</v>
      </c>
      <c r="G1331" s="116" t="s">
        <v>1443</v>
      </c>
      <c r="H1331" s="116">
        <v>903</v>
      </c>
      <c r="I1331" s="116">
        <v>37</v>
      </c>
      <c r="J1331" s="116">
        <v>31</v>
      </c>
    </row>
    <row r="1332" spans="1:10" x14ac:dyDescent="0.25">
      <c r="A1332" s="116">
        <v>2439</v>
      </c>
      <c r="B1332" t="s">
        <v>4158</v>
      </c>
      <c r="C1332" s="116">
        <v>47</v>
      </c>
      <c r="D1332" s="116" t="s">
        <v>51</v>
      </c>
      <c r="E1332" t="s">
        <v>1359</v>
      </c>
      <c r="F1332" s="116" t="s">
        <v>455</v>
      </c>
      <c r="G1332" s="116" t="s">
        <v>1444</v>
      </c>
      <c r="H1332" s="116">
        <v>904</v>
      </c>
      <c r="I1332" s="116">
        <v>38</v>
      </c>
      <c r="J1332" s="116">
        <v>3</v>
      </c>
    </row>
    <row r="1333" spans="1:10" ht="30" x14ac:dyDescent="0.25">
      <c r="A1333" s="116">
        <v>2440</v>
      </c>
      <c r="B1333" t="s">
        <v>4158</v>
      </c>
      <c r="C1333" s="116">
        <v>47</v>
      </c>
      <c r="D1333" s="116" t="s">
        <v>51</v>
      </c>
      <c r="E1333" t="s">
        <v>1359</v>
      </c>
      <c r="F1333" s="116" t="s">
        <v>457</v>
      </c>
      <c r="G1333" s="116" t="s">
        <v>1445</v>
      </c>
      <c r="H1333" s="116">
        <v>905</v>
      </c>
      <c r="I1333" s="116">
        <v>39</v>
      </c>
      <c r="J1333" s="116">
        <v>22</v>
      </c>
    </row>
    <row r="1334" spans="1:10" x14ac:dyDescent="0.25">
      <c r="A1334" s="116">
        <v>2441</v>
      </c>
      <c r="B1334" t="s">
        <v>4158</v>
      </c>
      <c r="C1334" s="116">
        <v>47</v>
      </c>
      <c r="D1334" s="116" t="s">
        <v>51</v>
      </c>
      <c r="E1334" t="s">
        <v>1359</v>
      </c>
      <c r="F1334" s="116" t="s">
        <v>459</v>
      </c>
      <c r="G1334" s="116" t="s">
        <v>1446</v>
      </c>
      <c r="H1334" s="116">
        <v>906</v>
      </c>
      <c r="I1334" s="116">
        <v>40</v>
      </c>
      <c r="J1334" s="116">
        <v>9</v>
      </c>
    </row>
    <row r="1335" spans="1:10" ht="30" x14ac:dyDescent="0.25">
      <c r="A1335" s="116">
        <v>2442</v>
      </c>
      <c r="B1335" t="s">
        <v>4158</v>
      </c>
      <c r="C1335" s="116">
        <v>47</v>
      </c>
      <c r="D1335" s="116" t="s">
        <v>51</v>
      </c>
      <c r="E1335" t="s">
        <v>1359</v>
      </c>
      <c r="F1335" s="116" t="s">
        <v>461</v>
      </c>
      <c r="G1335" s="116" t="s">
        <v>1447</v>
      </c>
      <c r="H1335" s="116">
        <v>907</v>
      </c>
      <c r="I1335" s="116">
        <v>41</v>
      </c>
      <c r="J1335" s="116">
        <v>47</v>
      </c>
    </row>
    <row r="1336" spans="1:10" ht="45" x14ac:dyDescent="0.25">
      <c r="A1336" s="116">
        <v>2443</v>
      </c>
      <c r="B1336" t="s">
        <v>4158</v>
      </c>
      <c r="C1336" s="116">
        <v>47</v>
      </c>
      <c r="D1336" s="116" t="s">
        <v>51</v>
      </c>
      <c r="E1336" t="s">
        <v>1359</v>
      </c>
      <c r="F1336" s="116" t="s">
        <v>463</v>
      </c>
      <c r="G1336" s="116" t="s">
        <v>1448</v>
      </c>
      <c r="H1336" s="116">
        <v>908</v>
      </c>
      <c r="I1336" s="116">
        <v>42</v>
      </c>
      <c r="J1336" s="116">
        <v>19</v>
      </c>
    </row>
    <row r="1337" spans="1:10" ht="30" x14ac:dyDescent="0.25">
      <c r="A1337" s="116">
        <v>2444</v>
      </c>
      <c r="B1337" t="s">
        <v>4158</v>
      </c>
      <c r="C1337" s="116">
        <v>47</v>
      </c>
      <c r="D1337" s="116" t="s">
        <v>51</v>
      </c>
      <c r="E1337" t="s">
        <v>1359</v>
      </c>
      <c r="F1337" s="116" t="s">
        <v>465</v>
      </c>
      <c r="G1337" s="116" t="s">
        <v>1449</v>
      </c>
      <c r="H1337" s="116">
        <v>909</v>
      </c>
      <c r="I1337" s="116">
        <v>43</v>
      </c>
      <c r="J1337" s="116">
        <v>2</v>
      </c>
    </row>
    <row r="1338" spans="1:10" ht="45" x14ac:dyDescent="0.25">
      <c r="A1338" s="116">
        <v>2445</v>
      </c>
      <c r="B1338" t="s">
        <v>4158</v>
      </c>
      <c r="C1338" s="116">
        <v>47</v>
      </c>
      <c r="D1338" s="116" t="s">
        <v>51</v>
      </c>
      <c r="E1338" t="s">
        <v>1359</v>
      </c>
      <c r="F1338" s="116" t="s">
        <v>467</v>
      </c>
      <c r="G1338" s="116" t="s">
        <v>1450</v>
      </c>
      <c r="H1338" s="116">
        <v>910</v>
      </c>
      <c r="I1338" s="116">
        <v>44</v>
      </c>
      <c r="J1338" s="116">
        <v>18</v>
      </c>
    </row>
    <row r="1339" spans="1:10" x14ac:dyDescent="0.25">
      <c r="A1339" s="116">
        <v>2446</v>
      </c>
      <c r="B1339" t="s">
        <v>4158</v>
      </c>
      <c r="C1339" s="116">
        <v>47</v>
      </c>
      <c r="D1339" s="116" t="s">
        <v>51</v>
      </c>
      <c r="E1339" t="s">
        <v>1359</v>
      </c>
      <c r="F1339" s="116" t="s">
        <v>469</v>
      </c>
      <c r="G1339" s="116" t="s">
        <v>1451</v>
      </c>
      <c r="H1339" s="116">
        <v>911</v>
      </c>
      <c r="I1339" s="116">
        <v>45</v>
      </c>
      <c r="J1339" s="116">
        <v>40</v>
      </c>
    </row>
    <row r="1340" spans="1:10" ht="30" x14ac:dyDescent="0.25">
      <c r="A1340" s="116">
        <v>2447</v>
      </c>
      <c r="B1340" t="s">
        <v>4158</v>
      </c>
      <c r="C1340" s="116">
        <v>47</v>
      </c>
      <c r="D1340" s="116" t="s">
        <v>51</v>
      </c>
      <c r="E1340" t="s">
        <v>1359</v>
      </c>
      <c r="F1340" s="116" t="s">
        <v>471</v>
      </c>
      <c r="G1340" s="116" t="s">
        <v>1452</v>
      </c>
      <c r="H1340" s="116">
        <v>912</v>
      </c>
      <c r="I1340" s="116">
        <v>46</v>
      </c>
      <c r="J1340" s="116">
        <v>25</v>
      </c>
    </row>
    <row r="1341" spans="1:10" x14ac:dyDescent="0.25">
      <c r="A1341" s="116">
        <v>2448</v>
      </c>
      <c r="B1341" t="s">
        <v>4158</v>
      </c>
      <c r="C1341" s="116">
        <v>47</v>
      </c>
      <c r="D1341" s="116" t="s">
        <v>51</v>
      </c>
      <c r="E1341" t="s">
        <v>1359</v>
      </c>
      <c r="F1341" s="116" t="s">
        <v>473</v>
      </c>
      <c r="G1341" s="116" t="s">
        <v>1453</v>
      </c>
      <c r="H1341" s="116">
        <v>913</v>
      </c>
      <c r="I1341" s="116">
        <v>47</v>
      </c>
      <c r="J1341" s="116">
        <v>11</v>
      </c>
    </row>
    <row r="1342" spans="1:10" x14ac:dyDescent="0.25">
      <c r="A1342" s="116">
        <v>2449</v>
      </c>
      <c r="B1342" t="s">
        <v>3879</v>
      </c>
      <c r="C1342" s="116">
        <v>47</v>
      </c>
      <c r="D1342" s="116" t="s">
        <v>28</v>
      </c>
      <c r="E1342" t="s">
        <v>1454</v>
      </c>
      <c r="F1342" s="116" t="s">
        <v>381</v>
      </c>
      <c r="G1342" s="116" t="s">
        <v>1455</v>
      </c>
      <c r="H1342" s="116">
        <v>1010</v>
      </c>
      <c r="I1342" s="116">
        <v>1</v>
      </c>
      <c r="J1342" s="116">
        <v>37</v>
      </c>
    </row>
    <row r="1343" spans="1:10" x14ac:dyDescent="0.25">
      <c r="A1343" s="116">
        <v>2450</v>
      </c>
      <c r="B1343" t="s">
        <v>3879</v>
      </c>
      <c r="C1343" s="116">
        <v>47</v>
      </c>
      <c r="D1343" s="116" t="s">
        <v>28</v>
      </c>
      <c r="E1343" t="s">
        <v>1454</v>
      </c>
      <c r="F1343" s="116" t="s">
        <v>383</v>
      </c>
      <c r="G1343" s="116" t="s">
        <v>1456</v>
      </c>
      <c r="H1343" s="116">
        <v>1011</v>
      </c>
      <c r="I1343" s="116">
        <v>2</v>
      </c>
      <c r="J1343" s="116">
        <v>12</v>
      </c>
    </row>
    <row r="1344" spans="1:10" x14ac:dyDescent="0.25">
      <c r="A1344" s="116">
        <v>2451</v>
      </c>
      <c r="B1344" t="s">
        <v>3879</v>
      </c>
      <c r="C1344" s="116">
        <v>47</v>
      </c>
      <c r="D1344" s="116" t="s">
        <v>28</v>
      </c>
      <c r="E1344" t="s">
        <v>1454</v>
      </c>
      <c r="F1344" s="116" t="s">
        <v>385</v>
      </c>
      <c r="G1344" s="116" t="s">
        <v>1457</v>
      </c>
      <c r="H1344" s="116">
        <v>1012</v>
      </c>
      <c r="I1344" s="116">
        <v>3</v>
      </c>
      <c r="J1344" s="116">
        <v>35</v>
      </c>
    </row>
    <row r="1345" spans="1:10" x14ac:dyDescent="0.25">
      <c r="A1345" s="116">
        <v>2452</v>
      </c>
      <c r="B1345" t="s">
        <v>3879</v>
      </c>
      <c r="C1345" s="116">
        <v>47</v>
      </c>
      <c r="D1345" s="116" t="s">
        <v>28</v>
      </c>
      <c r="E1345" t="s">
        <v>1454</v>
      </c>
      <c r="F1345" s="116" t="s">
        <v>387</v>
      </c>
      <c r="G1345" s="116" t="s">
        <v>1458</v>
      </c>
      <c r="H1345" s="116">
        <v>1013</v>
      </c>
      <c r="I1345" s="116">
        <v>4</v>
      </c>
      <c r="J1345" s="116">
        <v>45</v>
      </c>
    </row>
    <row r="1346" spans="1:10" x14ac:dyDescent="0.25">
      <c r="A1346" s="116">
        <v>2453</v>
      </c>
      <c r="B1346" t="s">
        <v>3879</v>
      </c>
      <c r="C1346" s="116">
        <v>47</v>
      </c>
      <c r="D1346" s="116" t="s">
        <v>28</v>
      </c>
      <c r="E1346" t="s">
        <v>1454</v>
      </c>
      <c r="F1346" s="116" t="s">
        <v>389</v>
      </c>
      <c r="G1346" s="116" t="s">
        <v>1459</v>
      </c>
      <c r="H1346" s="116">
        <v>1014</v>
      </c>
      <c r="I1346" s="116">
        <v>5</v>
      </c>
      <c r="J1346" s="116">
        <v>7</v>
      </c>
    </row>
    <row r="1347" spans="1:10" x14ac:dyDescent="0.25">
      <c r="A1347" s="116">
        <v>2454</v>
      </c>
      <c r="B1347" t="s">
        <v>3879</v>
      </c>
      <c r="C1347" s="116">
        <v>47</v>
      </c>
      <c r="D1347" s="116" t="s">
        <v>28</v>
      </c>
      <c r="E1347" t="s">
        <v>1454</v>
      </c>
      <c r="F1347" s="116" t="s">
        <v>391</v>
      </c>
      <c r="G1347" s="116" t="s">
        <v>1460</v>
      </c>
      <c r="H1347" s="116">
        <v>1015</v>
      </c>
      <c r="I1347" s="116">
        <v>6</v>
      </c>
      <c r="J1347" s="116">
        <v>10</v>
      </c>
    </row>
    <row r="1348" spans="1:10" x14ac:dyDescent="0.25">
      <c r="A1348" s="116">
        <v>2455</v>
      </c>
      <c r="B1348" t="s">
        <v>3879</v>
      </c>
      <c r="C1348" s="116">
        <v>47</v>
      </c>
      <c r="D1348" s="116" t="s">
        <v>28</v>
      </c>
      <c r="E1348" t="s">
        <v>1454</v>
      </c>
      <c r="F1348" s="116" t="s">
        <v>393</v>
      </c>
      <c r="G1348" s="116" t="s">
        <v>1461</v>
      </c>
      <c r="H1348" s="116">
        <v>1016</v>
      </c>
      <c r="I1348" s="116">
        <v>7</v>
      </c>
      <c r="J1348" s="116">
        <v>26</v>
      </c>
    </row>
    <row r="1349" spans="1:10" x14ac:dyDescent="0.25">
      <c r="A1349" s="116">
        <v>2456</v>
      </c>
      <c r="B1349" t="s">
        <v>3879</v>
      </c>
      <c r="C1349" s="116">
        <v>47</v>
      </c>
      <c r="D1349" s="116" t="s">
        <v>28</v>
      </c>
      <c r="E1349" t="s">
        <v>1454</v>
      </c>
      <c r="F1349" s="116" t="s">
        <v>395</v>
      </c>
      <c r="G1349" s="116" t="s">
        <v>1462</v>
      </c>
      <c r="H1349" s="116">
        <v>1017</v>
      </c>
      <c r="I1349" s="116">
        <v>8</v>
      </c>
      <c r="J1349" s="116">
        <v>14</v>
      </c>
    </row>
    <row r="1350" spans="1:10" x14ac:dyDescent="0.25">
      <c r="A1350" s="116">
        <v>2457</v>
      </c>
      <c r="B1350" t="s">
        <v>3879</v>
      </c>
      <c r="C1350" s="116">
        <v>47</v>
      </c>
      <c r="D1350" s="116" t="s">
        <v>28</v>
      </c>
      <c r="E1350" t="s">
        <v>1454</v>
      </c>
      <c r="F1350" s="116" t="s">
        <v>397</v>
      </c>
      <c r="G1350" s="116" t="s">
        <v>1463</v>
      </c>
      <c r="H1350" s="116">
        <v>1018</v>
      </c>
      <c r="I1350" s="116">
        <v>9</v>
      </c>
      <c r="J1350" s="116">
        <v>8</v>
      </c>
    </row>
    <row r="1351" spans="1:10" x14ac:dyDescent="0.25">
      <c r="A1351" s="116">
        <v>2458</v>
      </c>
      <c r="B1351" t="s">
        <v>3879</v>
      </c>
      <c r="C1351" s="116">
        <v>47</v>
      </c>
      <c r="D1351" s="116" t="s">
        <v>28</v>
      </c>
      <c r="E1351" t="s">
        <v>1454</v>
      </c>
      <c r="F1351" s="116" t="s">
        <v>399</v>
      </c>
      <c r="G1351" s="116" t="s">
        <v>1464</v>
      </c>
      <c r="H1351" s="116">
        <v>1019</v>
      </c>
      <c r="I1351" s="116">
        <v>10</v>
      </c>
      <c r="J1351" s="116">
        <v>4</v>
      </c>
    </row>
    <row r="1352" spans="1:10" x14ac:dyDescent="0.25">
      <c r="A1352" s="116">
        <v>2459</v>
      </c>
      <c r="B1352" t="s">
        <v>3879</v>
      </c>
      <c r="C1352" s="116">
        <v>47</v>
      </c>
      <c r="D1352" s="116" t="s">
        <v>28</v>
      </c>
      <c r="E1352" t="s">
        <v>1454</v>
      </c>
      <c r="F1352" s="116" t="s">
        <v>401</v>
      </c>
      <c r="G1352" s="116" t="s">
        <v>1465</v>
      </c>
      <c r="H1352" s="116">
        <v>1020</v>
      </c>
      <c r="I1352" s="116">
        <v>11</v>
      </c>
      <c r="J1352" s="116">
        <v>21</v>
      </c>
    </row>
    <row r="1353" spans="1:10" x14ac:dyDescent="0.25">
      <c r="A1353" s="116">
        <v>2460</v>
      </c>
      <c r="B1353" t="s">
        <v>3879</v>
      </c>
      <c r="C1353" s="116">
        <v>47</v>
      </c>
      <c r="D1353" s="116" t="s">
        <v>28</v>
      </c>
      <c r="E1353" t="s">
        <v>1454</v>
      </c>
      <c r="F1353" s="116" t="s">
        <v>403</v>
      </c>
      <c r="G1353" s="116" t="s">
        <v>1466</v>
      </c>
      <c r="H1353" s="116">
        <v>1021</v>
      </c>
      <c r="I1353" s="116">
        <v>12</v>
      </c>
      <c r="J1353" s="116">
        <v>46</v>
      </c>
    </row>
    <row r="1354" spans="1:10" ht="30" x14ac:dyDescent="0.25">
      <c r="A1354" s="116">
        <v>2461</v>
      </c>
      <c r="B1354" t="s">
        <v>3879</v>
      </c>
      <c r="C1354" s="116">
        <v>47</v>
      </c>
      <c r="D1354" s="116" t="s">
        <v>28</v>
      </c>
      <c r="E1354" t="s">
        <v>1454</v>
      </c>
      <c r="F1354" s="116" t="s">
        <v>405</v>
      </c>
      <c r="G1354" s="116" t="s">
        <v>1467</v>
      </c>
      <c r="H1354" s="116">
        <v>1022</v>
      </c>
      <c r="I1354" s="116">
        <v>13</v>
      </c>
      <c r="J1354" s="116">
        <v>42</v>
      </c>
    </row>
    <row r="1355" spans="1:10" x14ac:dyDescent="0.25">
      <c r="A1355" s="116">
        <v>2462</v>
      </c>
      <c r="B1355" t="s">
        <v>3879</v>
      </c>
      <c r="C1355" s="116">
        <v>47</v>
      </c>
      <c r="D1355" s="116" t="s">
        <v>28</v>
      </c>
      <c r="E1355" t="s">
        <v>1454</v>
      </c>
      <c r="F1355" s="116" t="s">
        <v>407</v>
      </c>
      <c r="G1355" s="116" t="s">
        <v>1468</v>
      </c>
      <c r="H1355" s="116">
        <v>1023</v>
      </c>
      <c r="I1355" s="116">
        <v>14</v>
      </c>
      <c r="J1355" s="116">
        <v>29</v>
      </c>
    </row>
    <row r="1356" spans="1:10" x14ac:dyDescent="0.25">
      <c r="A1356" s="116">
        <v>2463</v>
      </c>
      <c r="B1356" t="s">
        <v>3879</v>
      </c>
      <c r="C1356" s="116">
        <v>47</v>
      </c>
      <c r="D1356" s="116" t="s">
        <v>28</v>
      </c>
      <c r="E1356" t="s">
        <v>1454</v>
      </c>
      <c r="F1356" s="116" t="s">
        <v>409</v>
      </c>
      <c r="G1356" s="116" t="s">
        <v>1469</v>
      </c>
      <c r="H1356" s="116">
        <v>1024</v>
      </c>
      <c r="I1356" s="116">
        <v>15</v>
      </c>
      <c r="J1356" s="116">
        <v>17</v>
      </c>
    </row>
    <row r="1357" spans="1:10" ht="30" x14ac:dyDescent="0.25">
      <c r="A1357" s="116">
        <v>2464</v>
      </c>
      <c r="B1357" t="s">
        <v>3879</v>
      </c>
      <c r="C1357" s="116">
        <v>47</v>
      </c>
      <c r="D1357" s="116" t="s">
        <v>28</v>
      </c>
      <c r="E1357" t="s">
        <v>1454</v>
      </c>
      <c r="F1357" s="116" t="s">
        <v>411</v>
      </c>
      <c r="G1357" s="116" t="s">
        <v>1470</v>
      </c>
      <c r="H1357" s="116">
        <v>1025</v>
      </c>
      <c r="I1357" s="116">
        <v>16</v>
      </c>
      <c r="J1357" s="116">
        <v>23</v>
      </c>
    </row>
    <row r="1358" spans="1:10" x14ac:dyDescent="0.25">
      <c r="A1358" s="116">
        <v>2465</v>
      </c>
      <c r="B1358" t="s">
        <v>3879</v>
      </c>
      <c r="C1358" s="116">
        <v>47</v>
      </c>
      <c r="D1358" s="116" t="s">
        <v>28</v>
      </c>
      <c r="E1358" t="s">
        <v>1454</v>
      </c>
      <c r="F1358" s="116" t="s">
        <v>413</v>
      </c>
      <c r="G1358" s="116" t="s">
        <v>1471</v>
      </c>
      <c r="H1358" s="116">
        <v>1026</v>
      </c>
      <c r="I1358" s="116">
        <v>17</v>
      </c>
      <c r="J1358" s="116">
        <v>24</v>
      </c>
    </row>
    <row r="1359" spans="1:10" ht="30" x14ac:dyDescent="0.25">
      <c r="A1359" s="116">
        <v>2466</v>
      </c>
      <c r="B1359" t="s">
        <v>3879</v>
      </c>
      <c r="C1359" s="116">
        <v>47</v>
      </c>
      <c r="D1359" s="116" t="s">
        <v>28</v>
      </c>
      <c r="E1359" t="s">
        <v>1454</v>
      </c>
      <c r="F1359" s="116" t="s">
        <v>415</v>
      </c>
      <c r="G1359" s="116" t="s">
        <v>1472</v>
      </c>
      <c r="H1359" s="116">
        <v>1027</v>
      </c>
      <c r="I1359" s="116">
        <v>18</v>
      </c>
      <c r="J1359" s="116">
        <v>32</v>
      </c>
    </row>
    <row r="1360" spans="1:10" x14ac:dyDescent="0.25">
      <c r="A1360" s="116">
        <v>2467</v>
      </c>
      <c r="B1360" t="s">
        <v>3879</v>
      </c>
      <c r="C1360" s="116">
        <v>47</v>
      </c>
      <c r="D1360" s="116" t="s">
        <v>28</v>
      </c>
      <c r="E1360" t="s">
        <v>1454</v>
      </c>
      <c r="F1360" s="116" t="s">
        <v>417</v>
      </c>
      <c r="G1360" s="116" t="s">
        <v>1473</v>
      </c>
      <c r="H1360" s="116">
        <v>1028</v>
      </c>
      <c r="I1360" s="116">
        <v>19</v>
      </c>
      <c r="J1360" s="116">
        <v>16</v>
      </c>
    </row>
    <row r="1361" spans="1:10" x14ac:dyDescent="0.25">
      <c r="A1361" s="116">
        <v>2468</v>
      </c>
      <c r="B1361" t="s">
        <v>3879</v>
      </c>
      <c r="C1361" s="116">
        <v>47</v>
      </c>
      <c r="D1361" s="116" t="s">
        <v>28</v>
      </c>
      <c r="E1361" t="s">
        <v>1454</v>
      </c>
      <c r="F1361" s="116" t="s">
        <v>419</v>
      </c>
      <c r="G1361" s="116" t="s">
        <v>1474</v>
      </c>
      <c r="H1361" s="116">
        <v>1029</v>
      </c>
      <c r="I1361" s="116">
        <v>20</v>
      </c>
      <c r="J1361" s="116">
        <v>41</v>
      </c>
    </row>
    <row r="1362" spans="1:10" x14ac:dyDescent="0.25">
      <c r="A1362" s="116">
        <v>2469</v>
      </c>
      <c r="B1362" t="s">
        <v>3879</v>
      </c>
      <c r="C1362" s="116">
        <v>47</v>
      </c>
      <c r="D1362" s="116" t="s">
        <v>28</v>
      </c>
      <c r="E1362" t="s">
        <v>1454</v>
      </c>
      <c r="F1362" s="116" t="s">
        <v>421</v>
      </c>
      <c r="G1362" s="116" t="s">
        <v>1475</v>
      </c>
      <c r="H1362" s="116">
        <v>1030</v>
      </c>
      <c r="I1362" s="116">
        <v>21</v>
      </c>
      <c r="J1362" s="116">
        <v>13</v>
      </c>
    </row>
    <row r="1363" spans="1:10" x14ac:dyDescent="0.25">
      <c r="A1363" s="116">
        <v>2470</v>
      </c>
      <c r="B1363" t="s">
        <v>3879</v>
      </c>
      <c r="C1363" s="116">
        <v>47</v>
      </c>
      <c r="D1363" s="116" t="s">
        <v>28</v>
      </c>
      <c r="E1363" t="s">
        <v>1454</v>
      </c>
      <c r="F1363" s="116" t="s">
        <v>423</v>
      </c>
      <c r="G1363" s="116" t="s">
        <v>1476</v>
      </c>
      <c r="H1363" s="116">
        <v>1031</v>
      </c>
      <c r="I1363" s="116">
        <v>22</v>
      </c>
      <c r="J1363" s="116">
        <v>39</v>
      </c>
    </row>
    <row r="1364" spans="1:10" x14ac:dyDescent="0.25">
      <c r="A1364" s="116">
        <v>2471</v>
      </c>
      <c r="B1364" t="s">
        <v>3879</v>
      </c>
      <c r="C1364" s="116">
        <v>47</v>
      </c>
      <c r="D1364" s="116" t="s">
        <v>28</v>
      </c>
      <c r="E1364" t="s">
        <v>1454</v>
      </c>
      <c r="F1364" s="116" t="s">
        <v>425</v>
      </c>
      <c r="G1364" s="116" t="s">
        <v>1477</v>
      </c>
      <c r="H1364" s="116">
        <v>1032</v>
      </c>
      <c r="I1364" s="116">
        <v>23</v>
      </c>
      <c r="J1364" s="116">
        <v>6</v>
      </c>
    </row>
    <row r="1365" spans="1:10" x14ac:dyDescent="0.25">
      <c r="A1365" s="116">
        <v>2472</v>
      </c>
      <c r="B1365" t="s">
        <v>3879</v>
      </c>
      <c r="C1365" s="116">
        <v>47</v>
      </c>
      <c r="D1365" s="116" t="s">
        <v>28</v>
      </c>
      <c r="E1365" t="s">
        <v>1454</v>
      </c>
      <c r="F1365" s="116" t="s">
        <v>427</v>
      </c>
      <c r="G1365" s="116" t="s">
        <v>1478</v>
      </c>
      <c r="H1365" s="116">
        <v>1033</v>
      </c>
      <c r="I1365" s="116">
        <v>24</v>
      </c>
      <c r="J1365" s="116">
        <v>34</v>
      </c>
    </row>
    <row r="1366" spans="1:10" x14ac:dyDescent="0.25">
      <c r="A1366" s="116">
        <v>2473</v>
      </c>
      <c r="B1366" t="s">
        <v>3879</v>
      </c>
      <c r="C1366" s="116">
        <v>47</v>
      </c>
      <c r="D1366" s="116" t="s">
        <v>28</v>
      </c>
      <c r="E1366" t="s">
        <v>1454</v>
      </c>
      <c r="F1366" s="116" t="s">
        <v>429</v>
      </c>
      <c r="G1366" s="116" t="s">
        <v>1479</v>
      </c>
      <c r="H1366" s="116">
        <v>1034</v>
      </c>
      <c r="I1366" s="116">
        <v>25</v>
      </c>
      <c r="J1366" s="116">
        <v>5</v>
      </c>
    </row>
    <row r="1367" spans="1:10" x14ac:dyDescent="0.25">
      <c r="A1367" s="116">
        <v>2474</v>
      </c>
      <c r="B1367" t="s">
        <v>3879</v>
      </c>
      <c r="C1367" s="116">
        <v>47</v>
      </c>
      <c r="D1367" s="116" t="s">
        <v>28</v>
      </c>
      <c r="E1367" t="s">
        <v>1454</v>
      </c>
      <c r="F1367" s="116" t="s">
        <v>431</v>
      </c>
      <c r="G1367" s="116" t="s">
        <v>1480</v>
      </c>
      <c r="H1367" s="116">
        <v>1035</v>
      </c>
      <c r="I1367" s="116">
        <v>26</v>
      </c>
      <c r="J1367" s="116">
        <v>30</v>
      </c>
    </row>
    <row r="1368" spans="1:10" x14ac:dyDescent="0.25">
      <c r="A1368" s="116">
        <v>2475</v>
      </c>
      <c r="B1368" t="s">
        <v>3879</v>
      </c>
      <c r="C1368" s="116">
        <v>47</v>
      </c>
      <c r="D1368" s="116" t="s">
        <v>28</v>
      </c>
      <c r="E1368" t="s">
        <v>1454</v>
      </c>
      <c r="F1368" s="116" t="s">
        <v>433</v>
      </c>
      <c r="G1368" s="116" t="s">
        <v>1481</v>
      </c>
      <c r="H1368" s="116">
        <v>1036</v>
      </c>
      <c r="I1368" s="116">
        <v>27</v>
      </c>
      <c r="J1368" s="116">
        <v>43</v>
      </c>
    </row>
    <row r="1369" spans="1:10" x14ac:dyDescent="0.25">
      <c r="A1369" s="116">
        <v>2476</v>
      </c>
      <c r="B1369" t="s">
        <v>3879</v>
      </c>
      <c r="C1369" s="116">
        <v>47</v>
      </c>
      <c r="D1369" s="116" t="s">
        <v>28</v>
      </c>
      <c r="E1369" t="s">
        <v>1454</v>
      </c>
      <c r="F1369" s="116" t="s">
        <v>435</v>
      </c>
      <c r="G1369" s="116" t="s">
        <v>1482</v>
      </c>
      <c r="H1369" s="116">
        <v>1037</v>
      </c>
      <c r="I1369" s="116">
        <v>28</v>
      </c>
      <c r="J1369" s="116">
        <v>33</v>
      </c>
    </row>
    <row r="1370" spans="1:10" x14ac:dyDescent="0.25">
      <c r="A1370" s="116">
        <v>2477</v>
      </c>
      <c r="B1370" t="s">
        <v>3879</v>
      </c>
      <c r="C1370" s="116">
        <v>47</v>
      </c>
      <c r="D1370" s="116" t="s">
        <v>28</v>
      </c>
      <c r="E1370" t="s">
        <v>1454</v>
      </c>
      <c r="F1370" s="116" t="s">
        <v>437</v>
      </c>
      <c r="G1370" s="116" t="s">
        <v>1483</v>
      </c>
      <c r="H1370" s="116">
        <v>1038</v>
      </c>
      <c r="I1370" s="116">
        <v>29</v>
      </c>
      <c r="J1370" s="116">
        <v>15</v>
      </c>
    </row>
    <row r="1371" spans="1:10" x14ac:dyDescent="0.25">
      <c r="A1371" s="116">
        <v>2478</v>
      </c>
      <c r="B1371" t="s">
        <v>3879</v>
      </c>
      <c r="C1371" s="116">
        <v>47</v>
      </c>
      <c r="D1371" s="116" t="s">
        <v>28</v>
      </c>
      <c r="E1371" t="s">
        <v>1454</v>
      </c>
      <c r="F1371" s="116" t="s">
        <v>439</v>
      </c>
      <c r="G1371" s="116" t="s">
        <v>1484</v>
      </c>
      <c r="H1371" s="116">
        <v>1039</v>
      </c>
      <c r="I1371" s="116">
        <v>30</v>
      </c>
      <c r="J1371" s="116">
        <v>36</v>
      </c>
    </row>
    <row r="1372" spans="1:10" ht="30" x14ac:dyDescent="0.25">
      <c r="A1372" s="116">
        <v>2479</v>
      </c>
      <c r="B1372" t="s">
        <v>3879</v>
      </c>
      <c r="C1372" s="116">
        <v>47</v>
      </c>
      <c r="D1372" s="116" t="s">
        <v>28</v>
      </c>
      <c r="E1372" t="s">
        <v>1454</v>
      </c>
      <c r="F1372" s="116" t="s">
        <v>441</v>
      </c>
      <c r="G1372" s="116" t="s">
        <v>1485</v>
      </c>
      <c r="H1372" s="116">
        <v>1040</v>
      </c>
      <c r="I1372" s="116">
        <v>31</v>
      </c>
      <c r="J1372" s="116">
        <v>20</v>
      </c>
    </row>
    <row r="1373" spans="1:10" x14ac:dyDescent="0.25">
      <c r="A1373" s="116">
        <v>2480</v>
      </c>
      <c r="B1373" t="s">
        <v>3879</v>
      </c>
      <c r="C1373" s="116">
        <v>47</v>
      </c>
      <c r="D1373" s="116" t="s">
        <v>28</v>
      </c>
      <c r="E1373" t="s">
        <v>1454</v>
      </c>
      <c r="F1373" s="116" t="s">
        <v>443</v>
      </c>
      <c r="G1373" s="116" t="s">
        <v>1486</v>
      </c>
      <c r="H1373" s="116">
        <v>1041</v>
      </c>
      <c r="I1373" s="116">
        <v>32</v>
      </c>
      <c r="J1373" s="116">
        <v>44</v>
      </c>
    </row>
    <row r="1374" spans="1:10" ht="30" x14ac:dyDescent="0.25">
      <c r="A1374" s="116">
        <v>2481</v>
      </c>
      <c r="B1374" t="s">
        <v>3879</v>
      </c>
      <c r="C1374" s="116">
        <v>47</v>
      </c>
      <c r="D1374" s="116" t="s">
        <v>28</v>
      </c>
      <c r="E1374" t="s">
        <v>1454</v>
      </c>
      <c r="F1374" s="116" t="s">
        <v>445</v>
      </c>
      <c r="G1374" s="116" t="s">
        <v>1487</v>
      </c>
      <c r="H1374" s="116">
        <v>1042</v>
      </c>
      <c r="I1374" s="116">
        <v>33</v>
      </c>
      <c r="J1374" s="116">
        <v>1</v>
      </c>
    </row>
    <row r="1375" spans="1:10" x14ac:dyDescent="0.25">
      <c r="A1375" s="116">
        <v>2482</v>
      </c>
      <c r="B1375" t="s">
        <v>3879</v>
      </c>
      <c r="C1375" s="116">
        <v>47</v>
      </c>
      <c r="D1375" s="116" t="s">
        <v>28</v>
      </c>
      <c r="E1375" t="s">
        <v>1454</v>
      </c>
      <c r="F1375" s="116" t="s">
        <v>447</v>
      </c>
      <c r="G1375" s="116" t="s">
        <v>1488</v>
      </c>
      <c r="H1375" s="116">
        <v>1043</v>
      </c>
      <c r="I1375" s="116">
        <v>34</v>
      </c>
      <c r="J1375" s="116">
        <v>28</v>
      </c>
    </row>
    <row r="1376" spans="1:10" x14ac:dyDescent="0.25">
      <c r="A1376" s="116">
        <v>2483</v>
      </c>
      <c r="B1376" t="s">
        <v>3879</v>
      </c>
      <c r="C1376" s="116">
        <v>47</v>
      </c>
      <c r="D1376" s="116" t="s">
        <v>28</v>
      </c>
      <c r="E1376" t="s">
        <v>1454</v>
      </c>
      <c r="F1376" s="116" t="s">
        <v>449</v>
      </c>
      <c r="G1376" s="116" t="s">
        <v>1489</v>
      </c>
      <c r="H1376" s="116">
        <v>1044</v>
      </c>
      <c r="I1376" s="116">
        <v>35</v>
      </c>
      <c r="J1376" s="116">
        <v>38</v>
      </c>
    </row>
    <row r="1377" spans="1:10" x14ac:dyDescent="0.25">
      <c r="A1377" s="116">
        <v>2484</v>
      </c>
      <c r="B1377" t="s">
        <v>3879</v>
      </c>
      <c r="C1377" s="116">
        <v>47</v>
      </c>
      <c r="D1377" s="116" t="s">
        <v>28</v>
      </c>
      <c r="E1377" t="s">
        <v>1454</v>
      </c>
      <c r="F1377" s="116" t="s">
        <v>451</v>
      </c>
      <c r="G1377" s="116" t="s">
        <v>1490</v>
      </c>
      <c r="H1377" s="116">
        <v>1045</v>
      </c>
      <c r="I1377" s="116">
        <v>36</v>
      </c>
      <c r="J1377" s="116">
        <v>27</v>
      </c>
    </row>
    <row r="1378" spans="1:10" x14ac:dyDescent="0.25">
      <c r="A1378" s="116">
        <v>2485</v>
      </c>
      <c r="B1378" t="s">
        <v>3879</v>
      </c>
      <c r="C1378" s="116">
        <v>47</v>
      </c>
      <c r="D1378" s="116" t="s">
        <v>28</v>
      </c>
      <c r="E1378" t="s">
        <v>1454</v>
      </c>
      <c r="F1378" s="116" t="s">
        <v>453</v>
      </c>
      <c r="G1378" s="116" t="s">
        <v>1491</v>
      </c>
      <c r="H1378" s="116">
        <v>1046</v>
      </c>
      <c r="I1378" s="116">
        <v>37</v>
      </c>
      <c r="J1378" s="116">
        <v>31</v>
      </c>
    </row>
    <row r="1379" spans="1:10" x14ac:dyDescent="0.25">
      <c r="A1379" s="116">
        <v>2486</v>
      </c>
      <c r="B1379" t="s">
        <v>3879</v>
      </c>
      <c r="C1379" s="116">
        <v>47</v>
      </c>
      <c r="D1379" s="116" t="s">
        <v>28</v>
      </c>
      <c r="E1379" t="s">
        <v>1454</v>
      </c>
      <c r="F1379" s="116" t="s">
        <v>455</v>
      </c>
      <c r="G1379" s="116" t="s">
        <v>1492</v>
      </c>
      <c r="H1379" s="116">
        <v>1047</v>
      </c>
      <c r="I1379" s="116">
        <v>38</v>
      </c>
      <c r="J1379" s="116">
        <v>3</v>
      </c>
    </row>
    <row r="1380" spans="1:10" x14ac:dyDescent="0.25">
      <c r="A1380" s="116">
        <v>2487</v>
      </c>
      <c r="B1380" t="s">
        <v>3879</v>
      </c>
      <c r="C1380" s="116">
        <v>47</v>
      </c>
      <c r="D1380" s="116" t="s">
        <v>28</v>
      </c>
      <c r="E1380" t="s">
        <v>1454</v>
      </c>
      <c r="F1380" s="116" t="s">
        <v>457</v>
      </c>
      <c r="G1380" s="116" t="s">
        <v>1493</v>
      </c>
      <c r="H1380" s="116">
        <v>1048</v>
      </c>
      <c r="I1380" s="116">
        <v>39</v>
      </c>
      <c r="J1380" s="116">
        <v>22</v>
      </c>
    </row>
    <row r="1381" spans="1:10" x14ac:dyDescent="0.25">
      <c r="A1381" s="116">
        <v>2488</v>
      </c>
      <c r="B1381" t="s">
        <v>3879</v>
      </c>
      <c r="C1381" s="116">
        <v>47</v>
      </c>
      <c r="D1381" s="116" t="s">
        <v>28</v>
      </c>
      <c r="E1381" t="s">
        <v>1454</v>
      </c>
      <c r="F1381" s="116" t="s">
        <v>459</v>
      </c>
      <c r="G1381" s="116" t="s">
        <v>1494</v>
      </c>
      <c r="H1381" s="116">
        <v>1049</v>
      </c>
      <c r="I1381" s="116">
        <v>40</v>
      </c>
      <c r="J1381" s="116">
        <v>9</v>
      </c>
    </row>
    <row r="1382" spans="1:10" x14ac:dyDescent="0.25">
      <c r="A1382" s="116">
        <v>2489</v>
      </c>
      <c r="B1382" t="s">
        <v>3879</v>
      </c>
      <c r="C1382" s="116">
        <v>47</v>
      </c>
      <c r="D1382" s="116" t="s">
        <v>28</v>
      </c>
      <c r="E1382" t="s">
        <v>1454</v>
      </c>
      <c r="F1382" s="116" t="s">
        <v>461</v>
      </c>
      <c r="G1382" s="116" t="s">
        <v>1495</v>
      </c>
      <c r="H1382" s="116">
        <v>1050</v>
      </c>
      <c r="I1382" s="116">
        <v>41</v>
      </c>
      <c r="J1382" s="116">
        <v>47</v>
      </c>
    </row>
    <row r="1383" spans="1:10" ht="30" x14ac:dyDescent="0.25">
      <c r="A1383" s="116">
        <v>2490</v>
      </c>
      <c r="B1383" t="s">
        <v>3879</v>
      </c>
      <c r="C1383" s="116">
        <v>47</v>
      </c>
      <c r="D1383" s="116" t="s">
        <v>28</v>
      </c>
      <c r="E1383" t="s">
        <v>1454</v>
      </c>
      <c r="F1383" s="116" t="s">
        <v>463</v>
      </c>
      <c r="G1383" s="116" t="s">
        <v>1496</v>
      </c>
      <c r="H1383" s="116">
        <v>1051</v>
      </c>
      <c r="I1383" s="116">
        <v>42</v>
      </c>
      <c r="J1383" s="116">
        <v>19</v>
      </c>
    </row>
    <row r="1384" spans="1:10" x14ac:dyDescent="0.25">
      <c r="A1384" s="116">
        <v>2491</v>
      </c>
      <c r="B1384" t="s">
        <v>3879</v>
      </c>
      <c r="C1384" s="116">
        <v>47</v>
      </c>
      <c r="D1384" s="116" t="s">
        <v>28</v>
      </c>
      <c r="E1384" t="s">
        <v>1454</v>
      </c>
      <c r="F1384" s="116" t="s">
        <v>465</v>
      </c>
      <c r="G1384" s="116" t="s">
        <v>1497</v>
      </c>
      <c r="H1384" s="116">
        <v>1052</v>
      </c>
      <c r="I1384" s="116">
        <v>43</v>
      </c>
      <c r="J1384" s="116">
        <v>2</v>
      </c>
    </row>
    <row r="1385" spans="1:10" x14ac:dyDescent="0.25">
      <c r="A1385" s="116">
        <v>2492</v>
      </c>
      <c r="B1385" t="s">
        <v>3879</v>
      </c>
      <c r="C1385" s="116">
        <v>47</v>
      </c>
      <c r="D1385" s="116" t="s">
        <v>28</v>
      </c>
      <c r="E1385" t="s">
        <v>1454</v>
      </c>
      <c r="F1385" s="116" t="s">
        <v>467</v>
      </c>
      <c r="G1385" s="116" t="s">
        <v>1498</v>
      </c>
      <c r="H1385" s="116">
        <v>1053</v>
      </c>
      <c r="I1385" s="116">
        <v>44</v>
      </c>
      <c r="J1385" s="116">
        <v>18</v>
      </c>
    </row>
    <row r="1386" spans="1:10" x14ac:dyDescent="0.25">
      <c r="A1386" s="116">
        <v>2493</v>
      </c>
      <c r="B1386" t="s">
        <v>3879</v>
      </c>
      <c r="C1386" s="116">
        <v>47</v>
      </c>
      <c r="D1386" s="116" t="s">
        <v>28</v>
      </c>
      <c r="E1386" t="s">
        <v>1454</v>
      </c>
      <c r="F1386" s="116" t="s">
        <v>469</v>
      </c>
      <c r="G1386" s="116" t="s">
        <v>1499</v>
      </c>
      <c r="H1386" s="116">
        <v>1054</v>
      </c>
      <c r="I1386" s="116">
        <v>45</v>
      </c>
      <c r="J1386" s="116">
        <v>40</v>
      </c>
    </row>
    <row r="1387" spans="1:10" x14ac:dyDescent="0.25">
      <c r="A1387" s="116">
        <v>2494</v>
      </c>
      <c r="B1387" t="s">
        <v>3879</v>
      </c>
      <c r="C1387" s="116">
        <v>47</v>
      </c>
      <c r="D1387" s="116" t="s">
        <v>28</v>
      </c>
      <c r="E1387" t="s">
        <v>1454</v>
      </c>
      <c r="F1387" s="116" t="s">
        <v>471</v>
      </c>
      <c r="G1387" s="116" t="s">
        <v>1500</v>
      </c>
      <c r="H1387" s="116">
        <v>1055</v>
      </c>
      <c r="I1387" s="116">
        <v>46</v>
      </c>
      <c r="J1387" s="116">
        <v>25</v>
      </c>
    </row>
    <row r="1388" spans="1:10" x14ac:dyDescent="0.25">
      <c r="A1388" s="116">
        <v>2495</v>
      </c>
      <c r="B1388" t="s">
        <v>3879</v>
      </c>
      <c r="C1388" s="116">
        <v>47</v>
      </c>
      <c r="D1388" s="116" t="s">
        <v>28</v>
      </c>
      <c r="E1388" t="s">
        <v>1454</v>
      </c>
      <c r="F1388" s="116" t="s">
        <v>473</v>
      </c>
      <c r="G1388" s="116" t="s">
        <v>1501</v>
      </c>
      <c r="H1388" s="116">
        <v>1056</v>
      </c>
      <c r="I1388" s="116">
        <v>47</v>
      </c>
      <c r="J1388" s="116">
        <v>11</v>
      </c>
    </row>
    <row r="1389" spans="1:10" x14ac:dyDescent="0.25">
      <c r="A1389" s="116">
        <v>2496</v>
      </c>
      <c r="B1389" t="s">
        <v>3880</v>
      </c>
      <c r="C1389" s="116">
        <v>47</v>
      </c>
      <c r="D1389" s="116" t="s">
        <v>51</v>
      </c>
      <c r="E1389" t="s">
        <v>1454</v>
      </c>
      <c r="F1389" s="116" t="s">
        <v>381</v>
      </c>
      <c r="G1389" s="116" t="s">
        <v>1502</v>
      </c>
      <c r="H1389" s="116">
        <v>914</v>
      </c>
      <c r="I1389" s="116">
        <v>1</v>
      </c>
      <c r="J1389" s="116">
        <v>37</v>
      </c>
    </row>
    <row r="1390" spans="1:10" x14ac:dyDescent="0.25">
      <c r="A1390" s="116">
        <v>2497</v>
      </c>
      <c r="B1390" t="s">
        <v>3880</v>
      </c>
      <c r="C1390" s="116">
        <v>47</v>
      </c>
      <c r="D1390" s="116" t="s">
        <v>51</v>
      </c>
      <c r="E1390" t="s">
        <v>1454</v>
      </c>
      <c r="F1390" s="116" t="s">
        <v>383</v>
      </c>
      <c r="G1390" s="116" t="s">
        <v>1503</v>
      </c>
      <c r="H1390" s="116">
        <v>915</v>
      </c>
      <c r="I1390" s="116">
        <v>2</v>
      </c>
      <c r="J1390" s="116">
        <v>12</v>
      </c>
    </row>
    <row r="1391" spans="1:10" x14ac:dyDescent="0.25">
      <c r="A1391" s="116">
        <v>2498</v>
      </c>
      <c r="B1391" t="s">
        <v>3880</v>
      </c>
      <c r="C1391" s="116">
        <v>47</v>
      </c>
      <c r="D1391" s="116" t="s">
        <v>51</v>
      </c>
      <c r="E1391" t="s">
        <v>1454</v>
      </c>
      <c r="F1391" s="116" t="s">
        <v>385</v>
      </c>
      <c r="G1391" s="116" t="s">
        <v>1504</v>
      </c>
      <c r="H1391" s="116">
        <v>916</v>
      </c>
      <c r="I1391" s="116">
        <v>3</v>
      </c>
      <c r="J1391" s="116">
        <v>35</v>
      </c>
    </row>
    <row r="1392" spans="1:10" x14ac:dyDescent="0.25">
      <c r="A1392" s="116">
        <v>2499</v>
      </c>
      <c r="B1392" t="s">
        <v>3880</v>
      </c>
      <c r="C1392" s="116">
        <v>47</v>
      </c>
      <c r="D1392" s="116" t="s">
        <v>51</v>
      </c>
      <c r="E1392" t="s">
        <v>1454</v>
      </c>
      <c r="F1392" s="116" t="s">
        <v>387</v>
      </c>
      <c r="G1392" s="116" t="s">
        <v>1505</v>
      </c>
      <c r="H1392" s="116">
        <v>917</v>
      </c>
      <c r="I1392" s="116">
        <v>4</v>
      </c>
      <c r="J1392" s="116">
        <v>45</v>
      </c>
    </row>
    <row r="1393" spans="1:10" x14ac:dyDescent="0.25">
      <c r="A1393" s="116">
        <v>2500</v>
      </c>
      <c r="B1393" t="s">
        <v>3880</v>
      </c>
      <c r="C1393" s="116">
        <v>47</v>
      </c>
      <c r="D1393" s="116" t="s">
        <v>51</v>
      </c>
      <c r="E1393" t="s">
        <v>1454</v>
      </c>
      <c r="F1393" s="116" t="s">
        <v>389</v>
      </c>
      <c r="G1393" s="116" t="s">
        <v>1506</v>
      </c>
      <c r="H1393" s="116">
        <v>918</v>
      </c>
      <c r="I1393" s="116">
        <v>5</v>
      </c>
      <c r="J1393" s="116">
        <v>7</v>
      </c>
    </row>
    <row r="1394" spans="1:10" x14ac:dyDescent="0.25">
      <c r="A1394" s="116">
        <v>2501</v>
      </c>
      <c r="B1394" t="s">
        <v>3880</v>
      </c>
      <c r="C1394" s="116">
        <v>47</v>
      </c>
      <c r="D1394" s="116" t="s">
        <v>51</v>
      </c>
      <c r="E1394" t="s">
        <v>1454</v>
      </c>
      <c r="F1394" s="116" t="s">
        <v>391</v>
      </c>
      <c r="G1394" s="116" t="s">
        <v>1507</v>
      </c>
      <c r="H1394" s="116">
        <v>919</v>
      </c>
      <c r="I1394" s="116">
        <v>6</v>
      </c>
      <c r="J1394" s="116">
        <v>10</v>
      </c>
    </row>
    <row r="1395" spans="1:10" x14ac:dyDescent="0.25">
      <c r="A1395" s="116">
        <v>2502</v>
      </c>
      <c r="B1395" t="s">
        <v>3880</v>
      </c>
      <c r="C1395" s="116">
        <v>47</v>
      </c>
      <c r="D1395" s="116" t="s">
        <v>51</v>
      </c>
      <c r="E1395" t="s">
        <v>1454</v>
      </c>
      <c r="F1395" s="116" t="s">
        <v>393</v>
      </c>
      <c r="G1395" s="116" t="s">
        <v>1508</v>
      </c>
      <c r="H1395" s="116">
        <v>920</v>
      </c>
      <c r="I1395" s="116">
        <v>7</v>
      </c>
      <c r="J1395" s="116">
        <v>26</v>
      </c>
    </row>
    <row r="1396" spans="1:10" x14ac:dyDescent="0.25">
      <c r="A1396" s="116">
        <v>2503</v>
      </c>
      <c r="B1396" t="s">
        <v>3880</v>
      </c>
      <c r="C1396" s="116">
        <v>47</v>
      </c>
      <c r="D1396" s="116" t="s">
        <v>51</v>
      </c>
      <c r="E1396" t="s">
        <v>1454</v>
      </c>
      <c r="F1396" s="116" t="s">
        <v>395</v>
      </c>
      <c r="G1396" s="116" t="s">
        <v>1509</v>
      </c>
      <c r="H1396" s="116">
        <v>921</v>
      </c>
      <c r="I1396" s="116">
        <v>8</v>
      </c>
      <c r="J1396" s="116">
        <v>14</v>
      </c>
    </row>
    <row r="1397" spans="1:10" x14ac:dyDescent="0.25">
      <c r="A1397" s="116">
        <v>2504</v>
      </c>
      <c r="B1397" t="s">
        <v>3880</v>
      </c>
      <c r="C1397" s="116">
        <v>47</v>
      </c>
      <c r="D1397" s="116" t="s">
        <v>51</v>
      </c>
      <c r="E1397" t="s">
        <v>1454</v>
      </c>
      <c r="F1397" s="116" t="s">
        <v>397</v>
      </c>
      <c r="G1397" s="116" t="s">
        <v>1510</v>
      </c>
      <c r="H1397" s="116">
        <v>922</v>
      </c>
      <c r="I1397" s="116">
        <v>9</v>
      </c>
      <c r="J1397" s="116">
        <v>8</v>
      </c>
    </row>
    <row r="1398" spans="1:10" x14ac:dyDescent="0.25">
      <c r="A1398" s="116">
        <v>2505</v>
      </c>
      <c r="B1398" t="s">
        <v>3880</v>
      </c>
      <c r="C1398" s="116">
        <v>47</v>
      </c>
      <c r="D1398" s="116" t="s">
        <v>51</v>
      </c>
      <c r="E1398" t="s">
        <v>1454</v>
      </c>
      <c r="F1398" s="116" t="s">
        <v>399</v>
      </c>
      <c r="G1398" s="116" t="s">
        <v>1511</v>
      </c>
      <c r="H1398" s="116">
        <v>923</v>
      </c>
      <c r="I1398" s="116">
        <v>10</v>
      </c>
      <c r="J1398" s="116">
        <v>4</v>
      </c>
    </row>
    <row r="1399" spans="1:10" x14ac:dyDescent="0.25">
      <c r="A1399" s="116">
        <v>2506</v>
      </c>
      <c r="B1399" t="s">
        <v>3880</v>
      </c>
      <c r="C1399" s="116">
        <v>47</v>
      </c>
      <c r="D1399" s="116" t="s">
        <v>51</v>
      </c>
      <c r="E1399" t="s">
        <v>1454</v>
      </c>
      <c r="F1399" s="116" t="s">
        <v>401</v>
      </c>
      <c r="G1399" s="116" t="s">
        <v>1512</v>
      </c>
      <c r="H1399" s="116">
        <v>924</v>
      </c>
      <c r="I1399" s="116">
        <v>11</v>
      </c>
      <c r="J1399" s="116">
        <v>21</v>
      </c>
    </row>
    <row r="1400" spans="1:10" x14ac:dyDescent="0.25">
      <c r="A1400" s="116">
        <v>2507</v>
      </c>
      <c r="B1400" t="s">
        <v>3880</v>
      </c>
      <c r="C1400" s="116">
        <v>47</v>
      </c>
      <c r="D1400" s="116" t="s">
        <v>51</v>
      </c>
      <c r="E1400" t="s">
        <v>1454</v>
      </c>
      <c r="F1400" s="116" t="s">
        <v>403</v>
      </c>
      <c r="G1400" s="116" t="s">
        <v>1513</v>
      </c>
      <c r="H1400" s="116">
        <v>925</v>
      </c>
      <c r="I1400" s="116">
        <v>12</v>
      </c>
      <c r="J1400" s="116">
        <v>46</v>
      </c>
    </row>
    <row r="1401" spans="1:10" ht="30" x14ac:dyDescent="0.25">
      <c r="A1401" s="116">
        <v>2508</v>
      </c>
      <c r="B1401" t="s">
        <v>3880</v>
      </c>
      <c r="C1401" s="116">
        <v>47</v>
      </c>
      <c r="D1401" s="116" t="s">
        <v>51</v>
      </c>
      <c r="E1401" t="s">
        <v>1454</v>
      </c>
      <c r="F1401" s="116" t="s">
        <v>405</v>
      </c>
      <c r="G1401" s="116" t="s">
        <v>1514</v>
      </c>
      <c r="H1401" s="116">
        <v>926</v>
      </c>
      <c r="I1401" s="116">
        <v>13</v>
      </c>
      <c r="J1401" s="116">
        <v>42</v>
      </c>
    </row>
    <row r="1402" spans="1:10" ht="30" x14ac:dyDescent="0.25">
      <c r="A1402" s="116">
        <v>2509</v>
      </c>
      <c r="B1402" t="s">
        <v>3880</v>
      </c>
      <c r="C1402" s="116">
        <v>47</v>
      </c>
      <c r="D1402" s="116" t="s">
        <v>51</v>
      </c>
      <c r="E1402" t="s">
        <v>1454</v>
      </c>
      <c r="F1402" s="116" t="s">
        <v>407</v>
      </c>
      <c r="G1402" s="116" t="s">
        <v>1515</v>
      </c>
      <c r="H1402" s="116">
        <v>927</v>
      </c>
      <c r="I1402" s="116">
        <v>14</v>
      </c>
      <c r="J1402" s="116">
        <v>29</v>
      </c>
    </row>
    <row r="1403" spans="1:10" x14ac:dyDescent="0.25">
      <c r="A1403" s="116">
        <v>2510</v>
      </c>
      <c r="B1403" t="s">
        <v>3880</v>
      </c>
      <c r="C1403" s="116">
        <v>47</v>
      </c>
      <c r="D1403" s="116" t="s">
        <v>51</v>
      </c>
      <c r="E1403" t="s">
        <v>1454</v>
      </c>
      <c r="F1403" s="116" t="s">
        <v>409</v>
      </c>
      <c r="G1403" s="116" t="s">
        <v>1516</v>
      </c>
      <c r="H1403" s="116">
        <v>928</v>
      </c>
      <c r="I1403" s="116">
        <v>15</v>
      </c>
      <c r="J1403" s="116">
        <v>17</v>
      </c>
    </row>
    <row r="1404" spans="1:10" ht="30" x14ac:dyDescent="0.25">
      <c r="A1404" s="116">
        <v>2511</v>
      </c>
      <c r="B1404" t="s">
        <v>3880</v>
      </c>
      <c r="C1404" s="116">
        <v>47</v>
      </c>
      <c r="D1404" s="116" t="s">
        <v>51</v>
      </c>
      <c r="E1404" t="s">
        <v>1454</v>
      </c>
      <c r="F1404" s="116" t="s">
        <v>411</v>
      </c>
      <c r="G1404" s="116" t="s">
        <v>1517</v>
      </c>
      <c r="H1404" s="116">
        <v>929</v>
      </c>
      <c r="I1404" s="116">
        <v>16</v>
      </c>
      <c r="J1404" s="116">
        <v>23</v>
      </c>
    </row>
    <row r="1405" spans="1:10" x14ac:dyDescent="0.25">
      <c r="A1405" s="116">
        <v>2512</v>
      </c>
      <c r="B1405" t="s">
        <v>3880</v>
      </c>
      <c r="C1405" s="116">
        <v>47</v>
      </c>
      <c r="D1405" s="116" t="s">
        <v>51</v>
      </c>
      <c r="E1405" t="s">
        <v>1454</v>
      </c>
      <c r="F1405" s="116" t="s">
        <v>413</v>
      </c>
      <c r="G1405" s="116" t="s">
        <v>1518</v>
      </c>
      <c r="H1405" s="116">
        <v>930</v>
      </c>
      <c r="I1405" s="116">
        <v>17</v>
      </c>
      <c r="J1405" s="116">
        <v>24</v>
      </c>
    </row>
    <row r="1406" spans="1:10" x14ac:dyDescent="0.25">
      <c r="A1406" s="116">
        <v>2513</v>
      </c>
      <c r="B1406" t="s">
        <v>3880</v>
      </c>
      <c r="C1406" s="116">
        <v>47</v>
      </c>
      <c r="D1406" s="116" t="s">
        <v>51</v>
      </c>
      <c r="E1406" t="s">
        <v>1454</v>
      </c>
      <c r="F1406" s="116" t="s">
        <v>415</v>
      </c>
      <c r="G1406" s="116" t="s">
        <v>1519</v>
      </c>
      <c r="H1406" s="116">
        <v>931</v>
      </c>
      <c r="I1406" s="116">
        <v>18</v>
      </c>
      <c r="J1406" s="116">
        <v>32</v>
      </c>
    </row>
    <row r="1407" spans="1:10" x14ac:dyDescent="0.25">
      <c r="A1407" s="116">
        <v>2514</v>
      </c>
      <c r="B1407" t="s">
        <v>3880</v>
      </c>
      <c r="C1407" s="116">
        <v>47</v>
      </c>
      <c r="D1407" s="116" t="s">
        <v>51</v>
      </c>
      <c r="E1407" t="s">
        <v>1454</v>
      </c>
      <c r="F1407" s="116" t="s">
        <v>417</v>
      </c>
      <c r="G1407" s="116" t="s">
        <v>1520</v>
      </c>
      <c r="H1407" s="116">
        <v>932</v>
      </c>
      <c r="I1407" s="116">
        <v>19</v>
      </c>
      <c r="J1407" s="116">
        <v>16</v>
      </c>
    </row>
    <row r="1408" spans="1:10" x14ac:dyDescent="0.25">
      <c r="A1408" s="116">
        <v>2515</v>
      </c>
      <c r="B1408" t="s">
        <v>3880</v>
      </c>
      <c r="C1408" s="116">
        <v>47</v>
      </c>
      <c r="D1408" s="116" t="s">
        <v>51</v>
      </c>
      <c r="E1408" t="s">
        <v>1454</v>
      </c>
      <c r="F1408" s="116" t="s">
        <v>419</v>
      </c>
      <c r="G1408" s="116" t="s">
        <v>1521</v>
      </c>
      <c r="H1408" s="116">
        <v>933</v>
      </c>
      <c r="I1408" s="116">
        <v>20</v>
      </c>
      <c r="J1408" s="116">
        <v>41</v>
      </c>
    </row>
    <row r="1409" spans="1:10" x14ac:dyDescent="0.25">
      <c r="A1409" s="116">
        <v>2516</v>
      </c>
      <c r="B1409" t="s">
        <v>3880</v>
      </c>
      <c r="C1409" s="116">
        <v>47</v>
      </c>
      <c r="D1409" s="116" t="s">
        <v>51</v>
      </c>
      <c r="E1409" t="s">
        <v>1454</v>
      </c>
      <c r="F1409" s="116" t="s">
        <v>421</v>
      </c>
      <c r="G1409" s="116" t="s">
        <v>1522</v>
      </c>
      <c r="H1409" s="116">
        <v>934</v>
      </c>
      <c r="I1409" s="116">
        <v>21</v>
      </c>
      <c r="J1409" s="116">
        <v>13</v>
      </c>
    </row>
    <row r="1410" spans="1:10" x14ac:dyDescent="0.25">
      <c r="A1410" s="116">
        <v>2517</v>
      </c>
      <c r="B1410" t="s">
        <v>3880</v>
      </c>
      <c r="C1410" s="116">
        <v>47</v>
      </c>
      <c r="D1410" s="116" t="s">
        <v>51</v>
      </c>
      <c r="E1410" t="s">
        <v>1454</v>
      </c>
      <c r="F1410" s="116" t="s">
        <v>423</v>
      </c>
      <c r="G1410" s="116" t="s">
        <v>1523</v>
      </c>
      <c r="H1410" s="116">
        <v>935</v>
      </c>
      <c r="I1410" s="116">
        <v>22</v>
      </c>
      <c r="J1410" s="116">
        <v>39</v>
      </c>
    </row>
    <row r="1411" spans="1:10" x14ac:dyDescent="0.25">
      <c r="A1411" s="116">
        <v>2518</v>
      </c>
      <c r="B1411" t="s">
        <v>3880</v>
      </c>
      <c r="C1411" s="116">
        <v>47</v>
      </c>
      <c r="D1411" s="116" t="s">
        <v>51</v>
      </c>
      <c r="E1411" t="s">
        <v>1454</v>
      </c>
      <c r="F1411" s="116" t="s">
        <v>425</v>
      </c>
      <c r="G1411" s="116" t="s">
        <v>1524</v>
      </c>
      <c r="H1411" s="116">
        <v>936</v>
      </c>
      <c r="I1411" s="116">
        <v>23</v>
      </c>
      <c r="J1411" s="116">
        <v>6</v>
      </c>
    </row>
    <row r="1412" spans="1:10" x14ac:dyDescent="0.25">
      <c r="A1412" s="116">
        <v>2519</v>
      </c>
      <c r="B1412" t="s">
        <v>3880</v>
      </c>
      <c r="C1412" s="116">
        <v>47</v>
      </c>
      <c r="D1412" s="116" t="s">
        <v>51</v>
      </c>
      <c r="E1412" t="s">
        <v>1454</v>
      </c>
      <c r="F1412" s="116" t="s">
        <v>427</v>
      </c>
      <c r="G1412" s="116" t="s">
        <v>1525</v>
      </c>
      <c r="H1412" s="116">
        <v>937</v>
      </c>
      <c r="I1412" s="116">
        <v>24</v>
      </c>
      <c r="J1412" s="116">
        <v>34</v>
      </c>
    </row>
    <row r="1413" spans="1:10" x14ac:dyDescent="0.25">
      <c r="A1413" s="116">
        <v>2520</v>
      </c>
      <c r="B1413" t="s">
        <v>3880</v>
      </c>
      <c r="C1413" s="116">
        <v>47</v>
      </c>
      <c r="D1413" s="116" t="s">
        <v>51</v>
      </c>
      <c r="E1413" t="s">
        <v>1454</v>
      </c>
      <c r="F1413" s="116" t="s">
        <v>429</v>
      </c>
      <c r="G1413" s="116" t="s">
        <v>1526</v>
      </c>
      <c r="H1413" s="116">
        <v>938</v>
      </c>
      <c r="I1413" s="116">
        <v>25</v>
      </c>
      <c r="J1413" s="116">
        <v>5</v>
      </c>
    </row>
    <row r="1414" spans="1:10" x14ac:dyDescent="0.25">
      <c r="A1414" s="116">
        <v>2521</v>
      </c>
      <c r="B1414" t="s">
        <v>3880</v>
      </c>
      <c r="C1414" s="116">
        <v>47</v>
      </c>
      <c r="D1414" s="116" t="s">
        <v>51</v>
      </c>
      <c r="E1414" t="s">
        <v>1454</v>
      </c>
      <c r="F1414" s="116" t="s">
        <v>431</v>
      </c>
      <c r="G1414" s="116" t="s">
        <v>1527</v>
      </c>
      <c r="H1414" s="116">
        <v>939</v>
      </c>
      <c r="I1414" s="116">
        <v>26</v>
      </c>
      <c r="J1414" s="116">
        <v>30</v>
      </c>
    </row>
    <row r="1415" spans="1:10" x14ac:dyDescent="0.25">
      <c r="A1415" s="116">
        <v>2522</v>
      </c>
      <c r="B1415" t="s">
        <v>3880</v>
      </c>
      <c r="C1415" s="116">
        <v>47</v>
      </c>
      <c r="D1415" s="116" t="s">
        <v>51</v>
      </c>
      <c r="E1415" t="s">
        <v>1454</v>
      </c>
      <c r="F1415" s="116" t="s">
        <v>433</v>
      </c>
      <c r="G1415" s="116" t="s">
        <v>1528</v>
      </c>
      <c r="H1415" s="116">
        <v>940</v>
      </c>
      <c r="I1415" s="116">
        <v>27</v>
      </c>
      <c r="J1415" s="116">
        <v>43</v>
      </c>
    </row>
    <row r="1416" spans="1:10" x14ac:dyDescent="0.25">
      <c r="A1416" s="116">
        <v>2523</v>
      </c>
      <c r="B1416" t="s">
        <v>3880</v>
      </c>
      <c r="C1416" s="116">
        <v>47</v>
      </c>
      <c r="D1416" s="116" t="s">
        <v>51</v>
      </c>
      <c r="E1416" t="s">
        <v>1454</v>
      </c>
      <c r="F1416" s="116" t="s">
        <v>435</v>
      </c>
      <c r="G1416" s="116" t="s">
        <v>1529</v>
      </c>
      <c r="H1416" s="116">
        <v>941</v>
      </c>
      <c r="I1416" s="116">
        <v>28</v>
      </c>
      <c r="J1416" s="116">
        <v>33</v>
      </c>
    </row>
    <row r="1417" spans="1:10" x14ac:dyDescent="0.25">
      <c r="A1417" s="116">
        <v>2524</v>
      </c>
      <c r="B1417" t="s">
        <v>3880</v>
      </c>
      <c r="C1417" s="116">
        <v>47</v>
      </c>
      <c r="D1417" s="116" t="s">
        <v>51</v>
      </c>
      <c r="E1417" t="s">
        <v>1454</v>
      </c>
      <c r="F1417" s="116" t="s">
        <v>437</v>
      </c>
      <c r="G1417" s="116" t="s">
        <v>1530</v>
      </c>
      <c r="H1417" s="116">
        <v>942</v>
      </c>
      <c r="I1417" s="116">
        <v>29</v>
      </c>
      <c r="J1417" s="116">
        <v>15</v>
      </c>
    </row>
    <row r="1418" spans="1:10" x14ac:dyDescent="0.25">
      <c r="A1418" s="116">
        <v>2525</v>
      </c>
      <c r="B1418" t="s">
        <v>3880</v>
      </c>
      <c r="C1418" s="116">
        <v>47</v>
      </c>
      <c r="D1418" s="116" t="s">
        <v>51</v>
      </c>
      <c r="E1418" t="s">
        <v>1454</v>
      </c>
      <c r="F1418" s="116" t="s">
        <v>439</v>
      </c>
      <c r="G1418" s="116" t="s">
        <v>1531</v>
      </c>
      <c r="H1418" s="116">
        <v>943</v>
      </c>
      <c r="I1418" s="116">
        <v>30</v>
      </c>
      <c r="J1418" s="116">
        <v>36</v>
      </c>
    </row>
    <row r="1419" spans="1:10" ht="30" x14ac:dyDescent="0.25">
      <c r="A1419" s="116">
        <v>2526</v>
      </c>
      <c r="B1419" t="s">
        <v>3880</v>
      </c>
      <c r="C1419" s="116">
        <v>47</v>
      </c>
      <c r="D1419" s="116" t="s">
        <v>51</v>
      </c>
      <c r="E1419" t="s">
        <v>1454</v>
      </c>
      <c r="F1419" s="116" t="s">
        <v>441</v>
      </c>
      <c r="G1419" s="116" t="s">
        <v>1532</v>
      </c>
      <c r="H1419" s="116">
        <v>944</v>
      </c>
      <c r="I1419" s="116">
        <v>31</v>
      </c>
      <c r="J1419" s="116">
        <v>20</v>
      </c>
    </row>
    <row r="1420" spans="1:10" x14ac:dyDescent="0.25">
      <c r="A1420" s="116">
        <v>2527</v>
      </c>
      <c r="B1420" t="s">
        <v>3880</v>
      </c>
      <c r="C1420" s="116">
        <v>47</v>
      </c>
      <c r="D1420" s="116" t="s">
        <v>51</v>
      </c>
      <c r="E1420" t="s">
        <v>1454</v>
      </c>
      <c r="F1420" s="116" t="s">
        <v>443</v>
      </c>
      <c r="G1420" s="116" t="s">
        <v>1533</v>
      </c>
      <c r="H1420" s="116">
        <v>945</v>
      </c>
      <c r="I1420" s="116">
        <v>32</v>
      </c>
      <c r="J1420" s="116">
        <v>44</v>
      </c>
    </row>
    <row r="1421" spans="1:10" ht="30" x14ac:dyDescent="0.25">
      <c r="A1421" s="116">
        <v>2528</v>
      </c>
      <c r="B1421" t="s">
        <v>3880</v>
      </c>
      <c r="C1421" s="116">
        <v>47</v>
      </c>
      <c r="D1421" s="116" t="s">
        <v>51</v>
      </c>
      <c r="E1421" t="s">
        <v>1454</v>
      </c>
      <c r="F1421" s="116" t="s">
        <v>445</v>
      </c>
      <c r="G1421" s="116" t="s">
        <v>1534</v>
      </c>
      <c r="H1421" s="116">
        <v>946</v>
      </c>
      <c r="I1421" s="116">
        <v>33</v>
      </c>
      <c r="J1421" s="116">
        <v>1</v>
      </c>
    </row>
    <row r="1422" spans="1:10" x14ac:dyDescent="0.25">
      <c r="A1422" s="116">
        <v>2529</v>
      </c>
      <c r="B1422" t="s">
        <v>3880</v>
      </c>
      <c r="C1422" s="116">
        <v>47</v>
      </c>
      <c r="D1422" s="116" t="s">
        <v>51</v>
      </c>
      <c r="E1422" t="s">
        <v>1454</v>
      </c>
      <c r="F1422" s="116" t="s">
        <v>447</v>
      </c>
      <c r="G1422" s="116" t="s">
        <v>1535</v>
      </c>
      <c r="H1422" s="116">
        <v>947</v>
      </c>
      <c r="I1422" s="116">
        <v>34</v>
      </c>
      <c r="J1422" s="116">
        <v>28</v>
      </c>
    </row>
    <row r="1423" spans="1:10" x14ac:dyDescent="0.25">
      <c r="A1423" s="116">
        <v>2530</v>
      </c>
      <c r="B1423" t="s">
        <v>3880</v>
      </c>
      <c r="C1423" s="116">
        <v>47</v>
      </c>
      <c r="D1423" s="116" t="s">
        <v>51</v>
      </c>
      <c r="E1423" t="s">
        <v>1454</v>
      </c>
      <c r="F1423" s="116" t="s">
        <v>449</v>
      </c>
      <c r="G1423" s="116" t="s">
        <v>1536</v>
      </c>
      <c r="H1423" s="116">
        <v>948</v>
      </c>
      <c r="I1423" s="116">
        <v>35</v>
      </c>
      <c r="J1423" s="116">
        <v>38</v>
      </c>
    </row>
    <row r="1424" spans="1:10" ht="30" x14ac:dyDescent="0.25">
      <c r="A1424" s="116">
        <v>2531</v>
      </c>
      <c r="B1424" t="s">
        <v>3880</v>
      </c>
      <c r="C1424" s="116">
        <v>47</v>
      </c>
      <c r="D1424" s="116" t="s">
        <v>51</v>
      </c>
      <c r="E1424" t="s">
        <v>1454</v>
      </c>
      <c r="F1424" s="116" t="s">
        <v>451</v>
      </c>
      <c r="G1424" s="116" t="s">
        <v>1537</v>
      </c>
      <c r="H1424" s="116">
        <v>949</v>
      </c>
      <c r="I1424" s="116">
        <v>36</v>
      </c>
      <c r="J1424" s="116">
        <v>27</v>
      </c>
    </row>
    <row r="1425" spans="1:10" x14ac:dyDescent="0.25">
      <c r="A1425" s="116">
        <v>2532</v>
      </c>
      <c r="B1425" t="s">
        <v>3880</v>
      </c>
      <c r="C1425" s="116">
        <v>47</v>
      </c>
      <c r="D1425" s="116" t="s">
        <v>51</v>
      </c>
      <c r="E1425" t="s">
        <v>1454</v>
      </c>
      <c r="F1425" s="116" t="s">
        <v>453</v>
      </c>
      <c r="G1425" s="116" t="s">
        <v>1538</v>
      </c>
      <c r="H1425" s="116">
        <v>950</v>
      </c>
      <c r="I1425" s="116">
        <v>37</v>
      </c>
      <c r="J1425" s="116">
        <v>31</v>
      </c>
    </row>
    <row r="1426" spans="1:10" x14ac:dyDescent="0.25">
      <c r="A1426" s="116">
        <v>2533</v>
      </c>
      <c r="B1426" t="s">
        <v>3880</v>
      </c>
      <c r="C1426" s="116">
        <v>47</v>
      </c>
      <c r="D1426" s="116" t="s">
        <v>51</v>
      </c>
      <c r="E1426" t="s">
        <v>1454</v>
      </c>
      <c r="F1426" s="116" t="s">
        <v>455</v>
      </c>
      <c r="G1426" s="116" t="s">
        <v>1539</v>
      </c>
      <c r="H1426" s="116">
        <v>951</v>
      </c>
      <c r="I1426" s="116">
        <v>38</v>
      </c>
      <c r="J1426" s="116">
        <v>3</v>
      </c>
    </row>
    <row r="1427" spans="1:10" x14ac:dyDescent="0.25">
      <c r="A1427" s="116">
        <v>2534</v>
      </c>
      <c r="B1427" t="s">
        <v>3880</v>
      </c>
      <c r="C1427" s="116">
        <v>47</v>
      </c>
      <c r="D1427" s="116" t="s">
        <v>51</v>
      </c>
      <c r="E1427" t="s">
        <v>1454</v>
      </c>
      <c r="F1427" s="116" t="s">
        <v>457</v>
      </c>
      <c r="G1427" s="116" t="s">
        <v>1540</v>
      </c>
      <c r="H1427" s="116">
        <v>952</v>
      </c>
      <c r="I1427" s="116">
        <v>39</v>
      </c>
      <c r="J1427" s="116">
        <v>22</v>
      </c>
    </row>
    <row r="1428" spans="1:10" x14ac:dyDescent="0.25">
      <c r="A1428" s="116">
        <v>2535</v>
      </c>
      <c r="B1428" t="s">
        <v>3880</v>
      </c>
      <c r="C1428" s="116">
        <v>47</v>
      </c>
      <c r="D1428" s="116" t="s">
        <v>51</v>
      </c>
      <c r="E1428" t="s">
        <v>1454</v>
      </c>
      <c r="F1428" s="116" t="s">
        <v>459</v>
      </c>
      <c r="G1428" s="116" t="s">
        <v>1541</v>
      </c>
      <c r="H1428" s="116">
        <v>953</v>
      </c>
      <c r="I1428" s="116">
        <v>40</v>
      </c>
      <c r="J1428" s="116">
        <v>9</v>
      </c>
    </row>
    <row r="1429" spans="1:10" x14ac:dyDescent="0.25">
      <c r="A1429" s="116">
        <v>2536</v>
      </c>
      <c r="B1429" t="s">
        <v>3880</v>
      </c>
      <c r="C1429" s="116">
        <v>47</v>
      </c>
      <c r="D1429" s="116" t="s">
        <v>51</v>
      </c>
      <c r="E1429" t="s">
        <v>1454</v>
      </c>
      <c r="F1429" s="116" t="s">
        <v>461</v>
      </c>
      <c r="G1429" s="116" t="s">
        <v>1542</v>
      </c>
      <c r="H1429" s="116">
        <v>954</v>
      </c>
      <c r="I1429" s="116">
        <v>41</v>
      </c>
      <c r="J1429" s="116">
        <v>47</v>
      </c>
    </row>
    <row r="1430" spans="1:10" ht="30" x14ac:dyDescent="0.25">
      <c r="A1430" s="116">
        <v>2537</v>
      </c>
      <c r="B1430" t="s">
        <v>3880</v>
      </c>
      <c r="C1430" s="116">
        <v>47</v>
      </c>
      <c r="D1430" s="116" t="s">
        <v>51</v>
      </c>
      <c r="E1430" t="s">
        <v>1454</v>
      </c>
      <c r="F1430" s="116" t="s">
        <v>463</v>
      </c>
      <c r="G1430" s="116" t="s">
        <v>1543</v>
      </c>
      <c r="H1430" s="116">
        <v>955</v>
      </c>
      <c r="I1430" s="116">
        <v>42</v>
      </c>
      <c r="J1430" s="116">
        <v>19</v>
      </c>
    </row>
    <row r="1431" spans="1:10" x14ac:dyDescent="0.25">
      <c r="A1431" s="116">
        <v>2538</v>
      </c>
      <c r="B1431" t="s">
        <v>3880</v>
      </c>
      <c r="C1431" s="116">
        <v>47</v>
      </c>
      <c r="D1431" s="116" t="s">
        <v>51</v>
      </c>
      <c r="E1431" t="s">
        <v>1454</v>
      </c>
      <c r="F1431" s="116" t="s">
        <v>465</v>
      </c>
      <c r="G1431" s="116" t="s">
        <v>1544</v>
      </c>
      <c r="H1431" s="116">
        <v>956</v>
      </c>
      <c r="I1431" s="116">
        <v>43</v>
      </c>
      <c r="J1431" s="116">
        <v>2</v>
      </c>
    </row>
    <row r="1432" spans="1:10" ht="30" x14ac:dyDescent="0.25">
      <c r="A1432" s="116">
        <v>2539</v>
      </c>
      <c r="B1432" t="s">
        <v>3880</v>
      </c>
      <c r="C1432" s="116">
        <v>47</v>
      </c>
      <c r="D1432" s="116" t="s">
        <v>51</v>
      </c>
      <c r="E1432" t="s">
        <v>1454</v>
      </c>
      <c r="F1432" s="116" t="s">
        <v>467</v>
      </c>
      <c r="G1432" s="116" t="s">
        <v>1545</v>
      </c>
      <c r="H1432" s="116">
        <v>957</v>
      </c>
      <c r="I1432" s="116">
        <v>44</v>
      </c>
      <c r="J1432" s="116">
        <v>18</v>
      </c>
    </row>
    <row r="1433" spans="1:10" x14ac:dyDescent="0.25">
      <c r="A1433" s="116">
        <v>2540</v>
      </c>
      <c r="B1433" t="s">
        <v>3880</v>
      </c>
      <c r="C1433" s="116">
        <v>47</v>
      </c>
      <c r="D1433" s="116" t="s">
        <v>51</v>
      </c>
      <c r="E1433" t="s">
        <v>1454</v>
      </c>
      <c r="F1433" s="116" t="s">
        <v>469</v>
      </c>
      <c r="G1433" s="116" t="s">
        <v>1546</v>
      </c>
      <c r="H1433" s="116">
        <v>958</v>
      </c>
      <c r="I1433" s="116">
        <v>45</v>
      </c>
      <c r="J1433" s="116">
        <v>40</v>
      </c>
    </row>
    <row r="1434" spans="1:10" x14ac:dyDescent="0.25">
      <c r="A1434" s="116">
        <v>2541</v>
      </c>
      <c r="B1434" t="s">
        <v>3880</v>
      </c>
      <c r="C1434" s="116">
        <v>47</v>
      </c>
      <c r="D1434" s="116" t="s">
        <v>51</v>
      </c>
      <c r="E1434" t="s">
        <v>1454</v>
      </c>
      <c r="F1434" s="116" t="s">
        <v>471</v>
      </c>
      <c r="G1434" s="116" t="s">
        <v>1547</v>
      </c>
      <c r="H1434" s="116">
        <v>959</v>
      </c>
      <c r="I1434" s="116">
        <v>46</v>
      </c>
      <c r="J1434" s="116">
        <v>25</v>
      </c>
    </row>
    <row r="1435" spans="1:10" x14ac:dyDescent="0.25">
      <c r="A1435" s="116">
        <v>2542</v>
      </c>
      <c r="B1435" t="s">
        <v>3880</v>
      </c>
      <c r="C1435" s="116">
        <v>47</v>
      </c>
      <c r="D1435" s="116" t="s">
        <v>51</v>
      </c>
      <c r="E1435" t="s">
        <v>1454</v>
      </c>
      <c r="F1435" s="116" t="s">
        <v>473</v>
      </c>
      <c r="G1435" s="116" t="s">
        <v>1548</v>
      </c>
      <c r="H1435" s="116">
        <v>960</v>
      </c>
      <c r="I1435" s="116">
        <v>47</v>
      </c>
      <c r="J1435" s="116">
        <v>11</v>
      </c>
    </row>
    <row r="1436" spans="1:10" x14ac:dyDescent="0.25">
      <c r="A1436" s="116">
        <v>2543</v>
      </c>
      <c r="B1436" t="s">
        <v>4159</v>
      </c>
      <c r="C1436" s="116">
        <v>47</v>
      </c>
      <c r="D1436" s="116" t="s">
        <v>28</v>
      </c>
      <c r="E1436" t="s">
        <v>1549</v>
      </c>
      <c r="F1436" s="116" t="s">
        <v>381</v>
      </c>
      <c r="G1436" s="116" t="s">
        <v>1550</v>
      </c>
      <c r="H1436" s="116">
        <v>1057</v>
      </c>
      <c r="I1436" s="116">
        <v>1</v>
      </c>
      <c r="J1436" s="116">
        <v>37</v>
      </c>
    </row>
    <row r="1437" spans="1:10" x14ac:dyDescent="0.25">
      <c r="A1437" s="116">
        <v>2544</v>
      </c>
      <c r="B1437" t="s">
        <v>4159</v>
      </c>
      <c r="C1437" s="116">
        <v>47</v>
      </c>
      <c r="D1437" s="116" t="s">
        <v>28</v>
      </c>
      <c r="E1437" t="s">
        <v>1549</v>
      </c>
      <c r="F1437" s="116" t="s">
        <v>383</v>
      </c>
      <c r="G1437" s="116" t="s">
        <v>1551</v>
      </c>
      <c r="H1437" s="116">
        <v>1058</v>
      </c>
      <c r="I1437" s="116">
        <v>2</v>
      </c>
      <c r="J1437" s="116">
        <v>12</v>
      </c>
    </row>
    <row r="1438" spans="1:10" x14ac:dyDescent="0.25">
      <c r="A1438" s="116">
        <v>2545</v>
      </c>
      <c r="B1438" t="s">
        <v>4159</v>
      </c>
      <c r="C1438" s="116">
        <v>47</v>
      </c>
      <c r="D1438" s="116" t="s">
        <v>28</v>
      </c>
      <c r="E1438" t="s">
        <v>1549</v>
      </c>
      <c r="F1438" s="116" t="s">
        <v>385</v>
      </c>
      <c r="G1438" s="116" t="s">
        <v>1552</v>
      </c>
      <c r="H1438" s="116">
        <v>1059</v>
      </c>
      <c r="I1438" s="116">
        <v>3</v>
      </c>
      <c r="J1438" s="116">
        <v>35</v>
      </c>
    </row>
    <row r="1439" spans="1:10" x14ac:dyDescent="0.25">
      <c r="A1439" s="116">
        <v>2546</v>
      </c>
      <c r="B1439" t="s">
        <v>4159</v>
      </c>
      <c r="C1439" s="116">
        <v>47</v>
      </c>
      <c r="D1439" s="116" t="s">
        <v>28</v>
      </c>
      <c r="E1439" t="s">
        <v>1549</v>
      </c>
      <c r="F1439" s="116" t="s">
        <v>387</v>
      </c>
      <c r="G1439" s="116" t="s">
        <v>1553</v>
      </c>
      <c r="H1439" s="116">
        <v>1060</v>
      </c>
      <c r="I1439" s="116">
        <v>4</v>
      </c>
      <c r="J1439" s="116">
        <v>45</v>
      </c>
    </row>
    <row r="1440" spans="1:10" x14ac:dyDescent="0.25">
      <c r="A1440" s="116">
        <v>2547</v>
      </c>
      <c r="B1440" t="s">
        <v>4159</v>
      </c>
      <c r="C1440" s="116">
        <v>47</v>
      </c>
      <c r="D1440" s="116" t="s">
        <v>28</v>
      </c>
      <c r="E1440" t="s">
        <v>1549</v>
      </c>
      <c r="F1440" s="116" t="s">
        <v>389</v>
      </c>
      <c r="G1440" s="116" t="s">
        <v>1554</v>
      </c>
      <c r="H1440" s="116">
        <v>1061</v>
      </c>
      <c r="I1440" s="116">
        <v>5</v>
      </c>
      <c r="J1440" s="116">
        <v>7</v>
      </c>
    </row>
    <row r="1441" spans="1:10" x14ac:dyDescent="0.25">
      <c r="A1441" s="116">
        <v>2548</v>
      </c>
      <c r="B1441" t="s">
        <v>4159</v>
      </c>
      <c r="C1441" s="116">
        <v>47</v>
      </c>
      <c r="D1441" s="116" t="s">
        <v>28</v>
      </c>
      <c r="E1441" t="s">
        <v>1549</v>
      </c>
      <c r="F1441" s="116" t="s">
        <v>391</v>
      </c>
      <c r="G1441" s="116" t="s">
        <v>1555</v>
      </c>
      <c r="H1441" s="116">
        <v>1062</v>
      </c>
      <c r="I1441" s="116">
        <v>6</v>
      </c>
      <c r="J1441" s="116">
        <v>10</v>
      </c>
    </row>
    <row r="1442" spans="1:10" x14ac:dyDescent="0.25">
      <c r="A1442" s="116">
        <v>2549</v>
      </c>
      <c r="B1442" t="s">
        <v>4159</v>
      </c>
      <c r="C1442" s="116">
        <v>47</v>
      </c>
      <c r="D1442" s="116" t="s">
        <v>28</v>
      </c>
      <c r="E1442" t="s">
        <v>1549</v>
      </c>
      <c r="F1442" s="116" t="s">
        <v>393</v>
      </c>
      <c r="G1442" s="116" t="s">
        <v>1556</v>
      </c>
      <c r="H1442" s="116">
        <v>1063</v>
      </c>
      <c r="I1442" s="116">
        <v>7</v>
      </c>
      <c r="J1442" s="116">
        <v>26</v>
      </c>
    </row>
    <row r="1443" spans="1:10" ht="30" x14ac:dyDescent="0.25">
      <c r="A1443" s="116">
        <v>2550</v>
      </c>
      <c r="B1443" t="s">
        <v>4159</v>
      </c>
      <c r="C1443" s="116">
        <v>47</v>
      </c>
      <c r="D1443" s="116" t="s">
        <v>28</v>
      </c>
      <c r="E1443" t="s">
        <v>1549</v>
      </c>
      <c r="F1443" s="116" t="s">
        <v>395</v>
      </c>
      <c r="G1443" s="116" t="s">
        <v>1557</v>
      </c>
      <c r="H1443" s="116">
        <v>1064</v>
      </c>
      <c r="I1443" s="116">
        <v>8</v>
      </c>
      <c r="J1443" s="116">
        <v>14</v>
      </c>
    </row>
    <row r="1444" spans="1:10" ht="30" x14ac:dyDescent="0.25">
      <c r="A1444" s="116">
        <v>2551</v>
      </c>
      <c r="B1444" t="s">
        <v>4159</v>
      </c>
      <c r="C1444" s="116">
        <v>47</v>
      </c>
      <c r="D1444" s="116" t="s">
        <v>28</v>
      </c>
      <c r="E1444" t="s">
        <v>1549</v>
      </c>
      <c r="F1444" s="116" t="s">
        <v>397</v>
      </c>
      <c r="G1444" s="116" t="s">
        <v>1558</v>
      </c>
      <c r="H1444" s="116">
        <v>1065</v>
      </c>
      <c r="I1444" s="116">
        <v>9</v>
      </c>
      <c r="J1444" s="116">
        <v>8</v>
      </c>
    </row>
    <row r="1445" spans="1:10" ht="45" x14ac:dyDescent="0.25">
      <c r="A1445" s="116">
        <v>2552</v>
      </c>
      <c r="B1445" t="s">
        <v>4159</v>
      </c>
      <c r="C1445" s="116">
        <v>47</v>
      </c>
      <c r="D1445" s="116" t="s">
        <v>28</v>
      </c>
      <c r="E1445" t="s">
        <v>1549</v>
      </c>
      <c r="F1445" s="116" t="s">
        <v>399</v>
      </c>
      <c r="G1445" s="116" t="s">
        <v>1559</v>
      </c>
      <c r="H1445" s="116">
        <v>1066</v>
      </c>
      <c r="I1445" s="116">
        <v>10</v>
      </c>
      <c r="J1445" s="116">
        <v>4</v>
      </c>
    </row>
    <row r="1446" spans="1:10" x14ac:dyDescent="0.25">
      <c r="A1446" s="116">
        <v>2553</v>
      </c>
      <c r="B1446" t="s">
        <v>4159</v>
      </c>
      <c r="C1446" s="116">
        <v>47</v>
      </c>
      <c r="D1446" s="116" t="s">
        <v>28</v>
      </c>
      <c r="E1446" t="s">
        <v>1549</v>
      </c>
      <c r="F1446" s="116" t="s">
        <v>401</v>
      </c>
      <c r="G1446" s="116" t="s">
        <v>1560</v>
      </c>
      <c r="H1446" s="116">
        <v>1067</v>
      </c>
      <c r="I1446" s="116">
        <v>11</v>
      </c>
      <c r="J1446" s="116">
        <v>21</v>
      </c>
    </row>
    <row r="1447" spans="1:10" x14ac:dyDescent="0.25">
      <c r="A1447" s="116">
        <v>2554</v>
      </c>
      <c r="B1447" t="s">
        <v>4159</v>
      </c>
      <c r="C1447" s="116">
        <v>47</v>
      </c>
      <c r="D1447" s="116" t="s">
        <v>28</v>
      </c>
      <c r="E1447" t="s">
        <v>1549</v>
      </c>
      <c r="F1447" s="116" t="s">
        <v>403</v>
      </c>
      <c r="G1447" s="116" t="s">
        <v>1561</v>
      </c>
      <c r="H1447" s="116">
        <v>1068</v>
      </c>
      <c r="I1447" s="116">
        <v>12</v>
      </c>
      <c r="J1447" s="116">
        <v>46</v>
      </c>
    </row>
    <row r="1448" spans="1:10" ht="30" x14ac:dyDescent="0.25">
      <c r="A1448" s="116">
        <v>2555</v>
      </c>
      <c r="B1448" t="s">
        <v>4159</v>
      </c>
      <c r="C1448" s="116">
        <v>47</v>
      </c>
      <c r="D1448" s="116" t="s">
        <v>28</v>
      </c>
      <c r="E1448" t="s">
        <v>1549</v>
      </c>
      <c r="F1448" s="116" t="s">
        <v>405</v>
      </c>
      <c r="G1448" s="116" t="s">
        <v>1562</v>
      </c>
      <c r="H1448" s="116">
        <v>1069</v>
      </c>
      <c r="I1448" s="116">
        <v>13</v>
      </c>
      <c r="J1448" s="116">
        <v>42</v>
      </c>
    </row>
    <row r="1449" spans="1:10" ht="30" x14ac:dyDescent="0.25">
      <c r="A1449" s="116">
        <v>2556</v>
      </c>
      <c r="B1449" t="s">
        <v>4159</v>
      </c>
      <c r="C1449" s="116">
        <v>47</v>
      </c>
      <c r="D1449" s="116" t="s">
        <v>28</v>
      </c>
      <c r="E1449" t="s">
        <v>1549</v>
      </c>
      <c r="F1449" s="116" t="s">
        <v>407</v>
      </c>
      <c r="G1449" s="116" t="s">
        <v>1563</v>
      </c>
      <c r="H1449" s="116">
        <v>1070</v>
      </c>
      <c r="I1449" s="116">
        <v>14</v>
      </c>
      <c r="J1449" s="116">
        <v>29</v>
      </c>
    </row>
    <row r="1450" spans="1:10" x14ac:dyDescent="0.25">
      <c r="A1450" s="116">
        <v>2557</v>
      </c>
      <c r="B1450" t="s">
        <v>4159</v>
      </c>
      <c r="C1450" s="116">
        <v>47</v>
      </c>
      <c r="D1450" s="116" t="s">
        <v>28</v>
      </c>
      <c r="E1450" t="s">
        <v>1549</v>
      </c>
      <c r="F1450" s="116" t="s">
        <v>409</v>
      </c>
      <c r="G1450" s="116" t="s">
        <v>1564</v>
      </c>
      <c r="H1450" s="116">
        <v>1071</v>
      </c>
      <c r="I1450" s="116">
        <v>15</v>
      </c>
      <c r="J1450" s="116">
        <v>17</v>
      </c>
    </row>
    <row r="1451" spans="1:10" ht="45" x14ac:dyDescent="0.25">
      <c r="A1451" s="116">
        <v>2558</v>
      </c>
      <c r="B1451" t="s">
        <v>4159</v>
      </c>
      <c r="C1451" s="116">
        <v>47</v>
      </c>
      <c r="D1451" s="116" t="s">
        <v>28</v>
      </c>
      <c r="E1451" t="s">
        <v>1549</v>
      </c>
      <c r="F1451" s="116" t="s">
        <v>411</v>
      </c>
      <c r="G1451" s="116" t="s">
        <v>1565</v>
      </c>
      <c r="H1451" s="116">
        <v>1072</v>
      </c>
      <c r="I1451" s="116">
        <v>16</v>
      </c>
      <c r="J1451" s="116">
        <v>23</v>
      </c>
    </row>
    <row r="1452" spans="1:10" x14ac:dyDescent="0.25">
      <c r="A1452" s="116">
        <v>2559</v>
      </c>
      <c r="B1452" t="s">
        <v>4159</v>
      </c>
      <c r="C1452" s="116">
        <v>47</v>
      </c>
      <c r="D1452" s="116" t="s">
        <v>28</v>
      </c>
      <c r="E1452" t="s">
        <v>1549</v>
      </c>
      <c r="F1452" s="116" t="s">
        <v>413</v>
      </c>
      <c r="G1452" s="116" t="s">
        <v>1566</v>
      </c>
      <c r="H1452" s="116">
        <v>1073</v>
      </c>
      <c r="I1452" s="116">
        <v>17</v>
      </c>
      <c r="J1452" s="116">
        <v>24</v>
      </c>
    </row>
    <row r="1453" spans="1:10" ht="30" x14ac:dyDescent="0.25">
      <c r="A1453" s="116">
        <v>2560</v>
      </c>
      <c r="B1453" t="s">
        <v>4159</v>
      </c>
      <c r="C1453" s="116">
        <v>47</v>
      </c>
      <c r="D1453" s="116" t="s">
        <v>28</v>
      </c>
      <c r="E1453" t="s">
        <v>1549</v>
      </c>
      <c r="F1453" s="116" t="s">
        <v>415</v>
      </c>
      <c r="G1453" s="116" t="s">
        <v>1567</v>
      </c>
      <c r="H1453" s="116">
        <v>1074</v>
      </c>
      <c r="I1453" s="116">
        <v>18</v>
      </c>
      <c r="J1453" s="116">
        <v>32</v>
      </c>
    </row>
    <row r="1454" spans="1:10" x14ac:dyDescent="0.25">
      <c r="A1454" s="116">
        <v>2561</v>
      </c>
      <c r="B1454" t="s">
        <v>4159</v>
      </c>
      <c r="C1454" s="116">
        <v>47</v>
      </c>
      <c r="D1454" s="116" t="s">
        <v>28</v>
      </c>
      <c r="E1454" t="s">
        <v>1549</v>
      </c>
      <c r="F1454" s="116" t="s">
        <v>417</v>
      </c>
      <c r="G1454" s="116" t="s">
        <v>1568</v>
      </c>
      <c r="H1454" s="116">
        <v>1075</v>
      </c>
      <c r="I1454" s="116">
        <v>19</v>
      </c>
      <c r="J1454" s="116">
        <v>16</v>
      </c>
    </row>
    <row r="1455" spans="1:10" x14ac:dyDescent="0.25">
      <c r="A1455" s="116">
        <v>2562</v>
      </c>
      <c r="B1455" t="s">
        <v>4159</v>
      </c>
      <c r="C1455" s="116">
        <v>47</v>
      </c>
      <c r="D1455" s="116" t="s">
        <v>28</v>
      </c>
      <c r="E1455" t="s">
        <v>1549</v>
      </c>
      <c r="F1455" s="116" t="s">
        <v>419</v>
      </c>
      <c r="G1455" s="116" t="s">
        <v>1569</v>
      </c>
      <c r="H1455" s="116">
        <v>1076</v>
      </c>
      <c r="I1455" s="116">
        <v>20</v>
      </c>
      <c r="J1455" s="116">
        <v>41</v>
      </c>
    </row>
    <row r="1456" spans="1:10" x14ac:dyDescent="0.25">
      <c r="A1456" s="116">
        <v>2563</v>
      </c>
      <c r="B1456" t="s">
        <v>4159</v>
      </c>
      <c r="C1456" s="116">
        <v>47</v>
      </c>
      <c r="D1456" s="116" t="s">
        <v>28</v>
      </c>
      <c r="E1456" t="s">
        <v>1549</v>
      </c>
      <c r="F1456" s="116" t="s">
        <v>421</v>
      </c>
      <c r="G1456" s="116" t="s">
        <v>1570</v>
      </c>
      <c r="H1456" s="116">
        <v>1077</v>
      </c>
      <c r="I1456" s="116">
        <v>21</v>
      </c>
      <c r="J1456" s="116">
        <v>13</v>
      </c>
    </row>
    <row r="1457" spans="1:10" x14ac:dyDescent="0.25">
      <c r="A1457" s="116">
        <v>2564</v>
      </c>
      <c r="B1457" t="s">
        <v>4159</v>
      </c>
      <c r="C1457" s="116">
        <v>47</v>
      </c>
      <c r="D1457" s="116" t="s">
        <v>28</v>
      </c>
      <c r="E1457" t="s">
        <v>1549</v>
      </c>
      <c r="F1457" s="116" t="s">
        <v>423</v>
      </c>
      <c r="G1457" s="116" t="s">
        <v>1571</v>
      </c>
      <c r="H1457" s="116">
        <v>1078</v>
      </c>
      <c r="I1457" s="116">
        <v>22</v>
      </c>
      <c r="J1457" s="116">
        <v>39</v>
      </c>
    </row>
    <row r="1458" spans="1:10" ht="45" x14ac:dyDescent="0.25">
      <c r="A1458" s="116">
        <v>2565</v>
      </c>
      <c r="B1458" t="s">
        <v>4159</v>
      </c>
      <c r="C1458" s="116">
        <v>47</v>
      </c>
      <c r="D1458" s="116" t="s">
        <v>28</v>
      </c>
      <c r="E1458" t="s">
        <v>1549</v>
      </c>
      <c r="F1458" s="116" t="s">
        <v>425</v>
      </c>
      <c r="G1458" s="116" t="s">
        <v>1572</v>
      </c>
      <c r="H1458" s="116">
        <v>1079</v>
      </c>
      <c r="I1458" s="116">
        <v>23</v>
      </c>
      <c r="J1458" s="116">
        <v>6</v>
      </c>
    </row>
    <row r="1459" spans="1:10" x14ac:dyDescent="0.25">
      <c r="A1459" s="116">
        <v>2566</v>
      </c>
      <c r="B1459" t="s">
        <v>4159</v>
      </c>
      <c r="C1459" s="116">
        <v>47</v>
      </c>
      <c r="D1459" s="116" t="s">
        <v>28</v>
      </c>
      <c r="E1459" t="s">
        <v>1549</v>
      </c>
      <c r="F1459" s="116" t="s">
        <v>427</v>
      </c>
      <c r="G1459" s="116" t="s">
        <v>1573</v>
      </c>
      <c r="H1459" s="116">
        <v>1080</v>
      </c>
      <c r="I1459" s="116">
        <v>24</v>
      </c>
      <c r="J1459" s="116">
        <v>34</v>
      </c>
    </row>
    <row r="1460" spans="1:10" x14ac:dyDescent="0.25">
      <c r="A1460" s="116">
        <v>2567</v>
      </c>
      <c r="B1460" t="s">
        <v>4159</v>
      </c>
      <c r="C1460" s="116">
        <v>47</v>
      </c>
      <c r="D1460" s="116" t="s">
        <v>28</v>
      </c>
      <c r="E1460" t="s">
        <v>1549</v>
      </c>
      <c r="F1460" s="116" t="s">
        <v>429</v>
      </c>
      <c r="G1460" s="116" t="s">
        <v>1574</v>
      </c>
      <c r="H1460" s="116">
        <v>1081</v>
      </c>
      <c r="I1460" s="116">
        <v>25</v>
      </c>
      <c r="J1460" s="116">
        <v>5</v>
      </c>
    </row>
    <row r="1461" spans="1:10" x14ac:dyDescent="0.25">
      <c r="A1461" s="116">
        <v>2568</v>
      </c>
      <c r="B1461" t="s">
        <v>4159</v>
      </c>
      <c r="C1461" s="116">
        <v>47</v>
      </c>
      <c r="D1461" s="116" t="s">
        <v>28</v>
      </c>
      <c r="E1461" t="s">
        <v>1549</v>
      </c>
      <c r="F1461" s="116" t="s">
        <v>431</v>
      </c>
      <c r="G1461" s="116" t="s">
        <v>1575</v>
      </c>
      <c r="H1461" s="116">
        <v>1082</v>
      </c>
      <c r="I1461" s="116">
        <v>26</v>
      </c>
      <c r="J1461" s="116">
        <v>30</v>
      </c>
    </row>
    <row r="1462" spans="1:10" ht="30" x14ac:dyDescent="0.25">
      <c r="A1462" s="116">
        <v>2569</v>
      </c>
      <c r="B1462" t="s">
        <v>4159</v>
      </c>
      <c r="C1462" s="116">
        <v>47</v>
      </c>
      <c r="D1462" s="116" t="s">
        <v>28</v>
      </c>
      <c r="E1462" t="s">
        <v>1549</v>
      </c>
      <c r="F1462" s="116" t="s">
        <v>433</v>
      </c>
      <c r="G1462" s="116" t="s">
        <v>1576</v>
      </c>
      <c r="H1462" s="116">
        <v>1083</v>
      </c>
      <c r="I1462" s="116">
        <v>27</v>
      </c>
      <c r="J1462" s="116">
        <v>43</v>
      </c>
    </row>
    <row r="1463" spans="1:10" x14ac:dyDescent="0.25">
      <c r="A1463" s="116">
        <v>2570</v>
      </c>
      <c r="B1463" t="s">
        <v>4159</v>
      </c>
      <c r="C1463" s="116">
        <v>47</v>
      </c>
      <c r="D1463" s="116" t="s">
        <v>28</v>
      </c>
      <c r="E1463" t="s">
        <v>1549</v>
      </c>
      <c r="F1463" s="116" t="s">
        <v>435</v>
      </c>
      <c r="G1463" s="116" t="s">
        <v>1577</v>
      </c>
      <c r="H1463" s="116">
        <v>1084</v>
      </c>
      <c r="I1463" s="116">
        <v>28</v>
      </c>
      <c r="J1463" s="116">
        <v>33</v>
      </c>
    </row>
    <row r="1464" spans="1:10" x14ac:dyDescent="0.25">
      <c r="A1464" s="116">
        <v>2571</v>
      </c>
      <c r="B1464" t="s">
        <v>4159</v>
      </c>
      <c r="C1464" s="116">
        <v>47</v>
      </c>
      <c r="D1464" s="116" t="s">
        <v>28</v>
      </c>
      <c r="E1464" t="s">
        <v>1549</v>
      </c>
      <c r="F1464" s="116" t="s">
        <v>437</v>
      </c>
      <c r="G1464" s="116" t="s">
        <v>1578</v>
      </c>
      <c r="H1464" s="116">
        <v>1085</v>
      </c>
      <c r="I1464" s="116">
        <v>29</v>
      </c>
      <c r="J1464" s="116">
        <v>15</v>
      </c>
    </row>
    <row r="1465" spans="1:10" x14ac:dyDescent="0.25">
      <c r="A1465" s="116">
        <v>2572</v>
      </c>
      <c r="B1465" t="s">
        <v>4159</v>
      </c>
      <c r="C1465" s="116">
        <v>47</v>
      </c>
      <c r="D1465" s="116" t="s">
        <v>28</v>
      </c>
      <c r="E1465" t="s">
        <v>1549</v>
      </c>
      <c r="F1465" s="116" t="s">
        <v>439</v>
      </c>
      <c r="G1465" s="116" t="s">
        <v>1579</v>
      </c>
      <c r="H1465" s="116">
        <v>1086</v>
      </c>
      <c r="I1465" s="116">
        <v>30</v>
      </c>
      <c r="J1465" s="116">
        <v>36</v>
      </c>
    </row>
    <row r="1466" spans="1:10" ht="60" x14ac:dyDescent="0.25">
      <c r="A1466" s="116">
        <v>2573</v>
      </c>
      <c r="B1466" t="s">
        <v>4159</v>
      </c>
      <c r="C1466" s="116">
        <v>47</v>
      </c>
      <c r="D1466" s="116" t="s">
        <v>28</v>
      </c>
      <c r="E1466" t="s">
        <v>1549</v>
      </c>
      <c r="F1466" s="116" t="s">
        <v>441</v>
      </c>
      <c r="G1466" s="116" t="s">
        <v>1580</v>
      </c>
      <c r="H1466" s="116">
        <v>1087</v>
      </c>
      <c r="I1466" s="116">
        <v>31</v>
      </c>
      <c r="J1466" s="116">
        <v>20</v>
      </c>
    </row>
    <row r="1467" spans="1:10" x14ac:dyDescent="0.25">
      <c r="A1467" s="116">
        <v>2574</v>
      </c>
      <c r="B1467" t="s">
        <v>4159</v>
      </c>
      <c r="C1467" s="116">
        <v>47</v>
      </c>
      <c r="D1467" s="116" t="s">
        <v>28</v>
      </c>
      <c r="E1467" t="s">
        <v>1549</v>
      </c>
      <c r="F1467" s="116" t="s">
        <v>443</v>
      </c>
      <c r="G1467" s="116" t="s">
        <v>1581</v>
      </c>
      <c r="H1467" s="116">
        <v>1088</v>
      </c>
      <c r="I1467" s="116">
        <v>32</v>
      </c>
      <c r="J1467" s="116">
        <v>44</v>
      </c>
    </row>
    <row r="1468" spans="1:10" ht="45" x14ac:dyDescent="0.25">
      <c r="A1468" s="116">
        <v>2575</v>
      </c>
      <c r="B1468" t="s">
        <v>4159</v>
      </c>
      <c r="C1468" s="116">
        <v>47</v>
      </c>
      <c r="D1468" s="116" t="s">
        <v>28</v>
      </c>
      <c r="E1468" t="s">
        <v>1549</v>
      </c>
      <c r="F1468" s="116" t="s">
        <v>445</v>
      </c>
      <c r="G1468" s="116" t="s">
        <v>1582</v>
      </c>
      <c r="H1468" s="116">
        <v>1089</v>
      </c>
      <c r="I1468" s="116">
        <v>33</v>
      </c>
      <c r="J1468" s="116">
        <v>1</v>
      </c>
    </row>
    <row r="1469" spans="1:10" x14ac:dyDescent="0.25">
      <c r="A1469" s="116">
        <v>2576</v>
      </c>
      <c r="B1469" t="s">
        <v>4159</v>
      </c>
      <c r="C1469" s="116">
        <v>47</v>
      </c>
      <c r="D1469" s="116" t="s">
        <v>28</v>
      </c>
      <c r="E1469" t="s">
        <v>1549</v>
      </c>
      <c r="F1469" s="116" t="s">
        <v>447</v>
      </c>
      <c r="G1469" s="116" t="s">
        <v>1583</v>
      </c>
      <c r="H1469" s="116">
        <v>1090</v>
      </c>
      <c r="I1469" s="116">
        <v>34</v>
      </c>
      <c r="J1469" s="116">
        <v>28</v>
      </c>
    </row>
    <row r="1470" spans="1:10" x14ac:dyDescent="0.25">
      <c r="A1470" s="116">
        <v>2577</v>
      </c>
      <c r="B1470" t="s">
        <v>4159</v>
      </c>
      <c r="C1470" s="116">
        <v>47</v>
      </c>
      <c r="D1470" s="116" t="s">
        <v>28</v>
      </c>
      <c r="E1470" t="s">
        <v>1549</v>
      </c>
      <c r="F1470" s="116" t="s">
        <v>449</v>
      </c>
      <c r="G1470" s="116" t="s">
        <v>1584</v>
      </c>
      <c r="H1470" s="116">
        <v>1091</v>
      </c>
      <c r="I1470" s="116">
        <v>35</v>
      </c>
      <c r="J1470" s="116">
        <v>38</v>
      </c>
    </row>
    <row r="1471" spans="1:10" ht="30" x14ac:dyDescent="0.25">
      <c r="A1471" s="116">
        <v>2578</v>
      </c>
      <c r="B1471" t="s">
        <v>4159</v>
      </c>
      <c r="C1471" s="116">
        <v>47</v>
      </c>
      <c r="D1471" s="116" t="s">
        <v>28</v>
      </c>
      <c r="E1471" t="s">
        <v>1549</v>
      </c>
      <c r="F1471" s="116" t="s">
        <v>451</v>
      </c>
      <c r="G1471" s="116" t="s">
        <v>1585</v>
      </c>
      <c r="H1471" s="116">
        <v>1092</v>
      </c>
      <c r="I1471" s="116">
        <v>36</v>
      </c>
      <c r="J1471" s="116">
        <v>27</v>
      </c>
    </row>
    <row r="1472" spans="1:10" x14ac:dyDescent="0.25">
      <c r="A1472" s="116">
        <v>2579</v>
      </c>
      <c r="B1472" t="s">
        <v>4159</v>
      </c>
      <c r="C1472" s="116">
        <v>47</v>
      </c>
      <c r="D1472" s="116" t="s">
        <v>28</v>
      </c>
      <c r="E1472" t="s">
        <v>1549</v>
      </c>
      <c r="F1472" s="116" t="s">
        <v>453</v>
      </c>
      <c r="G1472" s="116" t="s">
        <v>1586</v>
      </c>
      <c r="H1472" s="116">
        <v>1093</v>
      </c>
      <c r="I1472" s="116">
        <v>37</v>
      </c>
      <c r="J1472" s="116">
        <v>31</v>
      </c>
    </row>
    <row r="1473" spans="1:10" x14ac:dyDescent="0.25">
      <c r="A1473" s="116">
        <v>2580</v>
      </c>
      <c r="B1473" t="s">
        <v>4159</v>
      </c>
      <c r="C1473" s="116">
        <v>47</v>
      </c>
      <c r="D1473" s="116" t="s">
        <v>28</v>
      </c>
      <c r="E1473" t="s">
        <v>1549</v>
      </c>
      <c r="F1473" s="116" t="s">
        <v>455</v>
      </c>
      <c r="G1473" s="116" t="s">
        <v>1587</v>
      </c>
      <c r="H1473" s="116">
        <v>1094</v>
      </c>
      <c r="I1473" s="116">
        <v>38</v>
      </c>
      <c r="J1473" s="116">
        <v>3</v>
      </c>
    </row>
    <row r="1474" spans="1:10" ht="30" x14ac:dyDescent="0.25">
      <c r="A1474" s="116">
        <v>2581</v>
      </c>
      <c r="B1474" t="s">
        <v>4159</v>
      </c>
      <c r="C1474" s="116">
        <v>47</v>
      </c>
      <c r="D1474" s="116" t="s">
        <v>28</v>
      </c>
      <c r="E1474" t="s">
        <v>1549</v>
      </c>
      <c r="F1474" s="116" t="s">
        <v>457</v>
      </c>
      <c r="G1474" s="116" t="s">
        <v>1588</v>
      </c>
      <c r="H1474" s="116">
        <v>1095</v>
      </c>
      <c r="I1474" s="116">
        <v>39</v>
      </c>
      <c r="J1474" s="116">
        <v>22</v>
      </c>
    </row>
    <row r="1475" spans="1:10" x14ac:dyDescent="0.25">
      <c r="A1475" s="116">
        <v>2582</v>
      </c>
      <c r="B1475" t="s">
        <v>4159</v>
      </c>
      <c r="C1475" s="116">
        <v>47</v>
      </c>
      <c r="D1475" s="116" t="s">
        <v>28</v>
      </c>
      <c r="E1475" t="s">
        <v>1549</v>
      </c>
      <c r="F1475" s="116" t="s">
        <v>459</v>
      </c>
      <c r="G1475" s="116" t="s">
        <v>1589</v>
      </c>
      <c r="H1475" s="116">
        <v>1096</v>
      </c>
      <c r="I1475" s="116">
        <v>40</v>
      </c>
      <c r="J1475" s="116">
        <v>9</v>
      </c>
    </row>
    <row r="1476" spans="1:10" ht="45" x14ac:dyDescent="0.25">
      <c r="A1476" s="116">
        <v>2583</v>
      </c>
      <c r="B1476" t="s">
        <v>4159</v>
      </c>
      <c r="C1476" s="116">
        <v>47</v>
      </c>
      <c r="D1476" s="116" t="s">
        <v>28</v>
      </c>
      <c r="E1476" t="s">
        <v>1549</v>
      </c>
      <c r="F1476" s="116" t="s">
        <v>461</v>
      </c>
      <c r="G1476" s="116" t="s">
        <v>1590</v>
      </c>
      <c r="H1476" s="116">
        <v>1097</v>
      </c>
      <c r="I1476" s="116">
        <v>41</v>
      </c>
      <c r="J1476" s="116">
        <v>47</v>
      </c>
    </row>
    <row r="1477" spans="1:10" ht="60" x14ac:dyDescent="0.25">
      <c r="A1477" s="116">
        <v>2584</v>
      </c>
      <c r="B1477" t="s">
        <v>4159</v>
      </c>
      <c r="C1477" s="116">
        <v>47</v>
      </c>
      <c r="D1477" s="116" t="s">
        <v>28</v>
      </c>
      <c r="E1477" t="s">
        <v>1549</v>
      </c>
      <c r="F1477" s="116" t="s">
        <v>463</v>
      </c>
      <c r="G1477" s="116" t="s">
        <v>1591</v>
      </c>
      <c r="H1477" s="116">
        <v>1098</v>
      </c>
      <c r="I1477" s="116">
        <v>42</v>
      </c>
      <c r="J1477" s="116">
        <v>19</v>
      </c>
    </row>
    <row r="1478" spans="1:10" x14ac:dyDescent="0.25">
      <c r="A1478" s="116">
        <v>2585</v>
      </c>
      <c r="B1478" t="s">
        <v>4159</v>
      </c>
      <c r="C1478" s="116">
        <v>47</v>
      </c>
      <c r="D1478" s="116" t="s">
        <v>28</v>
      </c>
      <c r="E1478" t="s">
        <v>1549</v>
      </c>
      <c r="F1478" s="116" t="s">
        <v>465</v>
      </c>
      <c r="G1478" s="116" t="s">
        <v>1592</v>
      </c>
      <c r="H1478" s="116">
        <v>1099</v>
      </c>
      <c r="I1478" s="116">
        <v>43</v>
      </c>
      <c r="J1478" s="116">
        <v>2</v>
      </c>
    </row>
    <row r="1479" spans="1:10" ht="45" x14ac:dyDescent="0.25">
      <c r="A1479" s="116">
        <v>2586</v>
      </c>
      <c r="B1479" t="s">
        <v>4159</v>
      </c>
      <c r="C1479" s="116">
        <v>47</v>
      </c>
      <c r="D1479" s="116" t="s">
        <v>28</v>
      </c>
      <c r="E1479" t="s">
        <v>1549</v>
      </c>
      <c r="F1479" s="116" t="s">
        <v>467</v>
      </c>
      <c r="G1479" s="116" t="s">
        <v>1593</v>
      </c>
      <c r="H1479" s="116">
        <v>1100</v>
      </c>
      <c r="I1479" s="116">
        <v>44</v>
      </c>
      <c r="J1479" s="116">
        <v>18</v>
      </c>
    </row>
    <row r="1480" spans="1:10" x14ac:dyDescent="0.25">
      <c r="A1480" s="116">
        <v>2587</v>
      </c>
      <c r="B1480" t="s">
        <v>4159</v>
      </c>
      <c r="C1480" s="116">
        <v>47</v>
      </c>
      <c r="D1480" s="116" t="s">
        <v>28</v>
      </c>
      <c r="E1480" t="s">
        <v>1549</v>
      </c>
      <c r="F1480" s="116" t="s">
        <v>469</v>
      </c>
      <c r="G1480" s="116" t="s">
        <v>1594</v>
      </c>
      <c r="H1480" s="116">
        <v>1101</v>
      </c>
      <c r="I1480" s="116">
        <v>45</v>
      </c>
      <c r="J1480" s="116">
        <v>40</v>
      </c>
    </row>
    <row r="1481" spans="1:10" ht="30" x14ac:dyDescent="0.25">
      <c r="A1481" s="116">
        <v>2588</v>
      </c>
      <c r="B1481" t="s">
        <v>4159</v>
      </c>
      <c r="C1481" s="116">
        <v>47</v>
      </c>
      <c r="D1481" s="116" t="s">
        <v>28</v>
      </c>
      <c r="E1481" t="s">
        <v>1549</v>
      </c>
      <c r="F1481" s="116" t="s">
        <v>471</v>
      </c>
      <c r="G1481" s="116" t="s">
        <v>1595</v>
      </c>
      <c r="H1481" s="116">
        <v>1102</v>
      </c>
      <c r="I1481" s="116">
        <v>46</v>
      </c>
      <c r="J1481" s="116">
        <v>25</v>
      </c>
    </row>
    <row r="1482" spans="1:10" x14ac:dyDescent="0.25">
      <c r="A1482" s="116">
        <v>2589</v>
      </c>
      <c r="B1482" t="s">
        <v>4159</v>
      </c>
      <c r="C1482" s="116">
        <v>47</v>
      </c>
      <c r="D1482" s="116" t="s">
        <v>28</v>
      </c>
      <c r="E1482" t="s">
        <v>1549</v>
      </c>
      <c r="F1482" s="116" t="s">
        <v>473</v>
      </c>
      <c r="G1482" s="116" t="s">
        <v>1596</v>
      </c>
      <c r="H1482" s="116">
        <v>1103</v>
      </c>
      <c r="I1482" s="116">
        <v>47</v>
      </c>
      <c r="J1482" s="116">
        <v>11</v>
      </c>
    </row>
    <row r="1483" spans="1:10" x14ac:dyDescent="0.25">
      <c r="A1483" s="116">
        <v>2590</v>
      </c>
      <c r="B1483" t="s">
        <v>4160</v>
      </c>
      <c r="C1483" s="116">
        <v>47</v>
      </c>
      <c r="D1483" s="116" t="s">
        <v>51</v>
      </c>
      <c r="E1483" t="s">
        <v>1549</v>
      </c>
      <c r="F1483" s="116" t="s">
        <v>381</v>
      </c>
      <c r="G1483" s="116" t="s">
        <v>1597</v>
      </c>
      <c r="H1483" s="116">
        <v>961</v>
      </c>
      <c r="I1483" s="116">
        <v>1</v>
      </c>
      <c r="J1483" s="116">
        <v>37</v>
      </c>
    </row>
    <row r="1484" spans="1:10" x14ac:dyDescent="0.25">
      <c r="A1484" s="116">
        <v>2591</v>
      </c>
      <c r="B1484" t="s">
        <v>4160</v>
      </c>
      <c r="C1484" s="116">
        <v>47</v>
      </c>
      <c r="D1484" s="116" t="s">
        <v>51</v>
      </c>
      <c r="E1484" t="s">
        <v>1549</v>
      </c>
      <c r="F1484" s="116" t="s">
        <v>383</v>
      </c>
      <c r="G1484" s="116" t="s">
        <v>1598</v>
      </c>
      <c r="H1484" s="116">
        <v>962</v>
      </c>
      <c r="I1484" s="116">
        <v>2</v>
      </c>
      <c r="J1484" s="116">
        <v>12</v>
      </c>
    </row>
    <row r="1485" spans="1:10" ht="30" x14ac:dyDescent="0.25">
      <c r="A1485" s="116">
        <v>2592</v>
      </c>
      <c r="B1485" t="s">
        <v>4160</v>
      </c>
      <c r="C1485" s="116">
        <v>47</v>
      </c>
      <c r="D1485" s="116" t="s">
        <v>51</v>
      </c>
      <c r="E1485" t="s">
        <v>1549</v>
      </c>
      <c r="F1485" s="116" t="s">
        <v>385</v>
      </c>
      <c r="G1485" s="116" t="s">
        <v>1599</v>
      </c>
      <c r="H1485" s="116">
        <v>963</v>
      </c>
      <c r="I1485" s="116">
        <v>3</v>
      </c>
      <c r="J1485" s="116">
        <v>35</v>
      </c>
    </row>
    <row r="1486" spans="1:10" ht="30" x14ac:dyDescent="0.25">
      <c r="A1486" s="116">
        <v>2593</v>
      </c>
      <c r="B1486" t="s">
        <v>4160</v>
      </c>
      <c r="C1486" s="116">
        <v>47</v>
      </c>
      <c r="D1486" s="116" t="s">
        <v>51</v>
      </c>
      <c r="E1486" t="s">
        <v>1549</v>
      </c>
      <c r="F1486" s="116" t="s">
        <v>387</v>
      </c>
      <c r="G1486" s="116" t="s">
        <v>1600</v>
      </c>
      <c r="H1486" s="116">
        <v>964</v>
      </c>
      <c r="I1486" s="116">
        <v>4</v>
      </c>
      <c r="J1486" s="116">
        <v>45</v>
      </c>
    </row>
    <row r="1487" spans="1:10" x14ac:dyDescent="0.25">
      <c r="A1487" s="116">
        <v>2594</v>
      </c>
      <c r="B1487" t="s">
        <v>4160</v>
      </c>
      <c r="C1487" s="116">
        <v>47</v>
      </c>
      <c r="D1487" s="116" t="s">
        <v>51</v>
      </c>
      <c r="E1487" t="s">
        <v>1549</v>
      </c>
      <c r="F1487" s="116" t="s">
        <v>389</v>
      </c>
      <c r="G1487" s="116" t="s">
        <v>1601</v>
      </c>
      <c r="H1487" s="116">
        <v>965</v>
      </c>
      <c r="I1487" s="116">
        <v>5</v>
      </c>
      <c r="J1487" s="116">
        <v>7</v>
      </c>
    </row>
    <row r="1488" spans="1:10" x14ac:dyDescent="0.25">
      <c r="A1488" s="116">
        <v>2595</v>
      </c>
      <c r="B1488" t="s">
        <v>4160</v>
      </c>
      <c r="C1488" s="116">
        <v>47</v>
      </c>
      <c r="D1488" s="116" t="s">
        <v>51</v>
      </c>
      <c r="E1488" t="s">
        <v>1549</v>
      </c>
      <c r="F1488" s="116" t="s">
        <v>391</v>
      </c>
      <c r="G1488" s="116" t="s">
        <v>1602</v>
      </c>
      <c r="H1488" s="116">
        <v>966</v>
      </c>
      <c r="I1488" s="116">
        <v>6</v>
      </c>
      <c r="J1488" s="116">
        <v>10</v>
      </c>
    </row>
    <row r="1489" spans="1:10" ht="30" x14ac:dyDescent="0.25">
      <c r="A1489" s="116">
        <v>2596</v>
      </c>
      <c r="B1489" t="s">
        <v>4160</v>
      </c>
      <c r="C1489" s="116">
        <v>47</v>
      </c>
      <c r="D1489" s="116" t="s">
        <v>51</v>
      </c>
      <c r="E1489" t="s">
        <v>1549</v>
      </c>
      <c r="F1489" s="116" t="s">
        <v>393</v>
      </c>
      <c r="G1489" s="116" t="s">
        <v>1603</v>
      </c>
      <c r="H1489" s="116">
        <v>967</v>
      </c>
      <c r="I1489" s="116">
        <v>7</v>
      </c>
      <c r="J1489" s="116">
        <v>26</v>
      </c>
    </row>
    <row r="1490" spans="1:10" ht="30" x14ac:dyDescent="0.25">
      <c r="A1490" s="116">
        <v>2597</v>
      </c>
      <c r="B1490" t="s">
        <v>4160</v>
      </c>
      <c r="C1490" s="116">
        <v>47</v>
      </c>
      <c r="D1490" s="116" t="s">
        <v>51</v>
      </c>
      <c r="E1490" t="s">
        <v>1549</v>
      </c>
      <c r="F1490" s="116" t="s">
        <v>395</v>
      </c>
      <c r="G1490" s="116" t="s">
        <v>1604</v>
      </c>
      <c r="H1490" s="116">
        <v>968</v>
      </c>
      <c r="I1490" s="116">
        <v>8</v>
      </c>
      <c r="J1490" s="116">
        <v>14</v>
      </c>
    </row>
    <row r="1491" spans="1:10" ht="30" x14ac:dyDescent="0.25">
      <c r="A1491" s="116">
        <v>2598</v>
      </c>
      <c r="B1491" t="s">
        <v>4160</v>
      </c>
      <c r="C1491" s="116">
        <v>47</v>
      </c>
      <c r="D1491" s="116" t="s">
        <v>51</v>
      </c>
      <c r="E1491" t="s">
        <v>1549</v>
      </c>
      <c r="F1491" s="116" t="s">
        <v>397</v>
      </c>
      <c r="G1491" s="116" t="s">
        <v>1605</v>
      </c>
      <c r="H1491" s="116">
        <v>969</v>
      </c>
      <c r="I1491" s="116">
        <v>9</v>
      </c>
      <c r="J1491" s="116">
        <v>8</v>
      </c>
    </row>
    <row r="1492" spans="1:10" ht="30" x14ac:dyDescent="0.25">
      <c r="A1492" s="116">
        <v>2599</v>
      </c>
      <c r="B1492" t="s">
        <v>4160</v>
      </c>
      <c r="C1492" s="116">
        <v>47</v>
      </c>
      <c r="D1492" s="116" t="s">
        <v>51</v>
      </c>
      <c r="E1492" t="s">
        <v>1549</v>
      </c>
      <c r="F1492" s="116" t="s">
        <v>399</v>
      </c>
      <c r="G1492" s="116" t="s">
        <v>1606</v>
      </c>
      <c r="H1492" s="116">
        <v>970</v>
      </c>
      <c r="I1492" s="116">
        <v>10</v>
      </c>
      <c r="J1492" s="116">
        <v>4</v>
      </c>
    </row>
    <row r="1493" spans="1:10" x14ac:dyDescent="0.25">
      <c r="A1493" s="116">
        <v>2600</v>
      </c>
      <c r="B1493" t="s">
        <v>4160</v>
      </c>
      <c r="C1493" s="116">
        <v>47</v>
      </c>
      <c r="D1493" s="116" t="s">
        <v>51</v>
      </c>
      <c r="E1493" t="s">
        <v>1549</v>
      </c>
      <c r="F1493" s="116" t="s">
        <v>401</v>
      </c>
      <c r="G1493" s="116" t="s">
        <v>1607</v>
      </c>
      <c r="H1493" s="116">
        <v>971</v>
      </c>
      <c r="I1493" s="116">
        <v>11</v>
      </c>
      <c r="J1493" s="116">
        <v>21</v>
      </c>
    </row>
    <row r="1494" spans="1:10" ht="30" x14ac:dyDescent="0.25">
      <c r="A1494" s="116">
        <v>2601</v>
      </c>
      <c r="B1494" t="s">
        <v>4160</v>
      </c>
      <c r="C1494" s="116">
        <v>47</v>
      </c>
      <c r="D1494" s="116" t="s">
        <v>51</v>
      </c>
      <c r="E1494" t="s">
        <v>1549</v>
      </c>
      <c r="F1494" s="116" t="s">
        <v>403</v>
      </c>
      <c r="G1494" s="116" t="s">
        <v>1608</v>
      </c>
      <c r="H1494" s="116">
        <v>972</v>
      </c>
      <c r="I1494" s="116">
        <v>12</v>
      </c>
      <c r="J1494" s="116">
        <v>46</v>
      </c>
    </row>
    <row r="1495" spans="1:10" ht="30" x14ac:dyDescent="0.25">
      <c r="A1495" s="116">
        <v>2602</v>
      </c>
      <c r="B1495" t="s">
        <v>4160</v>
      </c>
      <c r="C1495" s="116">
        <v>47</v>
      </c>
      <c r="D1495" s="116" t="s">
        <v>51</v>
      </c>
      <c r="E1495" t="s">
        <v>1549</v>
      </c>
      <c r="F1495" s="116" t="s">
        <v>405</v>
      </c>
      <c r="G1495" s="116" t="s">
        <v>1609</v>
      </c>
      <c r="H1495" s="116">
        <v>973</v>
      </c>
      <c r="I1495" s="116">
        <v>13</v>
      </c>
      <c r="J1495" s="116">
        <v>42</v>
      </c>
    </row>
    <row r="1496" spans="1:10" ht="30" x14ac:dyDescent="0.25">
      <c r="A1496" s="116">
        <v>2603</v>
      </c>
      <c r="B1496" t="s">
        <v>4160</v>
      </c>
      <c r="C1496" s="116">
        <v>47</v>
      </c>
      <c r="D1496" s="116" t="s">
        <v>51</v>
      </c>
      <c r="E1496" t="s">
        <v>1549</v>
      </c>
      <c r="F1496" s="116" t="s">
        <v>407</v>
      </c>
      <c r="G1496" s="116" t="s">
        <v>1610</v>
      </c>
      <c r="H1496" s="116">
        <v>974</v>
      </c>
      <c r="I1496" s="116">
        <v>14</v>
      </c>
      <c r="J1496" s="116">
        <v>29</v>
      </c>
    </row>
    <row r="1497" spans="1:10" x14ac:dyDescent="0.25">
      <c r="A1497" s="116">
        <v>2604</v>
      </c>
      <c r="B1497" t="s">
        <v>4160</v>
      </c>
      <c r="C1497" s="116">
        <v>47</v>
      </c>
      <c r="D1497" s="116" t="s">
        <v>51</v>
      </c>
      <c r="E1497" t="s">
        <v>1549</v>
      </c>
      <c r="F1497" s="116" t="s">
        <v>409</v>
      </c>
      <c r="G1497" s="116" t="s">
        <v>1611</v>
      </c>
      <c r="H1497" s="116">
        <v>975</v>
      </c>
      <c r="I1497" s="116">
        <v>15</v>
      </c>
      <c r="J1497" s="116">
        <v>17</v>
      </c>
    </row>
    <row r="1498" spans="1:10" ht="45" x14ac:dyDescent="0.25">
      <c r="A1498" s="116">
        <v>2605</v>
      </c>
      <c r="B1498" t="s">
        <v>4160</v>
      </c>
      <c r="C1498" s="116">
        <v>47</v>
      </c>
      <c r="D1498" s="116" t="s">
        <v>51</v>
      </c>
      <c r="E1498" t="s">
        <v>1549</v>
      </c>
      <c r="F1498" s="116" t="s">
        <v>411</v>
      </c>
      <c r="G1498" s="116" t="s">
        <v>1612</v>
      </c>
      <c r="H1498" s="116">
        <v>976</v>
      </c>
      <c r="I1498" s="116">
        <v>16</v>
      </c>
      <c r="J1498" s="116">
        <v>23</v>
      </c>
    </row>
    <row r="1499" spans="1:10" ht="30" x14ac:dyDescent="0.25">
      <c r="A1499" s="116">
        <v>2606</v>
      </c>
      <c r="B1499" t="s">
        <v>4160</v>
      </c>
      <c r="C1499" s="116">
        <v>47</v>
      </c>
      <c r="D1499" s="116" t="s">
        <v>51</v>
      </c>
      <c r="E1499" t="s">
        <v>1549</v>
      </c>
      <c r="F1499" s="116" t="s">
        <v>413</v>
      </c>
      <c r="G1499" s="116" t="s">
        <v>1613</v>
      </c>
      <c r="H1499" s="116">
        <v>977</v>
      </c>
      <c r="I1499" s="116">
        <v>17</v>
      </c>
      <c r="J1499" s="116">
        <v>24</v>
      </c>
    </row>
    <row r="1500" spans="1:10" ht="30" x14ac:dyDescent="0.25">
      <c r="A1500" s="116">
        <v>2607</v>
      </c>
      <c r="B1500" t="s">
        <v>4160</v>
      </c>
      <c r="C1500" s="116">
        <v>47</v>
      </c>
      <c r="D1500" s="116" t="s">
        <v>51</v>
      </c>
      <c r="E1500" t="s">
        <v>1549</v>
      </c>
      <c r="F1500" s="116" t="s">
        <v>415</v>
      </c>
      <c r="G1500" s="116" t="s">
        <v>1614</v>
      </c>
      <c r="H1500" s="116">
        <v>978</v>
      </c>
      <c r="I1500" s="116">
        <v>18</v>
      </c>
      <c r="J1500" s="116">
        <v>32</v>
      </c>
    </row>
    <row r="1501" spans="1:10" x14ac:dyDescent="0.25">
      <c r="A1501" s="116">
        <v>2608</v>
      </c>
      <c r="B1501" t="s">
        <v>4160</v>
      </c>
      <c r="C1501" s="116">
        <v>47</v>
      </c>
      <c r="D1501" s="116" t="s">
        <v>51</v>
      </c>
      <c r="E1501" t="s">
        <v>1549</v>
      </c>
      <c r="F1501" s="116" t="s">
        <v>417</v>
      </c>
      <c r="G1501" s="116" t="s">
        <v>1615</v>
      </c>
      <c r="H1501" s="116">
        <v>979</v>
      </c>
      <c r="I1501" s="116">
        <v>19</v>
      </c>
      <c r="J1501" s="116">
        <v>16</v>
      </c>
    </row>
    <row r="1502" spans="1:10" ht="30" x14ac:dyDescent="0.25">
      <c r="A1502" s="116">
        <v>2609</v>
      </c>
      <c r="B1502" t="s">
        <v>4160</v>
      </c>
      <c r="C1502" s="116">
        <v>47</v>
      </c>
      <c r="D1502" s="116" t="s">
        <v>51</v>
      </c>
      <c r="E1502" t="s">
        <v>1549</v>
      </c>
      <c r="F1502" s="116" t="s">
        <v>419</v>
      </c>
      <c r="G1502" s="116" t="s">
        <v>1616</v>
      </c>
      <c r="H1502" s="116">
        <v>980</v>
      </c>
      <c r="I1502" s="116">
        <v>20</v>
      </c>
      <c r="J1502" s="116">
        <v>41</v>
      </c>
    </row>
    <row r="1503" spans="1:10" x14ac:dyDescent="0.25">
      <c r="A1503" s="116">
        <v>2610</v>
      </c>
      <c r="B1503" t="s">
        <v>4160</v>
      </c>
      <c r="C1503" s="116">
        <v>47</v>
      </c>
      <c r="D1503" s="116" t="s">
        <v>51</v>
      </c>
      <c r="E1503" t="s">
        <v>1549</v>
      </c>
      <c r="F1503" s="116" t="s">
        <v>421</v>
      </c>
      <c r="G1503" s="116" t="s">
        <v>1617</v>
      </c>
      <c r="H1503" s="116">
        <v>981</v>
      </c>
      <c r="I1503" s="116">
        <v>21</v>
      </c>
      <c r="J1503" s="116">
        <v>13</v>
      </c>
    </row>
    <row r="1504" spans="1:10" ht="30" x14ac:dyDescent="0.25">
      <c r="A1504" s="116">
        <v>2611</v>
      </c>
      <c r="B1504" t="s">
        <v>4160</v>
      </c>
      <c r="C1504" s="116">
        <v>47</v>
      </c>
      <c r="D1504" s="116" t="s">
        <v>51</v>
      </c>
      <c r="E1504" t="s">
        <v>1549</v>
      </c>
      <c r="F1504" s="116" t="s">
        <v>423</v>
      </c>
      <c r="G1504" s="116" t="s">
        <v>1618</v>
      </c>
      <c r="H1504" s="116">
        <v>982</v>
      </c>
      <c r="I1504" s="116">
        <v>22</v>
      </c>
      <c r="J1504" s="116">
        <v>39</v>
      </c>
    </row>
    <row r="1505" spans="1:10" ht="30" x14ac:dyDescent="0.25">
      <c r="A1505" s="116">
        <v>2612</v>
      </c>
      <c r="B1505" t="s">
        <v>4160</v>
      </c>
      <c r="C1505" s="116">
        <v>47</v>
      </c>
      <c r="D1505" s="116" t="s">
        <v>51</v>
      </c>
      <c r="E1505" t="s">
        <v>1549</v>
      </c>
      <c r="F1505" s="116" t="s">
        <v>425</v>
      </c>
      <c r="G1505" s="116" t="s">
        <v>1619</v>
      </c>
      <c r="H1505" s="116">
        <v>983</v>
      </c>
      <c r="I1505" s="116">
        <v>23</v>
      </c>
      <c r="J1505" s="116">
        <v>6</v>
      </c>
    </row>
    <row r="1506" spans="1:10" ht="30" x14ac:dyDescent="0.25">
      <c r="A1506" s="116">
        <v>2613</v>
      </c>
      <c r="B1506" t="s">
        <v>4160</v>
      </c>
      <c r="C1506" s="116">
        <v>47</v>
      </c>
      <c r="D1506" s="116" t="s">
        <v>51</v>
      </c>
      <c r="E1506" t="s">
        <v>1549</v>
      </c>
      <c r="F1506" s="116" t="s">
        <v>427</v>
      </c>
      <c r="G1506" s="116" t="s">
        <v>1620</v>
      </c>
      <c r="H1506" s="116">
        <v>984</v>
      </c>
      <c r="I1506" s="116">
        <v>24</v>
      </c>
      <c r="J1506" s="116">
        <v>34</v>
      </c>
    </row>
    <row r="1507" spans="1:10" ht="30" x14ac:dyDescent="0.25">
      <c r="A1507" s="116">
        <v>2614</v>
      </c>
      <c r="B1507" t="s">
        <v>4160</v>
      </c>
      <c r="C1507" s="116">
        <v>47</v>
      </c>
      <c r="D1507" s="116" t="s">
        <v>51</v>
      </c>
      <c r="E1507" t="s">
        <v>1549</v>
      </c>
      <c r="F1507" s="116" t="s">
        <v>429</v>
      </c>
      <c r="G1507" s="116" t="s">
        <v>1621</v>
      </c>
      <c r="H1507" s="116">
        <v>985</v>
      </c>
      <c r="I1507" s="116">
        <v>25</v>
      </c>
      <c r="J1507" s="116">
        <v>5</v>
      </c>
    </row>
    <row r="1508" spans="1:10" x14ac:dyDescent="0.25">
      <c r="A1508" s="116">
        <v>2615</v>
      </c>
      <c r="B1508" t="s">
        <v>4160</v>
      </c>
      <c r="C1508" s="116">
        <v>47</v>
      </c>
      <c r="D1508" s="116" t="s">
        <v>51</v>
      </c>
      <c r="E1508" t="s">
        <v>1549</v>
      </c>
      <c r="F1508" s="116" t="s">
        <v>431</v>
      </c>
      <c r="G1508" s="116" t="s">
        <v>1622</v>
      </c>
      <c r="H1508" s="116">
        <v>986</v>
      </c>
      <c r="I1508" s="116">
        <v>26</v>
      </c>
      <c r="J1508" s="116">
        <v>30</v>
      </c>
    </row>
    <row r="1509" spans="1:10" ht="30" x14ac:dyDescent="0.25">
      <c r="A1509" s="116">
        <v>2616</v>
      </c>
      <c r="B1509" t="s">
        <v>4160</v>
      </c>
      <c r="C1509" s="116">
        <v>47</v>
      </c>
      <c r="D1509" s="116" t="s">
        <v>51</v>
      </c>
      <c r="E1509" t="s">
        <v>1549</v>
      </c>
      <c r="F1509" s="116" t="s">
        <v>433</v>
      </c>
      <c r="G1509" s="116" t="s">
        <v>1623</v>
      </c>
      <c r="H1509" s="116">
        <v>987</v>
      </c>
      <c r="I1509" s="116">
        <v>27</v>
      </c>
      <c r="J1509" s="116">
        <v>43</v>
      </c>
    </row>
    <row r="1510" spans="1:10" x14ac:dyDescent="0.25">
      <c r="A1510" s="116">
        <v>2617</v>
      </c>
      <c r="B1510" t="s">
        <v>4160</v>
      </c>
      <c r="C1510" s="116">
        <v>47</v>
      </c>
      <c r="D1510" s="116" t="s">
        <v>51</v>
      </c>
      <c r="E1510" t="s">
        <v>1549</v>
      </c>
      <c r="F1510" s="116" t="s">
        <v>435</v>
      </c>
      <c r="G1510" s="116" t="s">
        <v>1624</v>
      </c>
      <c r="H1510" s="116">
        <v>988</v>
      </c>
      <c r="I1510" s="116">
        <v>28</v>
      </c>
      <c r="J1510" s="116">
        <v>33</v>
      </c>
    </row>
    <row r="1511" spans="1:10" x14ac:dyDescent="0.25">
      <c r="A1511" s="116">
        <v>2618</v>
      </c>
      <c r="B1511" t="s">
        <v>4160</v>
      </c>
      <c r="C1511" s="116">
        <v>47</v>
      </c>
      <c r="D1511" s="116" t="s">
        <v>51</v>
      </c>
      <c r="E1511" t="s">
        <v>1549</v>
      </c>
      <c r="F1511" s="116" t="s">
        <v>437</v>
      </c>
      <c r="G1511" s="116" t="s">
        <v>1625</v>
      </c>
      <c r="H1511" s="116">
        <v>989</v>
      </c>
      <c r="I1511" s="116">
        <v>29</v>
      </c>
      <c r="J1511" s="116">
        <v>15</v>
      </c>
    </row>
    <row r="1512" spans="1:10" x14ac:dyDescent="0.25">
      <c r="A1512" s="116">
        <v>2619</v>
      </c>
      <c r="B1512" t="s">
        <v>4160</v>
      </c>
      <c r="C1512" s="116">
        <v>47</v>
      </c>
      <c r="D1512" s="116" t="s">
        <v>51</v>
      </c>
      <c r="E1512" t="s">
        <v>1549</v>
      </c>
      <c r="F1512" s="116" t="s">
        <v>439</v>
      </c>
      <c r="G1512" s="116" t="s">
        <v>1626</v>
      </c>
      <c r="H1512" s="116">
        <v>990</v>
      </c>
      <c r="I1512" s="116">
        <v>30</v>
      </c>
      <c r="J1512" s="116">
        <v>36</v>
      </c>
    </row>
    <row r="1513" spans="1:10" ht="45" x14ac:dyDescent="0.25">
      <c r="A1513" s="116">
        <v>2620</v>
      </c>
      <c r="B1513" t="s">
        <v>4160</v>
      </c>
      <c r="C1513" s="116">
        <v>47</v>
      </c>
      <c r="D1513" s="116" t="s">
        <v>51</v>
      </c>
      <c r="E1513" t="s">
        <v>1549</v>
      </c>
      <c r="F1513" s="116" t="s">
        <v>441</v>
      </c>
      <c r="G1513" s="116" t="s">
        <v>1627</v>
      </c>
      <c r="H1513" s="116">
        <v>991</v>
      </c>
      <c r="I1513" s="116">
        <v>31</v>
      </c>
      <c r="J1513" s="116">
        <v>20</v>
      </c>
    </row>
    <row r="1514" spans="1:10" x14ac:dyDescent="0.25">
      <c r="A1514" s="116">
        <v>2621</v>
      </c>
      <c r="B1514" t="s">
        <v>4160</v>
      </c>
      <c r="C1514" s="116">
        <v>47</v>
      </c>
      <c r="D1514" s="116" t="s">
        <v>51</v>
      </c>
      <c r="E1514" t="s">
        <v>1549</v>
      </c>
      <c r="F1514" s="116" t="s">
        <v>443</v>
      </c>
      <c r="G1514" s="116" t="s">
        <v>1628</v>
      </c>
      <c r="H1514" s="116">
        <v>992</v>
      </c>
      <c r="I1514" s="116">
        <v>32</v>
      </c>
      <c r="J1514" s="116">
        <v>44</v>
      </c>
    </row>
    <row r="1515" spans="1:10" ht="45" x14ac:dyDescent="0.25">
      <c r="A1515" s="116">
        <v>2622</v>
      </c>
      <c r="B1515" t="s">
        <v>4160</v>
      </c>
      <c r="C1515" s="116">
        <v>47</v>
      </c>
      <c r="D1515" s="116" t="s">
        <v>51</v>
      </c>
      <c r="E1515" t="s">
        <v>1549</v>
      </c>
      <c r="F1515" s="116" t="s">
        <v>445</v>
      </c>
      <c r="G1515" s="116" t="s">
        <v>1629</v>
      </c>
      <c r="H1515" s="116">
        <v>993</v>
      </c>
      <c r="I1515" s="116">
        <v>33</v>
      </c>
      <c r="J1515" s="116">
        <v>1</v>
      </c>
    </row>
    <row r="1516" spans="1:10" x14ac:dyDescent="0.25">
      <c r="A1516" s="116">
        <v>2623</v>
      </c>
      <c r="B1516" t="s">
        <v>4160</v>
      </c>
      <c r="C1516" s="116">
        <v>47</v>
      </c>
      <c r="D1516" s="116" t="s">
        <v>51</v>
      </c>
      <c r="E1516" t="s">
        <v>1549</v>
      </c>
      <c r="F1516" s="116" t="s">
        <v>447</v>
      </c>
      <c r="G1516" s="116" t="s">
        <v>1630</v>
      </c>
      <c r="H1516" s="116">
        <v>994</v>
      </c>
      <c r="I1516" s="116">
        <v>34</v>
      </c>
      <c r="J1516" s="116">
        <v>28</v>
      </c>
    </row>
    <row r="1517" spans="1:10" x14ac:dyDescent="0.25">
      <c r="A1517" s="116">
        <v>2624</v>
      </c>
      <c r="B1517" t="s">
        <v>4160</v>
      </c>
      <c r="C1517" s="116">
        <v>47</v>
      </c>
      <c r="D1517" s="116" t="s">
        <v>51</v>
      </c>
      <c r="E1517" t="s">
        <v>1549</v>
      </c>
      <c r="F1517" s="116" t="s">
        <v>449</v>
      </c>
      <c r="G1517" s="116" t="s">
        <v>1631</v>
      </c>
      <c r="H1517" s="116">
        <v>995</v>
      </c>
      <c r="I1517" s="116">
        <v>35</v>
      </c>
      <c r="J1517" s="116">
        <v>38</v>
      </c>
    </row>
    <row r="1518" spans="1:10" ht="30" x14ac:dyDescent="0.25">
      <c r="A1518" s="116">
        <v>2625</v>
      </c>
      <c r="B1518" t="s">
        <v>4160</v>
      </c>
      <c r="C1518" s="116">
        <v>47</v>
      </c>
      <c r="D1518" s="116" t="s">
        <v>51</v>
      </c>
      <c r="E1518" t="s">
        <v>1549</v>
      </c>
      <c r="F1518" s="116" t="s">
        <v>451</v>
      </c>
      <c r="G1518" s="116" t="s">
        <v>1632</v>
      </c>
      <c r="H1518" s="116">
        <v>996</v>
      </c>
      <c r="I1518" s="116">
        <v>36</v>
      </c>
      <c r="J1518" s="116">
        <v>27</v>
      </c>
    </row>
    <row r="1519" spans="1:10" x14ac:dyDescent="0.25">
      <c r="A1519" s="116">
        <v>2626</v>
      </c>
      <c r="B1519" t="s">
        <v>4160</v>
      </c>
      <c r="C1519" s="116">
        <v>47</v>
      </c>
      <c r="D1519" s="116" t="s">
        <v>51</v>
      </c>
      <c r="E1519" t="s">
        <v>1549</v>
      </c>
      <c r="F1519" s="116" t="s">
        <v>453</v>
      </c>
      <c r="G1519" s="116" t="s">
        <v>1633</v>
      </c>
      <c r="H1519" s="116">
        <v>997</v>
      </c>
      <c r="I1519" s="116">
        <v>37</v>
      </c>
      <c r="J1519" s="116">
        <v>31</v>
      </c>
    </row>
    <row r="1520" spans="1:10" ht="30" x14ac:dyDescent="0.25">
      <c r="A1520" s="116">
        <v>2627</v>
      </c>
      <c r="B1520" t="s">
        <v>4160</v>
      </c>
      <c r="C1520" s="116">
        <v>47</v>
      </c>
      <c r="D1520" s="116" t="s">
        <v>51</v>
      </c>
      <c r="E1520" t="s">
        <v>1549</v>
      </c>
      <c r="F1520" s="116" t="s">
        <v>455</v>
      </c>
      <c r="G1520" s="116" t="s">
        <v>1634</v>
      </c>
      <c r="H1520" s="116">
        <v>998</v>
      </c>
      <c r="I1520" s="116">
        <v>38</v>
      </c>
      <c r="J1520" s="116">
        <v>3</v>
      </c>
    </row>
    <row r="1521" spans="1:10" ht="30" x14ac:dyDescent="0.25">
      <c r="A1521" s="116">
        <v>2628</v>
      </c>
      <c r="B1521" t="s">
        <v>4160</v>
      </c>
      <c r="C1521" s="116">
        <v>47</v>
      </c>
      <c r="D1521" s="116" t="s">
        <v>51</v>
      </c>
      <c r="E1521" t="s">
        <v>1549</v>
      </c>
      <c r="F1521" s="116" t="s">
        <v>457</v>
      </c>
      <c r="G1521" s="116" t="s">
        <v>1635</v>
      </c>
      <c r="H1521" s="116">
        <v>999</v>
      </c>
      <c r="I1521" s="116">
        <v>39</v>
      </c>
      <c r="J1521" s="116">
        <v>22</v>
      </c>
    </row>
    <row r="1522" spans="1:10" x14ac:dyDescent="0.25">
      <c r="A1522" s="116">
        <v>2629</v>
      </c>
      <c r="B1522" t="s">
        <v>4160</v>
      </c>
      <c r="C1522" s="116">
        <v>47</v>
      </c>
      <c r="D1522" s="116" t="s">
        <v>51</v>
      </c>
      <c r="E1522" t="s">
        <v>1549</v>
      </c>
      <c r="F1522" s="116" t="s">
        <v>459</v>
      </c>
      <c r="G1522" s="116" t="s">
        <v>1636</v>
      </c>
      <c r="H1522" s="116">
        <v>1000</v>
      </c>
      <c r="I1522" s="116">
        <v>40</v>
      </c>
      <c r="J1522" s="116">
        <v>9</v>
      </c>
    </row>
    <row r="1523" spans="1:10" ht="30" x14ac:dyDescent="0.25">
      <c r="A1523" s="116">
        <v>2630</v>
      </c>
      <c r="B1523" t="s">
        <v>4160</v>
      </c>
      <c r="C1523" s="116">
        <v>47</v>
      </c>
      <c r="D1523" s="116" t="s">
        <v>51</v>
      </c>
      <c r="E1523" t="s">
        <v>1549</v>
      </c>
      <c r="F1523" s="116" t="s">
        <v>461</v>
      </c>
      <c r="G1523" s="116" t="s">
        <v>1637</v>
      </c>
      <c r="H1523" s="116">
        <v>1001</v>
      </c>
      <c r="I1523" s="116">
        <v>41</v>
      </c>
      <c r="J1523" s="116">
        <v>47</v>
      </c>
    </row>
    <row r="1524" spans="1:10" ht="45" x14ac:dyDescent="0.25">
      <c r="A1524" s="116">
        <v>2631</v>
      </c>
      <c r="B1524" t="s">
        <v>4160</v>
      </c>
      <c r="C1524" s="116">
        <v>47</v>
      </c>
      <c r="D1524" s="116" t="s">
        <v>51</v>
      </c>
      <c r="E1524" t="s">
        <v>1549</v>
      </c>
      <c r="F1524" s="116" t="s">
        <v>463</v>
      </c>
      <c r="G1524" s="116" t="s">
        <v>1638</v>
      </c>
      <c r="H1524" s="116">
        <v>1002</v>
      </c>
      <c r="I1524" s="116">
        <v>42</v>
      </c>
      <c r="J1524" s="116">
        <v>19</v>
      </c>
    </row>
    <row r="1525" spans="1:10" ht="30" x14ac:dyDescent="0.25">
      <c r="A1525" s="116">
        <v>2632</v>
      </c>
      <c r="B1525" t="s">
        <v>4160</v>
      </c>
      <c r="C1525" s="116">
        <v>47</v>
      </c>
      <c r="D1525" s="116" t="s">
        <v>51</v>
      </c>
      <c r="E1525" t="s">
        <v>1549</v>
      </c>
      <c r="F1525" s="116" t="s">
        <v>465</v>
      </c>
      <c r="G1525" s="116" t="s">
        <v>1639</v>
      </c>
      <c r="H1525" s="116">
        <v>1003</v>
      </c>
      <c r="I1525" s="116">
        <v>43</v>
      </c>
      <c r="J1525" s="116">
        <v>2</v>
      </c>
    </row>
    <row r="1526" spans="1:10" ht="30" x14ac:dyDescent="0.25">
      <c r="A1526" s="116">
        <v>2633</v>
      </c>
      <c r="B1526" t="s">
        <v>4160</v>
      </c>
      <c r="C1526" s="116">
        <v>47</v>
      </c>
      <c r="D1526" s="116" t="s">
        <v>51</v>
      </c>
      <c r="E1526" t="s">
        <v>1549</v>
      </c>
      <c r="F1526" s="116" t="s">
        <v>467</v>
      </c>
      <c r="G1526" s="116" t="s">
        <v>1640</v>
      </c>
      <c r="H1526" s="116">
        <v>1004</v>
      </c>
      <c r="I1526" s="116">
        <v>44</v>
      </c>
      <c r="J1526" s="116">
        <v>18</v>
      </c>
    </row>
    <row r="1527" spans="1:10" x14ac:dyDescent="0.25">
      <c r="A1527" s="116">
        <v>2634</v>
      </c>
      <c r="B1527" t="s">
        <v>4160</v>
      </c>
      <c r="C1527" s="116">
        <v>47</v>
      </c>
      <c r="D1527" s="116" t="s">
        <v>51</v>
      </c>
      <c r="E1527" t="s">
        <v>1549</v>
      </c>
      <c r="F1527" s="116" t="s">
        <v>469</v>
      </c>
      <c r="G1527" s="116" t="s">
        <v>1641</v>
      </c>
      <c r="H1527" s="116">
        <v>1005</v>
      </c>
      <c r="I1527" s="116">
        <v>45</v>
      </c>
      <c r="J1527" s="116">
        <v>40</v>
      </c>
    </row>
    <row r="1528" spans="1:10" ht="30" x14ac:dyDescent="0.25">
      <c r="A1528" s="116">
        <v>2635</v>
      </c>
      <c r="B1528" t="s">
        <v>4160</v>
      </c>
      <c r="C1528" s="116">
        <v>47</v>
      </c>
      <c r="D1528" s="116" t="s">
        <v>51</v>
      </c>
      <c r="E1528" t="s">
        <v>1549</v>
      </c>
      <c r="F1528" s="116" t="s">
        <v>471</v>
      </c>
      <c r="G1528" s="116" t="s">
        <v>1642</v>
      </c>
      <c r="H1528" s="116">
        <v>1732</v>
      </c>
      <c r="I1528" s="116">
        <v>46</v>
      </c>
      <c r="J1528" s="116">
        <v>25</v>
      </c>
    </row>
    <row r="1529" spans="1:10" x14ac:dyDescent="0.25">
      <c r="A1529" s="116">
        <v>2636</v>
      </c>
      <c r="B1529" t="s">
        <v>4160</v>
      </c>
      <c r="C1529" s="116">
        <v>47</v>
      </c>
      <c r="D1529" s="116" t="s">
        <v>51</v>
      </c>
      <c r="E1529" t="s">
        <v>1549</v>
      </c>
      <c r="F1529" s="116" t="s">
        <v>473</v>
      </c>
      <c r="G1529" s="116" t="s">
        <v>1643</v>
      </c>
      <c r="H1529" s="116">
        <v>1733</v>
      </c>
      <c r="I1529" s="116">
        <v>47</v>
      </c>
      <c r="J1529" s="116">
        <v>11</v>
      </c>
    </row>
    <row r="1530" spans="1:10" x14ac:dyDescent="0.25">
      <c r="A1530" s="116">
        <v>2637</v>
      </c>
      <c r="B1530" t="s">
        <v>4161</v>
      </c>
      <c r="C1530" s="116">
        <v>47</v>
      </c>
      <c r="D1530" s="116" t="s">
        <v>28</v>
      </c>
      <c r="E1530" t="s">
        <v>1644</v>
      </c>
      <c r="F1530" s="116" t="s">
        <v>381</v>
      </c>
      <c r="G1530" s="116" t="s">
        <v>1645</v>
      </c>
      <c r="H1530" s="116">
        <v>1104</v>
      </c>
      <c r="I1530" s="116">
        <v>1</v>
      </c>
      <c r="J1530" s="116">
        <v>37</v>
      </c>
    </row>
    <row r="1531" spans="1:10" x14ac:dyDescent="0.25">
      <c r="A1531" s="116">
        <v>2638</v>
      </c>
      <c r="B1531" t="s">
        <v>4161</v>
      </c>
      <c r="C1531" s="116">
        <v>47</v>
      </c>
      <c r="D1531" s="116" t="s">
        <v>28</v>
      </c>
      <c r="E1531" t="s">
        <v>1644</v>
      </c>
      <c r="F1531" s="116" t="s">
        <v>383</v>
      </c>
      <c r="G1531" s="116" t="s">
        <v>1646</v>
      </c>
      <c r="H1531" s="116">
        <v>1105</v>
      </c>
      <c r="I1531" s="116">
        <v>2</v>
      </c>
      <c r="J1531" s="116">
        <v>12</v>
      </c>
    </row>
    <row r="1532" spans="1:10" x14ac:dyDescent="0.25">
      <c r="A1532" s="116">
        <v>2639</v>
      </c>
      <c r="B1532" t="s">
        <v>4161</v>
      </c>
      <c r="C1532" s="116">
        <v>47</v>
      </c>
      <c r="D1532" s="116" t="s">
        <v>28</v>
      </c>
      <c r="E1532" t="s">
        <v>1644</v>
      </c>
      <c r="F1532" s="116" t="s">
        <v>385</v>
      </c>
      <c r="G1532" s="116" t="s">
        <v>1647</v>
      </c>
      <c r="H1532" s="116">
        <v>1106</v>
      </c>
      <c r="I1532" s="116">
        <v>3</v>
      </c>
      <c r="J1532" s="116">
        <v>35</v>
      </c>
    </row>
    <row r="1533" spans="1:10" x14ac:dyDescent="0.25">
      <c r="A1533" s="116">
        <v>2640</v>
      </c>
      <c r="B1533" t="s">
        <v>4161</v>
      </c>
      <c r="C1533" s="116">
        <v>47</v>
      </c>
      <c r="D1533" s="116" t="s">
        <v>28</v>
      </c>
      <c r="E1533" t="s">
        <v>1644</v>
      </c>
      <c r="F1533" s="116" t="s">
        <v>387</v>
      </c>
      <c r="G1533" s="116" t="s">
        <v>1648</v>
      </c>
      <c r="H1533" s="116">
        <v>1107</v>
      </c>
      <c r="I1533" s="116">
        <v>4</v>
      </c>
      <c r="J1533" s="116">
        <v>45</v>
      </c>
    </row>
    <row r="1534" spans="1:10" x14ac:dyDescent="0.25">
      <c r="A1534" s="116">
        <v>2641</v>
      </c>
      <c r="B1534" t="s">
        <v>4161</v>
      </c>
      <c r="C1534" s="116">
        <v>47</v>
      </c>
      <c r="D1534" s="116" t="s">
        <v>28</v>
      </c>
      <c r="E1534" t="s">
        <v>1644</v>
      </c>
      <c r="F1534" s="116" t="s">
        <v>389</v>
      </c>
      <c r="G1534" s="116" t="s">
        <v>1649</v>
      </c>
      <c r="H1534" s="116">
        <v>1108</v>
      </c>
      <c r="I1534" s="116">
        <v>5</v>
      </c>
      <c r="J1534" s="116">
        <v>7</v>
      </c>
    </row>
    <row r="1535" spans="1:10" x14ac:dyDescent="0.25">
      <c r="A1535" s="116">
        <v>2642</v>
      </c>
      <c r="B1535" t="s">
        <v>4161</v>
      </c>
      <c r="C1535" s="116">
        <v>47</v>
      </c>
      <c r="D1535" s="116" t="s">
        <v>28</v>
      </c>
      <c r="E1535" t="s">
        <v>1644</v>
      </c>
      <c r="F1535" s="116" t="s">
        <v>391</v>
      </c>
      <c r="G1535" s="116" t="s">
        <v>1650</v>
      </c>
      <c r="H1535" s="116">
        <v>1109</v>
      </c>
      <c r="I1535" s="116">
        <v>6</v>
      </c>
      <c r="J1535" s="116">
        <v>10</v>
      </c>
    </row>
    <row r="1536" spans="1:10" x14ac:dyDescent="0.25">
      <c r="A1536" s="116">
        <v>2643</v>
      </c>
      <c r="B1536" t="s">
        <v>4161</v>
      </c>
      <c r="C1536" s="116">
        <v>47</v>
      </c>
      <c r="D1536" s="116" t="s">
        <v>28</v>
      </c>
      <c r="E1536" t="s">
        <v>1644</v>
      </c>
      <c r="F1536" s="116" t="s">
        <v>393</v>
      </c>
      <c r="G1536" s="116" t="s">
        <v>1651</v>
      </c>
      <c r="H1536" s="116">
        <v>1110</v>
      </c>
      <c r="I1536" s="116">
        <v>7</v>
      </c>
      <c r="J1536" s="116">
        <v>26</v>
      </c>
    </row>
    <row r="1537" spans="1:10" x14ac:dyDescent="0.25">
      <c r="A1537" s="116">
        <v>2644</v>
      </c>
      <c r="B1537" t="s">
        <v>4161</v>
      </c>
      <c r="C1537" s="116">
        <v>47</v>
      </c>
      <c r="D1537" s="116" t="s">
        <v>28</v>
      </c>
      <c r="E1537" t="s">
        <v>1644</v>
      </c>
      <c r="F1537" s="116" t="s">
        <v>395</v>
      </c>
      <c r="G1537" s="116" t="s">
        <v>1652</v>
      </c>
      <c r="H1537" s="116">
        <v>1111</v>
      </c>
      <c r="I1537" s="116">
        <v>8</v>
      </c>
      <c r="J1537" s="116">
        <v>14</v>
      </c>
    </row>
    <row r="1538" spans="1:10" x14ac:dyDescent="0.25">
      <c r="A1538" s="116">
        <v>2645</v>
      </c>
      <c r="B1538" t="s">
        <v>4161</v>
      </c>
      <c r="C1538" s="116">
        <v>47</v>
      </c>
      <c r="D1538" s="116" t="s">
        <v>28</v>
      </c>
      <c r="E1538" t="s">
        <v>1644</v>
      </c>
      <c r="F1538" s="116" t="s">
        <v>397</v>
      </c>
      <c r="G1538" s="116" t="s">
        <v>1653</v>
      </c>
      <c r="H1538" s="116">
        <v>1112</v>
      </c>
      <c r="I1538" s="116">
        <v>9</v>
      </c>
      <c r="J1538" s="116">
        <v>8</v>
      </c>
    </row>
    <row r="1539" spans="1:10" x14ac:dyDescent="0.25">
      <c r="A1539" s="116">
        <v>2646</v>
      </c>
      <c r="B1539" t="s">
        <v>4161</v>
      </c>
      <c r="C1539" s="116">
        <v>47</v>
      </c>
      <c r="D1539" s="116" t="s">
        <v>28</v>
      </c>
      <c r="E1539" t="s">
        <v>1644</v>
      </c>
      <c r="F1539" s="116" t="s">
        <v>399</v>
      </c>
      <c r="G1539" s="116" t="s">
        <v>1654</v>
      </c>
      <c r="H1539" s="116">
        <v>1113</v>
      </c>
      <c r="I1539" s="116">
        <v>10</v>
      </c>
      <c r="J1539" s="116">
        <v>4</v>
      </c>
    </row>
    <row r="1540" spans="1:10" x14ac:dyDescent="0.25">
      <c r="A1540" s="116">
        <v>2647</v>
      </c>
      <c r="B1540" t="s">
        <v>4161</v>
      </c>
      <c r="C1540" s="116">
        <v>47</v>
      </c>
      <c r="D1540" s="116" t="s">
        <v>28</v>
      </c>
      <c r="E1540" t="s">
        <v>1644</v>
      </c>
      <c r="F1540" s="116" t="s">
        <v>401</v>
      </c>
      <c r="G1540" s="116" t="s">
        <v>1655</v>
      </c>
      <c r="H1540" s="116">
        <v>1114</v>
      </c>
      <c r="I1540" s="116">
        <v>11</v>
      </c>
      <c r="J1540" s="116">
        <v>21</v>
      </c>
    </row>
    <row r="1541" spans="1:10" x14ac:dyDescent="0.25">
      <c r="A1541" s="116">
        <v>2648</v>
      </c>
      <c r="B1541" t="s">
        <v>4161</v>
      </c>
      <c r="C1541" s="116">
        <v>47</v>
      </c>
      <c r="D1541" s="116" t="s">
        <v>28</v>
      </c>
      <c r="E1541" t="s">
        <v>1644</v>
      </c>
      <c r="F1541" s="116" t="s">
        <v>403</v>
      </c>
      <c r="G1541" s="116" t="s">
        <v>1656</v>
      </c>
      <c r="H1541" s="116">
        <v>1115</v>
      </c>
      <c r="I1541" s="116">
        <v>12</v>
      </c>
      <c r="J1541" s="116">
        <v>46</v>
      </c>
    </row>
    <row r="1542" spans="1:10" x14ac:dyDescent="0.25">
      <c r="A1542" s="116">
        <v>2649</v>
      </c>
      <c r="B1542" t="s">
        <v>4161</v>
      </c>
      <c r="C1542" s="116">
        <v>47</v>
      </c>
      <c r="D1542" s="116" t="s">
        <v>28</v>
      </c>
      <c r="E1542" t="s">
        <v>1644</v>
      </c>
      <c r="F1542" s="116" t="s">
        <v>405</v>
      </c>
      <c r="G1542" s="116" t="s">
        <v>1657</v>
      </c>
      <c r="H1542" s="116">
        <v>1116</v>
      </c>
      <c r="I1542" s="116">
        <v>13</v>
      </c>
      <c r="J1542" s="116">
        <v>42</v>
      </c>
    </row>
    <row r="1543" spans="1:10" x14ac:dyDescent="0.25">
      <c r="A1543" s="116">
        <v>2650</v>
      </c>
      <c r="B1543" t="s">
        <v>4161</v>
      </c>
      <c r="C1543" s="116">
        <v>47</v>
      </c>
      <c r="D1543" s="116" t="s">
        <v>28</v>
      </c>
      <c r="E1543" t="s">
        <v>1644</v>
      </c>
      <c r="F1543" s="116" t="s">
        <v>407</v>
      </c>
      <c r="G1543" s="116" t="s">
        <v>1658</v>
      </c>
      <c r="H1543" s="116">
        <v>1117</v>
      </c>
      <c r="I1543" s="116">
        <v>14</v>
      </c>
      <c r="J1543" s="116">
        <v>29</v>
      </c>
    </row>
    <row r="1544" spans="1:10" x14ac:dyDescent="0.25">
      <c r="A1544" s="116">
        <v>2651</v>
      </c>
      <c r="B1544" t="s">
        <v>4161</v>
      </c>
      <c r="C1544" s="116">
        <v>47</v>
      </c>
      <c r="D1544" s="116" t="s">
        <v>28</v>
      </c>
      <c r="E1544" t="s">
        <v>1644</v>
      </c>
      <c r="F1544" s="116" t="s">
        <v>409</v>
      </c>
      <c r="G1544" s="116" t="s">
        <v>1659</v>
      </c>
      <c r="H1544" s="116">
        <v>1118</v>
      </c>
      <c r="I1544" s="116">
        <v>15</v>
      </c>
      <c r="J1544" s="116">
        <v>17</v>
      </c>
    </row>
    <row r="1545" spans="1:10" x14ac:dyDescent="0.25">
      <c r="A1545" s="116">
        <v>2652</v>
      </c>
      <c r="B1545" t="s">
        <v>4161</v>
      </c>
      <c r="C1545" s="116">
        <v>47</v>
      </c>
      <c r="D1545" s="116" t="s">
        <v>28</v>
      </c>
      <c r="E1545" t="s">
        <v>1644</v>
      </c>
      <c r="F1545" s="116" t="s">
        <v>411</v>
      </c>
      <c r="G1545" s="116" t="s">
        <v>1660</v>
      </c>
      <c r="H1545" s="116">
        <v>1119</v>
      </c>
      <c r="I1545" s="116">
        <v>16</v>
      </c>
      <c r="J1545" s="116">
        <v>23</v>
      </c>
    </row>
    <row r="1546" spans="1:10" x14ac:dyDescent="0.25">
      <c r="A1546" s="116">
        <v>2653</v>
      </c>
      <c r="B1546" t="s">
        <v>4161</v>
      </c>
      <c r="C1546" s="116">
        <v>47</v>
      </c>
      <c r="D1546" s="116" t="s">
        <v>28</v>
      </c>
      <c r="E1546" t="s">
        <v>1644</v>
      </c>
      <c r="F1546" s="116" t="s">
        <v>413</v>
      </c>
      <c r="G1546" s="116" t="s">
        <v>1661</v>
      </c>
      <c r="H1546" s="116">
        <v>1120</v>
      </c>
      <c r="I1546" s="116">
        <v>17</v>
      </c>
      <c r="J1546" s="116">
        <v>24</v>
      </c>
    </row>
    <row r="1547" spans="1:10" x14ac:dyDescent="0.25">
      <c r="A1547" s="116">
        <v>2654</v>
      </c>
      <c r="B1547" t="s">
        <v>4161</v>
      </c>
      <c r="C1547" s="116">
        <v>47</v>
      </c>
      <c r="D1547" s="116" t="s">
        <v>28</v>
      </c>
      <c r="E1547" t="s">
        <v>1644</v>
      </c>
      <c r="F1547" s="116" t="s">
        <v>415</v>
      </c>
      <c r="G1547" s="116" t="s">
        <v>1662</v>
      </c>
      <c r="H1547" s="116">
        <v>1121</v>
      </c>
      <c r="I1547" s="116">
        <v>18</v>
      </c>
      <c r="J1547" s="116">
        <v>32</v>
      </c>
    </row>
    <row r="1548" spans="1:10" x14ac:dyDescent="0.25">
      <c r="A1548" s="116">
        <v>2655</v>
      </c>
      <c r="B1548" t="s">
        <v>4161</v>
      </c>
      <c r="C1548" s="116">
        <v>47</v>
      </c>
      <c r="D1548" s="116" t="s">
        <v>28</v>
      </c>
      <c r="E1548" t="s">
        <v>1644</v>
      </c>
      <c r="F1548" s="116" t="s">
        <v>417</v>
      </c>
      <c r="G1548" s="116" t="s">
        <v>1663</v>
      </c>
      <c r="H1548" s="116">
        <v>1122</v>
      </c>
      <c r="I1548" s="116">
        <v>19</v>
      </c>
      <c r="J1548" s="116">
        <v>16</v>
      </c>
    </row>
    <row r="1549" spans="1:10" x14ac:dyDescent="0.25">
      <c r="A1549" s="116">
        <v>2656</v>
      </c>
      <c r="B1549" t="s">
        <v>4161</v>
      </c>
      <c r="C1549" s="116">
        <v>47</v>
      </c>
      <c r="D1549" s="116" t="s">
        <v>28</v>
      </c>
      <c r="E1549" t="s">
        <v>1644</v>
      </c>
      <c r="F1549" s="116" t="s">
        <v>419</v>
      </c>
      <c r="G1549" s="116" t="s">
        <v>1664</v>
      </c>
      <c r="H1549" s="116">
        <v>1123</v>
      </c>
      <c r="I1549" s="116">
        <v>20</v>
      </c>
      <c r="J1549" s="116">
        <v>41</v>
      </c>
    </row>
    <row r="1550" spans="1:10" x14ac:dyDescent="0.25">
      <c r="A1550" s="116">
        <v>2657</v>
      </c>
      <c r="B1550" t="s">
        <v>4161</v>
      </c>
      <c r="C1550" s="116">
        <v>47</v>
      </c>
      <c r="D1550" s="116" t="s">
        <v>28</v>
      </c>
      <c r="E1550" t="s">
        <v>1644</v>
      </c>
      <c r="F1550" s="116" t="s">
        <v>421</v>
      </c>
      <c r="G1550" s="116" t="s">
        <v>1665</v>
      </c>
      <c r="H1550" s="116">
        <v>1124</v>
      </c>
      <c r="I1550" s="116">
        <v>21</v>
      </c>
      <c r="J1550" s="116">
        <v>13</v>
      </c>
    </row>
    <row r="1551" spans="1:10" x14ac:dyDescent="0.25">
      <c r="A1551" s="116">
        <v>2658</v>
      </c>
      <c r="B1551" t="s">
        <v>4161</v>
      </c>
      <c r="C1551" s="116">
        <v>47</v>
      </c>
      <c r="D1551" s="116" t="s">
        <v>28</v>
      </c>
      <c r="E1551" t="s">
        <v>1644</v>
      </c>
      <c r="F1551" s="116" t="s">
        <v>423</v>
      </c>
      <c r="G1551" s="116" t="s">
        <v>1666</v>
      </c>
      <c r="H1551" s="116">
        <v>1125</v>
      </c>
      <c r="I1551" s="116">
        <v>22</v>
      </c>
      <c r="J1551" s="116">
        <v>39</v>
      </c>
    </row>
    <row r="1552" spans="1:10" x14ac:dyDescent="0.25">
      <c r="A1552" s="116">
        <v>2659</v>
      </c>
      <c r="B1552" t="s">
        <v>4161</v>
      </c>
      <c r="C1552" s="116">
        <v>47</v>
      </c>
      <c r="D1552" s="116" t="s">
        <v>28</v>
      </c>
      <c r="E1552" t="s">
        <v>1644</v>
      </c>
      <c r="F1552" s="116" t="s">
        <v>425</v>
      </c>
      <c r="G1552" s="116" t="s">
        <v>1667</v>
      </c>
      <c r="H1552" s="116">
        <v>1126</v>
      </c>
      <c r="I1552" s="116">
        <v>23</v>
      </c>
      <c r="J1552" s="116">
        <v>6</v>
      </c>
    </row>
    <row r="1553" spans="1:10" x14ac:dyDescent="0.25">
      <c r="A1553" s="116">
        <v>2660</v>
      </c>
      <c r="B1553" t="s">
        <v>4161</v>
      </c>
      <c r="C1553" s="116">
        <v>47</v>
      </c>
      <c r="D1553" s="116" t="s">
        <v>28</v>
      </c>
      <c r="E1553" t="s">
        <v>1644</v>
      </c>
      <c r="F1553" s="116" t="s">
        <v>427</v>
      </c>
      <c r="G1553" s="116" t="s">
        <v>1668</v>
      </c>
      <c r="H1553" s="116">
        <v>1127</v>
      </c>
      <c r="I1553" s="116">
        <v>24</v>
      </c>
      <c r="J1553" s="116">
        <v>34</v>
      </c>
    </row>
    <row r="1554" spans="1:10" x14ac:dyDescent="0.25">
      <c r="A1554" s="116">
        <v>2661</v>
      </c>
      <c r="B1554" t="s">
        <v>4161</v>
      </c>
      <c r="C1554" s="116">
        <v>47</v>
      </c>
      <c r="D1554" s="116" t="s">
        <v>28</v>
      </c>
      <c r="E1554" t="s">
        <v>1644</v>
      </c>
      <c r="F1554" s="116" t="s">
        <v>429</v>
      </c>
      <c r="G1554" s="116" t="s">
        <v>1669</v>
      </c>
      <c r="H1554" s="116">
        <v>1128</v>
      </c>
      <c r="I1554" s="116">
        <v>25</v>
      </c>
      <c r="J1554" s="116">
        <v>5</v>
      </c>
    </row>
    <row r="1555" spans="1:10" x14ac:dyDescent="0.25">
      <c r="A1555" s="116">
        <v>2662</v>
      </c>
      <c r="B1555" t="s">
        <v>4161</v>
      </c>
      <c r="C1555" s="116">
        <v>47</v>
      </c>
      <c r="D1555" s="116" t="s">
        <v>28</v>
      </c>
      <c r="E1555" t="s">
        <v>1644</v>
      </c>
      <c r="F1555" s="116" t="s">
        <v>431</v>
      </c>
      <c r="G1555" s="116" t="s">
        <v>1670</v>
      </c>
      <c r="H1555" s="116">
        <v>1129</v>
      </c>
      <c r="I1555" s="116">
        <v>26</v>
      </c>
      <c r="J1555" s="116">
        <v>30</v>
      </c>
    </row>
    <row r="1556" spans="1:10" x14ac:dyDescent="0.25">
      <c r="A1556" s="116">
        <v>2663</v>
      </c>
      <c r="B1556" t="s">
        <v>4161</v>
      </c>
      <c r="C1556" s="116">
        <v>47</v>
      </c>
      <c r="D1556" s="116" t="s">
        <v>28</v>
      </c>
      <c r="E1556" t="s">
        <v>1644</v>
      </c>
      <c r="F1556" s="116" t="s">
        <v>433</v>
      </c>
      <c r="G1556" s="116" t="s">
        <v>1671</v>
      </c>
      <c r="H1556" s="116">
        <v>1130</v>
      </c>
      <c r="I1556" s="116">
        <v>27</v>
      </c>
      <c r="J1556" s="116">
        <v>43</v>
      </c>
    </row>
    <row r="1557" spans="1:10" x14ac:dyDescent="0.25">
      <c r="A1557" s="116">
        <v>2664</v>
      </c>
      <c r="B1557" t="s">
        <v>4161</v>
      </c>
      <c r="C1557" s="116">
        <v>47</v>
      </c>
      <c r="D1557" s="116" t="s">
        <v>28</v>
      </c>
      <c r="E1557" t="s">
        <v>1644</v>
      </c>
      <c r="F1557" s="116" t="s">
        <v>435</v>
      </c>
      <c r="G1557" s="116" t="s">
        <v>1672</v>
      </c>
      <c r="H1557" s="116">
        <v>1131</v>
      </c>
      <c r="I1557" s="116">
        <v>28</v>
      </c>
      <c r="J1557" s="116">
        <v>33</v>
      </c>
    </row>
    <row r="1558" spans="1:10" x14ac:dyDescent="0.25">
      <c r="A1558" s="116">
        <v>2665</v>
      </c>
      <c r="B1558" t="s">
        <v>4161</v>
      </c>
      <c r="C1558" s="116">
        <v>47</v>
      </c>
      <c r="D1558" s="116" t="s">
        <v>28</v>
      </c>
      <c r="E1558" t="s">
        <v>1644</v>
      </c>
      <c r="F1558" s="116" t="s">
        <v>437</v>
      </c>
      <c r="G1558" s="116" t="s">
        <v>1673</v>
      </c>
      <c r="H1558" s="116">
        <v>1132</v>
      </c>
      <c r="I1558" s="116">
        <v>29</v>
      </c>
      <c r="J1558" s="116">
        <v>15</v>
      </c>
    </row>
    <row r="1559" spans="1:10" x14ac:dyDescent="0.25">
      <c r="A1559" s="116">
        <v>2666</v>
      </c>
      <c r="B1559" t="s">
        <v>4161</v>
      </c>
      <c r="C1559" s="116">
        <v>47</v>
      </c>
      <c r="D1559" s="116" t="s">
        <v>28</v>
      </c>
      <c r="E1559" t="s">
        <v>1644</v>
      </c>
      <c r="F1559" s="116" t="s">
        <v>439</v>
      </c>
      <c r="G1559" s="116" t="s">
        <v>1674</v>
      </c>
      <c r="H1559" s="116">
        <v>1133</v>
      </c>
      <c r="I1559" s="116">
        <v>30</v>
      </c>
      <c r="J1559" s="116">
        <v>36</v>
      </c>
    </row>
    <row r="1560" spans="1:10" ht="30" x14ac:dyDescent="0.25">
      <c r="A1560" s="116">
        <v>2667</v>
      </c>
      <c r="B1560" t="s">
        <v>4161</v>
      </c>
      <c r="C1560" s="116">
        <v>47</v>
      </c>
      <c r="D1560" s="116" t="s">
        <v>28</v>
      </c>
      <c r="E1560" t="s">
        <v>1644</v>
      </c>
      <c r="F1560" s="116" t="s">
        <v>441</v>
      </c>
      <c r="G1560" s="116" t="s">
        <v>1675</v>
      </c>
      <c r="H1560" s="116">
        <v>1134</v>
      </c>
      <c r="I1560" s="116">
        <v>31</v>
      </c>
      <c r="J1560" s="116">
        <v>20</v>
      </c>
    </row>
    <row r="1561" spans="1:10" x14ac:dyDescent="0.25">
      <c r="A1561" s="116">
        <v>2668</v>
      </c>
      <c r="B1561" t="s">
        <v>4161</v>
      </c>
      <c r="C1561" s="116">
        <v>47</v>
      </c>
      <c r="D1561" s="116" t="s">
        <v>28</v>
      </c>
      <c r="E1561" t="s">
        <v>1644</v>
      </c>
      <c r="F1561" s="116" t="s">
        <v>443</v>
      </c>
      <c r="G1561" s="116" t="s">
        <v>1676</v>
      </c>
      <c r="H1561" s="116">
        <v>1135</v>
      </c>
      <c r="I1561" s="116">
        <v>32</v>
      </c>
      <c r="J1561" s="116">
        <v>44</v>
      </c>
    </row>
    <row r="1562" spans="1:10" ht="30" x14ac:dyDescent="0.25">
      <c r="A1562" s="116">
        <v>2669</v>
      </c>
      <c r="B1562" t="s">
        <v>4161</v>
      </c>
      <c r="C1562" s="116">
        <v>47</v>
      </c>
      <c r="D1562" s="116" t="s">
        <v>28</v>
      </c>
      <c r="E1562" t="s">
        <v>1644</v>
      </c>
      <c r="F1562" s="116" t="s">
        <v>445</v>
      </c>
      <c r="G1562" s="116" t="s">
        <v>1677</v>
      </c>
      <c r="H1562" s="116">
        <v>1136</v>
      </c>
      <c r="I1562" s="116">
        <v>33</v>
      </c>
      <c r="J1562" s="116">
        <v>1</v>
      </c>
    </row>
    <row r="1563" spans="1:10" x14ac:dyDescent="0.25">
      <c r="A1563" s="116">
        <v>2670</v>
      </c>
      <c r="B1563" t="s">
        <v>4161</v>
      </c>
      <c r="C1563" s="116">
        <v>47</v>
      </c>
      <c r="D1563" s="116" t="s">
        <v>28</v>
      </c>
      <c r="E1563" t="s">
        <v>1644</v>
      </c>
      <c r="F1563" s="116" t="s">
        <v>447</v>
      </c>
      <c r="G1563" s="116" t="s">
        <v>1678</v>
      </c>
      <c r="H1563" s="116">
        <v>1137</v>
      </c>
      <c r="I1563" s="116">
        <v>34</v>
      </c>
      <c r="J1563" s="116">
        <v>28</v>
      </c>
    </row>
    <row r="1564" spans="1:10" x14ac:dyDescent="0.25">
      <c r="A1564" s="116">
        <v>2671</v>
      </c>
      <c r="B1564" t="s">
        <v>4161</v>
      </c>
      <c r="C1564" s="116">
        <v>47</v>
      </c>
      <c r="D1564" s="116" t="s">
        <v>28</v>
      </c>
      <c r="E1564" t="s">
        <v>1644</v>
      </c>
      <c r="F1564" s="116" t="s">
        <v>449</v>
      </c>
      <c r="G1564" s="116" t="s">
        <v>1679</v>
      </c>
      <c r="H1564" s="116">
        <v>1138</v>
      </c>
      <c r="I1564" s="116">
        <v>35</v>
      </c>
      <c r="J1564" s="116">
        <v>38</v>
      </c>
    </row>
    <row r="1565" spans="1:10" x14ac:dyDescent="0.25">
      <c r="A1565" s="116">
        <v>2672</v>
      </c>
      <c r="B1565" t="s">
        <v>4161</v>
      </c>
      <c r="C1565" s="116">
        <v>47</v>
      </c>
      <c r="D1565" s="116" t="s">
        <v>28</v>
      </c>
      <c r="E1565" t="s">
        <v>1644</v>
      </c>
      <c r="F1565" s="116" t="s">
        <v>451</v>
      </c>
      <c r="G1565" s="116" t="s">
        <v>1680</v>
      </c>
      <c r="H1565" s="116">
        <v>1139</v>
      </c>
      <c r="I1565" s="116">
        <v>36</v>
      </c>
      <c r="J1565" s="116">
        <v>27</v>
      </c>
    </row>
    <row r="1566" spans="1:10" x14ac:dyDescent="0.25">
      <c r="A1566" s="116">
        <v>2673</v>
      </c>
      <c r="B1566" t="s">
        <v>4161</v>
      </c>
      <c r="C1566" s="116">
        <v>47</v>
      </c>
      <c r="D1566" s="116" t="s">
        <v>28</v>
      </c>
      <c r="E1566" t="s">
        <v>1644</v>
      </c>
      <c r="F1566" s="116" t="s">
        <v>453</v>
      </c>
      <c r="G1566" s="116" t="s">
        <v>1681</v>
      </c>
      <c r="H1566" s="116">
        <v>1140</v>
      </c>
      <c r="I1566" s="116">
        <v>37</v>
      </c>
      <c r="J1566" s="116">
        <v>31</v>
      </c>
    </row>
    <row r="1567" spans="1:10" x14ac:dyDescent="0.25">
      <c r="A1567" s="116">
        <v>2674</v>
      </c>
      <c r="B1567" t="s">
        <v>4161</v>
      </c>
      <c r="C1567" s="116">
        <v>47</v>
      </c>
      <c r="D1567" s="116" t="s">
        <v>28</v>
      </c>
      <c r="E1567" t="s">
        <v>1644</v>
      </c>
      <c r="F1567" s="116" t="s">
        <v>455</v>
      </c>
      <c r="G1567" s="116" t="s">
        <v>1682</v>
      </c>
      <c r="H1567" s="116">
        <v>1141</v>
      </c>
      <c r="I1567" s="116">
        <v>38</v>
      </c>
      <c r="J1567" s="116">
        <v>3</v>
      </c>
    </row>
    <row r="1568" spans="1:10" x14ac:dyDescent="0.25">
      <c r="A1568" s="116">
        <v>2675</v>
      </c>
      <c r="B1568" t="s">
        <v>4161</v>
      </c>
      <c r="C1568" s="116">
        <v>47</v>
      </c>
      <c r="D1568" s="116" t="s">
        <v>28</v>
      </c>
      <c r="E1568" t="s">
        <v>1644</v>
      </c>
      <c r="F1568" s="116" t="s">
        <v>457</v>
      </c>
      <c r="G1568" s="116" t="s">
        <v>1683</v>
      </c>
      <c r="H1568" s="116">
        <v>1142</v>
      </c>
      <c r="I1568" s="116">
        <v>39</v>
      </c>
      <c r="J1568" s="116">
        <v>22</v>
      </c>
    </row>
    <row r="1569" spans="1:10" x14ac:dyDescent="0.25">
      <c r="A1569" s="116">
        <v>2676</v>
      </c>
      <c r="B1569" t="s">
        <v>4161</v>
      </c>
      <c r="C1569" s="116">
        <v>47</v>
      </c>
      <c r="D1569" s="116" t="s">
        <v>28</v>
      </c>
      <c r="E1569" t="s">
        <v>1644</v>
      </c>
      <c r="F1569" s="116" t="s">
        <v>459</v>
      </c>
      <c r="G1569" s="116" t="s">
        <v>1684</v>
      </c>
      <c r="H1569" s="116">
        <v>1143</v>
      </c>
      <c r="I1569" s="116">
        <v>40</v>
      </c>
      <c r="J1569" s="116">
        <v>9</v>
      </c>
    </row>
    <row r="1570" spans="1:10" x14ac:dyDescent="0.25">
      <c r="A1570" s="116">
        <v>2677</v>
      </c>
      <c r="B1570" t="s">
        <v>4161</v>
      </c>
      <c r="C1570" s="116">
        <v>47</v>
      </c>
      <c r="D1570" s="116" t="s">
        <v>28</v>
      </c>
      <c r="E1570" t="s">
        <v>1644</v>
      </c>
      <c r="F1570" s="116" t="s">
        <v>461</v>
      </c>
      <c r="G1570" s="116" t="s">
        <v>1685</v>
      </c>
      <c r="H1570" s="116">
        <v>1144</v>
      </c>
      <c r="I1570" s="116">
        <v>41</v>
      </c>
      <c r="J1570" s="116">
        <v>47</v>
      </c>
    </row>
    <row r="1571" spans="1:10" ht="30" x14ac:dyDescent="0.25">
      <c r="A1571" s="116">
        <v>2678</v>
      </c>
      <c r="B1571" t="s">
        <v>4161</v>
      </c>
      <c r="C1571" s="116">
        <v>47</v>
      </c>
      <c r="D1571" s="116" t="s">
        <v>28</v>
      </c>
      <c r="E1571" t="s">
        <v>1644</v>
      </c>
      <c r="F1571" s="116" t="s">
        <v>463</v>
      </c>
      <c r="G1571" s="116" t="s">
        <v>1686</v>
      </c>
      <c r="H1571" s="116">
        <v>1145</v>
      </c>
      <c r="I1571" s="116">
        <v>42</v>
      </c>
      <c r="J1571" s="116">
        <v>19</v>
      </c>
    </row>
    <row r="1572" spans="1:10" x14ac:dyDescent="0.25">
      <c r="A1572" s="116">
        <v>2679</v>
      </c>
      <c r="B1572" t="s">
        <v>4161</v>
      </c>
      <c r="C1572" s="116">
        <v>47</v>
      </c>
      <c r="D1572" s="116" t="s">
        <v>28</v>
      </c>
      <c r="E1572" t="s">
        <v>1644</v>
      </c>
      <c r="F1572" s="116" t="s">
        <v>465</v>
      </c>
      <c r="G1572" s="116" t="s">
        <v>1687</v>
      </c>
      <c r="H1572" s="116">
        <v>1146</v>
      </c>
      <c r="I1572" s="116">
        <v>43</v>
      </c>
      <c r="J1572" s="116">
        <v>2</v>
      </c>
    </row>
    <row r="1573" spans="1:10" x14ac:dyDescent="0.25">
      <c r="A1573" s="116">
        <v>2680</v>
      </c>
      <c r="B1573" t="s">
        <v>4161</v>
      </c>
      <c r="C1573" s="116">
        <v>47</v>
      </c>
      <c r="D1573" s="116" t="s">
        <v>28</v>
      </c>
      <c r="E1573" t="s">
        <v>1644</v>
      </c>
      <c r="F1573" s="116" t="s">
        <v>467</v>
      </c>
      <c r="G1573" s="116" t="s">
        <v>1688</v>
      </c>
      <c r="H1573" s="116">
        <v>1147</v>
      </c>
      <c r="I1573" s="116">
        <v>44</v>
      </c>
      <c r="J1573" s="116">
        <v>18</v>
      </c>
    </row>
    <row r="1574" spans="1:10" x14ac:dyDescent="0.25">
      <c r="A1574" s="116">
        <v>2681</v>
      </c>
      <c r="B1574" t="s">
        <v>4161</v>
      </c>
      <c r="C1574" s="116">
        <v>47</v>
      </c>
      <c r="D1574" s="116" t="s">
        <v>28</v>
      </c>
      <c r="E1574" t="s">
        <v>1644</v>
      </c>
      <c r="F1574" s="116" t="s">
        <v>469</v>
      </c>
      <c r="G1574" s="116" t="s">
        <v>1689</v>
      </c>
      <c r="H1574" s="116">
        <v>1148</v>
      </c>
      <c r="I1574" s="116">
        <v>45</v>
      </c>
      <c r="J1574" s="116">
        <v>40</v>
      </c>
    </row>
    <row r="1575" spans="1:10" x14ac:dyDescent="0.25">
      <c r="A1575" s="116">
        <v>2682</v>
      </c>
      <c r="B1575" t="s">
        <v>4161</v>
      </c>
      <c r="C1575" s="116">
        <v>47</v>
      </c>
      <c r="D1575" s="116" t="s">
        <v>28</v>
      </c>
      <c r="E1575" t="s">
        <v>1644</v>
      </c>
      <c r="F1575" s="116" t="s">
        <v>471</v>
      </c>
      <c r="G1575" s="116" t="s">
        <v>1690</v>
      </c>
      <c r="H1575" s="116">
        <v>1149</v>
      </c>
      <c r="I1575" s="116">
        <v>46</v>
      </c>
      <c r="J1575" s="116">
        <v>25</v>
      </c>
    </row>
    <row r="1576" spans="1:10" x14ac:dyDescent="0.25">
      <c r="A1576" s="116">
        <v>2683</v>
      </c>
      <c r="B1576" t="s">
        <v>4161</v>
      </c>
      <c r="C1576" s="116">
        <v>47</v>
      </c>
      <c r="D1576" s="116" t="s">
        <v>28</v>
      </c>
      <c r="E1576" t="s">
        <v>1644</v>
      </c>
      <c r="F1576" s="116" t="s">
        <v>473</v>
      </c>
      <c r="G1576" s="116" t="s">
        <v>1691</v>
      </c>
      <c r="H1576" s="116">
        <v>1150</v>
      </c>
      <c r="I1576" s="116">
        <v>47</v>
      </c>
      <c r="J1576" s="116">
        <v>11</v>
      </c>
    </row>
    <row r="1577" spans="1:10" x14ac:dyDescent="0.25">
      <c r="A1577" s="116">
        <v>2684</v>
      </c>
      <c r="B1577" t="s">
        <v>4162</v>
      </c>
      <c r="C1577" s="116">
        <v>47</v>
      </c>
      <c r="D1577" s="116" t="s">
        <v>51</v>
      </c>
      <c r="E1577" t="s">
        <v>1644</v>
      </c>
      <c r="F1577" s="116" t="s">
        <v>381</v>
      </c>
      <c r="G1577" s="116" t="s">
        <v>1692</v>
      </c>
      <c r="H1577" s="116">
        <v>1734</v>
      </c>
      <c r="I1577" s="116">
        <v>1</v>
      </c>
      <c r="J1577" s="116">
        <v>37</v>
      </c>
    </row>
    <row r="1578" spans="1:10" x14ac:dyDescent="0.25">
      <c r="A1578" s="116">
        <v>2685</v>
      </c>
      <c r="B1578" t="s">
        <v>4162</v>
      </c>
      <c r="C1578" s="116">
        <v>47</v>
      </c>
      <c r="D1578" s="116" t="s">
        <v>51</v>
      </c>
      <c r="E1578" t="s">
        <v>1644</v>
      </c>
      <c r="F1578" s="116" t="s">
        <v>383</v>
      </c>
      <c r="G1578" s="116" t="s">
        <v>1693</v>
      </c>
      <c r="H1578" s="116">
        <v>1735</v>
      </c>
      <c r="I1578" s="116">
        <v>2</v>
      </c>
      <c r="J1578" s="116">
        <v>12</v>
      </c>
    </row>
    <row r="1579" spans="1:10" x14ac:dyDescent="0.25">
      <c r="A1579" s="116">
        <v>2686</v>
      </c>
      <c r="B1579" t="s">
        <v>4162</v>
      </c>
      <c r="C1579" s="116">
        <v>47</v>
      </c>
      <c r="D1579" s="116" t="s">
        <v>51</v>
      </c>
      <c r="E1579" t="s">
        <v>1644</v>
      </c>
      <c r="F1579" s="116" t="s">
        <v>385</v>
      </c>
      <c r="G1579" s="116" t="s">
        <v>1694</v>
      </c>
      <c r="H1579" s="116">
        <v>1736</v>
      </c>
      <c r="I1579" s="116">
        <v>3</v>
      </c>
      <c r="J1579" s="116">
        <v>35</v>
      </c>
    </row>
    <row r="1580" spans="1:10" x14ac:dyDescent="0.25">
      <c r="A1580" s="116">
        <v>2687</v>
      </c>
      <c r="B1580" t="s">
        <v>4162</v>
      </c>
      <c r="C1580" s="116">
        <v>47</v>
      </c>
      <c r="D1580" s="116" t="s">
        <v>51</v>
      </c>
      <c r="E1580" t="s">
        <v>1644</v>
      </c>
      <c r="F1580" s="116" t="s">
        <v>387</v>
      </c>
      <c r="G1580" s="116" t="s">
        <v>1695</v>
      </c>
      <c r="H1580" s="116">
        <v>1737</v>
      </c>
      <c r="I1580" s="116">
        <v>4</v>
      </c>
      <c r="J1580" s="116">
        <v>45</v>
      </c>
    </row>
    <row r="1581" spans="1:10" x14ac:dyDescent="0.25">
      <c r="A1581" s="116">
        <v>2688</v>
      </c>
      <c r="B1581" t="s">
        <v>4162</v>
      </c>
      <c r="C1581" s="116">
        <v>47</v>
      </c>
      <c r="D1581" s="116" t="s">
        <v>51</v>
      </c>
      <c r="E1581" t="s">
        <v>1644</v>
      </c>
      <c r="F1581" s="116" t="s">
        <v>389</v>
      </c>
      <c r="G1581" s="116" t="s">
        <v>1696</v>
      </c>
      <c r="H1581" s="116">
        <v>1738</v>
      </c>
      <c r="I1581" s="116">
        <v>5</v>
      </c>
      <c r="J1581" s="116">
        <v>7</v>
      </c>
    </row>
    <row r="1582" spans="1:10" x14ac:dyDescent="0.25">
      <c r="A1582" s="116">
        <v>2689</v>
      </c>
      <c r="B1582" t="s">
        <v>4162</v>
      </c>
      <c r="C1582" s="116">
        <v>47</v>
      </c>
      <c r="D1582" s="116" t="s">
        <v>51</v>
      </c>
      <c r="E1582" t="s">
        <v>1644</v>
      </c>
      <c r="F1582" s="116" t="s">
        <v>391</v>
      </c>
      <c r="G1582" s="116" t="s">
        <v>1697</v>
      </c>
      <c r="H1582" s="116">
        <v>1739</v>
      </c>
      <c r="I1582" s="116">
        <v>6</v>
      </c>
      <c r="J1582" s="116">
        <v>10</v>
      </c>
    </row>
    <row r="1583" spans="1:10" x14ac:dyDescent="0.25">
      <c r="A1583" s="116">
        <v>2690</v>
      </c>
      <c r="B1583" t="s">
        <v>4162</v>
      </c>
      <c r="C1583" s="116">
        <v>47</v>
      </c>
      <c r="D1583" s="116" t="s">
        <v>51</v>
      </c>
      <c r="E1583" t="s">
        <v>1644</v>
      </c>
      <c r="F1583" s="116" t="s">
        <v>393</v>
      </c>
      <c r="G1583" s="116" t="s">
        <v>1698</v>
      </c>
      <c r="H1583" s="116">
        <v>1740</v>
      </c>
      <c r="I1583" s="116">
        <v>7</v>
      </c>
      <c r="J1583" s="116">
        <v>26</v>
      </c>
    </row>
    <row r="1584" spans="1:10" x14ac:dyDescent="0.25">
      <c r="A1584" s="116">
        <v>2691</v>
      </c>
      <c r="B1584" t="s">
        <v>4162</v>
      </c>
      <c r="C1584" s="116">
        <v>47</v>
      </c>
      <c r="D1584" s="116" t="s">
        <v>51</v>
      </c>
      <c r="E1584" t="s">
        <v>1644</v>
      </c>
      <c r="F1584" s="116" t="s">
        <v>395</v>
      </c>
      <c r="G1584" s="116" t="s">
        <v>1699</v>
      </c>
      <c r="H1584" s="116">
        <v>1741</v>
      </c>
      <c r="I1584" s="116">
        <v>8</v>
      </c>
      <c r="J1584" s="116">
        <v>14</v>
      </c>
    </row>
    <row r="1585" spans="1:10" x14ac:dyDescent="0.25">
      <c r="A1585" s="116">
        <v>2692</v>
      </c>
      <c r="B1585" t="s">
        <v>4162</v>
      </c>
      <c r="C1585" s="116">
        <v>47</v>
      </c>
      <c r="D1585" s="116" t="s">
        <v>51</v>
      </c>
      <c r="E1585" t="s">
        <v>1644</v>
      </c>
      <c r="F1585" s="116" t="s">
        <v>397</v>
      </c>
      <c r="G1585" s="116" t="s">
        <v>1700</v>
      </c>
      <c r="H1585" s="116">
        <v>1742</v>
      </c>
      <c r="I1585" s="116">
        <v>9</v>
      </c>
      <c r="J1585" s="116">
        <v>8</v>
      </c>
    </row>
    <row r="1586" spans="1:10" ht="30" x14ac:dyDescent="0.25">
      <c r="A1586" s="116">
        <v>2693</v>
      </c>
      <c r="B1586" t="s">
        <v>4162</v>
      </c>
      <c r="C1586" s="116">
        <v>47</v>
      </c>
      <c r="D1586" s="116" t="s">
        <v>51</v>
      </c>
      <c r="E1586" t="s">
        <v>1644</v>
      </c>
      <c r="F1586" s="116" t="s">
        <v>399</v>
      </c>
      <c r="G1586" s="116" t="s">
        <v>1701</v>
      </c>
      <c r="H1586" s="116">
        <v>1743</v>
      </c>
      <c r="I1586" s="116">
        <v>10</v>
      </c>
      <c r="J1586" s="116">
        <v>4</v>
      </c>
    </row>
    <row r="1587" spans="1:10" x14ac:dyDescent="0.25">
      <c r="A1587" s="116">
        <v>2694</v>
      </c>
      <c r="B1587" t="s">
        <v>4162</v>
      </c>
      <c r="C1587" s="116">
        <v>47</v>
      </c>
      <c r="D1587" s="116" t="s">
        <v>51</v>
      </c>
      <c r="E1587" t="s">
        <v>1644</v>
      </c>
      <c r="F1587" s="116" t="s">
        <v>401</v>
      </c>
      <c r="G1587" s="116" t="s">
        <v>1702</v>
      </c>
      <c r="H1587" s="116">
        <v>1744</v>
      </c>
      <c r="I1587" s="116">
        <v>11</v>
      </c>
      <c r="J1587" s="116">
        <v>21</v>
      </c>
    </row>
    <row r="1588" spans="1:10" x14ac:dyDescent="0.25">
      <c r="A1588" s="116">
        <v>2695</v>
      </c>
      <c r="B1588" t="s">
        <v>4162</v>
      </c>
      <c r="C1588" s="116">
        <v>47</v>
      </c>
      <c r="D1588" s="116" t="s">
        <v>51</v>
      </c>
      <c r="E1588" t="s">
        <v>1644</v>
      </c>
      <c r="F1588" s="116" t="s">
        <v>403</v>
      </c>
      <c r="G1588" s="116" t="s">
        <v>1703</v>
      </c>
      <c r="H1588" s="116">
        <v>1745</v>
      </c>
      <c r="I1588" s="116">
        <v>12</v>
      </c>
      <c r="J1588" s="116">
        <v>46</v>
      </c>
    </row>
    <row r="1589" spans="1:10" x14ac:dyDescent="0.25">
      <c r="A1589" s="116">
        <v>2696</v>
      </c>
      <c r="B1589" t="s">
        <v>4162</v>
      </c>
      <c r="C1589" s="116">
        <v>47</v>
      </c>
      <c r="D1589" s="116" t="s">
        <v>51</v>
      </c>
      <c r="E1589" t="s">
        <v>1644</v>
      </c>
      <c r="F1589" s="116" t="s">
        <v>405</v>
      </c>
      <c r="G1589" s="116" t="s">
        <v>1704</v>
      </c>
      <c r="H1589" s="116">
        <v>1746</v>
      </c>
      <c r="I1589" s="116">
        <v>13</v>
      </c>
      <c r="J1589" s="116">
        <v>42</v>
      </c>
    </row>
    <row r="1590" spans="1:10" x14ac:dyDescent="0.25">
      <c r="A1590" s="116">
        <v>2697</v>
      </c>
      <c r="B1590" t="s">
        <v>4162</v>
      </c>
      <c r="C1590" s="116">
        <v>47</v>
      </c>
      <c r="D1590" s="116" t="s">
        <v>51</v>
      </c>
      <c r="E1590" t="s">
        <v>1644</v>
      </c>
      <c r="F1590" s="116" t="s">
        <v>407</v>
      </c>
      <c r="G1590" s="116" t="s">
        <v>1705</v>
      </c>
      <c r="H1590" s="116">
        <v>1747</v>
      </c>
      <c r="I1590" s="116">
        <v>14</v>
      </c>
      <c r="J1590" s="116">
        <v>29</v>
      </c>
    </row>
    <row r="1591" spans="1:10" x14ac:dyDescent="0.25">
      <c r="A1591" s="116">
        <v>2698</v>
      </c>
      <c r="B1591" t="s">
        <v>4162</v>
      </c>
      <c r="C1591" s="116">
        <v>47</v>
      </c>
      <c r="D1591" s="116" t="s">
        <v>51</v>
      </c>
      <c r="E1591" t="s">
        <v>1644</v>
      </c>
      <c r="F1591" s="116" t="s">
        <v>409</v>
      </c>
      <c r="G1591" s="116" t="s">
        <v>1706</v>
      </c>
      <c r="H1591" s="116">
        <v>1748</v>
      </c>
      <c r="I1591" s="116">
        <v>15</v>
      </c>
      <c r="J1591" s="116">
        <v>17</v>
      </c>
    </row>
    <row r="1592" spans="1:10" ht="30" x14ac:dyDescent="0.25">
      <c r="A1592" s="116">
        <v>2699</v>
      </c>
      <c r="B1592" t="s">
        <v>4162</v>
      </c>
      <c r="C1592" s="116">
        <v>47</v>
      </c>
      <c r="D1592" s="116" t="s">
        <v>51</v>
      </c>
      <c r="E1592" t="s">
        <v>1644</v>
      </c>
      <c r="F1592" s="116" t="s">
        <v>411</v>
      </c>
      <c r="G1592" s="116" t="s">
        <v>1707</v>
      </c>
      <c r="H1592" s="116">
        <v>1749</v>
      </c>
      <c r="I1592" s="116">
        <v>16</v>
      </c>
      <c r="J1592" s="116">
        <v>23</v>
      </c>
    </row>
    <row r="1593" spans="1:10" x14ac:dyDescent="0.25">
      <c r="A1593" s="116">
        <v>2700</v>
      </c>
      <c r="B1593" t="s">
        <v>4162</v>
      </c>
      <c r="C1593" s="116">
        <v>47</v>
      </c>
      <c r="D1593" s="116" t="s">
        <v>51</v>
      </c>
      <c r="E1593" t="s">
        <v>1644</v>
      </c>
      <c r="F1593" s="116" t="s">
        <v>413</v>
      </c>
      <c r="G1593" s="116" t="s">
        <v>1708</v>
      </c>
      <c r="H1593" s="116">
        <v>1750</v>
      </c>
      <c r="I1593" s="116">
        <v>17</v>
      </c>
      <c r="J1593" s="116">
        <v>24</v>
      </c>
    </row>
    <row r="1594" spans="1:10" x14ac:dyDescent="0.25">
      <c r="A1594" s="116">
        <v>2701</v>
      </c>
      <c r="B1594" t="s">
        <v>4162</v>
      </c>
      <c r="C1594" s="116">
        <v>47</v>
      </c>
      <c r="D1594" s="116" t="s">
        <v>51</v>
      </c>
      <c r="E1594" t="s">
        <v>1644</v>
      </c>
      <c r="F1594" s="116" t="s">
        <v>415</v>
      </c>
      <c r="G1594" s="116" t="s">
        <v>1709</v>
      </c>
      <c r="H1594" s="116">
        <v>1751</v>
      </c>
      <c r="I1594" s="116">
        <v>18</v>
      </c>
      <c r="J1594" s="116">
        <v>32</v>
      </c>
    </row>
    <row r="1595" spans="1:10" x14ac:dyDescent="0.25">
      <c r="A1595" s="116">
        <v>2702</v>
      </c>
      <c r="B1595" t="s">
        <v>4162</v>
      </c>
      <c r="C1595" s="116">
        <v>47</v>
      </c>
      <c r="D1595" s="116" t="s">
        <v>51</v>
      </c>
      <c r="E1595" t="s">
        <v>1644</v>
      </c>
      <c r="F1595" s="116" t="s">
        <v>417</v>
      </c>
      <c r="G1595" s="116" t="s">
        <v>1710</v>
      </c>
      <c r="H1595" s="116">
        <v>1752</v>
      </c>
      <c r="I1595" s="116">
        <v>19</v>
      </c>
      <c r="J1595" s="116">
        <v>16</v>
      </c>
    </row>
    <row r="1596" spans="1:10" x14ac:dyDescent="0.25">
      <c r="A1596" s="116">
        <v>2703</v>
      </c>
      <c r="B1596" t="s">
        <v>4162</v>
      </c>
      <c r="C1596" s="116">
        <v>47</v>
      </c>
      <c r="D1596" s="116" t="s">
        <v>51</v>
      </c>
      <c r="E1596" t="s">
        <v>1644</v>
      </c>
      <c r="F1596" s="116" t="s">
        <v>419</v>
      </c>
      <c r="G1596" s="116" t="s">
        <v>1711</v>
      </c>
      <c r="H1596" s="116">
        <v>1753</v>
      </c>
      <c r="I1596" s="116">
        <v>20</v>
      </c>
      <c r="J1596" s="116">
        <v>41</v>
      </c>
    </row>
    <row r="1597" spans="1:10" x14ac:dyDescent="0.25">
      <c r="A1597" s="116">
        <v>2704</v>
      </c>
      <c r="B1597" t="s">
        <v>4162</v>
      </c>
      <c r="C1597" s="116">
        <v>47</v>
      </c>
      <c r="D1597" s="116" t="s">
        <v>51</v>
      </c>
      <c r="E1597" t="s">
        <v>1644</v>
      </c>
      <c r="F1597" s="116" t="s">
        <v>421</v>
      </c>
      <c r="G1597" s="116" t="s">
        <v>1712</v>
      </c>
      <c r="H1597" s="116">
        <v>1754</v>
      </c>
      <c r="I1597" s="116">
        <v>21</v>
      </c>
      <c r="J1597" s="116">
        <v>13</v>
      </c>
    </row>
    <row r="1598" spans="1:10" x14ac:dyDescent="0.25">
      <c r="A1598" s="116">
        <v>2705</v>
      </c>
      <c r="B1598" t="s">
        <v>4162</v>
      </c>
      <c r="C1598" s="116">
        <v>47</v>
      </c>
      <c r="D1598" s="116" t="s">
        <v>51</v>
      </c>
      <c r="E1598" t="s">
        <v>1644</v>
      </c>
      <c r="F1598" s="116" t="s">
        <v>423</v>
      </c>
      <c r="G1598" s="116" t="s">
        <v>1713</v>
      </c>
      <c r="H1598" s="116">
        <v>1755</v>
      </c>
      <c r="I1598" s="116">
        <v>22</v>
      </c>
      <c r="J1598" s="116">
        <v>39</v>
      </c>
    </row>
    <row r="1599" spans="1:10" x14ac:dyDescent="0.25">
      <c r="A1599" s="116">
        <v>2706</v>
      </c>
      <c r="B1599" t="s">
        <v>4162</v>
      </c>
      <c r="C1599" s="116">
        <v>47</v>
      </c>
      <c r="D1599" s="116" t="s">
        <v>51</v>
      </c>
      <c r="E1599" t="s">
        <v>1644</v>
      </c>
      <c r="F1599" s="116" t="s">
        <v>425</v>
      </c>
      <c r="G1599" s="116" t="s">
        <v>1714</v>
      </c>
      <c r="H1599" s="116">
        <v>1756</v>
      </c>
      <c r="I1599" s="116">
        <v>23</v>
      </c>
      <c r="J1599" s="116">
        <v>6</v>
      </c>
    </row>
    <row r="1600" spans="1:10" x14ac:dyDescent="0.25">
      <c r="A1600" s="116">
        <v>2707</v>
      </c>
      <c r="B1600" t="s">
        <v>4162</v>
      </c>
      <c r="C1600" s="116">
        <v>47</v>
      </c>
      <c r="D1600" s="116" t="s">
        <v>51</v>
      </c>
      <c r="E1600" t="s">
        <v>1644</v>
      </c>
      <c r="F1600" s="116" t="s">
        <v>427</v>
      </c>
      <c r="G1600" s="116" t="s">
        <v>1715</v>
      </c>
      <c r="H1600" s="116">
        <v>1757</v>
      </c>
      <c r="I1600" s="116">
        <v>24</v>
      </c>
      <c r="J1600" s="116">
        <v>34</v>
      </c>
    </row>
    <row r="1601" spans="1:10" x14ac:dyDescent="0.25">
      <c r="A1601" s="116">
        <v>2708</v>
      </c>
      <c r="B1601" t="s">
        <v>4162</v>
      </c>
      <c r="C1601" s="116">
        <v>47</v>
      </c>
      <c r="D1601" s="116" t="s">
        <v>51</v>
      </c>
      <c r="E1601" t="s">
        <v>1644</v>
      </c>
      <c r="F1601" s="116" t="s">
        <v>429</v>
      </c>
      <c r="G1601" s="116" t="s">
        <v>1716</v>
      </c>
      <c r="H1601" s="116">
        <v>1758</v>
      </c>
      <c r="I1601" s="116">
        <v>25</v>
      </c>
      <c r="J1601" s="116">
        <v>5</v>
      </c>
    </row>
    <row r="1602" spans="1:10" x14ac:dyDescent="0.25">
      <c r="A1602" s="116">
        <v>2709</v>
      </c>
      <c r="B1602" t="s">
        <v>4162</v>
      </c>
      <c r="C1602" s="116">
        <v>47</v>
      </c>
      <c r="D1602" s="116" t="s">
        <v>51</v>
      </c>
      <c r="E1602" t="s">
        <v>1644</v>
      </c>
      <c r="F1602" s="116" t="s">
        <v>431</v>
      </c>
      <c r="G1602" s="116" t="s">
        <v>1717</v>
      </c>
      <c r="H1602" s="116">
        <v>1759</v>
      </c>
      <c r="I1602" s="116">
        <v>26</v>
      </c>
      <c r="J1602" s="116">
        <v>30</v>
      </c>
    </row>
    <row r="1603" spans="1:10" x14ac:dyDescent="0.25">
      <c r="A1603" s="116">
        <v>2710</v>
      </c>
      <c r="B1603" t="s">
        <v>4162</v>
      </c>
      <c r="C1603" s="116">
        <v>47</v>
      </c>
      <c r="D1603" s="116" t="s">
        <v>51</v>
      </c>
      <c r="E1603" t="s">
        <v>1644</v>
      </c>
      <c r="F1603" s="116" t="s">
        <v>433</v>
      </c>
      <c r="G1603" s="116" t="s">
        <v>1718</v>
      </c>
      <c r="H1603" s="116">
        <v>1760</v>
      </c>
      <c r="I1603" s="116">
        <v>27</v>
      </c>
      <c r="J1603" s="116">
        <v>43</v>
      </c>
    </row>
    <row r="1604" spans="1:10" x14ac:dyDescent="0.25">
      <c r="A1604" s="116">
        <v>2711</v>
      </c>
      <c r="B1604" t="s">
        <v>4162</v>
      </c>
      <c r="C1604" s="116">
        <v>47</v>
      </c>
      <c r="D1604" s="116" t="s">
        <v>51</v>
      </c>
      <c r="E1604" t="s">
        <v>1644</v>
      </c>
      <c r="F1604" s="116" t="s">
        <v>435</v>
      </c>
      <c r="G1604" s="116" t="s">
        <v>1719</v>
      </c>
      <c r="H1604" s="116">
        <v>1761</v>
      </c>
      <c r="I1604" s="116">
        <v>28</v>
      </c>
      <c r="J1604" s="116">
        <v>33</v>
      </c>
    </row>
    <row r="1605" spans="1:10" x14ac:dyDescent="0.25">
      <c r="A1605" s="116">
        <v>2712</v>
      </c>
      <c r="B1605" t="s">
        <v>4162</v>
      </c>
      <c r="C1605" s="116">
        <v>47</v>
      </c>
      <c r="D1605" s="116" t="s">
        <v>51</v>
      </c>
      <c r="E1605" t="s">
        <v>1644</v>
      </c>
      <c r="F1605" s="116" t="s">
        <v>437</v>
      </c>
      <c r="G1605" s="116" t="s">
        <v>1720</v>
      </c>
      <c r="H1605" s="116">
        <v>1762</v>
      </c>
      <c r="I1605" s="116">
        <v>29</v>
      </c>
      <c r="J1605" s="116">
        <v>15</v>
      </c>
    </row>
    <row r="1606" spans="1:10" x14ac:dyDescent="0.25">
      <c r="A1606" s="116">
        <v>2713</v>
      </c>
      <c r="B1606" t="s">
        <v>4162</v>
      </c>
      <c r="C1606" s="116">
        <v>47</v>
      </c>
      <c r="D1606" s="116" t="s">
        <v>51</v>
      </c>
      <c r="E1606" t="s">
        <v>1644</v>
      </c>
      <c r="F1606" s="116" t="s">
        <v>439</v>
      </c>
      <c r="G1606" s="116" t="s">
        <v>1721</v>
      </c>
      <c r="H1606" s="116">
        <v>1763</v>
      </c>
      <c r="I1606" s="116">
        <v>30</v>
      </c>
      <c r="J1606" s="116">
        <v>36</v>
      </c>
    </row>
    <row r="1607" spans="1:10" ht="30" x14ac:dyDescent="0.25">
      <c r="A1607" s="116">
        <v>2714</v>
      </c>
      <c r="B1607" t="s">
        <v>4162</v>
      </c>
      <c r="C1607" s="116">
        <v>47</v>
      </c>
      <c r="D1607" s="116" t="s">
        <v>51</v>
      </c>
      <c r="E1607" t="s">
        <v>1644</v>
      </c>
      <c r="F1607" s="116" t="s">
        <v>441</v>
      </c>
      <c r="G1607" s="116" t="s">
        <v>1722</v>
      </c>
      <c r="H1607" s="116">
        <v>1764</v>
      </c>
      <c r="I1607" s="116">
        <v>31</v>
      </c>
      <c r="J1607" s="116">
        <v>20</v>
      </c>
    </row>
    <row r="1608" spans="1:10" x14ac:dyDescent="0.25">
      <c r="A1608" s="116">
        <v>2715</v>
      </c>
      <c r="B1608" t="s">
        <v>4162</v>
      </c>
      <c r="C1608" s="116">
        <v>47</v>
      </c>
      <c r="D1608" s="116" t="s">
        <v>51</v>
      </c>
      <c r="E1608" t="s">
        <v>1644</v>
      </c>
      <c r="F1608" s="116" t="s">
        <v>443</v>
      </c>
      <c r="G1608" s="116" t="s">
        <v>1723</v>
      </c>
      <c r="H1608" s="116">
        <v>1765</v>
      </c>
      <c r="I1608" s="116">
        <v>32</v>
      </c>
      <c r="J1608" s="116">
        <v>44</v>
      </c>
    </row>
    <row r="1609" spans="1:10" ht="30" x14ac:dyDescent="0.25">
      <c r="A1609" s="116">
        <v>2716</v>
      </c>
      <c r="B1609" t="s">
        <v>4162</v>
      </c>
      <c r="C1609" s="116">
        <v>47</v>
      </c>
      <c r="D1609" s="116" t="s">
        <v>51</v>
      </c>
      <c r="E1609" t="s">
        <v>1644</v>
      </c>
      <c r="F1609" s="116" t="s">
        <v>445</v>
      </c>
      <c r="G1609" s="116" t="s">
        <v>1724</v>
      </c>
      <c r="H1609" s="116">
        <v>1766</v>
      </c>
      <c r="I1609" s="116">
        <v>33</v>
      </c>
      <c r="J1609" s="116">
        <v>1</v>
      </c>
    </row>
    <row r="1610" spans="1:10" x14ac:dyDescent="0.25">
      <c r="A1610" s="116">
        <v>2717</v>
      </c>
      <c r="B1610" t="s">
        <v>4162</v>
      </c>
      <c r="C1610" s="116">
        <v>47</v>
      </c>
      <c r="D1610" s="116" t="s">
        <v>51</v>
      </c>
      <c r="E1610" t="s">
        <v>1644</v>
      </c>
      <c r="F1610" s="116" t="s">
        <v>447</v>
      </c>
      <c r="G1610" s="116" t="s">
        <v>1725</v>
      </c>
      <c r="H1610" s="116">
        <v>1767</v>
      </c>
      <c r="I1610" s="116">
        <v>34</v>
      </c>
      <c r="J1610" s="116">
        <v>28</v>
      </c>
    </row>
    <row r="1611" spans="1:10" x14ac:dyDescent="0.25">
      <c r="A1611" s="116">
        <v>2718</v>
      </c>
      <c r="B1611" t="s">
        <v>4162</v>
      </c>
      <c r="C1611" s="116">
        <v>47</v>
      </c>
      <c r="D1611" s="116" t="s">
        <v>51</v>
      </c>
      <c r="E1611" t="s">
        <v>1644</v>
      </c>
      <c r="F1611" s="116" t="s">
        <v>449</v>
      </c>
      <c r="G1611" s="116" t="s">
        <v>1726</v>
      </c>
      <c r="H1611" s="116">
        <v>1768</v>
      </c>
      <c r="I1611" s="116">
        <v>35</v>
      </c>
      <c r="J1611" s="116">
        <v>38</v>
      </c>
    </row>
    <row r="1612" spans="1:10" x14ac:dyDescent="0.25">
      <c r="A1612" s="116">
        <v>2719</v>
      </c>
      <c r="B1612" t="s">
        <v>4162</v>
      </c>
      <c r="C1612" s="116">
        <v>47</v>
      </c>
      <c r="D1612" s="116" t="s">
        <v>51</v>
      </c>
      <c r="E1612" t="s">
        <v>1644</v>
      </c>
      <c r="F1612" s="116" t="s">
        <v>451</v>
      </c>
      <c r="G1612" s="116" t="s">
        <v>1727</v>
      </c>
      <c r="H1612" s="116">
        <v>1769</v>
      </c>
      <c r="I1612" s="116">
        <v>36</v>
      </c>
      <c r="J1612" s="116">
        <v>27</v>
      </c>
    </row>
    <row r="1613" spans="1:10" x14ac:dyDescent="0.25">
      <c r="A1613" s="116">
        <v>2720</v>
      </c>
      <c r="B1613" t="s">
        <v>4162</v>
      </c>
      <c r="C1613" s="116">
        <v>47</v>
      </c>
      <c r="D1613" s="116" t="s">
        <v>51</v>
      </c>
      <c r="E1613" t="s">
        <v>1644</v>
      </c>
      <c r="F1613" s="116" t="s">
        <v>453</v>
      </c>
      <c r="G1613" s="116" t="s">
        <v>1728</v>
      </c>
      <c r="H1613" s="116">
        <v>1770</v>
      </c>
      <c r="I1613" s="116">
        <v>37</v>
      </c>
      <c r="J1613" s="116">
        <v>31</v>
      </c>
    </row>
    <row r="1614" spans="1:10" x14ac:dyDescent="0.25">
      <c r="A1614" s="116">
        <v>2721</v>
      </c>
      <c r="B1614" t="s">
        <v>4162</v>
      </c>
      <c r="C1614" s="116">
        <v>47</v>
      </c>
      <c r="D1614" s="116" t="s">
        <v>51</v>
      </c>
      <c r="E1614" t="s">
        <v>1644</v>
      </c>
      <c r="F1614" s="116" t="s">
        <v>455</v>
      </c>
      <c r="G1614" s="116" t="s">
        <v>1729</v>
      </c>
      <c r="H1614" s="116">
        <v>1771</v>
      </c>
      <c r="I1614" s="116">
        <v>38</v>
      </c>
      <c r="J1614" s="116">
        <v>3</v>
      </c>
    </row>
    <row r="1615" spans="1:10" x14ac:dyDescent="0.25">
      <c r="A1615" s="116">
        <v>2722</v>
      </c>
      <c r="B1615" t="s">
        <v>4162</v>
      </c>
      <c r="C1615" s="116">
        <v>47</v>
      </c>
      <c r="D1615" s="116" t="s">
        <v>51</v>
      </c>
      <c r="E1615" t="s">
        <v>1644</v>
      </c>
      <c r="F1615" s="116" t="s">
        <v>457</v>
      </c>
      <c r="G1615" s="116" t="s">
        <v>1730</v>
      </c>
      <c r="H1615" s="116">
        <v>1772</v>
      </c>
      <c r="I1615" s="116">
        <v>39</v>
      </c>
      <c r="J1615" s="116">
        <v>22</v>
      </c>
    </row>
    <row r="1616" spans="1:10" x14ac:dyDescent="0.25">
      <c r="A1616" s="116">
        <v>2723</v>
      </c>
      <c r="B1616" t="s">
        <v>4162</v>
      </c>
      <c r="C1616" s="116">
        <v>47</v>
      </c>
      <c r="D1616" s="116" t="s">
        <v>51</v>
      </c>
      <c r="E1616" t="s">
        <v>1644</v>
      </c>
      <c r="F1616" s="116" t="s">
        <v>459</v>
      </c>
      <c r="G1616" s="116" t="s">
        <v>1731</v>
      </c>
      <c r="H1616" s="116">
        <v>1773</v>
      </c>
      <c r="I1616" s="116">
        <v>40</v>
      </c>
      <c r="J1616" s="116">
        <v>9</v>
      </c>
    </row>
    <row r="1617" spans="1:10" x14ac:dyDescent="0.25">
      <c r="A1617" s="116">
        <v>2724</v>
      </c>
      <c r="B1617" t="s">
        <v>4162</v>
      </c>
      <c r="C1617" s="116">
        <v>47</v>
      </c>
      <c r="D1617" s="116" t="s">
        <v>51</v>
      </c>
      <c r="E1617" t="s">
        <v>1644</v>
      </c>
      <c r="F1617" s="116" t="s">
        <v>461</v>
      </c>
      <c r="G1617" s="116" t="s">
        <v>1732</v>
      </c>
      <c r="H1617" s="116">
        <v>1774</v>
      </c>
      <c r="I1617" s="116">
        <v>41</v>
      </c>
      <c r="J1617" s="116">
        <v>47</v>
      </c>
    </row>
    <row r="1618" spans="1:10" ht="30" x14ac:dyDescent="0.25">
      <c r="A1618" s="116">
        <v>2725</v>
      </c>
      <c r="B1618" t="s">
        <v>4162</v>
      </c>
      <c r="C1618" s="116">
        <v>47</v>
      </c>
      <c r="D1618" s="116" t="s">
        <v>51</v>
      </c>
      <c r="E1618" t="s">
        <v>1644</v>
      </c>
      <c r="F1618" s="116" t="s">
        <v>463</v>
      </c>
      <c r="G1618" s="116" t="s">
        <v>1733</v>
      </c>
      <c r="H1618" s="116">
        <v>1775</v>
      </c>
      <c r="I1618" s="116">
        <v>42</v>
      </c>
      <c r="J1618" s="116">
        <v>19</v>
      </c>
    </row>
    <row r="1619" spans="1:10" x14ac:dyDescent="0.25">
      <c r="A1619" s="116">
        <v>2726</v>
      </c>
      <c r="B1619" t="s">
        <v>4162</v>
      </c>
      <c r="C1619" s="116">
        <v>47</v>
      </c>
      <c r="D1619" s="116" t="s">
        <v>51</v>
      </c>
      <c r="E1619" t="s">
        <v>1644</v>
      </c>
      <c r="F1619" s="116" t="s">
        <v>465</v>
      </c>
      <c r="G1619" s="116" t="s">
        <v>1734</v>
      </c>
      <c r="H1619" s="116">
        <v>1776</v>
      </c>
      <c r="I1619" s="116">
        <v>43</v>
      </c>
      <c r="J1619" s="116">
        <v>2</v>
      </c>
    </row>
    <row r="1620" spans="1:10" ht="30" x14ac:dyDescent="0.25">
      <c r="A1620" s="116">
        <v>2727</v>
      </c>
      <c r="B1620" t="s">
        <v>4162</v>
      </c>
      <c r="C1620" s="116">
        <v>47</v>
      </c>
      <c r="D1620" s="116" t="s">
        <v>51</v>
      </c>
      <c r="E1620" t="s">
        <v>1644</v>
      </c>
      <c r="F1620" s="116" t="s">
        <v>467</v>
      </c>
      <c r="G1620" s="116" t="s">
        <v>1735</v>
      </c>
      <c r="H1620" s="116">
        <v>1777</v>
      </c>
      <c r="I1620" s="116">
        <v>44</v>
      </c>
      <c r="J1620" s="116">
        <v>18</v>
      </c>
    </row>
    <row r="1621" spans="1:10" x14ac:dyDescent="0.25">
      <c r="A1621" s="116">
        <v>2728</v>
      </c>
      <c r="B1621" t="s">
        <v>4162</v>
      </c>
      <c r="C1621" s="116">
        <v>47</v>
      </c>
      <c r="D1621" s="116" t="s">
        <v>51</v>
      </c>
      <c r="E1621" t="s">
        <v>1644</v>
      </c>
      <c r="F1621" s="116" t="s">
        <v>469</v>
      </c>
      <c r="G1621" s="116" t="s">
        <v>1736</v>
      </c>
      <c r="H1621" s="116">
        <v>1778</v>
      </c>
      <c r="I1621" s="116">
        <v>45</v>
      </c>
      <c r="J1621" s="116">
        <v>40</v>
      </c>
    </row>
    <row r="1622" spans="1:10" x14ac:dyDescent="0.25">
      <c r="A1622" s="116">
        <v>2729</v>
      </c>
      <c r="B1622" t="s">
        <v>4162</v>
      </c>
      <c r="C1622" s="116">
        <v>47</v>
      </c>
      <c r="D1622" s="116" t="s">
        <v>51</v>
      </c>
      <c r="E1622" t="s">
        <v>1644</v>
      </c>
      <c r="F1622" s="116" t="s">
        <v>471</v>
      </c>
      <c r="G1622" s="116" t="s">
        <v>1737</v>
      </c>
      <c r="H1622" s="116">
        <v>1779</v>
      </c>
      <c r="I1622" s="116">
        <v>46</v>
      </c>
      <c r="J1622" s="116">
        <v>25</v>
      </c>
    </row>
    <row r="1623" spans="1:10" x14ac:dyDescent="0.25">
      <c r="A1623" s="116">
        <v>2730</v>
      </c>
      <c r="B1623" t="s">
        <v>4162</v>
      </c>
      <c r="C1623" s="116">
        <v>47</v>
      </c>
      <c r="D1623" s="116" t="s">
        <v>51</v>
      </c>
      <c r="E1623" t="s">
        <v>1644</v>
      </c>
      <c r="F1623" s="116" t="s">
        <v>473</v>
      </c>
      <c r="G1623" s="116" t="s">
        <v>1738</v>
      </c>
      <c r="H1623" s="116">
        <v>1780</v>
      </c>
      <c r="I1623" s="116">
        <v>47</v>
      </c>
      <c r="J1623" s="116">
        <v>11</v>
      </c>
    </row>
    <row r="1624" spans="1:10" x14ac:dyDescent="0.25">
      <c r="A1624" s="116">
        <v>2778</v>
      </c>
      <c r="B1624" t="s">
        <v>4163</v>
      </c>
      <c r="C1624" s="116">
        <v>47</v>
      </c>
      <c r="D1624" s="116" t="s">
        <v>28</v>
      </c>
      <c r="E1624" t="s">
        <v>1739</v>
      </c>
      <c r="F1624" s="116" t="s">
        <v>381</v>
      </c>
      <c r="G1624" s="116" t="s">
        <v>1740</v>
      </c>
      <c r="H1624" s="116">
        <v>1198</v>
      </c>
      <c r="I1624" s="116">
        <v>1</v>
      </c>
      <c r="J1624" s="116">
        <v>37</v>
      </c>
    </row>
    <row r="1625" spans="1:10" x14ac:dyDescent="0.25">
      <c r="A1625" s="116">
        <v>2779</v>
      </c>
      <c r="B1625" t="s">
        <v>4163</v>
      </c>
      <c r="C1625" s="116">
        <v>47</v>
      </c>
      <c r="D1625" s="116" t="s">
        <v>28</v>
      </c>
      <c r="E1625" t="s">
        <v>1739</v>
      </c>
      <c r="F1625" s="116" t="s">
        <v>383</v>
      </c>
      <c r="G1625" s="116" t="s">
        <v>1741</v>
      </c>
      <c r="H1625" s="116">
        <v>1199</v>
      </c>
      <c r="I1625" s="116">
        <v>2</v>
      </c>
      <c r="J1625" s="116">
        <v>12</v>
      </c>
    </row>
    <row r="1626" spans="1:10" x14ac:dyDescent="0.25">
      <c r="A1626" s="116">
        <v>2780</v>
      </c>
      <c r="B1626" t="s">
        <v>4163</v>
      </c>
      <c r="C1626" s="116">
        <v>47</v>
      </c>
      <c r="D1626" s="116" t="s">
        <v>28</v>
      </c>
      <c r="E1626" t="s">
        <v>1739</v>
      </c>
      <c r="F1626" s="116" t="s">
        <v>385</v>
      </c>
      <c r="G1626" s="116" t="s">
        <v>1742</v>
      </c>
      <c r="H1626" s="116">
        <v>1200</v>
      </c>
      <c r="I1626" s="116">
        <v>3</v>
      </c>
      <c r="J1626" s="116">
        <v>35</v>
      </c>
    </row>
    <row r="1627" spans="1:10" ht="30" x14ac:dyDescent="0.25">
      <c r="A1627" s="116">
        <v>2781</v>
      </c>
      <c r="B1627" t="s">
        <v>4163</v>
      </c>
      <c r="C1627" s="116">
        <v>47</v>
      </c>
      <c r="D1627" s="116" t="s">
        <v>28</v>
      </c>
      <c r="E1627" t="s">
        <v>1739</v>
      </c>
      <c r="F1627" s="116" t="s">
        <v>387</v>
      </c>
      <c r="G1627" s="116" t="s">
        <v>1743</v>
      </c>
      <c r="H1627" s="116">
        <v>1201</v>
      </c>
      <c r="I1627" s="116">
        <v>4</v>
      </c>
      <c r="J1627" s="116">
        <v>45</v>
      </c>
    </row>
    <row r="1628" spans="1:10" x14ac:dyDescent="0.25">
      <c r="A1628" s="116">
        <v>2782</v>
      </c>
      <c r="B1628" t="s">
        <v>4163</v>
      </c>
      <c r="C1628" s="116">
        <v>47</v>
      </c>
      <c r="D1628" s="116" t="s">
        <v>28</v>
      </c>
      <c r="E1628" t="s">
        <v>1739</v>
      </c>
      <c r="F1628" s="116" t="s">
        <v>389</v>
      </c>
      <c r="G1628" s="116" t="s">
        <v>1744</v>
      </c>
      <c r="H1628" s="116">
        <v>1202</v>
      </c>
      <c r="I1628" s="116">
        <v>5</v>
      </c>
      <c r="J1628" s="116">
        <v>7</v>
      </c>
    </row>
    <row r="1629" spans="1:10" x14ac:dyDescent="0.25">
      <c r="A1629" s="116">
        <v>2783</v>
      </c>
      <c r="B1629" t="s">
        <v>4163</v>
      </c>
      <c r="C1629" s="116">
        <v>47</v>
      </c>
      <c r="D1629" s="116" t="s">
        <v>28</v>
      </c>
      <c r="E1629" t="s">
        <v>1739</v>
      </c>
      <c r="F1629" s="116" t="s">
        <v>391</v>
      </c>
      <c r="G1629" s="116" t="s">
        <v>1745</v>
      </c>
      <c r="H1629" s="116">
        <v>1203</v>
      </c>
      <c r="I1629" s="116">
        <v>6</v>
      </c>
      <c r="J1629" s="116">
        <v>10</v>
      </c>
    </row>
    <row r="1630" spans="1:10" x14ac:dyDescent="0.25">
      <c r="A1630" s="116">
        <v>2784</v>
      </c>
      <c r="B1630" t="s">
        <v>4163</v>
      </c>
      <c r="C1630" s="116">
        <v>47</v>
      </c>
      <c r="D1630" s="116" t="s">
        <v>28</v>
      </c>
      <c r="E1630" t="s">
        <v>1739</v>
      </c>
      <c r="F1630" s="116" t="s">
        <v>393</v>
      </c>
      <c r="G1630" s="116" t="s">
        <v>1746</v>
      </c>
      <c r="H1630" s="116">
        <v>1204</v>
      </c>
      <c r="I1630" s="116">
        <v>7</v>
      </c>
      <c r="J1630" s="116">
        <v>26</v>
      </c>
    </row>
    <row r="1631" spans="1:10" x14ac:dyDescent="0.25">
      <c r="A1631" s="116">
        <v>2785</v>
      </c>
      <c r="B1631" t="s">
        <v>4163</v>
      </c>
      <c r="C1631" s="116">
        <v>47</v>
      </c>
      <c r="D1631" s="116" t="s">
        <v>28</v>
      </c>
      <c r="E1631" t="s">
        <v>1739</v>
      </c>
      <c r="F1631" s="116" t="s">
        <v>395</v>
      </c>
      <c r="G1631" s="116" t="s">
        <v>1747</v>
      </c>
      <c r="H1631" s="116">
        <v>1205</v>
      </c>
      <c r="I1631" s="116">
        <v>8</v>
      </c>
      <c r="J1631" s="116">
        <v>14</v>
      </c>
    </row>
    <row r="1632" spans="1:10" ht="30" x14ac:dyDescent="0.25">
      <c r="A1632" s="116">
        <v>2786</v>
      </c>
      <c r="B1632" t="s">
        <v>4163</v>
      </c>
      <c r="C1632" s="116">
        <v>47</v>
      </c>
      <c r="D1632" s="116" t="s">
        <v>28</v>
      </c>
      <c r="E1632" t="s">
        <v>1739</v>
      </c>
      <c r="F1632" s="116" t="s">
        <v>397</v>
      </c>
      <c r="G1632" s="116" t="s">
        <v>1748</v>
      </c>
      <c r="H1632" s="116">
        <v>1206</v>
      </c>
      <c r="I1632" s="116">
        <v>9</v>
      </c>
      <c r="J1632" s="116">
        <v>8</v>
      </c>
    </row>
    <row r="1633" spans="1:10" ht="30" x14ac:dyDescent="0.25">
      <c r="A1633" s="116">
        <v>2787</v>
      </c>
      <c r="B1633" t="s">
        <v>4163</v>
      </c>
      <c r="C1633" s="116">
        <v>47</v>
      </c>
      <c r="D1633" s="116" t="s">
        <v>28</v>
      </c>
      <c r="E1633" t="s">
        <v>1739</v>
      </c>
      <c r="F1633" s="116" t="s">
        <v>399</v>
      </c>
      <c r="G1633" s="116" t="s">
        <v>1749</v>
      </c>
      <c r="H1633" s="116">
        <v>1207</v>
      </c>
      <c r="I1633" s="116">
        <v>10</v>
      </c>
      <c r="J1633" s="116">
        <v>4</v>
      </c>
    </row>
    <row r="1634" spans="1:10" x14ac:dyDescent="0.25">
      <c r="A1634" s="116">
        <v>2788</v>
      </c>
      <c r="B1634" t="s">
        <v>4163</v>
      </c>
      <c r="C1634" s="116">
        <v>47</v>
      </c>
      <c r="D1634" s="116" t="s">
        <v>28</v>
      </c>
      <c r="E1634" t="s">
        <v>1739</v>
      </c>
      <c r="F1634" s="116" t="s">
        <v>401</v>
      </c>
      <c r="G1634" s="116" t="s">
        <v>1750</v>
      </c>
      <c r="H1634" s="116">
        <v>1208</v>
      </c>
      <c r="I1634" s="116">
        <v>11</v>
      </c>
      <c r="J1634" s="116">
        <v>21</v>
      </c>
    </row>
    <row r="1635" spans="1:10" x14ac:dyDescent="0.25">
      <c r="A1635" s="116">
        <v>2789</v>
      </c>
      <c r="B1635" t="s">
        <v>4163</v>
      </c>
      <c r="C1635" s="116">
        <v>47</v>
      </c>
      <c r="D1635" s="116" t="s">
        <v>28</v>
      </c>
      <c r="E1635" t="s">
        <v>1739</v>
      </c>
      <c r="F1635" s="116" t="s">
        <v>403</v>
      </c>
      <c r="G1635" s="116" t="s">
        <v>1751</v>
      </c>
      <c r="H1635" s="116">
        <v>1209</v>
      </c>
      <c r="I1635" s="116">
        <v>12</v>
      </c>
      <c r="J1635" s="116">
        <v>46</v>
      </c>
    </row>
    <row r="1636" spans="1:10" ht="30" x14ac:dyDescent="0.25">
      <c r="A1636" s="116">
        <v>2790</v>
      </c>
      <c r="B1636" t="s">
        <v>4163</v>
      </c>
      <c r="C1636" s="116">
        <v>47</v>
      </c>
      <c r="D1636" s="116" t="s">
        <v>28</v>
      </c>
      <c r="E1636" t="s">
        <v>1739</v>
      </c>
      <c r="F1636" s="116" t="s">
        <v>405</v>
      </c>
      <c r="G1636" s="116" t="s">
        <v>1752</v>
      </c>
      <c r="H1636" s="116">
        <v>1210</v>
      </c>
      <c r="I1636" s="116">
        <v>13</v>
      </c>
      <c r="J1636" s="116">
        <v>42</v>
      </c>
    </row>
    <row r="1637" spans="1:10" ht="30" x14ac:dyDescent="0.25">
      <c r="A1637" s="116">
        <v>2791</v>
      </c>
      <c r="B1637" t="s">
        <v>4163</v>
      </c>
      <c r="C1637" s="116">
        <v>47</v>
      </c>
      <c r="D1637" s="116" t="s">
        <v>28</v>
      </c>
      <c r="E1637" t="s">
        <v>1739</v>
      </c>
      <c r="F1637" s="116" t="s">
        <v>407</v>
      </c>
      <c r="G1637" s="116" t="s">
        <v>1753</v>
      </c>
      <c r="H1637" s="116">
        <v>1211</v>
      </c>
      <c r="I1637" s="116">
        <v>14</v>
      </c>
      <c r="J1637" s="116">
        <v>29</v>
      </c>
    </row>
    <row r="1638" spans="1:10" x14ac:dyDescent="0.25">
      <c r="A1638" s="116">
        <v>2792</v>
      </c>
      <c r="B1638" t="s">
        <v>4163</v>
      </c>
      <c r="C1638" s="116">
        <v>47</v>
      </c>
      <c r="D1638" s="116" t="s">
        <v>28</v>
      </c>
      <c r="E1638" t="s">
        <v>1739</v>
      </c>
      <c r="F1638" s="116" t="s">
        <v>409</v>
      </c>
      <c r="G1638" s="116" t="s">
        <v>1754</v>
      </c>
      <c r="H1638" s="116">
        <v>1419</v>
      </c>
      <c r="I1638" s="116">
        <v>15</v>
      </c>
      <c r="J1638" s="116">
        <v>17</v>
      </c>
    </row>
    <row r="1639" spans="1:10" ht="30" x14ac:dyDescent="0.25">
      <c r="A1639" s="116">
        <v>2793</v>
      </c>
      <c r="B1639" t="s">
        <v>4163</v>
      </c>
      <c r="C1639" s="116">
        <v>47</v>
      </c>
      <c r="D1639" s="116" t="s">
        <v>28</v>
      </c>
      <c r="E1639" t="s">
        <v>1739</v>
      </c>
      <c r="F1639" s="116" t="s">
        <v>411</v>
      </c>
      <c r="G1639" s="116" t="s">
        <v>1755</v>
      </c>
      <c r="H1639" s="116">
        <v>1420</v>
      </c>
      <c r="I1639" s="116">
        <v>16</v>
      </c>
      <c r="J1639" s="116">
        <v>23</v>
      </c>
    </row>
    <row r="1640" spans="1:10" x14ac:dyDescent="0.25">
      <c r="A1640" s="116">
        <v>2794</v>
      </c>
      <c r="B1640" t="s">
        <v>4163</v>
      </c>
      <c r="C1640" s="116">
        <v>47</v>
      </c>
      <c r="D1640" s="116" t="s">
        <v>28</v>
      </c>
      <c r="E1640" t="s">
        <v>1739</v>
      </c>
      <c r="F1640" s="116" t="s">
        <v>413</v>
      </c>
      <c r="G1640" s="116" t="s">
        <v>1756</v>
      </c>
      <c r="H1640" s="116">
        <v>1421</v>
      </c>
      <c r="I1640" s="116">
        <v>17</v>
      </c>
      <c r="J1640" s="116">
        <v>24</v>
      </c>
    </row>
    <row r="1641" spans="1:10" ht="30" x14ac:dyDescent="0.25">
      <c r="A1641" s="116">
        <v>2795</v>
      </c>
      <c r="B1641" t="s">
        <v>4163</v>
      </c>
      <c r="C1641" s="116">
        <v>47</v>
      </c>
      <c r="D1641" s="116" t="s">
        <v>28</v>
      </c>
      <c r="E1641" t="s">
        <v>1739</v>
      </c>
      <c r="F1641" s="116" t="s">
        <v>415</v>
      </c>
      <c r="G1641" s="116" t="s">
        <v>1757</v>
      </c>
      <c r="H1641" s="116">
        <v>1422</v>
      </c>
      <c r="I1641" s="116">
        <v>18</v>
      </c>
      <c r="J1641" s="116">
        <v>32</v>
      </c>
    </row>
    <row r="1642" spans="1:10" x14ac:dyDescent="0.25">
      <c r="A1642" s="116">
        <v>2796</v>
      </c>
      <c r="B1642" t="s">
        <v>4163</v>
      </c>
      <c r="C1642" s="116">
        <v>47</v>
      </c>
      <c r="D1642" s="116" t="s">
        <v>28</v>
      </c>
      <c r="E1642" t="s">
        <v>1739</v>
      </c>
      <c r="F1642" s="116" t="s">
        <v>417</v>
      </c>
      <c r="G1642" s="116" t="s">
        <v>1758</v>
      </c>
      <c r="H1642" s="116">
        <v>1423</v>
      </c>
      <c r="I1642" s="116">
        <v>19</v>
      </c>
      <c r="J1642" s="116">
        <v>16</v>
      </c>
    </row>
    <row r="1643" spans="1:10" x14ac:dyDescent="0.25">
      <c r="A1643" s="116">
        <v>2797</v>
      </c>
      <c r="B1643" t="s">
        <v>4163</v>
      </c>
      <c r="C1643" s="116">
        <v>47</v>
      </c>
      <c r="D1643" s="116" t="s">
        <v>28</v>
      </c>
      <c r="E1643" t="s">
        <v>1739</v>
      </c>
      <c r="F1643" s="116" t="s">
        <v>419</v>
      </c>
      <c r="G1643" s="116" t="s">
        <v>1759</v>
      </c>
      <c r="H1643" s="116">
        <v>1424</v>
      </c>
      <c r="I1643" s="116">
        <v>20</v>
      </c>
      <c r="J1643" s="116">
        <v>41</v>
      </c>
    </row>
    <row r="1644" spans="1:10" x14ac:dyDescent="0.25">
      <c r="A1644" s="116">
        <v>2798</v>
      </c>
      <c r="B1644" t="s">
        <v>4163</v>
      </c>
      <c r="C1644" s="116">
        <v>47</v>
      </c>
      <c r="D1644" s="116" t="s">
        <v>28</v>
      </c>
      <c r="E1644" t="s">
        <v>1739</v>
      </c>
      <c r="F1644" s="116" t="s">
        <v>421</v>
      </c>
      <c r="G1644" s="116" t="s">
        <v>1760</v>
      </c>
      <c r="H1644" s="116">
        <v>1425</v>
      </c>
      <c r="I1644" s="116">
        <v>21</v>
      </c>
      <c r="J1644" s="116">
        <v>13</v>
      </c>
    </row>
    <row r="1645" spans="1:10" ht="30" x14ac:dyDescent="0.25">
      <c r="A1645" s="116">
        <v>2799</v>
      </c>
      <c r="B1645" t="s">
        <v>4163</v>
      </c>
      <c r="C1645" s="116">
        <v>47</v>
      </c>
      <c r="D1645" s="116" t="s">
        <v>28</v>
      </c>
      <c r="E1645" t="s">
        <v>1739</v>
      </c>
      <c r="F1645" s="116" t="s">
        <v>423</v>
      </c>
      <c r="G1645" s="116" t="s">
        <v>1761</v>
      </c>
      <c r="H1645" s="116">
        <v>1426</v>
      </c>
      <c r="I1645" s="116">
        <v>22</v>
      </c>
      <c r="J1645" s="116">
        <v>39</v>
      </c>
    </row>
    <row r="1646" spans="1:10" ht="30" x14ac:dyDescent="0.25">
      <c r="A1646" s="116">
        <v>2800</v>
      </c>
      <c r="B1646" t="s">
        <v>4163</v>
      </c>
      <c r="C1646" s="116">
        <v>47</v>
      </c>
      <c r="D1646" s="116" t="s">
        <v>28</v>
      </c>
      <c r="E1646" t="s">
        <v>1739</v>
      </c>
      <c r="F1646" s="116" t="s">
        <v>425</v>
      </c>
      <c r="G1646" s="116" t="s">
        <v>1762</v>
      </c>
      <c r="H1646" s="116">
        <v>1427</v>
      </c>
      <c r="I1646" s="116">
        <v>23</v>
      </c>
      <c r="J1646" s="116">
        <v>6</v>
      </c>
    </row>
    <row r="1647" spans="1:10" x14ac:dyDescent="0.25">
      <c r="A1647" s="116">
        <v>2801</v>
      </c>
      <c r="B1647" t="s">
        <v>4163</v>
      </c>
      <c r="C1647" s="116">
        <v>47</v>
      </c>
      <c r="D1647" s="116" t="s">
        <v>28</v>
      </c>
      <c r="E1647" t="s">
        <v>1739</v>
      </c>
      <c r="F1647" s="116" t="s">
        <v>427</v>
      </c>
      <c r="G1647" s="116" t="s">
        <v>1763</v>
      </c>
      <c r="H1647" s="116">
        <v>1428</v>
      </c>
      <c r="I1647" s="116">
        <v>24</v>
      </c>
      <c r="J1647" s="116">
        <v>34</v>
      </c>
    </row>
    <row r="1648" spans="1:10" x14ac:dyDescent="0.25">
      <c r="A1648" s="116">
        <v>2802</v>
      </c>
      <c r="B1648" t="s">
        <v>4163</v>
      </c>
      <c r="C1648" s="116">
        <v>47</v>
      </c>
      <c r="D1648" s="116" t="s">
        <v>28</v>
      </c>
      <c r="E1648" t="s">
        <v>1739</v>
      </c>
      <c r="F1648" s="116" t="s">
        <v>429</v>
      </c>
      <c r="G1648" s="116" t="s">
        <v>1764</v>
      </c>
      <c r="H1648" s="116">
        <v>1429</v>
      </c>
      <c r="I1648" s="116">
        <v>25</v>
      </c>
      <c r="J1648" s="116">
        <v>5</v>
      </c>
    </row>
    <row r="1649" spans="1:10" ht="30" x14ac:dyDescent="0.25">
      <c r="A1649" s="116">
        <v>2803</v>
      </c>
      <c r="B1649" t="s">
        <v>4163</v>
      </c>
      <c r="C1649" s="116">
        <v>47</v>
      </c>
      <c r="D1649" s="116" t="s">
        <v>28</v>
      </c>
      <c r="E1649" t="s">
        <v>1739</v>
      </c>
      <c r="F1649" s="116" t="s">
        <v>431</v>
      </c>
      <c r="G1649" s="116" t="s">
        <v>1765</v>
      </c>
      <c r="H1649" s="116">
        <v>1430</v>
      </c>
      <c r="I1649" s="116">
        <v>26</v>
      </c>
      <c r="J1649" s="116">
        <v>30</v>
      </c>
    </row>
    <row r="1650" spans="1:10" x14ac:dyDescent="0.25">
      <c r="A1650" s="116">
        <v>2804</v>
      </c>
      <c r="B1650" t="s">
        <v>4163</v>
      </c>
      <c r="C1650" s="116">
        <v>47</v>
      </c>
      <c r="D1650" s="116" t="s">
        <v>28</v>
      </c>
      <c r="E1650" t="s">
        <v>1739</v>
      </c>
      <c r="F1650" s="116" t="s">
        <v>433</v>
      </c>
      <c r="G1650" s="116" t="s">
        <v>1766</v>
      </c>
      <c r="H1650" s="116">
        <v>1431</v>
      </c>
      <c r="I1650" s="116">
        <v>27</v>
      </c>
      <c r="J1650" s="116">
        <v>43</v>
      </c>
    </row>
    <row r="1651" spans="1:10" x14ac:dyDescent="0.25">
      <c r="A1651" s="116">
        <v>2805</v>
      </c>
      <c r="B1651" t="s">
        <v>4163</v>
      </c>
      <c r="C1651" s="116">
        <v>47</v>
      </c>
      <c r="D1651" s="116" t="s">
        <v>28</v>
      </c>
      <c r="E1651" t="s">
        <v>1739</v>
      </c>
      <c r="F1651" s="116" t="s">
        <v>435</v>
      </c>
      <c r="G1651" s="116" t="s">
        <v>1767</v>
      </c>
      <c r="H1651" s="116">
        <v>1432</v>
      </c>
      <c r="I1651" s="116">
        <v>28</v>
      </c>
      <c r="J1651" s="116">
        <v>33</v>
      </c>
    </row>
    <row r="1652" spans="1:10" x14ac:dyDescent="0.25">
      <c r="A1652" s="116">
        <v>2806</v>
      </c>
      <c r="B1652" t="s">
        <v>4163</v>
      </c>
      <c r="C1652" s="116">
        <v>47</v>
      </c>
      <c r="D1652" s="116" t="s">
        <v>28</v>
      </c>
      <c r="E1652" t="s">
        <v>1739</v>
      </c>
      <c r="F1652" s="116" t="s">
        <v>437</v>
      </c>
      <c r="G1652" s="116" t="s">
        <v>1768</v>
      </c>
      <c r="H1652" s="116">
        <v>1433</v>
      </c>
      <c r="I1652" s="116">
        <v>29</v>
      </c>
      <c r="J1652" s="116">
        <v>15</v>
      </c>
    </row>
    <row r="1653" spans="1:10" x14ac:dyDescent="0.25">
      <c r="A1653" s="116">
        <v>2807</v>
      </c>
      <c r="B1653" t="s">
        <v>4163</v>
      </c>
      <c r="C1653" s="116">
        <v>47</v>
      </c>
      <c r="D1653" s="116" t="s">
        <v>28</v>
      </c>
      <c r="E1653" t="s">
        <v>1739</v>
      </c>
      <c r="F1653" s="116" t="s">
        <v>439</v>
      </c>
      <c r="G1653" s="116" t="s">
        <v>1769</v>
      </c>
      <c r="H1653" s="116">
        <v>1434</v>
      </c>
      <c r="I1653" s="116">
        <v>30</v>
      </c>
      <c r="J1653" s="116">
        <v>36</v>
      </c>
    </row>
    <row r="1654" spans="1:10" ht="30" x14ac:dyDescent="0.25">
      <c r="A1654" s="116">
        <v>2808</v>
      </c>
      <c r="B1654" t="s">
        <v>4163</v>
      </c>
      <c r="C1654" s="116">
        <v>47</v>
      </c>
      <c r="D1654" s="116" t="s">
        <v>28</v>
      </c>
      <c r="E1654" t="s">
        <v>1739</v>
      </c>
      <c r="F1654" s="116" t="s">
        <v>441</v>
      </c>
      <c r="G1654" s="116" t="s">
        <v>1770</v>
      </c>
      <c r="H1654" s="116">
        <v>1435</v>
      </c>
      <c r="I1654" s="116">
        <v>31</v>
      </c>
      <c r="J1654" s="116">
        <v>20</v>
      </c>
    </row>
    <row r="1655" spans="1:10" x14ac:dyDescent="0.25">
      <c r="A1655" s="116">
        <v>2809</v>
      </c>
      <c r="B1655" t="s">
        <v>4163</v>
      </c>
      <c r="C1655" s="116">
        <v>47</v>
      </c>
      <c r="D1655" s="116" t="s">
        <v>28</v>
      </c>
      <c r="E1655" t="s">
        <v>1739</v>
      </c>
      <c r="F1655" s="116" t="s">
        <v>443</v>
      </c>
      <c r="G1655" s="116" t="s">
        <v>1771</v>
      </c>
      <c r="H1655" s="116">
        <v>1436</v>
      </c>
      <c r="I1655" s="116">
        <v>32</v>
      </c>
      <c r="J1655" s="116">
        <v>44</v>
      </c>
    </row>
    <row r="1656" spans="1:10" ht="45" x14ac:dyDescent="0.25">
      <c r="A1656" s="116">
        <v>2810</v>
      </c>
      <c r="B1656" t="s">
        <v>4163</v>
      </c>
      <c r="C1656" s="116">
        <v>47</v>
      </c>
      <c r="D1656" s="116" t="s">
        <v>28</v>
      </c>
      <c r="E1656" t="s">
        <v>1739</v>
      </c>
      <c r="F1656" s="116" t="s">
        <v>445</v>
      </c>
      <c r="G1656" s="116" t="s">
        <v>1772</v>
      </c>
      <c r="H1656" s="116">
        <v>1437</v>
      </c>
      <c r="I1656" s="116">
        <v>33</v>
      </c>
      <c r="J1656" s="116">
        <v>1</v>
      </c>
    </row>
    <row r="1657" spans="1:10" ht="30" x14ac:dyDescent="0.25">
      <c r="A1657" s="116">
        <v>2811</v>
      </c>
      <c r="B1657" t="s">
        <v>4163</v>
      </c>
      <c r="C1657" s="116">
        <v>47</v>
      </c>
      <c r="D1657" s="116" t="s">
        <v>28</v>
      </c>
      <c r="E1657" t="s">
        <v>1739</v>
      </c>
      <c r="F1657" s="116" t="s">
        <v>447</v>
      </c>
      <c r="G1657" s="116" t="s">
        <v>1773</v>
      </c>
      <c r="H1657" s="116">
        <v>1438</v>
      </c>
      <c r="I1657" s="116">
        <v>34</v>
      </c>
      <c r="J1657" s="116">
        <v>28</v>
      </c>
    </row>
    <row r="1658" spans="1:10" x14ac:dyDescent="0.25">
      <c r="A1658" s="116">
        <v>2812</v>
      </c>
      <c r="B1658" t="s">
        <v>4163</v>
      </c>
      <c r="C1658" s="116">
        <v>47</v>
      </c>
      <c r="D1658" s="116" t="s">
        <v>28</v>
      </c>
      <c r="E1658" t="s">
        <v>1739</v>
      </c>
      <c r="F1658" s="116" t="s">
        <v>449</v>
      </c>
      <c r="G1658" s="116" t="s">
        <v>1774</v>
      </c>
      <c r="H1658" s="116">
        <v>1439</v>
      </c>
      <c r="I1658" s="116">
        <v>35</v>
      </c>
      <c r="J1658" s="116">
        <v>38</v>
      </c>
    </row>
    <row r="1659" spans="1:10" ht="30" x14ac:dyDescent="0.25">
      <c r="A1659" s="116">
        <v>2813</v>
      </c>
      <c r="B1659" t="s">
        <v>4163</v>
      </c>
      <c r="C1659" s="116">
        <v>47</v>
      </c>
      <c r="D1659" s="116" t="s">
        <v>28</v>
      </c>
      <c r="E1659" t="s">
        <v>1739</v>
      </c>
      <c r="F1659" s="116" t="s">
        <v>451</v>
      </c>
      <c r="G1659" s="116" t="s">
        <v>1775</v>
      </c>
      <c r="H1659" s="116">
        <v>1440</v>
      </c>
      <c r="I1659" s="116">
        <v>36</v>
      </c>
      <c r="J1659" s="116">
        <v>27</v>
      </c>
    </row>
    <row r="1660" spans="1:10" x14ac:dyDescent="0.25">
      <c r="A1660" s="116">
        <v>2814</v>
      </c>
      <c r="B1660" t="s">
        <v>4163</v>
      </c>
      <c r="C1660" s="116">
        <v>47</v>
      </c>
      <c r="D1660" s="116" t="s">
        <v>28</v>
      </c>
      <c r="E1660" t="s">
        <v>1739</v>
      </c>
      <c r="F1660" s="116" t="s">
        <v>453</v>
      </c>
      <c r="G1660" s="116" t="s">
        <v>1776</v>
      </c>
      <c r="H1660" s="116">
        <v>1441</v>
      </c>
      <c r="I1660" s="116">
        <v>37</v>
      </c>
      <c r="J1660" s="116">
        <v>31</v>
      </c>
    </row>
    <row r="1661" spans="1:10" x14ac:dyDescent="0.25">
      <c r="A1661" s="116">
        <v>2815</v>
      </c>
      <c r="B1661" t="s">
        <v>4163</v>
      </c>
      <c r="C1661" s="116">
        <v>47</v>
      </c>
      <c r="D1661" s="116" t="s">
        <v>28</v>
      </c>
      <c r="E1661" t="s">
        <v>1739</v>
      </c>
      <c r="F1661" s="116" t="s">
        <v>455</v>
      </c>
      <c r="G1661" s="116" t="s">
        <v>1777</v>
      </c>
      <c r="H1661" s="116">
        <v>1442</v>
      </c>
      <c r="I1661" s="116">
        <v>38</v>
      </c>
      <c r="J1661" s="116">
        <v>3</v>
      </c>
    </row>
    <row r="1662" spans="1:10" ht="30" x14ac:dyDescent="0.25">
      <c r="A1662" s="116">
        <v>2816</v>
      </c>
      <c r="B1662" t="s">
        <v>4163</v>
      </c>
      <c r="C1662" s="116">
        <v>47</v>
      </c>
      <c r="D1662" s="116" t="s">
        <v>28</v>
      </c>
      <c r="E1662" t="s">
        <v>1739</v>
      </c>
      <c r="F1662" s="116" t="s">
        <v>457</v>
      </c>
      <c r="G1662" s="116" t="s">
        <v>1778</v>
      </c>
      <c r="H1662" s="116">
        <v>1443</v>
      </c>
      <c r="I1662" s="116">
        <v>39</v>
      </c>
      <c r="J1662" s="116">
        <v>22</v>
      </c>
    </row>
    <row r="1663" spans="1:10" x14ac:dyDescent="0.25">
      <c r="A1663" s="116">
        <v>2817</v>
      </c>
      <c r="B1663" t="s">
        <v>4163</v>
      </c>
      <c r="C1663" s="116">
        <v>47</v>
      </c>
      <c r="D1663" s="116" t="s">
        <v>28</v>
      </c>
      <c r="E1663" t="s">
        <v>1739</v>
      </c>
      <c r="F1663" s="116" t="s">
        <v>459</v>
      </c>
      <c r="G1663" s="116" t="s">
        <v>1779</v>
      </c>
      <c r="H1663" s="116">
        <v>1444</v>
      </c>
      <c r="I1663" s="116">
        <v>40</v>
      </c>
      <c r="J1663" s="116">
        <v>9</v>
      </c>
    </row>
    <row r="1664" spans="1:10" ht="30" x14ac:dyDescent="0.25">
      <c r="A1664" s="116">
        <v>2818</v>
      </c>
      <c r="B1664" t="s">
        <v>4163</v>
      </c>
      <c r="C1664" s="116">
        <v>47</v>
      </c>
      <c r="D1664" s="116" t="s">
        <v>28</v>
      </c>
      <c r="E1664" t="s">
        <v>1739</v>
      </c>
      <c r="F1664" s="116" t="s">
        <v>461</v>
      </c>
      <c r="G1664" s="116" t="s">
        <v>1780</v>
      </c>
      <c r="H1664" s="116">
        <v>1445</v>
      </c>
      <c r="I1664" s="116">
        <v>41</v>
      </c>
      <c r="J1664" s="116">
        <v>47</v>
      </c>
    </row>
    <row r="1665" spans="1:10" ht="45" x14ac:dyDescent="0.25">
      <c r="A1665" s="116">
        <v>2819</v>
      </c>
      <c r="B1665" t="s">
        <v>4163</v>
      </c>
      <c r="C1665" s="116">
        <v>47</v>
      </c>
      <c r="D1665" s="116" t="s">
        <v>28</v>
      </c>
      <c r="E1665" t="s">
        <v>1739</v>
      </c>
      <c r="F1665" s="116" t="s">
        <v>463</v>
      </c>
      <c r="G1665" s="116" t="s">
        <v>1781</v>
      </c>
      <c r="H1665" s="116">
        <v>1446</v>
      </c>
      <c r="I1665" s="116">
        <v>42</v>
      </c>
      <c r="J1665" s="116">
        <v>19</v>
      </c>
    </row>
    <row r="1666" spans="1:10" ht="30" x14ac:dyDescent="0.25">
      <c r="A1666" s="116">
        <v>2820</v>
      </c>
      <c r="B1666" t="s">
        <v>4163</v>
      </c>
      <c r="C1666" s="116">
        <v>47</v>
      </c>
      <c r="D1666" s="116" t="s">
        <v>28</v>
      </c>
      <c r="E1666" t="s">
        <v>1739</v>
      </c>
      <c r="F1666" s="116" t="s">
        <v>465</v>
      </c>
      <c r="G1666" s="116" t="s">
        <v>1782</v>
      </c>
      <c r="H1666" s="116">
        <v>1447</v>
      </c>
      <c r="I1666" s="116">
        <v>43</v>
      </c>
      <c r="J1666" s="116">
        <v>2</v>
      </c>
    </row>
    <row r="1667" spans="1:10" ht="30" x14ac:dyDescent="0.25">
      <c r="A1667" s="116">
        <v>2821</v>
      </c>
      <c r="B1667" t="s">
        <v>4163</v>
      </c>
      <c r="C1667" s="116">
        <v>47</v>
      </c>
      <c r="D1667" s="116" t="s">
        <v>28</v>
      </c>
      <c r="E1667" t="s">
        <v>1739</v>
      </c>
      <c r="F1667" s="116" t="s">
        <v>467</v>
      </c>
      <c r="G1667" s="116" t="s">
        <v>1783</v>
      </c>
      <c r="H1667" s="116">
        <v>1448</v>
      </c>
      <c r="I1667" s="116">
        <v>44</v>
      </c>
      <c r="J1667" s="116">
        <v>18</v>
      </c>
    </row>
    <row r="1668" spans="1:10" x14ac:dyDescent="0.25">
      <c r="A1668" s="116">
        <v>2822</v>
      </c>
      <c r="B1668" t="s">
        <v>4163</v>
      </c>
      <c r="C1668" s="116">
        <v>47</v>
      </c>
      <c r="D1668" s="116" t="s">
        <v>28</v>
      </c>
      <c r="E1668" t="s">
        <v>1739</v>
      </c>
      <c r="F1668" s="116" t="s">
        <v>469</v>
      </c>
      <c r="G1668" s="116" t="s">
        <v>1784</v>
      </c>
      <c r="H1668" s="116">
        <v>1449</v>
      </c>
      <c r="I1668" s="116">
        <v>45</v>
      </c>
      <c r="J1668" s="116">
        <v>40</v>
      </c>
    </row>
    <row r="1669" spans="1:10" ht="30" x14ac:dyDescent="0.25">
      <c r="A1669" s="116">
        <v>2823</v>
      </c>
      <c r="B1669" t="s">
        <v>4163</v>
      </c>
      <c r="C1669" s="116">
        <v>47</v>
      </c>
      <c r="D1669" s="116" t="s">
        <v>28</v>
      </c>
      <c r="E1669" t="s">
        <v>1739</v>
      </c>
      <c r="F1669" s="116" t="s">
        <v>471</v>
      </c>
      <c r="G1669" s="116" t="s">
        <v>1785</v>
      </c>
      <c r="H1669" s="116">
        <v>1450</v>
      </c>
      <c r="I1669" s="116">
        <v>46</v>
      </c>
      <c r="J1669" s="116">
        <v>25</v>
      </c>
    </row>
    <row r="1670" spans="1:10" x14ac:dyDescent="0.25">
      <c r="A1670" s="116">
        <v>2824</v>
      </c>
      <c r="B1670" t="s">
        <v>4163</v>
      </c>
      <c r="C1670" s="116">
        <v>47</v>
      </c>
      <c r="D1670" s="116" t="s">
        <v>28</v>
      </c>
      <c r="E1670" t="s">
        <v>1739</v>
      </c>
      <c r="F1670" s="116" t="s">
        <v>473</v>
      </c>
      <c r="G1670" s="116" t="s">
        <v>1786</v>
      </c>
      <c r="H1670" s="116">
        <v>1451</v>
      </c>
      <c r="I1670" s="116">
        <v>47</v>
      </c>
      <c r="J1670" s="116">
        <v>11</v>
      </c>
    </row>
    <row r="1671" spans="1:10" x14ac:dyDescent="0.25">
      <c r="A1671" s="116">
        <v>2825</v>
      </c>
      <c r="B1671" t="s">
        <v>4164</v>
      </c>
      <c r="C1671" s="116">
        <v>47</v>
      </c>
      <c r="D1671" s="116" t="s">
        <v>51</v>
      </c>
      <c r="E1671" t="s">
        <v>1739</v>
      </c>
      <c r="F1671" s="116" t="s">
        <v>381</v>
      </c>
      <c r="G1671" s="116" t="s">
        <v>1787</v>
      </c>
      <c r="H1671" s="116">
        <v>1781</v>
      </c>
      <c r="I1671" s="116">
        <v>1</v>
      </c>
      <c r="J1671" s="116">
        <v>37</v>
      </c>
    </row>
    <row r="1672" spans="1:10" x14ac:dyDescent="0.25">
      <c r="A1672" s="116">
        <v>2826</v>
      </c>
      <c r="B1672" t="s">
        <v>4164</v>
      </c>
      <c r="C1672" s="116">
        <v>47</v>
      </c>
      <c r="D1672" s="116" t="s">
        <v>51</v>
      </c>
      <c r="E1672" t="s">
        <v>1739</v>
      </c>
      <c r="F1672" s="116" t="s">
        <v>383</v>
      </c>
      <c r="G1672" s="116" t="s">
        <v>1788</v>
      </c>
      <c r="H1672" s="116">
        <v>1782</v>
      </c>
      <c r="I1672" s="116">
        <v>2</v>
      </c>
      <c r="J1672" s="116">
        <v>12</v>
      </c>
    </row>
    <row r="1673" spans="1:10" ht="30" x14ac:dyDescent="0.25">
      <c r="A1673" s="116">
        <v>2827</v>
      </c>
      <c r="B1673" t="s">
        <v>4164</v>
      </c>
      <c r="C1673" s="116">
        <v>47</v>
      </c>
      <c r="D1673" s="116" t="s">
        <v>51</v>
      </c>
      <c r="E1673" t="s">
        <v>1739</v>
      </c>
      <c r="F1673" s="116" t="s">
        <v>385</v>
      </c>
      <c r="G1673" s="116" t="s">
        <v>1789</v>
      </c>
      <c r="H1673" s="116">
        <v>1783</v>
      </c>
      <c r="I1673" s="116">
        <v>3</v>
      </c>
      <c r="J1673" s="116">
        <v>35</v>
      </c>
    </row>
    <row r="1674" spans="1:10" ht="30" x14ac:dyDescent="0.25">
      <c r="A1674" s="116">
        <v>2828</v>
      </c>
      <c r="B1674" t="s">
        <v>4164</v>
      </c>
      <c r="C1674" s="116">
        <v>47</v>
      </c>
      <c r="D1674" s="116" t="s">
        <v>51</v>
      </c>
      <c r="E1674" t="s">
        <v>1739</v>
      </c>
      <c r="F1674" s="116" t="s">
        <v>387</v>
      </c>
      <c r="G1674" s="116" t="s">
        <v>1790</v>
      </c>
      <c r="H1674" s="116">
        <v>1784</v>
      </c>
      <c r="I1674" s="116">
        <v>4</v>
      </c>
      <c r="J1674" s="116">
        <v>45</v>
      </c>
    </row>
    <row r="1675" spans="1:10" x14ac:dyDescent="0.25">
      <c r="A1675" s="116">
        <v>2829</v>
      </c>
      <c r="B1675" t="s">
        <v>4164</v>
      </c>
      <c r="C1675" s="116">
        <v>47</v>
      </c>
      <c r="D1675" s="116" t="s">
        <v>51</v>
      </c>
      <c r="E1675" t="s">
        <v>1739</v>
      </c>
      <c r="F1675" s="116" t="s">
        <v>389</v>
      </c>
      <c r="G1675" s="116" t="s">
        <v>1791</v>
      </c>
      <c r="H1675" s="116">
        <v>1785</v>
      </c>
      <c r="I1675" s="116">
        <v>5</v>
      </c>
      <c r="J1675" s="116">
        <v>7</v>
      </c>
    </row>
    <row r="1676" spans="1:10" x14ac:dyDescent="0.25">
      <c r="A1676" s="116">
        <v>2830</v>
      </c>
      <c r="B1676" t="s">
        <v>4164</v>
      </c>
      <c r="C1676" s="116">
        <v>47</v>
      </c>
      <c r="D1676" s="116" t="s">
        <v>51</v>
      </c>
      <c r="E1676" t="s">
        <v>1739</v>
      </c>
      <c r="F1676" s="116" t="s">
        <v>391</v>
      </c>
      <c r="G1676" s="116" t="s">
        <v>1792</v>
      </c>
      <c r="H1676" s="116">
        <v>1786</v>
      </c>
      <c r="I1676" s="116">
        <v>6</v>
      </c>
      <c r="J1676" s="116">
        <v>10</v>
      </c>
    </row>
    <row r="1677" spans="1:10" ht="30" x14ac:dyDescent="0.25">
      <c r="A1677" s="116">
        <v>2831</v>
      </c>
      <c r="B1677" t="s">
        <v>4164</v>
      </c>
      <c r="C1677" s="116">
        <v>47</v>
      </c>
      <c r="D1677" s="116" t="s">
        <v>51</v>
      </c>
      <c r="E1677" t="s">
        <v>1739</v>
      </c>
      <c r="F1677" s="116" t="s">
        <v>393</v>
      </c>
      <c r="G1677" s="116" t="s">
        <v>1793</v>
      </c>
      <c r="H1677" s="116">
        <v>1787</v>
      </c>
      <c r="I1677" s="116">
        <v>7</v>
      </c>
      <c r="J1677" s="116">
        <v>26</v>
      </c>
    </row>
    <row r="1678" spans="1:10" ht="30" x14ac:dyDescent="0.25">
      <c r="A1678" s="116">
        <v>2832</v>
      </c>
      <c r="B1678" t="s">
        <v>4164</v>
      </c>
      <c r="C1678" s="116">
        <v>47</v>
      </c>
      <c r="D1678" s="116" t="s">
        <v>51</v>
      </c>
      <c r="E1678" t="s">
        <v>1739</v>
      </c>
      <c r="F1678" s="116" t="s">
        <v>395</v>
      </c>
      <c r="G1678" s="116" t="s">
        <v>1794</v>
      </c>
      <c r="H1678" s="116">
        <v>1788</v>
      </c>
      <c r="I1678" s="116">
        <v>8</v>
      </c>
      <c r="J1678" s="116">
        <v>14</v>
      </c>
    </row>
    <row r="1679" spans="1:10" ht="30" x14ac:dyDescent="0.25">
      <c r="A1679" s="116">
        <v>2833</v>
      </c>
      <c r="B1679" t="s">
        <v>4164</v>
      </c>
      <c r="C1679" s="116">
        <v>47</v>
      </c>
      <c r="D1679" s="116" t="s">
        <v>51</v>
      </c>
      <c r="E1679" t="s">
        <v>1739</v>
      </c>
      <c r="F1679" s="116" t="s">
        <v>397</v>
      </c>
      <c r="G1679" s="116" t="s">
        <v>1795</v>
      </c>
      <c r="H1679" s="116">
        <v>1789</v>
      </c>
      <c r="I1679" s="116">
        <v>9</v>
      </c>
      <c r="J1679" s="116">
        <v>8</v>
      </c>
    </row>
    <row r="1680" spans="1:10" ht="30" x14ac:dyDescent="0.25">
      <c r="A1680" s="116">
        <v>2834</v>
      </c>
      <c r="B1680" t="s">
        <v>4164</v>
      </c>
      <c r="C1680" s="116">
        <v>47</v>
      </c>
      <c r="D1680" s="116" t="s">
        <v>51</v>
      </c>
      <c r="E1680" t="s">
        <v>1739</v>
      </c>
      <c r="F1680" s="116" t="s">
        <v>399</v>
      </c>
      <c r="G1680" s="116" t="s">
        <v>1796</v>
      </c>
      <c r="H1680" s="116">
        <v>1790</v>
      </c>
      <c r="I1680" s="116">
        <v>10</v>
      </c>
      <c r="J1680" s="116">
        <v>4</v>
      </c>
    </row>
    <row r="1681" spans="1:10" x14ac:dyDescent="0.25">
      <c r="A1681" s="116">
        <v>2835</v>
      </c>
      <c r="B1681" t="s">
        <v>4164</v>
      </c>
      <c r="C1681" s="116">
        <v>47</v>
      </c>
      <c r="D1681" s="116" t="s">
        <v>51</v>
      </c>
      <c r="E1681" t="s">
        <v>1739</v>
      </c>
      <c r="F1681" s="116" t="s">
        <v>401</v>
      </c>
      <c r="G1681" s="116" t="s">
        <v>1797</v>
      </c>
      <c r="H1681" s="116">
        <v>1791</v>
      </c>
      <c r="I1681" s="116">
        <v>11</v>
      </c>
      <c r="J1681" s="116">
        <v>21</v>
      </c>
    </row>
    <row r="1682" spans="1:10" ht="30" x14ac:dyDescent="0.25">
      <c r="A1682" s="116">
        <v>2836</v>
      </c>
      <c r="B1682" t="s">
        <v>4164</v>
      </c>
      <c r="C1682" s="116">
        <v>47</v>
      </c>
      <c r="D1682" s="116" t="s">
        <v>51</v>
      </c>
      <c r="E1682" t="s">
        <v>1739</v>
      </c>
      <c r="F1682" s="116" t="s">
        <v>403</v>
      </c>
      <c r="G1682" s="116" t="s">
        <v>1798</v>
      </c>
      <c r="H1682" s="116">
        <v>1792</v>
      </c>
      <c r="I1682" s="116">
        <v>12</v>
      </c>
      <c r="J1682" s="116">
        <v>46</v>
      </c>
    </row>
    <row r="1683" spans="1:10" ht="30" x14ac:dyDescent="0.25">
      <c r="A1683" s="116">
        <v>2837</v>
      </c>
      <c r="B1683" t="s">
        <v>4164</v>
      </c>
      <c r="C1683" s="116">
        <v>47</v>
      </c>
      <c r="D1683" s="116" t="s">
        <v>51</v>
      </c>
      <c r="E1683" t="s">
        <v>1739</v>
      </c>
      <c r="F1683" s="116" t="s">
        <v>405</v>
      </c>
      <c r="G1683" s="116" t="s">
        <v>1799</v>
      </c>
      <c r="H1683" s="116">
        <v>1793</v>
      </c>
      <c r="I1683" s="116">
        <v>13</v>
      </c>
      <c r="J1683" s="116">
        <v>42</v>
      </c>
    </row>
    <row r="1684" spans="1:10" ht="30" x14ac:dyDescent="0.25">
      <c r="A1684" s="116">
        <v>2838</v>
      </c>
      <c r="B1684" t="s">
        <v>4164</v>
      </c>
      <c r="C1684" s="116">
        <v>47</v>
      </c>
      <c r="D1684" s="116" t="s">
        <v>51</v>
      </c>
      <c r="E1684" t="s">
        <v>1739</v>
      </c>
      <c r="F1684" s="116" t="s">
        <v>407</v>
      </c>
      <c r="G1684" s="116" t="s">
        <v>1800</v>
      </c>
      <c r="H1684" s="116">
        <v>1794</v>
      </c>
      <c r="I1684" s="116">
        <v>14</v>
      </c>
      <c r="J1684" s="116">
        <v>29</v>
      </c>
    </row>
    <row r="1685" spans="1:10" x14ac:dyDescent="0.25">
      <c r="A1685" s="116">
        <v>2839</v>
      </c>
      <c r="B1685" t="s">
        <v>4164</v>
      </c>
      <c r="C1685" s="116">
        <v>47</v>
      </c>
      <c r="D1685" s="116" t="s">
        <v>51</v>
      </c>
      <c r="E1685" t="s">
        <v>1739</v>
      </c>
      <c r="F1685" s="116" t="s">
        <v>409</v>
      </c>
      <c r="G1685" s="116" t="s">
        <v>1801</v>
      </c>
      <c r="H1685" s="116">
        <v>1795</v>
      </c>
      <c r="I1685" s="116">
        <v>15</v>
      </c>
      <c r="J1685" s="116">
        <v>17</v>
      </c>
    </row>
    <row r="1686" spans="1:10" ht="45" x14ac:dyDescent="0.25">
      <c r="A1686" s="116">
        <v>2840</v>
      </c>
      <c r="B1686" t="s">
        <v>4164</v>
      </c>
      <c r="C1686" s="116">
        <v>47</v>
      </c>
      <c r="D1686" s="116" t="s">
        <v>51</v>
      </c>
      <c r="E1686" t="s">
        <v>1739</v>
      </c>
      <c r="F1686" s="116" t="s">
        <v>411</v>
      </c>
      <c r="G1686" s="116" t="s">
        <v>1802</v>
      </c>
      <c r="H1686" s="116">
        <v>1796</v>
      </c>
      <c r="I1686" s="116">
        <v>16</v>
      </c>
      <c r="J1686" s="116">
        <v>23</v>
      </c>
    </row>
    <row r="1687" spans="1:10" x14ac:dyDescent="0.25">
      <c r="A1687" s="116">
        <v>2841</v>
      </c>
      <c r="B1687" t="s">
        <v>4164</v>
      </c>
      <c r="C1687" s="116">
        <v>47</v>
      </c>
      <c r="D1687" s="116" t="s">
        <v>51</v>
      </c>
      <c r="E1687" t="s">
        <v>1739</v>
      </c>
      <c r="F1687" s="116" t="s">
        <v>413</v>
      </c>
      <c r="G1687" s="116" t="s">
        <v>1803</v>
      </c>
      <c r="H1687" s="116">
        <v>1797</v>
      </c>
      <c r="I1687" s="116">
        <v>17</v>
      </c>
      <c r="J1687" s="116">
        <v>24</v>
      </c>
    </row>
    <row r="1688" spans="1:10" ht="30" x14ac:dyDescent="0.25">
      <c r="A1688" s="116">
        <v>2842</v>
      </c>
      <c r="B1688" t="s">
        <v>4164</v>
      </c>
      <c r="C1688" s="116">
        <v>47</v>
      </c>
      <c r="D1688" s="116" t="s">
        <v>51</v>
      </c>
      <c r="E1688" t="s">
        <v>1739</v>
      </c>
      <c r="F1688" s="116" t="s">
        <v>415</v>
      </c>
      <c r="G1688" s="116" t="s">
        <v>1804</v>
      </c>
      <c r="H1688" s="116">
        <v>1798</v>
      </c>
      <c r="I1688" s="116">
        <v>18</v>
      </c>
      <c r="J1688" s="116">
        <v>32</v>
      </c>
    </row>
    <row r="1689" spans="1:10" x14ac:dyDescent="0.25">
      <c r="A1689" s="116">
        <v>2843</v>
      </c>
      <c r="B1689" t="s">
        <v>4164</v>
      </c>
      <c r="C1689" s="116">
        <v>47</v>
      </c>
      <c r="D1689" s="116" t="s">
        <v>51</v>
      </c>
      <c r="E1689" t="s">
        <v>1739</v>
      </c>
      <c r="F1689" s="116" t="s">
        <v>417</v>
      </c>
      <c r="G1689" s="116" t="s">
        <v>1805</v>
      </c>
      <c r="H1689" s="116">
        <v>1799</v>
      </c>
      <c r="I1689" s="116">
        <v>19</v>
      </c>
      <c r="J1689" s="116">
        <v>16</v>
      </c>
    </row>
    <row r="1690" spans="1:10" ht="30" x14ac:dyDescent="0.25">
      <c r="A1690" s="116">
        <v>2844</v>
      </c>
      <c r="B1690" t="s">
        <v>4164</v>
      </c>
      <c r="C1690" s="116">
        <v>47</v>
      </c>
      <c r="D1690" s="116" t="s">
        <v>51</v>
      </c>
      <c r="E1690" t="s">
        <v>1739</v>
      </c>
      <c r="F1690" s="116" t="s">
        <v>419</v>
      </c>
      <c r="G1690" s="116" t="s">
        <v>1806</v>
      </c>
      <c r="H1690" s="116">
        <v>1800</v>
      </c>
      <c r="I1690" s="116">
        <v>20</v>
      </c>
      <c r="J1690" s="116">
        <v>41</v>
      </c>
    </row>
    <row r="1691" spans="1:10" x14ac:dyDescent="0.25">
      <c r="A1691" s="116">
        <v>2845</v>
      </c>
      <c r="B1691" t="s">
        <v>4164</v>
      </c>
      <c r="C1691" s="116">
        <v>47</v>
      </c>
      <c r="D1691" s="116" t="s">
        <v>51</v>
      </c>
      <c r="E1691" t="s">
        <v>1739</v>
      </c>
      <c r="F1691" s="116" t="s">
        <v>421</v>
      </c>
      <c r="G1691" s="116" t="s">
        <v>1807</v>
      </c>
      <c r="H1691" s="116">
        <v>1801</v>
      </c>
      <c r="I1691" s="116">
        <v>21</v>
      </c>
      <c r="J1691" s="116">
        <v>13</v>
      </c>
    </row>
    <row r="1692" spans="1:10" ht="30" x14ac:dyDescent="0.25">
      <c r="A1692" s="116">
        <v>2846</v>
      </c>
      <c r="B1692" t="s">
        <v>4164</v>
      </c>
      <c r="C1692" s="116">
        <v>47</v>
      </c>
      <c r="D1692" s="116" t="s">
        <v>51</v>
      </c>
      <c r="E1692" t="s">
        <v>1739</v>
      </c>
      <c r="F1692" s="116" t="s">
        <v>423</v>
      </c>
      <c r="G1692" s="116" t="s">
        <v>1808</v>
      </c>
      <c r="H1692" s="116">
        <v>1802</v>
      </c>
      <c r="I1692" s="116">
        <v>22</v>
      </c>
      <c r="J1692" s="116">
        <v>39</v>
      </c>
    </row>
    <row r="1693" spans="1:10" ht="30" x14ac:dyDescent="0.25">
      <c r="A1693" s="116">
        <v>2847</v>
      </c>
      <c r="B1693" t="s">
        <v>4164</v>
      </c>
      <c r="C1693" s="116">
        <v>47</v>
      </c>
      <c r="D1693" s="116" t="s">
        <v>51</v>
      </c>
      <c r="E1693" t="s">
        <v>1739</v>
      </c>
      <c r="F1693" s="116" t="s">
        <v>425</v>
      </c>
      <c r="G1693" s="116" t="s">
        <v>1809</v>
      </c>
      <c r="H1693" s="116">
        <v>1803</v>
      </c>
      <c r="I1693" s="116">
        <v>23</v>
      </c>
      <c r="J1693" s="116">
        <v>6</v>
      </c>
    </row>
    <row r="1694" spans="1:10" ht="30" x14ac:dyDescent="0.25">
      <c r="A1694" s="116">
        <v>2848</v>
      </c>
      <c r="B1694" t="s">
        <v>4164</v>
      </c>
      <c r="C1694" s="116">
        <v>47</v>
      </c>
      <c r="D1694" s="116" t="s">
        <v>51</v>
      </c>
      <c r="E1694" t="s">
        <v>1739</v>
      </c>
      <c r="F1694" s="116" t="s">
        <v>427</v>
      </c>
      <c r="G1694" s="116" t="s">
        <v>1810</v>
      </c>
      <c r="H1694" s="116">
        <v>1804</v>
      </c>
      <c r="I1694" s="116">
        <v>24</v>
      </c>
      <c r="J1694" s="116">
        <v>34</v>
      </c>
    </row>
    <row r="1695" spans="1:10" x14ac:dyDescent="0.25">
      <c r="A1695" s="116">
        <v>2849</v>
      </c>
      <c r="B1695" t="s">
        <v>4164</v>
      </c>
      <c r="C1695" s="116">
        <v>47</v>
      </c>
      <c r="D1695" s="116" t="s">
        <v>51</v>
      </c>
      <c r="E1695" t="s">
        <v>1739</v>
      </c>
      <c r="F1695" s="116" t="s">
        <v>429</v>
      </c>
      <c r="G1695" s="116" t="s">
        <v>1811</v>
      </c>
      <c r="H1695" s="116">
        <v>1805</v>
      </c>
      <c r="I1695" s="116">
        <v>25</v>
      </c>
      <c r="J1695" s="116">
        <v>5</v>
      </c>
    </row>
    <row r="1696" spans="1:10" ht="30" x14ac:dyDescent="0.25">
      <c r="A1696" s="116">
        <v>2850</v>
      </c>
      <c r="B1696" t="s">
        <v>4164</v>
      </c>
      <c r="C1696" s="116">
        <v>47</v>
      </c>
      <c r="D1696" s="116" t="s">
        <v>51</v>
      </c>
      <c r="E1696" t="s">
        <v>1739</v>
      </c>
      <c r="F1696" s="116" t="s">
        <v>431</v>
      </c>
      <c r="G1696" s="116" t="s">
        <v>1812</v>
      </c>
      <c r="H1696" s="116">
        <v>1806</v>
      </c>
      <c r="I1696" s="116">
        <v>26</v>
      </c>
      <c r="J1696" s="116">
        <v>30</v>
      </c>
    </row>
    <row r="1697" spans="1:10" ht="30" x14ac:dyDescent="0.25">
      <c r="A1697" s="116">
        <v>2851</v>
      </c>
      <c r="B1697" t="s">
        <v>4164</v>
      </c>
      <c r="C1697" s="116">
        <v>47</v>
      </c>
      <c r="D1697" s="116" t="s">
        <v>51</v>
      </c>
      <c r="E1697" t="s">
        <v>1739</v>
      </c>
      <c r="F1697" s="116" t="s">
        <v>433</v>
      </c>
      <c r="G1697" s="116" t="s">
        <v>1813</v>
      </c>
      <c r="H1697" s="116">
        <v>1807</v>
      </c>
      <c r="I1697" s="116">
        <v>27</v>
      </c>
      <c r="J1697" s="116">
        <v>43</v>
      </c>
    </row>
    <row r="1698" spans="1:10" ht="30" x14ac:dyDescent="0.25">
      <c r="A1698" s="116">
        <v>2852</v>
      </c>
      <c r="B1698" t="s">
        <v>4164</v>
      </c>
      <c r="C1698" s="116">
        <v>47</v>
      </c>
      <c r="D1698" s="116" t="s">
        <v>51</v>
      </c>
      <c r="E1698" t="s">
        <v>1739</v>
      </c>
      <c r="F1698" s="116" t="s">
        <v>435</v>
      </c>
      <c r="G1698" s="116" t="s">
        <v>1814</v>
      </c>
      <c r="H1698" s="116">
        <v>1808</v>
      </c>
      <c r="I1698" s="116">
        <v>28</v>
      </c>
      <c r="J1698" s="116">
        <v>33</v>
      </c>
    </row>
    <row r="1699" spans="1:10" x14ac:dyDescent="0.25">
      <c r="A1699" s="116">
        <v>2853</v>
      </c>
      <c r="B1699" t="s">
        <v>4164</v>
      </c>
      <c r="C1699" s="116">
        <v>47</v>
      </c>
      <c r="D1699" s="116" t="s">
        <v>51</v>
      </c>
      <c r="E1699" t="s">
        <v>1739</v>
      </c>
      <c r="F1699" s="116" t="s">
        <v>437</v>
      </c>
      <c r="G1699" s="116" t="s">
        <v>1815</v>
      </c>
      <c r="H1699" s="116">
        <v>1809</v>
      </c>
      <c r="I1699" s="116">
        <v>29</v>
      </c>
      <c r="J1699" s="116">
        <v>15</v>
      </c>
    </row>
    <row r="1700" spans="1:10" x14ac:dyDescent="0.25">
      <c r="A1700" s="116">
        <v>2854</v>
      </c>
      <c r="B1700" t="s">
        <v>4164</v>
      </c>
      <c r="C1700" s="116">
        <v>47</v>
      </c>
      <c r="D1700" s="116" t="s">
        <v>51</v>
      </c>
      <c r="E1700" t="s">
        <v>1739</v>
      </c>
      <c r="F1700" s="116" t="s">
        <v>439</v>
      </c>
      <c r="G1700" s="116" t="s">
        <v>1816</v>
      </c>
      <c r="H1700" s="116">
        <v>1810</v>
      </c>
      <c r="I1700" s="116">
        <v>30</v>
      </c>
      <c r="J1700" s="116">
        <v>36</v>
      </c>
    </row>
    <row r="1701" spans="1:10" ht="30" x14ac:dyDescent="0.25">
      <c r="A1701" s="116">
        <v>2855</v>
      </c>
      <c r="B1701" t="s">
        <v>4164</v>
      </c>
      <c r="C1701" s="116">
        <v>47</v>
      </c>
      <c r="D1701" s="116" t="s">
        <v>51</v>
      </c>
      <c r="E1701" t="s">
        <v>1739</v>
      </c>
      <c r="F1701" s="116" t="s">
        <v>441</v>
      </c>
      <c r="G1701" s="116" t="s">
        <v>1817</v>
      </c>
      <c r="H1701" s="116">
        <v>1811</v>
      </c>
      <c r="I1701" s="116">
        <v>31</v>
      </c>
      <c r="J1701" s="116">
        <v>20</v>
      </c>
    </row>
    <row r="1702" spans="1:10" ht="30" x14ac:dyDescent="0.25">
      <c r="A1702" s="116">
        <v>2856</v>
      </c>
      <c r="B1702" t="s">
        <v>4164</v>
      </c>
      <c r="C1702" s="116">
        <v>47</v>
      </c>
      <c r="D1702" s="116" t="s">
        <v>51</v>
      </c>
      <c r="E1702" t="s">
        <v>1739</v>
      </c>
      <c r="F1702" s="116" t="s">
        <v>443</v>
      </c>
      <c r="G1702" s="116" t="s">
        <v>1818</v>
      </c>
      <c r="H1702" s="116">
        <v>1812</v>
      </c>
      <c r="I1702" s="116">
        <v>32</v>
      </c>
      <c r="J1702" s="116">
        <v>44</v>
      </c>
    </row>
    <row r="1703" spans="1:10" ht="45" x14ac:dyDescent="0.25">
      <c r="A1703" s="116">
        <v>2857</v>
      </c>
      <c r="B1703" t="s">
        <v>4164</v>
      </c>
      <c r="C1703" s="116">
        <v>47</v>
      </c>
      <c r="D1703" s="116" t="s">
        <v>51</v>
      </c>
      <c r="E1703" t="s">
        <v>1739</v>
      </c>
      <c r="F1703" s="116" t="s">
        <v>445</v>
      </c>
      <c r="G1703" s="116" t="s">
        <v>1819</v>
      </c>
      <c r="H1703" s="116">
        <v>1813</v>
      </c>
      <c r="I1703" s="116">
        <v>33</v>
      </c>
      <c r="J1703" s="116">
        <v>1</v>
      </c>
    </row>
    <row r="1704" spans="1:10" ht="30" x14ac:dyDescent="0.25">
      <c r="A1704" s="116">
        <v>2858</v>
      </c>
      <c r="B1704" t="s">
        <v>4164</v>
      </c>
      <c r="C1704" s="116">
        <v>47</v>
      </c>
      <c r="D1704" s="116" t="s">
        <v>51</v>
      </c>
      <c r="E1704" t="s">
        <v>1739</v>
      </c>
      <c r="F1704" s="116" t="s">
        <v>447</v>
      </c>
      <c r="G1704" s="116" t="s">
        <v>1820</v>
      </c>
      <c r="H1704" s="116">
        <v>1814</v>
      </c>
      <c r="I1704" s="116">
        <v>34</v>
      </c>
      <c r="J1704" s="116">
        <v>28</v>
      </c>
    </row>
    <row r="1705" spans="1:10" ht="30" x14ac:dyDescent="0.25">
      <c r="A1705" s="116">
        <v>2859</v>
      </c>
      <c r="B1705" t="s">
        <v>4164</v>
      </c>
      <c r="C1705" s="116">
        <v>47</v>
      </c>
      <c r="D1705" s="116" t="s">
        <v>51</v>
      </c>
      <c r="E1705" t="s">
        <v>1739</v>
      </c>
      <c r="F1705" s="116" t="s">
        <v>449</v>
      </c>
      <c r="G1705" s="116" t="s">
        <v>1821</v>
      </c>
      <c r="H1705" s="116">
        <v>1815</v>
      </c>
      <c r="I1705" s="116">
        <v>35</v>
      </c>
      <c r="J1705" s="116">
        <v>38</v>
      </c>
    </row>
    <row r="1706" spans="1:10" ht="45" x14ac:dyDescent="0.25">
      <c r="A1706" s="116">
        <v>2860</v>
      </c>
      <c r="B1706" t="s">
        <v>4164</v>
      </c>
      <c r="C1706" s="116">
        <v>47</v>
      </c>
      <c r="D1706" s="116" t="s">
        <v>51</v>
      </c>
      <c r="E1706" t="s">
        <v>1739</v>
      </c>
      <c r="F1706" s="116" t="s">
        <v>451</v>
      </c>
      <c r="G1706" s="116" t="s">
        <v>1822</v>
      </c>
      <c r="H1706" s="116">
        <v>1816</v>
      </c>
      <c r="I1706" s="116">
        <v>36</v>
      </c>
      <c r="J1706" s="116">
        <v>27</v>
      </c>
    </row>
    <row r="1707" spans="1:10" x14ac:dyDescent="0.25">
      <c r="A1707" s="116">
        <v>2861</v>
      </c>
      <c r="B1707" t="s">
        <v>4164</v>
      </c>
      <c r="C1707" s="116">
        <v>47</v>
      </c>
      <c r="D1707" s="116" t="s">
        <v>51</v>
      </c>
      <c r="E1707" t="s">
        <v>1739</v>
      </c>
      <c r="F1707" s="116" t="s">
        <v>453</v>
      </c>
      <c r="G1707" s="116" t="s">
        <v>1823</v>
      </c>
      <c r="H1707" s="116">
        <v>1817</v>
      </c>
      <c r="I1707" s="116">
        <v>37</v>
      </c>
      <c r="J1707" s="116">
        <v>31</v>
      </c>
    </row>
    <row r="1708" spans="1:10" ht="30" x14ac:dyDescent="0.25">
      <c r="A1708" s="116">
        <v>2862</v>
      </c>
      <c r="B1708" t="s">
        <v>4164</v>
      </c>
      <c r="C1708" s="116">
        <v>47</v>
      </c>
      <c r="D1708" s="116" t="s">
        <v>51</v>
      </c>
      <c r="E1708" t="s">
        <v>1739</v>
      </c>
      <c r="F1708" s="116" t="s">
        <v>455</v>
      </c>
      <c r="G1708" s="116" t="s">
        <v>1824</v>
      </c>
      <c r="H1708" s="116">
        <v>1818</v>
      </c>
      <c r="I1708" s="116">
        <v>38</v>
      </c>
      <c r="J1708" s="116">
        <v>3</v>
      </c>
    </row>
    <row r="1709" spans="1:10" ht="30" x14ac:dyDescent="0.25">
      <c r="A1709" s="116">
        <v>2863</v>
      </c>
      <c r="B1709" t="s">
        <v>4164</v>
      </c>
      <c r="C1709" s="116">
        <v>47</v>
      </c>
      <c r="D1709" s="116" t="s">
        <v>51</v>
      </c>
      <c r="E1709" t="s">
        <v>1739</v>
      </c>
      <c r="F1709" s="116" t="s">
        <v>457</v>
      </c>
      <c r="G1709" s="116" t="s">
        <v>1825</v>
      </c>
      <c r="H1709" s="116">
        <v>1819</v>
      </c>
      <c r="I1709" s="116">
        <v>39</v>
      </c>
      <c r="J1709" s="116">
        <v>22</v>
      </c>
    </row>
    <row r="1710" spans="1:10" ht="30" x14ac:dyDescent="0.25">
      <c r="A1710" s="116">
        <v>2864</v>
      </c>
      <c r="B1710" t="s">
        <v>4164</v>
      </c>
      <c r="C1710" s="116">
        <v>47</v>
      </c>
      <c r="D1710" s="116" t="s">
        <v>51</v>
      </c>
      <c r="E1710" t="s">
        <v>1739</v>
      </c>
      <c r="F1710" s="116" t="s">
        <v>459</v>
      </c>
      <c r="G1710" s="116" t="s">
        <v>1826</v>
      </c>
      <c r="H1710" s="116">
        <v>1820</v>
      </c>
      <c r="I1710" s="116">
        <v>40</v>
      </c>
      <c r="J1710" s="116">
        <v>9</v>
      </c>
    </row>
    <row r="1711" spans="1:10" ht="30" x14ac:dyDescent="0.25">
      <c r="A1711" s="116">
        <v>2865</v>
      </c>
      <c r="B1711" t="s">
        <v>4164</v>
      </c>
      <c r="C1711" s="116">
        <v>47</v>
      </c>
      <c r="D1711" s="116" t="s">
        <v>51</v>
      </c>
      <c r="E1711" t="s">
        <v>1739</v>
      </c>
      <c r="F1711" s="116" t="s">
        <v>461</v>
      </c>
      <c r="G1711" s="116" t="s">
        <v>1827</v>
      </c>
      <c r="H1711" s="116">
        <v>1821</v>
      </c>
      <c r="I1711" s="116">
        <v>41</v>
      </c>
      <c r="J1711" s="116">
        <v>47</v>
      </c>
    </row>
    <row r="1712" spans="1:10" ht="45" x14ac:dyDescent="0.25">
      <c r="A1712" s="116">
        <v>2866</v>
      </c>
      <c r="B1712" t="s">
        <v>4164</v>
      </c>
      <c r="C1712" s="116">
        <v>47</v>
      </c>
      <c r="D1712" s="116" t="s">
        <v>51</v>
      </c>
      <c r="E1712" t="s">
        <v>1739</v>
      </c>
      <c r="F1712" s="116" t="s">
        <v>463</v>
      </c>
      <c r="G1712" s="116" t="s">
        <v>1828</v>
      </c>
      <c r="H1712" s="116">
        <v>1822</v>
      </c>
      <c r="I1712" s="116">
        <v>42</v>
      </c>
      <c r="J1712" s="116">
        <v>19</v>
      </c>
    </row>
    <row r="1713" spans="1:10" ht="30" x14ac:dyDescent="0.25">
      <c r="A1713" s="116">
        <v>2867</v>
      </c>
      <c r="B1713" t="s">
        <v>4164</v>
      </c>
      <c r="C1713" s="116">
        <v>47</v>
      </c>
      <c r="D1713" s="116" t="s">
        <v>51</v>
      </c>
      <c r="E1713" t="s">
        <v>1739</v>
      </c>
      <c r="F1713" s="116" t="s">
        <v>465</v>
      </c>
      <c r="G1713" s="116" t="s">
        <v>1829</v>
      </c>
      <c r="H1713" s="116">
        <v>1823</v>
      </c>
      <c r="I1713" s="116">
        <v>43</v>
      </c>
      <c r="J1713" s="116">
        <v>2</v>
      </c>
    </row>
    <row r="1714" spans="1:10" ht="30" x14ac:dyDescent="0.25">
      <c r="A1714" s="116">
        <v>2868</v>
      </c>
      <c r="B1714" t="s">
        <v>4164</v>
      </c>
      <c r="C1714" s="116">
        <v>47</v>
      </c>
      <c r="D1714" s="116" t="s">
        <v>51</v>
      </c>
      <c r="E1714" t="s">
        <v>1739</v>
      </c>
      <c r="F1714" s="116" t="s">
        <v>467</v>
      </c>
      <c r="G1714" s="116" t="s">
        <v>1830</v>
      </c>
      <c r="H1714" s="116">
        <v>1824</v>
      </c>
      <c r="I1714" s="116">
        <v>44</v>
      </c>
      <c r="J1714" s="116">
        <v>18</v>
      </c>
    </row>
    <row r="1715" spans="1:10" ht="30" x14ac:dyDescent="0.25">
      <c r="A1715" s="116">
        <v>2869</v>
      </c>
      <c r="B1715" t="s">
        <v>4164</v>
      </c>
      <c r="C1715" s="116">
        <v>47</v>
      </c>
      <c r="D1715" s="116" t="s">
        <v>51</v>
      </c>
      <c r="E1715" t="s">
        <v>1739</v>
      </c>
      <c r="F1715" s="116" t="s">
        <v>469</v>
      </c>
      <c r="G1715" s="116" t="s">
        <v>1831</v>
      </c>
      <c r="H1715" s="116">
        <v>1825</v>
      </c>
      <c r="I1715" s="116">
        <v>45</v>
      </c>
      <c r="J1715" s="116">
        <v>40</v>
      </c>
    </row>
    <row r="1716" spans="1:10" ht="30" x14ac:dyDescent="0.25">
      <c r="A1716" s="116">
        <v>2870</v>
      </c>
      <c r="B1716" t="s">
        <v>4164</v>
      </c>
      <c r="C1716" s="116">
        <v>47</v>
      </c>
      <c r="D1716" s="116" t="s">
        <v>51</v>
      </c>
      <c r="E1716" t="s">
        <v>1739</v>
      </c>
      <c r="F1716" s="116" t="s">
        <v>471</v>
      </c>
      <c r="G1716" s="116" t="s">
        <v>1832</v>
      </c>
      <c r="H1716" s="116">
        <v>1826</v>
      </c>
      <c r="I1716" s="116">
        <v>46</v>
      </c>
      <c r="J1716" s="116">
        <v>25</v>
      </c>
    </row>
    <row r="1717" spans="1:10" x14ac:dyDescent="0.25">
      <c r="A1717" s="116">
        <v>2871</v>
      </c>
      <c r="B1717" t="s">
        <v>4164</v>
      </c>
      <c r="C1717" s="116">
        <v>47</v>
      </c>
      <c r="D1717" s="116" t="s">
        <v>51</v>
      </c>
      <c r="E1717" t="s">
        <v>1739</v>
      </c>
      <c r="F1717" s="116" t="s">
        <v>473</v>
      </c>
      <c r="G1717" s="116" t="s">
        <v>1833</v>
      </c>
      <c r="H1717" s="116">
        <v>1827</v>
      </c>
      <c r="I1717" s="116">
        <v>47</v>
      </c>
      <c r="J1717" s="116">
        <v>11</v>
      </c>
    </row>
    <row r="1718" spans="1:10" x14ac:dyDescent="0.25">
      <c r="A1718" s="116">
        <v>2872</v>
      </c>
      <c r="B1718" t="s">
        <v>4165</v>
      </c>
      <c r="C1718" s="116">
        <v>47</v>
      </c>
      <c r="D1718" s="116" t="s">
        <v>28</v>
      </c>
      <c r="E1718" t="s">
        <v>1834</v>
      </c>
      <c r="F1718" s="116" t="s">
        <v>381</v>
      </c>
      <c r="G1718" s="116" t="s">
        <v>1835</v>
      </c>
      <c r="H1718" s="116">
        <v>1452</v>
      </c>
      <c r="I1718" s="116">
        <v>1</v>
      </c>
      <c r="J1718" s="116">
        <v>37</v>
      </c>
    </row>
    <row r="1719" spans="1:10" x14ac:dyDescent="0.25">
      <c r="A1719" s="116">
        <v>2873</v>
      </c>
      <c r="B1719" t="s">
        <v>4165</v>
      </c>
      <c r="C1719" s="116">
        <v>47</v>
      </c>
      <c r="D1719" s="116" t="s">
        <v>28</v>
      </c>
      <c r="E1719" t="s">
        <v>1834</v>
      </c>
      <c r="F1719" s="116" t="s">
        <v>383</v>
      </c>
      <c r="G1719" s="116" t="s">
        <v>1836</v>
      </c>
      <c r="H1719" s="116">
        <v>1453</v>
      </c>
      <c r="I1719" s="116">
        <v>2</v>
      </c>
      <c r="J1719" s="116">
        <v>12</v>
      </c>
    </row>
    <row r="1720" spans="1:10" x14ac:dyDescent="0.25">
      <c r="A1720" s="116">
        <v>2874</v>
      </c>
      <c r="B1720" t="s">
        <v>4165</v>
      </c>
      <c r="C1720" s="116">
        <v>47</v>
      </c>
      <c r="D1720" s="116" t="s">
        <v>28</v>
      </c>
      <c r="E1720" t="s">
        <v>1834</v>
      </c>
      <c r="F1720" s="116" t="s">
        <v>385</v>
      </c>
      <c r="G1720" s="116" t="s">
        <v>1837</v>
      </c>
      <c r="H1720" s="116">
        <v>1454</v>
      </c>
      <c r="I1720" s="116">
        <v>3</v>
      </c>
      <c r="J1720" s="116">
        <v>35</v>
      </c>
    </row>
    <row r="1721" spans="1:10" x14ac:dyDescent="0.25">
      <c r="A1721" s="116">
        <v>2875</v>
      </c>
      <c r="B1721" t="s">
        <v>4165</v>
      </c>
      <c r="C1721" s="116">
        <v>47</v>
      </c>
      <c r="D1721" s="116" t="s">
        <v>28</v>
      </c>
      <c r="E1721" t="s">
        <v>1834</v>
      </c>
      <c r="F1721" s="116" t="s">
        <v>387</v>
      </c>
      <c r="G1721" s="116" t="s">
        <v>1838</v>
      </c>
      <c r="H1721" s="116">
        <v>1455</v>
      </c>
      <c r="I1721" s="116">
        <v>4</v>
      </c>
      <c r="J1721" s="116">
        <v>45</v>
      </c>
    </row>
    <row r="1722" spans="1:10" x14ac:dyDescent="0.25">
      <c r="A1722" s="116">
        <v>2876</v>
      </c>
      <c r="B1722" t="s">
        <v>4165</v>
      </c>
      <c r="C1722" s="116">
        <v>47</v>
      </c>
      <c r="D1722" s="116" t="s">
        <v>28</v>
      </c>
      <c r="E1722" t="s">
        <v>1834</v>
      </c>
      <c r="F1722" s="116" t="s">
        <v>389</v>
      </c>
      <c r="G1722" s="116" t="s">
        <v>1839</v>
      </c>
      <c r="H1722" s="116">
        <v>1456</v>
      </c>
      <c r="I1722" s="116">
        <v>5</v>
      </c>
      <c r="J1722" s="116">
        <v>7</v>
      </c>
    </row>
    <row r="1723" spans="1:10" x14ac:dyDescent="0.25">
      <c r="A1723" s="116">
        <v>2877</v>
      </c>
      <c r="B1723" t="s">
        <v>4165</v>
      </c>
      <c r="C1723" s="116">
        <v>47</v>
      </c>
      <c r="D1723" s="116" t="s">
        <v>28</v>
      </c>
      <c r="E1723" t="s">
        <v>1834</v>
      </c>
      <c r="F1723" s="116" t="s">
        <v>391</v>
      </c>
      <c r="G1723" s="116" t="s">
        <v>1840</v>
      </c>
      <c r="H1723" s="116">
        <v>1457</v>
      </c>
      <c r="I1723" s="116">
        <v>6</v>
      </c>
      <c r="J1723" s="116">
        <v>10</v>
      </c>
    </row>
    <row r="1724" spans="1:10" x14ac:dyDescent="0.25">
      <c r="A1724" s="116">
        <v>2878</v>
      </c>
      <c r="B1724" t="s">
        <v>4165</v>
      </c>
      <c r="C1724" s="116">
        <v>47</v>
      </c>
      <c r="D1724" s="116" t="s">
        <v>28</v>
      </c>
      <c r="E1724" t="s">
        <v>1834</v>
      </c>
      <c r="F1724" s="116" t="s">
        <v>393</v>
      </c>
      <c r="G1724" s="116" t="s">
        <v>1841</v>
      </c>
      <c r="H1724" s="116">
        <v>1458</v>
      </c>
      <c r="I1724" s="116">
        <v>7</v>
      </c>
      <c r="J1724" s="116">
        <v>26</v>
      </c>
    </row>
    <row r="1725" spans="1:10" x14ac:dyDescent="0.25">
      <c r="A1725" s="116">
        <v>2879</v>
      </c>
      <c r="B1725" t="s">
        <v>4165</v>
      </c>
      <c r="C1725" s="116">
        <v>47</v>
      </c>
      <c r="D1725" s="116" t="s">
        <v>28</v>
      </c>
      <c r="E1725" t="s">
        <v>1834</v>
      </c>
      <c r="F1725" s="116" t="s">
        <v>395</v>
      </c>
      <c r="G1725" s="116" t="s">
        <v>1842</v>
      </c>
      <c r="H1725" s="116">
        <v>1459</v>
      </c>
      <c r="I1725" s="116">
        <v>8</v>
      </c>
      <c r="J1725" s="116">
        <v>14</v>
      </c>
    </row>
    <row r="1726" spans="1:10" x14ac:dyDescent="0.25">
      <c r="A1726" s="116">
        <v>2880</v>
      </c>
      <c r="B1726" t="s">
        <v>4165</v>
      </c>
      <c r="C1726" s="116">
        <v>47</v>
      </c>
      <c r="D1726" s="116" t="s">
        <v>28</v>
      </c>
      <c r="E1726" t="s">
        <v>1834</v>
      </c>
      <c r="F1726" s="116" t="s">
        <v>397</v>
      </c>
      <c r="G1726" s="116" t="s">
        <v>1843</v>
      </c>
      <c r="H1726" s="116">
        <v>1460</v>
      </c>
      <c r="I1726" s="116">
        <v>9</v>
      </c>
      <c r="J1726" s="116">
        <v>8</v>
      </c>
    </row>
    <row r="1727" spans="1:10" x14ac:dyDescent="0.25">
      <c r="A1727" s="116">
        <v>2881</v>
      </c>
      <c r="B1727" t="s">
        <v>4165</v>
      </c>
      <c r="C1727" s="116">
        <v>47</v>
      </c>
      <c r="D1727" s="116" t="s">
        <v>28</v>
      </c>
      <c r="E1727" t="s">
        <v>1834</v>
      </c>
      <c r="F1727" s="116" t="s">
        <v>399</v>
      </c>
      <c r="G1727" s="116" t="s">
        <v>1844</v>
      </c>
      <c r="H1727" s="116">
        <v>1461</v>
      </c>
      <c r="I1727" s="116">
        <v>10</v>
      </c>
      <c r="J1727" s="116">
        <v>4</v>
      </c>
    </row>
    <row r="1728" spans="1:10" x14ac:dyDescent="0.25">
      <c r="A1728" s="116">
        <v>2882</v>
      </c>
      <c r="B1728" t="s">
        <v>4165</v>
      </c>
      <c r="C1728" s="116">
        <v>47</v>
      </c>
      <c r="D1728" s="116" t="s">
        <v>28</v>
      </c>
      <c r="E1728" t="s">
        <v>1834</v>
      </c>
      <c r="F1728" s="116" t="s">
        <v>401</v>
      </c>
      <c r="G1728" s="116" t="s">
        <v>1845</v>
      </c>
      <c r="H1728" s="116">
        <v>1462</v>
      </c>
      <c r="I1728" s="116">
        <v>11</v>
      </c>
      <c r="J1728" s="116">
        <v>21</v>
      </c>
    </row>
    <row r="1729" spans="1:10" x14ac:dyDescent="0.25">
      <c r="A1729" s="116">
        <v>2883</v>
      </c>
      <c r="B1729" t="s">
        <v>4165</v>
      </c>
      <c r="C1729" s="116">
        <v>47</v>
      </c>
      <c r="D1729" s="116" t="s">
        <v>28</v>
      </c>
      <c r="E1729" t="s">
        <v>1834</v>
      </c>
      <c r="F1729" s="116" t="s">
        <v>403</v>
      </c>
      <c r="G1729" s="116" t="s">
        <v>1846</v>
      </c>
      <c r="H1729" s="116">
        <v>1463</v>
      </c>
      <c r="I1729" s="116">
        <v>12</v>
      </c>
      <c r="J1729" s="116">
        <v>46</v>
      </c>
    </row>
    <row r="1730" spans="1:10" x14ac:dyDescent="0.25">
      <c r="A1730" s="116">
        <v>2884</v>
      </c>
      <c r="B1730" t="s">
        <v>4165</v>
      </c>
      <c r="C1730" s="116">
        <v>47</v>
      </c>
      <c r="D1730" s="116" t="s">
        <v>28</v>
      </c>
      <c r="E1730" t="s">
        <v>1834</v>
      </c>
      <c r="F1730" s="116" t="s">
        <v>405</v>
      </c>
      <c r="G1730" s="116" t="s">
        <v>1847</v>
      </c>
      <c r="H1730" s="116">
        <v>1464</v>
      </c>
      <c r="I1730" s="116">
        <v>13</v>
      </c>
      <c r="J1730" s="116">
        <v>42</v>
      </c>
    </row>
    <row r="1731" spans="1:10" x14ac:dyDescent="0.25">
      <c r="A1731" s="116">
        <v>2885</v>
      </c>
      <c r="B1731" t="s">
        <v>4165</v>
      </c>
      <c r="C1731" s="116">
        <v>47</v>
      </c>
      <c r="D1731" s="116" t="s">
        <v>28</v>
      </c>
      <c r="E1731" t="s">
        <v>1834</v>
      </c>
      <c r="F1731" s="116" t="s">
        <v>407</v>
      </c>
      <c r="G1731" s="116" t="s">
        <v>1848</v>
      </c>
      <c r="H1731" s="116">
        <v>1465</v>
      </c>
      <c r="I1731" s="116">
        <v>14</v>
      </c>
      <c r="J1731" s="116">
        <v>29</v>
      </c>
    </row>
    <row r="1732" spans="1:10" x14ac:dyDescent="0.25">
      <c r="A1732" s="116">
        <v>2886</v>
      </c>
      <c r="B1732" t="s">
        <v>4165</v>
      </c>
      <c r="C1732" s="116">
        <v>47</v>
      </c>
      <c r="D1732" s="116" t="s">
        <v>28</v>
      </c>
      <c r="E1732" t="s">
        <v>1834</v>
      </c>
      <c r="F1732" s="116" t="s">
        <v>409</v>
      </c>
      <c r="G1732" s="116" t="s">
        <v>1849</v>
      </c>
      <c r="H1732" s="116">
        <v>1466</v>
      </c>
      <c r="I1732" s="116">
        <v>15</v>
      </c>
      <c r="J1732" s="116">
        <v>17</v>
      </c>
    </row>
    <row r="1733" spans="1:10" ht="30" x14ac:dyDescent="0.25">
      <c r="A1733" s="116">
        <v>2887</v>
      </c>
      <c r="B1733" t="s">
        <v>4165</v>
      </c>
      <c r="C1733" s="116">
        <v>47</v>
      </c>
      <c r="D1733" s="116" t="s">
        <v>28</v>
      </c>
      <c r="E1733" t="s">
        <v>1834</v>
      </c>
      <c r="F1733" s="116" t="s">
        <v>411</v>
      </c>
      <c r="G1733" s="116" t="s">
        <v>1850</v>
      </c>
      <c r="H1733" s="116">
        <v>1467</v>
      </c>
      <c r="I1733" s="116">
        <v>16</v>
      </c>
      <c r="J1733" s="116">
        <v>23</v>
      </c>
    </row>
    <row r="1734" spans="1:10" x14ac:dyDescent="0.25">
      <c r="A1734" s="116">
        <v>2888</v>
      </c>
      <c r="B1734" t="s">
        <v>4165</v>
      </c>
      <c r="C1734" s="116">
        <v>47</v>
      </c>
      <c r="D1734" s="116" t="s">
        <v>28</v>
      </c>
      <c r="E1734" t="s">
        <v>1834</v>
      </c>
      <c r="F1734" s="116" t="s">
        <v>413</v>
      </c>
      <c r="G1734" s="116" t="s">
        <v>1851</v>
      </c>
      <c r="H1734" s="116">
        <v>1468</v>
      </c>
      <c r="I1734" s="116">
        <v>17</v>
      </c>
      <c r="J1734" s="116">
        <v>24</v>
      </c>
    </row>
    <row r="1735" spans="1:10" x14ac:dyDescent="0.25">
      <c r="A1735" s="116">
        <v>2889</v>
      </c>
      <c r="B1735" t="s">
        <v>4165</v>
      </c>
      <c r="C1735" s="116">
        <v>47</v>
      </c>
      <c r="D1735" s="116" t="s">
        <v>28</v>
      </c>
      <c r="E1735" t="s">
        <v>1834</v>
      </c>
      <c r="F1735" s="116" t="s">
        <v>415</v>
      </c>
      <c r="G1735" s="116" t="s">
        <v>1852</v>
      </c>
      <c r="H1735" s="116">
        <v>1469</v>
      </c>
      <c r="I1735" s="116">
        <v>18</v>
      </c>
      <c r="J1735" s="116">
        <v>32</v>
      </c>
    </row>
    <row r="1736" spans="1:10" x14ac:dyDescent="0.25">
      <c r="A1736" s="116">
        <v>2890</v>
      </c>
      <c r="B1736" t="s">
        <v>4165</v>
      </c>
      <c r="C1736" s="116">
        <v>47</v>
      </c>
      <c r="D1736" s="116" t="s">
        <v>28</v>
      </c>
      <c r="E1736" t="s">
        <v>1834</v>
      </c>
      <c r="F1736" s="116" t="s">
        <v>417</v>
      </c>
      <c r="G1736" s="116" t="s">
        <v>1853</v>
      </c>
      <c r="H1736" s="116">
        <v>1470</v>
      </c>
      <c r="I1736" s="116">
        <v>19</v>
      </c>
      <c r="J1736" s="116">
        <v>16</v>
      </c>
    </row>
    <row r="1737" spans="1:10" x14ac:dyDescent="0.25">
      <c r="A1737" s="116">
        <v>2891</v>
      </c>
      <c r="B1737" t="s">
        <v>4165</v>
      </c>
      <c r="C1737" s="116">
        <v>47</v>
      </c>
      <c r="D1737" s="116" t="s">
        <v>28</v>
      </c>
      <c r="E1737" t="s">
        <v>1834</v>
      </c>
      <c r="F1737" s="116" t="s">
        <v>419</v>
      </c>
      <c r="G1737" s="116" t="s">
        <v>1854</v>
      </c>
      <c r="H1737" s="116">
        <v>1471</v>
      </c>
      <c r="I1737" s="116">
        <v>20</v>
      </c>
      <c r="J1737" s="116">
        <v>41</v>
      </c>
    </row>
    <row r="1738" spans="1:10" x14ac:dyDescent="0.25">
      <c r="A1738" s="116">
        <v>2892</v>
      </c>
      <c r="B1738" t="s">
        <v>4165</v>
      </c>
      <c r="C1738" s="116">
        <v>47</v>
      </c>
      <c r="D1738" s="116" t="s">
        <v>28</v>
      </c>
      <c r="E1738" t="s">
        <v>1834</v>
      </c>
      <c r="F1738" s="116" t="s">
        <v>421</v>
      </c>
      <c r="G1738" s="116" t="s">
        <v>1855</v>
      </c>
      <c r="H1738" s="116">
        <v>1472</v>
      </c>
      <c r="I1738" s="116">
        <v>21</v>
      </c>
      <c r="J1738" s="116">
        <v>13</v>
      </c>
    </row>
    <row r="1739" spans="1:10" x14ac:dyDescent="0.25">
      <c r="A1739" s="116">
        <v>2893</v>
      </c>
      <c r="B1739" t="s">
        <v>4165</v>
      </c>
      <c r="C1739" s="116">
        <v>47</v>
      </c>
      <c r="D1739" s="116" t="s">
        <v>28</v>
      </c>
      <c r="E1739" t="s">
        <v>1834</v>
      </c>
      <c r="F1739" s="116" t="s">
        <v>423</v>
      </c>
      <c r="G1739" s="116" t="s">
        <v>1856</v>
      </c>
      <c r="H1739" s="116">
        <v>1473</v>
      </c>
      <c r="I1739" s="116">
        <v>22</v>
      </c>
      <c r="J1739" s="116">
        <v>39</v>
      </c>
    </row>
    <row r="1740" spans="1:10" x14ac:dyDescent="0.25">
      <c r="A1740" s="116">
        <v>2894</v>
      </c>
      <c r="B1740" t="s">
        <v>4165</v>
      </c>
      <c r="C1740" s="116">
        <v>47</v>
      </c>
      <c r="D1740" s="116" t="s">
        <v>28</v>
      </c>
      <c r="E1740" t="s">
        <v>1834</v>
      </c>
      <c r="F1740" s="116" t="s">
        <v>425</v>
      </c>
      <c r="G1740" s="116" t="s">
        <v>1857</v>
      </c>
      <c r="H1740" s="116">
        <v>1474</v>
      </c>
      <c r="I1740" s="116">
        <v>23</v>
      </c>
      <c r="J1740" s="116">
        <v>6</v>
      </c>
    </row>
    <row r="1741" spans="1:10" x14ac:dyDescent="0.25">
      <c r="A1741" s="116">
        <v>2895</v>
      </c>
      <c r="B1741" t="s">
        <v>4165</v>
      </c>
      <c r="C1741" s="116">
        <v>47</v>
      </c>
      <c r="D1741" s="116" t="s">
        <v>28</v>
      </c>
      <c r="E1741" t="s">
        <v>1834</v>
      </c>
      <c r="F1741" s="116" t="s">
        <v>427</v>
      </c>
      <c r="G1741" s="116" t="s">
        <v>1858</v>
      </c>
      <c r="H1741" s="116">
        <v>1475</v>
      </c>
      <c r="I1741" s="116">
        <v>24</v>
      </c>
      <c r="J1741" s="116">
        <v>34</v>
      </c>
    </row>
    <row r="1742" spans="1:10" x14ac:dyDescent="0.25">
      <c r="A1742" s="116">
        <v>2896</v>
      </c>
      <c r="B1742" t="s">
        <v>4165</v>
      </c>
      <c r="C1742" s="116">
        <v>47</v>
      </c>
      <c r="D1742" s="116" t="s">
        <v>28</v>
      </c>
      <c r="E1742" t="s">
        <v>1834</v>
      </c>
      <c r="F1742" s="116" t="s">
        <v>429</v>
      </c>
      <c r="G1742" s="116" t="s">
        <v>1859</v>
      </c>
      <c r="H1742" s="116">
        <v>1476</v>
      </c>
      <c r="I1742" s="116">
        <v>25</v>
      </c>
      <c r="J1742" s="116">
        <v>5</v>
      </c>
    </row>
    <row r="1743" spans="1:10" x14ac:dyDescent="0.25">
      <c r="A1743" s="116">
        <v>2897</v>
      </c>
      <c r="B1743" t="s">
        <v>4165</v>
      </c>
      <c r="C1743" s="116">
        <v>47</v>
      </c>
      <c r="D1743" s="116" t="s">
        <v>28</v>
      </c>
      <c r="E1743" t="s">
        <v>1834</v>
      </c>
      <c r="F1743" s="116" t="s">
        <v>431</v>
      </c>
      <c r="G1743" s="116" t="s">
        <v>1860</v>
      </c>
      <c r="H1743" s="116">
        <v>1477</v>
      </c>
      <c r="I1743" s="116">
        <v>26</v>
      </c>
      <c r="J1743" s="116">
        <v>30</v>
      </c>
    </row>
    <row r="1744" spans="1:10" x14ac:dyDescent="0.25">
      <c r="A1744" s="116">
        <v>2898</v>
      </c>
      <c r="B1744" t="s">
        <v>4165</v>
      </c>
      <c r="C1744" s="116">
        <v>47</v>
      </c>
      <c r="D1744" s="116" t="s">
        <v>28</v>
      </c>
      <c r="E1744" t="s">
        <v>1834</v>
      </c>
      <c r="F1744" s="116" t="s">
        <v>433</v>
      </c>
      <c r="G1744" s="116" t="s">
        <v>1861</v>
      </c>
      <c r="H1744" s="116">
        <v>1478</v>
      </c>
      <c r="I1744" s="116">
        <v>27</v>
      </c>
      <c r="J1744" s="116">
        <v>43</v>
      </c>
    </row>
    <row r="1745" spans="1:10" x14ac:dyDescent="0.25">
      <c r="A1745" s="116">
        <v>2899</v>
      </c>
      <c r="B1745" t="s">
        <v>4165</v>
      </c>
      <c r="C1745" s="116">
        <v>47</v>
      </c>
      <c r="D1745" s="116" t="s">
        <v>28</v>
      </c>
      <c r="E1745" t="s">
        <v>1834</v>
      </c>
      <c r="F1745" s="116" t="s">
        <v>435</v>
      </c>
      <c r="G1745" s="116" t="s">
        <v>1862</v>
      </c>
      <c r="H1745" s="116">
        <v>1479</v>
      </c>
      <c r="I1745" s="116">
        <v>28</v>
      </c>
      <c r="J1745" s="116">
        <v>33</v>
      </c>
    </row>
    <row r="1746" spans="1:10" x14ac:dyDescent="0.25">
      <c r="A1746" s="116">
        <v>2900</v>
      </c>
      <c r="B1746" t="s">
        <v>4165</v>
      </c>
      <c r="C1746" s="116">
        <v>47</v>
      </c>
      <c r="D1746" s="116" t="s">
        <v>28</v>
      </c>
      <c r="E1746" t="s">
        <v>1834</v>
      </c>
      <c r="F1746" s="116" t="s">
        <v>437</v>
      </c>
      <c r="G1746" s="116" t="s">
        <v>1863</v>
      </c>
      <c r="H1746" s="116">
        <v>1480</v>
      </c>
      <c r="I1746" s="116">
        <v>29</v>
      </c>
      <c r="J1746" s="116">
        <v>15</v>
      </c>
    </row>
    <row r="1747" spans="1:10" x14ac:dyDescent="0.25">
      <c r="A1747" s="116">
        <v>2901</v>
      </c>
      <c r="B1747" t="s">
        <v>4165</v>
      </c>
      <c r="C1747" s="116">
        <v>47</v>
      </c>
      <c r="D1747" s="116" t="s">
        <v>28</v>
      </c>
      <c r="E1747" t="s">
        <v>1834</v>
      </c>
      <c r="F1747" s="116" t="s">
        <v>439</v>
      </c>
      <c r="G1747" s="116" t="s">
        <v>1864</v>
      </c>
      <c r="H1747" s="116">
        <v>1481</v>
      </c>
      <c r="I1747" s="116">
        <v>30</v>
      </c>
      <c r="J1747" s="116">
        <v>36</v>
      </c>
    </row>
    <row r="1748" spans="1:10" x14ac:dyDescent="0.25">
      <c r="A1748" s="116">
        <v>2902</v>
      </c>
      <c r="B1748" t="s">
        <v>4165</v>
      </c>
      <c r="C1748" s="116">
        <v>47</v>
      </c>
      <c r="D1748" s="116" t="s">
        <v>28</v>
      </c>
      <c r="E1748" t="s">
        <v>1834</v>
      </c>
      <c r="F1748" s="116" t="s">
        <v>441</v>
      </c>
      <c r="G1748" s="116" t="s">
        <v>1865</v>
      </c>
      <c r="H1748" s="116">
        <v>1482</v>
      </c>
      <c r="I1748" s="116">
        <v>31</v>
      </c>
      <c r="J1748" s="116">
        <v>20</v>
      </c>
    </row>
    <row r="1749" spans="1:10" x14ac:dyDescent="0.25">
      <c r="A1749" s="116">
        <v>2903</v>
      </c>
      <c r="B1749" t="s">
        <v>4165</v>
      </c>
      <c r="C1749" s="116">
        <v>47</v>
      </c>
      <c r="D1749" s="116" t="s">
        <v>28</v>
      </c>
      <c r="E1749" t="s">
        <v>1834</v>
      </c>
      <c r="F1749" s="116" t="s">
        <v>443</v>
      </c>
      <c r="G1749" s="116" t="s">
        <v>1866</v>
      </c>
      <c r="H1749" s="116">
        <v>1483</v>
      </c>
      <c r="I1749" s="116">
        <v>32</v>
      </c>
      <c r="J1749" s="116">
        <v>44</v>
      </c>
    </row>
    <row r="1750" spans="1:10" x14ac:dyDescent="0.25">
      <c r="A1750" s="116">
        <v>2904</v>
      </c>
      <c r="B1750" t="s">
        <v>4165</v>
      </c>
      <c r="C1750" s="116">
        <v>47</v>
      </c>
      <c r="D1750" s="116" t="s">
        <v>28</v>
      </c>
      <c r="E1750" t="s">
        <v>1834</v>
      </c>
      <c r="F1750" s="116" t="s">
        <v>445</v>
      </c>
      <c r="G1750" s="116" t="s">
        <v>1867</v>
      </c>
      <c r="H1750" s="116">
        <v>1484</v>
      </c>
      <c r="I1750" s="116">
        <v>33</v>
      </c>
      <c r="J1750" s="116">
        <v>1</v>
      </c>
    </row>
    <row r="1751" spans="1:10" x14ac:dyDescent="0.25">
      <c r="A1751" s="116">
        <v>2905</v>
      </c>
      <c r="B1751" t="s">
        <v>4165</v>
      </c>
      <c r="C1751" s="116">
        <v>47</v>
      </c>
      <c r="D1751" s="116" t="s">
        <v>28</v>
      </c>
      <c r="E1751" t="s">
        <v>1834</v>
      </c>
      <c r="F1751" s="116" t="s">
        <v>447</v>
      </c>
      <c r="G1751" s="116" t="s">
        <v>1868</v>
      </c>
      <c r="H1751" s="116">
        <v>1485</v>
      </c>
      <c r="I1751" s="116">
        <v>34</v>
      </c>
      <c r="J1751" s="116">
        <v>28</v>
      </c>
    </row>
    <row r="1752" spans="1:10" x14ac:dyDescent="0.25">
      <c r="A1752" s="116">
        <v>2906</v>
      </c>
      <c r="B1752" t="s">
        <v>4165</v>
      </c>
      <c r="C1752" s="116">
        <v>47</v>
      </c>
      <c r="D1752" s="116" t="s">
        <v>28</v>
      </c>
      <c r="E1752" t="s">
        <v>1834</v>
      </c>
      <c r="F1752" s="116" t="s">
        <v>449</v>
      </c>
      <c r="G1752" s="116" t="s">
        <v>1869</v>
      </c>
      <c r="H1752" s="116">
        <v>1486</v>
      </c>
      <c r="I1752" s="116">
        <v>35</v>
      </c>
      <c r="J1752" s="116">
        <v>38</v>
      </c>
    </row>
    <row r="1753" spans="1:10" x14ac:dyDescent="0.25">
      <c r="A1753" s="116">
        <v>2907</v>
      </c>
      <c r="B1753" t="s">
        <v>4165</v>
      </c>
      <c r="C1753" s="116">
        <v>47</v>
      </c>
      <c r="D1753" s="116" t="s">
        <v>28</v>
      </c>
      <c r="E1753" t="s">
        <v>1834</v>
      </c>
      <c r="F1753" s="116" t="s">
        <v>451</v>
      </c>
      <c r="G1753" s="116" t="s">
        <v>1870</v>
      </c>
      <c r="H1753" s="116">
        <v>1487</v>
      </c>
      <c r="I1753" s="116">
        <v>36</v>
      </c>
      <c r="J1753" s="116">
        <v>27</v>
      </c>
    </row>
    <row r="1754" spans="1:10" x14ac:dyDescent="0.25">
      <c r="A1754" s="116">
        <v>2908</v>
      </c>
      <c r="B1754" t="s">
        <v>4165</v>
      </c>
      <c r="C1754" s="116">
        <v>47</v>
      </c>
      <c r="D1754" s="116" t="s">
        <v>28</v>
      </c>
      <c r="E1754" t="s">
        <v>1834</v>
      </c>
      <c r="F1754" s="116" t="s">
        <v>453</v>
      </c>
      <c r="G1754" s="116" t="s">
        <v>1871</v>
      </c>
      <c r="H1754" s="116">
        <v>1488</v>
      </c>
      <c r="I1754" s="116">
        <v>37</v>
      </c>
      <c r="J1754" s="116">
        <v>31</v>
      </c>
    </row>
    <row r="1755" spans="1:10" x14ac:dyDescent="0.25">
      <c r="A1755" s="116">
        <v>2909</v>
      </c>
      <c r="B1755" t="s">
        <v>4165</v>
      </c>
      <c r="C1755" s="116">
        <v>47</v>
      </c>
      <c r="D1755" s="116" t="s">
        <v>28</v>
      </c>
      <c r="E1755" t="s">
        <v>1834</v>
      </c>
      <c r="F1755" s="116" t="s">
        <v>455</v>
      </c>
      <c r="G1755" s="116" t="s">
        <v>1872</v>
      </c>
      <c r="H1755" s="116">
        <v>1489</v>
      </c>
      <c r="I1755" s="116">
        <v>38</v>
      </c>
      <c r="J1755" s="116">
        <v>3</v>
      </c>
    </row>
    <row r="1756" spans="1:10" x14ac:dyDescent="0.25">
      <c r="A1756" s="116">
        <v>2910</v>
      </c>
      <c r="B1756" t="s">
        <v>4165</v>
      </c>
      <c r="C1756" s="116">
        <v>47</v>
      </c>
      <c r="D1756" s="116" t="s">
        <v>28</v>
      </c>
      <c r="E1756" t="s">
        <v>1834</v>
      </c>
      <c r="F1756" s="116" t="s">
        <v>457</v>
      </c>
      <c r="G1756" s="116" t="s">
        <v>1873</v>
      </c>
      <c r="H1756" s="116">
        <v>1490</v>
      </c>
      <c r="I1756" s="116">
        <v>39</v>
      </c>
      <c r="J1756" s="116">
        <v>22</v>
      </c>
    </row>
    <row r="1757" spans="1:10" x14ac:dyDescent="0.25">
      <c r="A1757" s="116">
        <v>2911</v>
      </c>
      <c r="B1757" t="s">
        <v>4165</v>
      </c>
      <c r="C1757" s="116">
        <v>47</v>
      </c>
      <c r="D1757" s="116" t="s">
        <v>28</v>
      </c>
      <c r="E1757" t="s">
        <v>1834</v>
      </c>
      <c r="F1757" s="116" t="s">
        <v>459</v>
      </c>
      <c r="G1757" s="116" t="s">
        <v>1874</v>
      </c>
      <c r="H1757" s="116">
        <v>1491</v>
      </c>
      <c r="I1757" s="116">
        <v>40</v>
      </c>
      <c r="J1757" s="116">
        <v>9</v>
      </c>
    </row>
    <row r="1758" spans="1:10" x14ac:dyDescent="0.25">
      <c r="A1758" s="116">
        <v>2912</v>
      </c>
      <c r="B1758" t="s">
        <v>4165</v>
      </c>
      <c r="C1758" s="116">
        <v>47</v>
      </c>
      <c r="D1758" s="116" t="s">
        <v>28</v>
      </c>
      <c r="E1758" t="s">
        <v>1834</v>
      </c>
      <c r="F1758" s="116" t="s">
        <v>461</v>
      </c>
      <c r="G1758" s="116" t="s">
        <v>1875</v>
      </c>
      <c r="H1758" s="116">
        <v>1492</v>
      </c>
      <c r="I1758" s="116">
        <v>41</v>
      </c>
      <c r="J1758" s="116">
        <v>47</v>
      </c>
    </row>
    <row r="1759" spans="1:10" x14ac:dyDescent="0.25">
      <c r="A1759" s="116">
        <v>2913</v>
      </c>
      <c r="B1759" t="s">
        <v>4165</v>
      </c>
      <c r="C1759" s="116">
        <v>47</v>
      </c>
      <c r="D1759" s="116" t="s">
        <v>28</v>
      </c>
      <c r="E1759" t="s">
        <v>1834</v>
      </c>
      <c r="F1759" s="116" t="s">
        <v>463</v>
      </c>
      <c r="G1759" s="116" t="s">
        <v>1876</v>
      </c>
      <c r="H1759" s="116">
        <v>1493</v>
      </c>
      <c r="I1759" s="116">
        <v>42</v>
      </c>
      <c r="J1759" s="116">
        <v>19</v>
      </c>
    </row>
    <row r="1760" spans="1:10" x14ac:dyDescent="0.25">
      <c r="A1760" s="116">
        <v>2914</v>
      </c>
      <c r="B1760" t="s">
        <v>4165</v>
      </c>
      <c r="C1760" s="116">
        <v>47</v>
      </c>
      <c r="D1760" s="116" t="s">
        <v>28</v>
      </c>
      <c r="E1760" t="s">
        <v>1834</v>
      </c>
      <c r="F1760" s="116" t="s">
        <v>465</v>
      </c>
      <c r="G1760" s="116" t="s">
        <v>1877</v>
      </c>
      <c r="H1760" s="116">
        <v>1494</v>
      </c>
      <c r="I1760" s="116">
        <v>43</v>
      </c>
      <c r="J1760" s="116">
        <v>2</v>
      </c>
    </row>
    <row r="1761" spans="1:10" x14ac:dyDescent="0.25">
      <c r="A1761" s="116">
        <v>2915</v>
      </c>
      <c r="B1761" t="s">
        <v>4165</v>
      </c>
      <c r="C1761" s="116">
        <v>47</v>
      </c>
      <c r="D1761" s="116" t="s">
        <v>28</v>
      </c>
      <c r="E1761" t="s">
        <v>1834</v>
      </c>
      <c r="F1761" s="116" t="s">
        <v>467</v>
      </c>
      <c r="G1761" s="116" t="s">
        <v>1878</v>
      </c>
      <c r="H1761" s="116">
        <v>1495</v>
      </c>
      <c r="I1761" s="116">
        <v>44</v>
      </c>
      <c r="J1761" s="116">
        <v>18</v>
      </c>
    </row>
    <row r="1762" spans="1:10" x14ac:dyDescent="0.25">
      <c r="A1762" s="116">
        <v>2916</v>
      </c>
      <c r="B1762" t="s">
        <v>4165</v>
      </c>
      <c r="C1762" s="116">
        <v>47</v>
      </c>
      <c r="D1762" s="116" t="s">
        <v>28</v>
      </c>
      <c r="E1762" t="s">
        <v>1834</v>
      </c>
      <c r="F1762" s="116" t="s">
        <v>469</v>
      </c>
      <c r="G1762" s="116" t="s">
        <v>1879</v>
      </c>
      <c r="H1762" s="116">
        <v>1496</v>
      </c>
      <c r="I1762" s="116">
        <v>45</v>
      </c>
      <c r="J1762" s="116">
        <v>40</v>
      </c>
    </row>
    <row r="1763" spans="1:10" x14ac:dyDescent="0.25">
      <c r="A1763" s="116">
        <v>2917</v>
      </c>
      <c r="B1763" t="s">
        <v>4165</v>
      </c>
      <c r="C1763" s="116">
        <v>47</v>
      </c>
      <c r="D1763" s="116" t="s">
        <v>28</v>
      </c>
      <c r="E1763" t="s">
        <v>1834</v>
      </c>
      <c r="F1763" s="116" t="s">
        <v>471</v>
      </c>
      <c r="G1763" s="116" t="s">
        <v>1879</v>
      </c>
      <c r="H1763" s="116">
        <v>1497</v>
      </c>
      <c r="I1763" s="116">
        <v>46</v>
      </c>
      <c r="J1763" s="116">
        <v>25</v>
      </c>
    </row>
    <row r="1764" spans="1:10" x14ac:dyDescent="0.25">
      <c r="A1764" s="116">
        <v>2918</v>
      </c>
      <c r="B1764" t="s">
        <v>4165</v>
      </c>
      <c r="C1764" s="116">
        <v>47</v>
      </c>
      <c r="D1764" s="116" t="s">
        <v>28</v>
      </c>
      <c r="E1764" t="s">
        <v>1834</v>
      </c>
      <c r="F1764" s="116" t="s">
        <v>473</v>
      </c>
      <c r="G1764" s="116" t="s">
        <v>1880</v>
      </c>
      <c r="H1764" s="116">
        <v>1498</v>
      </c>
      <c r="I1764" s="116">
        <v>47</v>
      </c>
      <c r="J1764" s="116">
        <v>11</v>
      </c>
    </row>
    <row r="1765" spans="1:10" x14ac:dyDescent="0.25">
      <c r="A1765" s="116">
        <v>2919</v>
      </c>
      <c r="B1765" t="s">
        <v>4166</v>
      </c>
      <c r="C1765" s="116">
        <v>47</v>
      </c>
      <c r="D1765" s="116" t="s">
        <v>51</v>
      </c>
      <c r="E1765" t="s">
        <v>1834</v>
      </c>
      <c r="F1765" s="116" t="s">
        <v>381</v>
      </c>
      <c r="G1765" s="116" t="s">
        <v>1881</v>
      </c>
      <c r="H1765" s="116">
        <v>1828</v>
      </c>
      <c r="I1765" s="116">
        <v>1</v>
      </c>
      <c r="J1765" s="116">
        <v>37</v>
      </c>
    </row>
    <row r="1766" spans="1:10" x14ac:dyDescent="0.25">
      <c r="A1766" s="116">
        <v>2920</v>
      </c>
      <c r="B1766" t="s">
        <v>4166</v>
      </c>
      <c r="C1766" s="116">
        <v>47</v>
      </c>
      <c r="D1766" s="116" t="s">
        <v>51</v>
      </c>
      <c r="E1766" t="s">
        <v>1834</v>
      </c>
      <c r="F1766" s="116" t="s">
        <v>383</v>
      </c>
      <c r="G1766" s="116" t="s">
        <v>1882</v>
      </c>
      <c r="H1766" s="116">
        <v>1829</v>
      </c>
      <c r="I1766" s="116">
        <v>2</v>
      </c>
      <c r="J1766" s="116">
        <v>12</v>
      </c>
    </row>
    <row r="1767" spans="1:10" x14ac:dyDescent="0.25">
      <c r="A1767" s="116">
        <v>2921</v>
      </c>
      <c r="B1767" t="s">
        <v>4166</v>
      </c>
      <c r="C1767" s="116">
        <v>47</v>
      </c>
      <c r="D1767" s="116" t="s">
        <v>51</v>
      </c>
      <c r="E1767" t="s">
        <v>1834</v>
      </c>
      <c r="F1767" s="116" t="s">
        <v>385</v>
      </c>
      <c r="G1767" s="116" t="s">
        <v>1883</v>
      </c>
      <c r="H1767" s="116">
        <v>1830</v>
      </c>
      <c r="I1767" s="116">
        <v>3</v>
      </c>
      <c r="J1767" s="116">
        <v>35</v>
      </c>
    </row>
    <row r="1768" spans="1:10" x14ac:dyDescent="0.25">
      <c r="A1768" s="116">
        <v>2922</v>
      </c>
      <c r="B1768" t="s">
        <v>4166</v>
      </c>
      <c r="C1768" s="116">
        <v>47</v>
      </c>
      <c r="D1768" s="116" t="s">
        <v>51</v>
      </c>
      <c r="E1768" t="s">
        <v>1834</v>
      </c>
      <c r="F1768" s="116" t="s">
        <v>387</v>
      </c>
      <c r="G1768" s="116" t="s">
        <v>1884</v>
      </c>
      <c r="H1768" s="116">
        <v>1831</v>
      </c>
      <c r="I1768" s="116">
        <v>4</v>
      </c>
      <c r="J1768" s="116">
        <v>45</v>
      </c>
    </row>
    <row r="1769" spans="1:10" x14ac:dyDescent="0.25">
      <c r="A1769" s="116">
        <v>2923</v>
      </c>
      <c r="B1769" t="s">
        <v>4166</v>
      </c>
      <c r="C1769" s="116">
        <v>47</v>
      </c>
      <c r="D1769" s="116" t="s">
        <v>51</v>
      </c>
      <c r="E1769" t="s">
        <v>1834</v>
      </c>
      <c r="F1769" s="116" t="s">
        <v>389</v>
      </c>
      <c r="G1769" s="116" t="s">
        <v>1885</v>
      </c>
      <c r="H1769" s="116">
        <v>1832</v>
      </c>
      <c r="I1769" s="116">
        <v>5</v>
      </c>
      <c r="J1769" s="116">
        <v>7</v>
      </c>
    </row>
    <row r="1770" spans="1:10" x14ac:dyDescent="0.25">
      <c r="A1770" s="116">
        <v>2924</v>
      </c>
      <c r="B1770" t="s">
        <v>4166</v>
      </c>
      <c r="C1770" s="116">
        <v>47</v>
      </c>
      <c r="D1770" s="116" t="s">
        <v>51</v>
      </c>
      <c r="E1770" t="s">
        <v>1834</v>
      </c>
      <c r="F1770" s="116" t="s">
        <v>391</v>
      </c>
      <c r="G1770" s="116" t="s">
        <v>1886</v>
      </c>
      <c r="H1770" s="116">
        <v>1833</v>
      </c>
      <c r="I1770" s="116">
        <v>6</v>
      </c>
      <c r="J1770" s="116">
        <v>10</v>
      </c>
    </row>
    <row r="1771" spans="1:10" x14ac:dyDescent="0.25">
      <c r="A1771" s="116">
        <v>2925</v>
      </c>
      <c r="B1771" t="s">
        <v>4166</v>
      </c>
      <c r="C1771" s="116">
        <v>47</v>
      </c>
      <c r="D1771" s="116" t="s">
        <v>51</v>
      </c>
      <c r="E1771" t="s">
        <v>1834</v>
      </c>
      <c r="F1771" s="116" t="s">
        <v>393</v>
      </c>
      <c r="G1771" s="116" t="s">
        <v>1887</v>
      </c>
      <c r="H1771" s="116">
        <v>1834</v>
      </c>
      <c r="I1771" s="116">
        <v>7</v>
      </c>
      <c r="J1771" s="116">
        <v>26</v>
      </c>
    </row>
    <row r="1772" spans="1:10" x14ac:dyDescent="0.25">
      <c r="A1772" s="116">
        <v>2926</v>
      </c>
      <c r="B1772" t="s">
        <v>4166</v>
      </c>
      <c r="C1772" s="116">
        <v>47</v>
      </c>
      <c r="D1772" s="116" t="s">
        <v>51</v>
      </c>
      <c r="E1772" t="s">
        <v>1834</v>
      </c>
      <c r="F1772" s="116" t="s">
        <v>395</v>
      </c>
      <c r="G1772" s="116" t="s">
        <v>1888</v>
      </c>
      <c r="H1772" s="116">
        <v>1835</v>
      </c>
      <c r="I1772" s="116">
        <v>8</v>
      </c>
      <c r="J1772" s="116">
        <v>14</v>
      </c>
    </row>
    <row r="1773" spans="1:10" x14ac:dyDescent="0.25">
      <c r="A1773" s="116">
        <v>2927</v>
      </c>
      <c r="B1773" t="s">
        <v>4166</v>
      </c>
      <c r="C1773" s="116">
        <v>47</v>
      </c>
      <c r="D1773" s="116" t="s">
        <v>51</v>
      </c>
      <c r="E1773" t="s">
        <v>1834</v>
      </c>
      <c r="F1773" s="116" t="s">
        <v>397</v>
      </c>
      <c r="G1773" s="116" t="s">
        <v>1889</v>
      </c>
      <c r="H1773" s="116">
        <v>1836</v>
      </c>
      <c r="I1773" s="116">
        <v>9</v>
      </c>
      <c r="J1773" s="116">
        <v>8</v>
      </c>
    </row>
    <row r="1774" spans="1:10" x14ac:dyDescent="0.25">
      <c r="A1774" s="116">
        <v>2928</v>
      </c>
      <c r="B1774" t="s">
        <v>4166</v>
      </c>
      <c r="C1774" s="116">
        <v>47</v>
      </c>
      <c r="D1774" s="116" t="s">
        <v>51</v>
      </c>
      <c r="E1774" t="s">
        <v>1834</v>
      </c>
      <c r="F1774" s="116" t="s">
        <v>399</v>
      </c>
      <c r="G1774" s="116" t="s">
        <v>1890</v>
      </c>
      <c r="H1774" s="116">
        <v>1837</v>
      </c>
      <c r="I1774" s="116">
        <v>10</v>
      </c>
      <c r="J1774" s="116">
        <v>4</v>
      </c>
    </row>
    <row r="1775" spans="1:10" x14ac:dyDescent="0.25">
      <c r="A1775" s="116">
        <v>2929</v>
      </c>
      <c r="B1775" t="s">
        <v>4166</v>
      </c>
      <c r="C1775" s="116">
        <v>47</v>
      </c>
      <c r="D1775" s="116" t="s">
        <v>51</v>
      </c>
      <c r="E1775" t="s">
        <v>1834</v>
      </c>
      <c r="F1775" s="116" t="s">
        <v>401</v>
      </c>
      <c r="G1775" s="116" t="s">
        <v>1891</v>
      </c>
      <c r="H1775" s="116">
        <v>1838</v>
      </c>
      <c r="I1775" s="116">
        <v>11</v>
      </c>
      <c r="J1775" s="116">
        <v>21</v>
      </c>
    </row>
    <row r="1776" spans="1:10" x14ac:dyDescent="0.25">
      <c r="A1776" s="116">
        <v>2930</v>
      </c>
      <c r="B1776" t="s">
        <v>4166</v>
      </c>
      <c r="C1776" s="116">
        <v>47</v>
      </c>
      <c r="D1776" s="116" t="s">
        <v>51</v>
      </c>
      <c r="E1776" t="s">
        <v>1834</v>
      </c>
      <c r="F1776" s="116" t="s">
        <v>403</v>
      </c>
      <c r="G1776" s="116" t="s">
        <v>1892</v>
      </c>
      <c r="H1776" s="116">
        <v>1839</v>
      </c>
      <c r="I1776" s="116">
        <v>12</v>
      </c>
      <c r="J1776" s="116">
        <v>46</v>
      </c>
    </row>
    <row r="1777" spans="1:10" x14ac:dyDescent="0.25">
      <c r="A1777" s="116">
        <v>2931</v>
      </c>
      <c r="B1777" t="s">
        <v>4166</v>
      </c>
      <c r="C1777" s="116">
        <v>47</v>
      </c>
      <c r="D1777" s="116" t="s">
        <v>51</v>
      </c>
      <c r="E1777" t="s">
        <v>1834</v>
      </c>
      <c r="F1777" s="116" t="s">
        <v>405</v>
      </c>
      <c r="G1777" s="116" t="s">
        <v>1893</v>
      </c>
      <c r="H1777" s="116">
        <v>1840</v>
      </c>
      <c r="I1777" s="116">
        <v>13</v>
      </c>
      <c r="J1777" s="116">
        <v>42</v>
      </c>
    </row>
    <row r="1778" spans="1:10" x14ac:dyDescent="0.25">
      <c r="A1778" s="116">
        <v>2932</v>
      </c>
      <c r="B1778" t="s">
        <v>4166</v>
      </c>
      <c r="C1778" s="116">
        <v>47</v>
      </c>
      <c r="D1778" s="116" t="s">
        <v>51</v>
      </c>
      <c r="E1778" t="s">
        <v>1834</v>
      </c>
      <c r="F1778" s="116" t="s">
        <v>407</v>
      </c>
      <c r="G1778" s="116" t="s">
        <v>1894</v>
      </c>
      <c r="H1778" s="116">
        <v>1841</v>
      </c>
      <c r="I1778" s="116">
        <v>14</v>
      </c>
      <c r="J1778" s="116">
        <v>29</v>
      </c>
    </row>
    <row r="1779" spans="1:10" x14ac:dyDescent="0.25">
      <c r="A1779" s="116">
        <v>2933</v>
      </c>
      <c r="B1779" t="s">
        <v>4166</v>
      </c>
      <c r="C1779" s="116">
        <v>47</v>
      </c>
      <c r="D1779" s="116" t="s">
        <v>51</v>
      </c>
      <c r="E1779" t="s">
        <v>1834</v>
      </c>
      <c r="F1779" s="116" t="s">
        <v>409</v>
      </c>
      <c r="G1779" s="116" t="s">
        <v>1895</v>
      </c>
      <c r="H1779" s="116">
        <v>1842</v>
      </c>
      <c r="I1779" s="116">
        <v>15</v>
      </c>
      <c r="J1779" s="116">
        <v>17</v>
      </c>
    </row>
    <row r="1780" spans="1:10" ht="30" x14ac:dyDescent="0.25">
      <c r="A1780" s="116">
        <v>2934</v>
      </c>
      <c r="B1780" t="s">
        <v>4166</v>
      </c>
      <c r="C1780" s="116">
        <v>47</v>
      </c>
      <c r="D1780" s="116" t="s">
        <v>51</v>
      </c>
      <c r="E1780" t="s">
        <v>1834</v>
      </c>
      <c r="F1780" s="116" t="s">
        <v>411</v>
      </c>
      <c r="G1780" s="116" t="s">
        <v>1896</v>
      </c>
      <c r="H1780" s="116">
        <v>1843</v>
      </c>
      <c r="I1780" s="116">
        <v>16</v>
      </c>
      <c r="J1780" s="116">
        <v>23</v>
      </c>
    </row>
    <row r="1781" spans="1:10" x14ac:dyDescent="0.25">
      <c r="A1781" s="116">
        <v>2935</v>
      </c>
      <c r="B1781" t="s">
        <v>4166</v>
      </c>
      <c r="C1781" s="116">
        <v>47</v>
      </c>
      <c r="D1781" s="116" t="s">
        <v>51</v>
      </c>
      <c r="E1781" t="s">
        <v>1834</v>
      </c>
      <c r="F1781" s="116" t="s">
        <v>413</v>
      </c>
      <c r="G1781" s="116" t="s">
        <v>1897</v>
      </c>
      <c r="H1781" s="116">
        <v>1844</v>
      </c>
      <c r="I1781" s="116">
        <v>17</v>
      </c>
      <c r="J1781" s="116">
        <v>24</v>
      </c>
    </row>
    <row r="1782" spans="1:10" x14ac:dyDescent="0.25">
      <c r="A1782" s="116">
        <v>2936</v>
      </c>
      <c r="B1782" t="s">
        <v>4166</v>
      </c>
      <c r="C1782" s="116">
        <v>47</v>
      </c>
      <c r="D1782" s="116" t="s">
        <v>51</v>
      </c>
      <c r="E1782" t="s">
        <v>1834</v>
      </c>
      <c r="F1782" s="116" t="s">
        <v>415</v>
      </c>
      <c r="G1782" s="116" t="s">
        <v>1898</v>
      </c>
      <c r="H1782" s="116">
        <v>1845</v>
      </c>
      <c r="I1782" s="116">
        <v>18</v>
      </c>
      <c r="J1782" s="116">
        <v>32</v>
      </c>
    </row>
    <row r="1783" spans="1:10" x14ac:dyDescent="0.25">
      <c r="A1783" s="116">
        <v>2937</v>
      </c>
      <c r="B1783" t="s">
        <v>4166</v>
      </c>
      <c r="C1783" s="116">
        <v>47</v>
      </c>
      <c r="D1783" s="116" t="s">
        <v>51</v>
      </c>
      <c r="E1783" t="s">
        <v>1834</v>
      </c>
      <c r="F1783" s="116" t="s">
        <v>417</v>
      </c>
      <c r="G1783" s="116" t="s">
        <v>1899</v>
      </c>
      <c r="H1783" s="116">
        <v>1846</v>
      </c>
      <c r="I1783" s="116">
        <v>19</v>
      </c>
      <c r="J1783" s="116">
        <v>16</v>
      </c>
    </row>
    <row r="1784" spans="1:10" x14ac:dyDescent="0.25">
      <c r="A1784" s="116">
        <v>2938</v>
      </c>
      <c r="B1784" t="s">
        <v>4166</v>
      </c>
      <c r="C1784" s="116">
        <v>47</v>
      </c>
      <c r="D1784" s="116" t="s">
        <v>51</v>
      </c>
      <c r="E1784" t="s">
        <v>1834</v>
      </c>
      <c r="F1784" s="116" t="s">
        <v>419</v>
      </c>
      <c r="G1784" s="116" t="s">
        <v>1900</v>
      </c>
      <c r="H1784" s="116">
        <v>1847</v>
      </c>
      <c r="I1784" s="116">
        <v>20</v>
      </c>
      <c r="J1784" s="116">
        <v>41</v>
      </c>
    </row>
    <row r="1785" spans="1:10" x14ac:dyDescent="0.25">
      <c r="A1785" s="116">
        <v>2939</v>
      </c>
      <c r="B1785" t="s">
        <v>4166</v>
      </c>
      <c r="C1785" s="116">
        <v>47</v>
      </c>
      <c r="D1785" s="116" t="s">
        <v>51</v>
      </c>
      <c r="E1785" t="s">
        <v>1834</v>
      </c>
      <c r="F1785" s="116" t="s">
        <v>421</v>
      </c>
      <c r="G1785" s="116" t="s">
        <v>1901</v>
      </c>
      <c r="H1785" s="116">
        <v>1848</v>
      </c>
      <c r="I1785" s="116">
        <v>21</v>
      </c>
      <c r="J1785" s="116">
        <v>13</v>
      </c>
    </row>
    <row r="1786" spans="1:10" x14ac:dyDescent="0.25">
      <c r="A1786" s="116">
        <v>2940</v>
      </c>
      <c r="B1786" t="s">
        <v>4166</v>
      </c>
      <c r="C1786" s="116">
        <v>47</v>
      </c>
      <c r="D1786" s="116" t="s">
        <v>51</v>
      </c>
      <c r="E1786" t="s">
        <v>1834</v>
      </c>
      <c r="F1786" s="116" t="s">
        <v>423</v>
      </c>
      <c r="G1786" s="116" t="s">
        <v>1902</v>
      </c>
      <c r="H1786" s="116">
        <v>1849</v>
      </c>
      <c r="I1786" s="116">
        <v>22</v>
      </c>
      <c r="J1786" s="116">
        <v>39</v>
      </c>
    </row>
    <row r="1787" spans="1:10" x14ac:dyDescent="0.25">
      <c r="A1787" s="116">
        <v>2941</v>
      </c>
      <c r="B1787" t="s">
        <v>4166</v>
      </c>
      <c r="C1787" s="116">
        <v>47</v>
      </c>
      <c r="D1787" s="116" t="s">
        <v>51</v>
      </c>
      <c r="E1787" t="s">
        <v>1834</v>
      </c>
      <c r="F1787" s="116" t="s">
        <v>425</v>
      </c>
      <c r="G1787" s="116" t="s">
        <v>1903</v>
      </c>
      <c r="H1787" s="116">
        <v>1850</v>
      </c>
      <c r="I1787" s="116">
        <v>23</v>
      </c>
      <c r="J1787" s="116">
        <v>6</v>
      </c>
    </row>
    <row r="1788" spans="1:10" x14ac:dyDescent="0.25">
      <c r="A1788" s="116">
        <v>2942</v>
      </c>
      <c r="B1788" t="s">
        <v>4166</v>
      </c>
      <c r="C1788" s="116">
        <v>47</v>
      </c>
      <c r="D1788" s="116" t="s">
        <v>51</v>
      </c>
      <c r="E1788" t="s">
        <v>1834</v>
      </c>
      <c r="F1788" s="116" t="s">
        <v>427</v>
      </c>
      <c r="G1788" s="116" t="s">
        <v>1904</v>
      </c>
      <c r="H1788" s="116">
        <v>1851</v>
      </c>
      <c r="I1788" s="116">
        <v>24</v>
      </c>
      <c r="J1788" s="116">
        <v>34</v>
      </c>
    </row>
    <row r="1789" spans="1:10" x14ac:dyDescent="0.25">
      <c r="A1789" s="116">
        <v>2943</v>
      </c>
      <c r="B1789" t="s">
        <v>4166</v>
      </c>
      <c r="C1789" s="116">
        <v>47</v>
      </c>
      <c r="D1789" s="116" t="s">
        <v>51</v>
      </c>
      <c r="E1789" t="s">
        <v>1834</v>
      </c>
      <c r="F1789" s="116" t="s">
        <v>429</v>
      </c>
      <c r="G1789" s="116" t="s">
        <v>1905</v>
      </c>
      <c r="H1789" s="116">
        <v>1852</v>
      </c>
      <c r="I1789" s="116">
        <v>25</v>
      </c>
      <c r="J1789" s="116">
        <v>5</v>
      </c>
    </row>
    <row r="1790" spans="1:10" x14ac:dyDescent="0.25">
      <c r="A1790" s="116">
        <v>2944</v>
      </c>
      <c r="B1790" t="s">
        <v>4166</v>
      </c>
      <c r="C1790" s="116">
        <v>47</v>
      </c>
      <c r="D1790" s="116" t="s">
        <v>51</v>
      </c>
      <c r="E1790" t="s">
        <v>1834</v>
      </c>
      <c r="F1790" s="116" t="s">
        <v>431</v>
      </c>
      <c r="G1790" s="116" t="s">
        <v>1906</v>
      </c>
      <c r="H1790" s="116">
        <v>1853</v>
      </c>
      <c r="I1790" s="116">
        <v>26</v>
      </c>
      <c r="J1790" s="116">
        <v>30</v>
      </c>
    </row>
    <row r="1791" spans="1:10" x14ac:dyDescent="0.25">
      <c r="A1791" s="116">
        <v>2945</v>
      </c>
      <c r="B1791" t="s">
        <v>4166</v>
      </c>
      <c r="C1791" s="116">
        <v>47</v>
      </c>
      <c r="D1791" s="116" t="s">
        <v>51</v>
      </c>
      <c r="E1791" t="s">
        <v>1834</v>
      </c>
      <c r="F1791" s="116" t="s">
        <v>433</v>
      </c>
      <c r="G1791" s="116" t="s">
        <v>1907</v>
      </c>
      <c r="H1791" s="116">
        <v>1854</v>
      </c>
      <c r="I1791" s="116">
        <v>27</v>
      </c>
      <c r="J1791" s="116">
        <v>43</v>
      </c>
    </row>
    <row r="1792" spans="1:10" x14ac:dyDescent="0.25">
      <c r="A1792" s="116">
        <v>2946</v>
      </c>
      <c r="B1792" t="s">
        <v>4166</v>
      </c>
      <c r="C1792" s="116">
        <v>47</v>
      </c>
      <c r="D1792" s="116" t="s">
        <v>51</v>
      </c>
      <c r="E1792" t="s">
        <v>1834</v>
      </c>
      <c r="F1792" s="116" t="s">
        <v>435</v>
      </c>
      <c r="G1792" s="116" t="s">
        <v>1908</v>
      </c>
      <c r="H1792" s="116">
        <v>1855</v>
      </c>
      <c r="I1792" s="116">
        <v>28</v>
      </c>
      <c r="J1792" s="116">
        <v>33</v>
      </c>
    </row>
    <row r="1793" spans="1:10" x14ac:dyDescent="0.25">
      <c r="A1793" s="116">
        <v>2947</v>
      </c>
      <c r="B1793" t="s">
        <v>4166</v>
      </c>
      <c r="C1793" s="116">
        <v>47</v>
      </c>
      <c r="D1793" s="116" t="s">
        <v>51</v>
      </c>
      <c r="E1793" t="s">
        <v>1834</v>
      </c>
      <c r="F1793" s="116" t="s">
        <v>437</v>
      </c>
      <c r="G1793" s="116" t="s">
        <v>1909</v>
      </c>
      <c r="H1793" s="116">
        <v>1856</v>
      </c>
      <c r="I1793" s="116">
        <v>29</v>
      </c>
      <c r="J1793" s="116">
        <v>15</v>
      </c>
    </row>
    <row r="1794" spans="1:10" x14ac:dyDescent="0.25">
      <c r="A1794" s="116">
        <v>2948</v>
      </c>
      <c r="B1794" t="s">
        <v>4166</v>
      </c>
      <c r="C1794" s="116">
        <v>47</v>
      </c>
      <c r="D1794" s="116" t="s">
        <v>51</v>
      </c>
      <c r="E1794" t="s">
        <v>1834</v>
      </c>
      <c r="F1794" s="116" t="s">
        <v>439</v>
      </c>
      <c r="G1794" s="116" t="s">
        <v>1910</v>
      </c>
      <c r="H1794" s="116">
        <v>1857</v>
      </c>
      <c r="I1794" s="116">
        <v>30</v>
      </c>
      <c r="J1794" s="116">
        <v>36</v>
      </c>
    </row>
    <row r="1795" spans="1:10" ht="30" x14ac:dyDescent="0.25">
      <c r="A1795" s="116">
        <v>2949</v>
      </c>
      <c r="B1795" t="s">
        <v>4166</v>
      </c>
      <c r="C1795" s="116">
        <v>47</v>
      </c>
      <c r="D1795" s="116" t="s">
        <v>51</v>
      </c>
      <c r="E1795" t="s">
        <v>1834</v>
      </c>
      <c r="F1795" s="116" t="s">
        <v>441</v>
      </c>
      <c r="G1795" s="116" t="s">
        <v>1911</v>
      </c>
      <c r="H1795" s="116">
        <v>1858</v>
      </c>
      <c r="I1795" s="116">
        <v>31</v>
      </c>
      <c r="J1795" s="116">
        <v>20</v>
      </c>
    </row>
    <row r="1796" spans="1:10" x14ac:dyDescent="0.25">
      <c r="A1796" s="116">
        <v>2950</v>
      </c>
      <c r="B1796" t="s">
        <v>4166</v>
      </c>
      <c r="C1796" s="116">
        <v>47</v>
      </c>
      <c r="D1796" s="116" t="s">
        <v>51</v>
      </c>
      <c r="E1796" t="s">
        <v>1834</v>
      </c>
      <c r="F1796" s="116" t="s">
        <v>443</v>
      </c>
      <c r="G1796" s="116" t="s">
        <v>1910</v>
      </c>
      <c r="H1796" s="116">
        <v>1859</v>
      </c>
      <c r="I1796" s="116">
        <v>32</v>
      </c>
      <c r="J1796" s="116">
        <v>44</v>
      </c>
    </row>
    <row r="1797" spans="1:10" x14ac:dyDescent="0.25">
      <c r="A1797" s="116">
        <v>2951</v>
      </c>
      <c r="B1797" t="s">
        <v>4166</v>
      </c>
      <c r="C1797" s="116">
        <v>47</v>
      </c>
      <c r="D1797" s="116" t="s">
        <v>51</v>
      </c>
      <c r="E1797" t="s">
        <v>1834</v>
      </c>
      <c r="F1797" s="116" t="s">
        <v>445</v>
      </c>
      <c r="G1797" s="116" t="s">
        <v>1912</v>
      </c>
      <c r="H1797" s="116">
        <v>1860</v>
      </c>
      <c r="I1797" s="116">
        <v>33</v>
      </c>
      <c r="J1797" s="116">
        <v>1</v>
      </c>
    </row>
    <row r="1798" spans="1:10" x14ac:dyDescent="0.25">
      <c r="A1798" s="116">
        <v>2952</v>
      </c>
      <c r="B1798" t="s">
        <v>4166</v>
      </c>
      <c r="C1798" s="116">
        <v>47</v>
      </c>
      <c r="D1798" s="116" t="s">
        <v>51</v>
      </c>
      <c r="E1798" t="s">
        <v>1834</v>
      </c>
      <c r="F1798" s="116" t="s">
        <v>447</v>
      </c>
      <c r="G1798" s="116" t="s">
        <v>1913</v>
      </c>
      <c r="H1798" s="116">
        <v>1861</v>
      </c>
      <c r="I1798" s="116">
        <v>34</v>
      </c>
      <c r="J1798" s="116">
        <v>28</v>
      </c>
    </row>
    <row r="1799" spans="1:10" x14ac:dyDescent="0.25">
      <c r="A1799" s="116">
        <v>2953</v>
      </c>
      <c r="B1799" t="s">
        <v>4166</v>
      </c>
      <c r="C1799" s="116">
        <v>47</v>
      </c>
      <c r="D1799" s="116" t="s">
        <v>51</v>
      </c>
      <c r="E1799" t="s">
        <v>1834</v>
      </c>
      <c r="F1799" s="116" t="s">
        <v>449</v>
      </c>
      <c r="G1799" s="116" t="s">
        <v>1914</v>
      </c>
      <c r="H1799" s="116">
        <v>1862</v>
      </c>
      <c r="I1799" s="116">
        <v>35</v>
      </c>
      <c r="J1799" s="116">
        <v>38</v>
      </c>
    </row>
    <row r="1800" spans="1:10" x14ac:dyDescent="0.25">
      <c r="A1800" s="116">
        <v>2954</v>
      </c>
      <c r="B1800" t="s">
        <v>4166</v>
      </c>
      <c r="C1800" s="116">
        <v>47</v>
      </c>
      <c r="D1800" s="116" t="s">
        <v>51</v>
      </c>
      <c r="E1800" t="s">
        <v>1834</v>
      </c>
      <c r="F1800" s="116" t="s">
        <v>451</v>
      </c>
      <c r="G1800" s="116" t="s">
        <v>1915</v>
      </c>
      <c r="H1800" s="116">
        <v>1863</v>
      </c>
      <c r="I1800" s="116">
        <v>36</v>
      </c>
      <c r="J1800" s="116">
        <v>27</v>
      </c>
    </row>
    <row r="1801" spans="1:10" x14ac:dyDescent="0.25">
      <c r="A1801" s="116">
        <v>2955</v>
      </c>
      <c r="B1801" t="s">
        <v>4166</v>
      </c>
      <c r="C1801" s="116">
        <v>47</v>
      </c>
      <c r="D1801" s="116" t="s">
        <v>51</v>
      </c>
      <c r="E1801" t="s">
        <v>1834</v>
      </c>
      <c r="F1801" s="116" t="s">
        <v>453</v>
      </c>
      <c r="G1801" s="116" t="s">
        <v>1916</v>
      </c>
      <c r="H1801" s="116">
        <v>1864</v>
      </c>
      <c r="I1801" s="116">
        <v>37</v>
      </c>
      <c r="J1801" s="116">
        <v>31</v>
      </c>
    </row>
    <row r="1802" spans="1:10" x14ac:dyDescent="0.25">
      <c r="A1802" s="116">
        <v>2956</v>
      </c>
      <c r="B1802" t="s">
        <v>4166</v>
      </c>
      <c r="C1802" s="116">
        <v>47</v>
      </c>
      <c r="D1802" s="116" t="s">
        <v>51</v>
      </c>
      <c r="E1802" t="s">
        <v>1834</v>
      </c>
      <c r="F1802" s="116" t="s">
        <v>455</v>
      </c>
      <c r="G1802" s="116" t="s">
        <v>1917</v>
      </c>
      <c r="H1802" s="116">
        <v>1865</v>
      </c>
      <c r="I1802" s="116">
        <v>38</v>
      </c>
      <c r="J1802" s="116">
        <v>3</v>
      </c>
    </row>
    <row r="1803" spans="1:10" x14ac:dyDescent="0.25">
      <c r="A1803" s="116">
        <v>2957</v>
      </c>
      <c r="B1803" t="s">
        <v>4166</v>
      </c>
      <c r="C1803" s="116">
        <v>47</v>
      </c>
      <c r="D1803" s="116" t="s">
        <v>51</v>
      </c>
      <c r="E1803" t="s">
        <v>1834</v>
      </c>
      <c r="F1803" s="116" t="s">
        <v>457</v>
      </c>
      <c r="G1803" s="116" t="s">
        <v>1918</v>
      </c>
      <c r="H1803" s="116">
        <v>1866</v>
      </c>
      <c r="I1803" s="116">
        <v>39</v>
      </c>
      <c r="J1803" s="116">
        <v>22</v>
      </c>
    </row>
    <row r="1804" spans="1:10" x14ac:dyDescent="0.25">
      <c r="A1804" s="116">
        <v>2958</v>
      </c>
      <c r="B1804" t="s">
        <v>4166</v>
      </c>
      <c r="C1804" s="116">
        <v>47</v>
      </c>
      <c r="D1804" s="116" t="s">
        <v>51</v>
      </c>
      <c r="E1804" t="s">
        <v>1834</v>
      </c>
      <c r="F1804" s="116" t="s">
        <v>459</v>
      </c>
      <c r="G1804" s="116" t="s">
        <v>1919</v>
      </c>
      <c r="H1804" s="116">
        <v>1867</v>
      </c>
      <c r="I1804" s="116">
        <v>40</v>
      </c>
      <c r="J1804" s="116">
        <v>9</v>
      </c>
    </row>
    <row r="1805" spans="1:10" x14ac:dyDescent="0.25">
      <c r="A1805" s="116">
        <v>2959</v>
      </c>
      <c r="B1805" t="s">
        <v>4166</v>
      </c>
      <c r="C1805" s="116">
        <v>47</v>
      </c>
      <c r="D1805" s="116" t="s">
        <v>51</v>
      </c>
      <c r="E1805" t="s">
        <v>1834</v>
      </c>
      <c r="F1805" s="116" t="s">
        <v>461</v>
      </c>
      <c r="G1805" s="116" t="s">
        <v>1920</v>
      </c>
      <c r="H1805" s="116">
        <v>1868</v>
      </c>
      <c r="I1805" s="116">
        <v>41</v>
      </c>
      <c r="J1805" s="116">
        <v>47</v>
      </c>
    </row>
    <row r="1806" spans="1:10" ht="30" x14ac:dyDescent="0.25">
      <c r="A1806" s="116">
        <v>2960</v>
      </c>
      <c r="B1806" t="s">
        <v>4166</v>
      </c>
      <c r="C1806" s="116">
        <v>47</v>
      </c>
      <c r="D1806" s="116" t="s">
        <v>51</v>
      </c>
      <c r="E1806" t="s">
        <v>1834</v>
      </c>
      <c r="F1806" s="116" t="s">
        <v>463</v>
      </c>
      <c r="G1806" s="116" t="s">
        <v>1921</v>
      </c>
      <c r="H1806" s="116">
        <v>1869</v>
      </c>
      <c r="I1806" s="116">
        <v>42</v>
      </c>
      <c r="J1806" s="116">
        <v>19</v>
      </c>
    </row>
    <row r="1807" spans="1:10" x14ac:dyDescent="0.25">
      <c r="A1807" s="116">
        <v>2961</v>
      </c>
      <c r="B1807" t="s">
        <v>4166</v>
      </c>
      <c r="C1807" s="116">
        <v>47</v>
      </c>
      <c r="D1807" s="116" t="s">
        <v>51</v>
      </c>
      <c r="E1807" t="s">
        <v>1834</v>
      </c>
      <c r="F1807" s="116" t="s">
        <v>465</v>
      </c>
      <c r="G1807" s="116" t="s">
        <v>1922</v>
      </c>
      <c r="H1807" s="116">
        <v>1870</v>
      </c>
      <c r="I1807" s="116">
        <v>43</v>
      </c>
      <c r="J1807" s="116">
        <v>2</v>
      </c>
    </row>
    <row r="1808" spans="1:10" x14ac:dyDescent="0.25">
      <c r="A1808" s="116">
        <v>2962</v>
      </c>
      <c r="B1808" t="s">
        <v>4166</v>
      </c>
      <c r="C1808" s="116">
        <v>47</v>
      </c>
      <c r="D1808" s="116" t="s">
        <v>51</v>
      </c>
      <c r="E1808" t="s">
        <v>1834</v>
      </c>
      <c r="F1808" s="116" t="s">
        <v>467</v>
      </c>
      <c r="G1808" s="116" t="s">
        <v>1923</v>
      </c>
      <c r="H1808" s="116">
        <v>1871</v>
      </c>
      <c r="I1808" s="116">
        <v>44</v>
      </c>
      <c r="J1808" s="116">
        <v>18</v>
      </c>
    </row>
    <row r="1809" spans="1:10" x14ac:dyDescent="0.25">
      <c r="A1809" s="116">
        <v>2963</v>
      </c>
      <c r="B1809" t="s">
        <v>4166</v>
      </c>
      <c r="C1809" s="116">
        <v>47</v>
      </c>
      <c r="D1809" s="116" t="s">
        <v>51</v>
      </c>
      <c r="E1809" t="s">
        <v>1834</v>
      </c>
      <c r="F1809" s="116" t="s">
        <v>469</v>
      </c>
      <c r="G1809" s="116" t="s">
        <v>1924</v>
      </c>
      <c r="H1809" s="116">
        <v>1872</v>
      </c>
      <c r="I1809" s="116">
        <v>45</v>
      </c>
      <c r="J1809" s="116">
        <v>40</v>
      </c>
    </row>
    <row r="1810" spans="1:10" x14ac:dyDescent="0.25">
      <c r="A1810" s="116">
        <v>2964</v>
      </c>
      <c r="B1810" t="s">
        <v>4166</v>
      </c>
      <c r="C1810" s="116">
        <v>47</v>
      </c>
      <c r="D1810" s="116" t="s">
        <v>51</v>
      </c>
      <c r="E1810" t="s">
        <v>1834</v>
      </c>
      <c r="F1810" s="116" t="s">
        <v>471</v>
      </c>
      <c r="G1810" s="116" t="s">
        <v>1925</v>
      </c>
      <c r="H1810" s="116">
        <v>1873</v>
      </c>
      <c r="I1810" s="116">
        <v>46</v>
      </c>
      <c r="J1810" s="116">
        <v>25</v>
      </c>
    </row>
    <row r="1811" spans="1:10" x14ac:dyDescent="0.25">
      <c r="A1811" s="116">
        <v>2965</v>
      </c>
      <c r="B1811" t="s">
        <v>4166</v>
      </c>
      <c r="C1811" s="116">
        <v>47</v>
      </c>
      <c r="D1811" s="116" t="s">
        <v>51</v>
      </c>
      <c r="E1811" t="s">
        <v>1834</v>
      </c>
      <c r="F1811" s="116" t="s">
        <v>473</v>
      </c>
      <c r="G1811" s="116" t="s">
        <v>1926</v>
      </c>
      <c r="H1811" s="116">
        <v>1874</v>
      </c>
      <c r="I1811" s="116">
        <v>47</v>
      </c>
      <c r="J1811" s="116">
        <v>11</v>
      </c>
    </row>
    <row r="1812" spans="1:10" x14ac:dyDescent="0.25">
      <c r="A1812" s="116">
        <v>3013</v>
      </c>
      <c r="B1812" t="s">
        <v>4167</v>
      </c>
      <c r="C1812" s="116">
        <v>47</v>
      </c>
      <c r="D1812" s="116" t="s">
        <v>28</v>
      </c>
      <c r="E1812" t="s">
        <v>4168</v>
      </c>
      <c r="F1812" s="116" t="s">
        <v>381</v>
      </c>
      <c r="G1812" s="116" t="s">
        <v>1927</v>
      </c>
      <c r="H1812" s="116">
        <v>1521</v>
      </c>
      <c r="I1812" s="116">
        <v>1</v>
      </c>
      <c r="J1812" s="116">
        <v>37</v>
      </c>
    </row>
    <row r="1813" spans="1:10" x14ac:dyDescent="0.25">
      <c r="A1813" s="116">
        <v>3014</v>
      </c>
      <c r="B1813" t="s">
        <v>4167</v>
      </c>
      <c r="C1813" s="116">
        <v>47</v>
      </c>
      <c r="D1813" s="116" t="s">
        <v>28</v>
      </c>
      <c r="E1813" t="s">
        <v>4168</v>
      </c>
      <c r="F1813" s="116" t="s">
        <v>383</v>
      </c>
      <c r="G1813" s="116" t="s">
        <v>1928</v>
      </c>
      <c r="H1813" s="116">
        <v>1522</v>
      </c>
      <c r="I1813" s="116">
        <v>2</v>
      </c>
      <c r="J1813" s="116">
        <v>12</v>
      </c>
    </row>
    <row r="1814" spans="1:10" x14ac:dyDescent="0.25">
      <c r="A1814" s="116">
        <v>3015</v>
      </c>
      <c r="B1814" t="s">
        <v>4167</v>
      </c>
      <c r="C1814" s="116">
        <v>47</v>
      </c>
      <c r="D1814" s="116" t="s">
        <v>28</v>
      </c>
      <c r="E1814" t="s">
        <v>4168</v>
      </c>
      <c r="F1814" s="116" t="s">
        <v>385</v>
      </c>
      <c r="G1814" s="116" t="s">
        <v>1929</v>
      </c>
      <c r="H1814" s="116">
        <v>1523</v>
      </c>
      <c r="I1814" s="116">
        <v>3</v>
      </c>
      <c r="J1814" s="116">
        <v>35</v>
      </c>
    </row>
    <row r="1815" spans="1:10" x14ac:dyDescent="0.25">
      <c r="A1815" s="116">
        <v>3016</v>
      </c>
      <c r="B1815" t="s">
        <v>4167</v>
      </c>
      <c r="C1815" s="116">
        <v>47</v>
      </c>
      <c r="D1815" s="116" t="s">
        <v>28</v>
      </c>
      <c r="E1815" t="s">
        <v>4168</v>
      </c>
      <c r="F1815" s="116" t="s">
        <v>387</v>
      </c>
      <c r="G1815" s="116" t="s">
        <v>1930</v>
      </c>
      <c r="H1815" s="116">
        <v>1524</v>
      </c>
      <c r="I1815" s="116">
        <v>4</v>
      </c>
      <c r="J1815" s="116">
        <v>45</v>
      </c>
    </row>
    <row r="1816" spans="1:10" x14ac:dyDescent="0.25">
      <c r="A1816" s="116">
        <v>3017</v>
      </c>
      <c r="B1816" t="s">
        <v>4167</v>
      </c>
      <c r="C1816" s="116">
        <v>47</v>
      </c>
      <c r="D1816" s="116" t="s">
        <v>28</v>
      </c>
      <c r="E1816" t="s">
        <v>4168</v>
      </c>
      <c r="F1816" s="116" t="s">
        <v>389</v>
      </c>
      <c r="G1816" s="116" t="s">
        <v>1931</v>
      </c>
      <c r="H1816" s="116">
        <v>1525</v>
      </c>
      <c r="I1816" s="116">
        <v>5</v>
      </c>
      <c r="J1816" s="116">
        <v>7</v>
      </c>
    </row>
    <row r="1817" spans="1:10" x14ac:dyDescent="0.25">
      <c r="A1817" s="116">
        <v>3018</v>
      </c>
      <c r="B1817" t="s">
        <v>4167</v>
      </c>
      <c r="C1817" s="116">
        <v>47</v>
      </c>
      <c r="D1817" s="116" t="s">
        <v>28</v>
      </c>
      <c r="E1817" t="s">
        <v>4168</v>
      </c>
      <c r="F1817" s="116" t="s">
        <v>391</v>
      </c>
      <c r="G1817" s="116" t="s">
        <v>1932</v>
      </c>
      <c r="H1817" s="116">
        <v>1526</v>
      </c>
      <c r="I1817" s="116">
        <v>6</v>
      </c>
      <c r="J1817" s="116">
        <v>10</v>
      </c>
    </row>
    <row r="1818" spans="1:10" x14ac:dyDescent="0.25">
      <c r="A1818" s="116">
        <v>3019</v>
      </c>
      <c r="B1818" t="s">
        <v>4167</v>
      </c>
      <c r="C1818" s="116">
        <v>47</v>
      </c>
      <c r="D1818" s="116" t="s">
        <v>28</v>
      </c>
      <c r="E1818" t="s">
        <v>4168</v>
      </c>
      <c r="F1818" s="116" t="s">
        <v>393</v>
      </c>
      <c r="G1818" s="116" t="s">
        <v>1933</v>
      </c>
      <c r="H1818" s="116">
        <v>1527</v>
      </c>
      <c r="I1818" s="116">
        <v>7</v>
      </c>
      <c r="J1818" s="116">
        <v>26</v>
      </c>
    </row>
    <row r="1819" spans="1:10" x14ac:dyDescent="0.25">
      <c r="A1819" s="116">
        <v>3020</v>
      </c>
      <c r="B1819" t="s">
        <v>4167</v>
      </c>
      <c r="C1819" s="116">
        <v>47</v>
      </c>
      <c r="D1819" s="116" t="s">
        <v>28</v>
      </c>
      <c r="E1819" t="s">
        <v>4168</v>
      </c>
      <c r="F1819" s="116" t="s">
        <v>395</v>
      </c>
      <c r="G1819" s="116" t="s">
        <v>1934</v>
      </c>
      <c r="H1819" s="116">
        <v>1528</v>
      </c>
      <c r="I1819" s="116">
        <v>8</v>
      </c>
      <c r="J1819" s="116">
        <v>14</v>
      </c>
    </row>
    <row r="1820" spans="1:10" x14ac:dyDescent="0.25">
      <c r="A1820" s="116">
        <v>3021</v>
      </c>
      <c r="B1820" t="s">
        <v>4167</v>
      </c>
      <c r="C1820" s="116">
        <v>47</v>
      </c>
      <c r="D1820" s="116" t="s">
        <v>28</v>
      </c>
      <c r="E1820" t="s">
        <v>4168</v>
      </c>
      <c r="F1820" s="116" t="s">
        <v>397</v>
      </c>
      <c r="G1820" s="116" t="s">
        <v>1935</v>
      </c>
      <c r="H1820" s="116">
        <v>1529</v>
      </c>
      <c r="I1820" s="116">
        <v>9</v>
      </c>
      <c r="J1820" s="116">
        <v>8</v>
      </c>
    </row>
    <row r="1821" spans="1:10" x14ac:dyDescent="0.25">
      <c r="A1821" s="116">
        <v>3022</v>
      </c>
      <c r="B1821" t="s">
        <v>4167</v>
      </c>
      <c r="C1821" s="116">
        <v>47</v>
      </c>
      <c r="D1821" s="116" t="s">
        <v>28</v>
      </c>
      <c r="E1821" t="s">
        <v>4168</v>
      </c>
      <c r="F1821" s="116" t="s">
        <v>399</v>
      </c>
      <c r="G1821" s="116" t="s">
        <v>1936</v>
      </c>
      <c r="H1821" s="116">
        <v>1530</v>
      </c>
      <c r="I1821" s="116">
        <v>10</v>
      </c>
      <c r="J1821" s="116">
        <v>4</v>
      </c>
    </row>
    <row r="1822" spans="1:10" x14ac:dyDescent="0.25">
      <c r="A1822" s="116">
        <v>3023</v>
      </c>
      <c r="B1822" t="s">
        <v>4167</v>
      </c>
      <c r="C1822" s="116">
        <v>47</v>
      </c>
      <c r="D1822" s="116" t="s">
        <v>28</v>
      </c>
      <c r="E1822" t="s">
        <v>4168</v>
      </c>
      <c r="F1822" s="116" t="s">
        <v>401</v>
      </c>
      <c r="G1822" s="116" t="s">
        <v>1937</v>
      </c>
      <c r="H1822" s="116">
        <v>1531</v>
      </c>
      <c r="I1822" s="116">
        <v>11</v>
      </c>
      <c r="J1822" s="116">
        <v>21</v>
      </c>
    </row>
    <row r="1823" spans="1:10" x14ac:dyDescent="0.25">
      <c r="A1823" s="116">
        <v>3024</v>
      </c>
      <c r="B1823" t="s">
        <v>4167</v>
      </c>
      <c r="C1823" s="116">
        <v>47</v>
      </c>
      <c r="D1823" s="116" t="s">
        <v>28</v>
      </c>
      <c r="E1823" t="s">
        <v>4168</v>
      </c>
      <c r="F1823" s="116" t="s">
        <v>403</v>
      </c>
      <c r="G1823" s="116" t="s">
        <v>1938</v>
      </c>
      <c r="H1823" s="116">
        <v>1532</v>
      </c>
      <c r="I1823" s="116">
        <v>12</v>
      </c>
      <c r="J1823" s="116">
        <v>46</v>
      </c>
    </row>
    <row r="1824" spans="1:10" x14ac:dyDescent="0.25">
      <c r="A1824" s="116">
        <v>3025</v>
      </c>
      <c r="B1824" t="s">
        <v>4167</v>
      </c>
      <c r="C1824" s="116">
        <v>47</v>
      </c>
      <c r="D1824" s="116" t="s">
        <v>28</v>
      </c>
      <c r="E1824" t="s">
        <v>4168</v>
      </c>
      <c r="F1824" s="116" t="s">
        <v>405</v>
      </c>
      <c r="G1824" s="116" t="s">
        <v>1939</v>
      </c>
      <c r="H1824" s="116">
        <v>1533</v>
      </c>
      <c r="I1824" s="116">
        <v>13</v>
      </c>
      <c r="J1824" s="116">
        <v>42</v>
      </c>
    </row>
    <row r="1825" spans="1:10" x14ac:dyDescent="0.25">
      <c r="A1825" s="116">
        <v>3026</v>
      </c>
      <c r="B1825" t="s">
        <v>4167</v>
      </c>
      <c r="C1825" s="116">
        <v>47</v>
      </c>
      <c r="D1825" s="116" t="s">
        <v>28</v>
      </c>
      <c r="E1825" t="s">
        <v>4168</v>
      </c>
      <c r="F1825" s="116" t="s">
        <v>407</v>
      </c>
      <c r="G1825" s="116" t="s">
        <v>1940</v>
      </c>
      <c r="H1825" s="116">
        <v>1534</v>
      </c>
      <c r="I1825" s="116">
        <v>14</v>
      </c>
      <c r="J1825" s="116">
        <v>29</v>
      </c>
    </row>
    <row r="1826" spans="1:10" x14ac:dyDescent="0.25">
      <c r="A1826" s="116">
        <v>3027</v>
      </c>
      <c r="B1826" t="s">
        <v>4167</v>
      </c>
      <c r="C1826" s="116">
        <v>47</v>
      </c>
      <c r="D1826" s="116" t="s">
        <v>28</v>
      </c>
      <c r="E1826" t="s">
        <v>4168</v>
      </c>
      <c r="F1826" s="116" t="s">
        <v>409</v>
      </c>
      <c r="G1826" s="116" t="s">
        <v>1941</v>
      </c>
      <c r="H1826" s="116">
        <v>1535</v>
      </c>
      <c r="I1826" s="116">
        <v>15</v>
      </c>
      <c r="J1826" s="116">
        <v>17</v>
      </c>
    </row>
    <row r="1827" spans="1:10" ht="30" x14ac:dyDescent="0.25">
      <c r="A1827" s="116">
        <v>3028</v>
      </c>
      <c r="B1827" t="s">
        <v>4167</v>
      </c>
      <c r="C1827" s="116">
        <v>47</v>
      </c>
      <c r="D1827" s="116" t="s">
        <v>28</v>
      </c>
      <c r="E1827" t="s">
        <v>4168</v>
      </c>
      <c r="F1827" s="116" t="s">
        <v>411</v>
      </c>
      <c r="G1827" s="116" t="s">
        <v>1942</v>
      </c>
      <c r="H1827" s="116">
        <v>1536</v>
      </c>
      <c r="I1827" s="116">
        <v>16</v>
      </c>
      <c r="J1827" s="116">
        <v>23</v>
      </c>
    </row>
    <row r="1828" spans="1:10" x14ac:dyDescent="0.25">
      <c r="A1828" s="116">
        <v>3029</v>
      </c>
      <c r="B1828" t="s">
        <v>4167</v>
      </c>
      <c r="C1828" s="116">
        <v>47</v>
      </c>
      <c r="D1828" s="116" t="s">
        <v>28</v>
      </c>
      <c r="E1828" t="s">
        <v>4168</v>
      </c>
      <c r="F1828" s="116" t="s">
        <v>413</v>
      </c>
      <c r="G1828" s="116" t="s">
        <v>1943</v>
      </c>
      <c r="H1828" s="116">
        <v>1537</v>
      </c>
      <c r="I1828" s="116">
        <v>17</v>
      </c>
      <c r="J1828" s="116">
        <v>24</v>
      </c>
    </row>
    <row r="1829" spans="1:10" x14ac:dyDescent="0.25">
      <c r="A1829" s="116">
        <v>3030</v>
      </c>
      <c r="B1829" t="s">
        <v>4167</v>
      </c>
      <c r="C1829" s="116">
        <v>47</v>
      </c>
      <c r="D1829" s="116" t="s">
        <v>28</v>
      </c>
      <c r="E1829" t="s">
        <v>4168</v>
      </c>
      <c r="F1829" s="116" t="s">
        <v>415</v>
      </c>
      <c r="G1829" s="116" t="s">
        <v>1944</v>
      </c>
      <c r="H1829" s="116">
        <v>1538</v>
      </c>
      <c r="I1829" s="116">
        <v>18</v>
      </c>
      <c r="J1829" s="116">
        <v>32</v>
      </c>
    </row>
    <row r="1830" spans="1:10" x14ac:dyDescent="0.25">
      <c r="A1830" s="116">
        <v>3031</v>
      </c>
      <c r="B1830" t="s">
        <v>4167</v>
      </c>
      <c r="C1830" s="116">
        <v>47</v>
      </c>
      <c r="D1830" s="116" t="s">
        <v>28</v>
      </c>
      <c r="E1830" t="s">
        <v>4168</v>
      </c>
      <c r="F1830" s="116" t="s">
        <v>417</v>
      </c>
      <c r="G1830" s="116" t="s">
        <v>1945</v>
      </c>
      <c r="H1830" s="116">
        <v>1539</v>
      </c>
      <c r="I1830" s="116">
        <v>19</v>
      </c>
      <c r="J1830" s="116">
        <v>16</v>
      </c>
    </row>
    <row r="1831" spans="1:10" x14ac:dyDescent="0.25">
      <c r="A1831" s="116">
        <v>3032</v>
      </c>
      <c r="B1831" t="s">
        <v>4167</v>
      </c>
      <c r="C1831" s="116">
        <v>47</v>
      </c>
      <c r="D1831" s="116" t="s">
        <v>28</v>
      </c>
      <c r="E1831" t="s">
        <v>4168</v>
      </c>
      <c r="F1831" s="116" t="s">
        <v>419</v>
      </c>
      <c r="G1831" s="116" t="s">
        <v>1946</v>
      </c>
      <c r="H1831" s="116">
        <v>1540</v>
      </c>
      <c r="I1831" s="116">
        <v>20</v>
      </c>
      <c r="J1831" s="116">
        <v>41</v>
      </c>
    </row>
    <row r="1832" spans="1:10" x14ac:dyDescent="0.25">
      <c r="A1832" s="116">
        <v>3033</v>
      </c>
      <c r="B1832" t="s">
        <v>4167</v>
      </c>
      <c r="C1832" s="116">
        <v>47</v>
      </c>
      <c r="D1832" s="116" t="s">
        <v>28</v>
      </c>
      <c r="E1832" t="s">
        <v>4168</v>
      </c>
      <c r="F1832" s="116" t="s">
        <v>421</v>
      </c>
      <c r="G1832" s="116" t="s">
        <v>1947</v>
      </c>
      <c r="H1832" s="116">
        <v>1541</v>
      </c>
      <c r="I1832" s="116">
        <v>21</v>
      </c>
      <c r="J1832" s="116">
        <v>13</v>
      </c>
    </row>
    <row r="1833" spans="1:10" x14ac:dyDescent="0.25">
      <c r="A1833" s="116">
        <v>3034</v>
      </c>
      <c r="B1833" t="s">
        <v>4167</v>
      </c>
      <c r="C1833" s="116">
        <v>47</v>
      </c>
      <c r="D1833" s="116" t="s">
        <v>28</v>
      </c>
      <c r="E1833" t="s">
        <v>4168</v>
      </c>
      <c r="F1833" s="116" t="s">
        <v>423</v>
      </c>
      <c r="G1833" s="116" t="s">
        <v>1948</v>
      </c>
      <c r="H1833" s="116">
        <v>1542</v>
      </c>
      <c r="I1833" s="116">
        <v>22</v>
      </c>
      <c r="J1833" s="116">
        <v>39</v>
      </c>
    </row>
    <row r="1834" spans="1:10" x14ac:dyDescent="0.25">
      <c r="A1834" s="116">
        <v>3035</v>
      </c>
      <c r="B1834" t="s">
        <v>4167</v>
      </c>
      <c r="C1834" s="116">
        <v>47</v>
      </c>
      <c r="D1834" s="116" t="s">
        <v>28</v>
      </c>
      <c r="E1834" t="s">
        <v>4168</v>
      </c>
      <c r="F1834" s="116" t="s">
        <v>425</v>
      </c>
      <c r="G1834" s="116" t="s">
        <v>1949</v>
      </c>
      <c r="H1834" s="116">
        <v>1543</v>
      </c>
      <c r="I1834" s="116">
        <v>23</v>
      </c>
      <c r="J1834" s="116">
        <v>6</v>
      </c>
    </row>
    <row r="1835" spans="1:10" x14ac:dyDescent="0.25">
      <c r="A1835" s="116">
        <v>3036</v>
      </c>
      <c r="B1835" t="s">
        <v>4167</v>
      </c>
      <c r="C1835" s="116">
        <v>47</v>
      </c>
      <c r="D1835" s="116" t="s">
        <v>28</v>
      </c>
      <c r="E1835" t="s">
        <v>4168</v>
      </c>
      <c r="F1835" s="116" t="s">
        <v>427</v>
      </c>
      <c r="G1835" s="116" t="s">
        <v>1950</v>
      </c>
      <c r="H1835" s="116">
        <v>1544</v>
      </c>
      <c r="I1835" s="116">
        <v>24</v>
      </c>
      <c r="J1835" s="116">
        <v>34</v>
      </c>
    </row>
    <row r="1836" spans="1:10" x14ac:dyDescent="0.25">
      <c r="A1836" s="116">
        <v>3037</v>
      </c>
      <c r="B1836" t="s">
        <v>4167</v>
      </c>
      <c r="C1836" s="116">
        <v>47</v>
      </c>
      <c r="D1836" s="116" t="s">
        <v>28</v>
      </c>
      <c r="E1836" t="s">
        <v>4168</v>
      </c>
      <c r="F1836" s="116" t="s">
        <v>429</v>
      </c>
      <c r="G1836" s="116" t="s">
        <v>1951</v>
      </c>
      <c r="H1836" s="116">
        <v>1545</v>
      </c>
      <c r="I1836" s="116">
        <v>25</v>
      </c>
      <c r="J1836" s="116">
        <v>5</v>
      </c>
    </row>
    <row r="1837" spans="1:10" x14ac:dyDescent="0.25">
      <c r="A1837" s="116">
        <v>3038</v>
      </c>
      <c r="B1837" t="s">
        <v>4167</v>
      </c>
      <c r="C1837" s="116">
        <v>47</v>
      </c>
      <c r="D1837" s="116" t="s">
        <v>28</v>
      </c>
      <c r="E1837" t="s">
        <v>4168</v>
      </c>
      <c r="F1837" s="116" t="s">
        <v>431</v>
      </c>
      <c r="G1837" s="116" t="s">
        <v>1952</v>
      </c>
      <c r="H1837" s="116">
        <v>1546</v>
      </c>
      <c r="I1837" s="116">
        <v>26</v>
      </c>
      <c r="J1837" s="116">
        <v>30</v>
      </c>
    </row>
    <row r="1838" spans="1:10" x14ac:dyDescent="0.25">
      <c r="A1838" s="116">
        <v>3039</v>
      </c>
      <c r="B1838" t="s">
        <v>4167</v>
      </c>
      <c r="C1838" s="116">
        <v>47</v>
      </c>
      <c r="D1838" s="116" t="s">
        <v>28</v>
      </c>
      <c r="E1838" t="s">
        <v>4168</v>
      </c>
      <c r="F1838" s="116" t="s">
        <v>433</v>
      </c>
      <c r="G1838" s="116" t="s">
        <v>1953</v>
      </c>
      <c r="H1838" s="116">
        <v>1547</v>
      </c>
      <c r="I1838" s="116">
        <v>27</v>
      </c>
      <c r="J1838" s="116">
        <v>43</v>
      </c>
    </row>
    <row r="1839" spans="1:10" x14ac:dyDescent="0.25">
      <c r="A1839" s="116">
        <v>3040</v>
      </c>
      <c r="B1839" t="s">
        <v>4167</v>
      </c>
      <c r="C1839" s="116">
        <v>47</v>
      </c>
      <c r="D1839" s="116" t="s">
        <v>28</v>
      </c>
      <c r="E1839" t="s">
        <v>4168</v>
      </c>
      <c r="F1839" s="116" t="s">
        <v>435</v>
      </c>
      <c r="G1839" s="116" t="s">
        <v>1954</v>
      </c>
      <c r="H1839" s="116">
        <v>1548</v>
      </c>
      <c r="I1839" s="116">
        <v>28</v>
      </c>
      <c r="J1839" s="116">
        <v>33</v>
      </c>
    </row>
    <row r="1840" spans="1:10" x14ac:dyDescent="0.25">
      <c r="A1840" s="116">
        <v>3041</v>
      </c>
      <c r="B1840" t="s">
        <v>4167</v>
      </c>
      <c r="C1840" s="116">
        <v>47</v>
      </c>
      <c r="D1840" s="116" t="s">
        <v>28</v>
      </c>
      <c r="E1840" t="s">
        <v>4168</v>
      </c>
      <c r="F1840" s="116" t="s">
        <v>437</v>
      </c>
      <c r="G1840" s="116" t="s">
        <v>1955</v>
      </c>
      <c r="H1840" s="116">
        <v>1549</v>
      </c>
      <c r="I1840" s="116">
        <v>29</v>
      </c>
      <c r="J1840" s="116">
        <v>15</v>
      </c>
    </row>
    <row r="1841" spans="1:10" x14ac:dyDescent="0.25">
      <c r="A1841" s="116">
        <v>3042</v>
      </c>
      <c r="B1841" t="s">
        <v>4167</v>
      </c>
      <c r="C1841" s="116">
        <v>47</v>
      </c>
      <c r="D1841" s="116" t="s">
        <v>28</v>
      </c>
      <c r="E1841" t="s">
        <v>4168</v>
      </c>
      <c r="F1841" s="116" t="s">
        <v>439</v>
      </c>
      <c r="G1841" s="116" t="s">
        <v>1956</v>
      </c>
      <c r="H1841" s="116">
        <v>1550</v>
      </c>
      <c r="I1841" s="116">
        <v>30</v>
      </c>
      <c r="J1841" s="116">
        <v>36</v>
      </c>
    </row>
    <row r="1842" spans="1:10" x14ac:dyDescent="0.25">
      <c r="A1842" s="116">
        <v>3043</v>
      </c>
      <c r="B1842" t="s">
        <v>4167</v>
      </c>
      <c r="C1842" s="116">
        <v>47</v>
      </c>
      <c r="D1842" s="116" t="s">
        <v>28</v>
      </c>
      <c r="E1842" t="s">
        <v>4168</v>
      </c>
      <c r="F1842" s="116" t="s">
        <v>441</v>
      </c>
      <c r="G1842" s="116" t="s">
        <v>1957</v>
      </c>
      <c r="H1842" s="116">
        <v>1551</v>
      </c>
      <c r="I1842" s="116">
        <v>31</v>
      </c>
      <c r="J1842" s="116">
        <v>20</v>
      </c>
    </row>
    <row r="1843" spans="1:10" x14ac:dyDescent="0.25">
      <c r="A1843" s="116">
        <v>3044</v>
      </c>
      <c r="B1843" t="s">
        <v>4167</v>
      </c>
      <c r="C1843" s="116">
        <v>47</v>
      </c>
      <c r="D1843" s="116" t="s">
        <v>28</v>
      </c>
      <c r="E1843" t="s">
        <v>4168</v>
      </c>
      <c r="F1843" s="116" t="s">
        <v>443</v>
      </c>
      <c r="G1843" s="116" t="s">
        <v>1958</v>
      </c>
      <c r="H1843" s="116">
        <v>1552</v>
      </c>
      <c r="I1843" s="116">
        <v>32</v>
      </c>
      <c r="J1843" s="116">
        <v>44</v>
      </c>
    </row>
    <row r="1844" spans="1:10" ht="30" x14ac:dyDescent="0.25">
      <c r="A1844" s="116">
        <v>3045</v>
      </c>
      <c r="B1844" t="s">
        <v>4167</v>
      </c>
      <c r="C1844" s="116">
        <v>47</v>
      </c>
      <c r="D1844" s="116" t="s">
        <v>28</v>
      </c>
      <c r="E1844" t="s">
        <v>4168</v>
      </c>
      <c r="F1844" s="116" t="s">
        <v>445</v>
      </c>
      <c r="G1844" s="116" t="s">
        <v>1959</v>
      </c>
      <c r="H1844" s="116">
        <v>1553</v>
      </c>
      <c r="I1844" s="116">
        <v>33</v>
      </c>
      <c r="J1844" s="116">
        <v>1</v>
      </c>
    </row>
    <row r="1845" spans="1:10" x14ac:dyDescent="0.25">
      <c r="A1845" s="116">
        <v>3046</v>
      </c>
      <c r="B1845" t="s">
        <v>4167</v>
      </c>
      <c r="C1845" s="116">
        <v>47</v>
      </c>
      <c r="D1845" s="116" t="s">
        <v>28</v>
      </c>
      <c r="E1845" t="s">
        <v>4168</v>
      </c>
      <c r="F1845" s="116" t="s">
        <v>447</v>
      </c>
      <c r="G1845" s="116" t="s">
        <v>1960</v>
      </c>
      <c r="H1845" s="116">
        <v>1554</v>
      </c>
      <c r="I1845" s="116">
        <v>34</v>
      </c>
      <c r="J1845" s="116">
        <v>28</v>
      </c>
    </row>
    <row r="1846" spans="1:10" x14ac:dyDescent="0.25">
      <c r="A1846" s="116">
        <v>3047</v>
      </c>
      <c r="B1846" t="s">
        <v>4167</v>
      </c>
      <c r="C1846" s="116">
        <v>47</v>
      </c>
      <c r="D1846" s="116" t="s">
        <v>28</v>
      </c>
      <c r="E1846" t="s">
        <v>4168</v>
      </c>
      <c r="F1846" s="116" t="s">
        <v>449</v>
      </c>
      <c r="G1846" s="116" t="s">
        <v>1961</v>
      </c>
      <c r="H1846" s="116">
        <v>1555</v>
      </c>
      <c r="I1846" s="116">
        <v>35</v>
      </c>
      <c r="J1846" s="116">
        <v>38</v>
      </c>
    </row>
    <row r="1847" spans="1:10" x14ac:dyDescent="0.25">
      <c r="A1847" s="116">
        <v>3048</v>
      </c>
      <c r="B1847" t="s">
        <v>4167</v>
      </c>
      <c r="C1847" s="116">
        <v>47</v>
      </c>
      <c r="D1847" s="116" t="s">
        <v>28</v>
      </c>
      <c r="E1847" t="s">
        <v>4168</v>
      </c>
      <c r="F1847" s="116" t="s">
        <v>451</v>
      </c>
      <c r="G1847" s="116" t="s">
        <v>1962</v>
      </c>
      <c r="H1847" s="116">
        <v>1556</v>
      </c>
      <c r="I1847" s="116">
        <v>36</v>
      </c>
      <c r="J1847" s="116">
        <v>27</v>
      </c>
    </row>
    <row r="1848" spans="1:10" x14ac:dyDescent="0.25">
      <c r="A1848" s="116">
        <v>3049</v>
      </c>
      <c r="B1848" t="s">
        <v>4167</v>
      </c>
      <c r="C1848" s="116">
        <v>47</v>
      </c>
      <c r="D1848" s="116" t="s">
        <v>28</v>
      </c>
      <c r="E1848" t="s">
        <v>4168</v>
      </c>
      <c r="F1848" s="116" t="s">
        <v>453</v>
      </c>
      <c r="G1848" s="116" t="s">
        <v>1963</v>
      </c>
      <c r="H1848" s="116">
        <v>1557</v>
      </c>
      <c r="I1848" s="116">
        <v>37</v>
      </c>
      <c r="J1848" s="116">
        <v>31</v>
      </c>
    </row>
    <row r="1849" spans="1:10" x14ac:dyDescent="0.25">
      <c r="A1849" s="116">
        <v>3050</v>
      </c>
      <c r="B1849" t="s">
        <v>4167</v>
      </c>
      <c r="C1849" s="116">
        <v>47</v>
      </c>
      <c r="D1849" s="116" t="s">
        <v>28</v>
      </c>
      <c r="E1849" t="s">
        <v>4168</v>
      </c>
      <c r="F1849" s="116" t="s">
        <v>455</v>
      </c>
      <c r="G1849" s="116" t="s">
        <v>1964</v>
      </c>
      <c r="H1849" s="116">
        <v>1558</v>
      </c>
      <c r="I1849" s="116">
        <v>38</v>
      </c>
      <c r="J1849" s="116">
        <v>3</v>
      </c>
    </row>
    <row r="1850" spans="1:10" x14ac:dyDescent="0.25">
      <c r="A1850" s="116">
        <v>3051</v>
      </c>
      <c r="B1850" t="s">
        <v>4167</v>
      </c>
      <c r="C1850" s="116">
        <v>47</v>
      </c>
      <c r="D1850" s="116" t="s">
        <v>28</v>
      </c>
      <c r="E1850" t="s">
        <v>4168</v>
      </c>
      <c r="F1850" s="116" t="s">
        <v>457</v>
      </c>
      <c r="G1850" s="116" t="s">
        <v>1965</v>
      </c>
      <c r="H1850" s="116">
        <v>1559</v>
      </c>
      <c r="I1850" s="116">
        <v>39</v>
      </c>
      <c r="J1850" s="116">
        <v>22</v>
      </c>
    </row>
    <row r="1851" spans="1:10" x14ac:dyDescent="0.25">
      <c r="A1851" s="116">
        <v>3052</v>
      </c>
      <c r="B1851" t="s">
        <v>4167</v>
      </c>
      <c r="C1851" s="116">
        <v>47</v>
      </c>
      <c r="D1851" s="116" t="s">
        <v>28</v>
      </c>
      <c r="E1851" t="s">
        <v>4168</v>
      </c>
      <c r="F1851" s="116" t="s">
        <v>459</v>
      </c>
      <c r="G1851" s="116" t="s">
        <v>1966</v>
      </c>
      <c r="H1851" s="116">
        <v>1560</v>
      </c>
      <c r="I1851" s="116">
        <v>40</v>
      </c>
      <c r="J1851" s="116">
        <v>9</v>
      </c>
    </row>
    <row r="1852" spans="1:10" x14ac:dyDescent="0.25">
      <c r="A1852" s="116">
        <v>3053</v>
      </c>
      <c r="B1852" t="s">
        <v>4167</v>
      </c>
      <c r="C1852" s="116">
        <v>47</v>
      </c>
      <c r="D1852" s="116" t="s">
        <v>28</v>
      </c>
      <c r="E1852" t="s">
        <v>4168</v>
      </c>
      <c r="F1852" s="116" t="s">
        <v>461</v>
      </c>
      <c r="G1852" s="116" t="s">
        <v>1967</v>
      </c>
      <c r="H1852" s="116">
        <v>1561</v>
      </c>
      <c r="I1852" s="116">
        <v>41</v>
      </c>
      <c r="J1852" s="116">
        <v>47</v>
      </c>
    </row>
    <row r="1853" spans="1:10" ht="30" x14ac:dyDescent="0.25">
      <c r="A1853" s="116">
        <v>3054</v>
      </c>
      <c r="B1853" t="s">
        <v>4167</v>
      </c>
      <c r="C1853" s="116">
        <v>47</v>
      </c>
      <c r="D1853" s="116" t="s">
        <v>28</v>
      </c>
      <c r="E1853" t="s">
        <v>4168</v>
      </c>
      <c r="F1853" s="116" t="s">
        <v>463</v>
      </c>
      <c r="G1853" s="116" t="s">
        <v>1968</v>
      </c>
      <c r="H1853" s="116">
        <v>1562</v>
      </c>
      <c r="I1853" s="116">
        <v>42</v>
      </c>
      <c r="J1853" s="116">
        <v>19</v>
      </c>
    </row>
    <row r="1854" spans="1:10" x14ac:dyDescent="0.25">
      <c r="A1854" s="116">
        <v>3055</v>
      </c>
      <c r="B1854" t="s">
        <v>4167</v>
      </c>
      <c r="C1854" s="116">
        <v>47</v>
      </c>
      <c r="D1854" s="116" t="s">
        <v>28</v>
      </c>
      <c r="E1854" t="s">
        <v>4168</v>
      </c>
      <c r="F1854" s="116" t="s">
        <v>465</v>
      </c>
      <c r="G1854" s="116" t="s">
        <v>1969</v>
      </c>
      <c r="H1854" s="116">
        <v>1563</v>
      </c>
      <c r="I1854" s="116">
        <v>43</v>
      </c>
      <c r="J1854" s="116">
        <v>2</v>
      </c>
    </row>
    <row r="1855" spans="1:10" ht="30" x14ac:dyDescent="0.25">
      <c r="A1855" s="116">
        <v>3056</v>
      </c>
      <c r="B1855" t="s">
        <v>4167</v>
      </c>
      <c r="C1855" s="116">
        <v>47</v>
      </c>
      <c r="D1855" s="116" t="s">
        <v>28</v>
      </c>
      <c r="E1855" t="s">
        <v>4168</v>
      </c>
      <c r="F1855" s="116" t="s">
        <v>467</v>
      </c>
      <c r="G1855" s="116" t="s">
        <v>1970</v>
      </c>
      <c r="H1855" s="116">
        <v>1564</v>
      </c>
      <c r="I1855" s="116">
        <v>44</v>
      </c>
      <c r="J1855" s="116">
        <v>18</v>
      </c>
    </row>
    <row r="1856" spans="1:10" x14ac:dyDescent="0.25">
      <c r="A1856" s="116">
        <v>3057</v>
      </c>
      <c r="B1856" t="s">
        <v>4167</v>
      </c>
      <c r="C1856" s="116">
        <v>47</v>
      </c>
      <c r="D1856" s="116" t="s">
        <v>28</v>
      </c>
      <c r="E1856" t="s">
        <v>4168</v>
      </c>
      <c r="F1856" s="116" t="s">
        <v>469</v>
      </c>
      <c r="G1856" s="116" t="s">
        <v>1971</v>
      </c>
      <c r="H1856" s="116">
        <v>1565</v>
      </c>
      <c r="I1856" s="116">
        <v>45</v>
      </c>
      <c r="J1856" s="116">
        <v>40</v>
      </c>
    </row>
    <row r="1857" spans="1:10" x14ac:dyDescent="0.25">
      <c r="A1857" s="116">
        <v>3058</v>
      </c>
      <c r="B1857" t="s">
        <v>4167</v>
      </c>
      <c r="C1857" s="116">
        <v>47</v>
      </c>
      <c r="D1857" s="116" t="s">
        <v>28</v>
      </c>
      <c r="E1857" t="s">
        <v>4168</v>
      </c>
      <c r="F1857" s="116" t="s">
        <v>471</v>
      </c>
      <c r="G1857" s="116" t="s">
        <v>1972</v>
      </c>
      <c r="H1857" s="116">
        <v>1566</v>
      </c>
      <c r="I1857" s="116">
        <v>46</v>
      </c>
      <c r="J1857" s="116">
        <v>25</v>
      </c>
    </row>
    <row r="1858" spans="1:10" x14ac:dyDescent="0.25">
      <c r="A1858" s="116">
        <v>3059</v>
      </c>
      <c r="B1858" t="s">
        <v>4167</v>
      </c>
      <c r="C1858" s="116">
        <v>47</v>
      </c>
      <c r="D1858" s="116" t="s">
        <v>28</v>
      </c>
      <c r="E1858" t="s">
        <v>4168</v>
      </c>
      <c r="F1858" s="116" t="s">
        <v>473</v>
      </c>
      <c r="G1858" s="116" t="s">
        <v>1973</v>
      </c>
      <c r="H1858" s="116">
        <v>1567</v>
      </c>
      <c r="I1858" s="116">
        <v>47</v>
      </c>
      <c r="J1858" s="116">
        <v>11</v>
      </c>
    </row>
    <row r="1859" spans="1:10" x14ac:dyDescent="0.25">
      <c r="A1859" s="116">
        <v>3060</v>
      </c>
      <c r="B1859" t="s">
        <v>4169</v>
      </c>
      <c r="C1859" s="116">
        <v>47</v>
      </c>
      <c r="D1859" s="116" t="s">
        <v>51</v>
      </c>
      <c r="E1859" t="s">
        <v>4168</v>
      </c>
      <c r="F1859" s="116" t="s">
        <v>381</v>
      </c>
      <c r="G1859" s="116" t="s">
        <v>1974</v>
      </c>
      <c r="H1859" s="116">
        <v>1231</v>
      </c>
      <c r="I1859" s="116">
        <v>1</v>
      </c>
      <c r="J1859" s="116">
        <v>37</v>
      </c>
    </row>
    <row r="1860" spans="1:10" x14ac:dyDescent="0.25">
      <c r="A1860" s="116">
        <v>3061</v>
      </c>
      <c r="B1860" t="s">
        <v>4169</v>
      </c>
      <c r="C1860" s="116">
        <v>47</v>
      </c>
      <c r="D1860" s="116" t="s">
        <v>51</v>
      </c>
      <c r="E1860" t="s">
        <v>4168</v>
      </c>
      <c r="F1860" s="116" t="s">
        <v>383</v>
      </c>
      <c r="G1860" s="116" t="s">
        <v>1975</v>
      </c>
      <c r="H1860" s="116">
        <v>1232</v>
      </c>
      <c r="I1860" s="116">
        <v>2</v>
      </c>
      <c r="J1860" s="116">
        <v>12</v>
      </c>
    </row>
    <row r="1861" spans="1:10" x14ac:dyDescent="0.25">
      <c r="A1861" s="116">
        <v>3062</v>
      </c>
      <c r="B1861" t="s">
        <v>4169</v>
      </c>
      <c r="C1861" s="116">
        <v>47</v>
      </c>
      <c r="D1861" s="116" t="s">
        <v>51</v>
      </c>
      <c r="E1861" t="s">
        <v>4168</v>
      </c>
      <c r="F1861" s="116" t="s">
        <v>385</v>
      </c>
      <c r="G1861" s="116" t="s">
        <v>1976</v>
      </c>
      <c r="H1861" s="116">
        <v>1233</v>
      </c>
      <c r="I1861" s="116">
        <v>3</v>
      </c>
      <c r="J1861" s="116">
        <v>35</v>
      </c>
    </row>
    <row r="1862" spans="1:10" x14ac:dyDescent="0.25">
      <c r="A1862" s="116">
        <v>3063</v>
      </c>
      <c r="B1862" t="s">
        <v>4169</v>
      </c>
      <c r="C1862" s="116">
        <v>47</v>
      </c>
      <c r="D1862" s="116" t="s">
        <v>51</v>
      </c>
      <c r="E1862" t="s">
        <v>4168</v>
      </c>
      <c r="F1862" s="116" t="s">
        <v>387</v>
      </c>
      <c r="G1862" s="116" t="s">
        <v>1977</v>
      </c>
      <c r="H1862" s="116">
        <v>1234</v>
      </c>
      <c r="I1862" s="116">
        <v>4</v>
      </c>
      <c r="J1862" s="116">
        <v>45</v>
      </c>
    </row>
    <row r="1863" spans="1:10" x14ac:dyDescent="0.25">
      <c r="A1863" s="116">
        <v>3064</v>
      </c>
      <c r="B1863" t="s">
        <v>4169</v>
      </c>
      <c r="C1863" s="116">
        <v>47</v>
      </c>
      <c r="D1863" s="116" t="s">
        <v>51</v>
      </c>
      <c r="E1863" t="s">
        <v>4168</v>
      </c>
      <c r="F1863" s="116" t="s">
        <v>389</v>
      </c>
      <c r="G1863" s="116" t="s">
        <v>1978</v>
      </c>
      <c r="H1863" s="116">
        <v>1235</v>
      </c>
      <c r="I1863" s="116">
        <v>5</v>
      </c>
      <c r="J1863" s="116">
        <v>7</v>
      </c>
    </row>
    <row r="1864" spans="1:10" x14ac:dyDescent="0.25">
      <c r="A1864" s="116">
        <v>3065</v>
      </c>
      <c r="B1864" t="s">
        <v>4169</v>
      </c>
      <c r="C1864" s="116">
        <v>47</v>
      </c>
      <c r="D1864" s="116" t="s">
        <v>51</v>
      </c>
      <c r="E1864" t="s">
        <v>4168</v>
      </c>
      <c r="F1864" s="116" t="s">
        <v>391</v>
      </c>
      <c r="G1864" s="116" t="s">
        <v>1979</v>
      </c>
      <c r="H1864" s="116">
        <v>1236</v>
      </c>
      <c r="I1864" s="116">
        <v>6</v>
      </c>
      <c r="J1864" s="116">
        <v>10</v>
      </c>
    </row>
    <row r="1865" spans="1:10" x14ac:dyDescent="0.25">
      <c r="A1865" s="116">
        <v>3066</v>
      </c>
      <c r="B1865" t="s">
        <v>4169</v>
      </c>
      <c r="C1865" s="116">
        <v>47</v>
      </c>
      <c r="D1865" s="116" t="s">
        <v>51</v>
      </c>
      <c r="E1865" t="s">
        <v>4168</v>
      </c>
      <c r="F1865" s="116" t="s">
        <v>393</v>
      </c>
      <c r="G1865" s="116" t="s">
        <v>1980</v>
      </c>
      <c r="H1865" s="116">
        <v>1237</v>
      </c>
      <c r="I1865" s="116">
        <v>7</v>
      </c>
      <c r="J1865" s="116">
        <v>26</v>
      </c>
    </row>
    <row r="1866" spans="1:10" x14ac:dyDescent="0.25">
      <c r="A1866" s="116">
        <v>3067</v>
      </c>
      <c r="B1866" t="s">
        <v>4169</v>
      </c>
      <c r="C1866" s="116">
        <v>47</v>
      </c>
      <c r="D1866" s="116" t="s">
        <v>51</v>
      </c>
      <c r="E1866" t="s">
        <v>4168</v>
      </c>
      <c r="F1866" s="116" t="s">
        <v>395</v>
      </c>
      <c r="G1866" s="116" t="s">
        <v>1981</v>
      </c>
      <c r="H1866" s="116">
        <v>1238</v>
      </c>
      <c r="I1866" s="116">
        <v>8</v>
      </c>
      <c r="J1866" s="116">
        <v>14</v>
      </c>
    </row>
    <row r="1867" spans="1:10" x14ac:dyDescent="0.25">
      <c r="A1867" s="116">
        <v>3068</v>
      </c>
      <c r="B1867" t="s">
        <v>4169</v>
      </c>
      <c r="C1867" s="116">
        <v>47</v>
      </c>
      <c r="D1867" s="116" t="s">
        <v>51</v>
      </c>
      <c r="E1867" t="s">
        <v>4168</v>
      </c>
      <c r="F1867" s="116" t="s">
        <v>397</v>
      </c>
      <c r="G1867" s="116" t="s">
        <v>1982</v>
      </c>
      <c r="H1867" s="116">
        <v>1239</v>
      </c>
      <c r="I1867" s="116">
        <v>9</v>
      </c>
      <c r="J1867" s="116">
        <v>8</v>
      </c>
    </row>
    <row r="1868" spans="1:10" x14ac:dyDescent="0.25">
      <c r="A1868" s="116">
        <v>3069</v>
      </c>
      <c r="B1868" t="s">
        <v>4169</v>
      </c>
      <c r="C1868" s="116">
        <v>47</v>
      </c>
      <c r="D1868" s="116" t="s">
        <v>51</v>
      </c>
      <c r="E1868" t="s">
        <v>4168</v>
      </c>
      <c r="F1868" s="116" t="s">
        <v>399</v>
      </c>
      <c r="G1868" s="116" t="s">
        <v>1983</v>
      </c>
      <c r="H1868" s="116">
        <v>1240</v>
      </c>
      <c r="I1868" s="116">
        <v>10</v>
      </c>
      <c r="J1868" s="116">
        <v>4</v>
      </c>
    </row>
    <row r="1869" spans="1:10" x14ac:dyDescent="0.25">
      <c r="A1869" s="116">
        <v>3070</v>
      </c>
      <c r="B1869" t="s">
        <v>4169</v>
      </c>
      <c r="C1869" s="116">
        <v>47</v>
      </c>
      <c r="D1869" s="116" t="s">
        <v>51</v>
      </c>
      <c r="E1869" t="s">
        <v>4168</v>
      </c>
      <c r="F1869" s="116" t="s">
        <v>401</v>
      </c>
      <c r="G1869" s="116" t="s">
        <v>1984</v>
      </c>
      <c r="H1869" s="116">
        <v>1241</v>
      </c>
      <c r="I1869" s="116">
        <v>11</v>
      </c>
      <c r="J1869" s="116">
        <v>21</v>
      </c>
    </row>
    <row r="1870" spans="1:10" x14ac:dyDescent="0.25">
      <c r="A1870" s="116">
        <v>3071</v>
      </c>
      <c r="B1870" t="s">
        <v>4169</v>
      </c>
      <c r="C1870" s="116">
        <v>47</v>
      </c>
      <c r="D1870" s="116" t="s">
        <v>51</v>
      </c>
      <c r="E1870" t="s">
        <v>4168</v>
      </c>
      <c r="F1870" s="116" t="s">
        <v>403</v>
      </c>
      <c r="G1870" s="116" t="s">
        <v>1985</v>
      </c>
      <c r="H1870" s="116">
        <v>1242</v>
      </c>
      <c r="I1870" s="116">
        <v>12</v>
      </c>
      <c r="J1870" s="116">
        <v>46</v>
      </c>
    </row>
    <row r="1871" spans="1:10" x14ac:dyDescent="0.25">
      <c r="A1871" s="116">
        <v>3072</v>
      </c>
      <c r="B1871" t="s">
        <v>4169</v>
      </c>
      <c r="C1871" s="116">
        <v>47</v>
      </c>
      <c r="D1871" s="116" t="s">
        <v>51</v>
      </c>
      <c r="E1871" t="s">
        <v>4168</v>
      </c>
      <c r="F1871" s="116" t="s">
        <v>405</v>
      </c>
      <c r="G1871" s="116" t="s">
        <v>1986</v>
      </c>
      <c r="H1871" s="116">
        <v>1243</v>
      </c>
      <c r="I1871" s="116">
        <v>13</v>
      </c>
      <c r="J1871" s="116">
        <v>42</v>
      </c>
    </row>
    <row r="1872" spans="1:10" x14ac:dyDescent="0.25">
      <c r="A1872" s="116">
        <v>3073</v>
      </c>
      <c r="B1872" t="s">
        <v>4169</v>
      </c>
      <c r="C1872" s="116">
        <v>47</v>
      </c>
      <c r="D1872" s="116" t="s">
        <v>51</v>
      </c>
      <c r="E1872" t="s">
        <v>4168</v>
      </c>
      <c r="F1872" s="116" t="s">
        <v>407</v>
      </c>
      <c r="G1872" s="116" t="s">
        <v>1987</v>
      </c>
      <c r="H1872" s="116">
        <v>1244</v>
      </c>
      <c r="I1872" s="116">
        <v>14</v>
      </c>
      <c r="J1872" s="116">
        <v>29</v>
      </c>
    </row>
    <row r="1873" spans="1:10" x14ac:dyDescent="0.25">
      <c r="A1873" s="116">
        <v>3074</v>
      </c>
      <c r="B1873" t="s">
        <v>4169</v>
      </c>
      <c r="C1873" s="116">
        <v>47</v>
      </c>
      <c r="D1873" s="116" t="s">
        <v>51</v>
      </c>
      <c r="E1873" t="s">
        <v>4168</v>
      </c>
      <c r="F1873" s="116" t="s">
        <v>409</v>
      </c>
      <c r="G1873" s="116" t="s">
        <v>1988</v>
      </c>
      <c r="H1873" s="116">
        <v>1245</v>
      </c>
      <c r="I1873" s="116">
        <v>15</v>
      </c>
      <c r="J1873" s="116">
        <v>17</v>
      </c>
    </row>
    <row r="1874" spans="1:10" x14ac:dyDescent="0.25">
      <c r="A1874" s="116">
        <v>3075</v>
      </c>
      <c r="B1874" t="s">
        <v>4169</v>
      </c>
      <c r="C1874" s="116">
        <v>47</v>
      </c>
      <c r="D1874" s="116" t="s">
        <v>51</v>
      </c>
      <c r="E1874" t="s">
        <v>4168</v>
      </c>
      <c r="F1874" s="116" t="s">
        <v>411</v>
      </c>
      <c r="G1874" s="116" t="s">
        <v>1989</v>
      </c>
      <c r="H1874" s="116">
        <v>1246</v>
      </c>
      <c r="I1874" s="116">
        <v>16</v>
      </c>
      <c r="J1874" s="116">
        <v>23</v>
      </c>
    </row>
    <row r="1875" spans="1:10" x14ac:dyDescent="0.25">
      <c r="A1875" s="116">
        <v>3076</v>
      </c>
      <c r="B1875" t="s">
        <v>4169</v>
      </c>
      <c r="C1875" s="116">
        <v>47</v>
      </c>
      <c r="D1875" s="116" t="s">
        <v>51</v>
      </c>
      <c r="E1875" t="s">
        <v>4168</v>
      </c>
      <c r="F1875" s="116" t="s">
        <v>413</v>
      </c>
      <c r="G1875" s="116" t="s">
        <v>1990</v>
      </c>
      <c r="H1875" s="116">
        <v>1247</v>
      </c>
      <c r="I1875" s="116">
        <v>17</v>
      </c>
      <c r="J1875" s="116">
        <v>24</v>
      </c>
    </row>
    <row r="1876" spans="1:10" x14ac:dyDescent="0.25">
      <c r="A1876" s="116">
        <v>3077</v>
      </c>
      <c r="B1876" t="s">
        <v>4169</v>
      </c>
      <c r="C1876" s="116">
        <v>47</v>
      </c>
      <c r="D1876" s="116" t="s">
        <v>51</v>
      </c>
      <c r="E1876" t="s">
        <v>4168</v>
      </c>
      <c r="F1876" s="116" t="s">
        <v>415</v>
      </c>
      <c r="G1876" s="116" t="s">
        <v>1991</v>
      </c>
      <c r="H1876" s="116">
        <v>1248</v>
      </c>
      <c r="I1876" s="116">
        <v>18</v>
      </c>
      <c r="J1876" s="116">
        <v>32</v>
      </c>
    </row>
    <row r="1877" spans="1:10" x14ac:dyDescent="0.25">
      <c r="A1877" s="116">
        <v>3078</v>
      </c>
      <c r="B1877" t="s">
        <v>4169</v>
      </c>
      <c r="C1877" s="116">
        <v>47</v>
      </c>
      <c r="D1877" s="116" t="s">
        <v>51</v>
      </c>
      <c r="E1877" t="s">
        <v>4168</v>
      </c>
      <c r="F1877" s="116" t="s">
        <v>417</v>
      </c>
      <c r="G1877" s="116" t="s">
        <v>1992</v>
      </c>
      <c r="H1877" s="116">
        <v>1249</v>
      </c>
      <c r="I1877" s="116">
        <v>19</v>
      </c>
      <c r="J1877" s="116">
        <v>16</v>
      </c>
    </row>
    <row r="1878" spans="1:10" x14ac:dyDescent="0.25">
      <c r="A1878" s="116">
        <v>3079</v>
      </c>
      <c r="B1878" t="s">
        <v>4169</v>
      </c>
      <c r="C1878" s="116">
        <v>47</v>
      </c>
      <c r="D1878" s="116" t="s">
        <v>51</v>
      </c>
      <c r="E1878" t="s">
        <v>4168</v>
      </c>
      <c r="F1878" s="116" t="s">
        <v>419</v>
      </c>
      <c r="G1878" s="116" t="s">
        <v>1993</v>
      </c>
      <c r="H1878" s="116">
        <v>1250</v>
      </c>
      <c r="I1878" s="116">
        <v>20</v>
      </c>
      <c r="J1878" s="116">
        <v>41</v>
      </c>
    </row>
    <row r="1879" spans="1:10" x14ac:dyDescent="0.25">
      <c r="A1879" s="116">
        <v>3080</v>
      </c>
      <c r="B1879" t="s">
        <v>4169</v>
      </c>
      <c r="C1879" s="116">
        <v>47</v>
      </c>
      <c r="D1879" s="116" t="s">
        <v>51</v>
      </c>
      <c r="E1879" t="s">
        <v>4168</v>
      </c>
      <c r="F1879" s="116" t="s">
        <v>421</v>
      </c>
      <c r="G1879" s="116" t="s">
        <v>1994</v>
      </c>
      <c r="H1879" s="116">
        <v>1251</v>
      </c>
      <c r="I1879" s="116">
        <v>21</v>
      </c>
      <c r="J1879" s="116">
        <v>13</v>
      </c>
    </row>
    <row r="1880" spans="1:10" x14ac:dyDescent="0.25">
      <c r="A1880" s="116">
        <v>3081</v>
      </c>
      <c r="B1880" t="s">
        <v>4169</v>
      </c>
      <c r="C1880" s="116">
        <v>47</v>
      </c>
      <c r="D1880" s="116" t="s">
        <v>51</v>
      </c>
      <c r="E1880" t="s">
        <v>4168</v>
      </c>
      <c r="F1880" s="116" t="s">
        <v>423</v>
      </c>
      <c r="G1880" s="116" t="s">
        <v>1995</v>
      </c>
      <c r="H1880" s="116">
        <v>1252</v>
      </c>
      <c r="I1880" s="116">
        <v>22</v>
      </c>
      <c r="J1880" s="116">
        <v>39</v>
      </c>
    </row>
    <row r="1881" spans="1:10" x14ac:dyDescent="0.25">
      <c r="A1881" s="116">
        <v>3082</v>
      </c>
      <c r="B1881" t="s">
        <v>4169</v>
      </c>
      <c r="C1881" s="116">
        <v>47</v>
      </c>
      <c r="D1881" s="116" t="s">
        <v>51</v>
      </c>
      <c r="E1881" t="s">
        <v>4168</v>
      </c>
      <c r="F1881" s="116" t="s">
        <v>425</v>
      </c>
      <c r="G1881" s="116" t="s">
        <v>1996</v>
      </c>
      <c r="H1881" s="116">
        <v>1253</v>
      </c>
      <c r="I1881" s="116">
        <v>23</v>
      </c>
      <c r="J1881" s="116">
        <v>6</v>
      </c>
    </row>
    <row r="1882" spans="1:10" x14ac:dyDescent="0.25">
      <c r="A1882" s="116">
        <v>3083</v>
      </c>
      <c r="B1882" t="s">
        <v>4169</v>
      </c>
      <c r="C1882" s="116">
        <v>47</v>
      </c>
      <c r="D1882" s="116" t="s">
        <v>51</v>
      </c>
      <c r="E1882" t="s">
        <v>4168</v>
      </c>
      <c r="F1882" s="116" t="s">
        <v>427</v>
      </c>
      <c r="G1882" s="116" t="s">
        <v>1997</v>
      </c>
      <c r="H1882" s="116">
        <v>1254</v>
      </c>
      <c r="I1882" s="116">
        <v>24</v>
      </c>
      <c r="J1882" s="116">
        <v>34</v>
      </c>
    </row>
    <row r="1883" spans="1:10" x14ac:dyDescent="0.25">
      <c r="A1883" s="116">
        <v>3084</v>
      </c>
      <c r="B1883" t="s">
        <v>4169</v>
      </c>
      <c r="C1883" s="116">
        <v>47</v>
      </c>
      <c r="D1883" s="116" t="s">
        <v>51</v>
      </c>
      <c r="E1883" t="s">
        <v>4168</v>
      </c>
      <c r="F1883" s="116" t="s">
        <v>429</v>
      </c>
      <c r="G1883" s="116" t="s">
        <v>1998</v>
      </c>
      <c r="H1883" s="116">
        <v>1255</v>
      </c>
      <c r="I1883" s="116">
        <v>25</v>
      </c>
      <c r="J1883" s="116">
        <v>5</v>
      </c>
    </row>
    <row r="1884" spans="1:10" x14ac:dyDescent="0.25">
      <c r="A1884" s="116">
        <v>3085</v>
      </c>
      <c r="B1884" t="s">
        <v>4169</v>
      </c>
      <c r="C1884" s="116">
        <v>47</v>
      </c>
      <c r="D1884" s="116" t="s">
        <v>51</v>
      </c>
      <c r="E1884" t="s">
        <v>4168</v>
      </c>
      <c r="F1884" s="116" t="s">
        <v>431</v>
      </c>
      <c r="G1884" s="116" t="s">
        <v>1999</v>
      </c>
      <c r="H1884" s="116">
        <v>1256</v>
      </c>
      <c r="I1884" s="116">
        <v>26</v>
      </c>
      <c r="J1884" s="116">
        <v>30</v>
      </c>
    </row>
    <row r="1885" spans="1:10" x14ac:dyDescent="0.25">
      <c r="A1885" s="116">
        <v>3086</v>
      </c>
      <c r="B1885" t="s">
        <v>4169</v>
      </c>
      <c r="C1885" s="116">
        <v>47</v>
      </c>
      <c r="D1885" s="116" t="s">
        <v>51</v>
      </c>
      <c r="E1885" t="s">
        <v>4168</v>
      </c>
      <c r="F1885" s="116" t="s">
        <v>433</v>
      </c>
      <c r="G1885" s="116" t="s">
        <v>2000</v>
      </c>
      <c r="H1885" s="116">
        <v>1257</v>
      </c>
      <c r="I1885" s="116">
        <v>27</v>
      </c>
      <c r="J1885" s="116">
        <v>43</v>
      </c>
    </row>
    <row r="1886" spans="1:10" x14ac:dyDescent="0.25">
      <c r="A1886" s="116">
        <v>3087</v>
      </c>
      <c r="B1886" t="s">
        <v>4169</v>
      </c>
      <c r="C1886" s="116">
        <v>47</v>
      </c>
      <c r="D1886" s="116" t="s">
        <v>51</v>
      </c>
      <c r="E1886" t="s">
        <v>4168</v>
      </c>
      <c r="F1886" s="116" t="s">
        <v>435</v>
      </c>
      <c r="G1886" s="116" t="s">
        <v>2001</v>
      </c>
      <c r="H1886" s="116">
        <v>1258</v>
      </c>
      <c r="I1886" s="116">
        <v>28</v>
      </c>
      <c r="J1886" s="116">
        <v>33</v>
      </c>
    </row>
    <row r="1887" spans="1:10" x14ac:dyDescent="0.25">
      <c r="A1887" s="116">
        <v>3088</v>
      </c>
      <c r="B1887" t="s">
        <v>4169</v>
      </c>
      <c r="C1887" s="116">
        <v>47</v>
      </c>
      <c r="D1887" s="116" t="s">
        <v>51</v>
      </c>
      <c r="E1887" t="s">
        <v>4168</v>
      </c>
      <c r="F1887" s="116" t="s">
        <v>437</v>
      </c>
      <c r="G1887" s="116" t="s">
        <v>2002</v>
      </c>
      <c r="H1887" s="116">
        <v>1259</v>
      </c>
      <c r="I1887" s="116">
        <v>29</v>
      </c>
      <c r="J1887" s="116">
        <v>15</v>
      </c>
    </row>
    <row r="1888" spans="1:10" x14ac:dyDescent="0.25">
      <c r="A1888" s="116">
        <v>3089</v>
      </c>
      <c r="B1888" t="s">
        <v>4169</v>
      </c>
      <c r="C1888" s="116">
        <v>47</v>
      </c>
      <c r="D1888" s="116" t="s">
        <v>51</v>
      </c>
      <c r="E1888" t="s">
        <v>4168</v>
      </c>
      <c r="F1888" s="116" t="s">
        <v>439</v>
      </c>
      <c r="G1888" s="116" t="s">
        <v>2003</v>
      </c>
      <c r="H1888" s="116">
        <v>1260</v>
      </c>
      <c r="I1888" s="116">
        <v>30</v>
      </c>
      <c r="J1888" s="116">
        <v>36</v>
      </c>
    </row>
    <row r="1889" spans="1:10" x14ac:dyDescent="0.25">
      <c r="A1889" s="116">
        <v>3090</v>
      </c>
      <c r="B1889" t="s">
        <v>4169</v>
      </c>
      <c r="C1889" s="116">
        <v>47</v>
      </c>
      <c r="D1889" s="116" t="s">
        <v>51</v>
      </c>
      <c r="E1889" t="s">
        <v>4168</v>
      </c>
      <c r="F1889" s="116" t="s">
        <v>441</v>
      </c>
      <c r="G1889" s="116" t="s">
        <v>2004</v>
      </c>
      <c r="H1889" s="116">
        <v>1261</v>
      </c>
      <c r="I1889" s="116">
        <v>31</v>
      </c>
      <c r="J1889" s="116">
        <v>20</v>
      </c>
    </row>
    <row r="1890" spans="1:10" x14ac:dyDescent="0.25">
      <c r="A1890" s="116">
        <v>3091</v>
      </c>
      <c r="B1890" t="s">
        <v>4169</v>
      </c>
      <c r="C1890" s="116">
        <v>47</v>
      </c>
      <c r="D1890" s="116" t="s">
        <v>51</v>
      </c>
      <c r="E1890" t="s">
        <v>4168</v>
      </c>
      <c r="F1890" s="116" t="s">
        <v>443</v>
      </c>
      <c r="G1890" s="116" t="s">
        <v>2005</v>
      </c>
      <c r="H1890" s="116">
        <v>1262</v>
      </c>
      <c r="I1890" s="116">
        <v>32</v>
      </c>
      <c r="J1890" s="116">
        <v>44</v>
      </c>
    </row>
    <row r="1891" spans="1:10" ht="30" x14ac:dyDescent="0.25">
      <c r="A1891" s="116">
        <v>3092</v>
      </c>
      <c r="B1891" t="s">
        <v>4169</v>
      </c>
      <c r="C1891" s="116">
        <v>47</v>
      </c>
      <c r="D1891" s="116" t="s">
        <v>51</v>
      </c>
      <c r="E1891" t="s">
        <v>4168</v>
      </c>
      <c r="F1891" s="116" t="s">
        <v>445</v>
      </c>
      <c r="G1891" s="116" t="s">
        <v>2006</v>
      </c>
      <c r="H1891" s="116">
        <v>1263</v>
      </c>
      <c r="I1891" s="116">
        <v>33</v>
      </c>
      <c r="J1891" s="116">
        <v>1</v>
      </c>
    </row>
    <row r="1892" spans="1:10" x14ac:dyDescent="0.25">
      <c r="A1892" s="116">
        <v>3093</v>
      </c>
      <c r="B1892" t="s">
        <v>4169</v>
      </c>
      <c r="C1892" s="116">
        <v>47</v>
      </c>
      <c r="D1892" s="116" t="s">
        <v>51</v>
      </c>
      <c r="E1892" t="s">
        <v>4168</v>
      </c>
      <c r="F1892" s="116" t="s">
        <v>447</v>
      </c>
      <c r="G1892" s="116" t="s">
        <v>2007</v>
      </c>
      <c r="H1892" s="116">
        <v>1264</v>
      </c>
      <c r="I1892" s="116">
        <v>34</v>
      </c>
      <c r="J1892" s="116">
        <v>28</v>
      </c>
    </row>
    <row r="1893" spans="1:10" x14ac:dyDescent="0.25">
      <c r="A1893" s="116">
        <v>3094</v>
      </c>
      <c r="B1893" t="s">
        <v>4169</v>
      </c>
      <c r="C1893" s="116">
        <v>47</v>
      </c>
      <c r="D1893" s="116" t="s">
        <v>51</v>
      </c>
      <c r="E1893" t="s">
        <v>4168</v>
      </c>
      <c r="F1893" s="116" t="s">
        <v>449</v>
      </c>
      <c r="G1893" s="116" t="s">
        <v>2008</v>
      </c>
      <c r="H1893" s="116">
        <v>1265</v>
      </c>
      <c r="I1893" s="116">
        <v>35</v>
      </c>
      <c r="J1893" s="116">
        <v>38</v>
      </c>
    </row>
    <row r="1894" spans="1:10" x14ac:dyDescent="0.25">
      <c r="A1894" s="116">
        <v>3095</v>
      </c>
      <c r="B1894" t="s">
        <v>4169</v>
      </c>
      <c r="C1894" s="116">
        <v>47</v>
      </c>
      <c r="D1894" s="116" t="s">
        <v>51</v>
      </c>
      <c r="E1894" t="s">
        <v>4168</v>
      </c>
      <c r="F1894" s="116" t="s">
        <v>451</v>
      </c>
      <c r="G1894" s="116" t="s">
        <v>2009</v>
      </c>
      <c r="H1894" s="116">
        <v>1266</v>
      </c>
      <c r="I1894" s="116">
        <v>36</v>
      </c>
      <c r="J1894" s="116">
        <v>27</v>
      </c>
    </row>
    <row r="1895" spans="1:10" x14ac:dyDescent="0.25">
      <c r="A1895" s="116">
        <v>3096</v>
      </c>
      <c r="B1895" t="s">
        <v>4169</v>
      </c>
      <c r="C1895" s="116">
        <v>47</v>
      </c>
      <c r="D1895" s="116" t="s">
        <v>51</v>
      </c>
      <c r="E1895" t="s">
        <v>4168</v>
      </c>
      <c r="F1895" s="116" t="s">
        <v>453</v>
      </c>
      <c r="G1895" s="116" t="s">
        <v>2010</v>
      </c>
      <c r="H1895" s="116">
        <v>1267</v>
      </c>
      <c r="I1895" s="116">
        <v>37</v>
      </c>
      <c r="J1895" s="116">
        <v>31</v>
      </c>
    </row>
    <row r="1896" spans="1:10" x14ac:dyDescent="0.25">
      <c r="A1896" s="116">
        <v>3097</v>
      </c>
      <c r="B1896" t="s">
        <v>4169</v>
      </c>
      <c r="C1896" s="116">
        <v>47</v>
      </c>
      <c r="D1896" s="116" t="s">
        <v>51</v>
      </c>
      <c r="E1896" t="s">
        <v>4168</v>
      </c>
      <c r="F1896" s="116" t="s">
        <v>455</v>
      </c>
      <c r="G1896" s="116" t="s">
        <v>2011</v>
      </c>
      <c r="H1896" s="116">
        <v>1268</v>
      </c>
      <c r="I1896" s="116">
        <v>38</v>
      </c>
      <c r="J1896" s="116">
        <v>3</v>
      </c>
    </row>
    <row r="1897" spans="1:10" x14ac:dyDescent="0.25">
      <c r="A1897" s="116">
        <v>3098</v>
      </c>
      <c r="B1897" t="s">
        <v>4169</v>
      </c>
      <c r="C1897" s="116">
        <v>47</v>
      </c>
      <c r="D1897" s="116" t="s">
        <v>51</v>
      </c>
      <c r="E1897" t="s">
        <v>4168</v>
      </c>
      <c r="F1897" s="116" t="s">
        <v>457</v>
      </c>
      <c r="G1897" s="116" t="s">
        <v>2012</v>
      </c>
      <c r="H1897" s="116">
        <v>1269</v>
      </c>
      <c r="I1897" s="116">
        <v>39</v>
      </c>
      <c r="J1897" s="116">
        <v>22</v>
      </c>
    </row>
    <row r="1898" spans="1:10" x14ac:dyDescent="0.25">
      <c r="A1898" s="116">
        <v>3099</v>
      </c>
      <c r="B1898" t="s">
        <v>4169</v>
      </c>
      <c r="C1898" s="116">
        <v>47</v>
      </c>
      <c r="D1898" s="116" t="s">
        <v>51</v>
      </c>
      <c r="E1898" t="s">
        <v>4168</v>
      </c>
      <c r="F1898" s="116" t="s">
        <v>459</v>
      </c>
      <c r="G1898" s="116" t="s">
        <v>2013</v>
      </c>
      <c r="H1898" s="116">
        <v>1270</v>
      </c>
      <c r="I1898" s="116">
        <v>40</v>
      </c>
      <c r="J1898" s="116">
        <v>9</v>
      </c>
    </row>
    <row r="1899" spans="1:10" x14ac:dyDescent="0.25">
      <c r="A1899" s="116">
        <v>3100</v>
      </c>
      <c r="B1899" t="s">
        <v>4169</v>
      </c>
      <c r="C1899" s="116">
        <v>47</v>
      </c>
      <c r="D1899" s="116" t="s">
        <v>51</v>
      </c>
      <c r="E1899" t="s">
        <v>4168</v>
      </c>
      <c r="F1899" s="116" t="s">
        <v>461</v>
      </c>
      <c r="G1899" s="116" t="s">
        <v>2014</v>
      </c>
      <c r="H1899" s="116">
        <v>1271</v>
      </c>
      <c r="I1899" s="116">
        <v>41</v>
      </c>
      <c r="J1899" s="116">
        <v>47</v>
      </c>
    </row>
    <row r="1900" spans="1:10" ht="30" x14ac:dyDescent="0.25">
      <c r="A1900" s="116">
        <v>3101</v>
      </c>
      <c r="B1900" t="s">
        <v>4169</v>
      </c>
      <c r="C1900" s="116">
        <v>47</v>
      </c>
      <c r="D1900" s="116" t="s">
        <v>51</v>
      </c>
      <c r="E1900" t="s">
        <v>4168</v>
      </c>
      <c r="F1900" s="116" t="s">
        <v>463</v>
      </c>
      <c r="G1900" s="116" t="s">
        <v>2015</v>
      </c>
      <c r="H1900" s="116">
        <v>1272</v>
      </c>
      <c r="I1900" s="116">
        <v>42</v>
      </c>
      <c r="J1900" s="116">
        <v>19</v>
      </c>
    </row>
    <row r="1901" spans="1:10" x14ac:dyDescent="0.25">
      <c r="A1901" s="116">
        <v>3102</v>
      </c>
      <c r="B1901" t="s">
        <v>4169</v>
      </c>
      <c r="C1901" s="116">
        <v>47</v>
      </c>
      <c r="D1901" s="116" t="s">
        <v>51</v>
      </c>
      <c r="E1901" t="s">
        <v>4168</v>
      </c>
      <c r="F1901" s="116" t="s">
        <v>465</v>
      </c>
      <c r="G1901" s="116" t="s">
        <v>2016</v>
      </c>
      <c r="H1901" s="116">
        <v>1273</v>
      </c>
      <c r="I1901" s="116">
        <v>43</v>
      </c>
      <c r="J1901" s="116">
        <v>2</v>
      </c>
    </row>
    <row r="1902" spans="1:10" ht="30" x14ac:dyDescent="0.25">
      <c r="A1902" s="116">
        <v>3103</v>
      </c>
      <c r="B1902" t="s">
        <v>4169</v>
      </c>
      <c r="C1902" s="116">
        <v>47</v>
      </c>
      <c r="D1902" s="116" t="s">
        <v>51</v>
      </c>
      <c r="E1902" t="s">
        <v>4168</v>
      </c>
      <c r="F1902" s="116" t="s">
        <v>467</v>
      </c>
      <c r="G1902" s="116" t="s">
        <v>2017</v>
      </c>
      <c r="H1902" s="116">
        <v>1274</v>
      </c>
      <c r="I1902" s="116">
        <v>44</v>
      </c>
      <c r="J1902" s="116">
        <v>18</v>
      </c>
    </row>
    <row r="1903" spans="1:10" x14ac:dyDescent="0.25">
      <c r="A1903" s="116">
        <v>3104</v>
      </c>
      <c r="B1903" t="s">
        <v>4169</v>
      </c>
      <c r="C1903" s="116">
        <v>47</v>
      </c>
      <c r="D1903" s="116" t="s">
        <v>51</v>
      </c>
      <c r="E1903" t="s">
        <v>4168</v>
      </c>
      <c r="F1903" s="116" t="s">
        <v>469</v>
      </c>
      <c r="G1903" s="116" t="s">
        <v>2018</v>
      </c>
      <c r="H1903" s="116">
        <v>1275</v>
      </c>
      <c r="I1903" s="116">
        <v>45</v>
      </c>
      <c r="J1903" s="116">
        <v>40</v>
      </c>
    </row>
    <row r="1904" spans="1:10" x14ac:dyDescent="0.25">
      <c r="A1904" s="116">
        <v>3105</v>
      </c>
      <c r="B1904" t="s">
        <v>4169</v>
      </c>
      <c r="C1904" s="116">
        <v>47</v>
      </c>
      <c r="D1904" s="116" t="s">
        <v>51</v>
      </c>
      <c r="E1904" t="s">
        <v>4168</v>
      </c>
      <c r="F1904" s="116" t="s">
        <v>471</v>
      </c>
      <c r="G1904" s="116" t="s">
        <v>2019</v>
      </c>
      <c r="H1904" s="116">
        <v>1276</v>
      </c>
      <c r="I1904" s="116">
        <v>46</v>
      </c>
      <c r="J1904" s="116">
        <v>25</v>
      </c>
    </row>
    <row r="1905" spans="1:10" x14ac:dyDescent="0.25">
      <c r="A1905" s="116">
        <v>3106</v>
      </c>
      <c r="B1905" t="s">
        <v>4169</v>
      </c>
      <c r="C1905" s="116">
        <v>47</v>
      </c>
      <c r="D1905" s="116" t="s">
        <v>51</v>
      </c>
      <c r="E1905" t="s">
        <v>4168</v>
      </c>
      <c r="F1905" s="116" t="s">
        <v>473</v>
      </c>
      <c r="G1905" s="116" t="s">
        <v>2020</v>
      </c>
      <c r="H1905" s="116">
        <v>1277</v>
      </c>
      <c r="I1905" s="116">
        <v>47</v>
      </c>
      <c r="J1905" s="116">
        <v>11</v>
      </c>
    </row>
    <row r="1906" spans="1:10" x14ac:dyDescent="0.25">
      <c r="A1906" s="116">
        <v>3107</v>
      </c>
      <c r="B1906" t="s">
        <v>4170</v>
      </c>
      <c r="C1906" s="116">
        <v>47</v>
      </c>
      <c r="D1906" s="116" t="s">
        <v>28</v>
      </c>
      <c r="E1906" t="s">
        <v>2021</v>
      </c>
      <c r="F1906" s="116" t="s">
        <v>381</v>
      </c>
      <c r="G1906" s="116" t="s">
        <v>2022</v>
      </c>
      <c r="H1906" s="116">
        <v>1615</v>
      </c>
      <c r="I1906" s="116">
        <v>1</v>
      </c>
      <c r="J1906" s="116">
        <v>37</v>
      </c>
    </row>
    <row r="1907" spans="1:10" x14ac:dyDescent="0.25">
      <c r="A1907" s="116">
        <v>3108</v>
      </c>
      <c r="B1907" t="s">
        <v>4170</v>
      </c>
      <c r="C1907" s="116">
        <v>47</v>
      </c>
      <c r="D1907" s="116" t="s">
        <v>28</v>
      </c>
      <c r="E1907" t="s">
        <v>2021</v>
      </c>
      <c r="F1907" s="116" t="s">
        <v>383</v>
      </c>
      <c r="G1907" s="116" t="s">
        <v>2023</v>
      </c>
      <c r="H1907" s="116">
        <v>1616</v>
      </c>
      <c r="I1907" s="116">
        <v>2</v>
      </c>
      <c r="J1907" s="116">
        <v>12</v>
      </c>
    </row>
    <row r="1908" spans="1:10" x14ac:dyDescent="0.25">
      <c r="A1908" s="116">
        <v>3109</v>
      </c>
      <c r="B1908" t="s">
        <v>4170</v>
      </c>
      <c r="C1908" s="116">
        <v>47</v>
      </c>
      <c r="D1908" s="116" t="s">
        <v>28</v>
      </c>
      <c r="E1908" t="s">
        <v>2021</v>
      </c>
      <c r="F1908" s="116" t="s">
        <v>385</v>
      </c>
      <c r="G1908" s="116" t="s">
        <v>2024</v>
      </c>
      <c r="H1908" s="116">
        <v>1617</v>
      </c>
      <c r="I1908" s="116">
        <v>3</v>
      </c>
      <c r="J1908" s="116">
        <v>35</v>
      </c>
    </row>
    <row r="1909" spans="1:10" x14ac:dyDescent="0.25">
      <c r="A1909" s="116">
        <v>3110</v>
      </c>
      <c r="B1909" t="s">
        <v>4170</v>
      </c>
      <c r="C1909" s="116">
        <v>47</v>
      </c>
      <c r="D1909" s="116" t="s">
        <v>28</v>
      </c>
      <c r="E1909" t="s">
        <v>2021</v>
      </c>
      <c r="F1909" s="116" t="s">
        <v>387</v>
      </c>
      <c r="G1909" s="116" t="s">
        <v>2025</v>
      </c>
      <c r="H1909" s="116">
        <v>1618</v>
      </c>
      <c r="I1909" s="116">
        <v>4</v>
      </c>
      <c r="J1909" s="116">
        <v>45</v>
      </c>
    </row>
    <row r="1910" spans="1:10" x14ac:dyDescent="0.25">
      <c r="A1910" s="116">
        <v>3111</v>
      </c>
      <c r="B1910" t="s">
        <v>4170</v>
      </c>
      <c r="C1910" s="116">
        <v>47</v>
      </c>
      <c r="D1910" s="116" t="s">
        <v>28</v>
      </c>
      <c r="E1910" t="s">
        <v>2021</v>
      </c>
      <c r="F1910" s="116" t="s">
        <v>389</v>
      </c>
      <c r="G1910" s="116" t="s">
        <v>2026</v>
      </c>
      <c r="H1910" s="116">
        <v>1619</v>
      </c>
      <c r="I1910" s="116">
        <v>5</v>
      </c>
      <c r="J1910" s="116">
        <v>7</v>
      </c>
    </row>
    <row r="1911" spans="1:10" x14ac:dyDescent="0.25">
      <c r="A1911" s="116">
        <v>3112</v>
      </c>
      <c r="B1911" t="s">
        <v>4170</v>
      </c>
      <c r="C1911" s="116">
        <v>47</v>
      </c>
      <c r="D1911" s="116" t="s">
        <v>28</v>
      </c>
      <c r="E1911" t="s">
        <v>2021</v>
      </c>
      <c r="F1911" s="116" t="s">
        <v>391</v>
      </c>
      <c r="G1911" s="116" t="s">
        <v>2027</v>
      </c>
      <c r="H1911" s="116">
        <v>1620</v>
      </c>
      <c r="I1911" s="116">
        <v>6</v>
      </c>
      <c r="J1911" s="116">
        <v>10</v>
      </c>
    </row>
    <row r="1912" spans="1:10" x14ac:dyDescent="0.25">
      <c r="A1912" s="116">
        <v>3113</v>
      </c>
      <c r="B1912" t="s">
        <v>4170</v>
      </c>
      <c r="C1912" s="116">
        <v>47</v>
      </c>
      <c r="D1912" s="116" t="s">
        <v>28</v>
      </c>
      <c r="E1912" t="s">
        <v>2021</v>
      </c>
      <c r="F1912" s="116" t="s">
        <v>393</v>
      </c>
      <c r="G1912" s="116" t="s">
        <v>2028</v>
      </c>
      <c r="H1912" s="116">
        <v>1621</v>
      </c>
      <c r="I1912" s="116">
        <v>7</v>
      </c>
      <c r="J1912" s="116">
        <v>26</v>
      </c>
    </row>
    <row r="1913" spans="1:10" x14ac:dyDescent="0.25">
      <c r="A1913" s="116">
        <v>3114</v>
      </c>
      <c r="B1913" t="s">
        <v>4170</v>
      </c>
      <c r="C1913" s="116">
        <v>47</v>
      </c>
      <c r="D1913" s="116" t="s">
        <v>28</v>
      </c>
      <c r="E1913" t="s">
        <v>2021</v>
      </c>
      <c r="F1913" s="116" t="s">
        <v>395</v>
      </c>
      <c r="G1913" s="116" t="s">
        <v>2029</v>
      </c>
      <c r="H1913" s="116">
        <v>1622</v>
      </c>
      <c r="I1913" s="116">
        <v>8</v>
      </c>
      <c r="J1913" s="116">
        <v>14</v>
      </c>
    </row>
    <row r="1914" spans="1:10" x14ac:dyDescent="0.25">
      <c r="A1914" s="116">
        <v>3115</v>
      </c>
      <c r="B1914" t="s">
        <v>4170</v>
      </c>
      <c r="C1914" s="116">
        <v>47</v>
      </c>
      <c r="D1914" s="116" t="s">
        <v>28</v>
      </c>
      <c r="E1914" t="s">
        <v>2021</v>
      </c>
      <c r="F1914" s="116" t="s">
        <v>397</v>
      </c>
      <c r="G1914" s="116" t="s">
        <v>2030</v>
      </c>
      <c r="H1914" s="116">
        <v>1623</v>
      </c>
      <c r="I1914" s="116">
        <v>9</v>
      </c>
      <c r="J1914" s="116">
        <v>8</v>
      </c>
    </row>
    <row r="1915" spans="1:10" x14ac:dyDescent="0.25">
      <c r="A1915" s="116">
        <v>3116</v>
      </c>
      <c r="B1915" t="s">
        <v>4170</v>
      </c>
      <c r="C1915" s="116">
        <v>47</v>
      </c>
      <c r="D1915" s="116" t="s">
        <v>28</v>
      </c>
      <c r="E1915" t="s">
        <v>2021</v>
      </c>
      <c r="F1915" s="116" t="s">
        <v>399</v>
      </c>
      <c r="G1915" s="116" t="s">
        <v>2031</v>
      </c>
      <c r="H1915" s="116">
        <v>1624</v>
      </c>
      <c r="I1915" s="116">
        <v>10</v>
      </c>
      <c r="J1915" s="116">
        <v>4</v>
      </c>
    </row>
    <row r="1916" spans="1:10" x14ac:dyDescent="0.25">
      <c r="A1916" s="116">
        <v>3117</v>
      </c>
      <c r="B1916" t="s">
        <v>4170</v>
      </c>
      <c r="C1916" s="116">
        <v>47</v>
      </c>
      <c r="D1916" s="116" t="s">
        <v>28</v>
      </c>
      <c r="E1916" t="s">
        <v>2021</v>
      </c>
      <c r="F1916" s="116" t="s">
        <v>401</v>
      </c>
      <c r="G1916" s="116" t="s">
        <v>2032</v>
      </c>
      <c r="H1916" s="116">
        <v>1625</v>
      </c>
      <c r="I1916" s="116">
        <v>11</v>
      </c>
      <c r="J1916" s="116">
        <v>21</v>
      </c>
    </row>
    <row r="1917" spans="1:10" x14ac:dyDescent="0.25">
      <c r="A1917" s="116">
        <v>3118</v>
      </c>
      <c r="B1917" t="s">
        <v>4170</v>
      </c>
      <c r="C1917" s="116">
        <v>47</v>
      </c>
      <c r="D1917" s="116" t="s">
        <v>28</v>
      </c>
      <c r="E1917" t="s">
        <v>2021</v>
      </c>
      <c r="F1917" s="116" t="s">
        <v>403</v>
      </c>
      <c r="G1917" s="116" t="s">
        <v>2033</v>
      </c>
      <c r="H1917" s="116">
        <v>1626</v>
      </c>
      <c r="I1917" s="116">
        <v>12</v>
      </c>
      <c r="J1917" s="116">
        <v>46</v>
      </c>
    </row>
    <row r="1918" spans="1:10" x14ac:dyDescent="0.25">
      <c r="A1918" s="116">
        <v>3119</v>
      </c>
      <c r="B1918" t="s">
        <v>4170</v>
      </c>
      <c r="C1918" s="116">
        <v>47</v>
      </c>
      <c r="D1918" s="116" t="s">
        <v>28</v>
      </c>
      <c r="E1918" t="s">
        <v>2021</v>
      </c>
      <c r="F1918" s="116" t="s">
        <v>405</v>
      </c>
      <c r="G1918" s="116" t="s">
        <v>2034</v>
      </c>
      <c r="H1918" s="116">
        <v>1627</v>
      </c>
      <c r="I1918" s="116">
        <v>13</v>
      </c>
      <c r="J1918" s="116">
        <v>42</v>
      </c>
    </row>
    <row r="1919" spans="1:10" x14ac:dyDescent="0.25">
      <c r="A1919" s="116">
        <v>3120</v>
      </c>
      <c r="B1919" t="s">
        <v>4170</v>
      </c>
      <c r="C1919" s="116">
        <v>47</v>
      </c>
      <c r="D1919" s="116" t="s">
        <v>28</v>
      </c>
      <c r="E1919" t="s">
        <v>2021</v>
      </c>
      <c r="F1919" s="116" t="s">
        <v>407</v>
      </c>
      <c r="G1919" s="116" t="s">
        <v>2035</v>
      </c>
      <c r="H1919" s="116">
        <v>1628</v>
      </c>
      <c r="I1919" s="116">
        <v>14</v>
      </c>
      <c r="J1919" s="116">
        <v>29</v>
      </c>
    </row>
    <row r="1920" spans="1:10" x14ac:dyDescent="0.25">
      <c r="A1920" s="116">
        <v>3121</v>
      </c>
      <c r="B1920" t="s">
        <v>4170</v>
      </c>
      <c r="C1920" s="116">
        <v>47</v>
      </c>
      <c r="D1920" s="116" t="s">
        <v>28</v>
      </c>
      <c r="E1920" t="s">
        <v>2021</v>
      </c>
      <c r="F1920" s="116" t="s">
        <v>409</v>
      </c>
      <c r="G1920" s="116" t="s">
        <v>2036</v>
      </c>
      <c r="H1920" s="116">
        <v>1629</v>
      </c>
      <c r="I1920" s="116">
        <v>15</v>
      </c>
      <c r="J1920" s="116">
        <v>17</v>
      </c>
    </row>
    <row r="1921" spans="1:10" ht="30" x14ac:dyDescent="0.25">
      <c r="A1921" s="116">
        <v>3122</v>
      </c>
      <c r="B1921" t="s">
        <v>4170</v>
      </c>
      <c r="C1921" s="116">
        <v>47</v>
      </c>
      <c r="D1921" s="116" t="s">
        <v>28</v>
      </c>
      <c r="E1921" t="s">
        <v>2021</v>
      </c>
      <c r="F1921" s="116" t="s">
        <v>411</v>
      </c>
      <c r="G1921" s="116" t="s">
        <v>2037</v>
      </c>
      <c r="H1921" s="116">
        <v>1630</v>
      </c>
      <c r="I1921" s="116">
        <v>16</v>
      </c>
      <c r="J1921" s="116">
        <v>23</v>
      </c>
    </row>
    <row r="1922" spans="1:10" x14ac:dyDescent="0.25">
      <c r="A1922" s="116">
        <v>3123</v>
      </c>
      <c r="B1922" t="s">
        <v>4170</v>
      </c>
      <c r="C1922" s="116">
        <v>47</v>
      </c>
      <c r="D1922" s="116" t="s">
        <v>28</v>
      </c>
      <c r="E1922" t="s">
        <v>2021</v>
      </c>
      <c r="F1922" s="116" t="s">
        <v>413</v>
      </c>
      <c r="G1922" s="116" t="s">
        <v>2038</v>
      </c>
      <c r="H1922" s="116">
        <v>1631</v>
      </c>
      <c r="I1922" s="116">
        <v>17</v>
      </c>
      <c r="J1922" s="116">
        <v>24</v>
      </c>
    </row>
    <row r="1923" spans="1:10" x14ac:dyDescent="0.25">
      <c r="A1923" s="116">
        <v>3124</v>
      </c>
      <c r="B1923" t="s">
        <v>4170</v>
      </c>
      <c r="C1923" s="116">
        <v>47</v>
      </c>
      <c r="D1923" s="116" t="s">
        <v>28</v>
      </c>
      <c r="E1923" t="s">
        <v>2021</v>
      </c>
      <c r="F1923" s="116" t="s">
        <v>415</v>
      </c>
      <c r="G1923" s="116" t="s">
        <v>2039</v>
      </c>
      <c r="H1923" s="116">
        <v>1632</v>
      </c>
      <c r="I1923" s="116">
        <v>18</v>
      </c>
      <c r="J1923" s="116">
        <v>32</v>
      </c>
    </row>
    <row r="1924" spans="1:10" x14ac:dyDescent="0.25">
      <c r="A1924" s="116">
        <v>3125</v>
      </c>
      <c r="B1924" t="s">
        <v>4170</v>
      </c>
      <c r="C1924" s="116">
        <v>47</v>
      </c>
      <c r="D1924" s="116" t="s">
        <v>28</v>
      </c>
      <c r="E1924" t="s">
        <v>2021</v>
      </c>
      <c r="F1924" s="116" t="s">
        <v>417</v>
      </c>
      <c r="G1924" s="116" t="s">
        <v>2040</v>
      </c>
      <c r="H1924" s="116">
        <v>1633</v>
      </c>
      <c r="I1924" s="116">
        <v>19</v>
      </c>
      <c r="J1924" s="116">
        <v>16</v>
      </c>
    </row>
    <row r="1925" spans="1:10" x14ac:dyDescent="0.25">
      <c r="A1925" s="116">
        <v>3126</v>
      </c>
      <c r="B1925" t="s">
        <v>4170</v>
      </c>
      <c r="C1925" s="116">
        <v>47</v>
      </c>
      <c r="D1925" s="116" t="s">
        <v>28</v>
      </c>
      <c r="E1925" t="s">
        <v>2021</v>
      </c>
      <c r="F1925" s="116" t="s">
        <v>419</v>
      </c>
      <c r="G1925" s="116" t="s">
        <v>2041</v>
      </c>
      <c r="H1925" s="116">
        <v>1634</v>
      </c>
      <c r="I1925" s="116">
        <v>20</v>
      </c>
      <c r="J1925" s="116">
        <v>41</v>
      </c>
    </row>
    <row r="1926" spans="1:10" x14ac:dyDescent="0.25">
      <c r="A1926" s="116">
        <v>3127</v>
      </c>
      <c r="B1926" t="s">
        <v>4170</v>
      </c>
      <c r="C1926" s="116">
        <v>47</v>
      </c>
      <c r="D1926" s="116" t="s">
        <v>28</v>
      </c>
      <c r="E1926" t="s">
        <v>2021</v>
      </c>
      <c r="F1926" s="116" t="s">
        <v>421</v>
      </c>
      <c r="G1926" s="116" t="s">
        <v>2042</v>
      </c>
      <c r="H1926" s="116">
        <v>1635</v>
      </c>
      <c r="I1926" s="116">
        <v>21</v>
      </c>
      <c r="J1926" s="116">
        <v>13</v>
      </c>
    </row>
    <row r="1927" spans="1:10" x14ac:dyDescent="0.25">
      <c r="A1927" s="116">
        <v>3128</v>
      </c>
      <c r="B1927" t="s">
        <v>4170</v>
      </c>
      <c r="C1927" s="116">
        <v>47</v>
      </c>
      <c r="D1927" s="116" t="s">
        <v>28</v>
      </c>
      <c r="E1927" t="s">
        <v>2021</v>
      </c>
      <c r="F1927" s="116" t="s">
        <v>423</v>
      </c>
      <c r="G1927" s="116" t="s">
        <v>2043</v>
      </c>
      <c r="H1927" s="116">
        <v>1636</v>
      </c>
      <c r="I1927" s="116">
        <v>22</v>
      </c>
      <c r="J1927" s="116">
        <v>39</v>
      </c>
    </row>
    <row r="1928" spans="1:10" x14ac:dyDescent="0.25">
      <c r="A1928" s="116">
        <v>3129</v>
      </c>
      <c r="B1928" t="s">
        <v>4170</v>
      </c>
      <c r="C1928" s="116">
        <v>47</v>
      </c>
      <c r="D1928" s="116" t="s">
        <v>28</v>
      </c>
      <c r="E1928" t="s">
        <v>2021</v>
      </c>
      <c r="F1928" s="116" t="s">
        <v>425</v>
      </c>
      <c r="G1928" s="116" t="s">
        <v>2044</v>
      </c>
      <c r="H1928" s="116">
        <v>1637</v>
      </c>
      <c r="I1928" s="116">
        <v>23</v>
      </c>
      <c r="J1928" s="116">
        <v>6</v>
      </c>
    </row>
    <row r="1929" spans="1:10" x14ac:dyDescent="0.25">
      <c r="A1929" s="116">
        <v>3130</v>
      </c>
      <c r="B1929" t="s">
        <v>4170</v>
      </c>
      <c r="C1929" s="116">
        <v>47</v>
      </c>
      <c r="D1929" s="116" t="s">
        <v>28</v>
      </c>
      <c r="E1929" t="s">
        <v>2021</v>
      </c>
      <c r="F1929" s="116" t="s">
        <v>427</v>
      </c>
      <c r="G1929" s="116" t="s">
        <v>2045</v>
      </c>
      <c r="H1929" s="116">
        <v>1638</v>
      </c>
      <c r="I1929" s="116">
        <v>24</v>
      </c>
      <c r="J1929" s="116">
        <v>34</v>
      </c>
    </row>
    <row r="1930" spans="1:10" x14ac:dyDescent="0.25">
      <c r="A1930" s="116">
        <v>3131</v>
      </c>
      <c r="B1930" t="s">
        <v>4170</v>
      </c>
      <c r="C1930" s="116">
        <v>47</v>
      </c>
      <c r="D1930" s="116" t="s">
        <v>28</v>
      </c>
      <c r="E1930" t="s">
        <v>2021</v>
      </c>
      <c r="F1930" s="116" t="s">
        <v>429</v>
      </c>
      <c r="G1930" s="116" t="s">
        <v>2046</v>
      </c>
      <c r="H1930" s="116">
        <v>1639</v>
      </c>
      <c r="I1930" s="116">
        <v>25</v>
      </c>
      <c r="J1930" s="116">
        <v>5</v>
      </c>
    </row>
    <row r="1931" spans="1:10" x14ac:dyDescent="0.25">
      <c r="A1931" s="116">
        <v>3132</v>
      </c>
      <c r="B1931" t="s">
        <v>4170</v>
      </c>
      <c r="C1931" s="116">
        <v>47</v>
      </c>
      <c r="D1931" s="116" t="s">
        <v>28</v>
      </c>
      <c r="E1931" t="s">
        <v>2021</v>
      </c>
      <c r="F1931" s="116" t="s">
        <v>431</v>
      </c>
      <c r="G1931" s="116" t="s">
        <v>2047</v>
      </c>
      <c r="H1931" s="116">
        <v>1640</v>
      </c>
      <c r="I1931" s="116">
        <v>26</v>
      </c>
      <c r="J1931" s="116">
        <v>30</v>
      </c>
    </row>
    <row r="1932" spans="1:10" x14ac:dyDescent="0.25">
      <c r="A1932" s="116">
        <v>3133</v>
      </c>
      <c r="B1932" t="s">
        <v>4170</v>
      </c>
      <c r="C1932" s="116">
        <v>47</v>
      </c>
      <c r="D1932" s="116" t="s">
        <v>28</v>
      </c>
      <c r="E1932" t="s">
        <v>2021</v>
      </c>
      <c r="F1932" s="116" t="s">
        <v>433</v>
      </c>
      <c r="G1932" s="116" t="s">
        <v>2048</v>
      </c>
      <c r="H1932" s="116">
        <v>1641</v>
      </c>
      <c r="I1932" s="116">
        <v>27</v>
      </c>
      <c r="J1932" s="116">
        <v>43</v>
      </c>
    </row>
    <row r="1933" spans="1:10" x14ac:dyDescent="0.25">
      <c r="A1933" s="116">
        <v>3134</v>
      </c>
      <c r="B1933" t="s">
        <v>4170</v>
      </c>
      <c r="C1933" s="116">
        <v>47</v>
      </c>
      <c r="D1933" s="116" t="s">
        <v>28</v>
      </c>
      <c r="E1933" t="s">
        <v>2021</v>
      </c>
      <c r="F1933" s="116" t="s">
        <v>435</v>
      </c>
      <c r="G1933" s="116" t="s">
        <v>2049</v>
      </c>
      <c r="H1933" s="116">
        <v>1642</v>
      </c>
      <c r="I1933" s="116">
        <v>28</v>
      </c>
      <c r="J1933" s="116">
        <v>33</v>
      </c>
    </row>
    <row r="1934" spans="1:10" x14ac:dyDescent="0.25">
      <c r="A1934" s="116">
        <v>3135</v>
      </c>
      <c r="B1934" t="s">
        <v>4170</v>
      </c>
      <c r="C1934" s="116">
        <v>47</v>
      </c>
      <c r="D1934" s="116" t="s">
        <v>28</v>
      </c>
      <c r="E1934" t="s">
        <v>2021</v>
      </c>
      <c r="F1934" s="116" t="s">
        <v>437</v>
      </c>
      <c r="G1934" s="116" t="s">
        <v>2050</v>
      </c>
      <c r="H1934" s="116">
        <v>1643</v>
      </c>
      <c r="I1934" s="116">
        <v>29</v>
      </c>
      <c r="J1934" s="116">
        <v>15</v>
      </c>
    </row>
    <row r="1935" spans="1:10" x14ac:dyDescent="0.25">
      <c r="A1935" s="116">
        <v>3136</v>
      </c>
      <c r="B1935" t="s">
        <v>4170</v>
      </c>
      <c r="C1935" s="116">
        <v>47</v>
      </c>
      <c r="D1935" s="116" t="s">
        <v>28</v>
      </c>
      <c r="E1935" t="s">
        <v>2021</v>
      </c>
      <c r="F1935" s="116" t="s">
        <v>439</v>
      </c>
      <c r="G1935" s="116" t="s">
        <v>2051</v>
      </c>
      <c r="H1935" s="116">
        <v>1644</v>
      </c>
      <c r="I1935" s="116">
        <v>30</v>
      </c>
      <c r="J1935" s="116">
        <v>36</v>
      </c>
    </row>
    <row r="1936" spans="1:10" ht="30" x14ac:dyDescent="0.25">
      <c r="A1936" s="116">
        <v>3137</v>
      </c>
      <c r="B1936" t="s">
        <v>4170</v>
      </c>
      <c r="C1936" s="116">
        <v>47</v>
      </c>
      <c r="D1936" s="116" t="s">
        <v>28</v>
      </c>
      <c r="E1936" t="s">
        <v>2021</v>
      </c>
      <c r="F1936" s="116" t="s">
        <v>441</v>
      </c>
      <c r="G1936" s="116" t="s">
        <v>2052</v>
      </c>
      <c r="H1936" s="116">
        <v>1645</v>
      </c>
      <c r="I1936" s="116">
        <v>31</v>
      </c>
      <c r="J1936" s="116">
        <v>20</v>
      </c>
    </row>
    <row r="1937" spans="1:10" x14ac:dyDescent="0.25">
      <c r="A1937" s="116">
        <v>3138</v>
      </c>
      <c r="B1937" t="s">
        <v>4170</v>
      </c>
      <c r="C1937" s="116">
        <v>47</v>
      </c>
      <c r="D1937" s="116" t="s">
        <v>28</v>
      </c>
      <c r="E1937" t="s">
        <v>2021</v>
      </c>
      <c r="F1937" s="116" t="s">
        <v>443</v>
      </c>
      <c r="G1937" s="116" t="s">
        <v>2053</v>
      </c>
      <c r="H1937" s="116">
        <v>1646</v>
      </c>
      <c r="I1937" s="116">
        <v>32</v>
      </c>
      <c r="J1937" s="116">
        <v>44</v>
      </c>
    </row>
    <row r="1938" spans="1:10" ht="30" x14ac:dyDescent="0.25">
      <c r="A1938" s="116">
        <v>3139</v>
      </c>
      <c r="B1938" t="s">
        <v>4170</v>
      </c>
      <c r="C1938" s="116">
        <v>47</v>
      </c>
      <c r="D1938" s="116" t="s">
        <v>28</v>
      </c>
      <c r="E1938" t="s">
        <v>2021</v>
      </c>
      <c r="F1938" s="116" t="s">
        <v>445</v>
      </c>
      <c r="G1938" s="116" t="s">
        <v>2054</v>
      </c>
      <c r="H1938" s="116">
        <v>1647</v>
      </c>
      <c r="I1938" s="116">
        <v>33</v>
      </c>
      <c r="J1938" s="116">
        <v>1</v>
      </c>
    </row>
    <row r="1939" spans="1:10" x14ac:dyDescent="0.25">
      <c r="A1939" s="116">
        <v>3140</v>
      </c>
      <c r="B1939" t="s">
        <v>4170</v>
      </c>
      <c r="C1939" s="116">
        <v>47</v>
      </c>
      <c r="D1939" s="116" t="s">
        <v>28</v>
      </c>
      <c r="E1939" t="s">
        <v>2021</v>
      </c>
      <c r="F1939" s="116" t="s">
        <v>447</v>
      </c>
      <c r="G1939" s="116" t="s">
        <v>2055</v>
      </c>
      <c r="H1939" s="116">
        <v>1648</v>
      </c>
      <c r="I1939" s="116">
        <v>34</v>
      </c>
      <c r="J1939" s="116">
        <v>28</v>
      </c>
    </row>
    <row r="1940" spans="1:10" x14ac:dyDescent="0.25">
      <c r="A1940" s="116">
        <v>3141</v>
      </c>
      <c r="B1940" t="s">
        <v>4170</v>
      </c>
      <c r="C1940" s="116">
        <v>47</v>
      </c>
      <c r="D1940" s="116" t="s">
        <v>28</v>
      </c>
      <c r="E1940" t="s">
        <v>2021</v>
      </c>
      <c r="F1940" s="116" t="s">
        <v>449</v>
      </c>
      <c r="G1940" s="116" t="s">
        <v>2056</v>
      </c>
      <c r="H1940" s="116">
        <v>1649</v>
      </c>
      <c r="I1940" s="116">
        <v>35</v>
      </c>
      <c r="J1940" s="116">
        <v>38</v>
      </c>
    </row>
    <row r="1941" spans="1:10" x14ac:dyDescent="0.25">
      <c r="A1941" s="116">
        <v>3142</v>
      </c>
      <c r="B1941" t="s">
        <v>4170</v>
      </c>
      <c r="C1941" s="116">
        <v>47</v>
      </c>
      <c r="D1941" s="116" t="s">
        <v>28</v>
      </c>
      <c r="E1941" t="s">
        <v>2021</v>
      </c>
      <c r="F1941" s="116" t="s">
        <v>451</v>
      </c>
      <c r="G1941" s="116" t="s">
        <v>2057</v>
      </c>
      <c r="H1941" s="116">
        <v>1650</v>
      </c>
      <c r="I1941" s="116">
        <v>36</v>
      </c>
      <c r="J1941" s="116">
        <v>27</v>
      </c>
    </row>
    <row r="1942" spans="1:10" x14ac:dyDescent="0.25">
      <c r="A1942" s="116">
        <v>3143</v>
      </c>
      <c r="B1942" t="s">
        <v>4170</v>
      </c>
      <c r="C1942" s="116">
        <v>47</v>
      </c>
      <c r="D1942" s="116" t="s">
        <v>28</v>
      </c>
      <c r="E1942" t="s">
        <v>2021</v>
      </c>
      <c r="F1942" s="116" t="s">
        <v>453</v>
      </c>
      <c r="G1942" s="116" t="s">
        <v>2058</v>
      </c>
      <c r="H1942" s="116">
        <v>1651</v>
      </c>
      <c r="I1942" s="116">
        <v>37</v>
      </c>
      <c r="J1942" s="116">
        <v>31</v>
      </c>
    </row>
    <row r="1943" spans="1:10" x14ac:dyDescent="0.25">
      <c r="A1943" s="116">
        <v>3144</v>
      </c>
      <c r="B1943" t="s">
        <v>4170</v>
      </c>
      <c r="C1943" s="116">
        <v>47</v>
      </c>
      <c r="D1943" s="116" t="s">
        <v>28</v>
      </c>
      <c r="E1943" t="s">
        <v>2021</v>
      </c>
      <c r="F1943" s="116" t="s">
        <v>455</v>
      </c>
      <c r="G1943" s="116" t="s">
        <v>2059</v>
      </c>
      <c r="H1943" s="116">
        <v>1652</v>
      </c>
      <c r="I1943" s="116">
        <v>38</v>
      </c>
      <c r="J1943" s="116">
        <v>3</v>
      </c>
    </row>
    <row r="1944" spans="1:10" x14ac:dyDescent="0.25">
      <c r="A1944" s="116">
        <v>3145</v>
      </c>
      <c r="B1944" t="s">
        <v>4170</v>
      </c>
      <c r="C1944" s="116">
        <v>47</v>
      </c>
      <c r="D1944" s="116" t="s">
        <v>28</v>
      </c>
      <c r="E1944" t="s">
        <v>2021</v>
      </c>
      <c r="F1944" s="116" t="s">
        <v>457</v>
      </c>
      <c r="G1944" s="116" t="s">
        <v>2060</v>
      </c>
      <c r="H1944" s="116">
        <v>1653</v>
      </c>
      <c r="I1944" s="116">
        <v>39</v>
      </c>
      <c r="J1944" s="116">
        <v>22</v>
      </c>
    </row>
    <row r="1945" spans="1:10" x14ac:dyDescent="0.25">
      <c r="A1945" s="116">
        <v>3146</v>
      </c>
      <c r="B1945" t="s">
        <v>4170</v>
      </c>
      <c r="C1945" s="116">
        <v>47</v>
      </c>
      <c r="D1945" s="116" t="s">
        <v>28</v>
      </c>
      <c r="E1945" t="s">
        <v>2021</v>
      </c>
      <c r="F1945" s="116" t="s">
        <v>459</v>
      </c>
      <c r="G1945" s="116" t="s">
        <v>2061</v>
      </c>
      <c r="H1945" s="116">
        <v>1654</v>
      </c>
      <c r="I1945" s="116">
        <v>40</v>
      </c>
      <c r="J1945" s="116">
        <v>9</v>
      </c>
    </row>
    <row r="1946" spans="1:10" ht="30" x14ac:dyDescent="0.25">
      <c r="A1946" s="116">
        <v>3147</v>
      </c>
      <c r="B1946" t="s">
        <v>4170</v>
      </c>
      <c r="C1946" s="116">
        <v>47</v>
      </c>
      <c r="D1946" s="116" t="s">
        <v>28</v>
      </c>
      <c r="E1946" t="s">
        <v>2021</v>
      </c>
      <c r="F1946" s="116" t="s">
        <v>461</v>
      </c>
      <c r="G1946" s="116" t="s">
        <v>2062</v>
      </c>
      <c r="H1946" s="116">
        <v>1655</v>
      </c>
      <c r="I1946" s="116">
        <v>41</v>
      </c>
      <c r="J1946" s="116">
        <v>47</v>
      </c>
    </row>
    <row r="1947" spans="1:10" ht="30" x14ac:dyDescent="0.25">
      <c r="A1947" s="116">
        <v>3148</v>
      </c>
      <c r="B1947" t="s">
        <v>4170</v>
      </c>
      <c r="C1947" s="116">
        <v>47</v>
      </c>
      <c r="D1947" s="116" t="s">
        <v>28</v>
      </c>
      <c r="E1947" t="s">
        <v>2021</v>
      </c>
      <c r="F1947" s="116" t="s">
        <v>463</v>
      </c>
      <c r="G1947" s="116" t="s">
        <v>2063</v>
      </c>
      <c r="H1947" s="116">
        <v>1656</v>
      </c>
      <c r="I1947" s="116">
        <v>42</v>
      </c>
      <c r="J1947" s="116">
        <v>19</v>
      </c>
    </row>
    <row r="1948" spans="1:10" x14ac:dyDescent="0.25">
      <c r="A1948" s="116">
        <v>3149</v>
      </c>
      <c r="B1948" t="s">
        <v>4170</v>
      </c>
      <c r="C1948" s="116">
        <v>47</v>
      </c>
      <c r="D1948" s="116" t="s">
        <v>28</v>
      </c>
      <c r="E1948" t="s">
        <v>2021</v>
      </c>
      <c r="F1948" s="116" t="s">
        <v>465</v>
      </c>
      <c r="G1948" s="116" t="s">
        <v>2064</v>
      </c>
      <c r="H1948" s="116">
        <v>1657</v>
      </c>
      <c r="I1948" s="116">
        <v>43</v>
      </c>
      <c r="J1948" s="116">
        <v>2</v>
      </c>
    </row>
    <row r="1949" spans="1:10" x14ac:dyDescent="0.25">
      <c r="A1949" s="116">
        <v>3150</v>
      </c>
      <c r="B1949" t="s">
        <v>4170</v>
      </c>
      <c r="C1949" s="116">
        <v>47</v>
      </c>
      <c r="D1949" s="116" t="s">
        <v>28</v>
      </c>
      <c r="E1949" t="s">
        <v>2021</v>
      </c>
      <c r="F1949" s="116" t="s">
        <v>467</v>
      </c>
      <c r="G1949" s="116" t="s">
        <v>2065</v>
      </c>
      <c r="H1949" s="116">
        <v>1658</v>
      </c>
      <c r="I1949" s="116">
        <v>44</v>
      </c>
      <c r="J1949" s="116">
        <v>18</v>
      </c>
    </row>
    <row r="1950" spans="1:10" x14ac:dyDescent="0.25">
      <c r="A1950" s="116">
        <v>3151</v>
      </c>
      <c r="B1950" t="s">
        <v>4170</v>
      </c>
      <c r="C1950" s="116">
        <v>47</v>
      </c>
      <c r="D1950" s="116" t="s">
        <v>28</v>
      </c>
      <c r="E1950" t="s">
        <v>2021</v>
      </c>
      <c r="F1950" s="116" t="s">
        <v>469</v>
      </c>
      <c r="G1950" s="116" t="s">
        <v>2066</v>
      </c>
      <c r="H1950" s="116">
        <v>1659</v>
      </c>
      <c r="I1950" s="116">
        <v>45</v>
      </c>
      <c r="J1950" s="116">
        <v>40</v>
      </c>
    </row>
    <row r="1951" spans="1:10" x14ac:dyDescent="0.25">
      <c r="A1951" s="116">
        <v>3152</v>
      </c>
      <c r="B1951" t="s">
        <v>4170</v>
      </c>
      <c r="C1951" s="116">
        <v>47</v>
      </c>
      <c r="D1951" s="116" t="s">
        <v>28</v>
      </c>
      <c r="E1951" t="s">
        <v>2021</v>
      </c>
      <c r="F1951" s="116" t="s">
        <v>471</v>
      </c>
      <c r="G1951" s="116" t="s">
        <v>2067</v>
      </c>
      <c r="H1951" s="116">
        <v>1660</v>
      </c>
      <c r="I1951" s="116">
        <v>46</v>
      </c>
      <c r="J1951" s="116">
        <v>25</v>
      </c>
    </row>
    <row r="1952" spans="1:10" x14ac:dyDescent="0.25">
      <c r="A1952" s="116">
        <v>3153</v>
      </c>
      <c r="B1952" t="s">
        <v>4170</v>
      </c>
      <c r="C1952" s="116">
        <v>47</v>
      </c>
      <c r="D1952" s="116" t="s">
        <v>28</v>
      </c>
      <c r="E1952" t="s">
        <v>2021</v>
      </c>
      <c r="F1952" s="116" t="s">
        <v>473</v>
      </c>
      <c r="G1952" s="116" t="s">
        <v>2068</v>
      </c>
      <c r="H1952" s="116">
        <v>1661</v>
      </c>
      <c r="I1952" s="116">
        <v>47</v>
      </c>
      <c r="J1952" s="116">
        <v>11</v>
      </c>
    </row>
    <row r="1953" spans="1:10" x14ac:dyDescent="0.25">
      <c r="A1953" s="116">
        <v>3154</v>
      </c>
      <c r="B1953" t="s">
        <v>4171</v>
      </c>
      <c r="C1953" s="116">
        <v>47</v>
      </c>
      <c r="D1953" s="116" t="s">
        <v>51</v>
      </c>
      <c r="E1953" t="s">
        <v>2021</v>
      </c>
      <c r="F1953" s="116" t="s">
        <v>381</v>
      </c>
      <c r="G1953" s="116" t="s">
        <v>2069</v>
      </c>
      <c r="H1953" s="116">
        <v>1325</v>
      </c>
      <c r="I1953" s="116">
        <v>1</v>
      </c>
      <c r="J1953" s="116">
        <v>37</v>
      </c>
    </row>
    <row r="1954" spans="1:10" x14ac:dyDescent="0.25">
      <c r="A1954" s="116">
        <v>3155</v>
      </c>
      <c r="B1954" t="s">
        <v>4171</v>
      </c>
      <c r="C1954" s="116">
        <v>47</v>
      </c>
      <c r="D1954" s="116" t="s">
        <v>51</v>
      </c>
      <c r="E1954" t="s">
        <v>2021</v>
      </c>
      <c r="F1954" s="116" t="s">
        <v>383</v>
      </c>
      <c r="G1954" s="116" t="s">
        <v>2070</v>
      </c>
      <c r="H1954" s="116">
        <v>1326</v>
      </c>
      <c r="I1954" s="116">
        <v>2</v>
      </c>
      <c r="J1954" s="116">
        <v>12</v>
      </c>
    </row>
    <row r="1955" spans="1:10" x14ac:dyDescent="0.25">
      <c r="A1955" s="116">
        <v>3156</v>
      </c>
      <c r="B1955" t="s">
        <v>4171</v>
      </c>
      <c r="C1955" s="116">
        <v>47</v>
      </c>
      <c r="D1955" s="116" t="s">
        <v>51</v>
      </c>
      <c r="E1955" t="s">
        <v>2021</v>
      </c>
      <c r="F1955" s="116" t="s">
        <v>385</v>
      </c>
      <c r="G1955" s="116" t="s">
        <v>2071</v>
      </c>
      <c r="H1955" s="116">
        <v>1327</v>
      </c>
      <c r="I1955" s="116">
        <v>3</v>
      </c>
      <c r="J1955" s="116">
        <v>35</v>
      </c>
    </row>
    <row r="1956" spans="1:10" x14ac:dyDescent="0.25">
      <c r="A1956" s="116">
        <v>3157</v>
      </c>
      <c r="B1956" t="s">
        <v>4171</v>
      </c>
      <c r="C1956" s="116">
        <v>47</v>
      </c>
      <c r="D1956" s="116" t="s">
        <v>51</v>
      </c>
      <c r="E1956" t="s">
        <v>2021</v>
      </c>
      <c r="F1956" s="116" t="s">
        <v>387</v>
      </c>
      <c r="G1956" s="116" t="s">
        <v>2072</v>
      </c>
      <c r="H1956" s="116">
        <v>1328</v>
      </c>
      <c r="I1956" s="116">
        <v>4</v>
      </c>
      <c r="J1956" s="116">
        <v>45</v>
      </c>
    </row>
    <row r="1957" spans="1:10" x14ac:dyDescent="0.25">
      <c r="A1957" s="116">
        <v>3158</v>
      </c>
      <c r="B1957" t="s">
        <v>4171</v>
      </c>
      <c r="C1957" s="116">
        <v>47</v>
      </c>
      <c r="D1957" s="116" t="s">
        <v>51</v>
      </c>
      <c r="E1957" t="s">
        <v>2021</v>
      </c>
      <c r="F1957" s="116" t="s">
        <v>389</v>
      </c>
      <c r="G1957" s="116" t="s">
        <v>2073</v>
      </c>
      <c r="H1957" s="116">
        <v>1329</v>
      </c>
      <c r="I1957" s="116">
        <v>5</v>
      </c>
      <c r="J1957" s="116">
        <v>7</v>
      </c>
    </row>
    <row r="1958" spans="1:10" x14ac:dyDescent="0.25">
      <c r="A1958" s="116">
        <v>3159</v>
      </c>
      <c r="B1958" t="s">
        <v>4171</v>
      </c>
      <c r="C1958" s="116">
        <v>47</v>
      </c>
      <c r="D1958" s="116" t="s">
        <v>51</v>
      </c>
      <c r="E1958" t="s">
        <v>2021</v>
      </c>
      <c r="F1958" s="116" t="s">
        <v>391</v>
      </c>
      <c r="G1958" s="116" t="s">
        <v>2074</v>
      </c>
      <c r="H1958" s="116">
        <v>1330</v>
      </c>
      <c r="I1958" s="116">
        <v>6</v>
      </c>
      <c r="J1958" s="116">
        <v>10</v>
      </c>
    </row>
    <row r="1959" spans="1:10" x14ac:dyDescent="0.25">
      <c r="A1959" s="116">
        <v>3160</v>
      </c>
      <c r="B1959" t="s">
        <v>4171</v>
      </c>
      <c r="C1959" s="116">
        <v>47</v>
      </c>
      <c r="D1959" s="116" t="s">
        <v>51</v>
      </c>
      <c r="E1959" t="s">
        <v>2021</v>
      </c>
      <c r="F1959" s="116" t="s">
        <v>393</v>
      </c>
      <c r="G1959" s="116" t="s">
        <v>2075</v>
      </c>
      <c r="H1959" s="116">
        <v>1331</v>
      </c>
      <c r="I1959" s="116">
        <v>7</v>
      </c>
      <c r="J1959" s="116">
        <v>26</v>
      </c>
    </row>
    <row r="1960" spans="1:10" x14ac:dyDescent="0.25">
      <c r="A1960" s="116">
        <v>3161</v>
      </c>
      <c r="B1960" t="s">
        <v>4171</v>
      </c>
      <c r="C1960" s="116">
        <v>47</v>
      </c>
      <c r="D1960" s="116" t="s">
        <v>51</v>
      </c>
      <c r="E1960" t="s">
        <v>2021</v>
      </c>
      <c r="F1960" s="116" t="s">
        <v>395</v>
      </c>
      <c r="G1960" s="116" t="s">
        <v>2076</v>
      </c>
      <c r="H1960" s="116">
        <v>1332</v>
      </c>
      <c r="I1960" s="116">
        <v>8</v>
      </c>
      <c r="J1960" s="116">
        <v>14</v>
      </c>
    </row>
    <row r="1961" spans="1:10" x14ac:dyDescent="0.25">
      <c r="A1961" s="116">
        <v>3162</v>
      </c>
      <c r="B1961" t="s">
        <v>4171</v>
      </c>
      <c r="C1961" s="116">
        <v>47</v>
      </c>
      <c r="D1961" s="116" t="s">
        <v>51</v>
      </c>
      <c r="E1961" t="s">
        <v>2021</v>
      </c>
      <c r="F1961" s="116" t="s">
        <v>397</v>
      </c>
      <c r="G1961" s="116" t="s">
        <v>2077</v>
      </c>
      <c r="H1961" s="116">
        <v>1333</v>
      </c>
      <c r="I1961" s="116">
        <v>9</v>
      </c>
      <c r="J1961" s="116">
        <v>8</v>
      </c>
    </row>
    <row r="1962" spans="1:10" x14ac:dyDescent="0.25">
      <c r="A1962" s="116">
        <v>3163</v>
      </c>
      <c r="B1962" t="s">
        <v>4171</v>
      </c>
      <c r="C1962" s="116">
        <v>47</v>
      </c>
      <c r="D1962" s="116" t="s">
        <v>51</v>
      </c>
      <c r="E1962" t="s">
        <v>2021</v>
      </c>
      <c r="F1962" s="116" t="s">
        <v>399</v>
      </c>
      <c r="G1962" s="116" t="s">
        <v>2078</v>
      </c>
      <c r="H1962" s="116">
        <v>1334</v>
      </c>
      <c r="I1962" s="116">
        <v>10</v>
      </c>
      <c r="J1962" s="116">
        <v>4</v>
      </c>
    </row>
    <row r="1963" spans="1:10" x14ac:dyDescent="0.25">
      <c r="A1963" s="116">
        <v>3164</v>
      </c>
      <c r="B1963" t="s">
        <v>4171</v>
      </c>
      <c r="C1963" s="116">
        <v>47</v>
      </c>
      <c r="D1963" s="116" t="s">
        <v>51</v>
      </c>
      <c r="E1963" t="s">
        <v>2021</v>
      </c>
      <c r="F1963" s="116" t="s">
        <v>401</v>
      </c>
      <c r="G1963" s="116" t="s">
        <v>2079</v>
      </c>
      <c r="H1963" s="116">
        <v>1335</v>
      </c>
      <c r="I1963" s="116">
        <v>11</v>
      </c>
      <c r="J1963" s="116">
        <v>21</v>
      </c>
    </row>
    <row r="1964" spans="1:10" x14ac:dyDescent="0.25">
      <c r="A1964" s="116">
        <v>3165</v>
      </c>
      <c r="B1964" t="s">
        <v>4171</v>
      </c>
      <c r="C1964" s="116">
        <v>47</v>
      </c>
      <c r="D1964" s="116" t="s">
        <v>51</v>
      </c>
      <c r="E1964" t="s">
        <v>2021</v>
      </c>
      <c r="F1964" s="116" t="s">
        <v>403</v>
      </c>
      <c r="G1964" s="116" t="s">
        <v>2080</v>
      </c>
      <c r="H1964" s="116">
        <v>1336</v>
      </c>
      <c r="I1964" s="116">
        <v>12</v>
      </c>
      <c r="J1964" s="116">
        <v>46</v>
      </c>
    </row>
    <row r="1965" spans="1:10" x14ac:dyDescent="0.25">
      <c r="A1965" s="116">
        <v>3166</v>
      </c>
      <c r="B1965" t="s">
        <v>4171</v>
      </c>
      <c r="C1965" s="116">
        <v>47</v>
      </c>
      <c r="D1965" s="116" t="s">
        <v>51</v>
      </c>
      <c r="E1965" t="s">
        <v>2021</v>
      </c>
      <c r="F1965" s="116" t="s">
        <v>405</v>
      </c>
      <c r="G1965" s="116" t="s">
        <v>2081</v>
      </c>
      <c r="H1965" s="116">
        <v>1337</v>
      </c>
      <c r="I1965" s="116">
        <v>13</v>
      </c>
      <c r="J1965" s="116">
        <v>42</v>
      </c>
    </row>
    <row r="1966" spans="1:10" ht="30" x14ac:dyDescent="0.25">
      <c r="A1966" s="116">
        <v>3167</v>
      </c>
      <c r="B1966" t="s">
        <v>4171</v>
      </c>
      <c r="C1966" s="116">
        <v>47</v>
      </c>
      <c r="D1966" s="116" t="s">
        <v>51</v>
      </c>
      <c r="E1966" t="s">
        <v>2021</v>
      </c>
      <c r="F1966" s="116" t="s">
        <v>407</v>
      </c>
      <c r="G1966" s="116" t="s">
        <v>2082</v>
      </c>
      <c r="H1966" s="116">
        <v>1338</v>
      </c>
      <c r="I1966" s="116">
        <v>14</v>
      </c>
      <c r="J1966" s="116">
        <v>29</v>
      </c>
    </row>
    <row r="1967" spans="1:10" x14ac:dyDescent="0.25">
      <c r="A1967" s="116">
        <v>3168</v>
      </c>
      <c r="B1967" t="s">
        <v>4171</v>
      </c>
      <c r="C1967" s="116">
        <v>47</v>
      </c>
      <c r="D1967" s="116" t="s">
        <v>51</v>
      </c>
      <c r="E1967" t="s">
        <v>2021</v>
      </c>
      <c r="F1967" s="116" t="s">
        <v>409</v>
      </c>
      <c r="G1967" s="116" t="s">
        <v>2083</v>
      </c>
      <c r="H1967" s="116">
        <v>1339</v>
      </c>
      <c r="I1967" s="116">
        <v>15</v>
      </c>
      <c r="J1967" s="116">
        <v>17</v>
      </c>
    </row>
    <row r="1968" spans="1:10" ht="30" x14ac:dyDescent="0.25">
      <c r="A1968" s="116">
        <v>3169</v>
      </c>
      <c r="B1968" t="s">
        <v>4171</v>
      </c>
      <c r="C1968" s="116">
        <v>47</v>
      </c>
      <c r="D1968" s="116" t="s">
        <v>51</v>
      </c>
      <c r="E1968" t="s">
        <v>2021</v>
      </c>
      <c r="F1968" s="116" t="s">
        <v>411</v>
      </c>
      <c r="G1968" s="116" t="s">
        <v>2084</v>
      </c>
      <c r="H1968" s="116">
        <v>1340</v>
      </c>
      <c r="I1968" s="116">
        <v>16</v>
      </c>
      <c r="J1968" s="116">
        <v>23</v>
      </c>
    </row>
    <row r="1969" spans="1:10" x14ac:dyDescent="0.25">
      <c r="A1969" s="116">
        <v>3170</v>
      </c>
      <c r="B1969" t="s">
        <v>4171</v>
      </c>
      <c r="C1969" s="116">
        <v>47</v>
      </c>
      <c r="D1969" s="116" t="s">
        <v>51</v>
      </c>
      <c r="E1969" t="s">
        <v>2021</v>
      </c>
      <c r="F1969" s="116" t="s">
        <v>413</v>
      </c>
      <c r="G1969" s="116" t="s">
        <v>2085</v>
      </c>
      <c r="H1969" s="116">
        <v>1341</v>
      </c>
      <c r="I1969" s="116">
        <v>17</v>
      </c>
      <c r="J1969" s="116">
        <v>24</v>
      </c>
    </row>
    <row r="1970" spans="1:10" ht="30" x14ac:dyDescent="0.25">
      <c r="A1970" s="116">
        <v>3171</v>
      </c>
      <c r="B1970" t="s">
        <v>4171</v>
      </c>
      <c r="C1970" s="116">
        <v>47</v>
      </c>
      <c r="D1970" s="116" t="s">
        <v>51</v>
      </c>
      <c r="E1970" t="s">
        <v>2021</v>
      </c>
      <c r="F1970" s="116" t="s">
        <v>415</v>
      </c>
      <c r="G1970" s="116" t="s">
        <v>2086</v>
      </c>
      <c r="H1970" s="116">
        <v>1342</v>
      </c>
      <c r="I1970" s="116">
        <v>18</v>
      </c>
      <c r="J1970" s="116">
        <v>32</v>
      </c>
    </row>
    <row r="1971" spans="1:10" x14ac:dyDescent="0.25">
      <c r="A1971" s="116">
        <v>3172</v>
      </c>
      <c r="B1971" t="s">
        <v>4171</v>
      </c>
      <c r="C1971" s="116">
        <v>47</v>
      </c>
      <c r="D1971" s="116" t="s">
        <v>51</v>
      </c>
      <c r="E1971" t="s">
        <v>2021</v>
      </c>
      <c r="F1971" s="116" t="s">
        <v>417</v>
      </c>
      <c r="G1971" s="116" t="s">
        <v>2087</v>
      </c>
      <c r="H1971" s="116">
        <v>1343</v>
      </c>
      <c r="I1971" s="116">
        <v>19</v>
      </c>
      <c r="J1971" s="116">
        <v>16</v>
      </c>
    </row>
    <row r="1972" spans="1:10" x14ac:dyDescent="0.25">
      <c r="A1972" s="116">
        <v>3173</v>
      </c>
      <c r="B1972" t="s">
        <v>4171</v>
      </c>
      <c r="C1972" s="116">
        <v>47</v>
      </c>
      <c r="D1972" s="116" t="s">
        <v>51</v>
      </c>
      <c r="E1972" t="s">
        <v>2021</v>
      </c>
      <c r="F1972" s="116" t="s">
        <v>419</v>
      </c>
      <c r="G1972" s="116" t="s">
        <v>2088</v>
      </c>
      <c r="H1972" s="116">
        <v>1344</v>
      </c>
      <c r="I1972" s="116">
        <v>20</v>
      </c>
      <c r="J1972" s="116">
        <v>41</v>
      </c>
    </row>
    <row r="1973" spans="1:10" x14ac:dyDescent="0.25">
      <c r="A1973" s="116">
        <v>3174</v>
      </c>
      <c r="B1973" t="s">
        <v>4171</v>
      </c>
      <c r="C1973" s="116">
        <v>47</v>
      </c>
      <c r="D1973" s="116" t="s">
        <v>51</v>
      </c>
      <c r="E1973" t="s">
        <v>2021</v>
      </c>
      <c r="F1973" s="116" t="s">
        <v>421</v>
      </c>
      <c r="G1973" s="116" t="s">
        <v>2089</v>
      </c>
      <c r="H1973" s="116">
        <v>1345</v>
      </c>
      <c r="I1973" s="116">
        <v>21</v>
      </c>
      <c r="J1973" s="116">
        <v>13</v>
      </c>
    </row>
    <row r="1974" spans="1:10" x14ac:dyDescent="0.25">
      <c r="A1974" s="116">
        <v>3175</v>
      </c>
      <c r="B1974" t="s">
        <v>4171</v>
      </c>
      <c r="C1974" s="116">
        <v>47</v>
      </c>
      <c r="D1974" s="116" t="s">
        <v>51</v>
      </c>
      <c r="E1974" t="s">
        <v>2021</v>
      </c>
      <c r="F1974" s="116" t="s">
        <v>423</v>
      </c>
      <c r="G1974" s="116" t="s">
        <v>2090</v>
      </c>
      <c r="H1974" s="116">
        <v>1346</v>
      </c>
      <c r="I1974" s="116">
        <v>22</v>
      </c>
      <c r="J1974" s="116">
        <v>39</v>
      </c>
    </row>
    <row r="1975" spans="1:10" x14ac:dyDescent="0.25">
      <c r="A1975" s="116">
        <v>3176</v>
      </c>
      <c r="B1975" t="s">
        <v>4171</v>
      </c>
      <c r="C1975" s="116">
        <v>47</v>
      </c>
      <c r="D1975" s="116" t="s">
        <v>51</v>
      </c>
      <c r="E1975" t="s">
        <v>2021</v>
      </c>
      <c r="F1975" s="116" t="s">
        <v>425</v>
      </c>
      <c r="G1975" s="116" t="s">
        <v>2091</v>
      </c>
      <c r="H1975" s="116">
        <v>1347</v>
      </c>
      <c r="I1975" s="116">
        <v>23</v>
      </c>
      <c r="J1975" s="116">
        <v>6</v>
      </c>
    </row>
    <row r="1976" spans="1:10" x14ac:dyDescent="0.25">
      <c r="A1976" s="116">
        <v>3177</v>
      </c>
      <c r="B1976" t="s">
        <v>4171</v>
      </c>
      <c r="C1976" s="116">
        <v>47</v>
      </c>
      <c r="D1976" s="116" t="s">
        <v>51</v>
      </c>
      <c r="E1976" t="s">
        <v>2021</v>
      </c>
      <c r="F1976" s="116" t="s">
        <v>427</v>
      </c>
      <c r="G1976" s="116" t="s">
        <v>2092</v>
      </c>
      <c r="H1976" s="116">
        <v>1348</v>
      </c>
      <c r="I1976" s="116">
        <v>24</v>
      </c>
      <c r="J1976" s="116">
        <v>34</v>
      </c>
    </row>
    <row r="1977" spans="1:10" x14ac:dyDescent="0.25">
      <c r="A1977" s="116">
        <v>3178</v>
      </c>
      <c r="B1977" t="s">
        <v>4171</v>
      </c>
      <c r="C1977" s="116">
        <v>47</v>
      </c>
      <c r="D1977" s="116" t="s">
        <v>51</v>
      </c>
      <c r="E1977" t="s">
        <v>2021</v>
      </c>
      <c r="F1977" s="116" t="s">
        <v>429</v>
      </c>
      <c r="G1977" s="116" t="s">
        <v>2093</v>
      </c>
      <c r="H1977" s="116">
        <v>1349</v>
      </c>
      <c r="I1977" s="116">
        <v>25</v>
      </c>
      <c r="J1977" s="116">
        <v>5</v>
      </c>
    </row>
    <row r="1978" spans="1:10" x14ac:dyDescent="0.25">
      <c r="A1978" s="116">
        <v>3179</v>
      </c>
      <c r="B1978" t="s">
        <v>4171</v>
      </c>
      <c r="C1978" s="116">
        <v>47</v>
      </c>
      <c r="D1978" s="116" t="s">
        <v>51</v>
      </c>
      <c r="E1978" t="s">
        <v>2021</v>
      </c>
      <c r="F1978" s="116" t="s">
        <v>431</v>
      </c>
      <c r="G1978" s="116" t="s">
        <v>2094</v>
      </c>
      <c r="H1978" s="116">
        <v>1350</v>
      </c>
      <c r="I1978" s="116">
        <v>26</v>
      </c>
      <c r="J1978" s="116">
        <v>30</v>
      </c>
    </row>
    <row r="1979" spans="1:10" x14ac:dyDescent="0.25">
      <c r="A1979" s="116">
        <v>3180</v>
      </c>
      <c r="B1979" t="s">
        <v>4171</v>
      </c>
      <c r="C1979" s="116">
        <v>47</v>
      </c>
      <c r="D1979" s="116" t="s">
        <v>51</v>
      </c>
      <c r="E1979" t="s">
        <v>2021</v>
      </c>
      <c r="F1979" s="116" t="s">
        <v>433</v>
      </c>
      <c r="G1979" s="116" t="s">
        <v>2090</v>
      </c>
      <c r="H1979" s="116">
        <v>1351</v>
      </c>
      <c r="I1979" s="116">
        <v>27</v>
      </c>
      <c r="J1979" s="116">
        <v>43</v>
      </c>
    </row>
    <row r="1980" spans="1:10" x14ac:dyDescent="0.25">
      <c r="A1980" s="116">
        <v>3181</v>
      </c>
      <c r="B1980" t="s">
        <v>4171</v>
      </c>
      <c r="C1980" s="116">
        <v>47</v>
      </c>
      <c r="D1980" s="116" t="s">
        <v>51</v>
      </c>
      <c r="E1980" t="s">
        <v>2021</v>
      </c>
      <c r="F1980" s="116" t="s">
        <v>435</v>
      </c>
      <c r="G1980" s="116" t="s">
        <v>2095</v>
      </c>
      <c r="H1980" s="116">
        <v>1352</v>
      </c>
      <c r="I1980" s="116">
        <v>28</v>
      </c>
      <c r="J1980" s="116">
        <v>33</v>
      </c>
    </row>
    <row r="1981" spans="1:10" x14ac:dyDescent="0.25">
      <c r="A1981" s="116">
        <v>3182</v>
      </c>
      <c r="B1981" t="s">
        <v>4171</v>
      </c>
      <c r="C1981" s="116">
        <v>47</v>
      </c>
      <c r="D1981" s="116" t="s">
        <v>51</v>
      </c>
      <c r="E1981" t="s">
        <v>2021</v>
      </c>
      <c r="F1981" s="116" t="s">
        <v>437</v>
      </c>
      <c r="G1981" s="116" t="s">
        <v>2096</v>
      </c>
      <c r="H1981" s="116">
        <v>1353</v>
      </c>
      <c r="I1981" s="116">
        <v>29</v>
      </c>
      <c r="J1981" s="116">
        <v>15</v>
      </c>
    </row>
    <row r="1982" spans="1:10" x14ac:dyDescent="0.25">
      <c r="A1982" s="116">
        <v>3183</v>
      </c>
      <c r="B1982" t="s">
        <v>4171</v>
      </c>
      <c r="C1982" s="116">
        <v>47</v>
      </c>
      <c r="D1982" s="116" t="s">
        <v>51</v>
      </c>
      <c r="E1982" t="s">
        <v>2021</v>
      </c>
      <c r="F1982" s="116" t="s">
        <v>439</v>
      </c>
      <c r="G1982" s="116" t="s">
        <v>2097</v>
      </c>
      <c r="H1982" s="116">
        <v>1354</v>
      </c>
      <c r="I1982" s="116">
        <v>30</v>
      </c>
      <c r="J1982" s="116">
        <v>36</v>
      </c>
    </row>
    <row r="1983" spans="1:10" ht="30" x14ac:dyDescent="0.25">
      <c r="A1983" s="116">
        <v>3184</v>
      </c>
      <c r="B1983" t="s">
        <v>4171</v>
      </c>
      <c r="C1983" s="116">
        <v>47</v>
      </c>
      <c r="D1983" s="116" t="s">
        <v>51</v>
      </c>
      <c r="E1983" t="s">
        <v>2021</v>
      </c>
      <c r="F1983" s="116" t="s">
        <v>441</v>
      </c>
      <c r="G1983" s="116" t="s">
        <v>2098</v>
      </c>
      <c r="H1983" s="116">
        <v>1355</v>
      </c>
      <c r="I1983" s="116">
        <v>31</v>
      </c>
      <c r="J1983" s="116">
        <v>20</v>
      </c>
    </row>
    <row r="1984" spans="1:10" x14ac:dyDescent="0.25">
      <c r="A1984" s="116">
        <v>3185</v>
      </c>
      <c r="B1984" t="s">
        <v>4171</v>
      </c>
      <c r="C1984" s="116">
        <v>47</v>
      </c>
      <c r="D1984" s="116" t="s">
        <v>51</v>
      </c>
      <c r="E1984" t="s">
        <v>2021</v>
      </c>
      <c r="F1984" s="116" t="s">
        <v>443</v>
      </c>
      <c r="G1984" s="116" t="s">
        <v>2099</v>
      </c>
      <c r="H1984" s="116">
        <v>1356</v>
      </c>
      <c r="I1984" s="116">
        <v>32</v>
      </c>
      <c r="J1984" s="116">
        <v>44</v>
      </c>
    </row>
    <row r="1985" spans="1:10" ht="30" x14ac:dyDescent="0.25">
      <c r="A1985" s="116">
        <v>3186</v>
      </c>
      <c r="B1985" t="s">
        <v>4171</v>
      </c>
      <c r="C1985" s="116">
        <v>47</v>
      </c>
      <c r="D1985" s="116" t="s">
        <v>51</v>
      </c>
      <c r="E1985" t="s">
        <v>2021</v>
      </c>
      <c r="F1985" s="116" t="s">
        <v>445</v>
      </c>
      <c r="G1985" s="116" t="s">
        <v>2100</v>
      </c>
      <c r="H1985" s="116">
        <v>1357</v>
      </c>
      <c r="I1985" s="116">
        <v>33</v>
      </c>
      <c r="J1985" s="116">
        <v>1</v>
      </c>
    </row>
    <row r="1986" spans="1:10" x14ac:dyDescent="0.25">
      <c r="A1986" s="116">
        <v>3187</v>
      </c>
      <c r="B1986" t="s">
        <v>4171</v>
      </c>
      <c r="C1986" s="116">
        <v>47</v>
      </c>
      <c r="D1986" s="116" t="s">
        <v>51</v>
      </c>
      <c r="E1986" t="s">
        <v>2021</v>
      </c>
      <c r="F1986" s="116" t="s">
        <v>447</v>
      </c>
      <c r="G1986" s="116" t="s">
        <v>2101</v>
      </c>
      <c r="H1986" s="116">
        <v>1358</v>
      </c>
      <c r="I1986" s="116">
        <v>34</v>
      </c>
      <c r="J1986" s="116">
        <v>28</v>
      </c>
    </row>
    <row r="1987" spans="1:10" x14ac:dyDescent="0.25">
      <c r="A1987" s="116">
        <v>3188</v>
      </c>
      <c r="B1987" t="s">
        <v>4171</v>
      </c>
      <c r="C1987" s="116">
        <v>47</v>
      </c>
      <c r="D1987" s="116" t="s">
        <v>51</v>
      </c>
      <c r="E1987" t="s">
        <v>2021</v>
      </c>
      <c r="F1987" s="116" t="s">
        <v>449</v>
      </c>
      <c r="G1987" s="116" t="s">
        <v>2102</v>
      </c>
      <c r="H1987" s="116">
        <v>1359</v>
      </c>
      <c r="I1987" s="116">
        <v>35</v>
      </c>
      <c r="J1987" s="116">
        <v>38</v>
      </c>
    </row>
    <row r="1988" spans="1:10" x14ac:dyDescent="0.25">
      <c r="A1988" s="116">
        <v>3189</v>
      </c>
      <c r="B1988" t="s">
        <v>4171</v>
      </c>
      <c r="C1988" s="116">
        <v>47</v>
      </c>
      <c r="D1988" s="116" t="s">
        <v>51</v>
      </c>
      <c r="E1988" t="s">
        <v>2021</v>
      </c>
      <c r="F1988" s="116" t="s">
        <v>451</v>
      </c>
      <c r="G1988" s="116" t="s">
        <v>2103</v>
      </c>
      <c r="H1988" s="116">
        <v>1360</v>
      </c>
      <c r="I1988" s="116">
        <v>36</v>
      </c>
      <c r="J1988" s="116">
        <v>27</v>
      </c>
    </row>
    <row r="1989" spans="1:10" x14ac:dyDescent="0.25">
      <c r="A1989" s="116">
        <v>3190</v>
      </c>
      <c r="B1989" t="s">
        <v>4171</v>
      </c>
      <c r="C1989" s="116">
        <v>47</v>
      </c>
      <c r="D1989" s="116" t="s">
        <v>51</v>
      </c>
      <c r="E1989" t="s">
        <v>2021</v>
      </c>
      <c r="F1989" s="116" t="s">
        <v>453</v>
      </c>
      <c r="G1989" s="116" t="s">
        <v>2104</v>
      </c>
      <c r="H1989" s="116">
        <v>1361</v>
      </c>
      <c r="I1989" s="116">
        <v>37</v>
      </c>
      <c r="J1989" s="116">
        <v>31</v>
      </c>
    </row>
    <row r="1990" spans="1:10" x14ac:dyDescent="0.25">
      <c r="A1990" s="116">
        <v>3191</v>
      </c>
      <c r="B1990" t="s">
        <v>4171</v>
      </c>
      <c r="C1990" s="116">
        <v>47</v>
      </c>
      <c r="D1990" s="116" t="s">
        <v>51</v>
      </c>
      <c r="E1990" t="s">
        <v>2021</v>
      </c>
      <c r="F1990" s="116" t="s">
        <v>455</v>
      </c>
      <c r="G1990" s="116" t="s">
        <v>2105</v>
      </c>
      <c r="H1990" s="116">
        <v>1362</v>
      </c>
      <c r="I1990" s="116">
        <v>38</v>
      </c>
      <c r="J1990" s="116">
        <v>3</v>
      </c>
    </row>
    <row r="1991" spans="1:10" x14ac:dyDescent="0.25">
      <c r="A1991" s="116">
        <v>3192</v>
      </c>
      <c r="B1991" t="s">
        <v>4171</v>
      </c>
      <c r="C1991" s="116">
        <v>47</v>
      </c>
      <c r="D1991" s="116" t="s">
        <v>51</v>
      </c>
      <c r="E1991" t="s">
        <v>2021</v>
      </c>
      <c r="F1991" s="116" t="s">
        <v>457</v>
      </c>
      <c r="G1991" s="116" t="s">
        <v>2106</v>
      </c>
      <c r="H1991" s="116">
        <v>1363</v>
      </c>
      <c r="I1991" s="116">
        <v>39</v>
      </c>
      <c r="J1991" s="116">
        <v>22</v>
      </c>
    </row>
    <row r="1992" spans="1:10" x14ac:dyDescent="0.25">
      <c r="A1992" s="116">
        <v>3193</v>
      </c>
      <c r="B1992" t="s">
        <v>4171</v>
      </c>
      <c r="C1992" s="116">
        <v>47</v>
      </c>
      <c r="D1992" s="116" t="s">
        <v>51</v>
      </c>
      <c r="E1992" t="s">
        <v>2021</v>
      </c>
      <c r="F1992" s="116" t="s">
        <v>459</v>
      </c>
      <c r="G1992" s="116" t="s">
        <v>2107</v>
      </c>
      <c r="H1992" s="116">
        <v>1364</v>
      </c>
      <c r="I1992" s="116">
        <v>40</v>
      </c>
      <c r="J1992" s="116">
        <v>9</v>
      </c>
    </row>
    <row r="1993" spans="1:10" ht="30" x14ac:dyDescent="0.25">
      <c r="A1993" s="116">
        <v>3194</v>
      </c>
      <c r="B1993" t="s">
        <v>4171</v>
      </c>
      <c r="C1993" s="116">
        <v>47</v>
      </c>
      <c r="D1993" s="116" t="s">
        <v>51</v>
      </c>
      <c r="E1993" t="s">
        <v>2021</v>
      </c>
      <c r="F1993" s="116" t="s">
        <v>461</v>
      </c>
      <c r="G1993" s="116" t="s">
        <v>2108</v>
      </c>
      <c r="H1993" s="116">
        <v>1365</v>
      </c>
      <c r="I1993" s="116">
        <v>41</v>
      </c>
      <c r="J1993" s="116">
        <v>47</v>
      </c>
    </row>
    <row r="1994" spans="1:10" ht="30" x14ac:dyDescent="0.25">
      <c r="A1994" s="116">
        <v>3195</v>
      </c>
      <c r="B1994" t="s">
        <v>4171</v>
      </c>
      <c r="C1994" s="116">
        <v>47</v>
      </c>
      <c r="D1994" s="116" t="s">
        <v>51</v>
      </c>
      <c r="E1994" t="s">
        <v>2021</v>
      </c>
      <c r="F1994" s="116" t="s">
        <v>463</v>
      </c>
      <c r="G1994" s="116" t="s">
        <v>2109</v>
      </c>
      <c r="H1994" s="116">
        <v>1366</v>
      </c>
      <c r="I1994" s="116">
        <v>42</v>
      </c>
      <c r="J1994" s="116">
        <v>19</v>
      </c>
    </row>
    <row r="1995" spans="1:10" x14ac:dyDescent="0.25">
      <c r="A1995" s="116">
        <v>3196</v>
      </c>
      <c r="B1995" t="s">
        <v>4171</v>
      </c>
      <c r="C1995" s="116">
        <v>47</v>
      </c>
      <c r="D1995" s="116" t="s">
        <v>51</v>
      </c>
      <c r="E1995" t="s">
        <v>2021</v>
      </c>
      <c r="F1995" s="116" t="s">
        <v>465</v>
      </c>
      <c r="G1995" s="116" t="s">
        <v>2110</v>
      </c>
      <c r="H1995" s="116">
        <v>1367</v>
      </c>
      <c r="I1995" s="116">
        <v>43</v>
      </c>
      <c r="J1995" s="116">
        <v>2</v>
      </c>
    </row>
    <row r="1996" spans="1:10" ht="30" x14ac:dyDescent="0.25">
      <c r="A1996" s="116">
        <v>3197</v>
      </c>
      <c r="B1996" t="s">
        <v>4171</v>
      </c>
      <c r="C1996" s="116">
        <v>47</v>
      </c>
      <c r="D1996" s="116" t="s">
        <v>51</v>
      </c>
      <c r="E1996" t="s">
        <v>2021</v>
      </c>
      <c r="F1996" s="116" t="s">
        <v>467</v>
      </c>
      <c r="G1996" s="116" t="s">
        <v>2111</v>
      </c>
      <c r="H1996" s="116">
        <v>1368</v>
      </c>
      <c r="I1996" s="116">
        <v>44</v>
      </c>
      <c r="J1996" s="116">
        <v>18</v>
      </c>
    </row>
    <row r="1997" spans="1:10" x14ac:dyDescent="0.25">
      <c r="A1997" s="116">
        <v>3198</v>
      </c>
      <c r="B1997" t="s">
        <v>4171</v>
      </c>
      <c r="C1997" s="116">
        <v>47</v>
      </c>
      <c r="D1997" s="116" t="s">
        <v>51</v>
      </c>
      <c r="E1997" t="s">
        <v>2021</v>
      </c>
      <c r="F1997" s="116" t="s">
        <v>469</v>
      </c>
      <c r="G1997" s="116" t="s">
        <v>2112</v>
      </c>
      <c r="H1997" s="116">
        <v>1369</v>
      </c>
      <c r="I1997" s="116">
        <v>45</v>
      </c>
      <c r="J1997" s="116">
        <v>40</v>
      </c>
    </row>
    <row r="1998" spans="1:10" x14ac:dyDescent="0.25">
      <c r="A1998" s="116">
        <v>3199</v>
      </c>
      <c r="B1998" t="s">
        <v>4171</v>
      </c>
      <c r="C1998" s="116">
        <v>47</v>
      </c>
      <c r="D1998" s="116" t="s">
        <v>51</v>
      </c>
      <c r="E1998" t="s">
        <v>2021</v>
      </c>
      <c r="F1998" s="116" t="s">
        <v>471</v>
      </c>
      <c r="G1998" s="116" t="s">
        <v>2113</v>
      </c>
      <c r="H1998" s="116">
        <v>1370</v>
      </c>
      <c r="I1998" s="116">
        <v>46</v>
      </c>
      <c r="J1998" s="116">
        <v>25</v>
      </c>
    </row>
    <row r="1999" spans="1:10" x14ac:dyDescent="0.25">
      <c r="A1999" s="116">
        <v>3200</v>
      </c>
      <c r="B1999" t="s">
        <v>4171</v>
      </c>
      <c r="C1999" s="116">
        <v>47</v>
      </c>
      <c r="D1999" s="116" t="s">
        <v>51</v>
      </c>
      <c r="E1999" t="s">
        <v>2021</v>
      </c>
      <c r="F1999" s="116" t="s">
        <v>473</v>
      </c>
      <c r="G1999" s="116" t="s">
        <v>2114</v>
      </c>
      <c r="H1999" s="116">
        <v>1371</v>
      </c>
      <c r="I1999" s="116">
        <v>47</v>
      </c>
      <c r="J1999" s="116">
        <v>11</v>
      </c>
    </row>
    <row r="2000" spans="1:10" x14ac:dyDescent="0.25">
      <c r="A2000" s="116">
        <v>3201</v>
      </c>
      <c r="B2000" t="s">
        <v>4172</v>
      </c>
      <c r="C2000" s="116">
        <v>47</v>
      </c>
      <c r="D2000" s="116" t="s">
        <v>28</v>
      </c>
      <c r="E2000" t="s">
        <v>2115</v>
      </c>
      <c r="F2000" s="116" t="s">
        <v>381</v>
      </c>
      <c r="G2000" s="116" t="s">
        <v>2116</v>
      </c>
      <c r="H2000" s="116">
        <v>1662</v>
      </c>
      <c r="I2000" s="116">
        <v>1</v>
      </c>
      <c r="J2000" s="116">
        <v>37</v>
      </c>
    </row>
    <row r="2001" spans="1:10" x14ac:dyDescent="0.25">
      <c r="A2001" s="116">
        <v>3202</v>
      </c>
      <c r="B2001" t="s">
        <v>4172</v>
      </c>
      <c r="C2001" s="116">
        <v>47</v>
      </c>
      <c r="D2001" s="116" t="s">
        <v>28</v>
      </c>
      <c r="E2001" t="s">
        <v>2115</v>
      </c>
      <c r="F2001" s="116" t="s">
        <v>383</v>
      </c>
      <c r="G2001" s="116" t="s">
        <v>2117</v>
      </c>
      <c r="H2001" s="116">
        <v>1663</v>
      </c>
      <c r="I2001" s="116">
        <v>2</v>
      </c>
      <c r="J2001" s="116">
        <v>12</v>
      </c>
    </row>
    <row r="2002" spans="1:10" x14ac:dyDescent="0.25">
      <c r="A2002" s="116">
        <v>3203</v>
      </c>
      <c r="B2002" t="s">
        <v>4172</v>
      </c>
      <c r="C2002" s="116">
        <v>47</v>
      </c>
      <c r="D2002" s="116" t="s">
        <v>28</v>
      </c>
      <c r="E2002" t="s">
        <v>2115</v>
      </c>
      <c r="F2002" s="116" t="s">
        <v>385</v>
      </c>
      <c r="G2002" s="116" t="s">
        <v>2118</v>
      </c>
      <c r="H2002" s="116">
        <v>1664</v>
      </c>
      <c r="I2002" s="116">
        <v>3</v>
      </c>
      <c r="J2002" s="116">
        <v>35</v>
      </c>
    </row>
    <row r="2003" spans="1:10" ht="30" x14ac:dyDescent="0.25">
      <c r="A2003" s="116">
        <v>3204</v>
      </c>
      <c r="B2003" t="s">
        <v>4172</v>
      </c>
      <c r="C2003" s="116">
        <v>47</v>
      </c>
      <c r="D2003" s="116" t="s">
        <v>28</v>
      </c>
      <c r="E2003" t="s">
        <v>2115</v>
      </c>
      <c r="F2003" s="116" t="s">
        <v>387</v>
      </c>
      <c r="G2003" s="116" t="s">
        <v>2119</v>
      </c>
      <c r="H2003" s="116">
        <v>1665</v>
      </c>
      <c r="I2003" s="116">
        <v>4</v>
      </c>
      <c r="J2003" s="116">
        <v>45</v>
      </c>
    </row>
    <row r="2004" spans="1:10" x14ac:dyDescent="0.25">
      <c r="A2004" s="116">
        <v>3205</v>
      </c>
      <c r="B2004" t="s">
        <v>4172</v>
      </c>
      <c r="C2004" s="116">
        <v>47</v>
      </c>
      <c r="D2004" s="116" t="s">
        <v>28</v>
      </c>
      <c r="E2004" t="s">
        <v>2115</v>
      </c>
      <c r="F2004" s="116" t="s">
        <v>389</v>
      </c>
      <c r="G2004" s="116" t="s">
        <v>2120</v>
      </c>
      <c r="H2004" s="116">
        <v>1666</v>
      </c>
      <c r="I2004" s="116">
        <v>5</v>
      </c>
      <c r="J2004" s="116">
        <v>7</v>
      </c>
    </row>
    <row r="2005" spans="1:10" x14ac:dyDescent="0.25">
      <c r="A2005" s="116">
        <v>3206</v>
      </c>
      <c r="B2005" t="s">
        <v>4172</v>
      </c>
      <c r="C2005" s="116">
        <v>47</v>
      </c>
      <c r="D2005" s="116" t="s">
        <v>28</v>
      </c>
      <c r="E2005" t="s">
        <v>2115</v>
      </c>
      <c r="F2005" s="116" t="s">
        <v>391</v>
      </c>
      <c r="G2005" s="116" t="s">
        <v>2121</v>
      </c>
      <c r="H2005" s="116">
        <v>1667</v>
      </c>
      <c r="I2005" s="116">
        <v>6</v>
      </c>
      <c r="J2005" s="116">
        <v>10</v>
      </c>
    </row>
    <row r="2006" spans="1:10" x14ac:dyDescent="0.25">
      <c r="A2006" s="116">
        <v>3207</v>
      </c>
      <c r="B2006" t="s">
        <v>4172</v>
      </c>
      <c r="C2006" s="116">
        <v>47</v>
      </c>
      <c r="D2006" s="116" t="s">
        <v>28</v>
      </c>
      <c r="E2006" t="s">
        <v>2115</v>
      </c>
      <c r="F2006" s="116" t="s">
        <v>393</v>
      </c>
      <c r="G2006" s="116" t="s">
        <v>2122</v>
      </c>
      <c r="H2006" s="116">
        <v>1668</v>
      </c>
      <c r="I2006" s="116">
        <v>7</v>
      </c>
      <c r="J2006" s="116">
        <v>26</v>
      </c>
    </row>
    <row r="2007" spans="1:10" x14ac:dyDescent="0.25">
      <c r="A2007" s="116">
        <v>3208</v>
      </c>
      <c r="B2007" t="s">
        <v>4172</v>
      </c>
      <c r="C2007" s="116">
        <v>47</v>
      </c>
      <c r="D2007" s="116" t="s">
        <v>28</v>
      </c>
      <c r="E2007" t="s">
        <v>2115</v>
      </c>
      <c r="F2007" s="116" t="s">
        <v>395</v>
      </c>
      <c r="G2007" s="116" t="s">
        <v>2123</v>
      </c>
      <c r="H2007" s="116">
        <v>1669</v>
      </c>
      <c r="I2007" s="116">
        <v>8</v>
      </c>
      <c r="J2007" s="116">
        <v>14</v>
      </c>
    </row>
    <row r="2008" spans="1:10" x14ac:dyDescent="0.25">
      <c r="A2008" s="116">
        <v>3209</v>
      </c>
      <c r="B2008" t="s">
        <v>4172</v>
      </c>
      <c r="C2008" s="116">
        <v>47</v>
      </c>
      <c r="D2008" s="116" t="s">
        <v>28</v>
      </c>
      <c r="E2008" t="s">
        <v>2115</v>
      </c>
      <c r="F2008" s="116" t="s">
        <v>397</v>
      </c>
      <c r="G2008" s="116" t="s">
        <v>2124</v>
      </c>
      <c r="H2008" s="116">
        <v>1670</v>
      </c>
      <c r="I2008" s="116">
        <v>9</v>
      </c>
      <c r="J2008" s="116">
        <v>8</v>
      </c>
    </row>
    <row r="2009" spans="1:10" x14ac:dyDescent="0.25">
      <c r="A2009" s="116">
        <v>3210</v>
      </c>
      <c r="B2009" t="s">
        <v>4172</v>
      </c>
      <c r="C2009" s="116">
        <v>47</v>
      </c>
      <c r="D2009" s="116" t="s">
        <v>28</v>
      </c>
      <c r="E2009" t="s">
        <v>2115</v>
      </c>
      <c r="F2009" s="116" t="s">
        <v>399</v>
      </c>
      <c r="G2009" s="116" t="s">
        <v>2125</v>
      </c>
      <c r="H2009" s="116">
        <v>1671</v>
      </c>
      <c r="I2009" s="116">
        <v>10</v>
      </c>
      <c r="J2009" s="116">
        <v>4</v>
      </c>
    </row>
    <row r="2010" spans="1:10" x14ac:dyDescent="0.25">
      <c r="A2010" s="116">
        <v>3211</v>
      </c>
      <c r="B2010" t="s">
        <v>4172</v>
      </c>
      <c r="C2010" s="116">
        <v>47</v>
      </c>
      <c r="D2010" s="116" t="s">
        <v>28</v>
      </c>
      <c r="E2010" t="s">
        <v>2115</v>
      </c>
      <c r="F2010" s="116" t="s">
        <v>401</v>
      </c>
      <c r="G2010" s="116" t="s">
        <v>2126</v>
      </c>
      <c r="H2010" s="116">
        <v>1672</v>
      </c>
      <c r="I2010" s="116">
        <v>11</v>
      </c>
      <c r="J2010" s="116">
        <v>21</v>
      </c>
    </row>
    <row r="2011" spans="1:10" x14ac:dyDescent="0.25">
      <c r="A2011" s="116">
        <v>3212</v>
      </c>
      <c r="B2011" t="s">
        <v>4172</v>
      </c>
      <c r="C2011" s="116">
        <v>47</v>
      </c>
      <c r="D2011" s="116" t="s">
        <v>28</v>
      </c>
      <c r="E2011" t="s">
        <v>2115</v>
      </c>
      <c r="F2011" s="116" t="s">
        <v>403</v>
      </c>
      <c r="G2011" s="116" t="s">
        <v>2127</v>
      </c>
      <c r="H2011" s="116">
        <v>1673</v>
      </c>
      <c r="I2011" s="116">
        <v>12</v>
      </c>
      <c r="J2011" s="116">
        <v>46</v>
      </c>
    </row>
    <row r="2012" spans="1:10" x14ac:dyDescent="0.25">
      <c r="A2012" s="116">
        <v>3213</v>
      </c>
      <c r="B2012" t="s">
        <v>4172</v>
      </c>
      <c r="C2012" s="116">
        <v>47</v>
      </c>
      <c r="D2012" s="116" t="s">
        <v>28</v>
      </c>
      <c r="E2012" t="s">
        <v>2115</v>
      </c>
      <c r="F2012" s="116" t="s">
        <v>405</v>
      </c>
      <c r="G2012" s="116" t="s">
        <v>2128</v>
      </c>
      <c r="H2012" s="116">
        <v>1674</v>
      </c>
      <c r="I2012" s="116">
        <v>13</v>
      </c>
      <c r="J2012" s="116">
        <v>42</v>
      </c>
    </row>
    <row r="2013" spans="1:10" x14ac:dyDescent="0.25">
      <c r="A2013" s="116">
        <v>3214</v>
      </c>
      <c r="B2013" t="s">
        <v>4172</v>
      </c>
      <c r="C2013" s="116">
        <v>47</v>
      </c>
      <c r="D2013" s="116" t="s">
        <v>28</v>
      </c>
      <c r="E2013" t="s">
        <v>2115</v>
      </c>
      <c r="F2013" s="116" t="s">
        <v>407</v>
      </c>
      <c r="G2013" s="116" t="s">
        <v>2129</v>
      </c>
      <c r="H2013" s="116">
        <v>1675</v>
      </c>
      <c r="I2013" s="116">
        <v>14</v>
      </c>
      <c r="J2013" s="116">
        <v>29</v>
      </c>
    </row>
    <row r="2014" spans="1:10" x14ac:dyDescent="0.25">
      <c r="A2014" s="116">
        <v>3215</v>
      </c>
      <c r="B2014" t="s">
        <v>4172</v>
      </c>
      <c r="C2014" s="116">
        <v>47</v>
      </c>
      <c r="D2014" s="116" t="s">
        <v>28</v>
      </c>
      <c r="E2014" t="s">
        <v>2115</v>
      </c>
      <c r="F2014" s="116" t="s">
        <v>409</v>
      </c>
      <c r="G2014" s="116" t="s">
        <v>2130</v>
      </c>
      <c r="H2014" s="116">
        <v>1676</v>
      </c>
      <c r="I2014" s="116">
        <v>15</v>
      </c>
      <c r="J2014" s="116">
        <v>17</v>
      </c>
    </row>
    <row r="2015" spans="1:10" ht="30" x14ac:dyDescent="0.25">
      <c r="A2015" s="116">
        <v>3216</v>
      </c>
      <c r="B2015" t="s">
        <v>4172</v>
      </c>
      <c r="C2015" s="116">
        <v>47</v>
      </c>
      <c r="D2015" s="116" t="s">
        <v>28</v>
      </c>
      <c r="E2015" t="s">
        <v>2115</v>
      </c>
      <c r="F2015" s="116" t="s">
        <v>411</v>
      </c>
      <c r="G2015" s="116" t="s">
        <v>2131</v>
      </c>
      <c r="H2015" s="116">
        <v>1677</v>
      </c>
      <c r="I2015" s="116">
        <v>16</v>
      </c>
      <c r="J2015" s="116">
        <v>23</v>
      </c>
    </row>
    <row r="2016" spans="1:10" x14ac:dyDescent="0.25">
      <c r="A2016" s="116">
        <v>3217</v>
      </c>
      <c r="B2016" t="s">
        <v>4172</v>
      </c>
      <c r="C2016" s="116">
        <v>47</v>
      </c>
      <c r="D2016" s="116" t="s">
        <v>28</v>
      </c>
      <c r="E2016" t="s">
        <v>2115</v>
      </c>
      <c r="F2016" s="116" t="s">
        <v>413</v>
      </c>
      <c r="G2016" s="116" t="s">
        <v>2132</v>
      </c>
      <c r="H2016" s="116">
        <v>1678</v>
      </c>
      <c r="I2016" s="116">
        <v>17</v>
      </c>
      <c r="J2016" s="116">
        <v>24</v>
      </c>
    </row>
    <row r="2017" spans="1:10" x14ac:dyDescent="0.25">
      <c r="A2017" s="116">
        <v>3218</v>
      </c>
      <c r="B2017" t="s">
        <v>4172</v>
      </c>
      <c r="C2017" s="116">
        <v>47</v>
      </c>
      <c r="D2017" s="116" t="s">
        <v>28</v>
      </c>
      <c r="E2017" t="s">
        <v>2115</v>
      </c>
      <c r="F2017" s="116" t="s">
        <v>415</v>
      </c>
      <c r="G2017" s="116" t="s">
        <v>2133</v>
      </c>
      <c r="H2017" s="116">
        <v>1679</v>
      </c>
      <c r="I2017" s="116">
        <v>18</v>
      </c>
      <c r="J2017" s="116">
        <v>32</v>
      </c>
    </row>
    <row r="2018" spans="1:10" x14ac:dyDescent="0.25">
      <c r="A2018" s="116">
        <v>3219</v>
      </c>
      <c r="B2018" t="s">
        <v>4172</v>
      </c>
      <c r="C2018" s="116">
        <v>47</v>
      </c>
      <c r="D2018" s="116" t="s">
        <v>28</v>
      </c>
      <c r="E2018" t="s">
        <v>2115</v>
      </c>
      <c r="F2018" s="116" t="s">
        <v>417</v>
      </c>
      <c r="G2018" s="116" t="s">
        <v>2134</v>
      </c>
      <c r="H2018" s="116">
        <v>1680</v>
      </c>
      <c r="I2018" s="116">
        <v>19</v>
      </c>
      <c r="J2018" s="116">
        <v>16</v>
      </c>
    </row>
    <row r="2019" spans="1:10" x14ac:dyDescent="0.25">
      <c r="A2019" s="116">
        <v>3220</v>
      </c>
      <c r="B2019" t="s">
        <v>4172</v>
      </c>
      <c r="C2019" s="116">
        <v>47</v>
      </c>
      <c r="D2019" s="116" t="s">
        <v>28</v>
      </c>
      <c r="E2019" t="s">
        <v>2115</v>
      </c>
      <c r="F2019" s="116" t="s">
        <v>419</v>
      </c>
      <c r="G2019" s="116" t="s">
        <v>2135</v>
      </c>
      <c r="H2019" s="116">
        <v>1681</v>
      </c>
      <c r="I2019" s="116">
        <v>20</v>
      </c>
      <c r="J2019" s="116">
        <v>41</v>
      </c>
    </row>
    <row r="2020" spans="1:10" x14ac:dyDescent="0.25">
      <c r="A2020" s="116">
        <v>3221</v>
      </c>
      <c r="B2020" t="s">
        <v>4172</v>
      </c>
      <c r="C2020" s="116">
        <v>47</v>
      </c>
      <c r="D2020" s="116" t="s">
        <v>28</v>
      </c>
      <c r="E2020" t="s">
        <v>2115</v>
      </c>
      <c r="F2020" s="116" t="s">
        <v>421</v>
      </c>
      <c r="G2020" s="116" t="s">
        <v>2136</v>
      </c>
      <c r="H2020" s="116">
        <v>1682</v>
      </c>
      <c r="I2020" s="116">
        <v>21</v>
      </c>
      <c r="J2020" s="116">
        <v>13</v>
      </c>
    </row>
    <row r="2021" spans="1:10" x14ac:dyDescent="0.25">
      <c r="A2021" s="116">
        <v>3222</v>
      </c>
      <c r="B2021" t="s">
        <v>4172</v>
      </c>
      <c r="C2021" s="116">
        <v>47</v>
      </c>
      <c r="D2021" s="116" t="s">
        <v>28</v>
      </c>
      <c r="E2021" t="s">
        <v>2115</v>
      </c>
      <c r="F2021" s="116" t="s">
        <v>423</v>
      </c>
      <c r="G2021" s="116" t="s">
        <v>2137</v>
      </c>
      <c r="H2021" s="116">
        <v>1683</v>
      </c>
      <c r="I2021" s="116">
        <v>22</v>
      </c>
      <c r="J2021" s="116">
        <v>39</v>
      </c>
    </row>
    <row r="2022" spans="1:10" x14ac:dyDescent="0.25">
      <c r="A2022" s="116">
        <v>3223</v>
      </c>
      <c r="B2022" t="s">
        <v>4172</v>
      </c>
      <c r="C2022" s="116">
        <v>47</v>
      </c>
      <c r="D2022" s="116" t="s">
        <v>28</v>
      </c>
      <c r="E2022" t="s">
        <v>2115</v>
      </c>
      <c r="F2022" s="116" t="s">
        <v>425</v>
      </c>
      <c r="G2022" s="116" t="s">
        <v>2138</v>
      </c>
      <c r="H2022" s="116">
        <v>1684</v>
      </c>
      <c r="I2022" s="116">
        <v>23</v>
      </c>
      <c r="J2022" s="116">
        <v>6</v>
      </c>
    </row>
    <row r="2023" spans="1:10" x14ac:dyDescent="0.25">
      <c r="A2023" s="116">
        <v>3224</v>
      </c>
      <c r="B2023" t="s">
        <v>4172</v>
      </c>
      <c r="C2023" s="116">
        <v>47</v>
      </c>
      <c r="D2023" s="116" t="s">
        <v>28</v>
      </c>
      <c r="E2023" t="s">
        <v>2115</v>
      </c>
      <c r="F2023" s="116" t="s">
        <v>427</v>
      </c>
      <c r="G2023" s="116" t="s">
        <v>2139</v>
      </c>
      <c r="H2023" s="116">
        <v>1685</v>
      </c>
      <c r="I2023" s="116">
        <v>24</v>
      </c>
      <c r="J2023" s="116">
        <v>34</v>
      </c>
    </row>
    <row r="2024" spans="1:10" x14ac:dyDescent="0.25">
      <c r="A2024" s="116">
        <v>3225</v>
      </c>
      <c r="B2024" t="s">
        <v>4172</v>
      </c>
      <c r="C2024" s="116">
        <v>47</v>
      </c>
      <c r="D2024" s="116" t="s">
        <v>28</v>
      </c>
      <c r="E2024" t="s">
        <v>2115</v>
      </c>
      <c r="F2024" s="116" t="s">
        <v>429</v>
      </c>
      <c r="G2024" s="116" t="s">
        <v>2140</v>
      </c>
      <c r="H2024" s="116">
        <v>1686</v>
      </c>
      <c r="I2024" s="116">
        <v>25</v>
      </c>
      <c r="J2024" s="116">
        <v>5</v>
      </c>
    </row>
    <row r="2025" spans="1:10" x14ac:dyDescent="0.25">
      <c r="A2025" s="116">
        <v>3226</v>
      </c>
      <c r="B2025" t="s">
        <v>4172</v>
      </c>
      <c r="C2025" s="116">
        <v>47</v>
      </c>
      <c r="D2025" s="116" t="s">
        <v>28</v>
      </c>
      <c r="E2025" t="s">
        <v>2115</v>
      </c>
      <c r="F2025" s="116" t="s">
        <v>431</v>
      </c>
      <c r="G2025" s="116" t="s">
        <v>2141</v>
      </c>
      <c r="H2025" s="116">
        <v>1687</v>
      </c>
      <c r="I2025" s="116">
        <v>26</v>
      </c>
      <c r="J2025" s="116">
        <v>30</v>
      </c>
    </row>
    <row r="2026" spans="1:10" x14ac:dyDescent="0.25">
      <c r="A2026" s="116">
        <v>3227</v>
      </c>
      <c r="B2026" t="s">
        <v>4172</v>
      </c>
      <c r="C2026" s="116">
        <v>47</v>
      </c>
      <c r="D2026" s="116" t="s">
        <v>28</v>
      </c>
      <c r="E2026" t="s">
        <v>2115</v>
      </c>
      <c r="F2026" s="116" t="s">
        <v>433</v>
      </c>
      <c r="G2026" s="116" t="s">
        <v>2142</v>
      </c>
      <c r="H2026" s="116">
        <v>1688</v>
      </c>
      <c r="I2026" s="116">
        <v>27</v>
      </c>
      <c r="J2026" s="116">
        <v>43</v>
      </c>
    </row>
    <row r="2027" spans="1:10" x14ac:dyDescent="0.25">
      <c r="A2027" s="116">
        <v>3228</v>
      </c>
      <c r="B2027" t="s">
        <v>4172</v>
      </c>
      <c r="C2027" s="116">
        <v>47</v>
      </c>
      <c r="D2027" s="116" t="s">
        <v>28</v>
      </c>
      <c r="E2027" t="s">
        <v>2115</v>
      </c>
      <c r="F2027" s="116" t="s">
        <v>435</v>
      </c>
      <c r="G2027" s="116" t="s">
        <v>2143</v>
      </c>
      <c r="H2027" s="116">
        <v>1689</v>
      </c>
      <c r="I2027" s="116">
        <v>28</v>
      </c>
      <c r="J2027" s="116">
        <v>33</v>
      </c>
    </row>
    <row r="2028" spans="1:10" x14ac:dyDescent="0.25">
      <c r="A2028" s="116">
        <v>3229</v>
      </c>
      <c r="B2028" t="s">
        <v>4172</v>
      </c>
      <c r="C2028" s="116">
        <v>47</v>
      </c>
      <c r="D2028" s="116" t="s">
        <v>28</v>
      </c>
      <c r="E2028" t="s">
        <v>2115</v>
      </c>
      <c r="F2028" s="116" t="s">
        <v>437</v>
      </c>
      <c r="G2028" s="116" t="s">
        <v>2144</v>
      </c>
      <c r="H2028" s="116">
        <v>1690</v>
      </c>
      <c r="I2028" s="116">
        <v>29</v>
      </c>
      <c r="J2028" s="116">
        <v>15</v>
      </c>
    </row>
    <row r="2029" spans="1:10" x14ac:dyDescent="0.25">
      <c r="A2029" s="116">
        <v>3230</v>
      </c>
      <c r="B2029" t="s">
        <v>4172</v>
      </c>
      <c r="C2029" s="116">
        <v>47</v>
      </c>
      <c r="D2029" s="116" t="s">
        <v>28</v>
      </c>
      <c r="E2029" t="s">
        <v>2115</v>
      </c>
      <c r="F2029" s="116" t="s">
        <v>439</v>
      </c>
      <c r="G2029" s="116" t="s">
        <v>2145</v>
      </c>
      <c r="H2029" s="116">
        <v>1691</v>
      </c>
      <c r="I2029" s="116">
        <v>30</v>
      </c>
      <c r="J2029" s="116">
        <v>36</v>
      </c>
    </row>
    <row r="2030" spans="1:10" ht="30" x14ac:dyDescent="0.25">
      <c r="A2030" s="116">
        <v>3231</v>
      </c>
      <c r="B2030" t="s">
        <v>4172</v>
      </c>
      <c r="C2030" s="116">
        <v>47</v>
      </c>
      <c r="D2030" s="116" t="s">
        <v>28</v>
      </c>
      <c r="E2030" t="s">
        <v>2115</v>
      </c>
      <c r="F2030" s="116" t="s">
        <v>441</v>
      </c>
      <c r="G2030" s="116" t="s">
        <v>2146</v>
      </c>
      <c r="H2030" s="116">
        <v>1692</v>
      </c>
      <c r="I2030" s="116">
        <v>31</v>
      </c>
      <c r="J2030" s="116">
        <v>20</v>
      </c>
    </row>
    <row r="2031" spans="1:10" x14ac:dyDescent="0.25">
      <c r="A2031" s="116">
        <v>3232</v>
      </c>
      <c r="B2031" t="s">
        <v>4172</v>
      </c>
      <c r="C2031" s="116">
        <v>47</v>
      </c>
      <c r="D2031" s="116" t="s">
        <v>28</v>
      </c>
      <c r="E2031" t="s">
        <v>2115</v>
      </c>
      <c r="F2031" s="116" t="s">
        <v>443</v>
      </c>
      <c r="G2031" s="116" t="s">
        <v>2147</v>
      </c>
      <c r="H2031" s="116">
        <v>1693</v>
      </c>
      <c r="I2031" s="116">
        <v>32</v>
      </c>
      <c r="J2031" s="116">
        <v>44</v>
      </c>
    </row>
    <row r="2032" spans="1:10" ht="30" x14ac:dyDescent="0.25">
      <c r="A2032" s="116">
        <v>3233</v>
      </c>
      <c r="B2032" t="s">
        <v>4172</v>
      </c>
      <c r="C2032" s="116">
        <v>47</v>
      </c>
      <c r="D2032" s="116" t="s">
        <v>28</v>
      </c>
      <c r="E2032" t="s">
        <v>2115</v>
      </c>
      <c r="F2032" s="116" t="s">
        <v>445</v>
      </c>
      <c r="G2032" s="116" t="s">
        <v>2148</v>
      </c>
      <c r="H2032" s="116">
        <v>1694</v>
      </c>
      <c r="I2032" s="116">
        <v>33</v>
      </c>
      <c r="J2032" s="116">
        <v>1</v>
      </c>
    </row>
    <row r="2033" spans="1:10" x14ac:dyDescent="0.25">
      <c r="A2033" s="116">
        <v>3234</v>
      </c>
      <c r="B2033" t="s">
        <v>4172</v>
      </c>
      <c r="C2033" s="116">
        <v>47</v>
      </c>
      <c r="D2033" s="116" t="s">
        <v>28</v>
      </c>
      <c r="E2033" t="s">
        <v>2115</v>
      </c>
      <c r="F2033" s="116" t="s">
        <v>447</v>
      </c>
      <c r="G2033" s="116" t="s">
        <v>2149</v>
      </c>
      <c r="H2033" s="116">
        <v>1695</v>
      </c>
      <c r="I2033" s="116">
        <v>34</v>
      </c>
      <c r="J2033" s="116">
        <v>28</v>
      </c>
    </row>
    <row r="2034" spans="1:10" x14ac:dyDescent="0.25">
      <c r="A2034" s="116">
        <v>3235</v>
      </c>
      <c r="B2034" t="s">
        <v>4172</v>
      </c>
      <c r="C2034" s="116">
        <v>47</v>
      </c>
      <c r="D2034" s="116" t="s">
        <v>28</v>
      </c>
      <c r="E2034" t="s">
        <v>2115</v>
      </c>
      <c r="F2034" s="116" t="s">
        <v>449</v>
      </c>
      <c r="G2034" s="116" t="s">
        <v>2150</v>
      </c>
      <c r="H2034" s="116">
        <v>1696</v>
      </c>
      <c r="I2034" s="116">
        <v>35</v>
      </c>
      <c r="J2034" s="116">
        <v>38</v>
      </c>
    </row>
    <row r="2035" spans="1:10" x14ac:dyDescent="0.25">
      <c r="A2035" s="116">
        <v>3236</v>
      </c>
      <c r="B2035" t="s">
        <v>4172</v>
      </c>
      <c r="C2035" s="116">
        <v>47</v>
      </c>
      <c r="D2035" s="116" t="s">
        <v>28</v>
      </c>
      <c r="E2035" t="s">
        <v>2115</v>
      </c>
      <c r="F2035" s="116" t="s">
        <v>451</v>
      </c>
      <c r="G2035" s="116" t="s">
        <v>2151</v>
      </c>
      <c r="H2035" s="116">
        <v>1697</v>
      </c>
      <c r="I2035" s="116">
        <v>36</v>
      </c>
      <c r="J2035" s="116">
        <v>27</v>
      </c>
    </row>
    <row r="2036" spans="1:10" x14ac:dyDescent="0.25">
      <c r="A2036" s="116">
        <v>3237</v>
      </c>
      <c r="B2036" t="s">
        <v>4172</v>
      </c>
      <c r="C2036" s="116">
        <v>47</v>
      </c>
      <c r="D2036" s="116" t="s">
        <v>28</v>
      </c>
      <c r="E2036" t="s">
        <v>2115</v>
      </c>
      <c r="F2036" s="116" t="s">
        <v>453</v>
      </c>
      <c r="G2036" s="116" t="s">
        <v>2152</v>
      </c>
      <c r="H2036" s="116">
        <v>1698</v>
      </c>
      <c r="I2036" s="116">
        <v>37</v>
      </c>
      <c r="J2036" s="116">
        <v>31</v>
      </c>
    </row>
    <row r="2037" spans="1:10" x14ac:dyDescent="0.25">
      <c r="A2037" s="116">
        <v>3238</v>
      </c>
      <c r="B2037" t="s">
        <v>4172</v>
      </c>
      <c r="C2037" s="116">
        <v>47</v>
      </c>
      <c r="D2037" s="116" t="s">
        <v>28</v>
      </c>
      <c r="E2037" t="s">
        <v>2115</v>
      </c>
      <c r="F2037" s="116" t="s">
        <v>455</v>
      </c>
      <c r="G2037" s="116" t="s">
        <v>2153</v>
      </c>
      <c r="H2037" s="116">
        <v>1699</v>
      </c>
      <c r="I2037" s="116">
        <v>38</v>
      </c>
      <c r="J2037" s="116">
        <v>3</v>
      </c>
    </row>
    <row r="2038" spans="1:10" x14ac:dyDescent="0.25">
      <c r="A2038" s="116">
        <v>3239</v>
      </c>
      <c r="B2038" t="s">
        <v>4172</v>
      </c>
      <c r="C2038" s="116">
        <v>47</v>
      </c>
      <c r="D2038" s="116" t="s">
        <v>28</v>
      </c>
      <c r="E2038" t="s">
        <v>2115</v>
      </c>
      <c r="F2038" s="116" t="s">
        <v>457</v>
      </c>
      <c r="G2038" s="116" t="s">
        <v>2154</v>
      </c>
      <c r="H2038" s="116">
        <v>1700</v>
      </c>
      <c r="I2038" s="116">
        <v>39</v>
      </c>
      <c r="J2038" s="116">
        <v>22</v>
      </c>
    </row>
    <row r="2039" spans="1:10" x14ac:dyDescent="0.25">
      <c r="A2039" s="116">
        <v>3240</v>
      </c>
      <c r="B2039" t="s">
        <v>4172</v>
      </c>
      <c r="C2039" s="116">
        <v>47</v>
      </c>
      <c r="D2039" s="116" t="s">
        <v>28</v>
      </c>
      <c r="E2039" t="s">
        <v>2115</v>
      </c>
      <c r="F2039" s="116" t="s">
        <v>459</v>
      </c>
      <c r="G2039" s="116" t="s">
        <v>2155</v>
      </c>
      <c r="H2039" s="116">
        <v>1701</v>
      </c>
      <c r="I2039" s="116">
        <v>40</v>
      </c>
      <c r="J2039" s="116">
        <v>9</v>
      </c>
    </row>
    <row r="2040" spans="1:10" ht="30" x14ac:dyDescent="0.25">
      <c r="A2040" s="116">
        <v>3241</v>
      </c>
      <c r="B2040" t="s">
        <v>4172</v>
      </c>
      <c r="C2040" s="116">
        <v>47</v>
      </c>
      <c r="D2040" s="116" t="s">
        <v>28</v>
      </c>
      <c r="E2040" t="s">
        <v>2115</v>
      </c>
      <c r="F2040" s="116" t="s">
        <v>461</v>
      </c>
      <c r="G2040" s="116" t="s">
        <v>2156</v>
      </c>
      <c r="H2040" s="116">
        <v>1702</v>
      </c>
      <c r="I2040" s="116">
        <v>41</v>
      </c>
      <c r="J2040" s="116">
        <v>47</v>
      </c>
    </row>
    <row r="2041" spans="1:10" ht="30" x14ac:dyDescent="0.25">
      <c r="A2041" s="116">
        <v>3242</v>
      </c>
      <c r="B2041" t="s">
        <v>4172</v>
      </c>
      <c r="C2041" s="116">
        <v>47</v>
      </c>
      <c r="D2041" s="116" t="s">
        <v>28</v>
      </c>
      <c r="E2041" t="s">
        <v>2115</v>
      </c>
      <c r="F2041" s="116" t="s">
        <v>463</v>
      </c>
      <c r="G2041" s="116" t="s">
        <v>2157</v>
      </c>
      <c r="H2041" s="116">
        <v>1703</v>
      </c>
      <c r="I2041" s="116">
        <v>42</v>
      </c>
      <c r="J2041" s="116">
        <v>19</v>
      </c>
    </row>
    <row r="2042" spans="1:10" x14ac:dyDescent="0.25">
      <c r="A2042" s="116">
        <v>3243</v>
      </c>
      <c r="B2042" t="s">
        <v>4172</v>
      </c>
      <c r="C2042" s="116">
        <v>47</v>
      </c>
      <c r="D2042" s="116" t="s">
        <v>28</v>
      </c>
      <c r="E2042" t="s">
        <v>2115</v>
      </c>
      <c r="F2042" s="116" t="s">
        <v>465</v>
      </c>
      <c r="G2042" s="116" t="s">
        <v>2158</v>
      </c>
      <c r="H2042" s="116">
        <v>1704</v>
      </c>
      <c r="I2042" s="116">
        <v>43</v>
      </c>
      <c r="J2042" s="116">
        <v>2</v>
      </c>
    </row>
    <row r="2043" spans="1:10" ht="30" x14ac:dyDescent="0.25">
      <c r="A2043" s="116">
        <v>3244</v>
      </c>
      <c r="B2043" t="s">
        <v>4172</v>
      </c>
      <c r="C2043" s="116">
        <v>47</v>
      </c>
      <c r="D2043" s="116" t="s">
        <v>28</v>
      </c>
      <c r="E2043" t="s">
        <v>2115</v>
      </c>
      <c r="F2043" s="116" t="s">
        <v>467</v>
      </c>
      <c r="G2043" s="116" t="s">
        <v>2159</v>
      </c>
      <c r="H2043" s="116">
        <v>1705</v>
      </c>
      <c r="I2043" s="116">
        <v>44</v>
      </c>
      <c r="J2043" s="116">
        <v>18</v>
      </c>
    </row>
    <row r="2044" spans="1:10" x14ac:dyDescent="0.25">
      <c r="A2044" s="116">
        <v>3245</v>
      </c>
      <c r="B2044" t="s">
        <v>4172</v>
      </c>
      <c r="C2044" s="116">
        <v>47</v>
      </c>
      <c r="D2044" s="116" t="s">
        <v>28</v>
      </c>
      <c r="E2044" t="s">
        <v>2115</v>
      </c>
      <c r="F2044" s="116" t="s">
        <v>469</v>
      </c>
      <c r="G2044" s="116" t="s">
        <v>2160</v>
      </c>
      <c r="H2044" s="116">
        <v>1706</v>
      </c>
      <c r="I2044" s="116">
        <v>45</v>
      </c>
      <c r="J2044" s="116">
        <v>40</v>
      </c>
    </row>
    <row r="2045" spans="1:10" x14ac:dyDescent="0.25">
      <c r="A2045" s="116">
        <v>3246</v>
      </c>
      <c r="B2045" t="s">
        <v>4172</v>
      </c>
      <c r="C2045" s="116">
        <v>47</v>
      </c>
      <c r="D2045" s="116" t="s">
        <v>28</v>
      </c>
      <c r="E2045" t="s">
        <v>2115</v>
      </c>
      <c r="F2045" s="116" t="s">
        <v>471</v>
      </c>
      <c r="G2045" s="116" t="s">
        <v>2161</v>
      </c>
      <c r="H2045" s="116">
        <v>1707</v>
      </c>
      <c r="I2045" s="116">
        <v>46</v>
      </c>
      <c r="J2045" s="116">
        <v>25</v>
      </c>
    </row>
    <row r="2046" spans="1:10" x14ac:dyDescent="0.25">
      <c r="A2046" s="116">
        <v>3247</v>
      </c>
      <c r="B2046" t="s">
        <v>4172</v>
      </c>
      <c r="C2046" s="116">
        <v>47</v>
      </c>
      <c r="D2046" s="116" t="s">
        <v>28</v>
      </c>
      <c r="E2046" t="s">
        <v>2115</v>
      </c>
      <c r="F2046" s="116" t="s">
        <v>473</v>
      </c>
      <c r="G2046" s="116" t="s">
        <v>2162</v>
      </c>
      <c r="H2046" s="116">
        <v>1708</v>
      </c>
      <c r="I2046" s="116">
        <v>47</v>
      </c>
      <c r="J2046" s="116">
        <v>11</v>
      </c>
    </row>
    <row r="2047" spans="1:10" x14ac:dyDescent="0.25">
      <c r="A2047" s="116">
        <v>3248</v>
      </c>
      <c r="B2047" t="s">
        <v>4173</v>
      </c>
      <c r="C2047" s="116">
        <v>47</v>
      </c>
      <c r="D2047" s="116" t="s">
        <v>51</v>
      </c>
      <c r="E2047" t="s">
        <v>2115</v>
      </c>
      <c r="F2047" s="116" t="s">
        <v>381</v>
      </c>
      <c r="G2047" s="116" t="s">
        <v>2163</v>
      </c>
      <c r="H2047" s="116">
        <v>1372</v>
      </c>
      <c r="I2047" s="116">
        <v>1</v>
      </c>
      <c r="J2047" s="116">
        <v>37</v>
      </c>
    </row>
    <row r="2048" spans="1:10" x14ac:dyDescent="0.25">
      <c r="A2048" s="116">
        <v>3249</v>
      </c>
      <c r="B2048" t="s">
        <v>4173</v>
      </c>
      <c r="C2048" s="116">
        <v>47</v>
      </c>
      <c r="D2048" s="116" t="s">
        <v>51</v>
      </c>
      <c r="E2048" t="s">
        <v>2115</v>
      </c>
      <c r="F2048" s="116" t="s">
        <v>383</v>
      </c>
      <c r="G2048" s="116" t="s">
        <v>2164</v>
      </c>
      <c r="H2048" s="116">
        <v>1373</v>
      </c>
      <c r="I2048" s="116">
        <v>2</v>
      </c>
      <c r="J2048" s="116">
        <v>12</v>
      </c>
    </row>
    <row r="2049" spans="1:10" x14ac:dyDescent="0.25">
      <c r="A2049" s="116">
        <v>3250</v>
      </c>
      <c r="B2049" t="s">
        <v>4173</v>
      </c>
      <c r="C2049" s="116">
        <v>47</v>
      </c>
      <c r="D2049" s="116" t="s">
        <v>51</v>
      </c>
      <c r="E2049" t="s">
        <v>2115</v>
      </c>
      <c r="F2049" s="116" t="s">
        <v>385</v>
      </c>
      <c r="G2049" s="116" t="s">
        <v>2165</v>
      </c>
      <c r="H2049" s="116">
        <v>1374</v>
      </c>
      <c r="I2049" s="116">
        <v>3</v>
      </c>
      <c r="J2049" s="116">
        <v>35</v>
      </c>
    </row>
    <row r="2050" spans="1:10" ht="30" x14ac:dyDescent="0.25">
      <c r="A2050" s="116">
        <v>3251</v>
      </c>
      <c r="B2050" t="s">
        <v>4173</v>
      </c>
      <c r="C2050" s="116">
        <v>47</v>
      </c>
      <c r="D2050" s="116" t="s">
        <v>51</v>
      </c>
      <c r="E2050" t="s">
        <v>2115</v>
      </c>
      <c r="F2050" s="116" t="s">
        <v>387</v>
      </c>
      <c r="G2050" s="116" t="s">
        <v>2166</v>
      </c>
      <c r="H2050" s="116">
        <v>1375</v>
      </c>
      <c r="I2050" s="116">
        <v>4</v>
      </c>
      <c r="J2050" s="116">
        <v>45</v>
      </c>
    </row>
    <row r="2051" spans="1:10" x14ac:dyDescent="0.25">
      <c r="A2051" s="116">
        <v>3252</v>
      </c>
      <c r="B2051" t="s">
        <v>4173</v>
      </c>
      <c r="C2051" s="116">
        <v>47</v>
      </c>
      <c r="D2051" s="116" t="s">
        <v>51</v>
      </c>
      <c r="E2051" t="s">
        <v>2115</v>
      </c>
      <c r="F2051" s="116" t="s">
        <v>389</v>
      </c>
      <c r="G2051" s="116" t="s">
        <v>2167</v>
      </c>
      <c r="H2051" s="116">
        <v>1376</v>
      </c>
      <c r="I2051" s="116">
        <v>5</v>
      </c>
      <c r="J2051" s="116">
        <v>7</v>
      </c>
    </row>
    <row r="2052" spans="1:10" x14ac:dyDescent="0.25">
      <c r="A2052" s="116">
        <v>3253</v>
      </c>
      <c r="B2052" t="s">
        <v>4173</v>
      </c>
      <c r="C2052" s="116">
        <v>47</v>
      </c>
      <c r="D2052" s="116" t="s">
        <v>51</v>
      </c>
      <c r="E2052" t="s">
        <v>2115</v>
      </c>
      <c r="F2052" s="116" t="s">
        <v>391</v>
      </c>
      <c r="G2052" s="116" t="s">
        <v>2168</v>
      </c>
      <c r="H2052" s="116">
        <v>1377</v>
      </c>
      <c r="I2052" s="116">
        <v>6</v>
      </c>
      <c r="J2052" s="116">
        <v>10</v>
      </c>
    </row>
    <row r="2053" spans="1:10" x14ac:dyDescent="0.25">
      <c r="A2053" s="116">
        <v>3254</v>
      </c>
      <c r="B2053" t="s">
        <v>4173</v>
      </c>
      <c r="C2053" s="116">
        <v>47</v>
      </c>
      <c r="D2053" s="116" t="s">
        <v>51</v>
      </c>
      <c r="E2053" t="s">
        <v>2115</v>
      </c>
      <c r="F2053" s="116" t="s">
        <v>393</v>
      </c>
      <c r="G2053" s="116" t="s">
        <v>2169</v>
      </c>
      <c r="H2053" s="116">
        <v>1378</v>
      </c>
      <c r="I2053" s="116">
        <v>7</v>
      </c>
      <c r="J2053" s="116">
        <v>26</v>
      </c>
    </row>
    <row r="2054" spans="1:10" x14ac:dyDescent="0.25">
      <c r="A2054" s="116">
        <v>3255</v>
      </c>
      <c r="B2054" t="s">
        <v>4173</v>
      </c>
      <c r="C2054" s="116">
        <v>47</v>
      </c>
      <c r="D2054" s="116" t="s">
        <v>51</v>
      </c>
      <c r="E2054" t="s">
        <v>2115</v>
      </c>
      <c r="F2054" s="116" t="s">
        <v>395</v>
      </c>
      <c r="G2054" s="116" t="s">
        <v>2170</v>
      </c>
      <c r="H2054" s="116">
        <v>1379</v>
      </c>
      <c r="I2054" s="116">
        <v>8</v>
      </c>
      <c r="J2054" s="116">
        <v>14</v>
      </c>
    </row>
    <row r="2055" spans="1:10" x14ac:dyDescent="0.25">
      <c r="A2055" s="116">
        <v>3256</v>
      </c>
      <c r="B2055" t="s">
        <v>4173</v>
      </c>
      <c r="C2055" s="116">
        <v>47</v>
      </c>
      <c r="D2055" s="116" t="s">
        <v>51</v>
      </c>
      <c r="E2055" t="s">
        <v>2115</v>
      </c>
      <c r="F2055" s="116" t="s">
        <v>397</v>
      </c>
      <c r="G2055" s="116" t="s">
        <v>2171</v>
      </c>
      <c r="H2055" s="116">
        <v>1380</v>
      </c>
      <c r="I2055" s="116">
        <v>9</v>
      </c>
      <c r="J2055" s="116">
        <v>8</v>
      </c>
    </row>
    <row r="2056" spans="1:10" x14ac:dyDescent="0.25">
      <c r="A2056" s="116">
        <v>3257</v>
      </c>
      <c r="B2056" t="s">
        <v>4173</v>
      </c>
      <c r="C2056" s="116">
        <v>47</v>
      </c>
      <c r="D2056" s="116" t="s">
        <v>51</v>
      </c>
      <c r="E2056" t="s">
        <v>2115</v>
      </c>
      <c r="F2056" s="116" t="s">
        <v>399</v>
      </c>
      <c r="G2056" s="116" t="s">
        <v>2172</v>
      </c>
      <c r="H2056" s="116">
        <v>1381</v>
      </c>
      <c r="I2056" s="116">
        <v>10</v>
      </c>
      <c r="J2056" s="116">
        <v>4</v>
      </c>
    </row>
    <row r="2057" spans="1:10" x14ac:dyDescent="0.25">
      <c r="A2057" s="116">
        <v>3258</v>
      </c>
      <c r="B2057" t="s">
        <v>4173</v>
      </c>
      <c r="C2057" s="116">
        <v>47</v>
      </c>
      <c r="D2057" s="116" t="s">
        <v>51</v>
      </c>
      <c r="E2057" t="s">
        <v>2115</v>
      </c>
      <c r="F2057" s="116" t="s">
        <v>401</v>
      </c>
      <c r="G2057" s="116" t="s">
        <v>2173</v>
      </c>
      <c r="H2057" s="116">
        <v>1382</v>
      </c>
      <c r="I2057" s="116">
        <v>11</v>
      </c>
      <c r="J2057" s="116">
        <v>21</v>
      </c>
    </row>
    <row r="2058" spans="1:10" x14ac:dyDescent="0.25">
      <c r="A2058" s="116">
        <v>3259</v>
      </c>
      <c r="B2058" t="s">
        <v>4173</v>
      </c>
      <c r="C2058" s="116">
        <v>47</v>
      </c>
      <c r="D2058" s="116" t="s">
        <v>51</v>
      </c>
      <c r="E2058" t="s">
        <v>2115</v>
      </c>
      <c r="F2058" s="116" t="s">
        <v>403</v>
      </c>
      <c r="G2058" s="116" t="s">
        <v>2174</v>
      </c>
      <c r="H2058" s="116">
        <v>1383</v>
      </c>
      <c r="I2058" s="116">
        <v>12</v>
      </c>
      <c r="J2058" s="116">
        <v>46</v>
      </c>
    </row>
    <row r="2059" spans="1:10" x14ac:dyDescent="0.25">
      <c r="A2059" s="116">
        <v>3260</v>
      </c>
      <c r="B2059" t="s">
        <v>4173</v>
      </c>
      <c r="C2059" s="116">
        <v>47</v>
      </c>
      <c r="D2059" s="116" t="s">
        <v>51</v>
      </c>
      <c r="E2059" t="s">
        <v>2115</v>
      </c>
      <c r="F2059" s="116" t="s">
        <v>405</v>
      </c>
      <c r="G2059" s="116" t="s">
        <v>2175</v>
      </c>
      <c r="H2059" s="116">
        <v>1384</v>
      </c>
      <c r="I2059" s="116">
        <v>13</v>
      </c>
      <c r="J2059" s="116">
        <v>42</v>
      </c>
    </row>
    <row r="2060" spans="1:10" x14ac:dyDescent="0.25">
      <c r="A2060" s="116">
        <v>3261</v>
      </c>
      <c r="B2060" t="s">
        <v>4173</v>
      </c>
      <c r="C2060" s="116">
        <v>47</v>
      </c>
      <c r="D2060" s="116" t="s">
        <v>51</v>
      </c>
      <c r="E2060" t="s">
        <v>2115</v>
      </c>
      <c r="F2060" s="116" t="s">
        <v>407</v>
      </c>
      <c r="G2060" s="116" t="s">
        <v>2176</v>
      </c>
      <c r="H2060" s="116">
        <v>1385</v>
      </c>
      <c r="I2060" s="116">
        <v>14</v>
      </c>
      <c r="J2060" s="116">
        <v>29</v>
      </c>
    </row>
    <row r="2061" spans="1:10" x14ac:dyDescent="0.25">
      <c r="A2061" s="116">
        <v>3262</v>
      </c>
      <c r="B2061" t="s">
        <v>4173</v>
      </c>
      <c r="C2061" s="116">
        <v>47</v>
      </c>
      <c r="D2061" s="116" t="s">
        <v>51</v>
      </c>
      <c r="E2061" t="s">
        <v>2115</v>
      </c>
      <c r="F2061" s="116" t="s">
        <v>409</v>
      </c>
      <c r="G2061" s="116" t="s">
        <v>2177</v>
      </c>
      <c r="H2061" s="116">
        <v>1386</v>
      </c>
      <c r="I2061" s="116">
        <v>15</v>
      </c>
      <c r="J2061" s="116">
        <v>17</v>
      </c>
    </row>
    <row r="2062" spans="1:10" ht="30" x14ac:dyDescent="0.25">
      <c r="A2062" s="116">
        <v>3263</v>
      </c>
      <c r="B2062" t="s">
        <v>4173</v>
      </c>
      <c r="C2062" s="116">
        <v>47</v>
      </c>
      <c r="D2062" s="116" t="s">
        <v>51</v>
      </c>
      <c r="E2062" t="s">
        <v>2115</v>
      </c>
      <c r="F2062" s="116" t="s">
        <v>411</v>
      </c>
      <c r="G2062" s="116" t="s">
        <v>2178</v>
      </c>
      <c r="H2062" s="116">
        <v>1387</v>
      </c>
      <c r="I2062" s="116">
        <v>16</v>
      </c>
      <c r="J2062" s="116">
        <v>23</v>
      </c>
    </row>
    <row r="2063" spans="1:10" x14ac:dyDescent="0.25">
      <c r="A2063" s="116">
        <v>3264</v>
      </c>
      <c r="B2063" t="s">
        <v>4173</v>
      </c>
      <c r="C2063" s="116">
        <v>47</v>
      </c>
      <c r="D2063" s="116" t="s">
        <v>51</v>
      </c>
      <c r="E2063" t="s">
        <v>2115</v>
      </c>
      <c r="F2063" s="116" t="s">
        <v>413</v>
      </c>
      <c r="G2063" s="116" t="s">
        <v>2179</v>
      </c>
      <c r="H2063" s="116">
        <v>1388</v>
      </c>
      <c r="I2063" s="116">
        <v>17</v>
      </c>
      <c r="J2063" s="116">
        <v>24</v>
      </c>
    </row>
    <row r="2064" spans="1:10" x14ac:dyDescent="0.25">
      <c r="A2064" s="116">
        <v>3265</v>
      </c>
      <c r="B2064" t="s">
        <v>4173</v>
      </c>
      <c r="C2064" s="116">
        <v>47</v>
      </c>
      <c r="D2064" s="116" t="s">
        <v>51</v>
      </c>
      <c r="E2064" t="s">
        <v>2115</v>
      </c>
      <c r="F2064" s="116" t="s">
        <v>415</v>
      </c>
      <c r="G2064" s="116" t="s">
        <v>2180</v>
      </c>
      <c r="H2064" s="116">
        <v>1389</v>
      </c>
      <c r="I2064" s="116">
        <v>18</v>
      </c>
      <c r="J2064" s="116">
        <v>32</v>
      </c>
    </row>
    <row r="2065" spans="1:10" x14ac:dyDescent="0.25">
      <c r="A2065" s="116">
        <v>3266</v>
      </c>
      <c r="B2065" t="s">
        <v>4173</v>
      </c>
      <c r="C2065" s="116">
        <v>47</v>
      </c>
      <c r="D2065" s="116" t="s">
        <v>51</v>
      </c>
      <c r="E2065" t="s">
        <v>2115</v>
      </c>
      <c r="F2065" s="116" t="s">
        <v>417</v>
      </c>
      <c r="G2065" s="116" t="s">
        <v>2181</v>
      </c>
      <c r="H2065" s="116">
        <v>1390</v>
      </c>
      <c r="I2065" s="116">
        <v>19</v>
      </c>
      <c r="J2065" s="116">
        <v>16</v>
      </c>
    </row>
    <row r="2066" spans="1:10" x14ac:dyDescent="0.25">
      <c r="A2066" s="116">
        <v>3267</v>
      </c>
      <c r="B2066" t="s">
        <v>4173</v>
      </c>
      <c r="C2066" s="116">
        <v>47</v>
      </c>
      <c r="D2066" s="116" t="s">
        <v>51</v>
      </c>
      <c r="E2066" t="s">
        <v>2115</v>
      </c>
      <c r="F2066" s="116" t="s">
        <v>419</v>
      </c>
      <c r="G2066" s="116" t="s">
        <v>2182</v>
      </c>
      <c r="H2066" s="116">
        <v>1391</v>
      </c>
      <c r="I2066" s="116">
        <v>20</v>
      </c>
      <c r="J2066" s="116">
        <v>41</v>
      </c>
    </row>
    <row r="2067" spans="1:10" x14ac:dyDescent="0.25">
      <c r="A2067" s="116">
        <v>3268</v>
      </c>
      <c r="B2067" t="s">
        <v>4173</v>
      </c>
      <c r="C2067" s="116">
        <v>47</v>
      </c>
      <c r="D2067" s="116" t="s">
        <v>51</v>
      </c>
      <c r="E2067" t="s">
        <v>2115</v>
      </c>
      <c r="F2067" s="116" t="s">
        <v>421</v>
      </c>
      <c r="G2067" s="116" t="s">
        <v>2183</v>
      </c>
      <c r="H2067" s="116">
        <v>1392</v>
      </c>
      <c r="I2067" s="116">
        <v>21</v>
      </c>
      <c r="J2067" s="116">
        <v>13</v>
      </c>
    </row>
    <row r="2068" spans="1:10" x14ac:dyDescent="0.25">
      <c r="A2068" s="116">
        <v>3269</v>
      </c>
      <c r="B2068" t="s">
        <v>4173</v>
      </c>
      <c r="C2068" s="116">
        <v>47</v>
      </c>
      <c r="D2068" s="116" t="s">
        <v>51</v>
      </c>
      <c r="E2068" t="s">
        <v>2115</v>
      </c>
      <c r="F2068" s="116" t="s">
        <v>423</v>
      </c>
      <c r="G2068" s="116" t="s">
        <v>2184</v>
      </c>
      <c r="H2068" s="116">
        <v>1393</v>
      </c>
      <c r="I2068" s="116">
        <v>22</v>
      </c>
      <c r="J2068" s="116">
        <v>39</v>
      </c>
    </row>
    <row r="2069" spans="1:10" x14ac:dyDescent="0.25">
      <c r="A2069" s="116">
        <v>3270</v>
      </c>
      <c r="B2069" t="s">
        <v>4173</v>
      </c>
      <c r="C2069" s="116">
        <v>47</v>
      </c>
      <c r="D2069" s="116" t="s">
        <v>51</v>
      </c>
      <c r="E2069" t="s">
        <v>2115</v>
      </c>
      <c r="F2069" s="116" t="s">
        <v>425</v>
      </c>
      <c r="G2069" s="116" t="s">
        <v>2185</v>
      </c>
      <c r="H2069" s="116">
        <v>1394</v>
      </c>
      <c r="I2069" s="116">
        <v>23</v>
      </c>
      <c r="J2069" s="116">
        <v>6</v>
      </c>
    </row>
    <row r="2070" spans="1:10" x14ac:dyDescent="0.25">
      <c r="A2070" s="116">
        <v>3271</v>
      </c>
      <c r="B2070" t="s">
        <v>4173</v>
      </c>
      <c r="C2070" s="116">
        <v>47</v>
      </c>
      <c r="D2070" s="116" t="s">
        <v>51</v>
      </c>
      <c r="E2070" t="s">
        <v>2115</v>
      </c>
      <c r="F2070" s="116" t="s">
        <v>427</v>
      </c>
      <c r="G2070" s="116" t="s">
        <v>2186</v>
      </c>
      <c r="H2070" s="116">
        <v>1395</v>
      </c>
      <c r="I2070" s="116">
        <v>24</v>
      </c>
      <c r="J2070" s="116">
        <v>34</v>
      </c>
    </row>
    <row r="2071" spans="1:10" x14ac:dyDescent="0.25">
      <c r="A2071" s="116">
        <v>3272</v>
      </c>
      <c r="B2071" t="s">
        <v>4173</v>
      </c>
      <c r="C2071" s="116">
        <v>47</v>
      </c>
      <c r="D2071" s="116" t="s">
        <v>51</v>
      </c>
      <c r="E2071" t="s">
        <v>2115</v>
      </c>
      <c r="F2071" s="116" t="s">
        <v>429</v>
      </c>
      <c r="G2071" s="116" t="s">
        <v>2187</v>
      </c>
      <c r="H2071" s="116">
        <v>1396</v>
      </c>
      <c r="I2071" s="116">
        <v>25</v>
      </c>
      <c r="J2071" s="116">
        <v>5</v>
      </c>
    </row>
    <row r="2072" spans="1:10" x14ac:dyDescent="0.25">
      <c r="A2072" s="116">
        <v>3273</v>
      </c>
      <c r="B2072" t="s">
        <v>4173</v>
      </c>
      <c r="C2072" s="116">
        <v>47</v>
      </c>
      <c r="D2072" s="116" t="s">
        <v>51</v>
      </c>
      <c r="E2072" t="s">
        <v>2115</v>
      </c>
      <c r="F2072" s="116" t="s">
        <v>431</v>
      </c>
      <c r="G2072" s="116" t="s">
        <v>2188</v>
      </c>
      <c r="H2072" s="116">
        <v>1397</v>
      </c>
      <c r="I2072" s="116">
        <v>26</v>
      </c>
      <c r="J2072" s="116">
        <v>30</v>
      </c>
    </row>
    <row r="2073" spans="1:10" x14ac:dyDescent="0.25">
      <c r="A2073" s="116">
        <v>3274</v>
      </c>
      <c r="B2073" t="s">
        <v>4173</v>
      </c>
      <c r="C2073" s="116">
        <v>47</v>
      </c>
      <c r="D2073" s="116" t="s">
        <v>51</v>
      </c>
      <c r="E2073" t="s">
        <v>2115</v>
      </c>
      <c r="F2073" s="116" t="s">
        <v>433</v>
      </c>
      <c r="G2073" s="116" t="s">
        <v>2189</v>
      </c>
      <c r="H2073" s="116">
        <v>1398</v>
      </c>
      <c r="I2073" s="116">
        <v>27</v>
      </c>
      <c r="J2073" s="116">
        <v>43</v>
      </c>
    </row>
    <row r="2074" spans="1:10" x14ac:dyDescent="0.25">
      <c r="A2074" s="116">
        <v>3275</v>
      </c>
      <c r="B2074" t="s">
        <v>4173</v>
      </c>
      <c r="C2074" s="116">
        <v>47</v>
      </c>
      <c r="D2074" s="116" t="s">
        <v>51</v>
      </c>
      <c r="E2074" t="s">
        <v>2115</v>
      </c>
      <c r="F2074" s="116" t="s">
        <v>435</v>
      </c>
      <c r="G2074" s="116" t="s">
        <v>2190</v>
      </c>
      <c r="H2074" s="116">
        <v>1399</v>
      </c>
      <c r="I2074" s="116">
        <v>28</v>
      </c>
      <c r="J2074" s="116">
        <v>33</v>
      </c>
    </row>
    <row r="2075" spans="1:10" x14ac:dyDescent="0.25">
      <c r="A2075" s="116">
        <v>3276</v>
      </c>
      <c r="B2075" t="s">
        <v>4173</v>
      </c>
      <c r="C2075" s="116">
        <v>47</v>
      </c>
      <c r="D2075" s="116" t="s">
        <v>51</v>
      </c>
      <c r="E2075" t="s">
        <v>2115</v>
      </c>
      <c r="F2075" s="116" t="s">
        <v>437</v>
      </c>
      <c r="G2075" s="116" t="s">
        <v>2191</v>
      </c>
      <c r="H2075" s="116">
        <v>1400</v>
      </c>
      <c r="I2075" s="116">
        <v>29</v>
      </c>
      <c r="J2075" s="116">
        <v>15</v>
      </c>
    </row>
    <row r="2076" spans="1:10" x14ac:dyDescent="0.25">
      <c r="A2076" s="116">
        <v>3277</v>
      </c>
      <c r="B2076" t="s">
        <v>4173</v>
      </c>
      <c r="C2076" s="116">
        <v>47</v>
      </c>
      <c r="D2076" s="116" t="s">
        <v>51</v>
      </c>
      <c r="E2076" t="s">
        <v>2115</v>
      </c>
      <c r="F2076" s="116" t="s">
        <v>439</v>
      </c>
      <c r="G2076" s="116" t="s">
        <v>2192</v>
      </c>
      <c r="H2076" s="116">
        <v>1401</v>
      </c>
      <c r="I2076" s="116">
        <v>30</v>
      </c>
      <c r="J2076" s="116">
        <v>36</v>
      </c>
    </row>
    <row r="2077" spans="1:10" ht="30" x14ac:dyDescent="0.25">
      <c r="A2077" s="116">
        <v>3278</v>
      </c>
      <c r="B2077" t="s">
        <v>4173</v>
      </c>
      <c r="C2077" s="116">
        <v>47</v>
      </c>
      <c r="D2077" s="116" t="s">
        <v>51</v>
      </c>
      <c r="E2077" t="s">
        <v>2115</v>
      </c>
      <c r="F2077" s="116" t="s">
        <v>441</v>
      </c>
      <c r="G2077" s="116" t="s">
        <v>2193</v>
      </c>
      <c r="H2077" s="116">
        <v>1402</v>
      </c>
      <c r="I2077" s="116">
        <v>31</v>
      </c>
      <c r="J2077" s="116">
        <v>20</v>
      </c>
    </row>
    <row r="2078" spans="1:10" x14ac:dyDescent="0.25">
      <c r="A2078" s="116">
        <v>3279</v>
      </c>
      <c r="B2078" t="s">
        <v>4173</v>
      </c>
      <c r="C2078" s="116">
        <v>47</v>
      </c>
      <c r="D2078" s="116" t="s">
        <v>51</v>
      </c>
      <c r="E2078" t="s">
        <v>2115</v>
      </c>
      <c r="F2078" s="116" t="s">
        <v>443</v>
      </c>
      <c r="G2078" s="116" t="s">
        <v>2194</v>
      </c>
      <c r="H2078" s="116">
        <v>1403</v>
      </c>
      <c r="I2078" s="116">
        <v>32</v>
      </c>
      <c r="J2078" s="116">
        <v>44</v>
      </c>
    </row>
    <row r="2079" spans="1:10" ht="45" x14ac:dyDescent="0.25">
      <c r="A2079" s="116">
        <v>3280</v>
      </c>
      <c r="B2079" t="s">
        <v>4173</v>
      </c>
      <c r="C2079" s="116">
        <v>47</v>
      </c>
      <c r="D2079" s="116" t="s">
        <v>51</v>
      </c>
      <c r="E2079" t="s">
        <v>2115</v>
      </c>
      <c r="F2079" s="116" t="s">
        <v>445</v>
      </c>
      <c r="G2079" s="116" t="s">
        <v>2195</v>
      </c>
      <c r="H2079" s="116">
        <v>1404</v>
      </c>
      <c r="I2079" s="116">
        <v>33</v>
      </c>
      <c r="J2079" s="116">
        <v>1</v>
      </c>
    </row>
    <row r="2080" spans="1:10" x14ac:dyDescent="0.25">
      <c r="A2080" s="116">
        <v>3281</v>
      </c>
      <c r="B2080" t="s">
        <v>4173</v>
      </c>
      <c r="C2080" s="116">
        <v>47</v>
      </c>
      <c r="D2080" s="116" t="s">
        <v>51</v>
      </c>
      <c r="E2080" t="s">
        <v>2115</v>
      </c>
      <c r="F2080" s="116" t="s">
        <v>447</v>
      </c>
      <c r="G2080" s="116" t="s">
        <v>2196</v>
      </c>
      <c r="H2080" s="116">
        <v>1405</v>
      </c>
      <c r="I2080" s="116">
        <v>34</v>
      </c>
      <c r="J2080" s="116">
        <v>28</v>
      </c>
    </row>
    <row r="2081" spans="1:10" x14ac:dyDescent="0.25">
      <c r="A2081" s="116">
        <v>3282</v>
      </c>
      <c r="B2081" t="s">
        <v>4173</v>
      </c>
      <c r="C2081" s="116">
        <v>47</v>
      </c>
      <c r="D2081" s="116" t="s">
        <v>51</v>
      </c>
      <c r="E2081" t="s">
        <v>2115</v>
      </c>
      <c r="F2081" s="116" t="s">
        <v>449</v>
      </c>
      <c r="G2081" s="116" t="s">
        <v>2197</v>
      </c>
      <c r="H2081" s="116">
        <v>1406</v>
      </c>
      <c r="I2081" s="116">
        <v>35</v>
      </c>
      <c r="J2081" s="116">
        <v>38</v>
      </c>
    </row>
    <row r="2082" spans="1:10" x14ac:dyDescent="0.25">
      <c r="A2082" s="116">
        <v>3283</v>
      </c>
      <c r="B2082" t="s">
        <v>4173</v>
      </c>
      <c r="C2082" s="116">
        <v>47</v>
      </c>
      <c r="D2082" s="116" t="s">
        <v>51</v>
      </c>
      <c r="E2082" t="s">
        <v>2115</v>
      </c>
      <c r="F2082" s="116" t="s">
        <v>451</v>
      </c>
      <c r="G2082" s="116" t="s">
        <v>2198</v>
      </c>
      <c r="H2082" s="116">
        <v>1407</v>
      </c>
      <c r="I2082" s="116">
        <v>36</v>
      </c>
      <c r="J2082" s="116">
        <v>27</v>
      </c>
    </row>
    <row r="2083" spans="1:10" x14ac:dyDescent="0.25">
      <c r="A2083" s="116">
        <v>3284</v>
      </c>
      <c r="B2083" t="s">
        <v>4173</v>
      </c>
      <c r="C2083" s="116">
        <v>47</v>
      </c>
      <c r="D2083" s="116" t="s">
        <v>51</v>
      </c>
      <c r="E2083" t="s">
        <v>2115</v>
      </c>
      <c r="F2083" s="116" t="s">
        <v>453</v>
      </c>
      <c r="G2083" s="116" t="s">
        <v>2199</v>
      </c>
      <c r="H2083" s="116">
        <v>1408</v>
      </c>
      <c r="I2083" s="116">
        <v>37</v>
      </c>
      <c r="J2083" s="116">
        <v>31</v>
      </c>
    </row>
    <row r="2084" spans="1:10" x14ac:dyDescent="0.25">
      <c r="A2084" s="116">
        <v>3285</v>
      </c>
      <c r="B2084" t="s">
        <v>4173</v>
      </c>
      <c r="C2084" s="116">
        <v>47</v>
      </c>
      <c r="D2084" s="116" t="s">
        <v>51</v>
      </c>
      <c r="E2084" t="s">
        <v>2115</v>
      </c>
      <c r="F2084" s="116" t="s">
        <v>455</v>
      </c>
      <c r="G2084" s="116" t="s">
        <v>2200</v>
      </c>
      <c r="H2084" s="116">
        <v>1409</v>
      </c>
      <c r="I2084" s="116">
        <v>38</v>
      </c>
      <c r="J2084" s="116">
        <v>3</v>
      </c>
    </row>
    <row r="2085" spans="1:10" x14ac:dyDescent="0.25">
      <c r="A2085" s="116">
        <v>3286</v>
      </c>
      <c r="B2085" t="s">
        <v>4173</v>
      </c>
      <c r="C2085" s="116">
        <v>47</v>
      </c>
      <c r="D2085" s="116" t="s">
        <v>51</v>
      </c>
      <c r="E2085" t="s">
        <v>2115</v>
      </c>
      <c r="F2085" s="116" t="s">
        <v>457</v>
      </c>
      <c r="G2085" s="116" t="s">
        <v>2201</v>
      </c>
      <c r="H2085" s="116">
        <v>1410</v>
      </c>
      <c r="I2085" s="116">
        <v>39</v>
      </c>
      <c r="J2085" s="116">
        <v>22</v>
      </c>
    </row>
    <row r="2086" spans="1:10" x14ac:dyDescent="0.25">
      <c r="A2086" s="116">
        <v>3287</v>
      </c>
      <c r="B2086" t="s">
        <v>4173</v>
      </c>
      <c r="C2086" s="116">
        <v>47</v>
      </c>
      <c r="D2086" s="116" t="s">
        <v>51</v>
      </c>
      <c r="E2086" t="s">
        <v>2115</v>
      </c>
      <c r="F2086" s="116" t="s">
        <v>459</v>
      </c>
      <c r="G2086" s="116" t="s">
        <v>2202</v>
      </c>
      <c r="H2086" s="116">
        <v>1411</v>
      </c>
      <c r="I2086" s="116">
        <v>40</v>
      </c>
      <c r="J2086" s="116">
        <v>9</v>
      </c>
    </row>
    <row r="2087" spans="1:10" ht="30" x14ac:dyDescent="0.25">
      <c r="A2087" s="116">
        <v>3288</v>
      </c>
      <c r="B2087" t="s">
        <v>4173</v>
      </c>
      <c r="C2087" s="116">
        <v>47</v>
      </c>
      <c r="D2087" s="116" t="s">
        <v>51</v>
      </c>
      <c r="E2087" t="s">
        <v>2115</v>
      </c>
      <c r="F2087" s="116" t="s">
        <v>461</v>
      </c>
      <c r="G2087" s="116" t="s">
        <v>2203</v>
      </c>
      <c r="H2087" s="116">
        <v>1412</v>
      </c>
      <c r="I2087" s="116">
        <v>41</v>
      </c>
      <c r="J2087" s="116">
        <v>47</v>
      </c>
    </row>
    <row r="2088" spans="1:10" ht="30" x14ac:dyDescent="0.25">
      <c r="A2088" s="116">
        <v>3289</v>
      </c>
      <c r="B2088" t="s">
        <v>4173</v>
      </c>
      <c r="C2088" s="116">
        <v>47</v>
      </c>
      <c r="D2088" s="116" t="s">
        <v>51</v>
      </c>
      <c r="E2088" t="s">
        <v>2115</v>
      </c>
      <c r="F2088" s="116" t="s">
        <v>463</v>
      </c>
      <c r="G2088" s="116" t="s">
        <v>2204</v>
      </c>
      <c r="H2088" s="116">
        <v>1413</v>
      </c>
      <c r="I2088" s="116">
        <v>42</v>
      </c>
      <c r="J2088" s="116">
        <v>19</v>
      </c>
    </row>
    <row r="2089" spans="1:10" x14ac:dyDescent="0.25">
      <c r="A2089" s="116">
        <v>3290</v>
      </c>
      <c r="B2089" t="s">
        <v>4173</v>
      </c>
      <c r="C2089" s="116">
        <v>47</v>
      </c>
      <c r="D2089" s="116" t="s">
        <v>51</v>
      </c>
      <c r="E2089" t="s">
        <v>2115</v>
      </c>
      <c r="F2089" s="116" t="s">
        <v>465</v>
      </c>
      <c r="G2089" s="116" t="s">
        <v>2205</v>
      </c>
      <c r="H2089" s="116">
        <v>1414</v>
      </c>
      <c r="I2089" s="116">
        <v>43</v>
      </c>
      <c r="J2089" s="116">
        <v>2</v>
      </c>
    </row>
    <row r="2090" spans="1:10" ht="45" x14ac:dyDescent="0.25">
      <c r="A2090" s="116">
        <v>3291</v>
      </c>
      <c r="B2090" t="s">
        <v>4173</v>
      </c>
      <c r="C2090" s="116">
        <v>47</v>
      </c>
      <c r="D2090" s="116" t="s">
        <v>51</v>
      </c>
      <c r="E2090" t="s">
        <v>2115</v>
      </c>
      <c r="F2090" s="116" t="s">
        <v>467</v>
      </c>
      <c r="G2090" s="116" t="s">
        <v>2206</v>
      </c>
      <c r="H2090" s="116">
        <v>1415</v>
      </c>
      <c r="I2090" s="116">
        <v>44</v>
      </c>
      <c r="J2090" s="116">
        <v>18</v>
      </c>
    </row>
    <row r="2091" spans="1:10" x14ac:dyDescent="0.25">
      <c r="A2091" s="116">
        <v>3292</v>
      </c>
      <c r="B2091" t="s">
        <v>4173</v>
      </c>
      <c r="C2091" s="116">
        <v>47</v>
      </c>
      <c r="D2091" s="116" t="s">
        <v>51</v>
      </c>
      <c r="E2091" t="s">
        <v>2115</v>
      </c>
      <c r="F2091" s="116" t="s">
        <v>469</v>
      </c>
      <c r="G2091" s="116" t="s">
        <v>2207</v>
      </c>
      <c r="H2091" s="116">
        <v>1416</v>
      </c>
      <c r="I2091" s="116">
        <v>45</v>
      </c>
      <c r="J2091" s="116">
        <v>40</v>
      </c>
    </row>
    <row r="2092" spans="1:10" x14ac:dyDescent="0.25">
      <c r="A2092" s="116">
        <v>3293</v>
      </c>
      <c r="B2092" t="s">
        <v>4173</v>
      </c>
      <c r="C2092" s="116">
        <v>47</v>
      </c>
      <c r="D2092" s="116" t="s">
        <v>51</v>
      </c>
      <c r="E2092" t="s">
        <v>2115</v>
      </c>
      <c r="F2092" s="116" t="s">
        <v>471</v>
      </c>
      <c r="G2092" s="116" t="s">
        <v>2208</v>
      </c>
      <c r="H2092" s="116">
        <v>1417</v>
      </c>
      <c r="I2092" s="116">
        <v>46</v>
      </c>
      <c r="J2092" s="116">
        <v>25</v>
      </c>
    </row>
    <row r="2093" spans="1:10" x14ac:dyDescent="0.25">
      <c r="A2093" s="116">
        <v>3294</v>
      </c>
      <c r="B2093" t="s">
        <v>4173</v>
      </c>
      <c r="C2093" s="116">
        <v>47</v>
      </c>
      <c r="D2093" s="116" t="s">
        <v>51</v>
      </c>
      <c r="E2093" t="s">
        <v>2115</v>
      </c>
      <c r="F2093" s="116" t="s">
        <v>473</v>
      </c>
      <c r="G2093" s="116" t="s">
        <v>2209</v>
      </c>
      <c r="H2093" s="116">
        <v>1418</v>
      </c>
      <c r="I2093" s="116">
        <v>47</v>
      </c>
      <c r="J2093" s="116">
        <v>11</v>
      </c>
    </row>
    <row r="2094" spans="1:10" x14ac:dyDescent="0.25">
      <c r="A2094" s="116">
        <v>3295</v>
      </c>
      <c r="B2094" t="s">
        <v>2210</v>
      </c>
      <c r="C2094" s="116">
        <v>25</v>
      </c>
      <c r="D2094" s="116" t="s">
        <v>28</v>
      </c>
      <c r="E2094" t="s">
        <v>1264</v>
      </c>
      <c r="F2094" s="116" t="s">
        <v>383</v>
      </c>
      <c r="G2094" s="116" t="s">
        <v>1266</v>
      </c>
      <c r="H2094" s="116">
        <v>1569</v>
      </c>
      <c r="I2094" s="116">
        <v>1</v>
      </c>
      <c r="J2094" s="116">
        <v>12</v>
      </c>
    </row>
    <row r="2095" spans="1:10" x14ac:dyDescent="0.25">
      <c r="A2095" s="116">
        <v>3296</v>
      </c>
      <c r="B2095" t="s">
        <v>2210</v>
      </c>
      <c r="C2095" s="116">
        <v>25</v>
      </c>
      <c r="D2095" s="116" t="s">
        <v>28</v>
      </c>
      <c r="E2095" t="s">
        <v>1264</v>
      </c>
      <c r="F2095" s="116" t="s">
        <v>387</v>
      </c>
      <c r="G2095" s="116" t="s">
        <v>1268</v>
      </c>
      <c r="H2095" s="116">
        <v>1571</v>
      </c>
      <c r="I2095" s="116">
        <v>2</v>
      </c>
      <c r="J2095" s="116">
        <v>45</v>
      </c>
    </row>
    <row r="2096" spans="1:10" x14ac:dyDescent="0.25">
      <c r="A2096" s="116">
        <v>3297</v>
      </c>
      <c r="B2096" t="s">
        <v>2210</v>
      </c>
      <c r="C2096" s="116">
        <v>25</v>
      </c>
      <c r="D2096" s="116" t="s">
        <v>28</v>
      </c>
      <c r="E2096" t="s">
        <v>1264</v>
      </c>
      <c r="F2096" s="116" t="s">
        <v>389</v>
      </c>
      <c r="G2096" s="116" t="s">
        <v>1269</v>
      </c>
      <c r="H2096" s="116">
        <v>1572</v>
      </c>
      <c r="I2096" s="116">
        <v>3</v>
      </c>
      <c r="J2096" s="116">
        <v>7</v>
      </c>
    </row>
    <row r="2097" spans="1:10" x14ac:dyDescent="0.25">
      <c r="A2097" s="116">
        <v>3298</v>
      </c>
      <c r="B2097" t="s">
        <v>2210</v>
      </c>
      <c r="C2097" s="116">
        <v>25</v>
      </c>
      <c r="D2097" s="116" t="s">
        <v>28</v>
      </c>
      <c r="E2097" t="s">
        <v>1264</v>
      </c>
      <c r="F2097" s="116" t="s">
        <v>391</v>
      </c>
      <c r="G2097" s="116" t="s">
        <v>1270</v>
      </c>
      <c r="H2097" s="116">
        <v>1573</v>
      </c>
      <c r="I2097" s="116">
        <v>4</v>
      </c>
      <c r="J2097" s="116">
        <v>10</v>
      </c>
    </row>
    <row r="2098" spans="1:10" ht="30" x14ac:dyDescent="0.25">
      <c r="A2098" s="116">
        <v>3299</v>
      </c>
      <c r="B2098" t="s">
        <v>2210</v>
      </c>
      <c r="C2098" s="116">
        <v>25</v>
      </c>
      <c r="D2098" s="116" t="s">
        <v>28</v>
      </c>
      <c r="E2098" t="s">
        <v>1264</v>
      </c>
      <c r="F2098" s="116" t="s">
        <v>405</v>
      </c>
      <c r="G2098" s="116" t="s">
        <v>1277</v>
      </c>
      <c r="H2098" s="116">
        <v>1580</v>
      </c>
      <c r="I2098" s="116">
        <v>5</v>
      </c>
      <c r="J2098" s="116">
        <v>42</v>
      </c>
    </row>
    <row r="2099" spans="1:10" ht="45" x14ac:dyDescent="0.25">
      <c r="A2099" s="116">
        <v>3300</v>
      </c>
      <c r="B2099" t="s">
        <v>2210</v>
      </c>
      <c r="C2099" s="116">
        <v>25</v>
      </c>
      <c r="D2099" s="116" t="s">
        <v>28</v>
      </c>
      <c r="E2099" t="s">
        <v>1264</v>
      </c>
      <c r="F2099" s="116" t="s">
        <v>445</v>
      </c>
      <c r="G2099" s="116" t="s">
        <v>1297</v>
      </c>
      <c r="H2099" s="116">
        <v>1600</v>
      </c>
      <c r="I2099" s="116">
        <v>6</v>
      </c>
      <c r="J2099" s="116">
        <v>1</v>
      </c>
    </row>
    <row r="2100" spans="1:10" x14ac:dyDescent="0.25">
      <c r="A2100" s="116">
        <v>3301</v>
      </c>
      <c r="B2100" t="s">
        <v>2210</v>
      </c>
      <c r="C2100" s="116">
        <v>25</v>
      </c>
      <c r="D2100" s="116" t="s">
        <v>28</v>
      </c>
      <c r="E2100" t="s">
        <v>1264</v>
      </c>
      <c r="F2100" s="116" t="s">
        <v>443</v>
      </c>
      <c r="G2100" s="116" t="s">
        <v>1296</v>
      </c>
      <c r="H2100" s="116">
        <v>1599</v>
      </c>
      <c r="I2100" s="116">
        <v>7</v>
      </c>
      <c r="J2100" s="116">
        <v>44</v>
      </c>
    </row>
    <row r="2101" spans="1:10" x14ac:dyDescent="0.25">
      <c r="A2101" s="116">
        <v>3302</v>
      </c>
      <c r="B2101" t="s">
        <v>2210</v>
      </c>
      <c r="C2101" s="116">
        <v>25</v>
      </c>
      <c r="D2101" s="116" t="s">
        <v>28</v>
      </c>
      <c r="E2101" t="s">
        <v>1264</v>
      </c>
      <c r="F2101" s="116" t="s">
        <v>401</v>
      </c>
      <c r="G2101" s="116" t="s">
        <v>1275</v>
      </c>
      <c r="H2101" s="116">
        <v>1578</v>
      </c>
      <c r="I2101" s="116">
        <v>8</v>
      </c>
      <c r="J2101" s="116">
        <v>21</v>
      </c>
    </row>
    <row r="2102" spans="1:10" x14ac:dyDescent="0.25">
      <c r="A2102" s="116">
        <v>3303</v>
      </c>
      <c r="B2102" t="s">
        <v>2210</v>
      </c>
      <c r="C2102" s="116">
        <v>25</v>
      </c>
      <c r="D2102" s="116" t="s">
        <v>28</v>
      </c>
      <c r="E2102" t="s">
        <v>1264</v>
      </c>
      <c r="F2102" s="116" t="s">
        <v>413</v>
      </c>
      <c r="G2102" s="116" t="s">
        <v>1281</v>
      </c>
      <c r="H2102" s="116">
        <v>1584</v>
      </c>
      <c r="I2102" s="116">
        <v>9</v>
      </c>
      <c r="J2102" s="116">
        <v>24</v>
      </c>
    </row>
    <row r="2103" spans="1:10" x14ac:dyDescent="0.25">
      <c r="A2103" s="116">
        <v>3304</v>
      </c>
      <c r="B2103" t="s">
        <v>2210</v>
      </c>
      <c r="C2103" s="116">
        <v>25</v>
      </c>
      <c r="D2103" s="116" t="s">
        <v>28</v>
      </c>
      <c r="E2103" t="s">
        <v>1264</v>
      </c>
      <c r="F2103" s="116" t="s">
        <v>409</v>
      </c>
      <c r="G2103" s="116" t="s">
        <v>1279</v>
      </c>
      <c r="H2103" s="116">
        <v>1582</v>
      </c>
      <c r="I2103" s="116">
        <v>10</v>
      </c>
      <c r="J2103" s="116">
        <v>17</v>
      </c>
    </row>
    <row r="2104" spans="1:10" ht="30" x14ac:dyDescent="0.25">
      <c r="A2104" s="116">
        <v>3305</v>
      </c>
      <c r="B2104" t="s">
        <v>2210</v>
      </c>
      <c r="C2104" s="116">
        <v>25</v>
      </c>
      <c r="D2104" s="116" t="s">
        <v>28</v>
      </c>
      <c r="E2104" t="s">
        <v>1264</v>
      </c>
      <c r="F2104" s="116" t="s">
        <v>451</v>
      </c>
      <c r="G2104" s="116" t="s">
        <v>1300</v>
      </c>
      <c r="H2104" s="116">
        <v>1603</v>
      </c>
      <c r="I2104" s="116">
        <v>11</v>
      </c>
      <c r="J2104" s="116">
        <v>27</v>
      </c>
    </row>
    <row r="2105" spans="1:10" ht="30" x14ac:dyDescent="0.25">
      <c r="A2105" s="116">
        <v>3306</v>
      </c>
      <c r="B2105" t="s">
        <v>2210</v>
      </c>
      <c r="C2105" s="116">
        <v>25</v>
      </c>
      <c r="D2105" s="116" t="s">
        <v>28</v>
      </c>
      <c r="E2105" t="s">
        <v>1264</v>
      </c>
      <c r="F2105" s="116" t="s">
        <v>463</v>
      </c>
      <c r="G2105" s="116" t="s">
        <v>1306</v>
      </c>
      <c r="H2105" s="116">
        <v>1609</v>
      </c>
      <c r="I2105" s="116">
        <v>12</v>
      </c>
      <c r="J2105" s="116">
        <v>19</v>
      </c>
    </row>
    <row r="2106" spans="1:10" x14ac:dyDescent="0.25">
      <c r="A2106" s="116">
        <v>3307</v>
      </c>
      <c r="B2106" t="s">
        <v>2210</v>
      </c>
      <c r="C2106" s="116">
        <v>25</v>
      </c>
      <c r="D2106" s="116" t="s">
        <v>28</v>
      </c>
      <c r="E2106" t="s">
        <v>1264</v>
      </c>
      <c r="F2106" s="116" t="s">
        <v>417</v>
      </c>
      <c r="G2106" s="116" t="s">
        <v>1283</v>
      </c>
      <c r="H2106" s="116">
        <v>1586</v>
      </c>
      <c r="I2106" s="116">
        <v>13</v>
      </c>
      <c r="J2106" s="116">
        <v>16</v>
      </c>
    </row>
    <row r="2107" spans="1:10" ht="30" x14ac:dyDescent="0.25">
      <c r="A2107" s="116">
        <v>3308</v>
      </c>
      <c r="B2107" t="s">
        <v>2210</v>
      </c>
      <c r="C2107" s="116">
        <v>25</v>
      </c>
      <c r="D2107" s="116" t="s">
        <v>28</v>
      </c>
      <c r="E2107" t="s">
        <v>1264</v>
      </c>
      <c r="F2107" s="116" t="s">
        <v>431</v>
      </c>
      <c r="G2107" s="116" t="s">
        <v>1290</v>
      </c>
      <c r="H2107" s="116">
        <v>1593</v>
      </c>
      <c r="I2107" s="116">
        <v>14</v>
      </c>
      <c r="J2107" s="116">
        <v>30</v>
      </c>
    </row>
    <row r="2108" spans="1:10" x14ac:dyDescent="0.25">
      <c r="A2108" s="116">
        <v>3309</v>
      </c>
      <c r="B2108" t="s">
        <v>2210</v>
      </c>
      <c r="C2108" s="116">
        <v>25</v>
      </c>
      <c r="D2108" s="116" t="s">
        <v>28</v>
      </c>
      <c r="E2108" t="s">
        <v>1264</v>
      </c>
      <c r="F2108" s="116" t="s">
        <v>429</v>
      </c>
      <c r="G2108" s="116" t="s">
        <v>1289</v>
      </c>
      <c r="H2108" s="116">
        <v>1592</v>
      </c>
      <c r="I2108" s="116">
        <v>15</v>
      </c>
      <c r="J2108" s="116">
        <v>5</v>
      </c>
    </row>
    <row r="2109" spans="1:10" x14ac:dyDescent="0.25">
      <c r="A2109" s="116">
        <v>3310</v>
      </c>
      <c r="B2109" t="s">
        <v>2210</v>
      </c>
      <c r="C2109" s="116">
        <v>25</v>
      </c>
      <c r="D2109" s="116" t="s">
        <v>28</v>
      </c>
      <c r="E2109" t="s">
        <v>1264</v>
      </c>
      <c r="F2109" s="116" t="s">
        <v>437</v>
      </c>
      <c r="G2109" s="116" t="s">
        <v>1293</v>
      </c>
      <c r="H2109" s="116">
        <v>1596</v>
      </c>
      <c r="I2109" s="116">
        <v>16</v>
      </c>
      <c r="J2109" s="116">
        <v>15</v>
      </c>
    </row>
    <row r="2110" spans="1:10" ht="30" x14ac:dyDescent="0.25">
      <c r="A2110" s="116">
        <v>3311</v>
      </c>
      <c r="B2110" t="s">
        <v>2210</v>
      </c>
      <c r="C2110" s="116">
        <v>25</v>
      </c>
      <c r="D2110" s="116" t="s">
        <v>28</v>
      </c>
      <c r="E2110" t="s">
        <v>1264</v>
      </c>
      <c r="F2110" s="116" t="s">
        <v>441</v>
      </c>
      <c r="G2110" s="116" t="s">
        <v>1295</v>
      </c>
      <c r="H2110" s="116">
        <v>1598</v>
      </c>
      <c r="I2110" s="116">
        <v>17</v>
      </c>
      <c r="J2110" s="116">
        <v>20</v>
      </c>
    </row>
    <row r="2111" spans="1:10" x14ac:dyDescent="0.25">
      <c r="A2111" s="116">
        <v>3312</v>
      </c>
      <c r="B2111" t="s">
        <v>2210</v>
      </c>
      <c r="C2111" s="116">
        <v>25</v>
      </c>
      <c r="D2111" s="116" t="s">
        <v>28</v>
      </c>
      <c r="E2111" t="s">
        <v>1264</v>
      </c>
      <c r="F2111" s="116" t="s">
        <v>453</v>
      </c>
      <c r="G2111" s="116" t="s">
        <v>1301</v>
      </c>
      <c r="H2111" s="116">
        <v>1604</v>
      </c>
      <c r="I2111" s="116">
        <v>18</v>
      </c>
      <c r="J2111" s="116">
        <v>31</v>
      </c>
    </row>
    <row r="2112" spans="1:10" x14ac:dyDescent="0.25">
      <c r="A2112" s="116">
        <v>3313</v>
      </c>
      <c r="B2112" t="s">
        <v>2210</v>
      </c>
      <c r="C2112" s="116">
        <v>25</v>
      </c>
      <c r="D2112" s="116" t="s">
        <v>28</v>
      </c>
      <c r="E2112" t="s">
        <v>1264</v>
      </c>
      <c r="F2112" s="116" t="s">
        <v>459</v>
      </c>
      <c r="G2112" s="116" t="s">
        <v>1304</v>
      </c>
      <c r="H2112" s="116">
        <v>1607</v>
      </c>
      <c r="I2112" s="116">
        <v>19</v>
      </c>
      <c r="J2112" s="116">
        <v>9</v>
      </c>
    </row>
    <row r="2113" spans="1:10" ht="30" x14ac:dyDescent="0.25">
      <c r="A2113" s="116">
        <v>3314</v>
      </c>
      <c r="B2113" t="s">
        <v>2210</v>
      </c>
      <c r="C2113" s="116">
        <v>25</v>
      </c>
      <c r="D2113" s="116" t="s">
        <v>28</v>
      </c>
      <c r="E2113" t="s">
        <v>1264</v>
      </c>
      <c r="F2113" s="116" t="s">
        <v>461</v>
      </c>
      <c r="G2113" s="116" t="s">
        <v>1305</v>
      </c>
      <c r="H2113" s="116">
        <v>1608</v>
      </c>
      <c r="I2113" s="116">
        <v>20</v>
      </c>
      <c r="J2113" s="116">
        <v>47</v>
      </c>
    </row>
    <row r="2114" spans="1:10" x14ac:dyDescent="0.25">
      <c r="A2114" s="116">
        <v>3315</v>
      </c>
      <c r="B2114" t="s">
        <v>2210</v>
      </c>
      <c r="C2114" s="116">
        <v>25</v>
      </c>
      <c r="D2114" s="116" t="s">
        <v>28</v>
      </c>
      <c r="E2114" t="s">
        <v>1264</v>
      </c>
      <c r="F2114" s="116" t="s">
        <v>421</v>
      </c>
      <c r="G2114" s="116" t="s">
        <v>1285</v>
      </c>
      <c r="H2114" s="116">
        <v>1588</v>
      </c>
      <c r="I2114" s="116">
        <v>21</v>
      </c>
      <c r="J2114" s="116">
        <v>13</v>
      </c>
    </row>
    <row r="2115" spans="1:10" ht="30" x14ac:dyDescent="0.25">
      <c r="A2115" s="116">
        <v>3316</v>
      </c>
      <c r="B2115" t="s">
        <v>2210</v>
      </c>
      <c r="C2115" s="116">
        <v>25</v>
      </c>
      <c r="D2115" s="116" t="s">
        <v>28</v>
      </c>
      <c r="E2115" t="s">
        <v>1264</v>
      </c>
      <c r="F2115" s="116" t="s">
        <v>465</v>
      </c>
      <c r="G2115" s="116" t="s">
        <v>1307</v>
      </c>
      <c r="H2115" s="116">
        <v>1610</v>
      </c>
      <c r="I2115" s="116">
        <v>22</v>
      </c>
      <c r="J2115" s="116">
        <v>2</v>
      </c>
    </row>
    <row r="2116" spans="1:10" ht="30" x14ac:dyDescent="0.25">
      <c r="A2116" s="116">
        <v>3317</v>
      </c>
      <c r="B2116" t="s">
        <v>2210</v>
      </c>
      <c r="C2116" s="116">
        <v>25</v>
      </c>
      <c r="D2116" s="116" t="s">
        <v>28</v>
      </c>
      <c r="E2116" t="s">
        <v>1264</v>
      </c>
      <c r="F2116" s="116" t="s">
        <v>467</v>
      </c>
      <c r="G2116" s="116" t="s">
        <v>1307</v>
      </c>
      <c r="H2116" s="116">
        <v>1611</v>
      </c>
      <c r="I2116" s="116">
        <v>23</v>
      </c>
      <c r="J2116" s="116">
        <v>18</v>
      </c>
    </row>
    <row r="2117" spans="1:10" x14ac:dyDescent="0.25">
      <c r="A2117" s="116">
        <v>3318</v>
      </c>
      <c r="B2117" t="s">
        <v>2210</v>
      </c>
      <c r="C2117" s="116">
        <v>25</v>
      </c>
      <c r="D2117" s="116" t="s">
        <v>28</v>
      </c>
      <c r="E2117" t="s">
        <v>1264</v>
      </c>
      <c r="F2117" s="116" t="s">
        <v>473</v>
      </c>
      <c r="G2117" s="116" t="s">
        <v>1310</v>
      </c>
      <c r="H2117" s="116">
        <v>1614</v>
      </c>
      <c r="I2117" s="116">
        <v>24</v>
      </c>
      <c r="J2117" s="116">
        <v>11</v>
      </c>
    </row>
    <row r="2118" spans="1:10" x14ac:dyDescent="0.25">
      <c r="A2118" s="116">
        <v>3319</v>
      </c>
      <c r="B2118" t="s">
        <v>2210</v>
      </c>
      <c r="C2118" s="116">
        <v>25</v>
      </c>
      <c r="D2118" s="116" t="s">
        <v>28</v>
      </c>
      <c r="E2118" t="s">
        <v>1264</v>
      </c>
      <c r="F2118" s="116" t="s">
        <v>433</v>
      </c>
      <c r="G2118" s="116" t="s">
        <v>1291</v>
      </c>
      <c r="H2118" s="116">
        <v>1594</v>
      </c>
      <c r="I2118" s="116">
        <v>25</v>
      </c>
      <c r="J2118" s="116">
        <v>43</v>
      </c>
    </row>
    <row r="2119" spans="1:10" x14ac:dyDescent="0.25">
      <c r="A2119" s="116">
        <v>3320</v>
      </c>
      <c r="B2119" t="s">
        <v>2211</v>
      </c>
      <c r="C2119" s="116">
        <v>25</v>
      </c>
      <c r="D2119" s="116" t="s">
        <v>51</v>
      </c>
      <c r="E2119" t="s">
        <v>1264</v>
      </c>
      <c r="F2119" s="116" t="s">
        <v>383</v>
      </c>
      <c r="G2119" s="116" t="s">
        <v>1313</v>
      </c>
      <c r="H2119" s="116">
        <v>1279</v>
      </c>
      <c r="I2119" s="116">
        <v>1</v>
      </c>
      <c r="J2119" s="116">
        <v>12</v>
      </c>
    </row>
    <row r="2120" spans="1:10" ht="30" x14ac:dyDescent="0.25">
      <c r="A2120" s="116">
        <v>3321</v>
      </c>
      <c r="B2120" t="s">
        <v>2211</v>
      </c>
      <c r="C2120" s="116">
        <v>25</v>
      </c>
      <c r="D2120" s="116" t="s">
        <v>51</v>
      </c>
      <c r="E2120" t="s">
        <v>1264</v>
      </c>
      <c r="F2120" s="116" t="s">
        <v>387</v>
      </c>
      <c r="G2120" s="116" t="s">
        <v>1315</v>
      </c>
      <c r="H2120" s="116">
        <v>1281</v>
      </c>
      <c r="I2120" s="116">
        <v>2</v>
      </c>
      <c r="J2120" s="116">
        <v>45</v>
      </c>
    </row>
    <row r="2121" spans="1:10" x14ac:dyDescent="0.25">
      <c r="A2121" s="116">
        <v>3322</v>
      </c>
      <c r="B2121" t="s">
        <v>2211</v>
      </c>
      <c r="C2121" s="116">
        <v>25</v>
      </c>
      <c r="D2121" s="116" t="s">
        <v>51</v>
      </c>
      <c r="E2121" t="s">
        <v>1264</v>
      </c>
      <c r="F2121" s="116" t="s">
        <v>389</v>
      </c>
      <c r="G2121" s="116" t="s">
        <v>1316</v>
      </c>
      <c r="H2121" s="116">
        <v>1282</v>
      </c>
      <c r="I2121" s="116">
        <v>3</v>
      </c>
      <c r="J2121" s="116">
        <v>7</v>
      </c>
    </row>
    <row r="2122" spans="1:10" x14ac:dyDescent="0.25">
      <c r="A2122" s="116">
        <v>3323</v>
      </c>
      <c r="B2122" t="s">
        <v>2211</v>
      </c>
      <c r="C2122" s="116">
        <v>25</v>
      </c>
      <c r="D2122" s="116" t="s">
        <v>51</v>
      </c>
      <c r="E2122" t="s">
        <v>1264</v>
      </c>
      <c r="F2122" s="116" t="s">
        <v>391</v>
      </c>
      <c r="G2122" s="116" t="s">
        <v>1317</v>
      </c>
      <c r="H2122" s="116">
        <v>1283</v>
      </c>
      <c r="I2122" s="116">
        <v>4</v>
      </c>
      <c r="J2122" s="116">
        <v>10</v>
      </c>
    </row>
    <row r="2123" spans="1:10" ht="30" x14ac:dyDescent="0.25">
      <c r="A2123" s="116">
        <v>3324</v>
      </c>
      <c r="B2123" t="s">
        <v>2211</v>
      </c>
      <c r="C2123" s="116">
        <v>25</v>
      </c>
      <c r="D2123" s="116" t="s">
        <v>51</v>
      </c>
      <c r="E2123" t="s">
        <v>1264</v>
      </c>
      <c r="F2123" s="116" t="s">
        <v>405</v>
      </c>
      <c r="G2123" s="116" t="s">
        <v>1324</v>
      </c>
      <c r="H2123" s="116">
        <v>1290</v>
      </c>
      <c r="I2123" s="116">
        <v>5</v>
      </c>
      <c r="J2123" s="116">
        <v>42</v>
      </c>
    </row>
    <row r="2124" spans="1:10" ht="45" x14ac:dyDescent="0.25">
      <c r="A2124" s="116">
        <v>3325</v>
      </c>
      <c r="B2124" t="s">
        <v>2211</v>
      </c>
      <c r="C2124" s="116">
        <v>25</v>
      </c>
      <c r="D2124" s="116" t="s">
        <v>51</v>
      </c>
      <c r="E2124" t="s">
        <v>1264</v>
      </c>
      <c r="F2124" s="116" t="s">
        <v>445</v>
      </c>
      <c r="G2124" s="116" t="s">
        <v>1344</v>
      </c>
      <c r="H2124" s="116">
        <v>1310</v>
      </c>
      <c r="I2124" s="116">
        <v>6</v>
      </c>
      <c r="J2124" s="116">
        <v>1</v>
      </c>
    </row>
    <row r="2125" spans="1:10" x14ac:dyDescent="0.25">
      <c r="A2125" s="116">
        <v>3326</v>
      </c>
      <c r="B2125" t="s">
        <v>2211</v>
      </c>
      <c r="C2125" s="116">
        <v>25</v>
      </c>
      <c r="D2125" s="116" t="s">
        <v>51</v>
      </c>
      <c r="E2125" t="s">
        <v>1264</v>
      </c>
      <c r="F2125" s="116" t="s">
        <v>443</v>
      </c>
      <c r="G2125" s="116" t="s">
        <v>1343</v>
      </c>
      <c r="H2125" s="116">
        <v>1309</v>
      </c>
      <c r="I2125" s="116">
        <v>7</v>
      </c>
      <c r="J2125" s="116">
        <v>44</v>
      </c>
    </row>
    <row r="2126" spans="1:10" x14ac:dyDescent="0.25">
      <c r="A2126" s="116">
        <v>3327</v>
      </c>
      <c r="B2126" t="s">
        <v>2211</v>
      </c>
      <c r="C2126" s="116">
        <v>25</v>
      </c>
      <c r="D2126" s="116" t="s">
        <v>51</v>
      </c>
      <c r="E2126" t="s">
        <v>1264</v>
      </c>
      <c r="F2126" s="116" t="s">
        <v>401</v>
      </c>
      <c r="G2126" s="116" t="s">
        <v>1322</v>
      </c>
      <c r="H2126" s="116">
        <v>1288</v>
      </c>
      <c r="I2126" s="116">
        <v>8</v>
      </c>
      <c r="J2126" s="116">
        <v>21</v>
      </c>
    </row>
    <row r="2127" spans="1:10" x14ac:dyDescent="0.25">
      <c r="A2127" s="116">
        <v>3328</v>
      </c>
      <c r="B2127" t="s">
        <v>2211</v>
      </c>
      <c r="C2127" s="116">
        <v>25</v>
      </c>
      <c r="D2127" s="116" t="s">
        <v>51</v>
      </c>
      <c r="E2127" t="s">
        <v>1264</v>
      </c>
      <c r="F2127" s="116" t="s">
        <v>413</v>
      </c>
      <c r="G2127" s="116" t="s">
        <v>1328</v>
      </c>
      <c r="H2127" s="116">
        <v>1294</v>
      </c>
      <c r="I2127" s="116">
        <v>9</v>
      </c>
      <c r="J2127" s="116">
        <v>24</v>
      </c>
    </row>
    <row r="2128" spans="1:10" x14ac:dyDescent="0.25">
      <c r="A2128" s="116">
        <v>3329</v>
      </c>
      <c r="B2128" t="s">
        <v>2211</v>
      </c>
      <c r="C2128" s="116">
        <v>25</v>
      </c>
      <c r="D2128" s="116" t="s">
        <v>51</v>
      </c>
      <c r="E2128" t="s">
        <v>1264</v>
      </c>
      <c r="F2128" s="116" t="s">
        <v>409</v>
      </c>
      <c r="G2128" s="116" t="s">
        <v>1326</v>
      </c>
      <c r="H2128" s="116">
        <v>1292</v>
      </c>
      <c r="I2128" s="116">
        <v>10</v>
      </c>
      <c r="J2128" s="116">
        <v>17</v>
      </c>
    </row>
    <row r="2129" spans="1:10" ht="30" x14ac:dyDescent="0.25">
      <c r="A2129" s="116">
        <v>3330</v>
      </c>
      <c r="B2129" t="s">
        <v>2211</v>
      </c>
      <c r="C2129" s="116">
        <v>25</v>
      </c>
      <c r="D2129" s="116" t="s">
        <v>51</v>
      </c>
      <c r="E2129" t="s">
        <v>1264</v>
      </c>
      <c r="F2129" s="116" t="s">
        <v>451</v>
      </c>
      <c r="G2129" s="116" t="s">
        <v>1347</v>
      </c>
      <c r="H2129" s="116">
        <v>1313</v>
      </c>
      <c r="I2129" s="116">
        <v>11</v>
      </c>
      <c r="J2129" s="116">
        <v>27</v>
      </c>
    </row>
    <row r="2130" spans="1:10" ht="30" x14ac:dyDescent="0.25">
      <c r="A2130" s="116">
        <v>3331</v>
      </c>
      <c r="B2130" t="s">
        <v>2211</v>
      </c>
      <c r="C2130" s="116">
        <v>25</v>
      </c>
      <c r="D2130" s="116" t="s">
        <v>51</v>
      </c>
      <c r="E2130" t="s">
        <v>1264</v>
      </c>
      <c r="F2130" s="116" t="s">
        <v>463</v>
      </c>
      <c r="G2130" s="116" t="s">
        <v>1353</v>
      </c>
      <c r="H2130" s="116">
        <v>1319</v>
      </c>
      <c r="I2130" s="116">
        <v>12</v>
      </c>
      <c r="J2130" s="116">
        <v>19</v>
      </c>
    </row>
    <row r="2131" spans="1:10" x14ac:dyDescent="0.25">
      <c r="A2131" s="116">
        <v>3332</v>
      </c>
      <c r="B2131" t="s">
        <v>2211</v>
      </c>
      <c r="C2131" s="116">
        <v>25</v>
      </c>
      <c r="D2131" s="116" t="s">
        <v>51</v>
      </c>
      <c r="E2131" t="s">
        <v>1264</v>
      </c>
      <c r="F2131" s="116" t="s">
        <v>417</v>
      </c>
      <c r="G2131" s="116" t="s">
        <v>1330</v>
      </c>
      <c r="H2131" s="116">
        <v>1296</v>
      </c>
      <c r="I2131" s="116">
        <v>13</v>
      </c>
      <c r="J2131" s="116">
        <v>16</v>
      </c>
    </row>
    <row r="2132" spans="1:10" ht="30" x14ac:dyDescent="0.25">
      <c r="A2132" s="116">
        <v>3333</v>
      </c>
      <c r="B2132" t="s">
        <v>2211</v>
      </c>
      <c r="C2132" s="116">
        <v>25</v>
      </c>
      <c r="D2132" s="116" t="s">
        <v>51</v>
      </c>
      <c r="E2132" t="s">
        <v>1264</v>
      </c>
      <c r="F2132" s="116" t="s">
        <v>431</v>
      </c>
      <c r="G2132" s="116" t="s">
        <v>1337</v>
      </c>
      <c r="H2132" s="116">
        <v>1303</v>
      </c>
      <c r="I2132" s="116">
        <v>14</v>
      </c>
      <c r="J2132" s="116">
        <v>30</v>
      </c>
    </row>
    <row r="2133" spans="1:10" x14ac:dyDescent="0.25">
      <c r="A2133" s="116">
        <v>3334</v>
      </c>
      <c r="B2133" t="s">
        <v>2211</v>
      </c>
      <c r="C2133" s="116">
        <v>25</v>
      </c>
      <c r="D2133" s="116" t="s">
        <v>51</v>
      </c>
      <c r="E2133" t="s">
        <v>1264</v>
      </c>
      <c r="F2133" s="116" t="s">
        <v>429</v>
      </c>
      <c r="G2133" s="116" t="s">
        <v>1336</v>
      </c>
      <c r="H2133" s="116">
        <v>1302</v>
      </c>
      <c r="I2133" s="116">
        <v>15</v>
      </c>
      <c r="J2133" s="116">
        <v>5</v>
      </c>
    </row>
    <row r="2134" spans="1:10" x14ac:dyDescent="0.25">
      <c r="A2134" s="116">
        <v>3335</v>
      </c>
      <c r="B2134" t="s">
        <v>2211</v>
      </c>
      <c r="C2134" s="116">
        <v>25</v>
      </c>
      <c r="D2134" s="116" t="s">
        <v>51</v>
      </c>
      <c r="E2134" t="s">
        <v>1264</v>
      </c>
      <c r="F2134" s="116" t="s">
        <v>437</v>
      </c>
      <c r="G2134" s="116" t="s">
        <v>1340</v>
      </c>
      <c r="H2134" s="116">
        <v>1306</v>
      </c>
      <c r="I2134" s="116">
        <v>16</v>
      </c>
      <c r="J2134" s="116">
        <v>15</v>
      </c>
    </row>
    <row r="2135" spans="1:10" ht="30" x14ac:dyDescent="0.25">
      <c r="A2135" s="116">
        <v>3336</v>
      </c>
      <c r="B2135" t="s">
        <v>2211</v>
      </c>
      <c r="C2135" s="116">
        <v>25</v>
      </c>
      <c r="D2135" s="116" t="s">
        <v>51</v>
      </c>
      <c r="E2135" t="s">
        <v>1264</v>
      </c>
      <c r="F2135" s="116" t="s">
        <v>441</v>
      </c>
      <c r="G2135" s="116" t="s">
        <v>1342</v>
      </c>
      <c r="H2135" s="116">
        <v>1308</v>
      </c>
      <c r="I2135" s="116">
        <v>17</v>
      </c>
      <c r="J2135" s="116">
        <v>20</v>
      </c>
    </row>
    <row r="2136" spans="1:10" x14ac:dyDescent="0.25">
      <c r="A2136" s="116">
        <v>3337</v>
      </c>
      <c r="B2136" t="s">
        <v>2211</v>
      </c>
      <c r="C2136" s="116">
        <v>25</v>
      </c>
      <c r="D2136" s="116" t="s">
        <v>51</v>
      </c>
      <c r="E2136" t="s">
        <v>1264</v>
      </c>
      <c r="F2136" s="116" t="s">
        <v>453</v>
      </c>
      <c r="G2136" s="116" t="s">
        <v>1348</v>
      </c>
      <c r="H2136" s="116">
        <v>1314</v>
      </c>
      <c r="I2136" s="116">
        <v>18</v>
      </c>
      <c r="J2136" s="116">
        <v>31</v>
      </c>
    </row>
    <row r="2137" spans="1:10" x14ac:dyDescent="0.25">
      <c r="A2137" s="116">
        <v>3338</v>
      </c>
      <c r="B2137" t="s">
        <v>2211</v>
      </c>
      <c r="C2137" s="116">
        <v>25</v>
      </c>
      <c r="D2137" s="116" t="s">
        <v>51</v>
      </c>
      <c r="E2137" t="s">
        <v>1264</v>
      </c>
      <c r="F2137" s="116" t="s">
        <v>459</v>
      </c>
      <c r="G2137" s="116" t="s">
        <v>1351</v>
      </c>
      <c r="H2137" s="116">
        <v>1317</v>
      </c>
      <c r="I2137" s="116">
        <v>19</v>
      </c>
      <c r="J2137" s="116">
        <v>9</v>
      </c>
    </row>
    <row r="2138" spans="1:10" ht="30" x14ac:dyDescent="0.25">
      <c r="A2138" s="116">
        <v>3339</v>
      </c>
      <c r="B2138" t="s">
        <v>2211</v>
      </c>
      <c r="C2138" s="116">
        <v>25</v>
      </c>
      <c r="D2138" s="116" t="s">
        <v>51</v>
      </c>
      <c r="E2138" t="s">
        <v>1264</v>
      </c>
      <c r="F2138" s="116" t="s">
        <v>461</v>
      </c>
      <c r="G2138" s="116" t="s">
        <v>1352</v>
      </c>
      <c r="H2138" s="116">
        <v>1318</v>
      </c>
      <c r="I2138" s="116">
        <v>20</v>
      </c>
      <c r="J2138" s="116">
        <v>47</v>
      </c>
    </row>
    <row r="2139" spans="1:10" x14ac:dyDescent="0.25">
      <c r="A2139" s="116">
        <v>3340</v>
      </c>
      <c r="B2139" t="s">
        <v>2211</v>
      </c>
      <c r="C2139" s="116">
        <v>25</v>
      </c>
      <c r="D2139" s="116" t="s">
        <v>51</v>
      </c>
      <c r="E2139" t="s">
        <v>1264</v>
      </c>
      <c r="F2139" s="116" t="s">
        <v>421</v>
      </c>
      <c r="G2139" s="116" t="s">
        <v>1332</v>
      </c>
      <c r="H2139" s="116">
        <v>1298</v>
      </c>
      <c r="I2139" s="116">
        <v>21</v>
      </c>
      <c r="J2139" s="116">
        <v>13</v>
      </c>
    </row>
    <row r="2140" spans="1:10" ht="30" x14ac:dyDescent="0.25">
      <c r="A2140" s="116">
        <v>3341</v>
      </c>
      <c r="B2140" t="s">
        <v>2211</v>
      </c>
      <c r="C2140" s="116">
        <v>25</v>
      </c>
      <c r="D2140" s="116" t="s">
        <v>51</v>
      </c>
      <c r="E2140" t="s">
        <v>1264</v>
      </c>
      <c r="F2140" s="116" t="s">
        <v>465</v>
      </c>
      <c r="G2140" s="116" t="s">
        <v>1354</v>
      </c>
      <c r="H2140" s="116">
        <v>1320</v>
      </c>
      <c r="I2140" s="116">
        <v>22</v>
      </c>
      <c r="J2140" s="116">
        <v>2</v>
      </c>
    </row>
    <row r="2141" spans="1:10" ht="30" x14ac:dyDescent="0.25">
      <c r="A2141" s="116">
        <v>3342</v>
      </c>
      <c r="B2141" t="s">
        <v>2211</v>
      </c>
      <c r="C2141" s="116">
        <v>25</v>
      </c>
      <c r="D2141" s="116" t="s">
        <v>51</v>
      </c>
      <c r="E2141" t="s">
        <v>1264</v>
      </c>
      <c r="F2141" s="116" t="s">
        <v>467</v>
      </c>
      <c r="G2141" s="116" t="s">
        <v>1355</v>
      </c>
      <c r="H2141" s="116">
        <v>1321</v>
      </c>
      <c r="I2141" s="116">
        <v>23</v>
      </c>
      <c r="J2141" s="116">
        <v>18</v>
      </c>
    </row>
    <row r="2142" spans="1:10" x14ac:dyDescent="0.25">
      <c r="A2142" s="116">
        <v>3343</v>
      </c>
      <c r="B2142" t="s">
        <v>2211</v>
      </c>
      <c r="C2142" s="116">
        <v>25</v>
      </c>
      <c r="D2142" s="116" t="s">
        <v>51</v>
      </c>
      <c r="E2142" t="s">
        <v>1264</v>
      </c>
      <c r="F2142" s="116" t="s">
        <v>473</v>
      </c>
      <c r="G2142" s="116" t="s">
        <v>1358</v>
      </c>
      <c r="H2142" s="116">
        <v>1324</v>
      </c>
      <c r="I2142" s="116">
        <v>24</v>
      </c>
      <c r="J2142" s="116">
        <v>11</v>
      </c>
    </row>
    <row r="2143" spans="1:10" ht="30" x14ac:dyDescent="0.25">
      <c r="A2143" s="116">
        <v>3344</v>
      </c>
      <c r="B2143" t="s">
        <v>2211</v>
      </c>
      <c r="C2143" s="116">
        <v>25</v>
      </c>
      <c r="D2143" s="116" t="s">
        <v>51</v>
      </c>
      <c r="E2143" t="s">
        <v>1264</v>
      </c>
      <c r="F2143" s="116" t="s">
        <v>433</v>
      </c>
      <c r="G2143" s="116" t="s">
        <v>1338</v>
      </c>
      <c r="H2143" s="116">
        <v>1304</v>
      </c>
      <c r="I2143" s="116">
        <v>25</v>
      </c>
      <c r="J2143" s="116">
        <v>43</v>
      </c>
    </row>
    <row r="2144" spans="1:10" x14ac:dyDescent="0.25">
      <c r="A2144" s="116">
        <v>3345</v>
      </c>
      <c r="B2144" t="s">
        <v>4174</v>
      </c>
      <c r="C2144" s="116">
        <v>25</v>
      </c>
      <c r="D2144" s="116" t="s">
        <v>28</v>
      </c>
      <c r="E2144" t="s">
        <v>1359</v>
      </c>
      <c r="F2144" s="116" t="s">
        <v>383</v>
      </c>
      <c r="G2144" s="116" t="s">
        <v>1361</v>
      </c>
      <c r="H2144" s="116">
        <v>847</v>
      </c>
      <c r="I2144" s="116">
        <v>1</v>
      </c>
      <c r="J2144" s="116">
        <v>12</v>
      </c>
    </row>
    <row r="2145" spans="1:10" ht="30" x14ac:dyDescent="0.25">
      <c r="A2145" s="116">
        <v>3346</v>
      </c>
      <c r="B2145" t="s">
        <v>4174</v>
      </c>
      <c r="C2145" s="116">
        <v>25</v>
      </c>
      <c r="D2145" s="116" t="s">
        <v>28</v>
      </c>
      <c r="E2145" t="s">
        <v>1359</v>
      </c>
      <c r="F2145" s="116" t="s">
        <v>387</v>
      </c>
      <c r="G2145" s="116" t="s">
        <v>1363</v>
      </c>
      <c r="H2145" s="116">
        <v>849</v>
      </c>
      <c r="I2145" s="116">
        <v>2</v>
      </c>
      <c r="J2145" s="116">
        <v>45</v>
      </c>
    </row>
    <row r="2146" spans="1:10" x14ac:dyDescent="0.25">
      <c r="A2146" s="116">
        <v>3347</v>
      </c>
      <c r="B2146" t="s">
        <v>4174</v>
      </c>
      <c r="C2146" s="116">
        <v>25</v>
      </c>
      <c r="D2146" s="116" t="s">
        <v>28</v>
      </c>
      <c r="E2146" t="s">
        <v>1359</v>
      </c>
      <c r="F2146" s="116" t="s">
        <v>389</v>
      </c>
      <c r="G2146" s="116" t="s">
        <v>1364</v>
      </c>
      <c r="H2146" s="116">
        <v>850</v>
      </c>
      <c r="I2146" s="116">
        <v>3</v>
      </c>
      <c r="J2146" s="116">
        <v>7</v>
      </c>
    </row>
    <row r="2147" spans="1:10" x14ac:dyDescent="0.25">
      <c r="A2147" s="116">
        <v>3348</v>
      </c>
      <c r="B2147" t="s">
        <v>4174</v>
      </c>
      <c r="C2147" s="116">
        <v>25</v>
      </c>
      <c r="D2147" s="116" t="s">
        <v>28</v>
      </c>
      <c r="E2147" t="s">
        <v>1359</v>
      </c>
      <c r="F2147" s="116" t="s">
        <v>391</v>
      </c>
      <c r="G2147" s="116" t="s">
        <v>1365</v>
      </c>
      <c r="H2147" s="116">
        <v>851</v>
      </c>
      <c r="I2147" s="116">
        <v>4</v>
      </c>
      <c r="J2147" s="116">
        <v>10</v>
      </c>
    </row>
    <row r="2148" spans="1:10" ht="30" x14ac:dyDescent="0.25">
      <c r="A2148" s="116">
        <v>3349</v>
      </c>
      <c r="B2148" t="s">
        <v>4174</v>
      </c>
      <c r="C2148" s="116">
        <v>25</v>
      </c>
      <c r="D2148" s="116" t="s">
        <v>28</v>
      </c>
      <c r="E2148" t="s">
        <v>1359</v>
      </c>
      <c r="F2148" s="116" t="s">
        <v>405</v>
      </c>
      <c r="G2148" s="116" t="s">
        <v>1372</v>
      </c>
      <c r="H2148" s="116">
        <v>858</v>
      </c>
      <c r="I2148" s="116">
        <v>5</v>
      </c>
      <c r="J2148" s="116">
        <v>42</v>
      </c>
    </row>
    <row r="2149" spans="1:10" ht="45" x14ac:dyDescent="0.25">
      <c r="A2149" s="116">
        <v>3350</v>
      </c>
      <c r="B2149" t="s">
        <v>4174</v>
      </c>
      <c r="C2149" s="116">
        <v>25</v>
      </c>
      <c r="D2149" s="116" t="s">
        <v>28</v>
      </c>
      <c r="E2149" t="s">
        <v>1359</v>
      </c>
      <c r="F2149" s="116" t="s">
        <v>445</v>
      </c>
      <c r="G2149" s="116" t="s">
        <v>1392</v>
      </c>
      <c r="H2149" s="116">
        <v>878</v>
      </c>
      <c r="I2149" s="116">
        <v>6</v>
      </c>
      <c r="J2149" s="116">
        <v>1</v>
      </c>
    </row>
    <row r="2150" spans="1:10" x14ac:dyDescent="0.25">
      <c r="A2150" s="116">
        <v>3351</v>
      </c>
      <c r="B2150" t="s">
        <v>4174</v>
      </c>
      <c r="C2150" s="116">
        <v>25</v>
      </c>
      <c r="D2150" s="116" t="s">
        <v>28</v>
      </c>
      <c r="E2150" t="s">
        <v>1359</v>
      </c>
      <c r="F2150" s="116" t="s">
        <v>443</v>
      </c>
      <c r="G2150" s="116" t="s">
        <v>1391</v>
      </c>
      <c r="H2150" s="116">
        <v>877</v>
      </c>
      <c r="I2150" s="116">
        <v>7</v>
      </c>
      <c r="J2150" s="116">
        <v>44</v>
      </c>
    </row>
    <row r="2151" spans="1:10" x14ac:dyDescent="0.25">
      <c r="A2151" s="116">
        <v>3352</v>
      </c>
      <c r="B2151" t="s">
        <v>4174</v>
      </c>
      <c r="C2151" s="116">
        <v>25</v>
      </c>
      <c r="D2151" s="116" t="s">
        <v>28</v>
      </c>
      <c r="E2151" t="s">
        <v>1359</v>
      </c>
      <c r="F2151" s="116" t="s">
        <v>401</v>
      </c>
      <c r="G2151" s="116" t="s">
        <v>1370</v>
      </c>
      <c r="H2151" s="116">
        <v>856</v>
      </c>
      <c r="I2151" s="116">
        <v>8</v>
      </c>
      <c r="J2151" s="116">
        <v>21</v>
      </c>
    </row>
    <row r="2152" spans="1:10" x14ac:dyDescent="0.25">
      <c r="A2152" s="116">
        <v>3353</v>
      </c>
      <c r="B2152" t="s">
        <v>4174</v>
      </c>
      <c r="C2152" s="116">
        <v>25</v>
      </c>
      <c r="D2152" s="116" t="s">
        <v>28</v>
      </c>
      <c r="E2152" t="s">
        <v>1359</v>
      </c>
      <c r="F2152" s="116" t="s">
        <v>413</v>
      </c>
      <c r="G2152" s="116" t="s">
        <v>1376</v>
      </c>
      <c r="H2152" s="116">
        <v>862</v>
      </c>
      <c r="I2152" s="116">
        <v>9</v>
      </c>
      <c r="J2152" s="116">
        <v>24</v>
      </c>
    </row>
    <row r="2153" spans="1:10" x14ac:dyDescent="0.25">
      <c r="A2153" s="116">
        <v>3354</v>
      </c>
      <c r="B2153" t="s">
        <v>4174</v>
      </c>
      <c r="C2153" s="116">
        <v>25</v>
      </c>
      <c r="D2153" s="116" t="s">
        <v>28</v>
      </c>
      <c r="E2153" t="s">
        <v>1359</v>
      </c>
      <c r="F2153" s="116" t="s">
        <v>409</v>
      </c>
      <c r="G2153" s="116" t="s">
        <v>1374</v>
      </c>
      <c r="H2153" s="116">
        <v>860</v>
      </c>
      <c r="I2153" s="116">
        <v>10</v>
      </c>
      <c r="J2153" s="116">
        <v>17</v>
      </c>
    </row>
    <row r="2154" spans="1:10" ht="30" x14ac:dyDescent="0.25">
      <c r="A2154" s="116">
        <v>3355</v>
      </c>
      <c r="B2154" t="s">
        <v>4174</v>
      </c>
      <c r="C2154" s="116">
        <v>25</v>
      </c>
      <c r="D2154" s="116" t="s">
        <v>28</v>
      </c>
      <c r="E2154" t="s">
        <v>1359</v>
      </c>
      <c r="F2154" s="116" t="s">
        <v>451</v>
      </c>
      <c r="G2154" s="116" t="s">
        <v>1395</v>
      </c>
      <c r="H2154" s="116">
        <v>881</v>
      </c>
      <c r="I2154" s="116">
        <v>11</v>
      </c>
      <c r="J2154" s="116">
        <v>27</v>
      </c>
    </row>
    <row r="2155" spans="1:10" ht="45" x14ac:dyDescent="0.25">
      <c r="A2155" s="116">
        <v>3356</v>
      </c>
      <c r="B2155" t="s">
        <v>4174</v>
      </c>
      <c r="C2155" s="116">
        <v>25</v>
      </c>
      <c r="D2155" s="116" t="s">
        <v>28</v>
      </c>
      <c r="E2155" t="s">
        <v>1359</v>
      </c>
      <c r="F2155" s="116" t="s">
        <v>463</v>
      </c>
      <c r="G2155" s="116" t="s">
        <v>1401</v>
      </c>
      <c r="H2155" s="116">
        <v>887</v>
      </c>
      <c r="I2155" s="116">
        <v>12</v>
      </c>
      <c r="J2155" s="116">
        <v>19</v>
      </c>
    </row>
    <row r="2156" spans="1:10" x14ac:dyDescent="0.25">
      <c r="A2156" s="116">
        <v>3357</v>
      </c>
      <c r="B2156" t="s">
        <v>4174</v>
      </c>
      <c r="C2156" s="116">
        <v>25</v>
      </c>
      <c r="D2156" s="116" t="s">
        <v>28</v>
      </c>
      <c r="E2156" t="s">
        <v>1359</v>
      </c>
      <c r="F2156" s="116" t="s">
        <v>417</v>
      </c>
      <c r="G2156" s="116" t="s">
        <v>1378</v>
      </c>
      <c r="H2156" s="116">
        <v>864</v>
      </c>
      <c r="I2156" s="116">
        <v>13</v>
      </c>
      <c r="J2156" s="116">
        <v>16</v>
      </c>
    </row>
    <row r="2157" spans="1:10" ht="30" x14ac:dyDescent="0.25">
      <c r="A2157" s="116">
        <v>3358</v>
      </c>
      <c r="B2157" t="s">
        <v>4174</v>
      </c>
      <c r="C2157" s="116">
        <v>25</v>
      </c>
      <c r="D2157" s="116" t="s">
        <v>28</v>
      </c>
      <c r="E2157" t="s">
        <v>1359</v>
      </c>
      <c r="F2157" s="116" t="s">
        <v>431</v>
      </c>
      <c r="G2157" s="116" t="s">
        <v>1385</v>
      </c>
      <c r="H2157" s="116">
        <v>871</v>
      </c>
      <c r="I2157" s="116">
        <v>14</v>
      </c>
      <c r="J2157" s="116">
        <v>30</v>
      </c>
    </row>
    <row r="2158" spans="1:10" x14ac:dyDescent="0.25">
      <c r="A2158" s="116">
        <v>3359</v>
      </c>
      <c r="B2158" t="s">
        <v>4174</v>
      </c>
      <c r="C2158" s="116">
        <v>25</v>
      </c>
      <c r="D2158" s="116" t="s">
        <v>28</v>
      </c>
      <c r="E2158" t="s">
        <v>1359</v>
      </c>
      <c r="F2158" s="116" t="s">
        <v>429</v>
      </c>
      <c r="G2158" s="116" t="s">
        <v>1384</v>
      </c>
      <c r="H2158" s="116">
        <v>870</v>
      </c>
      <c r="I2158" s="116">
        <v>15</v>
      </c>
      <c r="J2158" s="116">
        <v>5</v>
      </c>
    </row>
    <row r="2159" spans="1:10" x14ac:dyDescent="0.25">
      <c r="A2159" s="116">
        <v>3360</v>
      </c>
      <c r="B2159" t="s">
        <v>4174</v>
      </c>
      <c r="C2159" s="116">
        <v>25</v>
      </c>
      <c r="D2159" s="116" t="s">
        <v>28</v>
      </c>
      <c r="E2159" t="s">
        <v>1359</v>
      </c>
      <c r="F2159" s="116" t="s">
        <v>437</v>
      </c>
      <c r="G2159" s="116" t="s">
        <v>1388</v>
      </c>
      <c r="H2159" s="116">
        <v>874</v>
      </c>
      <c r="I2159" s="116">
        <v>16</v>
      </c>
      <c r="J2159" s="116">
        <v>15</v>
      </c>
    </row>
    <row r="2160" spans="1:10" ht="45" x14ac:dyDescent="0.25">
      <c r="A2160" s="116">
        <v>3361</v>
      </c>
      <c r="B2160" t="s">
        <v>4174</v>
      </c>
      <c r="C2160" s="116">
        <v>25</v>
      </c>
      <c r="D2160" s="116" t="s">
        <v>28</v>
      </c>
      <c r="E2160" t="s">
        <v>1359</v>
      </c>
      <c r="F2160" s="116" t="s">
        <v>441</v>
      </c>
      <c r="G2160" s="116" t="s">
        <v>1390</v>
      </c>
      <c r="H2160" s="116">
        <v>876</v>
      </c>
      <c r="I2160" s="116">
        <v>17</v>
      </c>
      <c r="J2160" s="116">
        <v>20</v>
      </c>
    </row>
    <row r="2161" spans="1:10" x14ac:dyDescent="0.25">
      <c r="A2161" s="116">
        <v>3362</v>
      </c>
      <c r="B2161" t="s">
        <v>4174</v>
      </c>
      <c r="C2161" s="116">
        <v>25</v>
      </c>
      <c r="D2161" s="116" t="s">
        <v>28</v>
      </c>
      <c r="E2161" t="s">
        <v>1359</v>
      </c>
      <c r="F2161" s="116" t="s">
        <v>453</v>
      </c>
      <c r="G2161" s="116" t="s">
        <v>1396</v>
      </c>
      <c r="H2161" s="116">
        <v>882</v>
      </c>
      <c r="I2161" s="116">
        <v>18</v>
      </c>
      <c r="J2161" s="116">
        <v>31</v>
      </c>
    </row>
    <row r="2162" spans="1:10" x14ac:dyDescent="0.25">
      <c r="A2162" s="116">
        <v>3363</v>
      </c>
      <c r="B2162" t="s">
        <v>4174</v>
      </c>
      <c r="C2162" s="116">
        <v>25</v>
      </c>
      <c r="D2162" s="116" t="s">
        <v>28</v>
      </c>
      <c r="E2162" t="s">
        <v>1359</v>
      </c>
      <c r="F2162" s="116" t="s">
        <v>459</v>
      </c>
      <c r="G2162" s="116" t="s">
        <v>1399</v>
      </c>
      <c r="H2162" s="116">
        <v>885</v>
      </c>
      <c r="I2162" s="116">
        <v>19</v>
      </c>
      <c r="J2162" s="116">
        <v>9</v>
      </c>
    </row>
    <row r="2163" spans="1:10" ht="30" x14ac:dyDescent="0.25">
      <c r="A2163" s="116">
        <v>3364</v>
      </c>
      <c r="B2163" t="s">
        <v>4174</v>
      </c>
      <c r="C2163" s="116">
        <v>25</v>
      </c>
      <c r="D2163" s="116" t="s">
        <v>28</v>
      </c>
      <c r="E2163" t="s">
        <v>1359</v>
      </c>
      <c r="F2163" s="116" t="s">
        <v>461</v>
      </c>
      <c r="G2163" s="116" t="s">
        <v>1400</v>
      </c>
      <c r="H2163" s="116">
        <v>886</v>
      </c>
      <c r="I2163" s="116">
        <v>20</v>
      </c>
      <c r="J2163" s="116">
        <v>47</v>
      </c>
    </row>
    <row r="2164" spans="1:10" x14ac:dyDescent="0.25">
      <c r="A2164" s="116">
        <v>3365</v>
      </c>
      <c r="B2164" t="s">
        <v>4174</v>
      </c>
      <c r="C2164" s="116">
        <v>25</v>
      </c>
      <c r="D2164" s="116" t="s">
        <v>28</v>
      </c>
      <c r="E2164" t="s">
        <v>1359</v>
      </c>
      <c r="F2164" s="116" t="s">
        <v>421</v>
      </c>
      <c r="G2164" s="116" t="s">
        <v>1380</v>
      </c>
      <c r="H2164" s="116">
        <v>866</v>
      </c>
      <c r="I2164" s="116">
        <v>21</v>
      </c>
      <c r="J2164" s="116">
        <v>13</v>
      </c>
    </row>
    <row r="2165" spans="1:10" x14ac:dyDescent="0.25">
      <c r="A2165" s="116">
        <v>3366</v>
      </c>
      <c r="B2165" t="s">
        <v>4174</v>
      </c>
      <c r="C2165" s="116">
        <v>25</v>
      </c>
      <c r="D2165" s="116" t="s">
        <v>28</v>
      </c>
      <c r="E2165" t="s">
        <v>1359</v>
      </c>
      <c r="F2165" s="116" t="s">
        <v>465</v>
      </c>
      <c r="G2165" s="116" t="s">
        <v>1402</v>
      </c>
      <c r="H2165" s="116">
        <v>888</v>
      </c>
      <c r="I2165" s="116">
        <v>22</v>
      </c>
      <c r="J2165" s="116">
        <v>2</v>
      </c>
    </row>
    <row r="2166" spans="1:10" ht="45" x14ac:dyDescent="0.25">
      <c r="A2166" s="116">
        <v>3367</v>
      </c>
      <c r="B2166" t="s">
        <v>4174</v>
      </c>
      <c r="C2166" s="116">
        <v>25</v>
      </c>
      <c r="D2166" s="116" t="s">
        <v>28</v>
      </c>
      <c r="E2166" t="s">
        <v>1359</v>
      </c>
      <c r="F2166" s="116" t="s">
        <v>467</v>
      </c>
      <c r="G2166" s="116" t="s">
        <v>1403</v>
      </c>
      <c r="H2166" s="116">
        <v>1006</v>
      </c>
      <c r="I2166" s="116">
        <v>23</v>
      </c>
      <c r="J2166" s="116">
        <v>18</v>
      </c>
    </row>
    <row r="2167" spans="1:10" x14ac:dyDescent="0.25">
      <c r="A2167" s="116">
        <v>3368</v>
      </c>
      <c r="B2167" t="s">
        <v>4174</v>
      </c>
      <c r="C2167" s="116">
        <v>25</v>
      </c>
      <c r="D2167" s="116" t="s">
        <v>28</v>
      </c>
      <c r="E2167" t="s">
        <v>1359</v>
      </c>
      <c r="F2167" s="116" t="s">
        <v>473</v>
      </c>
      <c r="G2167" s="116" t="s">
        <v>1406</v>
      </c>
      <c r="H2167" s="116">
        <v>1009</v>
      </c>
      <c r="I2167" s="116">
        <v>24</v>
      </c>
      <c r="J2167" s="116">
        <v>11</v>
      </c>
    </row>
    <row r="2168" spans="1:10" x14ac:dyDescent="0.25">
      <c r="A2168" s="116">
        <v>3369</v>
      </c>
      <c r="B2168" t="s">
        <v>4174</v>
      </c>
      <c r="C2168" s="116">
        <v>25</v>
      </c>
      <c r="D2168" s="116" t="s">
        <v>28</v>
      </c>
      <c r="E2168" t="s">
        <v>1359</v>
      </c>
      <c r="F2168" s="116" t="s">
        <v>433</v>
      </c>
      <c r="G2168" s="116" t="s">
        <v>1386</v>
      </c>
      <c r="H2168" s="116">
        <v>872</v>
      </c>
      <c r="I2168" s="116">
        <v>25</v>
      </c>
      <c r="J2168" s="116">
        <v>43</v>
      </c>
    </row>
    <row r="2169" spans="1:10" ht="30" x14ac:dyDescent="0.25">
      <c r="A2169" s="116">
        <v>3370</v>
      </c>
      <c r="B2169" t="s">
        <v>4175</v>
      </c>
      <c r="C2169" s="116">
        <v>25</v>
      </c>
      <c r="D2169" s="116" t="s">
        <v>51</v>
      </c>
      <c r="E2169" t="s">
        <v>1359</v>
      </c>
      <c r="F2169" s="116" t="s">
        <v>383</v>
      </c>
      <c r="G2169" s="116" t="s">
        <v>1408</v>
      </c>
      <c r="H2169" s="116">
        <v>1710</v>
      </c>
      <c r="I2169" s="116">
        <v>1</v>
      </c>
      <c r="J2169" s="116">
        <v>12</v>
      </c>
    </row>
    <row r="2170" spans="1:10" ht="30" x14ac:dyDescent="0.25">
      <c r="A2170" s="116">
        <v>3371</v>
      </c>
      <c r="B2170" t="s">
        <v>4175</v>
      </c>
      <c r="C2170" s="116">
        <v>25</v>
      </c>
      <c r="D2170" s="116" t="s">
        <v>51</v>
      </c>
      <c r="E2170" t="s">
        <v>1359</v>
      </c>
      <c r="F2170" s="116" t="s">
        <v>387</v>
      </c>
      <c r="G2170" s="116" t="s">
        <v>1410</v>
      </c>
      <c r="H2170" s="116">
        <v>1712</v>
      </c>
      <c r="I2170" s="116">
        <v>2</v>
      </c>
      <c r="J2170" s="116">
        <v>45</v>
      </c>
    </row>
    <row r="2171" spans="1:10" x14ac:dyDescent="0.25">
      <c r="A2171" s="116">
        <v>3372</v>
      </c>
      <c r="B2171" t="s">
        <v>4175</v>
      </c>
      <c r="C2171" s="116">
        <v>25</v>
      </c>
      <c r="D2171" s="116" t="s">
        <v>51</v>
      </c>
      <c r="E2171" t="s">
        <v>1359</v>
      </c>
      <c r="F2171" s="116" t="s">
        <v>389</v>
      </c>
      <c r="G2171" s="116" t="s">
        <v>1411</v>
      </c>
      <c r="H2171" s="116">
        <v>1713</v>
      </c>
      <c r="I2171" s="116">
        <v>3</v>
      </c>
      <c r="J2171" s="116">
        <v>7</v>
      </c>
    </row>
    <row r="2172" spans="1:10" x14ac:dyDescent="0.25">
      <c r="A2172" s="116">
        <v>3373</v>
      </c>
      <c r="B2172" t="s">
        <v>4175</v>
      </c>
      <c r="C2172" s="116">
        <v>25</v>
      </c>
      <c r="D2172" s="116" t="s">
        <v>51</v>
      </c>
      <c r="E2172" t="s">
        <v>1359</v>
      </c>
      <c r="F2172" s="116" t="s">
        <v>391</v>
      </c>
      <c r="G2172" s="116" t="s">
        <v>1412</v>
      </c>
      <c r="H2172" s="116">
        <v>1714</v>
      </c>
      <c r="I2172" s="116">
        <v>4</v>
      </c>
      <c r="J2172" s="116">
        <v>10</v>
      </c>
    </row>
    <row r="2173" spans="1:10" ht="30" x14ac:dyDescent="0.25">
      <c r="A2173" s="116">
        <v>3374</v>
      </c>
      <c r="B2173" t="s">
        <v>4175</v>
      </c>
      <c r="C2173" s="116">
        <v>25</v>
      </c>
      <c r="D2173" s="116" t="s">
        <v>51</v>
      </c>
      <c r="E2173" t="s">
        <v>1359</v>
      </c>
      <c r="F2173" s="116" t="s">
        <v>405</v>
      </c>
      <c r="G2173" s="116" t="s">
        <v>1419</v>
      </c>
      <c r="H2173" s="116">
        <v>1721</v>
      </c>
      <c r="I2173" s="116">
        <v>5</v>
      </c>
      <c r="J2173" s="116">
        <v>42</v>
      </c>
    </row>
    <row r="2174" spans="1:10" ht="45" x14ac:dyDescent="0.25">
      <c r="A2174" s="116">
        <v>3375</v>
      </c>
      <c r="B2174" t="s">
        <v>4175</v>
      </c>
      <c r="C2174" s="116">
        <v>25</v>
      </c>
      <c r="D2174" s="116" t="s">
        <v>51</v>
      </c>
      <c r="E2174" t="s">
        <v>1359</v>
      </c>
      <c r="F2174" s="116" t="s">
        <v>445</v>
      </c>
      <c r="G2174" s="116" t="s">
        <v>1439</v>
      </c>
      <c r="H2174" s="116">
        <v>899</v>
      </c>
      <c r="I2174" s="116">
        <v>6</v>
      </c>
      <c r="J2174" s="116">
        <v>1</v>
      </c>
    </row>
    <row r="2175" spans="1:10" ht="30" x14ac:dyDescent="0.25">
      <c r="A2175" s="116">
        <v>3376</v>
      </c>
      <c r="B2175" t="s">
        <v>4175</v>
      </c>
      <c r="C2175" s="116">
        <v>25</v>
      </c>
      <c r="D2175" s="116" t="s">
        <v>51</v>
      </c>
      <c r="E2175" t="s">
        <v>1359</v>
      </c>
      <c r="F2175" s="116" t="s">
        <v>443</v>
      </c>
      <c r="G2175" s="116" t="s">
        <v>1438</v>
      </c>
      <c r="H2175" s="116">
        <v>898</v>
      </c>
      <c r="I2175" s="116">
        <v>7</v>
      </c>
      <c r="J2175" s="116">
        <v>44</v>
      </c>
    </row>
    <row r="2176" spans="1:10" x14ac:dyDescent="0.25">
      <c r="A2176" s="116">
        <v>3377</v>
      </c>
      <c r="B2176" t="s">
        <v>4175</v>
      </c>
      <c r="C2176" s="116">
        <v>25</v>
      </c>
      <c r="D2176" s="116" t="s">
        <v>51</v>
      </c>
      <c r="E2176" t="s">
        <v>1359</v>
      </c>
      <c r="F2176" s="116" t="s">
        <v>401</v>
      </c>
      <c r="G2176" s="116" t="s">
        <v>1417</v>
      </c>
      <c r="H2176" s="116">
        <v>1719</v>
      </c>
      <c r="I2176" s="116">
        <v>8</v>
      </c>
      <c r="J2176" s="116">
        <v>21</v>
      </c>
    </row>
    <row r="2177" spans="1:10" x14ac:dyDescent="0.25">
      <c r="A2177" s="116">
        <v>3378</v>
      </c>
      <c r="B2177" t="s">
        <v>4175</v>
      </c>
      <c r="C2177" s="116">
        <v>25</v>
      </c>
      <c r="D2177" s="116" t="s">
        <v>51</v>
      </c>
      <c r="E2177" t="s">
        <v>1359</v>
      </c>
      <c r="F2177" s="116" t="s">
        <v>413</v>
      </c>
      <c r="G2177" s="116" t="s">
        <v>1423</v>
      </c>
      <c r="H2177" s="116">
        <v>1725</v>
      </c>
      <c r="I2177" s="116">
        <v>9</v>
      </c>
      <c r="J2177" s="116">
        <v>24</v>
      </c>
    </row>
    <row r="2178" spans="1:10" x14ac:dyDescent="0.25">
      <c r="A2178" s="116">
        <v>3379</v>
      </c>
      <c r="B2178" t="s">
        <v>4175</v>
      </c>
      <c r="C2178" s="116">
        <v>25</v>
      </c>
      <c r="D2178" s="116" t="s">
        <v>51</v>
      </c>
      <c r="E2178" t="s">
        <v>1359</v>
      </c>
      <c r="F2178" s="116" t="s">
        <v>409</v>
      </c>
      <c r="G2178" s="116" t="s">
        <v>1421</v>
      </c>
      <c r="H2178" s="116">
        <v>1723</v>
      </c>
      <c r="I2178" s="116">
        <v>10</v>
      </c>
      <c r="J2178" s="116">
        <v>17</v>
      </c>
    </row>
    <row r="2179" spans="1:10" ht="30" x14ac:dyDescent="0.25">
      <c r="A2179" s="116">
        <v>3380</v>
      </c>
      <c r="B2179" t="s">
        <v>4175</v>
      </c>
      <c r="C2179" s="116">
        <v>25</v>
      </c>
      <c r="D2179" s="116" t="s">
        <v>51</v>
      </c>
      <c r="E2179" t="s">
        <v>1359</v>
      </c>
      <c r="F2179" s="116" t="s">
        <v>451</v>
      </c>
      <c r="G2179" s="116" t="s">
        <v>1442</v>
      </c>
      <c r="H2179" s="116">
        <v>902</v>
      </c>
      <c r="I2179" s="116">
        <v>11</v>
      </c>
      <c r="J2179" s="116">
        <v>27</v>
      </c>
    </row>
    <row r="2180" spans="1:10" ht="45" x14ac:dyDescent="0.25">
      <c r="A2180" s="116">
        <v>3381</v>
      </c>
      <c r="B2180" t="s">
        <v>4175</v>
      </c>
      <c r="C2180" s="116">
        <v>25</v>
      </c>
      <c r="D2180" s="116" t="s">
        <v>51</v>
      </c>
      <c r="E2180" t="s">
        <v>1359</v>
      </c>
      <c r="F2180" s="116" t="s">
        <v>463</v>
      </c>
      <c r="G2180" s="116" t="s">
        <v>1448</v>
      </c>
      <c r="H2180" s="116">
        <v>908</v>
      </c>
      <c r="I2180" s="116">
        <v>12</v>
      </c>
      <c r="J2180" s="116">
        <v>19</v>
      </c>
    </row>
    <row r="2181" spans="1:10" x14ac:dyDescent="0.25">
      <c r="A2181" s="116">
        <v>3382</v>
      </c>
      <c r="B2181" t="s">
        <v>4175</v>
      </c>
      <c r="C2181" s="116">
        <v>25</v>
      </c>
      <c r="D2181" s="116" t="s">
        <v>51</v>
      </c>
      <c r="E2181" t="s">
        <v>1359</v>
      </c>
      <c r="F2181" s="116" t="s">
        <v>417</v>
      </c>
      <c r="G2181" s="116" t="s">
        <v>1425</v>
      </c>
      <c r="H2181" s="116">
        <v>1727</v>
      </c>
      <c r="I2181" s="116">
        <v>13</v>
      </c>
      <c r="J2181" s="116">
        <v>16</v>
      </c>
    </row>
    <row r="2182" spans="1:10" ht="30" x14ac:dyDescent="0.25">
      <c r="A2182" s="116">
        <v>3383</v>
      </c>
      <c r="B2182" t="s">
        <v>4175</v>
      </c>
      <c r="C2182" s="116">
        <v>25</v>
      </c>
      <c r="D2182" s="116" t="s">
        <v>51</v>
      </c>
      <c r="E2182" t="s">
        <v>1359</v>
      </c>
      <c r="F2182" s="116" t="s">
        <v>431</v>
      </c>
      <c r="G2182" s="116" t="s">
        <v>1432</v>
      </c>
      <c r="H2182" s="116">
        <v>892</v>
      </c>
      <c r="I2182" s="116">
        <v>14</v>
      </c>
      <c r="J2182" s="116">
        <v>30</v>
      </c>
    </row>
    <row r="2183" spans="1:10" x14ac:dyDescent="0.25">
      <c r="A2183" s="116">
        <v>3384</v>
      </c>
      <c r="B2183" t="s">
        <v>4175</v>
      </c>
      <c r="C2183" s="116">
        <v>25</v>
      </c>
      <c r="D2183" s="116" t="s">
        <v>51</v>
      </c>
      <c r="E2183" t="s">
        <v>1359</v>
      </c>
      <c r="F2183" s="116" t="s">
        <v>429</v>
      </c>
      <c r="G2183" s="116" t="s">
        <v>1431</v>
      </c>
      <c r="H2183" s="116">
        <v>891</v>
      </c>
      <c r="I2183" s="116">
        <v>15</v>
      </c>
      <c r="J2183" s="116">
        <v>5</v>
      </c>
    </row>
    <row r="2184" spans="1:10" x14ac:dyDescent="0.25">
      <c r="A2184" s="116">
        <v>3385</v>
      </c>
      <c r="B2184" t="s">
        <v>4175</v>
      </c>
      <c r="C2184" s="116">
        <v>25</v>
      </c>
      <c r="D2184" s="116" t="s">
        <v>51</v>
      </c>
      <c r="E2184" t="s">
        <v>1359</v>
      </c>
      <c r="F2184" s="116" t="s">
        <v>437</v>
      </c>
      <c r="G2184" s="116" t="s">
        <v>1435</v>
      </c>
      <c r="H2184" s="116">
        <v>895</v>
      </c>
      <c r="I2184" s="116">
        <v>16</v>
      </c>
      <c r="J2184" s="116">
        <v>15</v>
      </c>
    </row>
    <row r="2185" spans="1:10" ht="45" x14ac:dyDescent="0.25">
      <c r="A2185" s="116">
        <v>3386</v>
      </c>
      <c r="B2185" t="s">
        <v>4175</v>
      </c>
      <c r="C2185" s="116">
        <v>25</v>
      </c>
      <c r="D2185" s="116" t="s">
        <v>51</v>
      </c>
      <c r="E2185" t="s">
        <v>1359</v>
      </c>
      <c r="F2185" s="116" t="s">
        <v>441</v>
      </c>
      <c r="G2185" s="116" t="s">
        <v>1437</v>
      </c>
      <c r="H2185" s="116">
        <v>897</v>
      </c>
      <c r="I2185" s="116">
        <v>17</v>
      </c>
      <c r="J2185" s="116">
        <v>20</v>
      </c>
    </row>
    <row r="2186" spans="1:10" x14ac:dyDescent="0.25">
      <c r="A2186" s="116">
        <v>3387</v>
      </c>
      <c r="B2186" t="s">
        <v>4175</v>
      </c>
      <c r="C2186" s="116">
        <v>25</v>
      </c>
      <c r="D2186" s="116" t="s">
        <v>51</v>
      </c>
      <c r="E2186" t="s">
        <v>1359</v>
      </c>
      <c r="F2186" s="116" t="s">
        <v>453</v>
      </c>
      <c r="G2186" s="116" t="s">
        <v>1443</v>
      </c>
      <c r="H2186" s="116">
        <v>903</v>
      </c>
      <c r="I2186" s="116">
        <v>18</v>
      </c>
      <c r="J2186" s="116">
        <v>31</v>
      </c>
    </row>
    <row r="2187" spans="1:10" x14ac:dyDescent="0.25">
      <c r="A2187" s="116">
        <v>3388</v>
      </c>
      <c r="B2187" t="s">
        <v>4175</v>
      </c>
      <c r="C2187" s="116">
        <v>25</v>
      </c>
      <c r="D2187" s="116" t="s">
        <v>51</v>
      </c>
      <c r="E2187" t="s">
        <v>1359</v>
      </c>
      <c r="F2187" s="116" t="s">
        <v>459</v>
      </c>
      <c r="G2187" s="116" t="s">
        <v>1446</v>
      </c>
      <c r="H2187" s="116">
        <v>906</v>
      </c>
      <c r="I2187" s="116">
        <v>19</v>
      </c>
      <c r="J2187" s="116">
        <v>9</v>
      </c>
    </row>
    <row r="2188" spans="1:10" ht="30" x14ac:dyDescent="0.25">
      <c r="A2188" s="116">
        <v>3389</v>
      </c>
      <c r="B2188" t="s">
        <v>4175</v>
      </c>
      <c r="C2188" s="116">
        <v>25</v>
      </c>
      <c r="D2188" s="116" t="s">
        <v>51</v>
      </c>
      <c r="E2188" t="s">
        <v>1359</v>
      </c>
      <c r="F2188" s="116" t="s">
        <v>461</v>
      </c>
      <c r="G2188" s="116" t="s">
        <v>1447</v>
      </c>
      <c r="H2188" s="116">
        <v>907</v>
      </c>
      <c r="I2188" s="116">
        <v>20</v>
      </c>
      <c r="J2188" s="116">
        <v>47</v>
      </c>
    </row>
    <row r="2189" spans="1:10" x14ac:dyDescent="0.25">
      <c r="A2189" s="116">
        <v>3390</v>
      </c>
      <c r="B2189" t="s">
        <v>4175</v>
      </c>
      <c r="C2189" s="116">
        <v>25</v>
      </c>
      <c r="D2189" s="116" t="s">
        <v>51</v>
      </c>
      <c r="E2189" t="s">
        <v>1359</v>
      </c>
      <c r="F2189" s="116" t="s">
        <v>421</v>
      </c>
      <c r="G2189" s="116" t="s">
        <v>1427</v>
      </c>
      <c r="H2189" s="116">
        <v>1729</v>
      </c>
      <c r="I2189" s="116">
        <v>21</v>
      </c>
      <c r="J2189" s="116">
        <v>13</v>
      </c>
    </row>
    <row r="2190" spans="1:10" ht="30" x14ac:dyDescent="0.25">
      <c r="A2190" s="116">
        <v>3391</v>
      </c>
      <c r="B2190" t="s">
        <v>4175</v>
      </c>
      <c r="C2190" s="116">
        <v>25</v>
      </c>
      <c r="D2190" s="116" t="s">
        <v>51</v>
      </c>
      <c r="E2190" t="s">
        <v>1359</v>
      </c>
      <c r="F2190" s="116" t="s">
        <v>465</v>
      </c>
      <c r="G2190" s="116" t="s">
        <v>1449</v>
      </c>
      <c r="H2190" s="116">
        <v>909</v>
      </c>
      <c r="I2190" s="116">
        <v>22</v>
      </c>
      <c r="J2190" s="116">
        <v>2</v>
      </c>
    </row>
    <row r="2191" spans="1:10" ht="45" x14ac:dyDescent="0.25">
      <c r="A2191" s="116">
        <v>3392</v>
      </c>
      <c r="B2191" t="s">
        <v>4175</v>
      </c>
      <c r="C2191" s="116">
        <v>25</v>
      </c>
      <c r="D2191" s="116" t="s">
        <v>51</v>
      </c>
      <c r="E2191" t="s">
        <v>1359</v>
      </c>
      <c r="F2191" s="116" t="s">
        <v>467</v>
      </c>
      <c r="G2191" s="116" t="s">
        <v>1450</v>
      </c>
      <c r="H2191" s="116">
        <v>910</v>
      </c>
      <c r="I2191" s="116">
        <v>23</v>
      </c>
      <c r="J2191" s="116">
        <v>18</v>
      </c>
    </row>
    <row r="2192" spans="1:10" x14ac:dyDescent="0.25">
      <c r="A2192" s="116">
        <v>3393</v>
      </c>
      <c r="B2192" t="s">
        <v>4175</v>
      </c>
      <c r="C2192" s="116">
        <v>25</v>
      </c>
      <c r="D2192" s="116" t="s">
        <v>51</v>
      </c>
      <c r="E2192" t="s">
        <v>1359</v>
      </c>
      <c r="F2192" s="116" t="s">
        <v>473</v>
      </c>
      <c r="G2192" s="116" t="s">
        <v>1453</v>
      </c>
      <c r="H2192" s="116">
        <v>913</v>
      </c>
      <c r="I2192" s="116">
        <v>24</v>
      </c>
      <c r="J2192" s="116">
        <v>11</v>
      </c>
    </row>
    <row r="2193" spans="1:10" ht="30" x14ac:dyDescent="0.25">
      <c r="A2193" s="116">
        <v>3394</v>
      </c>
      <c r="B2193" t="s">
        <v>4175</v>
      </c>
      <c r="C2193" s="116">
        <v>25</v>
      </c>
      <c r="D2193" s="116" t="s">
        <v>51</v>
      </c>
      <c r="E2193" t="s">
        <v>1359</v>
      </c>
      <c r="F2193" s="116" t="s">
        <v>433</v>
      </c>
      <c r="G2193" s="116" t="s">
        <v>1433</v>
      </c>
      <c r="H2193" s="116">
        <v>893</v>
      </c>
      <c r="I2193" s="116">
        <v>25</v>
      </c>
      <c r="J2193" s="116">
        <v>43</v>
      </c>
    </row>
    <row r="2194" spans="1:10" x14ac:dyDescent="0.25">
      <c r="A2194" s="116">
        <v>3395</v>
      </c>
      <c r="B2194" t="s">
        <v>4176</v>
      </c>
      <c r="C2194" s="116">
        <v>25</v>
      </c>
      <c r="D2194" s="116" t="s">
        <v>28</v>
      </c>
      <c r="E2194" t="s">
        <v>1454</v>
      </c>
      <c r="F2194" s="116" t="s">
        <v>383</v>
      </c>
      <c r="G2194" s="116" t="s">
        <v>1456</v>
      </c>
      <c r="H2194" s="116">
        <v>1011</v>
      </c>
      <c r="I2194" s="116">
        <v>1</v>
      </c>
      <c r="J2194" s="116">
        <v>12</v>
      </c>
    </row>
    <row r="2195" spans="1:10" x14ac:dyDescent="0.25">
      <c r="A2195" s="116">
        <v>3396</v>
      </c>
      <c r="B2195" t="s">
        <v>4176</v>
      </c>
      <c r="C2195" s="116">
        <v>25</v>
      </c>
      <c r="D2195" s="116" t="s">
        <v>28</v>
      </c>
      <c r="E2195" t="s">
        <v>1454</v>
      </c>
      <c r="F2195" s="116" t="s">
        <v>387</v>
      </c>
      <c r="G2195" s="116" t="s">
        <v>1458</v>
      </c>
      <c r="H2195" s="116">
        <v>1013</v>
      </c>
      <c r="I2195" s="116">
        <v>2</v>
      </c>
      <c r="J2195" s="116">
        <v>45</v>
      </c>
    </row>
    <row r="2196" spans="1:10" x14ac:dyDescent="0.25">
      <c r="A2196" s="116">
        <v>3397</v>
      </c>
      <c r="B2196" t="s">
        <v>4176</v>
      </c>
      <c r="C2196" s="116">
        <v>25</v>
      </c>
      <c r="D2196" s="116" t="s">
        <v>28</v>
      </c>
      <c r="E2196" t="s">
        <v>1454</v>
      </c>
      <c r="F2196" s="116" t="s">
        <v>389</v>
      </c>
      <c r="G2196" s="116" t="s">
        <v>1459</v>
      </c>
      <c r="H2196" s="116">
        <v>1014</v>
      </c>
      <c r="I2196" s="116">
        <v>3</v>
      </c>
      <c r="J2196" s="116">
        <v>7</v>
      </c>
    </row>
    <row r="2197" spans="1:10" x14ac:dyDescent="0.25">
      <c r="A2197" s="116">
        <v>3398</v>
      </c>
      <c r="B2197" t="s">
        <v>4176</v>
      </c>
      <c r="C2197" s="116">
        <v>25</v>
      </c>
      <c r="D2197" s="116" t="s">
        <v>28</v>
      </c>
      <c r="E2197" t="s">
        <v>1454</v>
      </c>
      <c r="F2197" s="116" t="s">
        <v>391</v>
      </c>
      <c r="G2197" s="116" t="s">
        <v>1460</v>
      </c>
      <c r="H2197" s="116">
        <v>1015</v>
      </c>
      <c r="I2197" s="116">
        <v>4</v>
      </c>
      <c r="J2197" s="116">
        <v>10</v>
      </c>
    </row>
    <row r="2198" spans="1:10" ht="30" x14ac:dyDescent="0.25">
      <c r="A2198" s="116">
        <v>3399</v>
      </c>
      <c r="B2198" t="s">
        <v>4176</v>
      </c>
      <c r="C2198" s="116">
        <v>25</v>
      </c>
      <c r="D2198" s="116" t="s">
        <v>28</v>
      </c>
      <c r="E2198" t="s">
        <v>1454</v>
      </c>
      <c r="F2198" s="116" t="s">
        <v>405</v>
      </c>
      <c r="G2198" s="116" t="s">
        <v>1467</v>
      </c>
      <c r="H2198" s="116">
        <v>1022</v>
      </c>
      <c r="I2198" s="116">
        <v>5</v>
      </c>
      <c r="J2198" s="116">
        <v>42</v>
      </c>
    </row>
    <row r="2199" spans="1:10" ht="30" x14ac:dyDescent="0.25">
      <c r="A2199" s="116">
        <v>3400</v>
      </c>
      <c r="B2199" t="s">
        <v>4176</v>
      </c>
      <c r="C2199" s="116">
        <v>25</v>
      </c>
      <c r="D2199" s="116" t="s">
        <v>28</v>
      </c>
      <c r="E2199" t="s">
        <v>1454</v>
      </c>
      <c r="F2199" s="116" t="s">
        <v>445</v>
      </c>
      <c r="G2199" s="116" t="s">
        <v>1487</v>
      </c>
      <c r="H2199" s="116">
        <v>1042</v>
      </c>
      <c r="I2199" s="116">
        <v>6</v>
      </c>
      <c r="J2199" s="116">
        <v>1</v>
      </c>
    </row>
    <row r="2200" spans="1:10" x14ac:dyDescent="0.25">
      <c r="A2200" s="116">
        <v>3401</v>
      </c>
      <c r="B2200" t="s">
        <v>4176</v>
      </c>
      <c r="C2200" s="116">
        <v>25</v>
      </c>
      <c r="D2200" s="116" t="s">
        <v>28</v>
      </c>
      <c r="E2200" t="s">
        <v>1454</v>
      </c>
      <c r="F2200" s="116" t="s">
        <v>443</v>
      </c>
      <c r="G2200" s="116" t="s">
        <v>1486</v>
      </c>
      <c r="H2200" s="116">
        <v>1041</v>
      </c>
      <c r="I2200" s="116">
        <v>7</v>
      </c>
      <c r="J2200" s="116">
        <v>44</v>
      </c>
    </row>
    <row r="2201" spans="1:10" x14ac:dyDescent="0.25">
      <c r="A2201" s="116">
        <v>3402</v>
      </c>
      <c r="B2201" t="s">
        <v>4176</v>
      </c>
      <c r="C2201" s="116">
        <v>25</v>
      </c>
      <c r="D2201" s="116" t="s">
        <v>28</v>
      </c>
      <c r="E2201" t="s">
        <v>1454</v>
      </c>
      <c r="F2201" s="116" t="s">
        <v>401</v>
      </c>
      <c r="G2201" s="116" t="s">
        <v>1465</v>
      </c>
      <c r="H2201" s="116">
        <v>1020</v>
      </c>
      <c r="I2201" s="116">
        <v>8</v>
      </c>
      <c r="J2201" s="116">
        <v>21</v>
      </c>
    </row>
    <row r="2202" spans="1:10" x14ac:dyDescent="0.25">
      <c r="A2202" s="116">
        <v>3403</v>
      </c>
      <c r="B2202" t="s">
        <v>4176</v>
      </c>
      <c r="C2202" s="116">
        <v>25</v>
      </c>
      <c r="D2202" s="116" t="s">
        <v>28</v>
      </c>
      <c r="E2202" t="s">
        <v>1454</v>
      </c>
      <c r="F2202" s="116" t="s">
        <v>413</v>
      </c>
      <c r="G2202" s="116" t="s">
        <v>1471</v>
      </c>
      <c r="H2202" s="116">
        <v>1026</v>
      </c>
      <c r="I2202" s="116">
        <v>9</v>
      </c>
      <c r="J2202" s="116">
        <v>24</v>
      </c>
    </row>
    <row r="2203" spans="1:10" x14ac:dyDescent="0.25">
      <c r="A2203" s="116">
        <v>3404</v>
      </c>
      <c r="B2203" t="s">
        <v>4176</v>
      </c>
      <c r="C2203" s="116">
        <v>25</v>
      </c>
      <c r="D2203" s="116" t="s">
        <v>28</v>
      </c>
      <c r="E2203" t="s">
        <v>1454</v>
      </c>
      <c r="F2203" s="116" t="s">
        <v>409</v>
      </c>
      <c r="G2203" s="116" t="s">
        <v>1469</v>
      </c>
      <c r="H2203" s="116">
        <v>1024</v>
      </c>
      <c r="I2203" s="116">
        <v>10</v>
      </c>
      <c r="J2203" s="116">
        <v>17</v>
      </c>
    </row>
    <row r="2204" spans="1:10" x14ac:dyDescent="0.25">
      <c r="A2204" s="116">
        <v>3405</v>
      </c>
      <c r="B2204" t="s">
        <v>4176</v>
      </c>
      <c r="C2204" s="116">
        <v>25</v>
      </c>
      <c r="D2204" s="116" t="s">
        <v>28</v>
      </c>
      <c r="E2204" t="s">
        <v>1454</v>
      </c>
      <c r="F2204" s="116" t="s">
        <v>451</v>
      </c>
      <c r="G2204" s="116" t="s">
        <v>1490</v>
      </c>
      <c r="H2204" s="116">
        <v>1045</v>
      </c>
      <c r="I2204" s="116">
        <v>11</v>
      </c>
      <c r="J2204" s="116">
        <v>27</v>
      </c>
    </row>
    <row r="2205" spans="1:10" ht="30" x14ac:dyDescent="0.25">
      <c r="A2205" s="116">
        <v>3406</v>
      </c>
      <c r="B2205" t="s">
        <v>4176</v>
      </c>
      <c r="C2205" s="116">
        <v>25</v>
      </c>
      <c r="D2205" s="116" t="s">
        <v>28</v>
      </c>
      <c r="E2205" t="s">
        <v>1454</v>
      </c>
      <c r="F2205" s="116" t="s">
        <v>463</v>
      </c>
      <c r="G2205" s="116" t="s">
        <v>1496</v>
      </c>
      <c r="H2205" s="116">
        <v>1051</v>
      </c>
      <c r="I2205" s="116">
        <v>12</v>
      </c>
      <c r="J2205" s="116">
        <v>19</v>
      </c>
    </row>
    <row r="2206" spans="1:10" x14ac:dyDescent="0.25">
      <c r="A2206" s="116">
        <v>3407</v>
      </c>
      <c r="B2206" t="s">
        <v>4176</v>
      </c>
      <c r="C2206" s="116">
        <v>25</v>
      </c>
      <c r="D2206" s="116" t="s">
        <v>28</v>
      </c>
      <c r="E2206" t="s">
        <v>1454</v>
      </c>
      <c r="F2206" s="116" t="s">
        <v>417</v>
      </c>
      <c r="G2206" s="116" t="s">
        <v>1473</v>
      </c>
      <c r="H2206" s="116">
        <v>1028</v>
      </c>
      <c r="I2206" s="116">
        <v>13</v>
      </c>
      <c r="J2206" s="116">
        <v>16</v>
      </c>
    </row>
    <row r="2207" spans="1:10" x14ac:dyDescent="0.25">
      <c r="A2207" s="116">
        <v>3408</v>
      </c>
      <c r="B2207" t="s">
        <v>4176</v>
      </c>
      <c r="C2207" s="116">
        <v>25</v>
      </c>
      <c r="D2207" s="116" t="s">
        <v>28</v>
      </c>
      <c r="E2207" t="s">
        <v>1454</v>
      </c>
      <c r="F2207" s="116" t="s">
        <v>431</v>
      </c>
      <c r="G2207" s="116" t="s">
        <v>1480</v>
      </c>
      <c r="H2207" s="116">
        <v>1035</v>
      </c>
      <c r="I2207" s="116">
        <v>14</v>
      </c>
      <c r="J2207" s="116">
        <v>30</v>
      </c>
    </row>
    <row r="2208" spans="1:10" x14ac:dyDescent="0.25">
      <c r="A2208" s="116">
        <v>3409</v>
      </c>
      <c r="B2208" t="s">
        <v>4176</v>
      </c>
      <c r="C2208" s="116">
        <v>25</v>
      </c>
      <c r="D2208" s="116" t="s">
        <v>28</v>
      </c>
      <c r="E2208" t="s">
        <v>1454</v>
      </c>
      <c r="F2208" s="116" t="s">
        <v>429</v>
      </c>
      <c r="G2208" s="116" t="s">
        <v>1479</v>
      </c>
      <c r="H2208" s="116">
        <v>1034</v>
      </c>
      <c r="I2208" s="116">
        <v>15</v>
      </c>
      <c r="J2208" s="116">
        <v>5</v>
      </c>
    </row>
    <row r="2209" spans="1:10" x14ac:dyDescent="0.25">
      <c r="A2209" s="116">
        <v>3410</v>
      </c>
      <c r="B2209" t="s">
        <v>4176</v>
      </c>
      <c r="C2209" s="116">
        <v>25</v>
      </c>
      <c r="D2209" s="116" t="s">
        <v>28</v>
      </c>
      <c r="E2209" t="s">
        <v>1454</v>
      </c>
      <c r="F2209" s="116" t="s">
        <v>437</v>
      </c>
      <c r="G2209" s="116" t="s">
        <v>1483</v>
      </c>
      <c r="H2209" s="116">
        <v>1038</v>
      </c>
      <c r="I2209" s="116">
        <v>16</v>
      </c>
      <c r="J2209" s="116">
        <v>15</v>
      </c>
    </row>
    <row r="2210" spans="1:10" ht="30" x14ac:dyDescent="0.25">
      <c r="A2210" s="116">
        <v>3411</v>
      </c>
      <c r="B2210" t="s">
        <v>4176</v>
      </c>
      <c r="C2210" s="116">
        <v>25</v>
      </c>
      <c r="D2210" s="116" t="s">
        <v>28</v>
      </c>
      <c r="E2210" t="s">
        <v>1454</v>
      </c>
      <c r="F2210" s="116" t="s">
        <v>441</v>
      </c>
      <c r="G2210" s="116" t="s">
        <v>1485</v>
      </c>
      <c r="H2210" s="116">
        <v>1040</v>
      </c>
      <c r="I2210" s="116">
        <v>17</v>
      </c>
      <c r="J2210" s="116">
        <v>20</v>
      </c>
    </row>
    <row r="2211" spans="1:10" x14ac:dyDescent="0.25">
      <c r="A2211" s="116">
        <v>3412</v>
      </c>
      <c r="B2211" t="s">
        <v>4176</v>
      </c>
      <c r="C2211" s="116">
        <v>25</v>
      </c>
      <c r="D2211" s="116" t="s">
        <v>28</v>
      </c>
      <c r="E2211" t="s">
        <v>1454</v>
      </c>
      <c r="F2211" s="116" t="s">
        <v>453</v>
      </c>
      <c r="G2211" s="116" t="s">
        <v>1491</v>
      </c>
      <c r="H2211" s="116">
        <v>1046</v>
      </c>
      <c r="I2211" s="116">
        <v>18</v>
      </c>
      <c r="J2211" s="116">
        <v>31</v>
      </c>
    </row>
    <row r="2212" spans="1:10" x14ac:dyDescent="0.25">
      <c r="A2212" s="116">
        <v>3413</v>
      </c>
      <c r="B2212" t="s">
        <v>4176</v>
      </c>
      <c r="C2212" s="116">
        <v>25</v>
      </c>
      <c r="D2212" s="116" t="s">
        <v>28</v>
      </c>
      <c r="E2212" t="s">
        <v>1454</v>
      </c>
      <c r="F2212" s="116" t="s">
        <v>459</v>
      </c>
      <c r="G2212" s="116" t="s">
        <v>1494</v>
      </c>
      <c r="H2212" s="116">
        <v>1049</v>
      </c>
      <c r="I2212" s="116">
        <v>19</v>
      </c>
      <c r="J2212" s="116">
        <v>9</v>
      </c>
    </row>
    <row r="2213" spans="1:10" x14ac:dyDescent="0.25">
      <c r="A2213" s="116">
        <v>3414</v>
      </c>
      <c r="B2213" t="s">
        <v>4176</v>
      </c>
      <c r="C2213" s="116">
        <v>25</v>
      </c>
      <c r="D2213" s="116" t="s">
        <v>28</v>
      </c>
      <c r="E2213" t="s">
        <v>1454</v>
      </c>
      <c r="F2213" s="116" t="s">
        <v>461</v>
      </c>
      <c r="G2213" s="116" t="s">
        <v>1495</v>
      </c>
      <c r="H2213" s="116">
        <v>1050</v>
      </c>
      <c r="I2213" s="116">
        <v>20</v>
      </c>
      <c r="J2213" s="116">
        <v>47</v>
      </c>
    </row>
    <row r="2214" spans="1:10" x14ac:dyDescent="0.25">
      <c r="A2214" s="116">
        <v>3415</v>
      </c>
      <c r="B2214" t="s">
        <v>4176</v>
      </c>
      <c r="C2214" s="116">
        <v>25</v>
      </c>
      <c r="D2214" s="116" t="s">
        <v>28</v>
      </c>
      <c r="E2214" t="s">
        <v>1454</v>
      </c>
      <c r="F2214" s="116" t="s">
        <v>421</v>
      </c>
      <c r="G2214" s="116" t="s">
        <v>1475</v>
      </c>
      <c r="H2214" s="116">
        <v>1030</v>
      </c>
      <c r="I2214" s="116">
        <v>21</v>
      </c>
      <c r="J2214" s="116">
        <v>13</v>
      </c>
    </row>
    <row r="2215" spans="1:10" x14ac:dyDescent="0.25">
      <c r="A2215" s="116">
        <v>3416</v>
      </c>
      <c r="B2215" t="s">
        <v>4176</v>
      </c>
      <c r="C2215" s="116">
        <v>25</v>
      </c>
      <c r="D2215" s="116" t="s">
        <v>28</v>
      </c>
      <c r="E2215" t="s">
        <v>1454</v>
      </c>
      <c r="F2215" s="116" t="s">
        <v>465</v>
      </c>
      <c r="G2215" s="116" t="s">
        <v>1497</v>
      </c>
      <c r="H2215" s="116">
        <v>1052</v>
      </c>
      <c r="I2215" s="116">
        <v>22</v>
      </c>
      <c r="J2215" s="116">
        <v>2</v>
      </c>
    </row>
    <row r="2216" spans="1:10" x14ac:dyDescent="0.25">
      <c r="A2216" s="116">
        <v>3417</v>
      </c>
      <c r="B2216" t="s">
        <v>4176</v>
      </c>
      <c r="C2216" s="116">
        <v>25</v>
      </c>
      <c r="D2216" s="116" t="s">
        <v>28</v>
      </c>
      <c r="E2216" t="s">
        <v>1454</v>
      </c>
      <c r="F2216" s="116" t="s">
        <v>467</v>
      </c>
      <c r="G2216" s="116" t="s">
        <v>1498</v>
      </c>
      <c r="H2216" s="116">
        <v>1053</v>
      </c>
      <c r="I2216" s="116">
        <v>23</v>
      </c>
      <c r="J2216" s="116">
        <v>18</v>
      </c>
    </row>
    <row r="2217" spans="1:10" x14ac:dyDescent="0.25">
      <c r="A2217" s="116">
        <v>3418</v>
      </c>
      <c r="B2217" t="s">
        <v>4176</v>
      </c>
      <c r="C2217" s="116">
        <v>25</v>
      </c>
      <c r="D2217" s="116" t="s">
        <v>28</v>
      </c>
      <c r="E2217" t="s">
        <v>1454</v>
      </c>
      <c r="F2217" s="116" t="s">
        <v>473</v>
      </c>
      <c r="G2217" s="116" t="s">
        <v>1501</v>
      </c>
      <c r="H2217" s="116">
        <v>1056</v>
      </c>
      <c r="I2217" s="116">
        <v>24</v>
      </c>
      <c r="J2217" s="116">
        <v>11</v>
      </c>
    </row>
    <row r="2218" spans="1:10" x14ac:dyDescent="0.25">
      <c r="A2218" s="116">
        <v>3419</v>
      </c>
      <c r="B2218" t="s">
        <v>4176</v>
      </c>
      <c r="C2218" s="116">
        <v>25</v>
      </c>
      <c r="D2218" s="116" t="s">
        <v>28</v>
      </c>
      <c r="E2218" t="s">
        <v>1454</v>
      </c>
      <c r="F2218" s="116" t="s">
        <v>433</v>
      </c>
      <c r="G2218" s="116" t="s">
        <v>1481</v>
      </c>
      <c r="H2218" s="116">
        <v>1036</v>
      </c>
      <c r="I2218" s="116">
        <v>25</v>
      </c>
      <c r="J2218" s="116">
        <v>43</v>
      </c>
    </row>
    <row r="2219" spans="1:10" x14ac:dyDescent="0.25">
      <c r="A2219" s="116">
        <v>3420</v>
      </c>
      <c r="B2219" t="s">
        <v>4177</v>
      </c>
      <c r="C2219" s="116">
        <v>25</v>
      </c>
      <c r="D2219" s="116" t="s">
        <v>51</v>
      </c>
      <c r="E2219" t="s">
        <v>1454</v>
      </c>
      <c r="F2219" s="116" t="s">
        <v>383</v>
      </c>
      <c r="G2219" s="116" t="s">
        <v>1503</v>
      </c>
      <c r="H2219" s="116">
        <v>915</v>
      </c>
      <c r="I2219" s="116">
        <v>1</v>
      </c>
      <c r="J2219" s="116">
        <v>12</v>
      </c>
    </row>
    <row r="2220" spans="1:10" x14ac:dyDescent="0.25">
      <c r="A2220" s="116">
        <v>3421</v>
      </c>
      <c r="B2220" t="s">
        <v>4177</v>
      </c>
      <c r="C2220" s="116">
        <v>25</v>
      </c>
      <c r="D2220" s="116" t="s">
        <v>51</v>
      </c>
      <c r="E2220" t="s">
        <v>1454</v>
      </c>
      <c r="F2220" s="116" t="s">
        <v>387</v>
      </c>
      <c r="G2220" s="116" t="s">
        <v>1505</v>
      </c>
      <c r="H2220" s="116">
        <v>917</v>
      </c>
      <c r="I2220" s="116">
        <v>2</v>
      </c>
      <c r="J2220" s="116">
        <v>45</v>
      </c>
    </row>
    <row r="2221" spans="1:10" x14ac:dyDescent="0.25">
      <c r="A2221" s="116">
        <v>3422</v>
      </c>
      <c r="B2221" t="s">
        <v>4177</v>
      </c>
      <c r="C2221" s="116">
        <v>25</v>
      </c>
      <c r="D2221" s="116" t="s">
        <v>51</v>
      </c>
      <c r="E2221" t="s">
        <v>1454</v>
      </c>
      <c r="F2221" s="116" t="s">
        <v>389</v>
      </c>
      <c r="G2221" s="116" t="s">
        <v>1506</v>
      </c>
      <c r="H2221" s="116">
        <v>918</v>
      </c>
      <c r="I2221" s="116">
        <v>3</v>
      </c>
      <c r="J2221" s="116">
        <v>7</v>
      </c>
    </row>
    <row r="2222" spans="1:10" x14ac:dyDescent="0.25">
      <c r="A2222" s="116">
        <v>3423</v>
      </c>
      <c r="B2222" t="s">
        <v>4177</v>
      </c>
      <c r="C2222" s="116">
        <v>25</v>
      </c>
      <c r="D2222" s="116" t="s">
        <v>51</v>
      </c>
      <c r="E2222" t="s">
        <v>1454</v>
      </c>
      <c r="F2222" s="116" t="s">
        <v>391</v>
      </c>
      <c r="G2222" s="116" t="s">
        <v>1507</v>
      </c>
      <c r="H2222" s="116">
        <v>919</v>
      </c>
      <c r="I2222" s="116">
        <v>4</v>
      </c>
      <c r="J2222" s="116">
        <v>10</v>
      </c>
    </row>
    <row r="2223" spans="1:10" ht="30" x14ac:dyDescent="0.25">
      <c r="A2223" s="116">
        <v>3424</v>
      </c>
      <c r="B2223" t="s">
        <v>4177</v>
      </c>
      <c r="C2223" s="116">
        <v>25</v>
      </c>
      <c r="D2223" s="116" t="s">
        <v>51</v>
      </c>
      <c r="E2223" t="s">
        <v>1454</v>
      </c>
      <c r="F2223" s="116" t="s">
        <v>405</v>
      </c>
      <c r="G2223" s="116" t="s">
        <v>1514</v>
      </c>
      <c r="H2223" s="116">
        <v>926</v>
      </c>
      <c r="I2223" s="116">
        <v>5</v>
      </c>
      <c r="J2223" s="116">
        <v>42</v>
      </c>
    </row>
    <row r="2224" spans="1:10" ht="30" x14ac:dyDescent="0.25">
      <c r="A2224" s="116">
        <v>3425</v>
      </c>
      <c r="B2224" t="s">
        <v>4177</v>
      </c>
      <c r="C2224" s="116">
        <v>25</v>
      </c>
      <c r="D2224" s="116" t="s">
        <v>51</v>
      </c>
      <c r="E2224" t="s">
        <v>1454</v>
      </c>
      <c r="F2224" s="116" t="s">
        <v>445</v>
      </c>
      <c r="G2224" s="116" t="s">
        <v>1534</v>
      </c>
      <c r="H2224" s="116">
        <v>946</v>
      </c>
      <c r="I2224" s="116">
        <v>6</v>
      </c>
      <c r="J2224" s="116">
        <v>1</v>
      </c>
    </row>
    <row r="2225" spans="1:10" x14ac:dyDescent="0.25">
      <c r="A2225" s="116">
        <v>3426</v>
      </c>
      <c r="B2225" t="s">
        <v>4177</v>
      </c>
      <c r="C2225" s="116">
        <v>25</v>
      </c>
      <c r="D2225" s="116" t="s">
        <v>51</v>
      </c>
      <c r="E2225" t="s">
        <v>1454</v>
      </c>
      <c r="F2225" s="116" t="s">
        <v>443</v>
      </c>
      <c r="G2225" s="116" t="s">
        <v>1533</v>
      </c>
      <c r="H2225" s="116">
        <v>945</v>
      </c>
      <c r="I2225" s="116">
        <v>7</v>
      </c>
      <c r="J2225" s="116">
        <v>44</v>
      </c>
    </row>
    <row r="2226" spans="1:10" x14ac:dyDescent="0.25">
      <c r="A2226" s="116">
        <v>3427</v>
      </c>
      <c r="B2226" t="s">
        <v>4177</v>
      </c>
      <c r="C2226" s="116">
        <v>25</v>
      </c>
      <c r="D2226" s="116" t="s">
        <v>51</v>
      </c>
      <c r="E2226" t="s">
        <v>1454</v>
      </c>
      <c r="F2226" s="116" t="s">
        <v>401</v>
      </c>
      <c r="G2226" s="116" t="s">
        <v>1512</v>
      </c>
      <c r="H2226" s="116">
        <v>924</v>
      </c>
      <c r="I2226" s="116">
        <v>8</v>
      </c>
      <c r="J2226" s="116">
        <v>21</v>
      </c>
    </row>
    <row r="2227" spans="1:10" x14ac:dyDescent="0.25">
      <c r="A2227" s="116">
        <v>3428</v>
      </c>
      <c r="B2227" t="s">
        <v>4177</v>
      </c>
      <c r="C2227" s="116">
        <v>25</v>
      </c>
      <c r="D2227" s="116" t="s">
        <v>51</v>
      </c>
      <c r="E2227" t="s">
        <v>1454</v>
      </c>
      <c r="F2227" s="116" t="s">
        <v>413</v>
      </c>
      <c r="G2227" s="116" t="s">
        <v>1518</v>
      </c>
      <c r="H2227" s="116">
        <v>930</v>
      </c>
      <c r="I2227" s="116">
        <v>9</v>
      </c>
      <c r="J2227" s="116">
        <v>24</v>
      </c>
    </row>
    <row r="2228" spans="1:10" x14ac:dyDescent="0.25">
      <c r="A2228" s="116">
        <v>3429</v>
      </c>
      <c r="B2228" t="s">
        <v>4177</v>
      </c>
      <c r="C2228" s="116">
        <v>25</v>
      </c>
      <c r="D2228" s="116" t="s">
        <v>51</v>
      </c>
      <c r="E2228" t="s">
        <v>1454</v>
      </c>
      <c r="F2228" s="116" t="s">
        <v>409</v>
      </c>
      <c r="G2228" s="116" t="s">
        <v>1516</v>
      </c>
      <c r="H2228" s="116">
        <v>928</v>
      </c>
      <c r="I2228" s="116">
        <v>10</v>
      </c>
      <c r="J2228" s="116">
        <v>17</v>
      </c>
    </row>
    <row r="2229" spans="1:10" ht="30" x14ac:dyDescent="0.25">
      <c r="A2229" s="116">
        <v>3430</v>
      </c>
      <c r="B2229" t="s">
        <v>4177</v>
      </c>
      <c r="C2229" s="116">
        <v>25</v>
      </c>
      <c r="D2229" s="116" t="s">
        <v>51</v>
      </c>
      <c r="E2229" t="s">
        <v>1454</v>
      </c>
      <c r="F2229" s="116" t="s">
        <v>451</v>
      </c>
      <c r="G2229" s="116" t="s">
        <v>1537</v>
      </c>
      <c r="H2229" s="116">
        <v>949</v>
      </c>
      <c r="I2229" s="116">
        <v>11</v>
      </c>
      <c r="J2229" s="116">
        <v>27</v>
      </c>
    </row>
    <row r="2230" spans="1:10" ht="30" x14ac:dyDescent="0.25">
      <c r="A2230" s="116">
        <v>3431</v>
      </c>
      <c r="B2230" t="s">
        <v>4177</v>
      </c>
      <c r="C2230" s="116">
        <v>25</v>
      </c>
      <c r="D2230" s="116" t="s">
        <v>51</v>
      </c>
      <c r="E2230" t="s">
        <v>1454</v>
      </c>
      <c r="F2230" s="116" t="s">
        <v>463</v>
      </c>
      <c r="G2230" s="116" t="s">
        <v>1543</v>
      </c>
      <c r="H2230" s="116">
        <v>955</v>
      </c>
      <c r="I2230" s="116">
        <v>12</v>
      </c>
      <c r="J2230" s="116">
        <v>19</v>
      </c>
    </row>
    <row r="2231" spans="1:10" x14ac:dyDescent="0.25">
      <c r="A2231" s="116">
        <v>3432</v>
      </c>
      <c r="B2231" t="s">
        <v>4177</v>
      </c>
      <c r="C2231" s="116">
        <v>25</v>
      </c>
      <c r="D2231" s="116" t="s">
        <v>51</v>
      </c>
      <c r="E2231" t="s">
        <v>1454</v>
      </c>
      <c r="F2231" s="116" t="s">
        <v>417</v>
      </c>
      <c r="G2231" s="116" t="s">
        <v>1520</v>
      </c>
      <c r="H2231" s="116">
        <v>932</v>
      </c>
      <c r="I2231" s="116">
        <v>13</v>
      </c>
      <c r="J2231" s="116">
        <v>16</v>
      </c>
    </row>
    <row r="2232" spans="1:10" x14ac:dyDescent="0.25">
      <c r="A2232" s="116">
        <v>3433</v>
      </c>
      <c r="B2232" t="s">
        <v>4177</v>
      </c>
      <c r="C2232" s="116">
        <v>25</v>
      </c>
      <c r="D2232" s="116" t="s">
        <v>51</v>
      </c>
      <c r="E2232" t="s">
        <v>1454</v>
      </c>
      <c r="F2232" s="116" t="s">
        <v>431</v>
      </c>
      <c r="G2232" s="116" t="s">
        <v>1527</v>
      </c>
      <c r="H2232" s="116">
        <v>939</v>
      </c>
      <c r="I2232" s="116">
        <v>14</v>
      </c>
      <c r="J2232" s="116">
        <v>30</v>
      </c>
    </row>
    <row r="2233" spans="1:10" x14ac:dyDescent="0.25">
      <c r="A2233" s="116">
        <v>3434</v>
      </c>
      <c r="B2233" t="s">
        <v>4177</v>
      </c>
      <c r="C2233" s="116">
        <v>25</v>
      </c>
      <c r="D2233" s="116" t="s">
        <v>51</v>
      </c>
      <c r="E2233" t="s">
        <v>1454</v>
      </c>
      <c r="F2233" s="116" t="s">
        <v>429</v>
      </c>
      <c r="G2233" s="116" t="s">
        <v>1526</v>
      </c>
      <c r="H2233" s="116">
        <v>938</v>
      </c>
      <c r="I2233" s="116">
        <v>15</v>
      </c>
      <c r="J2233" s="116">
        <v>5</v>
      </c>
    </row>
    <row r="2234" spans="1:10" x14ac:dyDescent="0.25">
      <c r="A2234" s="116">
        <v>3435</v>
      </c>
      <c r="B2234" t="s">
        <v>4177</v>
      </c>
      <c r="C2234" s="116">
        <v>25</v>
      </c>
      <c r="D2234" s="116" t="s">
        <v>51</v>
      </c>
      <c r="E2234" t="s">
        <v>1454</v>
      </c>
      <c r="F2234" s="116" t="s">
        <v>437</v>
      </c>
      <c r="G2234" s="116" t="s">
        <v>1530</v>
      </c>
      <c r="H2234" s="116">
        <v>942</v>
      </c>
      <c r="I2234" s="116">
        <v>16</v>
      </c>
      <c r="J2234" s="116">
        <v>15</v>
      </c>
    </row>
    <row r="2235" spans="1:10" ht="30" x14ac:dyDescent="0.25">
      <c r="A2235" s="116">
        <v>3436</v>
      </c>
      <c r="B2235" t="s">
        <v>4177</v>
      </c>
      <c r="C2235" s="116">
        <v>25</v>
      </c>
      <c r="D2235" s="116" t="s">
        <v>51</v>
      </c>
      <c r="E2235" t="s">
        <v>1454</v>
      </c>
      <c r="F2235" s="116" t="s">
        <v>441</v>
      </c>
      <c r="G2235" s="116" t="s">
        <v>1532</v>
      </c>
      <c r="H2235" s="116">
        <v>944</v>
      </c>
      <c r="I2235" s="116">
        <v>17</v>
      </c>
      <c r="J2235" s="116">
        <v>20</v>
      </c>
    </row>
    <row r="2236" spans="1:10" x14ac:dyDescent="0.25">
      <c r="A2236" s="116">
        <v>3437</v>
      </c>
      <c r="B2236" t="s">
        <v>4177</v>
      </c>
      <c r="C2236" s="116">
        <v>25</v>
      </c>
      <c r="D2236" s="116" t="s">
        <v>51</v>
      </c>
      <c r="E2236" t="s">
        <v>1454</v>
      </c>
      <c r="F2236" s="116" t="s">
        <v>453</v>
      </c>
      <c r="G2236" s="116" t="s">
        <v>1538</v>
      </c>
      <c r="H2236" s="116">
        <v>950</v>
      </c>
      <c r="I2236" s="116">
        <v>18</v>
      </c>
      <c r="J2236" s="116">
        <v>31</v>
      </c>
    </row>
    <row r="2237" spans="1:10" x14ac:dyDescent="0.25">
      <c r="A2237" s="116">
        <v>3438</v>
      </c>
      <c r="B2237" t="s">
        <v>4177</v>
      </c>
      <c r="C2237" s="116">
        <v>25</v>
      </c>
      <c r="D2237" s="116" t="s">
        <v>51</v>
      </c>
      <c r="E2237" t="s">
        <v>1454</v>
      </c>
      <c r="F2237" s="116" t="s">
        <v>459</v>
      </c>
      <c r="G2237" s="116" t="s">
        <v>1541</v>
      </c>
      <c r="H2237" s="116">
        <v>953</v>
      </c>
      <c r="I2237" s="116">
        <v>19</v>
      </c>
      <c r="J2237" s="116">
        <v>9</v>
      </c>
    </row>
    <row r="2238" spans="1:10" x14ac:dyDescent="0.25">
      <c r="A2238" s="116">
        <v>3439</v>
      </c>
      <c r="B2238" t="s">
        <v>4177</v>
      </c>
      <c r="C2238" s="116">
        <v>25</v>
      </c>
      <c r="D2238" s="116" t="s">
        <v>51</v>
      </c>
      <c r="E2238" t="s">
        <v>1454</v>
      </c>
      <c r="F2238" s="116" t="s">
        <v>461</v>
      </c>
      <c r="G2238" s="116" t="s">
        <v>1542</v>
      </c>
      <c r="H2238" s="116">
        <v>954</v>
      </c>
      <c r="I2238" s="116">
        <v>20</v>
      </c>
      <c r="J2238" s="116">
        <v>47</v>
      </c>
    </row>
    <row r="2239" spans="1:10" x14ac:dyDescent="0.25">
      <c r="A2239" s="116">
        <v>3440</v>
      </c>
      <c r="B2239" t="s">
        <v>4177</v>
      </c>
      <c r="C2239" s="116">
        <v>25</v>
      </c>
      <c r="D2239" s="116" t="s">
        <v>51</v>
      </c>
      <c r="E2239" t="s">
        <v>1454</v>
      </c>
      <c r="F2239" s="116" t="s">
        <v>421</v>
      </c>
      <c r="G2239" s="116" t="s">
        <v>1522</v>
      </c>
      <c r="H2239" s="116">
        <v>934</v>
      </c>
      <c r="I2239" s="116">
        <v>21</v>
      </c>
      <c r="J2239" s="116">
        <v>13</v>
      </c>
    </row>
    <row r="2240" spans="1:10" x14ac:dyDescent="0.25">
      <c r="A2240" s="116">
        <v>3441</v>
      </c>
      <c r="B2240" t="s">
        <v>4177</v>
      </c>
      <c r="C2240" s="116">
        <v>25</v>
      </c>
      <c r="D2240" s="116" t="s">
        <v>51</v>
      </c>
      <c r="E2240" t="s">
        <v>1454</v>
      </c>
      <c r="F2240" s="116" t="s">
        <v>465</v>
      </c>
      <c r="G2240" s="116" t="s">
        <v>1544</v>
      </c>
      <c r="H2240" s="116">
        <v>956</v>
      </c>
      <c r="I2240" s="116">
        <v>22</v>
      </c>
      <c r="J2240" s="116">
        <v>2</v>
      </c>
    </row>
    <row r="2241" spans="1:10" ht="30" x14ac:dyDescent="0.25">
      <c r="A2241" s="116">
        <v>3442</v>
      </c>
      <c r="B2241" t="s">
        <v>4177</v>
      </c>
      <c r="C2241" s="116">
        <v>25</v>
      </c>
      <c r="D2241" s="116" t="s">
        <v>51</v>
      </c>
      <c r="E2241" t="s">
        <v>1454</v>
      </c>
      <c r="F2241" s="116" t="s">
        <v>467</v>
      </c>
      <c r="G2241" s="116" t="s">
        <v>1545</v>
      </c>
      <c r="H2241" s="116">
        <v>957</v>
      </c>
      <c r="I2241" s="116">
        <v>23</v>
      </c>
      <c r="J2241" s="116">
        <v>18</v>
      </c>
    </row>
    <row r="2242" spans="1:10" x14ac:dyDescent="0.25">
      <c r="A2242" s="116">
        <v>3443</v>
      </c>
      <c r="B2242" t="s">
        <v>4177</v>
      </c>
      <c r="C2242" s="116">
        <v>25</v>
      </c>
      <c r="D2242" s="116" t="s">
        <v>51</v>
      </c>
      <c r="E2242" t="s">
        <v>1454</v>
      </c>
      <c r="F2242" s="116" t="s">
        <v>473</v>
      </c>
      <c r="G2242" s="116" t="s">
        <v>1548</v>
      </c>
      <c r="H2242" s="116">
        <v>960</v>
      </c>
      <c r="I2242" s="116">
        <v>24</v>
      </c>
      <c r="J2242" s="116">
        <v>11</v>
      </c>
    </row>
    <row r="2243" spans="1:10" x14ac:dyDescent="0.25">
      <c r="A2243" s="116">
        <v>3444</v>
      </c>
      <c r="B2243" t="s">
        <v>4177</v>
      </c>
      <c r="C2243" s="116">
        <v>25</v>
      </c>
      <c r="D2243" s="116" t="s">
        <v>51</v>
      </c>
      <c r="E2243" t="s">
        <v>1454</v>
      </c>
      <c r="F2243" s="116" t="s">
        <v>433</v>
      </c>
      <c r="G2243" s="116" t="s">
        <v>1528</v>
      </c>
      <c r="H2243" s="116">
        <v>940</v>
      </c>
      <c r="I2243" s="116">
        <v>25</v>
      </c>
      <c r="J2243" s="116">
        <v>43</v>
      </c>
    </row>
    <row r="2244" spans="1:10" x14ac:dyDescent="0.25">
      <c r="A2244" s="116">
        <v>3445</v>
      </c>
      <c r="B2244" t="s">
        <v>4178</v>
      </c>
      <c r="C2244" s="116">
        <v>25</v>
      </c>
      <c r="D2244" s="116" t="s">
        <v>28</v>
      </c>
      <c r="E2244" t="s">
        <v>1549</v>
      </c>
      <c r="F2244" s="116" t="s">
        <v>383</v>
      </c>
      <c r="G2244" s="116" t="s">
        <v>1551</v>
      </c>
      <c r="H2244" s="116">
        <v>1058</v>
      </c>
      <c r="I2244" s="116">
        <v>1</v>
      </c>
      <c r="J2244" s="116">
        <v>12</v>
      </c>
    </row>
    <row r="2245" spans="1:10" x14ac:dyDescent="0.25">
      <c r="A2245" s="116">
        <v>3446</v>
      </c>
      <c r="B2245" t="s">
        <v>4178</v>
      </c>
      <c r="C2245" s="116">
        <v>25</v>
      </c>
      <c r="D2245" s="116" t="s">
        <v>28</v>
      </c>
      <c r="E2245" t="s">
        <v>1549</v>
      </c>
      <c r="F2245" s="116" t="s">
        <v>387</v>
      </c>
      <c r="G2245" s="116" t="s">
        <v>1553</v>
      </c>
      <c r="H2245" s="116">
        <v>1060</v>
      </c>
      <c r="I2245" s="116">
        <v>2</v>
      </c>
      <c r="J2245" s="116">
        <v>45</v>
      </c>
    </row>
    <row r="2246" spans="1:10" x14ac:dyDescent="0.25">
      <c r="A2246" s="116">
        <v>3447</v>
      </c>
      <c r="B2246" t="s">
        <v>4178</v>
      </c>
      <c r="C2246" s="116">
        <v>25</v>
      </c>
      <c r="D2246" s="116" t="s">
        <v>28</v>
      </c>
      <c r="E2246" t="s">
        <v>1549</v>
      </c>
      <c r="F2246" s="116" t="s">
        <v>389</v>
      </c>
      <c r="G2246" s="116" t="s">
        <v>1554</v>
      </c>
      <c r="H2246" s="116">
        <v>1061</v>
      </c>
      <c r="I2246" s="116">
        <v>3</v>
      </c>
      <c r="J2246" s="116">
        <v>7</v>
      </c>
    </row>
    <row r="2247" spans="1:10" x14ac:dyDescent="0.25">
      <c r="A2247" s="116">
        <v>3448</v>
      </c>
      <c r="B2247" t="s">
        <v>4178</v>
      </c>
      <c r="C2247" s="116">
        <v>25</v>
      </c>
      <c r="D2247" s="116" t="s">
        <v>28</v>
      </c>
      <c r="E2247" t="s">
        <v>1549</v>
      </c>
      <c r="F2247" s="116" t="s">
        <v>391</v>
      </c>
      <c r="G2247" s="116" t="s">
        <v>1555</v>
      </c>
      <c r="H2247" s="116">
        <v>1062</v>
      </c>
      <c r="I2247" s="116">
        <v>4</v>
      </c>
      <c r="J2247" s="116">
        <v>10</v>
      </c>
    </row>
    <row r="2248" spans="1:10" ht="30" x14ac:dyDescent="0.25">
      <c r="A2248" s="116">
        <v>3449</v>
      </c>
      <c r="B2248" t="s">
        <v>4178</v>
      </c>
      <c r="C2248" s="116">
        <v>25</v>
      </c>
      <c r="D2248" s="116" t="s">
        <v>28</v>
      </c>
      <c r="E2248" t="s">
        <v>1549</v>
      </c>
      <c r="F2248" s="116" t="s">
        <v>405</v>
      </c>
      <c r="G2248" s="116" t="s">
        <v>1562</v>
      </c>
      <c r="H2248" s="116">
        <v>1069</v>
      </c>
      <c r="I2248" s="116">
        <v>5</v>
      </c>
      <c r="J2248" s="116">
        <v>42</v>
      </c>
    </row>
    <row r="2249" spans="1:10" ht="45" x14ac:dyDescent="0.25">
      <c r="A2249" s="116">
        <v>3450</v>
      </c>
      <c r="B2249" t="s">
        <v>4178</v>
      </c>
      <c r="C2249" s="116">
        <v>25</v>
      </c>
      <c r="D2249" s="116" t="s">
        <v>28</v>
      </c>
      <c r="E2249" t="s">
        <v>1549</v>
      </c>
      <c r="F2249" s="116" t="s">
        <v>445</v>
      </c>
      <c r="G2249" s="116" t="s">
        <v>1582</v>
      </c>
      <c r="H2249" s="116">
        <v>1089</v>
      </c>
      <c r="I2249" s="116">
        <v>6</v>
      </c>
      <c r="J2249" s="116">
        <v>1</v>
      </c>
    </row>
    <row r="2250" spans="1:10" x14ac:dyDescent="0.25">
      <c r="A2250" s="116">
        <v>3451</v>
      </c>
      <c r="B2250" t="s">
        <v>4178</v>
      </c>
      <c r="C2250" s="116">
        <v>25</v>
      </c>
      <c r="D2250" s="116" t="s">
        <v>28</v>
      </c>
      <c r="E2250" t="s">
        <v>1549</v>
      </c>
      <c r="F2250" s="116" t="s">
        <v>443</v>
      </c>
      <c r="G2250" s="116" t="s">
        <v>1581</v>
      </c>
      <c r="H2250" s="116">
        <v>1088</v>
      </c>
      <c r="I2250" s="116">
        <v>7</v>
      </c>
      <c r="J2250" s="116">
        <v>44</v>
      </c>
    </row>
    <row r="2251" spans="1:10" x14ac:dyDescent="0.25">
      <c r="A2251" s="116">
        <v>3452</v>
      </c>
      <c r="B2251" t="s">
        <v>4178</v>
      </c>
      <c r="C2251" s="116">
        <v>25</v>
      </c>
      <c r="D2251" s="116" t="s">
        <v>28</v>
      </c>
      <c r="E2251" t="s">
        <v>1549</v>
      </c>
      <c r="F2251" s="116" t="s">
        <v>401</v>
      </c>
      <c r="G2251" s="116" t="s">
        <v>1560</v>
      </c>
      <c r="H2251" s="116">
        <v>1067</v>
      </c>
      <c r="I2251" s="116">
        <v>8</v>
      </c>
      <c r="J2251" s="116">
        <v>21</v>
      </c>
    </row>
    <row r="2252" spans="1:10" x14ac:dyDescent="0.25">
      <c r="A2252" s="116">
        <v>3453</v>
      </c>
      <c r="B2252" t="s">
        <v>4178</v>
      </c>
      <c r="C2252" s="116">
        <v>25</v>
      </c>
      <c r="D2252" s="116" t="s">
        <v>28</v>
      </c>
      <c r="E2252" t="s">
        <v>1549</v>
      </c>
      <c r="F2252" s="116" t="s">
        <v>413</v>
      </c>
      <c r="G2252" s="116" t="s">
        <v>1566</v>
      </c>
      <c r="H2252" s="116">
        <v>1073</v>
      </c>
      <c r="I2252" s="116">
        <v>9</v>
      </c>
      <c r="J2252" s="116">
        <v>24</v>
      </c>
    </row>
    <row r="2253" spans="1:10" x14ac:dyDescent="0.25">
      <c r="A2253" s="116">
        <v>3454</v>
      </c>
      <c r="B2253" t="s">
        <v>4178</v>
      </c>
      <c r="C2253" s="116">
        <v>25</v>
      </c>
      <c r="D2253" s="116" t="s">
        <v>28</v>
      </c>
      <c r="E2253" t="s">
        <v>1549</v>
      </c>
      <c r="F2253" s="116" t="s">
        <v>409</v>
      </c>
      <c r="G2253" s="116" t="s">
        <v>1564</v>
      </c>
      <c r="H2253" s="116">
        <v>1071</v>
      </c>
      <c r="I2253" s="116">
        <v>10</v>
      </c>
      <c r="J2253" s="116">
        <v>17</v>
      </c>
    </row>
    <row r="2254" spans="1:10" ht="30" x14ac:dyDescent="0.25">
      <c r="A2254" s="116">
        <v>3455</v>
      </c>
      <c r="B2254" t="s">
        <v>4178</v>
      </c>
      <c r="C2254" s="116">
        <v>25</v>
      </c>
      <c r="D2254" s="116" t="s">
        <v>28</v>
      </c>
      <c r="E2254" t="s">
        <v>1549</v>
      </c>
      <c r="F2254" s="116" t="s">
        <v>451</v>
      </c>
      <c r="G2254" s="116" t="s">
        <v>1585</v>
      </c>
      <c r="H2254" s="116">
        <v>1092</v>
      </c>
      <c r="I2254" s="116">
        <v>11</v>
      </c>
      <c r="J2254" s="116">
        <v>27</v>
      </c>
    </row>
    <row r="2255" spans="1:10" ht="60" x14ac:dyDescent="0.25">
      <c r="A2255" s="116">
        <v>3456</v>
      </c>
      <c r="B2255" t="s">
        <v>4178</v>
      </c>
      <c r="C2255" s="116">
        <v>25</v>
      </c>
      <c r="D2255" s="116" t="s">
        <v>28</v>
      </c>
      <c r="E2255" t="s">
        <v>1549</v>
      </c>
      <c r="F2255" s="116" t="s">
        <v>463</v>
      </c>
      <c r="G2255" s="116" t="s">
        <v>1591</v>
      </c>
      <c r="H2255" s="116">
        <v>1098</v>
      </c>
      <c r="I2255" s="116">
        <v>12</v>
      </c>
      <c r="J2255" s="116">
        <v>19</v>
      </c>
    </row>
    <row r="2256" spans="1:10" x14ac:dyDescent="0.25">
      <c r="A2256" s="116">
        <v>3457</v>
      </c>
      <c r="B2256" t="s">
        <v>4178</v>
      </c>
      <c r="C2256" s="116">
        <v>25</v>
      </c>
      <c r="D2256" s="116" t="s">
        <v>28</v>
      </c>
      <c r="E2256" t="s">
        <v>1549</v>
      </c>
      <c r="F2256" s="116" t="s">
        <v>417</v>
      </c>
      <c r="G2256" s="116" t="s">
        <v>1568</v>
      </c>
      <c r="H2256" s="116">
        <v>1075</v>
      </c>
      <c r="I2256" s="116">
        <v>13</v>
      </c>
      <c r="J2256" s="116">
        <v>16</v>
      </c>
    </row>
    <row r="2257" spans="1:10" x14ac:dyDescent="0.25">
      <c r="A2257" s="116">
        <v>3458</v>
      </c>
      <c r="B2257" t="s">
        <v>4178</v>
      </c>
      <c r="C2257" s="116">
        <v>25</v>
      </c>
      <c r="D2257" s="116" t="s">
        <v>28</v>
      </c>
      <c r="E2257" t="s">
        <v>1549</v>
      </c>
      <c r="F2257" s="116" t="s">
        <v>431</v>
      </c>
      <c r="G2257" s="116" t="s">
        <v>1575</v>
      </c>
      <c r="H2257" s="116">
        <v>1082</v>
      </c>
      <c r="I2257" s="116">
        <v>14</v>
      </c>
      <c r="J2257" s="116">
        <v>30</v>
      </c>
    </row>
    <row r="2258" spans="1:10" x14ac:dyDescent="0.25">
      <c r="A2258" s="116">
        <v>3459</v>
      </c>
      <c r="B2258" t="s">
        <v>4178</v>
      </c>
      <c r="C2258" s="116">
        <v>25</v>
      </c>
      <c r="D2258" s="116" t="s">
        <v>28</v>
      </c>
      <c r="E2258" t="s">
        <v>1549</v>
      </c>
      <c r="F2258" s="116" t="s">
        <v>429</v>
      </c>
      <c r="G2258" s="116" t="s">
        <v>1574</v>
      </c>
      <c r="H2258" s="116">
        <v>1081</v>
      </c>
      <c r="I2258" s="116">
        <v>15</v>
      </c>
      <c r="J2258" s="116">
        <v>5</v>
      </c>
    </row>
    <row r="2259" spans="1:10" x14ac:dyDescent="0.25">
      <c r="A2259" s="116">
        <v>3460</v>
      </c>
      <c r="B2259" t="s">
        <v>4178</v>
      </c>
      <c r="C2259" s="116">
        <v>25</v>
      </c>
      <c r="D2259" s="116" t="s">
        <v>28</v>
      </c>
      <c r="E2259" t="s">
        <v>1549</v>
      </c>
      <c r="F2259" s="116" t="s">
        <v>437</v>
      </c>
      <c r="G2259" s="116" t="s">
        <v>1578</v>
      </c>
      <c r="H2259" s="116">
        <v>1085</v>
      </c>
      <c r="I2259" s="116">
        <v>16</v>
      </c>
      <c r="J2259" s="116">
        <v>15</v>
      </c>
    </row>
    <row r="2260" spans="1:10" ht="60" x14ac:dyDescent="0.25">
      <c r="A2260" s="116">
        <v>3461</v>
      </c>
      <c r="B2260" t="s">
        <v>4178</v>
      </c>
      <c r="C2260" s="116">
        <v>25</v>
      </c>
      <c r="D2260" s="116" t="s">
        <v>28</v>
      </c>
      <c r="E2260" t="s">
        <v>1549</v>
      </c>
      <c r="F2260" s="116" t="s">
        <v>441</v>
      </c>
      <c r="G2260" s="116" t="s">
        <v>1580</v>
      </c>
      <c r="H2260" s="116">
        <v>1087</v>
      </c>
      <c r="I2260" s="116">
        <v>17</v>
      </c>
      <c r="J2260" s="116">
        <v>20</v>
      </c>
    </row>
    <row r="2261" spans="1:10" x14ac:dyDescent="0.25">
      <c r="A2261" s="116">
        <v>3462</v>
      </c>
      <c r="B2261" t="s">
        <v>4178</v>
      </c>
      <c r="C2261" s="116">
        <v>25</v>
      </c>
      <c r="D2261" s="116" t="s">
        <v>28</v>
      </c>
      <c r="E2261" t="s">
        <v>1549</v>
      </c>
      <c r="F2261" s="116" t="s">
        <v>453</v>
      </c>
      <c r="G2261" s="116" t="s">
        <v>1586</v>
      </c>
      <c r="H2261" s="116">
        <v>1093</v>
      </c>
      <c r="I2261" s="116">
        <v>18</v>
      </c>
      <c r="J2261" s="116">
        <v>31</v>
      </c>
    </row>
    <row r="2262" spans="1:10" x14ac:dyDescent="0.25">
      <c r="A2262" s="116">
        <v>3463</v>
      </c>
      <c r="B2262" t="s">
        <v>4178</v>
      </c>
      <c r="C2262" s="116">
        <v>25</v>
      </c>
      <c r="D2262" s="116" t="s">
        <v>28</v>
      </c>
      <c r="E2262" t="s">
        <v>1549</v>
      </c>
      <c r="F2262" s="116" t="s">
        <v>459</v>
      </c>
      <c r="G2262" s="116" t="s">
        <v>1589</v>
      </c>
      <c r="H2262" s="116">
        <v>1096</v>
      </c>
      <c r="I2262" s="116">
        <v>19</v>
      </c>
      <c r="J2262" s="116">
        <v>9</v>
      </c>
    </row>
    <row r="2263" spans="1:10" ht="45" x14ac:dyDescent="0.25">
      <c r="A2263" s="116">
        <v>3464</v>
      </c>
      <c r="B2263" t="s">
        <v>4178</v>
      </c>
      <c r="C2263" s="116">
        <v>25</v>
      </c>
      <c r="D2263" s="116" t="s">
        <v>28</v>
      </c>
      <c r="E2263" t="s">
        <v>1549</v>
      </c>
      <c r="F2263" s="116" t="s">
        <v>461</v>
      </c>
      <c r="G2263" s="116" t="s">
        <v>1590</v>
      </c>
      <c r="H2263" s="116">
        <v>1097</v>
      </c>
      <c r="I2263" s="116">
        <v>20</v>
      </c>
      <c r="J2263" s="116">
        <v>47</v>
      </c>
    </row>
    <row r="2264" spans="1:10" x14ac:dyDescent="0.25">
      <c r="A2264" s="116">
        <v>3465</v>
      </c>
      <c r="B2264" t="s">
        <v>4178</v>
      </c>
      <c r="C2264" s="116">
        <v>25</v>
      </c>
      <c r="D2264" s="116" t="s">
        <v>28</v>
      </c>
      <c r="E2264" t="s">
        <v>1549</v>
      </c>
      <c r="F2264" s="116" t="s">
        <v>421</v>
      </c>
      <c r="G2264" s="116" t="s">
        <v>1570</v>
      </c>
      <c r="H2264" s="116">
        <v>1077</v>
      </c>
      <c r="I2264" s="116">
        <v>21</v>
      </c>
      <c r="J2264" s="116">
        <v>13</v>
      </c>
    </row>
    <row r="2265" spans="1:10" x14ac:dyDescent="0.25">
      <c r="A2265" s="116">
        <v>3466</v>
      </c>
      <c r="B2265" t="s">
        <v>4178</v>
      </c>
      <c r="C2265" s="116">
        <v>25</v>
      </c>
      <c r="D2265" s="116" t="s">
        <v>28</v>
      </c>
      <c r="E2265" t="s">
        <v>1549</v>
      </c>
      <c r="F2265" s="116" t="s">
        <v>465</v>
      </c>
      <c r="G2265" s="116" t="s">
        <v>1592</v>
      </c>
      <c r="H2265" s="116">
        <v>1099</v>
      </c>
      <c r="I2265" s="116">
        <v>22</v>
      </c>
      <c r="J2265" s="116">
        <v>2</v>
      </c>
    </row>
    <row r="2266" spans="1:10" ht="45" x14ac:dyDescent="0.25">
      <c r="A2266" s="116">
        <v>3467</v>
      </c>
      <c r="B2266" t="s">
        <v>4178</v>
      </c>
      <c r="C2266" s="116">
        <v>25</v>
      </c>
      <c r="D2266" s="116" t="s">
        <v>28</v>
      </c>
      <c r="E2266" t="s">
        <v>1549</v>
      </c>
      <c r="F2266" s="116" t="s">
        <v>467</v>
      </c>
      <c r="G2266" s="116" t="s">
        <v>1593</v>
      </c>
      <c r="H2266" s="116">
        <v>1100</v>
      </c>
      <c r="I2266" s="116">
        <v>23</v>
      </c>
      <c r="J2266" s="116">
        <v>18</v>
      </c>
    </row>
    <row r="2267" spans="1:10" x14ac:dyDescent="0.25">
      <c r="A2267" s="116">
        <v>3468</v>
      </c>
      <c r="B2267" t="s">
        <v>4178</v>
      </c>
      <c r="C2267" s="116">
        <v>25</v>
      </c>
      <c r="D2267" s="116" t="s">
        <v>28</v>
      </c>
      <c r="E2267" t="s">
        <v>1549</v>
      </c>
      <c r="F2267" s="116" t="s">
        <v>473</v>
      </c>
      <c r="G2267" s="116" t="s">
        <v>1596</v>
      </c>
      <c r="H2267" s="116">
        <v>1103</v>
      </c>
      <c r="I2267" s="116">
        <v>24</v>
      </c>
      <c r="J2267" s="116">
        <v>11</v>
      </c>
    </row>
    <row r="2268" spans="1:10" ht="30" x14ac:dyDescent="0.25">
      <c r="A2268" s="116">
        <v>3469</v>
      </c>
      <c r="B2268" t="s">
        <v>4178</v>
      </c>
      <c r="C2268" s="116">
        <v>25</v>
      </c>
      <c r="D2268" s="116" t="s">
        <v>28</v>
      </c>
      <c r="E2268" t="s">
        <v>1549</v>
      </c>
      <c r="F2268" s="116" t="s">
        <v>433</v>
      </c>
      <c r="G2268" s="116" t="s">
        <v>1576</v>
      </c>
      <c r="H2268" s="116">
        <v>1083</v>
      </c>
      <c r="I2268" s="116">
        <v>25</v>
      </c>
      <c r="J2268" s="116">
        <v>43</v>
      </c>
    </row>
    <row r="2269" spans="1:10" x14ac:dyDescent="0.25">
      <c r="A2269" s="116">
        <v>3470</v>
      </c>
      <c r="B2269" t="s">
        <v>4179</v>
      </c>
      <c r="C2269" s="116">
        <v>25</v>
      </c>
      <c r="D2269" s="116" t="s">
        <v>51</v>
      </c>
      <c r="E2269" t="s">
        <v>1549</v>
      </c>
      <c r="F2269" s="116" t="s">
        <v>383</v>
      </c>
      <c r="G2269" s="116" t="s">
        <v>1598</v>
      </c>
      <c r="H2269" s="116">
        <v>962</v>
      </c>
      <c r="I2269" s="116">
        <v>1</v>
      </c>
      <c r="J2269" s="116">
        <v>12</v>
      </c>
    </row>
    <row r="2270" spans="1:10" ht="30" x14ac:dyDescent="0.25">
      <c r="A2270" s="116">
        <v>3471</v>
      </c>
      <c r="B2270" t="s">
        <v>4179</v>
      </c>
      <c r="C2270" s="116">
        <v>25</v>
      </c>
      <c r="D2270" s="116" t="s">
        <v>51</v>
      </c>
      <c r="E2270" t="s">
        <v>1549</v>
      </c>
      <c r="F2270" s="116" t="s">
        <v>387</v>
      </c>
      <c r="G2270" s="116" t="s">
        <v>1600</v>
      </c>
      <c r="H2270" s="116">
        <v>964</v>
      </c>
      <c r="I2270" s="116">
        <v>2</v>
      </c>
      <c r="J2270" s="116">
        <v>45</v>
      </c>
    </row>
    <row r="2271" spans="1:10" x14ac:dyDescent="0.25">
      <c r="A2271" s="116">
        <v>3472</v>
      </c>
      <c r="B2271" t="s">
        <v>4179</v>
      </c>
      <c r="C2271" s="116">
        <v>25</v>
      </c>
      <c r="D2271" s="116" t="s">
        <v>51</v>
      </c>
      <c r="E2271" t="s">
        <v>1549</v>
      </c>
      <c r="F2271" s="116" t="s">
        <v>389</v>
      </c>
      <c r="G2271" s="116" t="s">
        <v>1601</v>
      </c>
      <c r="H2271" s="116">
        <v>965</v>
      </c>
      <c r="I2271" s="116">
        <v>3</v>
      </c>
      <c r="J2271" s="116">
        <v>7</v>
      </c>
    </row>
    <row r="2272" spans="1:10" x14ac:dyDescent="0.25">
      <c r="A2272" s="116">
        <v>3473</v>
      </c>
      <c r="B2272" t="s">
        <v>4179</v>
      </c>
      <c r="C2272" s="116">
        <v>25</v>
      </c>
      <c r="D2272" s="116" t="s">
        <v>51</v>
      </c>
      <c r="E2272" t="s">
        <v>1549</v>
      </c>
      <c r="F2272" s="116" t="s">
        <v>391</v>
      </c>
      <c r="G2272" s="116" t="s">
        <v>1602</v>
      </c>
      <c r="H2272" s="116">
        <v>966</v>
      </c>
      <c r="I2272" s="116">
        <v>4</v>
      </c>
      <c r="J2272" s="116">
        <v>10</v>
      </c>
    </row>
    <row r="2273" spans="1:10" ht="30" x14ac:dyDescent="0.25">
      <c r="A2273" s="116">
        <v>3474</v>
      </c>
      <c r="B2273" t="s">
        <v>4179</v>
      </c>
      <c r="C2273" s="116">
        <v>25</v>
      </c>
      <c r="D2273" s="116" t="s">
        <v>51</v>
      </c>
      <c r="E2273" t="s">
        <v>1549</v>
      </c>
      <c r="F2273" s="116" t="s">
        <v>405</v>
      </c>
      <c r="G2273" s="116" t="s">
        <v>1609</v>
      </c>
      <c r="H2273" s="116">
        <v>973</v>
      </c>
      <c r="I2273" s="116">
        <v>5</v>
      </c>
      <c r="J2273" s="116">
        <v>42</v>
      </c>
    </row>
    <row r="2274" spans="1:10" ht="45" x14ac:dyDescent="0.25">
      <c r="A2274" s="116">
        <v>3475</v>
      </c>
      <c r="B2274" t="s">
        <v>4179</v>
      </c>
      <c r="C2274" s="116">
        <v>25</v>
      </c>
      <c r="D2274" s="116" t="s">
        <v>51</v>
      </c>
      <c r="E2274" t="s">
        <v>1549</v>
      </c>
      <c r="F2274" s="116" t="s">
        <v>445</v>
      </c>
      <c r="G2274" s="116" t="s">
        <v>1629</v>
      </c>
      <c r="H2274" s="116">
        <v>993</v>
      </c>
      <c r="I2274" s="116">
        <v>6</v>
      </c>
      <c r="J2274" s="116">
        <v>1</v>
      </c>
    </row>
    <row r="2275" spans="1:10" x14ac:dyDescent="0.25">
      <c r="A2275" s="116">
        <v>3476</v>
      </c>
      <c r="B2275" t="s">
        <v>4179</v>
      </c>
      <c r="C2275" s="116">
        <v>25</v>
      </c>
      <c r="D2275" s="116" t="s">
        <v>51</v>
      </c>
      <c r="E2275" t="s">
        <v>1549</v>
      </c>
      <c r="F2275" s="116" t="s">
        <v>443</v>
      </c>
      <c r="G2275" s="116" t="s">
        <v>1628</v>
      </c>
      <c r="H2275" s="116">
        <v>992</v>
      </c>
      <c r="I2275" s="116">
        <v>7</v>
      </c>
      <c r="J2275" s="116">
        <v>44</v>
      </c>
    </row>
    <row r="2276" spans="1:10" x14ac:dyDescent="0.25">
      <c r="A2276" s="116">
        <v>3477</v>
      </c>
      <c r="B2276" t="s">
        <v>4179</v>
      </c>
      <c r="C2276" s="116">
        <v>25</v>
      </c>
      <c r="D2276" s="116" t="s">
        <v>51</v>
      </c>
      <c r="E2276" t="s">
        <v>1549</v>
      </c>
      <c r="F2276" s="116" t="s">
        <v>401</v>
      </c>
      <c r="G2276" s="116" t="s">
        <v>1607</v>
      </c>
      <c r="H2276" s="116">
        <v>971</v>
      </c>
      <c r="I2276" s="116">
        <v>8</v>
      </c>
      <c r="J2276" s="116">
        <v>21</v>
      </c>
    </row>
    <row r="2277" spans="1:10" ht="30" x14ac:dyDescent="0.25">
      <c r="A2277" s="116">
        <v>3478</v>
      </c>
      <c r="B2277" t="s">
        <v>4179</v>
      </c>
      <c r="C2277" s="116">
        <v>25</v>
      </c>
      <c r="D2277" s="116" t="s">
        <v>51</v>
      </c>
      <c r="E2277" t="s">
        <v>1549</v>
      </c>
      <c r="F2277" s="116" t="s">
        <v>413</v>
      </c>
      <c r="G2277" s="116" t="s">
        <v>1613</v>
      </c>
      <c r="H2277" s="116">
        <v>977</v>
      </c>
      <c r="I2277" s="116">
        <v>9</v>
      </c>
      <c r="J2277" s="116">
        <v>24</v>
      </c>
    </row>
    <row r="2278" spans="1:10" x14ac:dyDescent="0.25">
      <c r="A2278" s="116">
        <v>3479</v>
      </c>
      <c r="B2278" t="s">
        <v>4179</v>
      </c>
      <c r="C2278" s="116">
        <v>25</v>
      </c>
      <c r="D2278" s="116" t="s">
        <v>51</v>
      </c>
      <c r="E2278" t="s">
        <v>1549</v>
      </c>
      <c r="F2278" s="116" t="s">
        <v>409</v>
      </c>
      <c r="G2278" s="116" t="s">
        <v>1611</v>
      </c>
      <c r="H2278" s="116">
        <v>975</v>
      </c>
      <c r="I2278" s="116">
        <v>10</v>
      </c>
      <c r="J2278" s="116">
        <v>17</v>
      </c>
    </row>
    <row r="2279" spans="1:10" ht="30" x14ac:dyDescent="0.25">
      <c r="A2279" s="116">
        <v>3480</v>
      </c>
      <c r="B2279" t="s">
        <v>4179</v>
      </c>
      <c r="C2279" s="116">
        <v>25</v>
      </c>
      <c r="D2279" s="116" t="s">
        <v>51</v>
      </c>
      <c r="E2279" t="s">
        <v>1549</v>
      </c>
      <c r="F2279" s="116" t="s">
        <v>451</v>
      </c>
      <c r="G2279" s="116" t="s">
        <v>1632</v>
      </c>
      <c r="H2279" s="116">
        <v>996</v>
      </c>
      <c r="I2279" s="116">
        <v>11</v>
      </c>
      <c r="J2279" s="116">
        <v>27</v>
      </c>
    </row>
    <row r="2280" spans="1:10" ht="45" x14ac:dyDescent="0.25">
      <c r="A2280" s="116">
        <v>3481</v>
      </c>
      <c r="B2280" t="s">
        <v>4179</v>
      </c>
      <c r="C2280" s="116">
        <v>25</v>
      </c>
      <c r="D2280" s="116" t="s">
        <v>51</v>
      </c>
      <c r="E2280" t="s">
        <v>1549</v>
      </c>
      <c r="F2280" s="116" t="s">
        <v>463</v>
      </c>
      <c r="G2280" s="116" t="s">
        <v>1638</v>
      </c>
      <c r="H2280" s="116">
        <v>1002</v>
      </c>
      <c r="I2280" s="116">
        <v>12</v>
      </c>
      <c r="J2280" s="116">
        <v>19</v>
      </c>
    </row>
    <row r="2281" spans="1:10" x14ac:dyDescent="0.25">
      <c r="A2281" s="116">
        <v>3482</v>
      </c>
      <c r="B2281" t="s">
        <v>4179</v>
      </c>
      <c r="C2281" s="116">
        <v>25</v>
      </c>
      <c r="D2281" s="116" t="s">
        <v>51</v>
      </c>
      <c r="E2281" t="s">
        <v>1549</v>
      </c>
      <c r="F2281" s="116" t="s">
        <v>417</v>
      </c>
      <c r="G2281" s="116" t="s">
        <v>1615</v>
      </c>
      <c r="H2281" s="116">
        <v>979</v>
      </c>
      <c r="I2281" s="116">
        <v>13</v>
      </c>
      <c r="J2281" s="116">
        <v>16</v>
      </c>
    </row>
    <row r="2282" spans="1:10" x14ac:dyDescent="0.25">
      <c r="A2282" s="116">
        <v>3483</v>
      </c>
      <c r="B2282" t="s">
        <v>4179</v>
      </c>
      <c r="C2282" s="116">
        <v>25</v>
      </c>
      <c r="D2282" s="116" t="s">
        <v>51</v>
      </c>
      <c r="E2282" t="s">
        <v>1549</v>
      </c>
      <c r="F2282" s="116" t="s">
        <v>431</v>
      </c>
      <c r="G2282" s="116" t="s">
        <v>1622</v>
      </c>
      <c r="H2282" s="116">
        <v>986</v>
      </c>
      <c r="I2282" s="116">
        <v>14</v>
      </c>
      <c r="J2282" s="116">
        <v>30</v>
      </c>
    </row>
    <row r="2283" spans="1:10" ht="30" x14ac:dyDescent="0.25">
      <c r="A2283" s="116">
        <v>3484</v>
      </c>
      <c r="B2283" t="s">
        <v>4179</v>
      </c>
      <c r="C2283" s="116">
        <v>25</v>
      </c>
      <c r="D2283" s="116" t="s">
        <v>51</v>
      </c>
      <c r="E2283" t="s">
        <v>1549</v>
      </c>
      <c r="F2283" s="116" t="s">
        <v>429</v>
      </c>
      <c r="G2283" s="116" t="s">
        <v>1621</v>
      </c>
      <c r="H2283" s="116">
        <v>985</v>
      </c>
      <c r="I2283" s="116">
        <v>15</v>
      </c>
      <c r="J2283" s="116">
        <v>5</v>
      </c>
    </row>
    <row r="2284" spans="1:10" x14ac:dyDescent="0.25">
      <c r="A2284" s="116">
        <v>3485</v>
      </c>
      <c r="B2284" t="s">
        <v>4179</v>
      </c>
      <c r="C2284" s="116">
        <v>25</v>
      </c>
      <c r="D2284" s="116" t="s">
        <v>51</v>
      </c>
      <c r="E2284" t="s">
        <v>1549</v>
      </c>
      <c r="F2284" s="116" t="s">
        <v>437</v>
      </c>
      <c r="G2284" s="116" t="s">
        <v>1625</v>
      </c>
      <c r="H2284" s="116">
        <v>989</v>
      </c>
      <c r="I2284" s="116">
        <v>16</v>
      </c>
      <c r="J2284" s="116">
        <v>15</v>
      </c>
    </row>
    <row r="2285" spans="1:10" ht="45" x14ac:dyDescent="0.25">
      <c r="A2285" s="116">
        <v>3486</v>
      </c>
      <c r="B2285" t="s">
        <v>4179</v>
      </c>
      <c r="C2285" s="116">
        <v>25</v>
      </c>
      <c r="D2285" s="116" t="s">
        <v>51</v>
      </c>
      <c r="E2285" t="s">
        <v>1549</v>
      </c>
      <c r="F2285" s="116" t="s">
        <v>441</v>
      </c>
      <c r="G2285" s="116" t="s">
        <v>1627</v>
      </c>
      <c r="H2285" s="116">
        <v>991</v>
      </c>
      <c r="I2285" s="116">
        <v>17</v>
      </c>
      <c r="J2285" s="116">
        <v>20</v>
      </c>
    </row>
    <row r="2286" spans="1:10" x14ac:dyDescent="0.25">
      <c r="A2286" s="116">
        <v>3487</v>
      </c>
      <c r="B2286" t="s">
        <v>4179</v>
      </c>
      <c r="C2286" s="116">
        <v>25</v>
      </c>
      <c r="D2286" s="116" t="s">
        <v>51</v>
      </c>
      <c r="E2286" t="s">
        <v>1549</v>
      </c>
      <c r="F2286" s="116" t="s">
        <v>453</v>
      </c>
      <c r="G2286" s="116" t="s">
        <v>1633</v>
      </c>
      <c r="H2286" s="116">
        <v>997</v>
      </c>
      <c r="I2286" s="116">
        <v>18</v>
      </c>
      <c r="J2286" s="116">
        <v>31</v>
      </c>
    </row>
    <row r="2287" spans="1:10" x14ac:dyDescent="0.25">
      <c r="A2287" s="116">
        <v>3488</v>
      </c>
      <c r="B2287" t="s">
        <v>4179</v>
      </c>
      <c r="C2287" s="116">
        <v>25</v>
      </c>
      <c r="D2287" s="116" t="s">
        <v>51</v>
      </c>
      <c r="E2287" t="s">
        <v>1549</v>
      </c>
      <c r="F2287" s="116" t="s">
        <v>459</v>
      </c>
      <c r="G2287" s="116" t="s">
        <v>1636</v>
      </c>
      <c r="H2287" s="116">
        <v>1000</v>
      </c>
      <c r="I2287" s="116">
        <v>19</v>
      </c>
      <c r="J2287" s="116">
        <v>9</v>
      </c>
    </row>
    <row r="2288" spans="1:10" ht="30" x14ac:dyDescent="0.25">
      <c r="A2288" s="116">
        <v>3489</v>
      </c>
      <c r="B2288" t="s">
        <v>4179</v>
      </c>
      <c r="C2288" s="116">
        <v>25</v>
      </c>
      <c r="D2288" s="116" t="s">
        <v>51</v>
      </c>
      <c r="E2288" t="s">
        <v>1549</v>
      </c>
      <c r="F2288" s="116" t="s">
        <v>461</v>
      </c>
      <c r="G2288" s="116" t="s">
        <v>1637</v>
      </c>
      <c r="H2288" s="116">
        <v>1001</v>
      </c>
      <c r="I2288" s="116">
        <v>20</v>
      </c>
      <c r="J2288" s="116">
        <v>47</v>
      </c>
    </row>
    <row r="2289" spans="1:10" x14ac:dyDescent="0.25">
      <c r="A2289" s="116">
        <v>3490</v>
      </c>
      <c r="B2289" t="s">
        <v>4179</v>
      </c>
      <c r="C2289" s="116">
        <v>25</v>
      </c>
      <c r="D2289" s="116" t="s">
        <v>51</v>
      </c>
      <c r="E2289" t="s">
        <v>1549</v>
      </c>
      <c r="F2289" s="116" t="s">
        <v>421</v>
      </c>
      <c r="G2289" s="116" t="s">
        <v>1617</v>
      </c>
      <c r="H2289" s="116">
        <v>981</v>
      </c>
      <c r="I2289" s="116">
        <v>21</v>
      </c>
      <c r="J2289" s="116">
        <v>13</v>
      </c>
    </row>
    <row r="2290" spans="1:10" ht="30" x14ac:dyDescent="0.25">
      <c r="A2290" s="116">
        <v>3491</v>
      </c>
      <c r="B2290" t="s">
        <v>4179</v>
      </c>
      <c r="C2290" s="116">
        <v>25</v>
      </c>
      <c r="D2290" s="116" t="s">
        <v>51</v>
      </c>
      <c r="E2290" t="s">
        <v>1549</v>
      </c>
      <c r="F2290" s="116" t="s">
        <v>465</v>
      </c>
      <c r="G2290" s="116" t="s">
        <v>1639</v>
      </c>
      <c r="H2290" s="116">
        <v>1003</v>
      </c>
      <c r="I2290" s="116">
        <v>22</v>
      </c>
      <c r="J2290" s="116">
        <v>2</v>
      </c>
    </row>
    <row r="2291" spans="1:10" ht="30" x14ac:dyDescent="0.25">
      <c r="A2291" s="116">
        <v>3492</v>
      </c>
      <c r="B2291" t="s">
        <v>4179</v>
      </c>
      <c r="C2291" s="116">
        <v>25</v>
      </c>
      <c r="D2291" s="116" t="s">
        <v>51</v>
      </c>
      <c r="E2291" t="s">
        <v>1549</v>
      </c>
      <c r="F2291" s="116" t="s">
        <v>467</v>
      </c>
      <c r="G2291" s="116" t="s">
        <v>1640</v>
      </c>
      <c r="H2291" s="116">
        <v>1004</v>
      </c>
      <c r="I2291" s="116">
        <v>23</v>
      </c>
      <c r="J2291" s="116">
        <v>18</v>
      </c>
    </row>
    <row r="2292" spans="1:10" x14ac:dyDescent="0.25">
      <c r="A2292" s="116">
        <v>3493</v>
      </c>
      <c r="B2292" t="s">
        <v>4179</v>
      </c>
      <c r="C2292" s="116">
        <v>25</v>
      </c>
      <c r="D2292" s="116" t="s">
        <v>51</v>
      </c>
      <c r="E2292" t="s">
        <v>1549</v>
      </c>
      <c r="F2292" s="116" t="s">
        <v>473</v>
      </c>
      <c r="G2292" s="116" t="s">
        <v>1643</v>
      </c>
      <c r="H2292" s="116">
        <v>1733</v>
      </c>
      <c r="I2292" s="116">
        <v>24</v>
      </c>
      <c r="J2292" s="116">
        <v>11</v>
      </c>
    </row>
    <row r="2293" spans="1:10" ht="30" x14ac:dyDescent="0.25">
      <c r="A2293" s="116">
        <v>3494</v>
      </c>
      <c r="B2293" t="s">
        <v>4179</v>
      </c>
      <c r="C2293" s="116">
        <v>25</v>
      </c>
      <c r="D2293" s="116" t="s">
        <v>51</v>
      </c>
      <c r="E2293" t="s">
        <v>1549</v>
      </c>
      <c r="F2293" s="116" t="s">
        <v>433</v>
      </c>
      <c r="G2293" s="116" t="s">
        <v>1623</v>
      </c>
      <c r="H2293" s="116">
        <v>987</v>
      </c>
      <c r="I2293" s="116">
        <v>25</v>
      </c>
      <c r="J2293" s="116">
        <v>43</v>
      </c>
    </row>
    <row r="2294" spans="1:10" x14ac:dyDescent="0.25">
      <c r="A2294" s="116">
        <v>3495</v>
      </c>
      <c r="B2294" t="s">
        <v>4180</v>
      </c>
      <c r="C2294" s="116">
        <v>25</v>
      </c>
      <c r="D2294" s="116" t="s">
        <v>28</v>
      </c>
      <c r="E2294" t="s">
        <v>1644</v>
      </c>
      <c r="F2294" s="116" t="s">
        <v>383</v>
      </c>
      <c r="G2294" s="116" t="s">
        <v>1646</v>
      </c>
      <c r="H2294" s="116">
        <v>1105</v>
      </c>
      <c r="I2294" s="116">
        <v>1</v>
      </c>
      <c r="J2294" s="116">
        <v>12</v>
      </c>
    </row>
    <row r="2295" spans="1:10" x14ac:dyDescent="0.25">
      <c r="A2295" s="116">
        <v>3496</v>
      </c>
      <c r="B2295" t="s">
        <v>4180</v>
      </c>
      <c r="C2295" s="116">
        <v>25</v>
      </c>
      <c r="D2295" s="116" t="s">
        <v>28</v>
      </c>
      <c r="E2295" t="s">
        <v>1644</v>
      </c>
      <c r="F2295" s="116" t="s">
        <v>387</v>
      </c>
      <c r="G2295" s="116" t="s">
        <v>1648</v>
      </c>
      <c r="H2295" s="116">
        <v>1107</v>
      </c>
      <c r="I2295" s="116">
        <v>2</v>
      </c>
      <c r="J2295" s="116">
        <v>45</v>
      </c>
    </row>
    <row r="2296" spans="1:10" x14ac:dyDescent="0.25">
      <c r="A2296" s="116">
        <v>3497</v>
      </c>
      <c r="B2296" t="s">
        <v>4180</v>
      </c>
      <c r="C2296" s="116">
        <v>25</v>
      </c>
      <c r="D2296" s="116" t="s">
        <v>28</v>
      </c>
      <c r="E2296" t="s">
        <v>1644</v>
      </c>
      <c r="F2296" s="116" t="s">
        <v>389</v>
      </c>
      <c r="G2296" s="116" t="s">
        <v>1649</v>
      </c>
      <c r="H2296" s="116">
        <v>1108</v>
      </c>
      <c r="I2296" s="116">
        <v>3</v>
      </c>
      <c r="J2296" s="116">
        <v>7</v>
      </c>
    </row>
    <row r="2297" spans="1:10" x14ac:dyDescent="0.25">
      <c r="A2297" s="116">
        <v>3498</v>
      </c>
      <c r="B2297" t="s">
        <v>4180</v>
      </c>
      <c r="C2297" s="116">
        <v>25</v>
      </c>
      <c r="D2297" s="116" t="s">
        <v>28</v>
      </c>
      <c r="E2297" t="s">
        <v>1644</v>
      </c>
      <c r="F2297" s="116" t="s">
        <v>391</v>
      </c>
      <c r="G2297" s="116" t="s">
        <v>1650</v>
      </c>
      <c r="H2297" s="116">
        <v>1109</v>
      </c>
      <c r="I2297" s="116">
        <v>4</v>
      </c>
      <c r="J2297" s="116">
        <v>10</v>
      </c>
    </row>
    <row r="2298" spans="1:10" x14ac:dyDescent="0.25">
      <c r="A2298" s="116">
        <v>3499</v>
      </c>
      <c r="B2298" t="s">
        <v>4180</v>
      </c>
      <c r="C2298" s="116">
        <v>25</v>
      </c>
      <c r="D2298" s="116" t="s">
        <v>28</v>
      </c>
      <c r="E2298" t="s">
        <v>1644</v>
      </c>
      <c r="F2298" s="116" t="s">
        <v>405</v>
      </c>
      <c r="G2298" s="116" t="s">
        <v>1657</v>
      </c>
      <c r="H2298" s="116">
        <v>1116</v>
      </c>
      <c r="I2298" s="116">
        <v>5</v>
      </c>
      <c r="J2298" s="116">
        <v>42</v>
      </c>
    </row>
    <row r="2299" spans="1:10" ht="30" x14ac:dyDescent="0.25">
      <c r="A2299" s="116">
        <v>3500</v>
      </c>
      <c r="B2299" t="s">
        <v>4180</v>
      </c>
      <c r="C2299" s="116">
        <v>25</v>
      </c>
      <c r="D2299" s="116" t="s">
        <v>28</v>
      </c>
      <c r="E2299" t="s">
        <v>1644</v>
      </c>
      <c r="F2299" s="116" t="s">
        <v>445</v>
      </c>
      <c r="G2299" s="116" t="s">
        <v>1677</v>
      </c>
      <c r="H2299" s="116">
        <v>1136</v>
      </c>
      <c r="I2299" s="116">
        <v>6</v>
      </c>
      <c r="J2299" s="116">
        <v>1</v>
      </c>
    </row>
    <row r="2300" spans="1:10" x14ac:dyDescent="0.25">
      <c r="A2300" s="116">
        <v>3501</v>
      </c>
      <c r="B2300" t="s">
        <v>4180</v>
      </c>
      <c r="C2300" s="116">
        <v>25</v>
      </c>
      <c r="D2300" s="116" t="s">
        <v>28</v>
      </c>
      <c r="E2300" t="s">
        <v>1644</v>
      </c>
      <c r="F2300" s="116" t="s">
        <v>443</v>
      </c>
      <c r="G2300" s="116" t="s">
        <v>1676</v>
      </c>
      <c r="H2300" s="116">
        <v>1135</v>
      </c>
      <c r="I2300" s="116">
        <v>7</v>
      </c>
      <c r="J2300" s="116">
        <v>44</v>
      </c>
    </row>
    <row r="2301" spans="1:10" x14ac:dyDescent="0.25">
      <c r="A2301" s="116">
        <v>3502</v>
      </c>
      <c r="B2301" t="s">
        <v>4180</v>
      </c>
      <c r="C2301" s="116">
        <v>25</v>
      </c>
      <c r="D2301" s="116" t="s">
        <v>28</v>
      </c>
      <c r="E2301" t="s">
        <v>1644</v>
      </c>
      <c r="F2301" s="116" t="s">
        <v>401</v>
      </c>
      <c r="G2301" s="116" t="s">
        <v>1655</v>
      </c>
      <c r="H2301" s="116">
        <v>1114</v>
      </c>
      <c r="I2301" s="116">
        <v>8</v>
      </c>
      <c r="J2301" s="116">
        <v>21</v>
      </c>
    </row>
    <row r="2302" spans="1:10" x14ac:dyDescent="0.25">
      <c r="A2302" s="116">
        <v>3503</v>
      </c>
      <c r="B2302" t="s">
        <v>4180</v>
      </c>
      <c r="C2302" s="116">
        <v>25</v>
      </c>
      <c r="D2302" s="116" t="s">
        <v>28</v>
      </c>
      <c r="E2302" t="s">
        <v>1644</v>
      </c>
      <c r="F2302" s="116" t="s">
        <v>413</v>
      </c>
      <c r="G2302" s="116" t="s">
        <v>1661</v>
      </c>
      <c r="H2302" s="116">
        <v>1120</v>
      </c>
      <c r="I2302" s="116">
        <v>9</v>
      </c>
      <c r="J2302" s="116">
        <v>24</v>
      </c>
    </row>
    <row r="2303" spans="1:10" x14ac:dyDescent="0.25">
      <c r="A2303" s="116">
        <v>3504</v>
      </c>
      <c r="B2303" t="s">
        <v>4180</v>
      </c>
      <c r="C2303" s="116">
        <v>25</v>
      </c>
      <c r="D2303" s="116" t="s">
        <v>28</v>
      </c>
      <c r="E2303" t="s">
        <v>1644</v>
      </c>
      <c r="F2303" s="116" t="s">
        <v>409</v>
      </c>
      <c r="G2303" s="116" t="s">
        <v>1659</v>
      </c>
      <c r="H2303" s="116">
        <v>1118</v>
      </c>
      <c r="I2303" s="116">
        <v>10</v>
      </c>
      <c r="J2303" s="116">
        <v>17</v>
      </c>
    </row>
    <row r="2304" spans="1:10" x14ac:dyDescent="0.25">
      <c r="A2304" s="116">
        <v>3505</v>
      </c>
      <c r="B2304" t="s">
        <v>4180</v>
      </c>
      <c r="C2304" s="116">
        <v>25</v>
      </c>
      <c r="D2304" s="116" t="s">
        <v>28</v>
      </c>
      <c r="E2304" t="s">
        <v>1644</v>
      </c>
      <c r="F2304" s="116" t="s">
        <v>451</v>
      </c>
      <c r="G2304" s="116" t="s">
        <v>1680</v>
      </c>
      <c r="H2304" s="116">
        <v>1139</v>
      </c>
      <c r="I2304" s="116">
        <v>11</v>
      </c>
      <c r="J2304" s="116">
        <v>27</v>
      </c>
    </row>
    <row r="2305" spans="1:10" ht="30" x14ac:dyDescent="0.25">
      <c r="A2305" s="116">
        <v>3506</v>
      </c>
      <c r="B2305" t="s">
        <v>4180</v>
      </c>
      <c r="C2305" s="116">
        <v>25</v>
      </c>
      <c r="D2305" s="116" t="s">
        <v>28</v>
      </c>
      <c r="E2305" t="s">
        <v>1644</v>
      </c>
      <c r="F2305" s="116" t="s">
        <v>463</v>
      </c>
      <c r="G2305" s="116" t="s">
        <v>1686</v>
      </c>
      <c r="H2305" s="116">
        <v>1145</v>
      </c>
      <c r="I2305" s="116">
        <v>12</v>
      </c>
      <c r="J2305" s="116">
        <v>19</v>
      </c>
    </row>
    <row r="2306" spans="1:10" x14ac:dyDescent="0.25">
      <c r="A2306" s="116">
        <v>3507</v>
      </c>
      <c r="B2306" t="s">
        <v>4180</v>
      </c>
      <c r="C2306" s="116">
        <v>25</v>
      </c>
      <c r="D2306" s="116" t="s">
        <v>28</v>
      </c>
      <c r="E2306" t="s">
        <v>1644</v>
      </c>
      <c r="F2306" s="116" t="s">
        <v>417</v>
      </c>
      <c r="G2306" s="116" t="s">
        <v>1663</v>
      </c>
      <c r="H2306" s="116">
        <v>1122</v>
      </c>
      <c r="I2306" s="116">
        <v>13</v>
      </c>
      <c r="J2306" s="116">
        <v>16</v>
      </c>
    </row>
    <row r="2307" spans="1:10" x14ac:dyDescent="0.25">
      <c r="A2307" s="116">
        <v>3508</v>
      </c>
      <c r="B2307" t="s">
        <v>4180</v>
      </c>
      <c r="C2307" s="116">
        <v>25</v>
      </c>
      <c r="D2307" s="116" t="s">
        <v>28</v>
      </c>
      <c r="E2307" t="s">
        <v>1644</v>
      </c>
      <c r="F2307" s="116" t="s">
        <v>431</v>
      </c>
      <c r="G2307" s="116" t="s">
        <v>1670</v>
      </c>
      <c r="H2307" s="116">
        <v>1129</v>
      </c>
      <c r="I2307" s="116">
        <v>14</v>
      </c>
      <c r="J2307" s="116">
        <v>30</v>
      </c>
    </row>
    <row r="2308" spans="1:10" x14ac:dyDescent="0.25">
      <c r="A2308" s="116">
        <v>3509</v>
      </c>
      <c r="B2308" t="s">
        <v>4180</v>
      </c>
      <c r="C2308" s="116">
        <v>25</v>
      </c>
      <c r="D2308" s="116" t="s">
        <v>28</v>
      </c>
      <c r="E2308" t="s">
        <v>1644</v>
      </c>
      <c r="F2308" s="116" t="s">
        <v>429</v>
      </c>
      <c r="G2308" s="116" t="s">
        <v>1669</v>
      </c>
      <c r="H2308" s="116">
        <v>1128</v>
      </c>
      <c r="I2308" s="116">
        <v>15</v>
      </c>
      <c r="J2308" s="116">
        <v>5</v>
      </c>
    </row>
    <row r="2309" spans="1:10" x14ac:dyDescent="0.25">
      <c r="A2309" s="116">
        <v>3510</v>
      </c>
      <c r="B2309" t="s">
        <v>4180</v>
      </c>
      <c r="C2309" s="116">
        <v>25</v>
      </c>
      <c r="D2309" s="116" t="s">
        <v>28</v>
      </c>
      <c r="E2309" t="s">
        <v>1644</v>
      </c>
      <c r="F2309" s="116" t="s">
        <v>437</v>
      </c>
      <c r="G2309" s="116" t="s">
        <v>1673</v>
      </c>
      <c r="H2309" s="116">
        <v>1132</v>
      </c>
      <c r="I2309" s="116">
        <v>16</v>
      </c>
      <c r="J2309" s="116">
        <v>15</v>
      </c>
    </row>
    <row r="2310" spans="1:10" ht="30" x14ac:dyDescent="0.25">
      <c r="A2310" s="116">
        <v>3511</v>
      </c>
      <c r="B2310" t="s">
        <v>4180</v>
      </c>
      <c r="C2310" s="116">
        <v>25</v>
      </c>
      <c r="D2310" s="116" t="s">
        <v>28</v>
      </c>
      <c r="E2310" t="s">
        <v>1644</v>
      </c>
      <c r="F2310" s="116" t="s">
        <v>441</v>
      </c>
      <c r="G2310" s="116" t="s">
        <v>1675</v>
      </c>
      <c r="H2310" s="116">
        <v>1134</v>
      </c>
      <c r="I2310" s="116">
        <v>17</v>
      </c>
      <c r="J2310" s="116">
        <v>20</v>
      </c>
    </row>
    <row r="2311" spans="1:10" x14ac:dyDescent="0.25">
      <c r="A2311" s="116">
        <v>3512</v>
      </c>
      <c r="B2311" t="s">
        <v>4180</v>
      </c>
      <c r="C2311" s="116">
        <v>25</v>
      </c>
      <c r="D2311" s="116" t="s">
        <v>28</v>
      </c>
      <c r="E2311" t="s">
        <v>1644</v>
      </c>
      <c r="F2311" s="116" t="s">
        <v>453</v>
      </c>
      <c r="G2311" s="116" t="s">
        <v>1681</v>
      </c>
      <c r="H2311" s="116">
        <v>1140</v>
      </c>
      <c r="I2311" s="116">
        <v>18</v>
      </c>
      <c r="J2311" s="116">
        <v>31</v>
      </c>
    </row>
    <row r="2312" spans="1:10" x14ac:dyDescent="0.25">
      <c r="A2312" s="116">
        <v>3513</v>
      </c>
      <c r="B2312" t="s">
        <v>4180</v>
      </c>
      <c r="C2312" s="116">
        <v>25</v>
      </c>
      <c r="D2312" s="116" t="s">
        <v>28</v>
      </c>
      <c r="E2312" t="s">
        <v>1644</v>
      </c>
      <c r="F2312" s="116" t="s">
        <v>459</v>
      </c>
      <c r="G2312" s="116" t="s">
        <v>1684</v>
      </c>
      <c r="H2312" s="116">
        <v>1143</v>
      </c>
      <c r="I2312" s="116">
        <v>19</v>
      </c>
      <c r="J2312" s="116">
        <v>9</v>
      </c>
    </row>
    <row r="2313" spans="1:10" x14ac:dyDescent="0.25">
      <c r="A2313" s="116">
        <v>3514</v>
      </c>
      <c r="B2313" t="s">
        <v>4180</v>
      </c>
      <c r="C2313" s="116">
        <v>25</v>
      </c>
      <c r="D2313" s="116" t="s">
        <v>28</v>
      </c>
      <c r="E2313" t="s">
        <v>1644</v>
      </c>
      <c r="F2313" s="116" t="s">
        <v>461</v>
      </c>
      <c r="G2313" s="116" t="s">
        <v>1685</v>
      </c>
      <c r="H2313" s="116">
        <v>1144</v>
      </c>
      <c r="I2313" s="116">
        <v>20</v>
      </c>
      <c r="J2313" s="116">
        <v>47</v>
      </c>
    </row>
    <row r="2314" spans="1:10" x14ac:dyDescent="0.25">
      <c r="A2314" s="116">
        <v>3515</v>
      </c>
      <c r="B2314" t="s">
        <v>4180</v>
      </c>
      <c r="C2314" s="116">
        <v>25</v>
      </c>
      <c r="D2314" s="116" t="s">
        <v>28</v>
      </c>
      <c r="E2314" t="s">
        <v>1644</v>
      </c>
      <c r="F2314" s="116" t="s">
        <v>421</v>
      </c>
      <c r="G2314" s="116" t="s">
        <v>1665</v>
      </c>
      <c r="H2314" s="116">
        <v>1124</v>
      </c>
      <c r="I2314" s="116">
        <v>21</v>
      </c>
      <c r="J2314" s="116">
        <v>13</v>
      </c>
    </row>
    <row r="2315" spans="1:10" x14ac:dyDescent="0.25">
      <c r="A2315" s="116">
        <v>3516</v>
      </c>
      <c r="B2315" t="s">
        <v>4180</v>
      </c>
      <c r="C2315" s="116">
        <v>25</v>
      </c>
      <c r="D2315" s="116" t="s">
        <v>28</v>
      </c>
      <c r="E2315" t="s">
        <v>1644</v>
      </c>
      <c r="F2315" s="116" t="s">
        <v>465</v>
      </c>
      <c r="G2315" s="116" t="s">
        <v>1687</v>
      </c>
      <c r="H2315" s="116">
        <v>1146</v>
      </c>
      <c r="I2315" s="116">
        <v>22</v>
      </c>
      <c r="J2315" s="116">
        <v>2</v>
      </c>
    </row>
    <row r="2316" spans="1:10" x14ac:dyDescent="0.25">
      <c r="A2316" s="116">
        <v>3517</v>
      </c>
      <c r="B2316" t="s">
        <v>4180</v>
      </c>
      <c r="C2316" s="116">
        <v>25</v>
      </c>
      <c r="D2316" s="116" t="s">
        <v>28</v>
      </c>
      <c r="E2316" t="s">
        <v>1644</v>
      </c>
      <c r="F2316" s="116" t="s">
        <v>467</v>
      </c>
      <c r="G2316" s="116" t="s">
        <v>1688</v>
      </c>
      <c r="H2316" s="116">
        <v>1147</v>
      </c>
      <c r="I2316" s="116">
        <v>23</v>
      </c>
      <c r="J2316" s="116">
        <v>18</v>
      </c>
    </row>
    <row r="2317" spans="1:10" x14ac:dyDescent="0.25">
      <c r="A2317" s="116">
        <v>3518</v>
      </c>
      <c r="B2317" t="s">
        <v>4180</v>
      </c>
      <c r="C2317" s="116">
        <v>25</v>
      </c>
      <c r="D2317" s="116" t="s">
        <v>28</v>
      </c>
      <c r="E2317" t="s">
        <v>1644</v>
      </c>
      <c r="F2317" s="116" t="s">
        <v>473</v>
      </c>
      <c r="G2317" s="116" t="s">
        <v>1691</v>
      </c>
      <c r="H2317" s="116">
        <v>1150</v>
      </c>
      <c r="I2317" s="116">
        <v>24</v>
      </c>
      <c r="J2317" s="116">
        <v>11</v>
      </c>
    </row>
    <row r="2318" spans="1:10" x14ac:dyDescent="0.25">
      <c r="A2318" s="116">
        <v>3519</v>
      </c>
      <c r="B2318" t="s">
        <v>4180</v>
      </c>
      <c r="C2318" s="116">
        <v>25</v>
      </c>
      <c r="D2318" s="116" t="s">
        <v>28</v>
      </c>
      <c r="E2318" t="s">
        <v>1644</v>
      </c>
      <c r="F2318" s="116" t="s">
        <v>433</v>
      </c>
      <c r="G2318" s="116" t="s">
        <v>1671</v>
      </c>
      <c r="H2318" s="116">
        <v>1130</v>
      </c>
      <c r="I2318" s="116">
        <v>25</v>
      </c>
      <c r="J2318" s="116">
        <v>43</v>
      </c>
    </row>
    <row r="2319" spans="1:10" x14ac:dyDescent="0.25">
      <c r="A2319" s="116">
        <v>3520</v>
      </c>
      <c r="B2319" t="s">
        <v>4181</v>
      </c>
      <c r="C2319" s="116">
        <v>25</v>
      </c>
      <c r="D2319" s="116" t="s">
        <v>51</v>
      </c>
      <c r="E2319" t="s">
        <v>1644</v>
      </c>
      <c r="F2319" s="116" t="s">
        <v>383</v>
      </c>
      <c r="G2319" s="116" t="s">
        <v>1693</v>
      </c>
      <c r="H2319" s="116">
        <v>1735</v>
      </c>
      <c r="I2319" s="116">
        <v>1</v>
      </c>
      <c r="J2319" s="116">
        <v>12</v>
      </c>
    </row>
    <row r="2320" spans="1:10" x14ac:dyDescent="0.25">
      <c r="A2320" s="116">
        <v>3521</v>
      </c>
      <c r="B2320" t="s">
        <v>4181</v>
      </c>
      <c r="C2320" s="116">
        <v>25</v>
      </c>
      <c r="D2320" s="116" t="s">
        <v>51</v>
      </c>
      <c r="E2320" t="s">
        <v>1644</v>
      </c>
      <c r="F2320" s="116" t="s">
        <v>387</v>
      </c>
      <c r="G2320" s="116" t="s">
        <v>1695</v>
      </c>
      <c r="H2320" s="116">
        <v>1737</v>
      </c>
      <c r="I2320" s="116">
        <v>2</v>
      </c>
      <c r="J2320" s="116">
        <v>45</v>
      </c>
    </row>
    <row r="2321" spans="1:10" x14ac:dyDescent="0.25">
      <c r="A2321" s="116">
        <v>3522</v>
      </c>
      <c r="B2321" t="s">
        <v>4181</v>
      </c>
      <c r="C2321" s="116">
        <v>25</v>
      </c>
      <c r="D2321" s="116" t="s">
        <v>51</v>
      </c>
      <c r="E2321" t="s">
        <v>1644</v>
      </c>
      <c r="F2321" s="116" t="s">
        <v>389</v>
      </c>
      <c r="G2321" s="116" t="s">
        <v>1696</v>
      </c>
      <c r="H2321" s="116">
        <v>1738</v>
      </c>
      <c r="I2321" s="116">
        <v>3</v>
      </c>
      <c r="J2321" s="116">
        <v>7</v>
      </c>
    </row>
    <row r="2322" spans="1:10" x14ac:dyDescent="0.25">
      <c r="A2322" s="116">
        <v>3523</v>
      </c>
      <c r="B2322" t="s">
        <v>4181</v>
      </c>
      <c r="C2322" s="116">
        <v>25</v>
      </c>
      <c r="D2322" s="116" t="s">
        <v>51</v>
      </c>
      <c r="E2322" t="s">
        <v>1644</v>
      </c>
      <c r="F2322" s="116" t="s">
        <v>391</v>
      </c>
      <c r="G2322" s="116" t="s">
        <v>1697</v>
      </c>
      <c r="H2322" s="116">
        <v>1739</v>
      </c>
      <c r="I2322" s="116">
        <v>4</v>
      </c>
      <c r="J2322" s="116">
        <v>10</v>
      </c>
    </row>
    <row r="2323" spans="1:10" x14ac:dyDescent="0.25">
      <c r="A2323" s="116">
        <v>3524</v>
      </c>
      <c r="B2323" t="s">
        <v>4181</v>
      </c>
      <c r="C2323" s="116">
        <v>25</v>
      </c>
      <c r="D2323" s="116" t="s">
        <v>51</v>
      </c>
      <c r="E2323" t="s">
        <v>1644</v>
      </c>
      <c r="F2323" s="116" t="s">
        <v>405</v>
      </c>
      <c r="G2323" s="116" t="s">
        <v>1704</v>
      </c>
      <c r="H2323" s="116">
        <v>1746</v>
      </c>
      <c r="I2323" s="116">
        <v>5</v>
      </c>
      <c r="J2323" s="116">
        <v>42</v>
      </c>
    </row>
    <row r="2324" spans="1:10" ht="30" x14ac:dyDescent="0.25">
      <c r="A2324" s="116">
        <v>3525</v>
      </c>
      <c r="B2324" t="s">
        <v>4181</v>
      </c>
      <c r="C2324" s="116">
        <v>25</v>
      </c>
      <c r="D2324" s="116" t="s">
        <v>51</v>
      </c>
      <c r="E2324" t="s">
        <v>1644</v>
      </c>
      <c r="F2324" s="116" t="s">
        <v>445</v>
      </c>
      <c r="G2324" s="116" t="s">
        <v>1724</v>
      </c>
      <c r="H2324" s="116">
        <v>1766</v>
      </c>
      <c r="I2324" s="116">
        <v>6</v>
      </c>
      <c r="J2324" s="116">
        <v>1</v>
      </c>
    </row>
    <row r="2325" spans="1:10" x14ac:dyDescent="0.25">
      <c r="A2325" s="116">
        <v>3526</v>
      </c>
      <c r="B2325" t="s">
        <v>4181</v>
      </c>
      <c r="C2325" s="116">
        <v>25</v>
      </c>
      <c r="D2325" s="116" t="s">
        <v>51</v>
      </c>
      <c r="E2325" t="s">
        <v>1644</v>
      </c>
      <c r="F2325" s="116" t="s">
        <v>443</v>
      </c>
      <c r="G2325" s="116" t="s">
        <v>1723</v>
      </c>
      <c r="H2325" s="116">
        <v>1765</v>
      </c>
      <c r="I2325" s="116">
        <v>7</v>
      </c>
      <c r="J2325" s="116">
        <v>44</v>
      </c>
    </row>
    <row r="2326" spans="1:10" x14ac:dyDescent="0.25">
      <c r="A2326" s="116">
        <v>3527</v>
      </c>
      <c r="B2326" t="s">
        <v>4181</v>
      </c>
      <c r="C2326" s="116">
        <v>25</v>
      </c>
      <c r="D2326" s="116" t="s">
        <v>51</v>
      </c>
      <c r="E2326" t="s">
        <v>1644</v>
      </c>
      <c r="F2326" s="116" t="s">
        <v>401</v>
      </c>
      <c r="G2326" s="116" t="s">
        <v>1702</v>
      </c>
      <c r="H2326" s="116">
        <v>1744</v>
      </c>
      <c r="I2326" s="116">
        <v>8</v>
      </c>
      <c r="J2326" s="116">
        <v>21</v>
      </c>
    </row>
    <row r="2327" spans="1:10" x14ac:dyDescent="0.25">
      <c r="A2327" s="116">
        <v>3528</v>
      </c>
      <c r="B2327" t="s">
        <v>4181</v>
      </c>
      <c r="C2327" s="116">
        <v>25</v>
      </c>
      <c r="D2327" s="116" t="s">
        <v>51</v>
      </c>
      <c r="E2327" t="s">
        <v>1644</v>
      </c>
      <c r="F2327" s="116" t="s">
        <v>413</v>
      </c>
      <c r="G2327" s="116" t="s">
        <v>1708</v>
      </c>
      <c r="H2327" s="116">
        <v>1750</v>
      </c>
      <c r="I2327" s="116">
        <v>9</v>
      </c>
      <c r="J2327" s="116">
        <v>24</v>
      </c>
    </row>
    <row r="2328" spans="1:10" x14ac:dyDescent="0.25">
      <c r="A2328" s="116">
        <v>3529</v>
      </c>
      <c r="B2328" t="s">
        <v>4181</v>
      </c>
      <c r="C2328" s="116">
        <v>25</v>
      </c>
      <c r="D2328" s="116" t="s">
        <v>51</v>
      </c>
      <c r="E2328" t="s">
        <v>1644</v>
      </c>
      <c r="F2328" s="116" t="s">
        <v>409</v>
      </c>
      <c r="G2328" s="116" t="s">
        <v>1706</v>
      </c>
      <c r="H2328" s="116">
        <v>1748</v>
      </c>
      <c r="I2328" s="116">
        <v>10</v>
      </c>
      <c r="J2328" s="116">
        <v>17</v>
      </c>
    </row>
    <row r="2329" spans="1:10" x14ac:dyDescent="0.25">
      <c r="A2329" s="116">
        <v>3530</v>
      </c>
      <c r="B2329" t="s">
        <v>4181</v>
      </c>
      <c r="C2329" s="116">
        <v>25</v>
      </c>
      <c r="D2329" s="116" t="s">
        <v>51</v>
      </c>
      <c r="E2329" t="s">
        <v>1644</v>
      </c>
      <c r="F2329" s="116" t="s">
        <v>451</v>
      </c>
      <c r="G2329" s="116" t="s">
        <v>1727</v>
      </c>
      <c r="H2329" s="116">
        <v>1769</v>
      </c>
      <c r="I2329" s="116">
        <v>11</v>
      </c>
      <c r="J2329" s="116">
        <v>27</v>
      </c>
    </row>
    <row r="2330" spans="1:10" ht="30" x14ac:dyDescent="0.25">
      <c r="A2330" s="116">
        <v>3531</v>
      </c>
      <c r="B2330" t="s">
        <v>4181</v>
      </c>
      <c r="C2330" s="116">
        <v>25</v>
      </c>
      <c r="D2330" s="116" t="s">
        <v>51</v>
      </c>
      <c r="E2330" t="s">
        <v>1644</v>
      </c>
      <c r="F2330" s="116" t="s">
        <v>463</v>
      </c>
      <c r="G2330" s="116" t="s">
        <v>1733</v>
      </c>
      <c r="H2330" s="116">
        <v>1775</v>
      </c>
      <c r="I2330" s="116">
        <v>12</v>
      </c>
      <c r="J2330" s="116">
        <v>19</v>
      </c>
    </row>
    <row r="2331" spans="1:10" x14ac:dyDescent="0.25">
      <c r="A2331" s="116">
        <v>3532</v>
      </c>
      <c r="B2331" t="s">
        <v>4181</v>
      </c>
      <c r="C2331" s="116">
        <v>25</v>
      </c>
      <c r="D2331" s="116" t="s">
        <v>51</v>
      </c>
      <c r="E2331" t="s">
        <v>1644</v>
      </c>
      <c r="F2331" s="116" t="s">
        <v>417</v>
      </c>
      <c r="G2331" s="116" t="s">
        <v>1710</v>
      </c>
      <c r="H2331" s="116">
        <v>1752</v>
      </c>
      <c r="I2331" s="116">
        <v>13</v>
      </c>
      <c r="J2331" s="116">
        <v>16</v>
      </c>
    </row>
    <row r="2332" spans="1:10" x14ac:dyDescent="0.25">
      <c r="A2332" s="116">
        <v>3533</v>
      </c>
      <c r="B2332" t="s">
        <v>4181</v>
      </c>
      <c r="C2332" s="116">
        <v>25</v>
      </c>
      <c r="D2332" s="116" t="s">
        <v>51</v>
      </c>
      <c r="E2332" t="s">
        <v>1644</v>
      </c>
      <c r="F2332" s="116" t="s">
        <v>431</v>
      </c>
      <c r="G2332" s="116" t="s">
        <v>1717</v>
      </c>
      <c r="H2332" s="116">
        <v>1759</v>
      </c>
      <c r="I2332" s="116">
        <v>14</v>
      </c>
      <c r="J2332" s="116">
        <v>30</v>
      </c>
    </row>
    <row r="2333" spans="1:10" x14ac:dyDescent="0.25">
      <c r="A2333" s="116">
        <v>3534</v>
      </c>
      <c r="B2333" t="s">
        <v>4181</v>
      </c>
      <c r="C2333" s="116">
        <v>25</v>
      </c>
      <c r="D2333" s="116" t="s">
        <v>51</v>
      </c>
      <c r="E2333" t="s">
        <v>1644</v>
      </c>
      <c r="F2333" s="116" t="s">
        <v>429</v>
      </c>
      <c r="G2333" s="116" t="s">
        <v>1716</v>
      </c>
      <c r="H2333" s="116">
        <v>1758</v>
      </c>
      <c r="I2333" s="116">
        <v>15</v>
      </c>
      <c r="J2333" s="116">
        <v>5</v>
      </c>
    </row>
    <row r="2334" spans="1:10" x14ac:dyDescent="0.25">
      <c r="A2334" s="116">
        <v>3535</v>
      </c>
      <c r="B2334" t="s">
        <v>4181</v>
      </c>
      <c r="C2334" s="116">
        <v>25</v>
      </c>
      <c r="D2334" s="116" t="s">
        <v>51</v>
      </c>
      <c r="E2334" t="s">
        <v>1644</v>
      </c>
      <c r="F2334" s="116" t="s">
        <v>437</v>
      </c>
      <c r="G2334" s="116" t="s">
        <v>1720</v>
      </c>
      <c r="H2334" s="116">
        <v>1762</v>
      </c>
      <c r="I2334" s="116">
        <v>16</v>
      </c>
      <c r="J2334" s="116">
        <v>15</v>
      </c>
    </row>
    <row r="2335" spans="1:10" ht="30" x14ac:dyDescent="0.25">
      <c r="A2335" s="116">
        <v>3536</v>
      </c>
      <c r="B2335" t="s">
        <v>4181</v>
      </c>
      <c r="C2335" s="116">
        <v>25</v>
      </c>
      <c r="D2335" s="116" t="s">
        <v>51</v>
      </c>
      <c r="E2335" t="s">
        <v>1644</v>
      </c>
      <c r="F2335" s="116" t="s">
        <v>441</v>
      </c>
      <c r="G2335" s="116" t="s">
        <v>1722</v>
      </c>
      <c r="H2335" s="116">
        <v>1764</v>
      </c>
      <c r="I2335" s="116">
        <v>17</v>
      </c>
      <c r="J2335" s="116">
        <v>20</v>
      </c>
    </row>
    <row r="2336" spans="1:10" x14ac:dyDescent="0.25">
      <c r="A2336" s="116">
        <v>3537</v>
      </c>
      <c r="B2336" t="s">
        <v>4181</v>
      </c>
      <c r="C2336" s="116">
        <v>25</v>
      </c>
      <c r="D2336" s="116" t="s">
        <v>51</v>
      </c>
      <c r="E2336" t="s">
        <v>1644</v>
      </c>
      <c r="F2336" s="116" t="s">
        <v>453</v>
      </c>
      <c r="G2336" s="116" t="s">
        <v>1728</v>
      </c>
      <c r="H2336" s="116">
        <v>1770</v>
      </c>
      <c r="I2336" s="116">
        <v>18</v>
      </c>
      <c r="J2336" s="116">
        <v>31</v>
      </c>
    </row>
    <row r="2337" spans="1:10" x14ac:dyDescent="0.25">
      <c r="A2337" s="116">
        <v>3538</v>
      </c>
      <c r="B2337" t="s">
        <v>4181</v>
      </c>
      <c r="C2337" s="116">
        <v>25</v>
      </c>
      <c r="D2337" s="116" t="s">
        <v>51</v>
      </c>
      <c r="E2337" t="s">
        <v>1644</v>
      </c>
      <c r="F2337" s="116" t="s">
        <v>459</v>
      </c>
      <c r="G2337" s="116" t="s">
        <v>1731</v>
      </c>
      <c r="H2337" s="116">
        <v>1773</v>
      </c>
      <c r="I2337" s="116">
        <v>19</v>
      </c>
      <c r="J2337" s="116">
        <v>9</v>
      </c>
    </row>
    <row r="2338" spans="1:10" x14ac:dyDescent="0.25">
      <c r="A2338" s="116">
        <v>3539</v>
      </c>
      <c r="B2338" t="s">
        <v>4181</v>
      </c>
      <c r="C2338" s="116">
        <v>25</v>
      </c>
      <c r="D2338" s="116" t="s">
        <v>51</v>
      </c>
      <c r="E2338" t="s">
        <v>1644</v>
      </c>
      <c r="F2338" s="116" t="s">
        <v>461</v>
      </c>
      <c r="G2338" s="116" t="s">
        <v>1732</v>
      </c>
      <c r="H2338" s="116">
        <v>1774</v>
      </c>
      <c r="I2338" s="116">
        <v>20</v>
      </c>
      <c r="J2338" s="116">
        <v>47</v>
      </c>
    </row>
    <row r="2339" spans="1:10" x14ac:dyDescent="0.25">
      <c r="A2339" s="116">
        <v>3540</v>
      </c>
      <c r="B2339" t="s">
        <v>4181</v>
      </c>
      <c r="C2339" s="116">
        <v>25</v>
      </c>
      <c r="D2339" s="116" t="s">
        <v>51</v>
      </c>
      <c r="E2339" t="s">
        <v>1644</v>
      </c>
      <c r="F2339" s="116" t="s">
        <v>421</v>
      </c>
      <c r="G2339" s="116" t="s">
        <v>1712</v>
      </c>
      <c r="H2339" s="116">
        <v>1754</v>
      </c>
      <c r="I2339" s="116">
        <v>21</v>
      </c>
      <c r="J2339" s="116">
        <v>13</v>
      </c>
    </row>
    <row r="2340" spans="1:10" x14ac:dyDescent="0.25">
      <c r="A2340" s="116">
        <v>3541</v>
      </c>
      <c r="B2340" t="s">
        <v>4181</v>
      </c>
      <c r="C2340" s="116">
        <v>25</v>
      </c>
      <c r="D2340" s="116" t="s">
        <v>51</v>
      </c>
      <c r="E2340" t="s">
        <v>1644</v>
      </c>
      <c r="F2340" s="116" t="s">
        <v>465</v>
      </c>
      <c r="G2340" s="116" t="s">
        <v>1734</v>
      </c>
      <c r="H2340" s="116">
        <v>1776</v>
      </c>
      <c r="I2340" s="116">
        <v>22</v>
      </c>
      <c r="J2340" s="116">
        <v>2</v>
      </c>
    </row>
    <row r="2341" spans="1:10" ht="30" x14ac:dyDescent="0.25">
      <c r="A2341" s="116">
        <v>3542</v>
      </c>
      <c r="B2341" t="s">
        <v>4181</v>
      </c>
      <c r="C2341" s="116">
        <v>25</v>
      </c>
      <c r="D2341" s="116" t="s">
        <v>51</v>
      </c>
      <c r="E2341" t="s">
        <v>1644</v>
      </c>
      <c r="F2341" s="116" t="s">
        <v>467</v>
      </c>
      <c r="G2341" s="116" t="s">
        <v>1735</v>
      </c>
      <c r="H2341" s="116">
        <v>1777</v>
      </c>
      <c r="I2341" s="116">
        <v>23</v>
      </c>
      <c r="J2341" s="116">
        <v>18</v>
      </c>
    </row>
    <row r="2342" spans="1:10" x14ac:dyDescent="0.25">
      <c r="A2342" s="116">
        <v>3543</v>
      </c>
      <c r="B2342" t="s">
        <v>4181</v>
      </c>
      <c r="C2342" s="116">
        <v>25</v>
      </c>
      <c r="D2342" s="116" t="s">
        <v>51</v>
      </c>
      <c r="E2342" t="s">
        <v>1644</v>
      </c>
      <c r="F2342" s="116" t="s">
        <v>473</v>
      </c>
      <c r="G2342" s="116" t="s">
        <v>1738</v>
      </c>
      <c r="H2342" s="116">
        <v>1780</v>
      </c>
      <c r="I2342" s="116">
        <v>24</v>
      </c>
      <c r="J2342" s="116">
        <v>11</v>
      </c>
    </row>
    <row r="2343" spans="1:10" x14ac:dyDescent="0.25">
      <c r="A2343" s="116">
        <v>3544</v>
      </c>
      <c r="B2343" t="s">
        <v>4181</v>
      </c>
      <c r="C2343" s="116">
        <v>25</v>
      </c>
      <c r="D2343" s="116" t="s">
        <v>51</v>
      </c>
      <c r="E2343" t="s">
        <v>1644</v>
      </c>
      <c r="F2343" s="116" t="s">
        <v>433</v>
      </c>
      <c r="G2343" s="116" t="s">
        <v>1718</v>
      </c>
      <c r="H2343" s="116">
        <v>1760</v>
      </c>
      <c r="I2343" s="116">
        <v>25</v>
      </c>
      <c r="J2343" s="116">
        <v>43</v>
      </c>
    </row>
    <row r="2344" spans="1:10" x14ac:dyDescent="0.25">
      <c r="A2344" s="116">
        <v>3570</v>
      </c>
      <c r="B2344" t="s">
        <v>4182</v>
      </c>
      <c r="C2344" s="116">
        <v>25</v>
      </c>
      <c r="D2344" s="116" t="s">
        <v>28</v>
      </c>
      <c r="E2344" t="s">
        <v>1739</v>
      </c>
      <c r="F2344" s="116" t="s">
        <v>383</v>
      </c>
      <c r="G2344" s="116" t="s">
        <v>1741</v>
      </c>
      <c r="H2344" s="116">
        <v>1199</v>
      </c>
      <c r="I2344" s="116">
        <v>1</v>
      </c>
      <c r="J2344" s="116">
        <v>12</v>
      </c>
    </row>
    <row r="2345" spans="1:10" ht="30" x14ac:dyDescent="0.25">
      <c r="A2345" s="116">
        <v>3571</v>
      </c>
      <c r="B2345" t="s">
        <v>4182</v>
      </c>
      <c r="C2345" s="116">
        <v>25</v>
      </c>
      <c r="D2345" s="116" t="s">
        <v>28</v>
      </c>
      <c r="E2345" t="s">
        <v>1739</v>
      </c>
      <c r="F2345" s="116" t="s">
        <v>387</v>
      </c>
      <c r="G2345" s="116" t="s">
        <v>1743</v>
      </c>
      <c r="H2345" s="116">
        <v>1201</v>
      </c>
      <c r="I2345" s="116">
        <v>2</v>
      </c>
      <c r="J2345" s="116">
        <v>45</v>
      </c>
    </row>
    <row r="2346" spans="1:10" x14ac:dyDescent="0.25">
      <c r="A2346" s="116">
        <v>3572</v>
      </c>
      <c r="B2346" t="s">
        <v>4182</v>
      </c>
      <c r="C2346" s="116">
        <v>25</v>
      </c>
      <c r="D2346" s="116" t="s">
        <v>28</v>
      </c>
      <c r="E2346" t="s">
        <v>1739</v>
      </c>
      <c r="F2346" s="116" t="s">
        <v>389</v>
      </c>
      <c r="G2346" s="116" t="s">
        <v>1744</v>
      </c>
      <c r="H2346" s="116">
        <v>1202</v>
      </c>
      <c r="I2346" s="116">
        <v>3</v>
      </c>
      <c r="J2346" s="116">
        <v>7</v>
      </c>
    </row>
    <row r="2347" spans="1:10" x14ac:dyDescent="0.25">
      <c r="A2347" s="116">
        <v>3573</v>
      </c>
      <c r="B2347" t="s">
        <v>4182</v>
      </c>
      <c r="C2347" s="116">
        <v>25</v>
      </c>
      <c r="D2347" s="116" t="s">
        <v>28</v>
      </c>
      <c r="E2347" t="s">
        <v>1739</v>
      </c>
      <c r="F2347" s="116" t="s">
        <v>391</v>
      </c>
      <c r="G2347" s="116" t="s">
        <v>1745</v>
      </c>
      <c r="H2347" s="116">
        <v>1203</v>
      </c>
      <c r="I2347" s="116">
        <v>4</v>
      </c>
      <c r="J2347" s="116">
        <v>10</v>
      </c>
    </row>
    <row r="2348" spans="1:10" ht="30" x14ac:dyDescent="0.25">
      <c r="A2348" s="116">
        <v>3574</v>
      </c>
      <c r="B2348" t="s">
        <v>4182</v>
      </c>
      <c r="C2348" s="116">
        <v>25</v>
      </c>
      <c r="D2348" s="116" t="s">
        <v>28</v>
      </c>
      <c r="E2348" t="s">
        <v>1739</v>
      </c>
      <c r="F2348" s="116" t="s">
        <v>405</v>
      </c>
      <c r="G2348" s="116" t="s">
        <v>1752</v>
      </c>
      <c r="H2348" s="116">
        <v>1210</v>
      </c>
      <c r="I2348" s="116">
        <v>5</v>
      </c>
      <c r="J2348" s="116">
        <v>42</v>
      </c>
    </row>
    <row r="2349" spans="1:10" ht="45" x14ac:dyDescent="0.25">
      <c r="A2349" s="116">
        <v>3575</v>
      </c>
      <c r="B2349" t="s">
        <v>4182</v>
      </c>
      <c r="C2349" s="116">
        <v>25</v>
      </c>
      <c r="D2349" s="116" t="s">
        <v>28</v>
      </c>
      <c r="E2349" t="s">
        <v>1739</v>
      </c>
      <c r="F2349" s="116" t="s">
        <v>445</v>
      </c>
      <c r="G2349" s="116" t="s">
        <v>1772</v>
      </c>
      <c r="H2349" s="116">
        <v>1437</v>
      </c>
      <c r="I2349" s="116">
        <v>6</v>
      </c>
      <c r="J2349" s="116">
        <v>1</v>
      </c>
    </row>
    <row r="2350" spans="1:10" x14ac:dyDescent="0.25">
      <c r="A2350" s="116">
        <v>3576</v>
      </c>
      <c r="B2350" t="s">
        <v>4182</v>
      </c>
      <c r="C2350" s="116">
        <v>25</v>
      </c>
      <c r="D2350" s="116" t="s">
        <v>28</v>
      </c>
      <c r="E2350" t="s">
        <v>1739</v>
      </c>
      <c r="F2350" s="116" t="s">
        <v>443</v>
      </c>
      <c r="G2350" s="116" t="s">
        <v>1771</v>
      </c>
      <c r="H2350" s="116">
        <v>1436</v>
      </c>
      <c r="I2350" s="116">
        <v>7</v>
      </c>
      <c r="J2350" s="116">
        <v>44</v>
      </c>
    </row>
    <row r="2351" spans="1:10" x14ac:dyDescent="0.25">
      <c r="A2351" s="116">
        <v>3577</v>
      </c>
      <c r="B2351" t="s">
        <v>4182</v>
      </c>
      <c r="C2351" s="116">
        <v>25</v>
      </c>
      <c r="D2351" s="116" t="s">
        <v>28</v>
      </c>
      <c r="E2351" t="s">
        <v>1739</v>
      </c>
      <c r="F2351" s="116" t="s">
        <v>401</v>
      </c>
      <c r="G2351" s="116" t="s">
        <v>1750</v>
      </c>
      <c r="H2351" s="116">
        <v>1208</v>
      </c>
      <c r="I2351" s="116">
        <v>8</v>
      </c>
      <c r="J2351" s="116">
        <v>21</v>
      </c>
    </row>
    <row r="2352" spans="1:10" x14ac:dyDescent="0.25">
      <c r="A2352" s="116">
        <v>3578</v>
      </c>
      <c r="B2352" t="s">
        <v>4182</v>
      </c>
      <c r="C2352" s="116">
        <v>25</v>
      </c>
      <c r="D2352" s="116" t="s">
        <v>28</v>
      </c>
      <c r="E2352" t="s">
        <v>1739</v>
      </c>
      <c r="F2352" s="116" t="s">
        <v>413</v>
      </c>
      <c r="G2352" s="116" t="s">
        <v>1756</v>
      </c>
      <c r="H2352" s="116">
        <v>1421</v>
      </c>
      <c r="I2352" s="116">
        <v>9</v>
      </c>
      <c r="J2352" s="116">
        <v>24</v>
      </c>
    </row>
    <row r="2353" spans="1:10" x14ac:dyDescent="0.25">
      <c r="A2353" s="116">
        <v>3579</v>
      </c>
      <c r="B2353" t="s">
        <v>4182</v>
      </c>
      <c r="C2353" s="116">
        <v>25</v>
      </c>
      <c r="D2353" s="116" t="s">
        <v>28</v>
      </c>
      <c r="E2353" t="s">
        <v>1739</v>
      </c>
      <c r="F2353" s="116" t="s">
        <v>409</v>
      </c>
      <c r="G2353" s="116" t="s">
        <v>1754</v>
      </c>
      <c r="H2353" s="116">
        <v>1419</v>
      </c>
      <c r="I2353" s="116">
        <v>10</v>
      </c>
      <c r="J2353" s="116">
        <v>17</v>
      </c>
    </row>
    <row r="2354" spans="1:10" ht="30" x14ac:dyDescent="0.25">
      <c r="A2354" s="116">
        <v>3580</v>
      </c>
      <c r="B2354" t="s">
        <v>4182</v>
      </c>
      <c r="C2354" s="116">
        <v>25</v>
      </c>
      <c r="D2354" s="116" t="s">
        <v>28</v>
      </c>
      <c r="E2354" t="s">
        <v>1739</v>
      </c>
      <c r="F2354" s="116" t="s">
        <v>451</v>
      </c>
      <c r="G2354" s="116" t="s">
        <v>1775</v>
      </c>
      <c r="H2354" s="116">
        <v>1440</v>
      </c>
      <c r="I2354" s="116">
        <v>11</v>
      </c>
      <c r="J2354" s="116">
        <v>27</v>
      </c>
    </row>
    <row r="2355" spans="1:10" ht="45" x14ac:dyDescent="0.25">
      <c r="A2355" s="116">
        <v>3581</v>
      </c>
      <c r="B2355" t="s">
        <v>4182</v>
      </c>
      <c r="C2355" s="116">
        <v>25</v>
      </c>
      <c r="D2355" s="116" t="s">
        <v>28</v>
      </c>
      <c r="E2355" t="s">
        <v>1739</v>
      </c>
      <c r="F2355" s="116" t="s">
        <v>463</v>
      </c>
      <c r="G2355" s="116" t="s">
        <v>1781</v>
      </c>
      <c r="H2355" s="116">
        <v>1446</v>
      </c>
      <c r="I2355" s="116">
        <v>12</v>
      </c>
      <c r="J2355" s="116">
        <v>19</v>
      </c>
    </row>
    <row r="2356" spans="1:10" x14ac:dyDescent="0.25">
      <c r="A2356" s="116">
        <v>3582</v>
      </c>
      <c r="B2356" t="s">
        <v>4182</v>
      </c>
      <c r="C2356" s="116">
        <v>25</v>
      </c>
      <c r="D2356" s="116" t="s">
        <v>28</v>
      </c>
      <c r="E2356" t="s">
        <v>1739</v>
      </c>
      <c r="F2356" s="116" t="s">
        <v>417</v>
      </c>
      <c r="G2356" s="116" t="s">
        <v>1758</v>
      </c>
      <c r="H2356" s="116">
        <v>1423</v>
      </c>
      <c r="I2356" s="116">
        <v>13</v>
      </c>
      <c r="J2356" s="116">
        <v>16</v>
      </c>
    </row>
    <row r="2357" spans="1:10" ht="30" x14ac:dyDescent="0.25">
      <c r="A2357" s="116">
        <v>3583</v>
      </c>
      <c r="B2357" t="s">
        <v>4182</v>
      </c>
      <c r="C2357" s="116">
        <v>25</v>
      </c>
      <c r="D2357" s="116" t="s">
        <v>28</v>
      </c>
      <c r="E2357" t="s">
        <v>1739</v>
      </c>
      <c r="F2357" s="116" t="s">
        <v>431</v>
      </c>
      <c r="G2357" s="116" t="s">
        <v>1765</v>
      </c>
      <c r="H2357" s="116">
        <v>1430</v>
      </c>
      <c r="I2357" s="116">
        <v>14</v>
      </c>
      <c r="J2357" s="116">
        <v>30</v>
      </c>
    </row>
    <row r="2358" spans="1:10" x14ac:dyDescent="0.25">
      <c r="A2358" s="116">
        <v>3584</v>
      </c>
      <c r="B2358" t="s">
        <v>4182</v>
      </c>
      <c r="C2358" s="116">
        <v>25</v>
      </c>
      <c r="D2358" s="116" t="s">
        <v>28</v>
      </c>
      <c r="E2358" t="s">
        <v>1739</v>
      </c>
      <c r="F2358" s="116" t="s">
        <v>429</v>
      </c>
      <c r="G2358" s="116" t="s">
        <v>1764</v>
      </c>
      <c r="H2358" s="116">
        <v>1429</v>
      </c>
      <c r="I2358" s="116">
        <v>15</v>
      </c>
      <c r="J2358" s="116">
        <v>5</v>
      </c>
    </row>
    <row r="2359" spans="1:10" x14ac:dyDescent="0.25">
      <c r="A2359" s="116">
        <v>3585</v>
      </c>
      <c r="B2359" t="s">
        <v>4182</v>
      </c>
      <c r="C2359" s="116">
        <v>25</v>
      </c>
      <c r="D2359" s="116" t="s">
        <v>28</v>
      </c>
      <c r="E2359" t="s">
        <v>1739</v>
      </c>
      <c r="F2359" s="116" t="s">
        <v>437</v>
      </c>
      <c r="G2359" s="116" t="s">
        <v>1768</v>
      </c>
      <c r="H2359" s="116">
        <v>1433</v>
      </c>
      <c r="I2359" s="116">
        <v>16</v>
      </c>
      <c r="J2359" s="116">
        <v>15</v>
      </c>
    </row>
    <row r="2360" spans="1:10" ht="30" x14ac:dyDescent="0.25">
      <c r="A2360" s="116">
        <v>3586</v>
      </c>
      <c r="B2360" t="s">
        <v>4182</v>
      </c>
      <c r="C2360" s="116">
        <v>25</v>
      </c>
      <c r="D2360" s="116" t="s">
        <v>28</v>
      </c>
      <c r="E2360" t="s">
        <v>1739</v>
      </c>
      <c r="F2360" s="116" t="s">
        <v>441</v>
      </c>
      <c r="G2360" s="116" t="s">
        <v>1770</v>
      </c>
      <c r="H2360" s="116">
        <v>1435</v>
      </c>
      <c r="I2360" s="116">
        <v>17</v>
      </c>
      <c r="J2360" s="116">
        <v>20</v>
      </c>
    </row>
    <row r="2361" spans="1:10" x14ac:dyDescent="0.25">
      <c r="A2361" s="116">
        <v>3587</v>
      </c>
      <c r="B2361" t="s">
        <v>4182</v>
      </c>
      <c r="C2361" s="116">
        <v>25</v>
      </c>
      <c r="D2361" s="116" t="s">
        <v>28</v>
      </c>
      <c r="E2361" t="s">
        <v>1739</v>
      </c>
      <c r="F2361" s="116" t="s">
        <v>453</v>
      </c>
      <c r="G2361" s="116" t="s">
        <v>1776</v>
      </c>
      <c r="H2361" s="116">
        <v>1441</v>
      </c>
      <c r="I2361" s="116">
        <v>18</v>
      </c>
      <c r="J2361" s="116">
        <v>31</v>
      </c>
    </row>
    <row r="2362" spans="1:10" x14ac:dyDescent="0.25">
      <c r="A2362" s="116">
        <v>3588</v>
      </c>
      <c r="B2362" t="s">
        <v>4182</v>
      </c>
      <c r="C2362" s="116">
        <v>25</v>
      </c>
      <c r="D2362" s="116" t="s">
        <v>28</v>
      </c>
      <c r="E2362" t="s">
        <v>1739</v>
      </c>
      <c r="F2362" s="116" t="s">
        <v>459</v>
      </c>
      <c r="G2362" s="116" t="s">
        <v>1779</v>
      </c>
      <c r="H2362" s="116">
        <v>1444</v>
      </c>
      <c r="I2362" s="116">
        <v>19</v>
      </c>
      <c r="J2362" s="116">
        <v>9</v>
      </c>
    </row>
    <row r="2363" spans="1:10" ht="30" x14ac:dyDescent="0.25">
      <c r="A2363" s="116">
        <v>3589</v>
      </c>
      <c r="B2363" t="s">
        <v>4182</v>
      </c>
      <c r="C2363" s="116">
        <v>25</v>
      </c>
      <c r="D2363" s="116" t="s">
        <v>28</v>
      </c>
      <c r="E2363" t="s">
        <v>1739</v>
      </c>
      <c r="F2363" s="116" t="s">
        <v>461</v>
      </c>
      <c r="G2363" s="116" t="s">
        <v>1780</v>
      </c>
      <c r="H2363" s="116">
        <v>1445</v>
      </c>
      <c r="I2363" s="116">
        <v>20</v>
      </c>
      <c r="J2363" s="116">
        <v>47</v>
      </c>
    </row>
    <row r="2364" spans="1:10" x14ac:dyDescent="0.25">
      <c r="A2364" s="116">
        <v>3590</v>
      </c>
      <c r="B2364" t="s">
        <v>4182</v>
      </c>
      <c r="C2364" s="116">
        <v>25</v>
      </c>
      <c r="D2364" s="116" t="s">
        <v>28</v>
      </c>
      <c r="E2364" t="s">
        <v>1739</v>
      </c>
      <c r="F2364" s="116" t="s">
        <v>421</v>
      </c>
      <c r="G2364" s="116" t="s">
        <v>1760</v>
      </c>
      <c r="H2364" s="116">
        <v>1425</v>
      </c>
      <c r="I2364" s="116">
        <v>21</v>
      </c>
      <c r="J2364" s="116">
        <v>13</v>
      </c>
    </row>
    <row r="2365" spans="1:10" ht="30" x14ac:dyDescent="0.25">
      <c r="A2365" s="116">
        <v>3591</v>
      </c>
      <c r="B2365" t="s">
        <v>4182</v>
      </c>
      <c r="C2365" s="116">
        <v>25</v>
      </c>
      <c r="D2365" s="116" t="s">
        <v>28</v>
      </c>
      <c r="E2365" t="s">
        <v>1739</v>
      </c>
      <c r="F2365" s="116" t="s">
        <v>465</v>
      </c>
      <c r="G2365" s="116" t="s">
        <v>1782</v>
      </c>
      <c r="H2365" s="116">
        <v>1447</v>
      </c>
      <c r="I2365" s="116">
        <v>22</v>
      </c>
      <c r="J2365" s="116">
        <v>2</v>
      </c>
    </row>
    <row r="2366" spans="1:10" ht="30" x14ac:dyDescent="0.25">
      <c r="A2366" s="116">
        <v>3592</v>
      </c>
      <c r="B2366" t="s">
        <v>4182</v>
      </c>
      <c r="C2366" s="116">
        <v>25</v>
      </c>
      <c r="D2366" s="116" t="s">
        <v>28</v>
      </c>
      <c r="E2366" t="s">
        <v>1739</v>
      </c>
      <c r="F2366" s="116" t="s">
        <v>467</v>
      </c>
      <c r="G2366" s="116" t="s">
        <v>1783</v>
      </c>
      <c r="H2366" s="116">
        <v>1448</v>
      </c>
      <c r="I2366" s="116">
        <v>23</v>
      </c>
      <c r="J2366" s="116">
        <v>18</v>
      </c>
    </row>
    <row r="2367" spans="1:10" x14ac:dyDescent="0.25">
      <c r="A2367" s="116">
        <v>3593</v>
      </c>
      <c r="B2367" t="s">
        <v>4182</v>
      </c>
      <c r="C2367" s="116">
        <v>25</v>
      </c>
      <c r="D2367" s="116" t="s">
        <v>28</v>
      </c>
      <c r="E2367" t="s">
        <v>1739</v>
      </c>
      <c r="F2367" s="116" t="s">
        <v>473</v>
      </c>
      <c r="G2367" s="116" t="s">
        <v>1786</v>
      </c>
      <c r="H2367" s="116">
        <v>1451</v>
      </c>
      <c r="I2367" s="116">
        <v>24</v>
      </c>
      <c r="J2367" s="116">
        <v>11</v>
      </c>
    </row>
    <row r="2368" spans="1:10" x14ac:dyDescent="0.25">
      <c r="A2368" s="116">
        <v>3594</v>
      </c>
      <c r="B2368" t="s">
        <v>4182</v>
      </c>
      <c r="C2368" s="116">
        <v>25</v>
      </c>
      <c r="D2368" s="116" t="s">
        <v>28</v>
      </c>
      <c r="E2368" t="s">
        <v>1739</v>
      </c>
      <c r="F2368" s="116" t="s">
        <v>433</v>
      </c>
      <c r="G2368" s="116" t="s">
        <v>1766</v>
      </c>
      <c r="H2368" s="116">
        <v>1431</v>
      </c>
      <c r="I2368" s="116">
        <v>25</v>
      </c>
      <c r="J2368" s="116">
        <v>43</v>
      </c>
    </row>
    <row r="2369" spans="1:10" x14ac:dyDescent="0.25">
      <c r="A2369" s="116">
        <v>3595</v>
      </c>
      <c r="B2369" t="s">
        <v>4183</v>
      </c>
      <c r="C2369" s="116">
        <v>25</v>
      </c>
      <c r="D2369" s="116" t="s">
        <v>51</v>
      </c>
      <c r="E2369" t="s">
        <v>1739</v>
      </c>
      <c r="F2369" s="116" t="s">
        <v>383</v>
      </c>
      <c r="G2369" s="116" t="s">
        <v>1788</v>
      </c>
      <c r="H2369" s="116">
        <v>1782</v>
      </c>
      <c r="I2369" s="116">
        <v>1</v>
      </c>
      <c r="J2369" s="116">
        <v>12</v>
      </c>
    </row>
    <row r="2370" spans="1:10" ht="30" x14ac:dyDescent="0.25">
      <c r="A2370" s="116">
        <v>3596</v>
      </c>
      <c r="B2370" t="s">
        <v>4183</v>
      </c>
      <c r="C2370" s="116">
        <v>25</v>
      </c>
      <c r="D2370" s="116" t="s">
        <v>51</v>
      </c>
      <c r="E2370" t="s">
        <v>1739</v>
      </c>
      <c r="F2370" s="116" t="s">
        <v>387</v>
      </c>
      <c r="G2370" s="116" t="s">
        <v>1790</v>
      </c>
      <c r="H2370" s="116">
        <v>1784</v>
      </c>
      <c r="I2370" s="116">
        <v>2</v>
      </c>
      <c r="J2370" s="116">
        <v>45</v>
      </c>
    </row>
    <row r="2371" spans="1:10" x14ac:dyDescent="0.25">
      <c r="A2371" s="116">
        <v>3597</v>
      </c>
      <c r="B2371" t="s">
        <v>4183</v>
      </c>
      <c r="C2371" s="116">
        <v>25</v>
      </c>
      <c r="D2371" s="116" t="s">
        <v>51</v>
      </c>
      <c r="E2371" t="s">
        <v>1739</v>
      </c>
      <c r="F2371" s="116" t="s">
        <v>389</v>
      </c>
      <c r="G2371" s="116" t="s">
        <v>1791</v>
      </c>
      <c r="H2371" s="116">
        <v>1785</v>
      </c>
      <c r="I2371" s="116">
        <v>3</v>
      </c>
      <c r="J2371" s="116">
        <v>7</v>
      </c>
    </row>
    <row r="2372" spans="1:10" x14ac:dyDescent="0.25">
      <c r="A2372" s="116">
        <v>3598</v>
      </c>
      <c r="B2372" t="s">
        <v>4183</v>
      </c>
      <c r="C2372" s="116">
        <v>25</v>
      </c>
      <c r="D2372" s="116" t="s">
        <v>51</v>
      </c>
      <c r="E2372" t="s">
        <v>1739</v>
      </c>
      <c r="F2372" s="116" t="s">
        <v>391</v>
      </c>
      <c r="G2372" s="116" t="s">
        <v>1792</v>
      </c>
      <c r="H2372" s="116">
        <v>1786</v>
      </c>
      <c r="I2372" s="116">
        <v>4</v>
      </c>
      <c r="J2372" s="116">
        <v>10</v>
      </c>
    </row>
    <row r="2373" spans="1:10" ht="30" x14ac:dyDescent="0.25">
      <c r="A2373" s="116">
        <v>3599</v>
      </c>
      <c r="B2373" t="s">
        <v>4183</v>
      </c>
      <c r="C2373" s="116">
        <v>25</v>
      </c>
      <c r="D2373" s="116" t="s">
        <v>51</v>
      </c>
      <c r="E2373" t="s">
        <v>1739</v>
      </c>
      <c r="F2373" s="116" t="s">
        <v>405</v>
      </c>
      <c r="G2373" s="116" t="s">
        <v>1799</v>
      </c>
      <c r="H2373" s="116">
        <v>1793</v>
      </c>
      <c r="I2373" s="116">
        <v>5</v>
      </c>
      <c r="J2373" s="116">
        <v>42</v>
      </c>
    </row>
    <row r="2374" spans="1:10" ht="45" x14ac:dyDescent="0.25">
      <c r="A2374" s="116">
        <v>3600</v>
      </c>
      <c r="B2374" t="s">
        <v>4183</v>
      </c>
      <c r="C2374" s="116">
        <v>25</v>
      </c>
      <c r="D2374" s="116" t="s">
        <v>51</v>
      </c>
      <c r="E2374" t="s">
        <v>1739</v>
      </c>
      <c r="F2374" s="116" t="s">
        <v>445</v>
      </c>
      <c r="G2374" s="116" t="s">
        <v>1819</v>
      </c>
      <c r="H2374" s="116">
        <v>1813</v>
      </c>
      <c r="I2374" s="116">
        <v>6</v>
      </c>
      <c r="J2374" s="116">
        <v>1</v>
      </c>
    </row>
    <row r="2375" spans="1:10" ht="30" x14ac:dyDescent="0.25">
      <c r="A2375" s="116">
        <v>3601</v>
      </c>
      <c r="B2375" t="s">
        <v>4183</v>
      </c>
      <c r="C2375" s="116">
        <v>25</v>
      </c>
      <c r="D2375" s="116" t="s">
        <v>51</v>
      </c>
      <c r="E2375" t="s">
        <v>1739</v>
      </c>
      <c r="F2375" s="116" t="s">
        <v>443</v>
      </c>
      <c r="G2375" s="116" t="s">
        <v>1818</v>
      </c>
      <c r="H2375" s="116">
        <v>1812</v>
      </c>
      <c r="I2375" s="116">
        <v>7</v>
      </c>
      <c r="J2375" s="116">
        <v>44</v>
      </c>
    </row>
    <row r="2376" spans="1:10" x14ac:dyDescent="0.25">
      <c r="A2376" s="116">
        <v>3602</v>
      </c>
      <c r="B2376" t="s">
        <v>4183</v>
      </c>
      <c r="C2376" s="116">
        <v>25</v>
      </c>
      <c r="D2376" s="116" t="s">
        <v>51</v>
      </c>
      <c r="E2376" t="s">
        <v>1739</v>
      </c>
      <c r="F2376" s="116" t="s">
        <v>401</v>
      </c>
      <c r="G2376" s="116" t="s">
        <v>1797</v>
      </c>
      <c r="H2376" s="116">
        <v>1791</v>
      </c>
      <c r="I2376" s="116">
        <v>8</v>
      </c>
      <c r="J2376" s="116">
        <v>21</v>
      </c>
    </row>
    <row r="2377" spans="1:10" x14ac:dyDescent="0.25">
      <c r="A2377" s="116">
        <v>3603</v>
      </c>
      <c r="B2377" t="s">
        <v>4183</v>
      </c>
      <c r="C2377" s="116">
        <v>25</v>
      </c>
      <c r="D2377" s="116" t="s">
        <v>51</v>
      </c>
      <c r="E2377" t="s">
        <v>1739</v>
      </c>
      <c r="F2377" s="116" t="s">
        <v>413</v>
      </c>
      <c r="G2377" s="116" t="s">
        <v>1803</v>
      </c>
      <c r="H2377" s="116">
        <v>1797</v>
      </c>
      <c r="I2377" s="116">
        <v>9</v>
      </c>
      <c r="J2377" s="116">
        <v>24</v>
      </c>
    </row>
    <row r="2378" spans="1:10" x14ac:dyDescent="0.25">
      <c r="A2378" s="116">
        <v>3604</v>
      </c>
      <c r="B2378" t="s">
        <v>4183</v>
      </c>
      <c r="C2378" s="116">
        <v>25</v>
      </c>
      <c r="D2378" s="116" t="s">
        <v>51</v>
      </c>
      <c r="E2378" t="s">
        <v>1739</v>
      </c>
      <c r="F2378" s="116" t="s">
        <v>409</v>
      </c>
      <c r="G2378" s="116" t="s">
        <v>1801</v>
      </c>
      <c r="H2378" s="116">
        <v>1795</v>
      </c>
      <c r="I2378" s="116">
        <v>10</v>
      </c>
      <c r="J2378" s="116">
        <v>17</v>
      </c>
    </row>
    <row r="2379" spans="1:10" ht="45" x14ac:dyDescent="0.25">
      <c r="A2379" s="116">
        <v>3605</v>
      </c>
      <c r="B2379" t="s">
        <v>4183</v>
      </c>
      <c r="C2379" s="116">
        <v>25</v>
      </c>
      <c r="D2379" s="116" t="s">
        <v>51</v>
      </c>
      <c r="E2379" t="s">
        <v>1739</v>
      </c>
      <c r="F2379" s="116" t="s">
        <v>451</v>
      </c>
      <c r="G2379" s="116" t="s">
        <v>1822</v>
      </c>
      <c r="H2379" s="116">
        <v>1816</v>
      </c>
      <c r="I2379" s="116">
        <v>11</v>
      </c>
      <c r="J2379" s="116">
        <v>27</v>
      </c>
    </row>
    <row r="2380" spans="1:10" ht="45" x14ac:dyDescent="0.25">
      <c r="A2380" s="116">
        <v>3606</v>
      </c>
      <c r="B2380" t="s">
        <v>4183</v>
      </c>
      <c r="C2380" s="116">
        <v>25</v>
      </c>
      <c r="D2380" s="116" t="s">
        <v>51</v>
      </c>
      <c r="E2380" t="s">
        <v>1739</v>
      </c>
      <c r="F2380" s="116" t="s">
        <v>463</v>
      </c>
      <c r="G2380" s="116" t="s">
        <v>1828</v>
      </c>
      <c r="H2380" s="116">
        <v>1822</v>
      </c>
      <c r="I2380" s="116">
        <v>12</v>
      </c>
      <c r="J2380" s="116">
        <v>19</v>
      </c>
    </row>
    <row r="2381" spans="1:10" x14ac:dyDescent="0.25">
      <c r="A2381" s="116">
        <v>3607</v>
      </c>
      <c r="B2381" t="s">
        <v>4183</v>
      </c>
      <c r="C2381" s="116">
        <v>25</v>
      </c>
      <c r="D2381" s="116" t="s">
        <v>51</v>
      </c>
      <c r="E2381" t="s">
        <v>1739</v>
      </c>
      <c r="F2381" s="116" t="s">
        <v>417</v>
      </c>
      <c r="G2381" s="116" t="s">
        <v>1805</v>
      </c>
      <c r="H2381" s="116">
        <v>1799</v>
      </c>
      <c r="I2381" s="116">
        <v>13</v>
      </c>
      <c r="J2381" s="116">
        <v>16</v>
      </c>
    </row>
    <row r="2382" spans="1:10" ht="30" x14ac:dyDescent="0.25">
      <c r="A2382" s="116">
        <v>3608</v>
      </c>
      <c r="B2382" t="s">
        <v>4183</v>
      </c>
      <c r="C2382" s="116">
        <v>25</v>
      </c>
      <c r="D2382" s="116" t="s">
        <v>51</v>
      </c>
      <c r="E2382" t="s">
        <v>1739</v>
      </c>
      <c r="F2382" s="116" t="s">
        <v>431</v>
      </c>
      <c r="G2382" s="116" t="s">
        <v>1812</v>
      </c>
      <c r="H2382" s="116">
        <v>1806</v>
      </c>
      <c r="I2382" s="116">
        <v>14</v>
      </c>
      <c r="J2382" s="116">
        <v>30</v>
      </c>
    </row>
    <row r="2383" spans="1:10" x14ac:dyDescent="0.25">
      <c r="A2383" s="116">
        <v>3609</v>
      </c>
      <c r="B2383" t="s">
        <v>4183</v>
      </c>
      <c r="C2383" s="116">
        <v>25</v>
      </c>
      <c r="D2383" s="116" t="s">
        <v>51</v>
      </c>
      <c r="E2383" t="s">
        <v>1739</v>
      </c>
      <c r="F2383" s="116" t="s">
        <v>429</v>
      </c>
      <c r="G2383" s="116" t="s">
        <v>1811</v>
      </c>
      <c r="H2383" s="116">
        <v>1805</v>
      </c>
      <c r="I2383" s="116">
        <v>15</v>
      </c>
      <c r="J2383" s="116">
        <v>5</v>
      </c>
    </row>
    <row r="2384" spans="1:10" x14ac:dyDescent="0.25">
      <c r="A2384" s="116">
        <v>3610</v>
      </c>
      <c r="B2384" t="s">
        <v>4183</v>
      </c>
      <c r="C2384" s="116">
        <v>25</v>
      </c>
      <c r="D2384" s="116" t="s">
        <v>51</v>
      </c>
      <c r="E2384" t="s">
        <v>1739</v>
      </c>
      <c r="F2384" s="116" t="s">
        <v>437</v>
      </c>
      <c r="G2384" s="116" t="s">
        <v>1815</v>
      </c>
      <c r="H2384" s="116">
        <v>1809</v>
      </c>
      <c r="I2384" s="116">
        <v>16</v>
      </c>
      <c r="J2384" s="116">
        <v>15</v>
      </c>
    </row>
    <row r="2385" spans="1:10" ht="30" x14ac:dyDescent="0.25">
      <c r="A2385" s="116">
        <v>3611</v>
      </c>
      <c r="B2385" t="s">
        <v>4183</v>
      </c>
      <c r="C2385" s="116">
        <v>25</v>
      </c>
      <c r="D2385" s="116" t="s">
        <v>51</v>
      </c>
      <c r="E2385" t="s">
        <v>1739</v>
      </c>
      <c r="F2385" s="116" t="s">
        <v>441</v>
      </c>
      <c r="G2385" s="116" t="s">
        <v>1817</v>
      </c>
      <c r="H2385" s="116">
        <v>1811</v>
      </c>
      <c r="I2385" s="116">
        <v>17</v>
      </c>
      <c r="J2385" s="116">
        <v>20</v>
      </c>
    </row>
    <row r="2386" spans="1:10" x14ac:dyDescent="0.25">
      <c r="A2386" s="116">
        <v>3612</v>
      </c>
      <c r="B2386" t="s">
        <v>4183</v>
      </c>
      <c r="C2386" s="116">
        <v>25</v>
      </c>
      <c r="D2386" s="116" t="s">
        <v>51</v>
      </c>
      <c r="E2386" t="s">
        <v>1739</v>
      </c>
      <c r="F2386" s="116" t="s">
        <v>453</v>
      </c>
      <c r="G2386" s="116" t="s">
        <v>1823</v>
      </c>
      <c r="H2386" s="116">
        <v>1817</v>
      </c>
      <c r="I2386" s="116">
        <v>18</v>
      </c>
      <c r="J2386" s="116">
        <v>31</v>
      </c>
    </row>
    <row r="2387" spans="1:10" ht="30" x14ac:dyDescent="0.25">
      <c r="A2387" s="116">
        <v>3613</v>
      </c>
      <c r="B2387" t="s">
        <v>4183</v>
      </c>
      <c r="C2387" s="116">
        <v>25</v>
      </c>
      <c r="D2387" s="116" t="s">
        <v>51</v>
      </c>
      <c r="E2387" t="s">
        <v>1739</v>
      </c>
      <c r="F2387" s="116" t="s">
        <v>459</v>
      </c>
      <c r="G2387" s="116" t="s">
        <v>1826</v>
      </c>
      <c r="H2387" s="116">
        <v>1820</v>
      </c>
      <c r="I2387" s="116">
        <v>19</v>
      </c>
      <c r="J2387" s="116">
        <v>9</v>
      </c>
    </row>
    <row r="2388" spans="1:10" ht="30" x14ac:dyDescent="0.25">
      <c r="A2388" s="116">
        <v>3614</v>
      </c>
      <c r="B2388" t="s">
        <v>4183</v>
      </c>
      <c r="C2388" s="116">
        <v>25</v>
      </c>
      <c r="D2388" s="116" t="s">
        <v>51</v>
      </c>
      <c r="E2388" t="s">
        <v>1739</v>
      </c>
      <c r="F2388" s="116" t="s">
        <v>461</v>
      </c>
      <c r="G2388" s="116" t="s">
        <v>1827</v>
      </c>
      <c r="H2388" s="116">
        <v>1821</v>
      </c>
      <c r="I2388" s="116">
        <v>20</v>
      </c>
      <c r="J2388" s="116">
        <v>47</v>
      </c>
    </row>
    <row r="2389" spans="1:10" x14ac:dyDescent="0.25">
      <c r="A2389" s="116">
        <v>3615</v>
      </c>
      <c r="B2389" t="s">
        <v>4183</v>
      </c>
      <c r="C2389" s="116">
        <v>25</v>
      </c>
      <c r="D2389" s="116" t="s">
        <v>51</v>
      </c>
      <c r="E2389" t="s">
        <v>1739</v>
      </c>
      <c r="F2389" s="116" t="s">
        <v>421</v>
      </c>
      <c r="G2389" s="116" t="s">
        <v>1807</v>
      </c>
      <c r="H2389" s="116">
        <v>1801</v>
      </c>
      <c r="I2389" s="116">
        <v>21</v>
      </c>
      <c r="J2389" s="116">
        <v>13</v>
      </c>
    </row>
    <row r="2390" spans="1:10" ht="30" x14ac:dyDescent="0.25">
      <c r="A2390" s="116">
        <v>3616</v>
      </c>
      <c r="B2390" t="s">
        <v>4183</v>
      </c>
      <c r="C2390" s="116">
        <v>25</v>
      </c>
      <c r="D2390" s="116" t="s">
        <v>51</v>
      </c>
      <c r="E2390" t="s">
        <v>1739</v>
      </c>
      <c r="F2390" s="116" t="s">
        <v>465</v>
      </c>
      <c r="G2390" s="116" t="s">
        <v>1829</v>
      </c>
      <c r="H2390" s="116">
        <v>1823</v>
      </c>
      <c r="I2390" s="116">
        <v>22</v>
      </c>
      <c r="J2390" s="116">
        <v>2</v>
      </c>
    </row>
    <row r="2391" spans="1:10" ht="30" x14ac:dyDescent="0.25">
      <c r="A2391" s="116">
        <v>3617</v>
      </c>
      <c r="B2391" t="s">
        <v>4183</v>
      </c>
      <c r="C2391" s="116">
        <v>25</v>
      </c>
      <c r="D2391" s="116" t="s">
        <v>51</v>
      </c>
      <c r="E2391" t="s">
        <v>1739</v>
      </c>
      <c r="F2391" s="116" t="s">
        <v>467</v>
      </c>
      <c r="G2391" s="116" t="s">
        <v>1830</v>
      </c>
      <c r="H2391" s="116">
        <v>1824</v>
      </c>
      <c r="I2391" s="116">
        <v>23</v>
      </c>
      <c r="J2391" s="116">
        <v>18</v>
      </c>
    </row>
    <row r="2392" spans="1:10" x14ac:dyDescent="0.25">
      <c r="A2392" s="116">
        <v>3618</v>
      </c>
      <c r="B2392" t="s">
        <v>4183</v>
      </c>
      <c r="C2392" s="116">
        <v>25</v>
      </c>
      <c r="D2392" s="116" t="s">
        <v>51</v>
      </c>
      <c r="E2392" t="s">
        <v>1739</v>
      </c>
      <c r="F2392" s="116" t="s">
        <v>473</v>
      </c>
      <c r="G2392" s="116" t="s">
        <v>1833</v>
      </c>
      <c r="H2392" s="116">
        <v>1827</v>
      </c>
      <c r="I2392" s="116">
        <v>24</v>
      </c>
      <c r="J2392" s="116">
        <v>11</v>
      </c>
    </row>
    <row r="2393" spans="1:10" ht="30" x14ac:dyDescent="0.25">
      <c r="A2393" s="116">
        <v>3619</v>
      </c>
      <c r="B2393" t="s">
        <v>4183</v>
      </c>
      <c r="C2393" s="116">
        <v>25</v>
      </c>
      <c r="D2393" s="116" t="s">
        <v>51</v>
      </c>
      <c r="E2393" t="s">
        <v>1739</v>
      </c>
      <c r="F2393" s="116" t="s">
        <v>433</v>
      </c>
      <c r="G2393" s="116" t="s">
        <v>1813</v>
      </c>
      <c r="H2393" s="116">
        <v>1807</v>
      </c>
      <c r="I2393" s="116">
        <v>25</v>
      </c>
      <c r="J2393" s="116">
        <v>43</v>
      </c>
    </row>
    <row r="2394" spans="1:10" x14ac:dyDescent="0.25">
      <c r="A2394" s="116">
        <v>3620</v>
      </c>
      <c r="B2394" t="s">
        <v>4184</v>
      </c>
      <c r="C2394" s="116">
        <v>25</v>
      </c>
      <c r="D2394" s="116" t="s">
        <v>28</v>
      </c>
      <c r="E2394" t="s">
        <v>1834</v>
      </c>
      <c r="F2394" s="116" t="s">
        <v>383</v>
      </c>
      <c r="G2394" s="116" t="s">
        <v>1836</v>
      </c>
      <c r="H2394" s="116">
        <v>1453</v>
      </c>
      <c r="I2394" s="116">
        <v>1</v>
      </c>
      <c r="J2394" s="116">
        <v>12</v>
      </c>
    </row>
    <row r="2395" spans="1:10" x14ac:dyDescent="0.25">
      <c r="A2395" s="116">
        <v>3621</v>
      </c>
      <c r="B2395" t="s">
        <v>4184</v>
      </c>
      <c r="C2395" s="116">
        <v>25</v>
      </c>
      <c r="D2395" s="116" t="s">
        <v>28</v>
      </c>
      <c r="E2395" t="s">
        <v>1834</v>
      </c>
      <c r="F2395" s="116" t="s">
        <v>387</v>
      </c>
      <c r="G2395" s="116" t="s">
        <v>1838</v>
      </c>
      <c r="H2395" s="116">
        <v>1455</v>
      </c>
      <c r="I2395" s="116">
        <v>2</v>
      </c>
      <c r="J2395" s="116">
        <v>45</v>
      </c>
    </row>
    <row r="2396" spans="1:10" x14ac:dyDescent="0.25">
      <c r="A2396" s="116">
        <v>3622</v>
      </c>
      <c r="B2396" t="s">
        <v>4184</v>
      </c>
      <c r="C2396" s="116">
        <v>25</v>
      </c>
      <c r="D2396" s="116" t="s">
        <v>28</v>
      </c>
      <c r="E2396" t="s">
        <v>1834</v>
      </c>
      <c r="F2396" s="116" t="s">
        <v>389</v>
      </c>
      <c r="G2396" s="116" t="s">
        <v>1839</v>
      </c>
      <c r="H2396" s="116">
        <v>1456</v>
      </c>
      <c r="I2396" s="116">
        <v>3</v>
      </c>
      <c r="J2396" s="116">
        <v>7</v>
      </c>
    </row>
    <row r="2397" spans="1:10" x14ac:dyDescent="0.25">
      <c r="A2397" s="116">
        <v>3623</v>
      </c>
      <c r="B2397" t="s">
        <v>4184</v>
      </c>
      <c r="C2397" s="116">
        <v>25</v>
      </c>
      <c r="D2397" s="116" t="s">
        <v>28</v>
      </c>
      <c r="E2397" t="s">
        <v>1834</v>
      </c>
      <c r="F2397" s="116" t="s">
        <v>391</v>
      </c>
      <c r="G2397" s="116" t="s">
        <v>1840</v>
      </c>
      <c r="H2397" s="116">
        <v>1457</v>
      </c>
      <c r="I2397" s="116">
        <v>4</v>
      </c>
      <c r="J2397" s="116">
        <v>10</v>
      </c>
    </row>
    <row r="2398" spans="1:10" x14ac:dyDescent="0.25">
      <c r="A2398" s="116">
        <v>3624</v>
      </c>
      <c r="B2398" t="s">
        <v>4184</v>
      </c>
      <c r="C2398" s="116">
        <v>25</v>
      </c>
      <c r="D2398" s="116" t="s">
        <v>28</v>
      </c>
      <c r="E2398" t="s">
        <v>1834</v>
      </c>
      <c r="F2398" s="116" t="s">
        <v>405</v>
      </c>
      <c r="G2398" s="116" t="s">
        <v>1847</v>
      </c>
      <c r="H2398" s="116">
        <v>1464</v>
      </c>
      <c r="I2398" s="116">
        <v>5</v>
      </c>
      <c r="J2398" s="116">
        <v>42</v>
      </c>
    </row>
    <row r="2399" spans="1:10" x14ac:dyDescent="0.25">
      <c r="A2399" s="116">
        <v>3625</v>
      </c>
      <c r="B2399" t="s">
        <v>4184</v>
      </c>
      <c r="C2399" s="116">
        <v>25</v>
      </c>
      <c r="D2399" s="116" t="s">
        <v>28</v>
      </c>
      <c r="E2399" t="s">
        <v>1834</v>
      </c>
      <c r="F2399" s="116" t="s">
        <v>445</v>
      </c>
      <c r="G2399" s="116" t="s">
        <v>1867</v>
      </c>
      <c r="H2399" s="116">
        <v>1484</v>
      </c>
      <c r="I2399" s="116">
        <v>6</v>
      </c>
      <c r="J2399" s="116">
        <v>1</v>
      </c>
    </row>
    <row r="2400" spans="1:10" x14ac:dyDescent="0.25">
      <c r="A2400" s="116">
        <v>3626</v>
      </c>
      <c r="B2400" t="s">
        <v>4184</v>
      </c>
      <c r="C2400" s="116">
        <v>25</v>
      </c>
      <c r="D2400" s="116" t="s">
        <v>28</v>
      </c>
      <c r="E2400" t="s">
        <v>1834</v>
      </c>
      <c r="F2400" s="116" t="s">
        <v>443</v>
      </c>
      <c r="G2400" s="116" t="s">
        <v>1866</v>
      </c>
      <c r="H2400" s="116">
        <v>1483</v>
      </c>
      <c r="I2400" s="116">
        <v>7</v>
      </c>
      <c r="J2400" s="116">
        <v>44</v>
      </c>
    </row>
    <row r="2401" spans="1:10" x14ac:dyDescent="0.25">
      <c r="A2401" s="116">
        <v>3627</v>
      </c>
      <c r="B2401" t="s">
        <v>4184</v>
      </c>
      <c r="C2401" s="116">
        <v>25</v>
      </c>
      <c r="D2401" s="116" t="s">
        <v>28</v>
      </c>
      <c r="E2401" t="s">
        <v>1834</v>
      </c>
      <c r="F2401" s="116" t="s">
        <v>401</v>
      </c>
      <c r="G2401" s="116" t="s">
        <v>1845</v>
      </c>
      <c r="H2401" s="116">
        <v>1462</v>
      </c>
      <c r="I2401" s="116">
        <v>8</v>
      </c>
      <c r="J2401" s="116">
        <v>21</v>
      </c>
    </row>
    <row r="2402" spans="1:10" x14ac:dyDescent="0.25">
      <c r="A2402" s="116">
        <v>3628</v>
      </c>
      <c r="B2402" t="s">
        <v>4184</v>
      </c>
      <c r="C2402" s="116">
        <v>25</v>
      </c>
      <c r="D2402" s="116" t="s">
        <v>28</v>
      </c>
      <c r="E2402" t="s">
        <v>1834</v>
      </c>
      <c r="F2402" s="116" t="s">
        <v>413</v>
      </c>
      <c r="G2402" s="116" t="s">
        <v>1851</v>
      </c>
      <c r="H2402" s="116">
        <v>1468</v>
      </c>
      <c r="I2402" s="116">
        <v>9</v>
      </c>
      <c r="J2402" s="116">
        <v>24</v>
      </c>
    </row>
    <row r="2403" spans="1:10" x14ac:dyDescent="0.25">
      <c r="A2403" s="116">
        <v>3629</v>
      </c>
      <c r="B2403" t="s">
        <v>4184</v>
      </c>
      <c r="C2403" s="116">
        <v>25</v>
      </c>
      <c r="D2403" s="116" t="s">
        <v>28</v>
      </c>
      <c r="E2403" t="s">
        <v>1834</v>
      </c>
      <c r="F2403" s="116" t="s">
        <v>409</v>
      </c>
      <c r="G2403" s="116" t="s">
        <v>1849</v>
      </c>
      <c r="H2403" s="116">
        <v>1466</v>
      </c>
      <c r="I2403" s="116">
        <v>10</v>
      </c>
      <c r="J2403" s="116">
        <v>17</v>
      </c>
    </row>
    <row r="2404" spans="1:10" x14ac:dyDescent="0.25">
      <c r="A2404" s="116">
        <v>3630</v>
      </c>
      <c r="B2404" t="s">
        <v>4184</v>
      </c>
      <c r="C2404" s="116">
        <v>25</v>
      </c>
      <c r="D2404" s="116" t="s">
        <v>28</v>
      </c>
      <c r="E2404" t="s">
        <v>1834</v>
      </c>
      <c r="F2404" s="116" t="s">
        <v>451</v>
      </c>
      <c r="G2404" s="116" t="s">
        <v>1870</v>
      </c>
      <c r="H2404" s="116">
        <v>1487</v>
      </c>
      <c r="I2404" s="116">
        <v>11</v>
      </c>
      <c r="J2404" s="116">
        <v>27</v>
      </c>
    </row>
    <row r="2405" spans="1:10" x14ac:dyDescent="0.25">
      <c r="A2405" s="116">
        <v>3631</v>
      </c>
      <c r="B2405" t="s">
        <v>4184</v>
      </c>
      <c r="C2405" s="116">
        <v>25</v>
      </c>
      <c r="D2405" s="116" t="s">
        <v>28</v>
      </c>
      <c r="E2405" t="s">
        <v>1834</v>
      </c>
      <c r="F2405" s="116" t="s">
        <v>463</v>
      </c>
      <c r="G2405" s="116" t="s">
        <v>1876</v>
      </c>
      <c r="H2405" s="116">
        <v>1493</v>
      </c>
      <c r="I2405" s="116">
        <v>12</v>
      </c>
      <c r="J2405" s="116">
        <v>19</v>
      </c>
    </row>
    <row r="2406" spans="1:10" x14ac:dyDescent="0.25">
      <c r="A2406" s="116">
        <v>3632</v>
      </c>
      <c r="B2406" t="s">
        <v>4184</v>
      </c>
      <c r="C2406" s="116">
        <v>25</v>
      </c>
      <c r="D2406" s="116" t="s">
        <v>28</v>
      </c>
      <c r="E2406" t="s">
        <v>1834</v>
      </c>
      <c r="F2406" s="116" t="s">
        <v>417</v>
      </c>
      <c r="G2406" s="116" t="s">
        <v>1853</v>
      </c>
      <c r="H2406" s="116">
        <v>1470</v>
      </c>
      <c r="I2406" s="116">
        <v>13</v>
      </c>
      <c r="J2406" s="116">
        <v>16</v>
      </c>
    </row>
    <row r="2407" spans="1:10" x14ac:dyDescent="0.25">
      <c r="A2407" s="116">
        <v>3633</v>
      </c>
      <c r="B2407" t="s">
        <v>4184</v>
      </c>
      <c r="C2407" s="116">
        <v>25</v>
      </c>
      <c r="D2407" s="116" t="s">
        <v>28</v>
      </c>
      <c r="E2407" t="s">
        <v>1834</v>
      </c>
      <c r="F2407" s="116" t="s">
        <v>431</v>
      </c>
      <c r="G2407" s="116" t="s">
        <v>1860</v>
      </c>
      <c r="H2407" s="116">
        <v>1477</v>
      </c>
      <c r="I2407" s="116">
        <v>14</v>
      </c>
      <c r="J2407" s="116">
        <v>30</v>
      </c>
    </row>
    <row r="2408" spans="1:10" x14ac:dyDescent="0.25">
      <c r="A2408" s="116">
        <v>3634</v>
      </c>
      <c r="B2408" t="s">
        <v>4184</v>
      </c>
      <c r="C2408" s="116">
        <v>25</v>
      </c>
      <c r="D2408" s="116" t="s">
        <v>28</v>
      </c>
      <c r="E2408" t="s">
        <v>1834</v>
      </c>
      <c r="F2408" s="116" t="s">
        <v>429</v>
      </c>
      <c r="G2408" s="116" t="s">
        <v>1859</v>
      </c>
      <c r="H2408" s="116">
        <v>1476</v>
      </c>
      <c r="I2408" s="116">
        <v>15</v>
      </c>
      <c r="J2408" s="116">
        <v>5</v>
      </c>
    </row>
    <row r="2409" spans="1:10" x14ac:dyDescent="0.25">
      <c r="A2409" s="116">
        <v>3635</v>
      </c>
      <c r="B2409" t="s">
        <v>4184</v>
      </c>
      <c r="C2409" s="116">
        <v>25</v>
      </c>
      <c r="D2409" s="116" t="s">
        <v>28</v>
      </c>
      <c r="E2409" t="s">
        <v>1834</v>
      </c>
      <c r="F2409" s="116" t="s">
        <v>437</v>
      </c>
      <c r="G2409" s="116" t="s">
        <v>1863</v>
      </c>
      <c r="H2409" s="116">
        <v>1480</v>
      </c>
      <c r="I2409" s="116">
        <v>16</v>
      </c>
      <c r="J2409" s="116">
        <v>15</v>
      </c>
    </row>
    <row r="2410" spans="1:10" x14ac:dyDescent="0.25">
      <c r="A2410" s="116">
        <v>3636</v>
      </c>
      <c r="B2410" t="s">
        <v>4184</v>
      </c>
      <c r="C2410" s="116">
        <v>25</v>
      </c>
      <c r="D2410" s="116" t="s">
        <v>28</v>
      </c>
      <c r="E2410" t="s">
        <v>1834</v>
      </c>
      <c r="F2410" s="116" t="s">
        <v>441</v>
      </c>
      <c r="G2410" s="116" t="s">
        <v>1865</v>
      </c>
      <c r="H2410" s="116">
        <v>1482</v>
      </c>
      <c r="I2410" s="116">
        <v>17</v>
      </c>
      <c r="J2410" s="116">
        <v>20</v>
      </c>
    </row>
    <row r="2411" spans="1:10" x14ac:dyDescent="0.25">
      <c r="A2411" s="116">
        <v>3637</v>
      </c>
      <c r="B2411" t="s">
        <v>4184</v>
      </c>
      <c r="C2411" s="116">
        <v>25</v>
      </c>
      <c r="D2411" s="116" t="s">
        <v>28</v>
      </c>
      <c r="E2411" t="s">
        <v>1834</v>
      </c>
      <c r="F2411" s="116" t="s">
        <v>453</v>
      </c>
      <c r="G2411" s="116" t="s">
        <v>1871</v>
      </c>
      <c r="H2411" s="116">
        <v>1488</v>
      </c>
      <c r="I2411" s="116">
        <v>18</v>
      </c>
      <c r="J2411" s="116">
        <v>31</v>
      </c>
    </row>
    <row r="2412" spans="1:10" x14ac:dyDescent="0.25">
      <c r="A2412" s="116">
        <v>3638</v>
      </c>
      <c r="B2412" t="s">
        <v>4184</v>
      </c>
      <c r="C2412" s="116">
        <v>25</v>
      </c>
      <c r="D2412" s="116" t="s">
        <v>28</v>
      </c>
      <c r="E2412" t="s">
        <v>1834</v>
      </c>
      <c r="F2412" s="116" t="s">
        <v>459</v>
      </c>
      <c r="G2412" s="116" t="s">
        <v>1874</v>
      </c>
      <c r="H2412" s="116">
        <v>1491</v>
      </c>
      <c r="I2412" s="116">
        <v>19</v>
      </c>
      <c r="J2412" s="116">
        <v>9</v>
      </c>
    </row>
    <row r="2413" spans="1:10" x14ac:dyDescent="0.25">
      <c r="A2413" s="116">
        <v>3639</v>
      </c>
      <c r="B2413" t="s">
        <v>4184</v>
      </c>
      <c r="C2413" s="116">
        <v>25</v>
      </c>
      <c r="D2413" s="116" t="s">
        <v>28</v>
      </c>
      <c r="E2413" t="s">
        <v>1834</v>
      </c>
      <c r="F2413" s="116" t="s">
        <v>461</v>
      </c>
      <c r="G2413" s="116" t="s">
        <v>1875</v>
      </c>
      <c r="H2413" s="116">
        <v>1492</v>
      </c>
      <c r="I2413" s="116">
        <v>20</v>
      </c>
      <c r="J2413" s="116">
        <v>47</v>
      </c>
    </row>
    <row r="2414" spans="1:10" x14ac:dyDescent="0.25">
      <c r="A2414" s="116">
        <v>3640</v>
      </c>
      <c r="B2414" t="s">
        <v>4184</v>
      </c>
      <c r="C2414" s="116">
        <v>25</v>
      </c>
      <c r="D2414" s="116" t="s">
        <v>28</v>
      </c>
      <c r="E2414" t="s">
        <v>1834</v>
      </c>
      <c r="F2414" s="116" t="s">
        <v>421</v>
      </c>
      <c r="G2414" s="116" t="s">
        <v>1855</v>
      </c>
      <c r="H2414" s="116">
        <v>1472</v>
      </c>
      <c r="I2414" s="116">
        <v>21</v>
      </c>
      <c r="J2414" s="116">
        <v>13</v>
      </c>
    </row>
    <row r="2415" spans="1:10" x14ac:dyDescent="0.25">
      <c r="A2415" s="116">
        <v>3641</v>
      </c>
      <c r="B2415" t="s">
        <v>4184</v>
      </c>
      <c r="C2415" s="116">
        <v>25</v>
      </c>
      <c r="D2415" s="116" t="s">
        <v>28</v>
      </c>
      <c r="E2415" t="s">
        <v>1834</v>
      </c>
      <c r="F2415" s="116" t="s">
        <v>465</v>
      </c>
      <c r="G2415" s="116" t="s">
        <v>1877</v>
      </c>
      <c r="H2415" s="116">
        <v>1494</v>
      </c>
      <c r="I2415" s="116">
        <v>22</v>
      </c>
      <c r="J2415" s="116">
        <v>2</v>
      </c>
    </row>
    <row r="2416" spans="1:10" x14ac:dyDescent="0.25">
      <c r="A2416" s="116">
        <v>3642</v>
      </c>
      <c r="B2416" t="s">
        <v>4184</v>
      </c>
      <c r="C2416" s="116">
        <v>25</v>
      </c>
      <c r="D2416" s="116" t="s">
        <v>28</v>
      </c>
      <c r="E2416" t="s">
        <v>1834</v>
      </c>
      <c r="F2416" s="116" t="s">
        <v>467</v>
      </c>
      <c r="G2416" s="116" t="s">
        <v>1878</v>
      </c>
      <c r="H2416" s="116">
        <v>1495</v>
      </c>
      <c r="I2416" s="116">
        <v>23</v>
      </c>
      <c r="J2416" s="116">
        <v>18</v>
      </c>
    </row>
    <row r="2417" spans="1:10" x14ac:dyDescent="0.25">
      <c r="A2417" s="116">
        <v>3643</v>
      </c>
      <c r="B2417" t="s">
        <v>4184</v>
      </c>
      <c r="C2417" s="116">
        <v>25</v>
      </c>
      <c r="D2417" s="116" t="s">
        <v>28</v>
      </c>
      <c r="E2417" t="s">
        <v>1834</v>
      </c>
      <c r="F2417" s="116" t="s">
        <v>473</v>
      </c>
      <c r="G2417" s="116" t="s">
        <v>1880</v>
      </c>
      <c r="H2417" s="116">
        <v>1498</v>
      </c>
      <c r="I2417" s="116">
        <v>24</v>
      </c>
      <c r="J2417" s="116">
        <v>11</v>
      </c>
    </row>
    <row r="2418" spans="1:10" x14ac:dyDescent="0.25">
      <c r="A2418" s="116">
        <v>3644</v>
      </c>
      <c r="B2418" t="s">
        <v>4184</v>
      </c>
      <c r="C2418" s="116">
        <v>25</v>
      </c>
      <c r="D2418" s="116" t="s">
        <v>28</v>
      </c>
      <c r="E2418" t="s">
        <v>1834</v>
      </c>
      <c r="F2418" s="116" t="s">
        <v>433</v>
      </c>
      <c r="G2418" s="116" t="s">
        <v>1861</v>
      </c>
      <c r="H2418" s="116">
        <v>1478</v>
      </c>
      <c r="I2418" s="116">
        <v>25</v>
      </c>
      <c r="J2418" s="116">
        <v>43</v>
      </c>
    </row>
    <row r="2419" spans="1:10" x14ac:dyDescent="0.25">
      <c r="A2419" s="116">
        <v>3645</v>
      </c>
      <c r="B2419" t="s">
        <v>4185</v>
      </c>
      <c r="C2419" s="116">
        <v>25</v>
      </c>
      <c r="D2419" s="116" t="s">
        <v>51</v>
      </c>
      <c r="E2419" t="s">
        <v>1834</v>
      </c>
      <c r="F2419" s="116" t="s">
        <v>383</v>
      </c>
      <c r="G2419" s="116" t="s">
        <v>1882</v>
      </c>
      <c r="H2419" s="116">
        <v>1829</v>
      </c>
      <c r="I2419" s="116">
        <v>1</v>
      </c>
      <c r="J2419" s="116">
        <v>12</v>
      </c>
    </row>
    <row r="2420" spans="1:10" x14ac:dyDescent="0.25">
      <c r="A2420" s="116">
        <v>3646</v>
      </c>
      <c r="B2420" t="s">
        <v>4185</v>
      </c>
      <c r="C2420" s="116">
        <v>25</v>
      </c>
      <c r="D2420" s="116" t="s">
        <v>51</v>
      </c>
      <c r="E2420" t="s">
        <v>1834</v>
      </c>
      <c r="F2420" s="116" t="s">
        <v>387</v>
      </c>
      <c r="G2420" s="116" t="s">
        <v>1884</v>
      </c>
      <c r="H2420" s="116">
        <v>1831</v>
      </c>
      <c r="I2420" s="116">
        <v>2</v>
      </c>
      <c r="J2420" s="116">
        <v>45</v>
      </c>
    </row>
    <row r="2421" spans="1:10" x14ac:dyDescent="0.25">
      <c r="A2421" s="116">
        <v>3647</v>
      </c>
      <c r="B2421" t="s">
        <v>4185</v>
      </c>
      <c r="C2421" s="116">
        <v>25</v>
      </c>
      <c r="D2421" s="116" t="s">
        <v>51</v>
      </c>
      <c r="E2421" t="s">
        <v>1834</v>
      </c>
      <c r="F2421" s="116" t="s">
        <v>389</v>
      </c>
      <c r="G2421" s="116" t="s">
        <v>1885</v>
      </c>
      <c r="H2421" s="116">
        <v>1832</v>
      </c>
      <c r="I2421" s="116">
        <v>3</v>
      </c>
      <c r="J2421" s="116">
        <v>7</v>
      </c>
    </row>
    <row r="2422" spans="1:10" x14ac:dyDescent="0.25">
      <c r="A2422" s="116">
        <v>3648</v>
      </c>
      <c r="B2422" t="s">
        <v>4185</v>
      </c>
      <c r="C2422" s="116">
        <v>25</v>
      </c>
      <c r="D2422" s="116" t="s">
        <v>51</v>
      </c>
      <c r="E2422" t="s">
        <v>1834</v>
      </c>
      <c r="F2422" s="116" t="s">
        <v>391</v>
      </c>
      <c r="G2422" s="116" t="s">
        <v>1886</v>
      </c>
      <c r="H2422" s="116">
        <v>1833</v>
      </c>
      <c r="I2422" s="116">
        <v>4</v>
      </c>
      <c r="J2422" s="116">
        <v>10</v>
      </c>
    </row>
    <row r="2423" spans="1:10" x14ac:dyDescent="0.25">
      <c r="A2423" s="116">
        <v>3649</v>
      </c>
      <c r="B2423" t="s">
        <v>4185</v>
      </c>
      <c r="C2423" s="116">
        <v>25</v>
      </c>
      <c r="D2423" s="116" t="s">
        <v>51</v>
      </c>
      <c r="E2423" t="s">
        <v>1834</v>
      </c>
      <c r="F2423" s="116" t="s">
        <v>405</v>
      </c>
      <c r="G2423" s="116" t="s">
        <v>1893</v>
      </c>
      <c r="H2423" s="116">
        <v>1840</v>
      </c>
      <c r="I2423" s="116">
        <v>5</v>
      </c>
      <c r="J2423" s="116">
        <v>42</v>
      </c>
    </row>
    <row r="2424" spans="1:10" x14ac:dyDescent="0.25">
      <c r="A2424" s="116">
        <v>3650</v>
      </c>
      <c r="B2424" t="s">
        <v>4185</v>
      </c>
      <c r="C2424" s="116">
        <v>25</v>
      </c>
      <c r="D2424" s="116" t="s">
        <v>51</v>
      </c>
      <c r="E2424" t="s">
        <v>1834</v>
      </c>
      <c r="F2424" s="116" t="s">
        <v>445</v>
      </c>
      <c r="G2424" s="116" t="s">
        <v>1912</v>
      </c>
      <c r="H2424" s="116">
        <v>1860</v>
      </c>
      <c r="I2424" s="116">
        <v>6</v>
      </c>
      <c r="J2424" s="116">
        <v>1</v>
      </c>
    </row>
    <row r="2425" spans="1:10" x14ac:dyDescent="0.25">
      <c r="A2425" s="116">
        <v>3651</v>
      </c>
      <c r="B2425" t="s">
        <v>4185</v>
      </c>
      <c r="C2425" s="116">
        <v>25</v>
      </c>
      <c r="D2425" s="116" t="s">
        <v>51</v>
      </c>
      <c r="E2425" t="s">
        <v>1834</v>
      </c>
      <c r="F2425" s="116" t="s">
        <v>443</v>
      </c>
      <c r="G2425" s="116" t="s">
        <v>1910</v>
      </c>
      <c r="H2425" s="116">
        <v>1859</v>
      </c>
      <c r="I2425" s="116">
        <v>7</v>
      </c>
      <c r="J2425" s="116">
        <v>44</v>
      </c>
    </row>
    <row r="2426" spans="1:10" x14ac:dyDescent="0.25">
      <c r="A2426" s="116">
        <v>3652</v>
      </c>
      <c r="B2426" t="s">
        <v>4185</v>
      </c>
      <c r="C2426" s="116">
        <v>25</v>
      </c>
      <c r="D2426" s="116" t="s">
        <v>51</v>
      </c>
      <c r="E2426" t="s">
        <v>1834</v>
      </c>
      <c r="F2426" s="116" t="s">
        <v>401</v>
      </c>
      <c r="G2426" s="116" t="s">
        <v>1891</v>
      </c>
      <c r="H2426" s="116">
        <v>1838</v>
      </c>
      <c r="I2426" s="116">
        <v>8</v>
      </c>
      <c r="J2426" s="116">
        <v>21</v>
      </c>
    </row>
    <row r="2427" spans="1:10" x14ac:dyDescent="0.25">
      <c r="A2427" s="116">
        <v>3653</v>
      </c>
      <c r="B2427" t="s">
        <v>4185</v>
      </c>
      <c r="C2427" s="116">
        <v>25</v>
      </c>
      <c r="D2427" s="116" t="s">
        <v>51</v>
      </c>
      <c r="E2427" t="s">
        <v>1834</v>
      </c>
      <c r="F2427" s="116" t="s">
        <v>413</v>
      </c>
      <c r="G2427" s="116" t="s">
        <v>1897</v>
      </c>
      <c r="H2427" s="116">
        <v>1844</v>
      </c>
      <c r="I2427" s="116">
        <v>9</v>
      </c>
      <c r="J2427" s="116">
        <v>24</v>
      </c>
    </row>
    <row r="2428" spans="1:10" x14ac:dyDescent="0.25">
      <c r="A2428" s="116">
        <v>3654</v>
      </c>
      <c r="B2428" t="s">
        <v>4185</v>
      </c>
      <c r="C2428" s="116">
        <v>25</v>
      </c>
      <c r="D2428" s="116" t="s">
        <v>51</v>
      </c>
      <c r="E2428" t="s">
        <v>1834</v>
      </c>
      <c r="F2428" s="116" t="s">
        <v>409</v>
      </c>
      <c r="G2428" s="116" t="s">
        <v>1895</v>
      </c>
      <c r="H2428" s="116">
        <v>1842</v>
      </c>
      <c r="I2428" s="116">
        <v>10</v>
      </c>
      <c r="J2428" s="116">
        <v>17</v>
      </c>
    </row>
    <row r="2429" spans="1:10" x14ac:dyDescent="0.25">
      <c r="A2429" s="116">
        <v>3655</v>
      </c>
      <c r="B2429" t="s">
        <v>4185</v>
      </c>
      <c r="C2429" s="116">
        <v>25</v>
      </c>
      <c r="D2429" s="116" t="s">
        <v>51</v>
      </c>
      <c r="E2429" t="s">
        <v>1834</v>
      </c>
      <c r="F2429" s="116" t="s">
        <v>451</v>
      </c>
      <c r="G2429" s="116" t="s">
        <v>1915</v>
      </c>
      <c r="H2429" s="116">
        <v>1863</v>
      </c>
      <c r="I2429" s="116">
        <v>11</v>
      </c>
      <c r="J2429" s="116">
        <v>27</v>
      </c>
    </row>
    <row r="2430" spans="1:10" ht="30" x14ac:dyDescent="0.25">
      <c r="A2430" s="116">
        <v>3656</v>
      </c>
      <c r="B2430" t="s">
        <v>4185</v>
      </c>
      <c r="C2430" s="116">
        <v>25</v>
      </c>
      <c r="D2430" s="116" t="s">
        <v>51</v>
      </c>
      <c r="E2430" t="s">
        <v>1834</v>
      </c>
      <c r="F2430" s="116" t="s">
        <v>463</v>
      </c>
      <c r="G2430" s="116" t="s">
        <v>1921</v>
      </c>
      <c r="H2430" s="116">
        <v>1869</v>
      </c>
      <c r="I2430" s="116">
        <v>12</v>
      </c>
      <c r="J2430" s="116">
        <v>19</v>
      </c>
    </row>
    <row r="2431" spans="1:10" x14ac:dyDescent="0.25">
      <c r="A2431" s="116">
        <v>3657</v>
      </c>
      <c r="B2431" t="s">
        <v>4185</v>
      </c>
      <c r="C2431" s="116">
        <v>25</v>
      </c>
      <c r="D2431" s="116" t="s">
        <v>51</v>
      </c>
      <c r="E2431" t="s">
        <v>1834</v>
      </c>
      <c r="F2431" s="116" t="s">
        <v>417</v>
      </c>
      <c r="G2431" s="116" t="s">
        <v>1899</v>
      </c>
      <c r="H2431" s="116">
        <v>1846</v>
      </c>
      <c r="I2431" s="116">
        <v>13</v>
      </c>
      <c r="J2431" s="116">
        <v>16</v>
      </c>
    </row>
    <row r="2432" spans="1:10" x14ac:dyDescent="0.25">
      <c r="A2432" s="116">
        <v>3658</v>
      </c>
      <c r="B2432" t="s">
        <v>4185</v>
      </c>
      <c r="C2432" s="116">
        <v>25</v>
      </c>
      <c r="D2432" s="116" t="s">
        <v>51</v>
      </c>
      <c r="E2432" t="s">
        <v>1834</v>
      </c>
      <c r="F2432" s="116" t="s">
        <v>431</v>
      </c>
      <c r="G2432" s="116" t="s">
        <v>1906</v>
      </c>
      <c r="H2432" s="116">
        <v>1853</v>
      </c>
      <c r="I2432" s="116">
        <v>14</v>
      </c>
      <c r="J2432" s="116">
        <v>30</v>
      </c>
    </row>
    <row r="2433" spans="1:10" x14ac:dyDescent="0.25">
      <c r="A2433" s="116">
        <v>3659</v>
      </c>
      <c r="B2433" t="s">
        <v>4185</v>
      </c>
      <c r="C2433" s="116">
        <v>25</v>
      </c>
      <c r="D2433" s="116" t="s">
        <v>51</v>
      </c>
      <c r="E2433" t="s">
        <v>1834</v>
      </c>
      <c r="F2433" s="116" t="s">
        <v>429</v>
      </c>
      <c r="G2433" s="116" t="s">
        <v>1905</v>
      </c>
      <c r="H2433" s="116">
        <v>1852</v>
      </c>
      <c r="I2433" s="116">
        <v>15</v>
      </c>
      <c r="J2433" s="116">
        <v>5</v>
      </c>
    </row>
    <row r="2434" spans="1:10" x14ac:dyDescent="0.25">
      <c r="A2434" s="116">
        <v>3660</v>
      </c>
      <c r="B2434" t="s">
        <v>4185</v>
      </c>
      <c r="C2434" s="116">
        <v>25</v>
      </c>
      <c r="D2434" s="116" t="s">
        <v>51</v>
      </c>
      <c r="E2434" t="s">
        <v>1834</v>
      </c>
      <c r="F2434" s="116" t="s">
        <v>437</v>
      </c>
      <c r="G2434" s="116" t="s">
        <v>1909</v>
      </c>
      <c r="H2434" s="116">
        <v>1856</v>
      </c>
      <c r="I2434" s="116">
        <v>16</v>
      </c>
      <c r="J2434" s="116">
        <v>15</v>
      </c>
    </row>
    <row r="2435" spans="1:10" ht="30" x14ac:dyDescent="0.25">
      <c r="A2435" s="116">
        <v>3661</v>
      </c>
      <c r="B2435" t="s">
        <v>4185</v>
      </c>
      <c r="C2435" s="116">
        <v>25</v>
      </c>
      <c r="D2435" s="116" t="s">
        <v>51</v>
      </c>
      <c r="E2435" t="s">
        <v>1834</v>
      </c>
      <c r="F2435" s="116" t="s">
        <v>441</v>
      </c>
      <c r="G2435" s="116" t="s">
        <v>1911</v>
      </c>
      <c r="H2435" s="116">
        <v>1858</v>
      </c>
      <c r="I2435" s="116">
        <v>17</v>
      </c>
      <c r="J2435" s="116">
        <v>20</v>
      </c>
    </row>
    <row r="2436" spans="1:10" x14ac:dyDescent="0.25">
      <c r="A2436" s="116">
        <v>3662</v>
      </c>
      <c r="B2436" t="s">
        <v>4185</v>
      </c>
      <c r="C2436" s="116">
        <v>25</v>
      </c>
      <c r="D2436" s="116" t="s">
        <v>51</v>
      </c>
      <c r="E2436" t="s">
        <v>1834</v>
      </c>
      <c r="F2436" s="116" t="s">
        <v>453</v>
      </c>
      <c r="G2436" s="116" t="s">
        <v>1916</v>
      </c>
      <c r="H2436" s="116">
        <v>1864</v>
      </c>
      <c r="I2436" s="116">
        <v>18</v>
      </c>
      <c r="J2436" s="116">
        <v>31</v>
      </c>
    </row>
    <row r="2437" spans="1:10" x14ac:dyDescent="0.25">
      <c r="A2437" s="116">
        <v>3663</v>
      </c>
      <c r="B2437" t="s">
        <v>4185</v>
      </c>
      <c r="C2437" s="116">
        <v>25</v>
      </c>
      <c r="D2437" s="116" t="s">
        <v>51</v>
      </c>
      <c r="E2437" t="s">
        <v>1834</v>
      </c>
      <c r="F2437" s="116" t="s">
        <v>459</v>
      </c>
      <c r="G2437" s="116" t="s">
        <v>1919</v>
      </c>
      <c r="H2437" s="116">
        <v>1867</v>
      </c>
      <c r="I2437" s="116">
        <v>19</v>
      </c>
      <c r="J2437" s="116">
        <v>9</v>
      </c>
    </row>
    <row r="2438" spans="1:10" x14ac:dyDescent="0.25">
      <c r="A2438" s="116">
        <v>3664</v>
      </c>
      <c r="B2438" t="s">
        <v>4185</v>
      </c>
      <c r="C2438" s="116">
        <v>25</v>
      </c>
      <c r="D2438" s="116" t="s">
        <v>51</v>
      </c>
      <c r="E2438" t="s">
        <v>1834</v>
      </c>
      <c r="F2438" s="116" t="s">
        <v>461</v>
      </c>
      <c r="G2438" s="116" t="s">
        <v>1920</v>
      </c>
      <c r="H2438" s="116">
        <v>1868</v>
      </c>
      <c r="I2438" s="116">
        <v>20</v>
      </c>
      <c r="J2438" s="116">
        <v>47</v>
      </c>
    </row>
    <row r="2439" spans="1:10" x14ac:dyDescent="0.25">
      <c r="A2439" s="116">
        <v>3665</v>
      </c>
      <c r="B2439" t="s">
        <v>4185</v>
      </c>
      <c r="C2439" s="116">
        <v>25</v>
      </c>
      <c r="D2439" s="116" t="s">
        <v>51</v>
      </c>
      <c r="E2439" t="s">
        <v>1834</v>
      </c>
      <c r="F2439" s="116" t="s">
        <v>421</v>
      </c>
      <c r="G2439" s="116" t="s">
        <v>1901</v>
      </c>
      <c r="H2439" s="116">
        <v>1848</v>
      </c>
      <c r="I2439" s="116">
        <v>21</v>
      </c>
      <c r="J2439" s="116">
        <v>13</v>
      </c>
    </row>
    <row r="2440" spans="1:10" x14ac:dyDescent="0.25">
      <c r="A2440" s="116">
        <v>3666</v>
      </c>
      <c r="B2440" t="s">
        <v>4185</v>
      </c>
      <c r="C2440" s="116">
        <v>25</v>
      </c>
      <c r="D2440" s="116" t="s">
        <v>51</v>
      </c>
      <c r="E2440" t="s">
        <v>1834</v>
      </c>
      <c r="F2440" s="116" t="s">
        <v>465</v>
      </c>
      <c r="G2440" s="116" t="s">
        <v>1922</v>
      </c>
      <c r="H2440" s="116">
        <v>1870</v>
      </c>
      <c r="I2440" s="116">
        <v>22</v>
      </c>
      <c r="J2440" s="116">
        <v>2</v>
      </c>
    </row>
    <row r="2441" spans="1:10" x14ac:dyDescent="0.25">
      <c r="A2441" s="116">
        <v>3667</v>
      </c>
      <c r="B2441" t="s">
        <v>4185</v>
      </c>
      <c r="C2441" s="116">
        <v>25</v>
      </c>
      <c r="D2441" s="116" t="s">
        <v>51</v>
      </c>
      <c r="E2441" t="s">
        <v>1834</v>
      </c>
      <c r="F2441" s="116" t="s">
        <v>467</v>
      </c>
      <c r="G2441" s="116" t="s">
        <v>1923</v>
      </c>
      <c r="H2441" s="116">
        <v>1871</v>
      </c>
      <c r="I2441" s="116">
        <v>23</v>
      </c>
      <c r="J2441" s="116">
        <v>18</v>
      </c>
    </row>
    <row r="2442" spans="1:10" x14ac:dyDescent="0.25">
      <c r="A2442" s="116">
        <v>3668</v>
      </c>
      <c r="B2442" t="s">
        <v>4185</v>
      </c>
      <c r="C2442" s="116">
        <v>25</v>
      </c>
      <c r="D2442" s="116" t="s">
        <v>51</v>
      </c>
      <c r="E2442" t="s">
        <v>1834</v>
      </c>
      <c r="F2442" s="116" t="s">
        <v>473</v>
      </c>
      <c r="G2442" s="116" t="s">
        <v>1926</v>
      </c>
      <c r="H2442" s="116">
        <v>1874</v>
      </c>
      <c r="I2442" s="116">
        <v>24</v>
      </c>
      <c r="J2442" s="116">
        <v>11</v>
      </c>
    </row>
    <row r="2443" spans="1:10" x14ac:dyDescent="0.25">
      <c r="A2443" s="116">
        <v>3669</v>
      </c>
      <c r="B2443" t="s">
        <v>4185</v>
      </c>
      <c r="C2443" s="116">
        <v>25</v>
      </c>
      <c r="D2443" s="116" t="s">
        <v>51</v>
      </c>
      <c r="E2443" t="s">
        <v>1834</v>
      </c>
      <c r="F2443" s="116" t="s">
        <v>433</v>
      </c>
      <c r="G2443" s="116" t="s">
        <v>1907</v>
      </c>
      <c r="H2443" s="116">
        <v>1854</v>
      </c>
      <c r="I2443" s="116">
        <v>25</v>
      </c>
      <c r="J2443" s="116">
        <v>43</v>
      </c>
    </row>
    <row r="2444" spans="1:10" x14ac:dyDescent="0.25">
      <c r="A2444" s="116">
        <v>3695</v>
      </c>
      <c r="B2444" t="s">
        <v>4186</v>
      </c>
      <c r="C2444" s="116">
        <v>25</v>
      </c>
      <c r="D2444" s="116" t="s">
        <v>28</v>
      </c>
      <c r="E2444" t="s">
        <v>4168</v>
      </c>
      <c r="F2444" s="116" t="s">
        <v>383</v>
      </c>
      <c r="G2444" s="116" t="s">
        <v>1928</v>
      </c>
      <c r="H2444" s="116">
        <v>1522</v>
      </c>
      <c r="I2444" s="116">
        <v>1</v>
      </c>
      <c r="J2444" s="116">
        <v>12</v>
      </c>
    </row>
    <row r="2445" spans="1:10" x14ac:dyDescent="0.25">
      <c r="A2445" s="116">
        <v>3696</v>
      </c>
      <c r="B2445" t="s">
        <v>4186</v>
      </c>
      <c r="C2445" s="116">
        <v>25</v>
      </c>
      <c r="D2445" s="116" t="s">
        <v>28</v>
      </c>
      <c r="E2445" t="s">
        <v>4168</v>
      </c>
      <c r="F2445" s="116" t="s">
        <v>387</v>
      </c>
      <c r="G2445" s="116" t="s">
        <v>1930</v>
      </c>
      <c r="H2445" s="116">
        <v>1524</v>
      </c>
      <c r="I2445" s="116">
        <v>2</v>
      </c>
      <c r="J2445" s="116">
        <v>45</v>
      </c>
    </row>
    <row r="2446" spans="1:10" x14ac:dyDescent="0.25">
      <c r="A2446" s="116">
        <v>3697</v>
      </c>
      <c r="B2446" t="s">
        <v>4186</v>
      </c>
      <c r="C2446" s="116">
        <v>25</v>
      </c>
      <c r="D2446" s="116" t="s">
        <v>28</v>
      </c>
      <c r="E2446" t="s">
        <v>4168</v>
      </c>
      <c r="F2446" s="116" t="s">
        <v>389</v>
      </c>
      <c r="G2446" s="116" t="s">
        <v>1931</v>
      </c>
      <c r="H2446" s="116">
        <v>1525</v>
      </c>
      <c r="I2446" s="116">
        <v>3</v>
      </c>
      <c r="J2446" s="116">
        <v>7</v>
      </c>
    </row>
    <row r="2447" spans="1:10" x14ac:dyDescent="0.25">
      <c r="A2447" s="116">
        <v>3698</v>
      </c>
      <c r="B2447" t="s">
        <v>4186</v>
      </c>
      <c r="C2447" s="116">
        <v>25</v>
      </c>
      <c r="D2447" s="116" t="s">
        <v>28</v>
      </c>
      <c r="E2447" t="s">
        <v>4168</v>
      </c>
      <c r="F2447" s="116" t="s">
        <v>391</v>
      </c>
      <c r="G2447" s="116" t="s">
        <v>1932</v>
      </c>
      <c r="H2447" s="116">
        <v>1526</v>
      </c>
      <c r="I2447" s="116">
        <v>4</v>
      </c>
      <c r="J2447" s="116">
        <v>10</v>
      </c>
    </row>
    <row r="2448" spans="1:10" x14ac:dyDescent="0.25">
      <c r="A2448" s="116">
        <v>3699</v>
      </c>
      <c r="B2448" t="s">
        <v>4186</v>
      </c>
      <c r="C2448" s="116">
        <v>25</v>
      </c>
      <c r="D2448" s="116" t="s">
        <v>28</v>
      </c>
      <c r="E2448" t="s">
        <v>4168</v>
      </c>
      <c r="F2448" s="116" t="s">
        <v>405</v>
      </c>
      <c r="G2448" s="116" t="s">
        <v>1939</v>
      </c>
      <c r="H2448" s="116">
        <v>1533</v>
      </c>
      <c r="I2448" s="116">
        <v>5</v>
      </c>
      <c r="J2448" s="116">
        <v>42</v>
      </c>
    </row>
    <row r="2449" spans="1:10" ht="30" x14ac:dyDescent="0.25">
      <c r="A2449" s="116">
        <v>3700</v>
      </c>
      <c r="B2449" t="s">
        <v>4186</v>
      </c>
      <c r="C2449" s="116">
        <v>25</v>
      </c>
      <c r="D2449" s="116" t="s">
        <v>28</v>
      </c>
      <c r="E2449" t="s">
        <v>4168</v>
      </c>
      <c r="F2449" s="116" t="s">
        <v>445</v>
      </c>
      <c r="G2449" s="116" t="s">
        <v>1959</v>
      </c>
      <c r="H2449" s="116">
        <v>1553</v>
      </c>
      <c r="I2449" s="116">
        <v>6</v>
      </c>
      <c r="J2449" s="116">
        <v>1</v>
      </c>
    </row>
    <row r="2450" spans="1:10" x14ac:dyDescent="0.25">
      <c r="A2450" s="116">
        <v>3701</v>
      </c>
      <c r="B2450" t="s">
        <v>4186</v>
      </c>
      <c r="C2450" s="116">
        <v>25</v>
      </c>
      <c r="D2450" s="116" t="s">
        <v>28</v>
      </c>
      <c r="E2450" t="s">
        <v>4168</v>
      </c>
      <c r="F2450" s="116" t="s">
        <v>443</v>
      </c>
      <c r="G2450" s="116" t="s">
        <v>1958</v>
      </c>
      <c r="H2450" s="116">
        <v>1552</v>
      </c>
      <c r="I2450" s="116">
        <v>7</v>
      </c>
      <c r="J2450" s="116">
        <v>44</v>
      </c>
    </row>
    <row r="2451" spans="1:10" x14ac:dyDescent="0.25">
      <c r="A2451" s="116">
        <v>3702</v>
      </c>
      <c r="B2451" t="s">
        <v>4186</v>
      </c>
      <c r="C2451" s="116">
        <v>25</v>
      </c>
      <c r="D2451" s="116" t="s">
        <v>28</v>
      </c>
      <c r="E2451" t="s">
        <v>4168</v>
      </c>
      <c r="F2451" s="116" t="s">
        <v>401</v>
      </c>
      <c r="G2451" s="116" t="s">
        <v>1937</v>
      </c>
      <c r="H2451" s="116">
        <v>1531</v>
      </c>
      <c r="I2451" s="116">
        <v>8</v>
      </c>
      <c r="J2451" s="116">
        <v>21</v>
      </c>
    </row>
    <row r="2452" spans="1:10" x14ac:dyDescent="0.25">
      <c r="A2452" s="116">
        <v>3703</v>
      </c>
      <c r="B2452" t="s">
        <v>4186</v>
      </c>
      <c r="C2452" s="116">
        <v>25</v>
      </c>
      <c r="D2452" s="116" t="s">
        <v>28</v>
      </c>
      <c r="E2452" t="s">
        <v>4168</v>
      </c>
      <c r="F2452" s="116" t="s">
        <v>413</v>
      </c>
      <c r="G2452" s="116" t="s">
        <v>1943</v>
      </c>
      <c r="H2452" s="116">
        <v>1537</v>
      </c>
      <c r="I2452" s="116">
        <v>9</v>
      </c>
      <c r="J2452" s="116">
        <v>24</v>
      </c>
    </row>
    <row r="2453" spans="1:10" x14ac:dyDescent="0.25">
      <c r="A2453" s="116">
        <v>3704</v>
      </c>
      <c r="B2453" t="s">
        <v>4186</v>
      </c>
      <c r="C2453" s="116">
        <v>25</v>
      </c>
      <c r="D2453" s="116" t="s">
        <v>28</v>
      </c>
      <c r="E2453" t="s">
        <v>4168</v>
      </c>
      <c r="F2453" s="116" t="s">
        <v>409</v>
      </c>
      <c r="G2453" s="116" t="s">
        <v>1941</v>
      </c>
      <c r="H2453" s="116">
        <v>1535</v>
      </c>
      <c r="I2453" s="116">
        <v>10</v>
      </c>
      <c r="J2453" s="116">
        <v>17</v>
      </c>
    </row>
    <row r="2454" spans="1:10" x14ac:dyDescent="0.25">
      <c r="A2454" s="116">
        <v>3705</v>
      </c>
      <c r="B2454" t="s">
        <v>4186</v>
      </c>
      <c r="C2454" s="116">
        <v>25</v>
      </c>
      <c r="D2454" s="116" t="s">
        <v>28</v>
      </c>
      <c r="E2454" t="s">
        <v>4168</v>
      </c>
      <c r="F2454" s="116" t="s">
        <v>451</v>
      </c>
      <c r="G2454" s="116" t="s">
        <v>1962</v>
      </c>
      <c r="H2454" s="116">
        <v>1556</v>
      </c>
      <c r="I2454" s="116">
        <v>11</v>
      </c>
      <c r="J2454" s="116">
        <v>27</v>
      </c>
    </row>
    <row r="2455" spans="1:10" ht="30" x14ac:dyDescent="0.25">
      <c r="A2455" s="116">
        <v>3706</v>
      </c>
      <c r="B2455" t="s">
        <v>4186</v>
      </c>
      <c r="C2455" s="116">
        <v>25</v>
      </c>
      <c r="D2455" s="116" t="s">
        <v>28</v>
      </c>
      <c r="E2455" t="s">
        <v>4168</v>
      </c>
      <c r="F2455" s="116" t="s">
        <v>463</v>
      </c>
      <c r="G2455" s="116" t="s">
        <v>1968</v>
      </c>
      <c r="H2455" s="116">
        <v>1562</v>
      </c>
      <c r="I2455" s="116">
        <v>12</v>
      </c>
      <c r="J2455" s="116">
        <v>19</v>
      </c>
    </row>
    <row r="2456" spans="1:10" x14ac:dyDescent="0.25">
      <c r="A2456" s="116">
        <v>3707</v>
      </c>
      <c r="B2456" t="s">
        <v>4186</v>
      </c>
      <c r="C2456" s="116">
        <v>25</v>
      </c>
      <c r="D2456" s="116" t="s">
        <v>28</v>
      </c>
      <c r="E2456" t="s">
        <v>4168</v>
      </c>
      <c r="F2456" s="116" t="s">
        <v>417</v>
      </c>
      <c r="G2456" s="116" t="s">
        <v>1945</v>
      </c>
      <c r="H2456" s="116">
        <v>1539</v>
      </c>
      <c r="I2456" s="116">
        <v>13</v>
      </c>
      <c r="J2456" s="116">
        <v>16</v>
      </c>
    </row>
    <row r="2457" spans="1:10" x14ac:dyDescent="0.25">
      <c r="A2457" s="116">
        <v>3708</v>
      </c>
      <c r="B2457" t="s">
        <v>4186</v>
      </c>
      <c r="C2457" s="116">
        <v>25</v>
      </c>
      <c r="D2457" s="116" t="s">
        <v>28</v>
      </c>
      <c r="E2457" t="s">
        <v>4168</v>
      </c>
      <c r="F2457" s="116" t="s">
        <v>431</v>
      </c>
      <c r="G2457" s="116" t="s">
        <v>1952</v>
      </c>
      <c r="H2457" s="116">
        <v>1546</v>
      </c>
      <c r="I2457" s="116">
        <v>14</v>
      </c>
      <c r="J2457" s="116">
        <v>30</v>
      </c>
    </row>
    <row r="2458" spans="1:10" x14ac:dyDescent="0.25">
      <c r="A2458" s="116">
        <v>3709</v>
      </c>
      <c r="B2458" t="s">
        <v>4186</v>
      </c>
      <c r="C2458" s="116">
        <v>25</v>
      </c>
      <c r="D2458" s="116" t="s">
        <v>28</v>
      </c>
      <c r="E2458" t="s">
        <v>4168</v>
      </c>
      <c r="F2458" s="116" t="s">
        <v>429</v>
      </c>
      <c r="G2458" s="116" t="s">
        <v>1951</v>
      </c>
      <c r="H2458" s="116">
        <v>1545</v>
      </c>
      <c r="I2458" s="116">
        <v>15</v>
      </c>
      <c r="J2458" s="116">
        <v>5</v>
      </c>
    </row>
    <row r="2459" spans="1:10" x14ac:dyDescent="0.25">
      <c r="A2459" s="116">
        <v>3710</v>
      </c>
      <c r="B2459" t="s">
        <v>4186</v>
      </c>
      <c r="C2459" s="116">
        <v>25</v>
      </c>
      <c r="D2459" s="116" t="s">
        <v>28</v>
      </c>
      <c r="E2459" t="s">
        <v>4168</v>
      </c>
      <c r="F2459" s="116" t="s">
        <v>437</v>
      </c>
      <c r="G2459" s="116" t="s">
        <v>1955</v>
      </c>
      <c r="H2459" s="116">
        <v>1549</v>
      </c>
      <c r="I2459" s="116">
        <v>16</v>
      </c>
      <c r="J2459" s="116">
        <v>15</v>
      </c>
    </row>
    <row r="2460" spans="1:10" x14ac:dyDescent="0.25">
      <c r="A2460" s="116">
        <v>3711</v>
      </c>
      <c r="B2460" t="s">
        <v>4186</v>
      </c>
      <c r="C2460" s="116">
        <v>25</v>
      </c>
      <c r="D2460" s="116" t="s">
        <v>28</v>
      </c>
      <c r="E2460" t="s">
        <v>4168</v>
      </c>
      <c r="F2460" s="116" t="s">
        <v>441</v>
      </c>
      <c r="G2460" s="116" t="s">
        <v>1957</v>
      </c>
      <c r="H2460" s="116">
        <v>1551</v>
      </c>
      <c r="I2460" s="116">
        <v>17</v>
      </c>
      <c r="J2460" s="116">
        <v>20</v>
      </c>
    </row>
    <row r="2461" spans="1:10" x14ac:dyDescent="0.25">
      <c r="A2461" s="116">
        <v>3712</v>
      </c>
      <c r="B2461" t="s">
        <v>4186</v>
      </c>
      <c r="C2461" s="116">
        <v>25</v>
      </c>
      <c r="D2461" s="116" t="s">
        <v>28</v>
      </c>
      <c r="E2461" t="s">
        <v>4168</v>
      </c>
      <c r="F2461" s="116" t="s">
        <v>453</v>
      </c>
      <c r="G2461" s="116" t="s">
        <v>1963</v>
      </c>
      <c r="H2461" s="116">
        <v>1557</v>
      </c>
      <c r="I2461" s="116">
        <v>18</v>
      </c>
      <c r="J2461" s="116">
        <v>31</v>
      </c>
    </row>
    <row r="2462" spans="1:10" x14ac:dyDescent="0.25">
      <c r="A2462" s="116">
        <v>3713</v>
      </c>
      <c r="B2462" t="s">
        <v>4186</v>
      </c>
      <c r="C2462" s="116">
        <v>25</v>
      </c>
      <c r="D2462" s="116" t="s">
        <v>28</v>
      </c>
      <c r="E2462" t="s">
        <v>4168</v>
      </c>
      <c r="F2462" s="116" t="s">
        <v>459</v>
      </c>
      <c r="G2462" s="116" t="s">
        <v>1966</v>
      </c>
      <c r="H2462" s="116">
        <v>1560</v>
      </c>
      <c r="I2462" s="116">
        <v>19</v>
      </c>
      <c r="J2462" s="116">
        <v>9</v>
      </c>
    </row>
    <row r="2463" spans="1:10" x14ac:dyDescent="0.25">
      <c r="A2463" s="116">
        <v>3714</v>
      </c>
      <c r="B2463" t="s">
        <v>4186</v>
      </c>
      <c r="C2463" s="116">
        <v>25</v>
      </c>
      <c r="D2463" s="116" t="s">
        <v>28</v>
      </c>
      <c r="E2463" t="s">
        <v>4168</v>
      </c>
      <c r="F2463" s="116" t="s">
        <v>461</v>
      </c>
      <c r="G2463" s="116" t="s">
        <v>1967</v>
      </c>
      <c r="H2463" s="116">
        <v>1561</v>
      </c>
      <c r="I2463" s="116">
        <v>20</v>
      </c>
      <c r="J2463" s="116">
        <v>47</v>
      </c>
    </row>
    <row r="2464" spans="1:10" x14ac:dyDescent="0.25">
      <c r="A2464" s="116">
        <v>3715</v>
      </c>
      <c r="B2464" t="s">
        <v>4186</v>
      </c>
      <c r="C2464" s="116">
        <v>25</v>
      </c>
      <c r="D2464" s="116" t="s">
        <v>28</v>
      </c>
      <c r="E2464" t="s">
        <v>4168</v>
      </c>
      <c r="F2464" s="116" t="s">
        <v>421</v>
      </c>
      <c r="G2464" s="116" t="s">
        <v>1947</v>
      </c>
      <c r="H2464" s="116">
        <v>1541</v>
      </c>
      <c r="I2464" s="116">
        <v>21</v>
      </c>
      <c r="J2464" s="116">
        <v>13</v>
      </c>
    </row>
    <row r="2465" spans="1:10" x14ac:dyDescent="0.25">
      <c r="A2465" s="116">
        <v>3716</v>
      </c>
      <c r="B2465" t="s">
        <v>4186</v>
      </c>
      <c r="C2465" s="116">
        <v>25</v>
      </c>
      <c r="D2465" s="116" t="s">
        <v>28</v>
      </c>
      <c r="E2465" t="s">
        <v>4168</v>
      </c>
      <c r="F2465" s="116" t="s">
        <v>465</v>
      </c>
      <c r="G2465" s="116" t="s">
        <v>1969</v>
      </c>
      <c r="H2465" s="116">
        <v>1563</v>
      </c>
      <c r="I2465" s="116">
        <v>22</v>
      </c>
      <c r="J2465" s="116">
        <v>2</v>
      </c>
    </row>
    <row r="2466" spans="1:10" ht="30" x14ac:dyDescent="0.25">
      <c r="A2466" s="116">
        <v>3717</v>
      </c>
      <c r="B2466" t="s">
        <v>4186</v>
      </c>
      <c r="C2466" s="116">
        <v>25</v>
      </c>
      <c r="D2466" s="116" t="s">
        <v>28</v>
      </c>
      <c r="E2466" t="s">
        <v>4168</v>
      </c>
      <c r="F2466" s="116" t="s">
        <v>467</v>
      </c>
      <c r="G2466" s="116" t="s">
        <v>1970</v>
      </c>
      <c r="H2466" s="116">
        <v>1564</v>
      </c>
      <c r="I2466" s="116">
        <v>23</v>
      </c>
      <c r="J2466" s="116">
        <v>18</v>
      </c>
    </row>
    <row r="2467" spans="1:10" x14ac:dyDescent="0.25">
      <c r="A2467" s="116">
        <v>3718</v>
      </c>
      <c r="B2467" t="s">
        <v>4186</v>
      </c>
      <c r="C2467" s="116">
        <v>25</v>
      </c>
      <c r="D2467" s="116" t="s">
        <v>28</v>
      </c>
      <c r="E2467" t="s">
        <v>4168</v>
      </c>
      <c r="F2467" s="116" t="s">
        <v>473</v>
      </c>
      <c r="G2467" s="116" t="s">
        <v>1973</v>
      </c>
      <c r="H2467" s="116">
        <v>1567</v>
      </c>
      <c r="I2467" s="116">
        <v>24</v>
      </c>
      <c r="J2467" s="116">
        <v>11</v>
      </c>
    </row>
    <row r="2468" spans="1:10" x14ac:dyDescent="0.25">
      <c r="A2468" s="116">
        <v>3719</v>
      </c>
      <c r="B2468" t="s">
        <v>4186</v>
      </c>
      <c r="C2468" s="116">
        <v>25</v>
      </c>
      <c r="D2468" s="116" t="s">
        <v>28</v>
      </c>
      <c r="E2468" t="s">
        <v>4168</v>
      </c>
      <c r="F2468" s="116" t="s">
        <v>433</v>
      </c>
      <c r="G2468" s="116" t="s">
        <v>1953</v>
      </c>
      <c r="H2468" s="116">
        <v>1547</v>
      </c>
      <c r="I2468" s="116">
        <v>25</v>
      </c>
      <c r="J2468" s="116">
        <v>43</v>
      </c>
    </row>
    <row r="2469" spans="1:10" x14ac:dyDescent="0.25">
      <c r="A2469" s="116">
        <v>3720</v>
      </c>
      <c r="B2469" t="s">
        <v>4187</v>
      </c>
      <c r="C2469" s="116">
        <v>25</v>
      </c>
      <c r="D2469" s="116" t="s">
        <v>51</v>
      </c>
      <c r="E2469" t="s">
        <v>4168</v>
      </c>
      <c r="F2469" s="116" t="s">
        <v>383</v>
      </c>
      <c r="G2469" s="116" t="s">
        <v>1975</v>
      </c>
      <c r="H2469" s="116">
        <v>1232</v>
      </c>
      <c r="I2469" s="116">
        <v>1</v>
      </c>
      <c r="J2469" s="116">
        <v>12</v>
      </c>
    </row>
    <row r="2470" spans="1:10" x14ac:dyDescent="0.25">
      <c r="A2470" s="116">
        <v>3721</v>
      </c>
      <c r="B2470" t="s">
        <v>4187</v>
      </c>
      <c r="C2470" s="116">
        <v>25</v>
      </c>
      <c r="D2470" s="116" t="s">
        <v>51</v>
      </c>
      <c r="E2470" t="s">
        <v>4168</v>
      </c>
      <c r="F2470" s="116" t="s">
        <v>387</v>
      </c>
      <c r="G2470" s="116" t="s">
        <v>1977</v>
      </c>
      <c r="H2470" s="116">
        <v>1234</v>
      </c>
      <c r="I2470" s="116">
        <v>2</v>
      </c>
      <c r="J2470" s="116">
        <v>45</v>
      </c>
    </row>
    <row r="2471" spans="1:10" x14ac:dyDescent="0.25">
      <c r="A2471" s="116">
        <v>3722</v>
      </c>
      <c r="B2471" t="s">
        <v>4187</v>
      </c>
      <c r="C2471" s="116">
        <v>25</v>
      </c>
      <c r="D2471" s="116" t="s">
        <v>51</v>
      </c>
      <c r="E2471" t="s">
        <v>4168</v>
      </c>
      <c r="F2471" s="116" t="s">
        <v>389</v>
      </c>
      <c r="G2471" s="116" t="s">
        <v>1978</v>
      </c>
      <c r="H2471" s="116">
        <v>1235</v>
      </c>
      <c r="I2471" s="116">
        <v>3</v>
      </c>
      <c r="J2471" s="116">
        <v>7</v>
      </c>
    </row>
    <row r="2472" spans="1:10" x14ac:dyDescent="0.25">
      <c r="A2472" s="116">
        <v>3723</v>
      </c>
      <c r="B2472" t="s">
        <v>4187</v>
      </c>
      <c r="C2472" s="116">
        <v>25</v>
      </c>
      <c r="D2472" s="116" t="s">
        <v>51</v>
      </c>
      <c r="E2472" t="s">
        <v>4168</v>
      </c>
      <c r="F2472" s="116" t="s">
        <v>391</v>
      </c>
      <c r="G2472" s="116" t="s">
        <v>1979</v>
      </c>
      <c r="H2472" s="116">
        <v>1236</v>
      </c>
      <c r="I2472" s="116">
        <v>4</v>
      </c>
      <c r="J2472" s="116">
        <v>10</v>
      </c>
    </row>
    <row r="2473" spans="1:10" x14ac:dyDescent="0.25">
      <c r="A2473" s="116">
        <v>3724</v>
      </c>
      <c r="B2473" t="s">
        <v>4187</v>
      </c>
      <c r="C2473" s="116">
        <v>25</v>
      </c>
      <c r="D2473" s="116" t="s">
        <v>51</v>
      </c>
      <c r="E2473" t="s">
        <v>4168</v>
      </c>
      <c r="F2473" s="116" t="s">
        <v>405</v>
      </c>
      <c r="G2473" s="116" t="s">
        <v>1986</v>
      </c>
      <c r="H2473" s="116">
        <v>1243</v>
      </c>
      <c r="I2473" s="116">
        <v>5</v>
      </c>
      <c r="J2473" s="116">
        <v>42</v>
      </c>
    </row>
    <row r="2474" spans="1:10" ht="30" x14ac:dyDescent="0.25">
      <c r="A2474" s="116">
        <v>3725</v>
      </c>
      <c r="B2474" t="s">
        <v>4187</v>
      </c>
      <c r="C2474" s="116">
        <v>25</v>
      </c>
      <c r="D2474" s="116" t="s">
        <v>51</v>
      </c>
      <c r="E2474" t="s">
        <v>4168</v>
      </c>
      <c r="F2474" s="116" t="s">
        <v>445</v>
      </c>
      <c r="G2474" s="116" t="s">
        <v>2006</v>
      </c>
      <c r="H2474" s="116">
        <v>1263</v>
      </c>
      <c r="I2474" s="116">
        <v>6</v>
      </c>
      <c r="J2474" s="116">
        <v>1</v>
      </c>
    </row>
    <row r="2475" spans="1:10" x14ac:dyDescent="0.25">
      <c r="A2475" s="116">
        <v>3726</v>
      </c>
      <c r="B2475" t="s">
        <v>4187</v>
      </c>
      <c r="C2475" s="116">
        <v>25</v>
      </c>
      <c r="D2475" s="116" t="s">
        <v>51</v>
      </c>
      <c r="E2475" t="s">
        <v>4168</v>
      </c>
      <c r="F2475" s="116" t="s">
        <v>443</v>
      </c>
      <c r="G2475" s="116" t="s">
        <v>2005</v>
      </c>
      <c r="H2475" s="116">
        <v>1262</v>
      </c>
      <c r="I2475" s="116">
        <v>7</v>
      </c>
      <c r="J2475" s="116">
        <v>44</v>
      </c>
    </row>
    <row r="2476" spans="1:10" x14ac:dyDescent="0.25">
      <c r="A2476" s="116">
        <v>3727</v>
      </c>
      <c r="B2476" t="s">
        <v>4187</v>
      </c>
      <c r="C2476" s="116">
        <v>25</v>
      </c>
      <c r="D2476" s="116" t="s">
        <v>51</v>
      </c>
      <c r="E2476" t="s">
        <v>4168</v>
      </c>
      <c r="F2476" s="116" t="s">
        <v>401</v>
      </c>
      <c r="G2476" s="116" t="s">
        <v>1984</v>
      </c>
      <c r="H2476" s="116">
        <v>1241</v>
      </c>
      <c r="I2476" s="116">
        <v>8</v>
      </c>
      <c r="J2476" s="116">
        <v>21</v>
      </c>
    </row>
    <row r="2477" spans="1:10" x14ac:dyDescent="0.25">
      <c r="A2477" s="116">
        <v>3728</v>
      </c>
      <c r="B2477" t="s">
        <v>4187</v>
      </c>
      <c r="C2477" s="116">
        <v>25</v>
      </c>
      <c r="D2477" s="116" t="s">
        <v>51</v>
      </c>
      <c r="E2477" t="s">
        <v>4168</v>
      </c>
      <c r="F2477" s="116" t="s">
        <v>413</v>
      </c>
      <c r="G2477" s="116" t="s">
        <v>1990</v>
      </c>
      <c r="H2477" s="116">
        <v>1247</v>
      </c>
      <c r="I2477" s="116">
        <v>9</v>
      </c>
      <c r="J2477" s="116">
        <v>24</v>
      </c>
    </row>
    <row r="2478" spans="1:10" x14ac:dyDescent="0.25">
      <c r="A2478" s="116">
        <v>3729</v>
      </c>
      <c r="B2478" t="s">
        <v>4187</v>
      </c>
      <c r="C2478" s="116">
        <v>25</v>
      </c>
      <c r="D2478" s="116" t="s">
        <v>51</v>
      </c>
      <c r="E2478" t="s">
        <v>4168</v>
      </c>
      <c r="F2478" s="116" t="s">
        <v>409</v>
      </c>
      <c r="G2478" s="116" t="s">
        <v>1988</v>
      </c>
      <c r="H2478" s="116">
        <v>1245</v>
      </c>
      <c r="I2478" s="116">
        <v>10</v>
      </c>
      <c r="J2478" s="116">
        <v>17</v>
      </c>
    </row>
    <row r="2479" spans="1:10" x14ac:dyDescent="0.25">
      <c r="A2479" s="116">
        <v>3730</v>
      </c>
      <c r="B2479" t="s">
        <v>4187</v>
      </c>
      <c r="C2479" s="116">
        <v>25</v>
      </c>
      <c r="D2479" s="116" t="s">
        <v>51</v>
      </c>
      <c r="E2479" t="s">
        <v>4168</v>
      </c>
      <c r="F2479" s="116" t="s">
        <v>451</v>
      </c>
      <c r="G2479" s="116" t="s">
        <v>2009</v>
      </c>
      <c r="H2479" s="116">
        <v>1266</v>
      </c>
      <c r="I2479" s="116">
        <v>11</v>
      </c>
      <c r="J2479" s="116">
        <v>27</v>
      </c>
    </row>
    <row r="2480" spans="1:10" ht="30" x14ac:dyDescent="0.25">
      <c r="A2480" s="116">
        <v>3731</v>
      </c>
      <c r="B2480" t="s">
        <v>4187</v>
      </c>
      <c r="C2480" s="116">
        <v>25</v>
      </c>
      <c r="D2480" s="116" t="s">
        <v>51</v>
      </c>
      <c r="E2480" t="s">
        <v>4168</v>
      </c>
      <c r="F2480" s="116" t="s">
        <v>463</v>
      </c>
      <c r="G2480" s="116" t="s">
        <v>2015</v>
      </c>
      <c r="H2480" s="116">
        <v>1272</v>
      </c>
      <c r="I2480" s="116">
        <v>12</v>
      </c>
      <c r="J2480" s="116">
        <v>19</v>
      </c>
    </row>
    <row r="2481" spans="1:10" x14ac:dyDescent="0.25">
      <c r="A2481" s="116">
        <v>3732</v>
      </c>
      <c r="B2481" t="s">
        <v>4187</v>
      </c>
      <c r="C2481" s="116">
        <v>25</v>
      </c>
      <c r="D2481" s="116" t="s">
        <v>51</v>
      </c>
      <c r="E2481" t="s">
        <v>4168</v>
      </c>
      <c r="F2481" s="116" t="s">
        <v>417</v>
      </c>
      <c r="G2481" s="116" t="s">
        <v>1992</v>
      </c>
      <c r="H2481" s="116">
        <v>1249</v>
      </c>
      <c r="I2481" s="116">
        <v>13</v>
      </c>
      <c r="J2481" s="116">
        <v>16</v>
      </c>
    </row>
    <row r="2482" spans="1:10" x14ac:dyDescent="0.25">
      <c r="A2482" s="116">
        <v>3733</v>
      </c>
      <c r="B2482" t="s">
        <v>4187</v>
      </c>
      <c r="C2482" s="116">
        <v>25</v>
      </c>
      <c r="D2482" s="116" t="s">
        <v>51</v>
      </c>
      <c r="E2482" t="s">
        <v>4168</v>
      </c>
      <c r="F2482" s="116" t="s">
        <v>431</v>
      </c>
      <c r="G2482" s="116" t="s">
        <v>1999</v>
      </c>
      <c r="H2482" s="116">
        <v>1256</v>
      </c>
      <c r="I2482" s="116">
        <v>14</v>
      </c>
      <c r="J2482" s="116">
        <v>30</v>
      </c>
    </row>
    <row r="2483" spans="1:10" x14ac:dyDescent="0.25">
      <c r="A2483" s="116">
        <v>3734</v>
      </c>
      <c r="B2483" t="s">
        <v>4187</v>
      </c>
      <c r="C2483" s="116">
        <v>25</v>
      </c>
      <c r="D2483" s="116" t="s">
        <v>51</v>
      </c>
      <c r="E2483" t="s">
        <v>4168</v>
      </c>
      <c r="F2483" s="116" t="s">
        <v>429</v>
      </c>
      <c r="G2483" s="116" t="s">
        <v>1998</v>
      </c>
      <c r="H2483" s="116">
        <v>1255</v>
      </c>
      <c r="I2483" s="116">
        <v>15</v>
      </c>
      <c r="J2483" s="116">
        <v>5</v>
      </c>
    </row>
    <row r="2484" spans="1:10" x14ac:dyDescent="0.25">
      <c r="A2484" s="116">
        <v>3735</v>
      </c>
      <c r="B2484" t="s">
        <v>4187</v>
      </c>
      <c r="C2484" s="116">
        <v>25</v>
      </c>
      <c r="D2484" s="116" t="s">
        <v>51</v>
      </c>
      <c r="E2484" t="s">
        <v>4168</v>
      </c>
      <c r="F2484" s="116" t="s">
        <v>437</v>
      </c>
      <c r="G2484" s="116" t="s">
        <v>2002</v>
      </c>
      <c r="H2484" s="116">
        <v>1259</v>
      </c>
      <c r="I2484" s="116">
        <v>16</v>
      </c>
      <c r="J2484" s="116">
        <v>15</v>
      </c>
    </row>
    <row r="2485" spans="1:10" x14ac:dyDescent="0.25">
      <c r="A2485" s="116">
        <v>3736</v>
      </c>
      <c r="B2485" t="s">
        <v>4187</v>
      </c>
      <c r="C2485" s="116">
        <v>25</v>
      </c>
      <c r="D2485" s="116" t="s">
        <v>51</v>
      </c>
      <c r="E2485" t="s">
        <v>4168</v>
      </c>
      <c r="F2485" s="116" t="s">
        <v>441</v>
      </c>
      <c r="G2485" s="116" t="s">
        <v>2004</v>
      </c>
      <c r="H2485" s="116">
        <v>1261</v>
      </c>
      <c r="I2485" s="116">
        <v>17</v>
      </c>
      <c r="J2485" s="116">
        <v>20</v>
      </c>
    </row>
    <row r="2486" spans="1:10" x14ac:dyDescent="0.25">
      <c r="A2486" s="116">
        <v>3737</v>
      </c>
      <c r="B2486" t="s">
        <v>4187</v>
      </c>
      <c r="C2486" s="116">
        <v>25</v>
      </c>
      <c r="D2486" s="116" t="s">
        <v>51</v>
      </c>
      <c r="E2486" t="s">
        <v>4168</v>
      </c>
      <c r="F2486" s="116" t="s">
        <v>453</v>
      </c>
      <c r="G2486" s="116" t="s">
        <v>2010</v>
      </c>
      <c r="H2486" s="116">
        <v>1267</v>
      </c>
      <c r="I2486" s="116">
        <v>18</v>
      </c>
      <c r="J2486" s="116">
        <v>31</v>
      </c>
    </row>
    <row r="2487" spans="1:10" x14ac:dyDescent="0.25">
      <c r="A2487" s="116">
        <v>3738</v>
      </c>
      <c r="B2487" t="s">
        <v>4187</v>
      </c>
      <c r="C2487" s="116">
        <v>25</v>
      </c>
      <c r="D2487" s="116" t="s">
        <v>51</v>
      </c>
      <c r="E2487" t="s">
        <v>4168</v>
      </c>
      <c r="F2487" s="116" t="s">
        <v>459</v>
      </c>
      <c r="G2487" s="116" t="s">
        <v>2013</v>
      </c>
      <c r="H2487" s="116">
        <v>1270</v>
      </c>
      <c r="I2487" s="116">
        <v>19</v>
      </c>
      <c r="J2487" s="116">
        <v>9</v>
      </c>
    </row>
    <row r="2488" spans="1:10" x14ac:dyDescent="0.25">
      <c r="A2488" s="116">
        <v>3739</v>
      </c>
      <c r="B2488" t="s">
        <v>4187</v>
      </c>
      <c r="C2488" s="116">
        <v>25</v>
      </c>
      <c r="D2488" s="116" t="s">
        <v>51</v>
      </c>
      <c r="E2488" t="s">
        <v>4168</v>
      </c>
      <c r="F2488" s="116" t="s">
        <v>461</v>
      </c>
      <c r="G2488" s="116" t="s">
        <v>2014</v>
      </c>
      <c r="H2488" s="116">
        <v>1271</v>
      </c>
      <c r="I2488" s="116">
        <v>20</v>
      </c>
      <c r="J2488" s="116">
        <v>47</v>
      </c>
    </row>
    <row r="2489" spans="1:10" x14ac:dyDescent="0.25">
      <c r="A2489" s="116">
        <v>3740</v>
      </c>
      <c r="B2489" t="s">
        <v>4187</v>
      </c>
      <c r="C2489" s="116">
        <v>25</v>
      </c>
      <c r="D2489" s="116" t="s">
        <v>51</v>
      </c>
      <c r="E2489" t="s">
        <v>4168</v>
      </c>
      <c r="F2489" s="116" t="s">
        <v>421</v>
      </c>
      <c r="G2489" s="116" t="s">
        <v>1994</v>
      </c>
      <c r="H2489" s="116">
        <v>1251</v>
      </c>
      <c r="I2489" s="116">
        <v>21</v>
      </c>
      <c r="J2489" s="116">
        <v>13</v>
      </c>
    </row>
    <row r="2490" spans="1:10" x14ac:dyDescent="0.25">
      <c r="A2490" s="116">
        <v>3741</v>
      </c>
      <c r="B2490" t="s">
        <v>4187</v>
      </c>
      <c r="C2490" s="116">
        <v>25</v>
      </c>
      <c r="D2490" s="116" t="s">
        <v>51</v>
      </c>
      <c r="E2490" t="s">
        <v>4168</v>
      </c>
      <c r="F2490" s="116" t="s">
        <v>465</v>
      </c>
      <c r="G2490" s="116" t="s">
        <v>2016</v>
      </c>
      <c r="H2490" s="116">
        <v>1273</v>
      </c>
      <c r="I2490" s="116">
        <v>22</v>
      </c>
      <c r="J2490" s="116">
        <v>2</v>
      </c>
    </row>
    <row r="2491" spans="1:10" ht="30" x14ac:dyDescent="0.25">
      <c r="A2491" s="116">
        <v>3742</v>
      </c>
      <c r="B2491" t="s">
        <v>4187</v>
      </c>
      <c r="C2491" s="116">
        <v>25</v>
      </c>
      <c r="D2491" s="116" t="s">
        <v>51</v>
      </c>
      <c r="E2491" t="s">
        <v>4168</v>
      </c>
      <c r="F2491" s="116" t="s">
        <v>467</v>
      </c>
      <c r="G2491" s="116" t="s">
        <v>2017</v>
      </c>
      <c r="H2491" s="116">
        <v>1274</v>
      </c>
      <c r="I2491" s="116">
        <v>23</v>
      </c>
      <c r="J2491" s="116">
        <v>18</v>
      </c>
    </row>
    <row r="2492" spans="1:10" x14ac:dyDescent="0.25">
      <c r="A2492" s="116">
        <v>3743</v>
      </c>
      <c r="B2492" t="s">
        <v>4187</v>
      </c>
      <c r="C2492" s="116">
        <v>25</v>
      </c>
      <c r="D2492" s="116" t="s">
        <v>51</v>
      </c>
      <c r="E2492" t="s">
        <v>4168</v>
      </c>
      <c r="F2492" s="116" t="s">
        <v>473</v>
      </c>
      <c r="G2492" s="116" t="s">
        <v>2020</v>
      </c>
      <c r="H2492" s="116">
        <v>1277</v>
      </c>
      <c r="I2492" s="116">
        <v>24</v>
      </c>
      <c r="J2492" s="116">
        <v>11</v>
      </c>
    </row>
    <row r="2493" spans="1:10" x14ac:dyDescent="0.25">
      <c r="A2493" s="116">
        <v>3744</v>
      </c>
      <c r="B2493" t="s">
        <v>4187</v>
      </c>
      <c r="C2493" s="116">
        <v>25</v>
      </c>
      <c r="D2493" s="116" t="s">
        <v>51</v>
      </c>
      <c r="E2493" t="s">
        <v>4168</v>
      </c>
      <c r="F2493" s="116" t="s">
        <v>433</v>
      </c>
      <c r="G2493" s="116" t="s">
        <v>2000</v>
      </c>
      <c r="H2493" s="116">
        <v>1257</v>
      </c>
      <c r="I2493" s="116">
        <v>25</v>
      </c>
      <c r="J2493" s="116">
        <v>43</v>
      </c>
    </row>
    <row r="2494" spans="1:10" x14ac:dyDescent="0.25">
      <c r="A2494" s="116">
        <v>3745</v>
      </c>
      <c r="B2494" t="s">
        <v>3881</v>
      </c>
      <c r="C2494" s="116">
        <v>25</v>
      </c>
      <c r="D2494" s="116" t="s">
        <v>28</v>
      </c>
      <c r="E2494" t="s">
        <v>2021</v>
      </c>
      <c r="F2494" s="116" t="s">
        <v>383</v>
      </c>
      <c r="G2494" s="116" t="s">
        <v>2023</v>
      </c>
      <c r="H2494" s="116">
        <v>1616</v>
      </c>
      <c r="I2494" s="116">
        <v>1</v>
      </c>
      <c r="J2494" s="116">
        <v>12</v>
      </c>
    </row>
    <row r="2495" spans="1:10" x14ac:dyDescent="0.25">
      <c r="A2495" s="116">
        <v>3746</v>
      </c>
      <c r="B2495" t="s">
        <v>3881</v>
      </c>
      <c r="C2495" s="116">
        <v>25</v>
      </c>
      <c r="D2495" s="116" t="s">
        <v>28</v>
      </c>
      <c r="E2495" t="s">
        <v>2021</v>
      </c>
      <c r="F2495" s="116" t="s">
        <v>387</v>
      </c>
      <c r="G2495" s="116" t="s">
        <v>2025</v>
      </c>
      <c r="H2495" s="116">
        <v>1618</v>
      </c>
      <c r="I2495" s="116">
        <v>2</v>
      </c>
      <c r="J2495" s="116">
        <v>45</v>
      </c>
    </row>
    <row r="2496" spans="1:10" x14ac:dyDescent="0.25">
      <c r="A2496" s="116">
        <v>3747</v>
      </c>
      <c r="B2496" t="s">
        <v>3881</v>
      </c>
      <c r="C2496" s="116">
        <v>25</v>
      </c>
      <c r="D2496" s="116" t="s">
        <v>28</v>
      </c>
      <c r="E2496" t="s">
        <v>2021</v>
      </c>
      <c r="F2496" s="116" t="s">
        <v>389</v>
      </c>
      <c r="G2496" s="116" t="s">
        <v>2026</v>
      </c>
      <c r="H2496" s="116">
        <v>1619</v>
      </c>
      <c r="I2496" s="116">
        <v>3</v>
      </c>
      <c r="J2496" s="116">
        <v>7</v>
      </c>
    </row>
    <row r="2497" spans="1:10" x14ac:dyDescent="0.25">
      <c r="A2497" s="116">
        <v>3748</v>
      </c>
      <c r="B2497" t="s">
        <v>3881</v>
      </c>
      <c r="C2497" s="116">
        <v>25</v>
      </c>
      <c r="D2497" s="116" t="s">
        <v>28</v>
      </c>
      <c r="E2497" t="s">
        <v>2021</v>
      </c>
      <c r="F2497" s="116" t="s">
        <v>391</v>
      </c>
      <c r="G2497" s="116" t="s">
        <v>2027</v>
      </c>
      <c r="H2497" s="116">
        <v>1620</v>
      </c>
      <c r="I2497" s="116">
        <v>4</v>
      </c>
      <c r="J2497" s="116">
        <v>10</v>
      </c>
    </row>
    <row r="2498" spans="1:10" x14ac:dyDescent="0.25">
      <c r="A2498" s="116">
        <v>3749</v>
      </c>
      <c r="B2498" t="s">
        <v>3881</v>
      </c>
      <c r="C2498" s="116">
        <v>25</v>
      </c>
      <c r="D2498" s="116" t="s">
        <v>28</v>
      </c>
      <c r="E2498" t="s">
        <v>2021</v>
      </c>
      <c r="F2498" s="116" t="s">
        <v>405</v>
      </c>
      <c r="G2498" s="116" t="s">
        <v>2034</v>
      </c>
      <c r="H2498" s="116">
        <v>1627</v>
      </c>
      <c r="I2498" s="116">
        <v>5</v>
      </c>
      <c r="J2498" s="116">
        <v>42</v>
      </c>
    </row>
    <row r="2499" spans="1:10" ht="30" x14ac:dyDescent="0.25">
      <c r="A2499" s="116">
        <v>3750</v>
      </c>
      <c r="B2499" t="s">
        <v>3881</v>
      </c>
      <c r="C2499" s="116">
        <v>25</v>
      </c>
      <c r="D2499" s="116" t="s">
        <v>28</v>
      </c>
      <c r="E2499" t="s">
        <v>2021</v>
      </c>
      <c r="F2499" s="116" t="s">
        <v>445</v>
      </c>
      <c r="G2499" s="116" t="s">
        <v>2054</v>
      </c>
      <c r="H2499" s="116">
        <v>1647</v>
      </c>
      <c r="I2499" s="116">
        <v>6</v>
      </c>
      <c r="J2499" s="116">
        <v>1</v>
      </c>
    </row>
    <row r="2500" spans="1:10" x14ac:dyDescent="0.25">
      <c r="A2500" s="116">
        <v>3751</v>
      </c>
      <c r="B2500" t="s">
        <v>3881</v>
      </c>
      <c r="C2500" s="116">
        <v>25</v>
      </c>
      <c r="D2500" s="116" t="s">
        <v>28</v>
      </c>
      <c r="E2500" t="s">
        <v>2021</v>
      </c>
      <c r="F2500" s="116" t="s">
        <v>443</v>
      </c>
      <c r="G2500" s="116" t="s">
        <v>2053</v>
      </c>
      <c r="H2500" s="116">
        <v>1646</v>
      </c>
      <c r="I2500" s="116">
        <v>7</v>
      </c>
      <c r="J2500" s="116">
        <v>44</v>
      </c>
    </row>
    <row r="2501" spans="1:10" x14ac:dyDescent="0.25">
      <c r="A2501" s="116">
        <v>3752</v>
      </c>
      <c r="B2501" t="s">
        <v>3881</v>
      </c>
      <c r="C2501" s="116">
        <v>25</v>
      </c>
      <c r="D2501" s="116" t="s">
        <v>28</v>
      </c>
      <c r="E2501" t="s">
        <v>2021</v>
      </c>
      <c r="F2501" s="116" t="s">
        <v>401</v>
      </c>
      <c r="G2501" s="116" t="s">
        <v>2032</v>
      </c>
      <c r="H2501" s="116">
        <v>1625</v>
      </c>
      <c r="I2501" s="116">
        <v>8</v>
      </c>
      <c r="J2501" s="116">
        <v>21</v>
      </c>
    </row>
    <row r="2502" spans="1:10" x14ac:dyDescent="0.25">
      <c r="A2502" s="116">
        <v>3753</v>
      </c>
      <c r="B2502" t="s">
        <v>3881</v>
      </c>
      <c r="C2502" s="116">
        <v>25</v>
      </c>
      <c r="D2502" s="116" t="s">
        <v>28</v>
      </c>
      <c r="E2502" t="s">
        <v>2021</v>
      </c>
      <c r="F2502" s="116" t="s">
        <v>413</v>
      </c>
      <c r="G2502" s="116" t="s">
        <v>2038</v>
      </c>
      <c r="H2502" s="116">
        <v>1631</v>
      </c>
      <c r="I2502" s="116">
        <v>9</v>
      </c>
      <c r="J2502" s="116">
        <v>24</v>
      </c>
    </row>
    <row r="2503" spans="1:10" x14ac:dyDescent="0.25">
      <c r="A2503" s="116">
        <v>3754</v>
      </c>
      <c r="B2503" t="s">
        <v>3881</v>
      </c>
      <c r="C2503" s="116">
        <v>25</v>
      </c>
      <c r="D2503" s="116" t="s">
        <v>28</v>
      </c>
      <c r="E2503" t="s">
        <v>2021</v>
      </c>
      <c r="F2503" s="116" t="s">
        <v>409</v>
      </c>
      <c r="G2503" s="116" t="s">
        <v>2036</v>
      </c>
      <c r="H2503" s="116">
        <v>1629</v>
      </c>
      <c r="I2503" s="116">
        <v>10</v>
      </c>
      <c r="J2503" s="116">
        <v>17</v>
      </c>
    </row>
    <row r="2504" spans="1:10" x14ac:dyDescent="0.25">
      <c r="A2504" s="116">
        <v>3755</v>
      </c>
      <c r="B2504" t="s">
        <v>3881</v>
      </c>
      <c r="C2504" s="116">
        <v>25</v>
      </c>
      <c r="D2504" s="116" t="s">
        <v>28</v>
      </c>
      <c r="E2504" t="s">
        <v>2021</v>
      </c>
      <c r="F2504" s="116" t="s">
        <v>451</v>
      </c>
      <c r="G2504" s="116" t="s">
        <v>2057</v>
      </c>
      <c r="H2504" s="116">
        <v>1650</v>
      </c>
      <c r="I2504" s="116">
        <v>11</v>
      </c>
      <c r="J2504" s="116">
        <v>27</v>
      </c>
    </row>
    <row r="2505" spans="1:10" ht="30" x14ac:dyDescent="0.25">
      <c r="A2505" s="116">
        <v>3756</v>
      </c>
      <c r="B2505" t="s">
        <v>3881</v>
      </c>
      <c r="C2505" s="116">
        <v>25</v>
      </c>
      <c r="D2505" s="116" t="s">
        <v>28</v>
      </c>
      <c r="E2505" t="s">
        <v>2021</v>
      </c>
      <c r="F2505" s="116" t="s">
        <v>463</v>
      </c>
      <c r="G2505" s="116" t="s">
        <v>2063</v>
      </c>
      <c r="H2505" s="116">
        <v>1656</v>
      </c>
      <c r="I2505" s="116">
        <v>12</v>
      </c>
      <c r="J2505" s="116">
        <v>19</v>
      </c>
    </row>
    <row r="2506" spans="1:10" x14ac:dyDescent="0.25">
      <c r="A2506" s="116">
        <v>3757</v>
      </c>
      <c r="B2506" t="s">
        <v>3881</v>
      </c>
      <c r="C2506" s="116">
        <v>25</v>
      </c>
      <c r="D2506" s="116" t="s">
        <v>28</v>
      </c>
      <c r="E2506" t="s">
        <v>2021</v>
      </c>
      <c r="F2506" s="116" t="s">
        <v>417</v>
      </c>
      <c r="G2506" s="116" t="s">
        <v>2040</v>
      </c>
      <c r="H2506" s="116">
        <v>1633</v>
      </c>
      <c r="I2506" s="116">
        <v>13</v>
      </c>
      <c r="J2506" s="116">
        <v>16</v>
      </c>
    </row>
    <row r="2507" spans="1:10" x14ac:dyDescent="0.25">
      <c r="A2507" s="116">
        <v>3758</v>
      </c>
      <c r="B2507" t="s">
        <v>3881</v>
      </c>
      <c r="C2507" s="116">
        <v>25</v>
      </c>
      <c r="D2507" s="116" t="s">
        <v>28</v>
      </c>
      <c r="E2507" t="s">
        <v>2021</v>
      </c>
      <c r="F2507" s="116" t="s">
        <v>431</v>
      </c>
      <c r="G2507" s="116" t="s">
        <v>2047</v>
      </c>
      <c r="H2507" s="116">
        <v>1640</v>
      </c>
      <c r="I2507" s="116">
        <v>14</v>
      </c>
      <c r="J2507" s="116">
        <v>30</v>
      </c>
    </row>
    <row r="2508" spans="1:10" x14ac:dyDescent="0.25">
      <c r="A2508" s="116">
        <v>3759</v>
      </c>
      <c r="B2508" t="s">
        <v>3881</v>
      </c>
      <c r="C2508" s="116">
        <v>25</v>
      </c>
      <c r="D2508" s="116" t="s">
        <v>28</v>
      </c>
      <c r="E2508" t="s">
        <v>2021</v>
      </c>
      <c r="F2508" s="116" t="s">
        <v>429</v>
      </c>
      <c r="G2508" s="116" t="s">
        <v>2046</v>
      </c>
      <c r="H2508" s="116">
        <v>1639</v>
      </c>
      <c r="I2508" s="116">
        <v>15</v>
      </c>
      <c r="J2508" s="116">
        <v>5</v>
      </c>
    </row>
    <row r="2509" spans="1:10" x14ac:dyDescent="0.25">
      <c r="A2509" s="116">
        <v>3760</v>
      </c>
      <c r="B2509" t="s">
        <v>3881</v>
      </c>
      <c r="C2509" s="116">
        <v>25</v>
      </c>
      <c r="D2509" s="116" t="s">
        <v>28</v>
      </c>
      <c r="E2509" t="s">
        <v>2021</v>
      </c>
      <c r="F2509" s="116" t="s">
        <v>437</v>
      </c>
      <c r="G2509" s="116" t="s">
        <v>2050</v>
      </c>
      <c r="H2509" s="116">
        <v>1643</v>
      </c>
      <c r="I2509" s="116">
        <v>16</v>
      </c>
      <c r="J2509" s="116">
        <v>15</v>
      </c>
    </row>
    <row r="2510" spans="1:10" ht="30" x14ac:dyDescent="0.25">
      <c r="A2510" s="116">
        <v>3761</v>
      </c>
      <c r="B2510" t="s">
        <v>3881</v>
      </c>
      <c r="C2510" s="116">
        <v>25</v>
      </c>
      <c r="D2510" s="116" t="s">
        <v>28</v>
      </c>
      <c r="E2510" t="s">
        <v>2021</v>
      </c>
      <c r="F2510" s="116" t="s">
        <v>441</v>
      </c>
      <c r="G2510" s="116" t="s">
        <v>2052</v>
      </c>
      <c r="H2510" s="116">
        <v>1645</v>
      </c>
      <c r="I2510" s="116">
        <v>17</v>
      </c>
      <c r="J2510" s="116">
        <v>20</v>
      </c>
    </row>
    <row r="2511" spans="1:10" x14ac:dyDescent="0.25">
      <c r="A2511" s="116">
        <v>3762</v>
      </c>
      <c r="B2511" t="s">
        <v>3881</v>
      </c>
      <c r="C2511" s="116">
        <v>25</v>
      </c>
      <c r="D2511" s="116" t="s">
        <v>28</v>
      </c>
      <c r="E2511" t="s">
        <v>2021</v>
      </c>
      <c r="F2511" s="116" t="s">
        <v>453</v>
      </c>
      <c r="G2511" s="116" t="s">
        <v>2058</v>
      </c>
      <c r="H2511" s="116">
        <v>1651</v>
      </c>
      <c r="I2511" s="116">
        <v>18</v>
      </c>
      <c r="J2511" s="116">
        <v>31</v>
      </c>
    </row>
    <row r="2512" spans="1:10" x14ac:dyDescent="0.25">
      <c r="A2512" s="116">
        <v>3763</v>
      </c>
      <c r="B2512" t="s">
        <v>3881</v>
      </c>
      <c r="C2512" s="116">
        <v>25</v>
      </c>
      <c r="D2512" s="116" t="s">
        <v>28</v>
      </c>
      <c r="E2512" t="s">
        <v>2021</v>
      </c>
      <c r="F2512" s="116" t="s">
        <v>459</v>
      </c>
      <c r="G2512" s="116" t="s">
        <v>2061</v>
      </c>
      <c r="H2512" s="116">
        <v>1654</v>
      </c>
      <c r="I2512" s="116">
        <v>19</v>
      </c>
      <c r="J2512" s="116">
        <v>9</v>
      </c>
    </row>
    <row r="2513" spans="1:10" ht="30" x14ac:dyDescent="0.25">
      <c r="A2513" s="116">
        <v>3764</v>
      </c>
      <c r="B2513" t="s">
        <v>3881</v>
      </c>
      <c r="C2513" s="116">
        <v>25</v>
      </c>
      <c r="D2513" s="116" t="s">
        <v>28</v>
      </c>
      <c r="E2513" t="s">
        <v>2021</v>
      </c>
      <c r="F2513" s="116" t="s">
        <v>461</v>
      </c>
      <c r="G2513" s="116" t="s">
        <v>2062</v>
      </c>
      <c r="H2513" s="116">
        <v>1655</v>
      </c>
      <c r="I2513" s="116">
        <v>20</v>
      </c>
      <c r="J2513" s="116">
        <v>47</v>
      </c>
    </row>
    <row r="2514" spans="1:10" x14ac:dyDescent="0.25">
      <c r="A2514" s="116">
        <v>3765</v>
      </c>
      <c r="B2514" t="s">
        <v>3881</v>
      </c>
      <c r="C2514" s="116">
        <v>25</v>
      </c>
      <c r="D2514" s="116" t="s">
        <v>28</v>
      </c>
      <c r="E2514" t="s">
        <v>2021</v>
      </c>
      <c r="F2514" s="116" t="s">
        <v>421</v>
      </c>
      <c r="G2514" s="116" t="s">
        <v>2042</v>
      </c>
      <c r="H2514" s="116">
        <v>1635</v>
      </c>
      <c r="I2514" s="116">
        <v>21</v>
      </c>
      <c r="J2514" s="116">
        <v>13</v>
      </c>
    </row>
    <row r="2515" spans="1:10" x14ac:dyDescent="0.25">
      <c r="A2515" s="116">
        <v>3766</v>
      </c>
      <c r="B2515" t="s">
        <v>3881</v>
      </c>
      <c r="C2515" s="116">
        <v>25</v>
      </c>
      <c r="D2515" s="116" t="s">
        <v>28</v>
      </c>
      <c r="E2515" t="s">
        <v>2021</v>
      </c>
      <c r="F2515" s="116" t="s">
        <v>465</v>
      </c>
      <c r="G2515" s="116" t="s">
        <v>2064</v>
      </c>
      <c r="H2515" s="116">
        <v>1657</v>
      </c>
      <c r="I2515" s="116">
        <v>22</v>
      </c>
      <c r="J2515" s="116">
        <v>2</v>
      </c>
    </row>
    <row r="2516" spans="1:10" x14ac:dyDescent="0.25">
      <c r="A2516" s="116">
        <v>3767</v>
      </c>
      <c r="B2516" t="s">
        <v>3881</v>
      </c>
      <c r="C2516" s="116">
        <v>25</v>
      </c>
      <c r="D2516" s="116" t="s">
        <v>28</v>
      </c>
      <c r="E2516" t="s">
        <v>2021</v>
      </c>
      <c r="F2516" s="116" t="s">
        <v>467</v>
      </c>
      <c r="G2516" s="116" t="s">
        <v>2065</v>
      </c>
      <c r="H2516" s="116">
        <v>1658</v>
      </c>
      <c r="I2516" s="116">
        <v>23</v>
      </c>
      <c r="J2516" s="116">
        <v>18</v>
      </c>
    </row>
    <row r="2517" spans="1:10" x14ac:dyDescent="0.25">
      <c r="A2517" s="116">
        <v>3768</v>
      </c>
      <c r="B2517" t="s">
        <v>3881</v>
      </c>
      <c r="C2517" s="116">
        <v>25</v>
      </c>
      <c r="D2517" s="116" t="s">
        <v>28</v>
      </c>
      <c r="E2517" t="s">
        <v>2021</v>
      </c>
      <c r="F2517" s="116" t="s">
        <v>473</v>
      </c>
      <c r="G2517" s="116" t="s">
        <v>2068</v>
      </c>
      <c r="H2517" s="116">
        <v>1661</v>
      </c>
      <c r="I2517" s="116">
        <v>24</v>
      </c>
      <c r="J2517" s="116">
        <v>11</v>
      </c>
    </row>
    <row r="2518" spans="1:10" x14ac:dyDescent="0.25">
      <c r="A2518" s="116">
        <v>3769</v>
      </c>
      <c r="B2518" t="s">
        <v>3881</v>
      </c>
      <c r="C2518" s="116">
        <v>25</v>
      </c>
      <c r="D2518" s="116" t="s">
        <v>28</v>
      </c>
      <c r="E2518" t="s">
        <v>2021</v>
      </c>
      <c r="F2518" s="116" t="s">
        <v>433</v>
      </c>
      <c r="G2518" s="116" t="s">
        <v>2048</v>
      </c>
      <c r="H2518" s="116">
        <v>1641</v>
      </c>
      <c r="I2518" s="116">
        <v>25</v>
      </c>
      <c r="J2518" s="116">
        <v>43</v>
      </c>
    </row>
    <row r="2519" spans="1:10" x14ac:dyDescent="0.25">
      <c r="A2519" s="116">
        <v>3770</v>
      </c>
      <c r="B2519" t="s">
        <v>3882</v>
      </c>
      <c r="C2519" s="116">
        <v>25</v>
      </c>
      <c r="D2519" s="116" t="s">
        <v>51</v>
      </c>
      <c r="E2519" t="s">
        <v>2021</v>
      </c>
      <c r="F2519" s="116" t="s">
        <v>383</v>
      </c>
      <c r="G2519" s="116" t="s">
        <v>2070</v>
      </c>
      <c r="H2519" s="116">
        <v>1326</v>
      </c>
      <c r="I2519" s="116">
        <v>1</v>
      </c>
      <c r="J2519" s="116">
        <v>12</v>
      </c>
    </row>
    <row r="2520" spans="1:10" x14ac:dyDescent="0.25">
      <c r="A2520" s="116">
        <v>3771</v>
      </c>
      <c r="B2520" t="s">
        <v>3882</v>
      </c>
      <c r="C2520" s="116">
        <v>25</v>
      </c>
      <c r="D2520" s="116" t="s">
        <v>51</v>
      </c>
      <c r="E2520" t="s">
        <v>2021</v>
      </c>
      <c r="F2520" s="116" t="s">
        <v>387</v>
      </c>
      <c r="G2520" s="116" t="s">
        <v>2072</v>
      </c>
      <c r="H2520" s="116">
        <v>1328</v>
      </c>
      <c r="I2520" s="116">
        <v>2</v>
      </c>
      <c r="J2520" s="116">
        <v>45</v>
      </c>
    </row>
    <row r="2521" spans="1:10" x14ac:dyDescent="0.25">
      <c r="A2521" s="116">
        <v>3772</v>
      </c>
      <c r="B2521" t="s">
        <v>3882</v>
      </c>
      <c r="C2521" s="116">
        <v>25</v>
      </c>
      <c r="D2521" s="116" t="s">
        <v>51</v>
      </c>
      <c r="E2521" t="s">
        <v>2021</v>
      </c>
      <c r="F2521" s="116" t="s">
        <v>389</v>
      </c>
      <c r="G2521" s="116" t="s">
        <v>2073</v>
      </c>
      <c r="H2521" s="116">
        <v>1329</v>
      </c>
      <c r="I2521" s="116">
        <v>3</v>
      </c>
      <c r="J2521" s="116">
        <v>7</v>
      </c>
    </row>
    <row r="2522" spans="1:10" x14ac:dyDescent="0.25">
      <c r="A2522" s="116">
        <v>3773</v>
      </c>
      <c r="B2522" t="s">
        <v>3882</v>
      </c>
      <c r="C2522" s="116">
        <v>25</v>
      </c>
      <c r="D2522" s="116" t="s">
        <v>51</v>
      </c>
      <c r="E2522" t="s">
        <v>2021</v>
      </c>
      <c r="F2522" s="116" t="s">
        <v>391</v>
      </c>
      <c r="G2522" s="116" t="s">
        <v>2074</v>
      </c>
      <c r="H2522" s="116">
        <v>1330</v>
      </c>
      <c r="I2522" s="116">
        <v>4</v>
      </c>
      <c r="J2522" s="116">
        <v>10</v>
      </c>
    </row>
    <row r="2523" spans="1:10" x14ac:dyDescent="0.25">
      <c r="A2523" s="116">
        <v>3774</v>
      </c>
      <c r="B2523" t="s">
        <v>3882</v>
      </c>
      <c r="C2523" s="116">
        <v>25</v>
      </c>
      <c r="D2523" s="116" t="s">
        <v>51</v>
      </c>
      <c r="E2523" t="s">
        <v>2021</v>
      </c>
      <c r="F2523" s="116" t="s">
        <v>405</v>
      </c>
      <c r="G2523" s="116" t="s">
        <v>2081</v>
      </c>
      <c r="H2523" s="116">
        <v>1337</v>
      </c>
      <c r="I2523" s="116">
        <v>5</v>
      </c>
      <c r="J2523" s="116">
        <v>42</v>
      </c>
    </row>
    <row r="2524" spans="1:10" ht="30" x14ac:dyDescent="0.25">
      <c r="A2524" s="116">
        <v>3775</v>
      </c>
      <c r="B2524" t="s">
        <v>3882</v>
      </c>
      <c r="C2524" s="116">
        <v>25</v>
      </c>
      <c r="D2524" s="116" t="s">
        <v>51</v>
      </c>
      <c r="E2524" t="s">
        <v>2021</v>
      </c>
      <c r="F2524" s="116" t="s">
        <v>445</v>
      </c>
      <c r="G2524" s="116" t="s">
        <v>2100</v>
      </c>
      <c r="H2524" s="116">
        <v>1357</v>
      </c>
      <c r="I2524" s="116">
        <v>6</v>
      </c>
      <c r="J2524" s="116">
        <v>1</v>
      </c>
    </row>
    <row r="2525" spans="1:10" x14ac:dyDescent="0.25">
      <c r="A2525" s="116">
        <v>3776</v>
      </c>
      <c r="B2525" t="s">
        <v>3882</v>
      </c>
      <c r="C2525" s="116">
        <v>25</v>
      </c>
      <c r="D2525" s="116" t="s">
        <v>51</v>
      </c>
      <c r="E2525" t="s">
        <v>2021</v>
      </c>
      <c r="F2525" s="116" t="s">
        <v>443</v>
      </c>
      <c r="G2525" s="116" t="s">
        <v>2099</v>
      </c>
      <c r="H2525" s="116">
        <v>1356</v>
      </c>
      <c r="I2525" s="116">
        <v>7</v>
      </c>
      <c r="J2525" s="116">
        <v>44</v>
      </c>
    </row>
    <row r="2526" spans="1:10" x14ac:dyDescent="0.25">
      <c r="A2526" s="116">
        <v>3777</v>
      </c>
      <c r="B2526" t="s">
        <v>3882</v>
      </c>
      <c r="C2526" s="116">
        <v>25</v>
      </c>
      <c r="D2526" s="116" t="s">
        <v>51</v>
      </c>
      <c r="E2526" t="s">
        <v>2021</v>
      </c>
      <c r="F2526" s="116" t="s">
        <v>401</v>
      </c>
      <c r="G2526" s="116" t="s">
        <v>2079</v>
      </c>
      <c r="H2526" s="116">
        <v>1335</v>
      </c>
      <c r="I2526" s="116">
        <v>8</v>
      </c>
      <c r="J2526" s="116">
        <v>21</v>
      </c>
    </row>
    <row r="2527" spans="1:10" x14ac:dyDescent="0.25">
      <c r="A2527" s="116">
        <v>3778</v>
      </c>
      <c r="B2527" t="s">
        <v>3882</v>
      </c>
      <c r="C2527" s="116">
        <v>25</v>
      </c>
      <c r="D2527" s="116" t="s">
        <v>51</v>
      </c>
      <c r="E2527" t="s">
        <v>2021</v>
      </c>
      <c r="F2527" s="116" t="s">
        <v>413</v>
      </c>
      <c r="G2527" s="116" t="s">
        <v>2085</v>
      </c>
      <c r="H2527" s="116">
        <v>1341</v>
      </c>
      <c r="I2527" s="116">
        <v>9</v>
      </c>
      <c r="J2527" s="116">
        <v>24</v>
      </c>
    </row>
    <row r="2528" spans="1:10" x14ac:dyDescent="0.25">
      <c r="A2528" s="116">
        <v>3779</v>
      </c>
      <c r="B2528" t="s">
        <v>3882</v>
      </c>
      <c r="C2528" s="116">
        <v>25</v>
      </c>
      <c r="D2528" s="116" t="s">
        <v>51</v>
      </c>
      <c r="E2528" t="s">
        <v>2021</v>
      </c>
      <c r="F2528" s="116" t="s">
        <v>409</v>
      </c>
      <c r="G2528" s="116" t="s">
        <v>2083</v>
      </c>
      <c r="H2528" s="116">
        <v>1339</v>
      </c>
      <c r="I2528" s="116">
        <v>10</v>
      </c>
      <c r="J2528" s="116">
        <v>17</v>
      </c>
    </row>
    <row r="2529" spans="1:10" x14ac:dyDescent="0.25">
      <c r="A2529" s="116">
        <v>3780</v>
      </c>
      <c r="B2529" t="s">
        <v>3882</v>
      </c>
      <c r="C2529" s="116">
        <v>25</v>
      </c>
      <c r="D2529" s="116" t="s">
        <v>51</v>
      </c>
      <c r="E2529" t="s">
        <v>2021</v>
      </c>
      <c r="F2529" s="116" t="s">
        <v>451</v>
      </c>
      <c r="G2529" s="116" t="s">
        <v>2103</v>
      </c>
      <c r="H2529" s="116">
        <v>1360</v>
      </c>
      <c r="I2529" s="116">
        <v>11</v>
      </c>
      <c r="J2529" s="116">
        <v>27</v>
      </c>
    </row>
    <row r="2530" spans="1:10" ht="30" x14ac:dyDescent="0.25">
      <c r="A2530" s="116">
        <v>3781</v>
      </c>
      <c r="B2530" t="s">
        <v>3882</v>
      </c>
      <c r="C2530" s="116">
        <v>25</v>
      </c>
      <c r="D2530" s="116" t="s">
        <v>51</v>
      </c>
      <c r="E2530" t="s">
        <v>2021</v>
      </c>
      <c r="F2530" s="116" t="s">
        <v>463</v>
      </c>
      <c r="G2530" s="116" t="s">
        <v>2109</v>
      </c>
      <c r="H2530" s="116">
        <v>1366</v>
      </c>
      <c r="I2530" s="116">
        <v>12</v>
      </c>
      <c r="J2530" s="116">
        <v>19</v>
      </c>
    </row>
    <row r="2531" spans="1:10" x14ac:dyDescent="0.25">
      <c r="A2531" s="116">
        <v>3782</v>
      </c>
      <c r="B2531" t="s">
        <v>3882</v>
      </c>
      <c r="C2531" s="116">
        <v>25</v>
      </c>
      <c r="D2531" s="116" t="s">
        <v>51</v>
      </c>
      <c r="E2531" t="s">
        <v>2021</v>
      </c>
      <c r="F2531" s="116" t="s">
        <v>417</v>
      </c>
      <c r="G2531" s="116" t="s">
        <v>2087</v>
      </c>
      <c r="H2531" s="116">
        <v>1343</v>
      </c>
      <c r="I2531" s="116">
        <v>13</v>
      </c>
      <c r="J2531" s="116">
        <v>16</v>
      </c>
    </row>
    <row r="2532" spans="1:10" x14ac:dyDescent="0.25">
      <c r="A2532" s="116">
        <v>3783</v>
      </c>
      <c r="B2532" t="s">
        <v>3882</v>
      </c>
      <c r="C2532" s="116">
        <v>25</v>
      </c>
      <c r="D2532" s="116" t="s">
        <v>51</v>
      </c>
      <c r="E2532" t="s">
        <v>2021</v>
      </c>
      <c r="F2532" s="116" t="s">
        <v>431</v>
      </c>
      <c r="G2532" s="116" t="s">
        <v>2094</v>
      </c>
      <c r="H2532" s="116">
        <v>1350</v>
      </c>
      <c r="I2532" s="116">
        <v>14</v>
      </c>
      <c r="J2532" s="116">
        <v>30</v>
      </c>
    </row>
    <row r="2533" spans="1:10" x14ac:dyDescent="0.25">
      <c r="A2533" s="116">
        <v>3784</v>
      </c>
      <c r="B2533" t="s">
        <v>3882</v>
      </c>
      <c r="C2533" s="116">
        <v>25</v>
      </c>
      <c r="D2533" s="116" t="s">
        <v>51</v>
      </c>
      <c r="E2533" t="s">
        <v>2021</v>
      </c>
      <c r="F2533" s="116" t="s">
        <v>429</v>
      </c>
      <c r="G2533" s="116" t="s">
        <v>2093</v>
      </c>
      <c r="H2533" s="116">
        <v>1349</v>
      </c>
      <c r="I2533" s="116">
        <v>15</v>
      </c>
      <c r="J2533" s="116">
        <v>5</v>
      </c>
    </row>
    <row r="2534" spans="1:10" x14ac:dyDescent="0.25">
      <c r="A2534" s="116">
        <v>3785</v>
      </c>
      <c r="B2534" t="s">
        <v>3882</v>
      </c>
      <c r="C2534" s="116">
        <v>25</v>
      </c>
      <c r="D2534" s="116" t="s">
        <v>51</v>
      </c>
      <c r="E2534" t="s">
        <v>2021</v>
      </c>
      <c r="F2534" s="116" t="s">
        <v>437</v>
      </c>
      <c r="G2534" s="116" t="s">
        <v>2096</v>
      </c>
      <c r="H2534" s="116">
        <v>1353</v>
      </c>
      <c r="I2534" s="116">
        <v>16</v>
      </c>
      <c r="J2534" s="116">
        <v>15</v>
      </c>
    </row>
    <row r="2535" spans="1:10" ht="30" x14ac:dyDescent="0.25">
      <c r="A2535" s="116">
        <v>3786</v>
      </c>
      <c r="B2535" t="s">
        <v>3882</v>
      </c>
      <c r="C2535" s="116">
        <v>25</v>
      </c>
      <c r="D2535" s="116" t="s">
        <v>51</v>
      </c>
      <c r="E2535" t="s">
        <v>2021</v>
      </c>
      <c r="F2535" s="116" t="s">
        <v>441</v>
      </c>
      <c r="G2535" s="116" t="s">
        <v>2098</v>
      </c>
      <c r="H2535" s="116">
        <v>1355</v>
      </c>
      <c r="I2535" s="116">
        <v>17</v>
      </c>
      <c r="J2535" s="116">
        <v>20</v>
      </c>
    </row>
    <row r="2536" spans="1:10" x14ac:dyDescent="0.25">
      <c r="A2536" s="116">
        <v>3787</v>
      </c>
      <c r="B2536" t="s">
        <v>3882</v>
      </c>
      <c r="C2536" s="116">
        <v>25</v>
      </c>
      <c r="D2536" s="116" t="s">
        <v>51</v>
      </c>
      <c r="E2536" t="s">
        <v>2021</v>
      </c>
      <c r="F2536" s="116" t="s">
        <v>453</v>
      </c>
      <c r="G2536" s="116" t="s">
        <v>2104</v>
      </c>
      <c r="H2536" s="116">
        <v>1361</v>
      </c>
      <c r="I2536" s="116">
        <v>18</v>
      </c>
      <c r="J2536" s="116">
        <v>31</v>
      </c>
    </row>
    <row r="2537" spans="1:10" x14ac:dyDescent="0.25">
      <c r="A2537" s="116">
        <v>3788</v>
      </c>
      <c r="B2537" t="s">
        <v>3882</v>
      </c>
      <c r="C2537" s="116">
        <v>25</v>
      </c>
      <c r="D2537" s="116" t="s">
        <v>51</v>
      </c>
      <c r="E2537" t="s">
        <v>2021</v>
      </c>
      <c r="F2537" s="116" t="s">
        <v>459</v>
      </c>
      <c r="G2537" s="116" t="s">
        <v>2107</v>
      </c>
      <c r="H2537" s="116">
        <v>1364</v>
      </c>
      <c r="I2537" s="116">
        <v>19</v>
      </c>
      <c r="J2537" s="116">
        <v>9</v>
      </c>
    </row>
    <row r="2538" spans="1:10" ht="30" x14ac:dyDescent="0.25">
      <c r="A2538" s="116">
        <v>3789</v>
      </c>
      <c r="B2538" t="s">
        <v>3882</v>
      </c>
      <c r="C2538" s="116">
        <v>25</v>
      </c>
      <c r="D2538" s="116" t="s">
        <v>51</v>
      </c>
      <c r="E2538" t="s">
        <v>2021</v>
      </c>
      <c r="F2538" s="116" t="s">
        <v>461</v>
      </c>
      <c r="G2538" s="116" t="s">
        <v>2108</v>
      </c>
      <c r="H2538" s="116">
        <v>1365</v>
      </c>
      <c r="I2538" s="116">
        <v>20</v>
      </c>
      <c r="J2538" s="116">
        <v>47</v>
      </c>
    </row>
    <row r="2539" spans="1:10" x14ac:dyDescent="0.25">
      <c r="A2539" s="116">
        <v>3790</v>
      </c>
      <c r="B2539" t="s">
        <v>3882</v>
      </c>
      <c r="C2539" s="116">
        <v>25</v>
      </c>
      <c r="D2539" s="116" t="s">
        <v>51</v>
      </c>
      <c r="E2539" t="s">
        <v>2021</v>
      </c>
      <c r="F2539" s="116" t="s">
        <v>421</v>
      </c>
      <c r="G2539" s="116" t="s">
        <v>2089</v>
      </c>
      <c r="H2539" s="116">
        <v>1345</v>
      </c>
      <c r="I2539" s="116">
        <v>21</v>
      </c>
      <c r="J2539" s="116">
        <v>13</v>
      </c>
    </row>
    <row r="2540" spans="1:10" x14ac:dyDescent="0.25">
      <c r="A2540" s="116">
        <v>3791</v>
      </c>
      <c r="B2540" t="s">
        <v>3882</v>
      </c>
      <c r="C2540" s="116">
        <v>25</v>
      </c>
      <c r="D2540" s="116" t="s">
        <v>51</v>
      </c>
      <c r="E2540" t="s">
        <v>2021</v>
      </c>
      <c r="F2540" s="116" t="s">
        <v>465</v>
      </c>
      <c r="G2540" s="116" t="s">
        <v>2110</v>
      </c>
      <c r="H2540" s="116">
        <v>1367</v>
      </c>
      <c r="I2540" s="116">
        <v>22</v>
      </c>
      <c r="J2540" s="116">
        <v>2</v>
      </c>
    </row>
    <row r="2541" spans="1:10" ht="30" x14ac:dyDescent="0.25">
      <c r="A2541" s="116">
        <v>3792</v>
      </c>
      <c r="B2541" t="s">
        <v>3882</v>
      </c>
      <c r="C2541" s="116">
        <v>25</v>
      </c>
      <c r="D2541" s="116" t="s">
        <v>51</v>
      </c>
      <c r="E2541" t="s">
        <v>2021</v>
      </c>
      <c r="F2541" s="116" t="s">
        <v>467</v>
      </c>
      <c r="G2541" s="116" t="s">
        <v>2111</v>
      </c>
      <c r="H2541" s="116">
        <v>1368</v>
      </c>
      <c r="I2541" s="116">
        <v>23</v>
      </c>
      <c r="J2541" s="116">
        <v>18</v>
      </c>
    </row>
    <row r="2542" spans="1:10" x14ac:dyDescent="0.25">
      <c r="A2542" s="116">
        <v>3793</v>
      </c>
      <c r="B2542" t="s">
        <v>3882</v>
      </c>
      <c r="C2542" s="116">
        <v>25</v>
      </c>
      <c r="D2542" s="116" t="s">
        <v>51</v>
      </c>
      <c r="E2542" t="s">
        <v>2021</v>
      </c>
      <c r="F2542" s="116" t="s">
        <v>473</v>
      </c>
      <c r="G2542" s="116" t="s">
        <v>2114</v>
      </c>
      <c r="H2542" s="116">
        <v>1371</v>
      </c>
      <c r="I2542" s="116">
        <v>24</v>
      </c>
      <c r="J2542" s="116">
        <v>11</v>
      </c>
    </row>
    <row r="2543" spans="1:10" x14ac:dyDescent="0.25">
      <c r="A2543" s="116">
        <v>3794</v>
      </c>
      <c r="B2543" t="s">
        <v>3882</v>
      </c>
      <c r="C2543" s="116">
        <v>25</v>
      </c>
      <c r="D2543" s="116" t="s">
        <v>51</v>
      </c>
      <c r="E2543" t="s">
        <v>2021</v>
      </c>
      <c r="F2543" s="116" t="s">
        <v>433</v>
      </c>
      <c r="G2543" s="116" t="s">
        <v>2090</v>
      </c>
      <c r="H2543" s="116">
        <v>1351</v>
      </c>
      <c r="I2543" s="116">
        <v>25</v>
      </c>
      <c r="J2543" s="116">
        <v>43</v>
      </c>
    </row>
    <row r="2544" spans="1:10" x14ac:dyDescent="0.25">
      <c r="A2544" s="116">
        <v>3795</v>
      </c>
      <c r="B2544" t="s">
        <v>4188</v>
      </c>
      <c r="C2544" s="116">
        <v>25</v>
      </c>
      <c r="D2544" s="116" t="s">
        <v>28</v>
      </c>
      <c r="E2544" t="s">
        <v>2115</v>
      </c>
      <c r="F2544" s="116" t="s">
        <v>383</v>
      </c>
      <c r="G2544" s="116" t="s">
        <v>2117</v>
      </c>
      <c r="H2544" s="116">
        <v>1663</v>
      </c>
      <c r="I2544" s="116">
        <v>1</v>
      </c>
      <c r="J2544" s="116">
        <v>12</v>
      </c>
    </row>
    <row r="2545" spans="1:10" ht="30" x14ac:dyDescent="0.25">
      <c r="A2545" s="116">
        <v>3796</v>
      </c>
      <c r="B2545" t="s">
        <v>4188</v>
      </c>
      <c r="C2545" s="116">
        <v>25</v>
      </c>
      <c r="D2545" s="116" t="s">
        <v>28</v>
      </c>
      <c r="E2545" t="s">
        <v>2115</v>
      </c>
      <c r="F2545" s="116" t="s">
        <v>387</v>
      </c>
      <c r="G2545" s="116" t="s">
        <v>2119</v>
      </c>
      <c r="H2545" s="116">
        <v>1665</v>
      </c>
      <c r="I2545" s="116">
        <v>2</v>
      </c>
      <c r="J2545" s="116">
        <v>45</v>
      </c>
    </row>
    <row r="2546" spans="1:10" x14ac:dyDescent="0.25">
      <c r="A2546" s="116">
        <v>3797</v>
      </c>
      <c r="B2546" t="s">
        <v>4188</v>
      </c>
      <c r="C2546" s="116">
        <v>25</v>
      </c>
      <c r="D2546" s="116" t="s">
        <v>28</v>
      </c>
      <c r="E2546" t="s">
        <v>2115</v>
      </c>
      <c r="F2546" s="116" t="s">
        <v>389</v>
      </c>
      <c r="G2546" s="116" t="s">
        <v>2120</v>
      </c>
      <c r="H2546" s="116">
        <v>1666</v>
      </c>
      <c r="I2546" s="116">
        <v>3</v>
      </c>
      <c r="J2546" s="116">
        <v>7</v>
      </c>
    </row>
    <row r="2547" spans="1:10" x14ac:dyDescent="0.25">
      <c r="A2547" s="116">
        <v>3798</v>
      </c>
      <c r="B2547" t="s">
        <v>4188</v>
      </c>
      <c r="C2547" s="116">
        <v>25</v>
      </c>
      <c r="D2547" s="116" t="s">
        <v>28</v>
      </c>
      <c r="E2547" t="s">
        <v>2115</v>
      </c>
      <c r="F2547" s="116" t="s">
        <v>391</v>
      </c>
      <c r="G2547" s="116" t="s">
        <v>2121</v>
      </c>
      <c r="H2547" s="116">
        <v>1667</v>
      </c>
      <c r="I2547" s="116">
        <v>4</v>
      </c>
      <c r="J2547" s="116">
        <v>10</v>
      </c>
    </row>
    <row r="2548" spans="1:10" x14ac:dyDescent="0.25">
      <c r="A2548" s="116">
        <v>3799</v>
      </c>
      <c r="B2548" t="s">
        <v>4188</v>
      </c>
      <c r="C2548" s="116">
        <v>25</v>
      </c>
      <c r="D2548" s="116" t="s">
        <v>28</v>
      </c>
      <c r="E2548" t="s">
        <v>2115</v>
      </c>
      <c r="F2548" s="116" t="s">
        <v>405</v>
      </c>
      <c r="G2548" s="116" t="s">
        <v>2128</v>
      </c>
      <c r="H2548" s="116">
        <v>1674</v>
      </c>
      <c r="I2548" s="116">
        <v>5</v>
      </c>
      <c r="J2548" s="116">
        <v>42</v>
      </c>
    </row>
    <row r="2549" spans="1:10" ht="30" x14ac:dyDescent="0.25">
      <c r="A2549" s="116">
        <v>3800</v>
      </c>
      <c r="B2549" t="s">
        <v>4188</v>
      </c>
      <c r="C2549" s="116">
        <v>25</v>
      </c>
      <c r="D2549" s="116" t="s">
        <v>28</v>
      </c>
      <c r="E2549" t="s">
        <v>2115</v>
      </c>
      <c r="F2549" s="116" t="s">
        <v>445</v>
      </c>
      <c r="G2549" s="116" t="s">
        <v>2148</v>
      </c>
      <c r="H2549" s="116">
        <v>1694</v>
      </c>
      <c r="I2549" s="116">
        <v>6</v>
      </c>
      <c r="J2549" s="116">
        <v>1</v>
      </c>
    </row>
    <row r="2550" spans="1:10" x14ac:dyDescent="0.25">
      <c r="A2550" s="116">
        <v>3801</v>
      </c>
      <c r="B2550" t="s">
        <v>4188</v>
      </c>
      <c r="C2550" s="116">
        <v>25</v>
      </c>
      <c r="D2550" s="116" t="s">
        <v>28</v>
      </c>
      <c r="E2550" t="s">
        <v>2115</v>
      </c>
      <c r="F2550" s="116" t="s">
        <v>443</v>
      </c>
      <c r="G2550" s="116" t="s">
        <v>2147</v>
      </c>
      <c r="H2550" s="116">
        <v>1693</v>
      </c>
      <c r="I2550" s="116">
        <v>7</v>
      </c>
      <c r="J2550" s="116">
        <v>44</v>
      </c>
    </row>
    <row r="2551" spans="1:10" x14ac:dyDescent="0.25">
      <c r="A2551" s="116">
        <v>3802</v>
      </c>
      <c r="B2551" t="s">
        <v>4188</v>
      </c>
      <c r="C2551" s="116">
        <v>25</v>
      </c>
      <c r="D2551" s="116" t="s">
        <v>28</v>
      </c>
      <c r="E2551" t="s">
        <v>2115</v>
      </c>
      <c r="F2551" s="116" t="s">
        <v>401</v>
      </c>
      <c r="G2551" s="116" t="s">
        <v>2126</v>
      </c>
      <c r="H2551" s="116">
        <v>1672</v>
      </c>
      <c r="I2551" s="116">
        <v>8</v>
      </c>
      <c r="J2551" s="116">
        <v>21</v>
      </c>
    </row>
    <row r="2552" spans="1:10" x14ac:dyDescent="0.25">
      <c r="A2552" s="116">
        <v>3803</v>
      </c>
      <c r="B2552" t="s">
        <v>4188</v>
      </c>
      <c r="C2552" s="116">
        <v>25</v>
      </c>
      <c r="D2552" s="116" t="s">
        <v>28</v>
      </c>
      <c r="E2552" t="s">
        <v>2115</v>
      </c>
      <c r="F2552" s="116" t="s">
        <v>413</v>
      </c>
      <c r="G2552" s="116" t="s">
        <v>2132</v>
      </c>
      <c r="H2552" s="116">
        <v>1678</v>
      </c>
      <c r="I2552" s="116">
        <v>9</v>
      </c>
      <c r="J2552" s="116">
        <v>24</v>
      </c>
    </row>
    <row r="2553" spans="1:10" x14ac:dyDescent="0.25">
      <c r="A2553" s="116">
        <v>3804</v>
      </c>
      <c r="B2553" t="s">
        <v>4188</v>
      </c>
      <c r="C2553" s="116">
        <v>25</v>
      </c>
      <c r="D2553" s="116" t="s">
        <v>28</v>
      </c>
      <c r="E2553" t="s">
        <v>2115</v>
      </c>
      <c r="F2553" s="116" t="s">
        <v>409</v>
      </c>
      <c r="G2553" s="116" t="s">
        <v>2130</v>
      </c>
      <c r="H2553" s="116">
        <v>1676</v>
      </c>
      <c r="I2553" s="116">
        <v>10</v>
      </c>
      <c r="J2553" s="116">
        <v>17</v>
      </c>
    </row>
    <row r="2554" spans="1:10" x14ac:dyDescent="0.25">
      <c r="A2554" s="116">
        <v>3805</v>
      </c>
      <c r="B2554" t="s">
        <v>4188</v>
      </c>
      <c r="C2554" s="116">
        <v>25</v>
      </c>
      <c r="D2554" s="116" t="s">
        <v>28</v>
      </c>
      <c r="E2554" t="s">
        <v>2115</v>
      </c>
      <c r="F2554" s="116" t="s">
        <v>451</v>
      </c>
      <c r="G2554" s="116" t="s">
        <v>2151</v>
      </c>
      <c r="H2554" s="116">
        <v>1697</v>
      </c>
      <c r="I2554" s="116">
        <v>11</v>
      </c>
      <c r="J2554" s="116">
        <v>27</v>
      </c>
    </row>
    <row r="2555" spans="1:10" ht="30" x14ac:dyDescent="0.25">
      <c r="A2555" s="116">
        <v>3806</v>
      </c>
      <c r="B2555" t="s">
        <v>4188</v>
      </c>
      <c r="C2555" s="116">
        <v>25</v>
      </c>
      <c r="D2555" s="116" t="s">
        <v>28</v>
      </c>
      <c r="E2555" t="s">
        <v>2115</v>
      </c>
      <c r="F2555" s="116" t="s">
        <v>463</v>
      </c>
      <c r="G2555" s="116" t="s">
        <v>2157</v>
      </c>
      <c r="H2555" s="116">
        <v>1703</v>
      </c>
      <c r="I2555" s="116">
        <v>12</v>
      </c>
      <c r="J2555" s="116">
        <v>19</v>
      </c>
    </row>
    <row r="2556" spans="1:10" x14ac:dyDescent="0.25">
      <c r="A2556" s="116">
        <v>3807</v>
      </c>
      <c r="B2556" t="s">
        <v>4188</v>
      </c>
      <c r="C2556" s="116">
        <v>25</v>
      </c>
      <c r="D2556" s="116" t="s">
        <v>28</v>
      </c>
      <c r="E2556" t="s">
        <v>2115</v>
      </c>
      <c r="F2556" s="116" t="s">
        <v>417</v>
      </c>
      <c r="G2556" s="116" t="s">
        <v>2134</v>
      </c>
      <c r="H2556" s="116">
        <v>1680</v>
      </c>
      <c r="I2556" s="116">
        <v>13</v>
      </c>
      <c r="J2556" s="116">
        <v>16</v>
      </c>
    </row>
    <row r="2557" spans="1:10" x14ac:dyDescent="0.25">
      <c r="A2557" s="116">
        <v>3808</v>
      </c>
      <c r="B2557" t="s">
        <v>4188</v>
      </c>
      <c r="C2557" s="116">
        <v>25</v>
      </c>
      <c r="D2557" s="116" t="s">
        <v>28</v>
      </c>
      <c r="E2557" t="s">
        <v>2115</v>
      </c>
      <c r="F2557" s="116" t="s">
        <v>431</v>
      </c>
      <c r="G2557" s="116" t="s">
        <v>2141</v>
      </c>
      <c r="H2557" s="116">
        <v>1687</v>
      </c>
      <c r="I2557" s="116">
        <v>14</v>
      </c>
      <c r="J2557" s="116">
        <v>30</v>
      </c>
    </row>
    <row r="2558" spans="1:10" x14ac:dyDescent="0.25">
      <c r="A2558" s="116">
        <v>3809</v>
      </c>
      <c r="B2558" t="s">
        <v>4188</v>
      </c>
      <c r="C2558" s="116">
        <v>25</v>
      </c>
      <c r="D2558" s="116" t="s">
        <v>28</v>
      </c>
      <c r="E2558" t="s">
        <v>2115</v>
      </c>
      <c r="F2558" s="116" t="s">
        <v>429</v>
      </c>
      <c r="G2558" s="116" t="s">
        <v>2140</v>
      </c>
      <c r="H2558" s="116">
        <v>1686</v>
      </c>
      <c r="I2558" s="116">
        <v>15</v>
      </c>
      <c r="J2558" s="116">
        <v>5</v>
      </c>
    </row>
    <row r="2559" spans="1:10" x14ac:dyDescent="0.25">
      <c r="A2559" s="116">
        <v>3810</v>
      </c>
      <c r="B2559" t="s">
        <v>4188</v>
      </c>
      <c r="C2559" s="116">
        <v>25</v>
      </c>
      <c r="D2559" s="116" t="s">
        <v>28</v>
      </c>
      <c r="E2559" t="s">
        <v>2115</v>
      </c>
      <c r="F2559" s="116" t="s">
        <v>437</v>
      </c>
      <c r="G2559" s="116" t="s">
        <v>2144</v>
      </c>
      <c r="H2559" s="116">
        <v>1690</v>
      </c>
      <c r="I2559" s="116">
        <v>16</v>
      </c>
      <c r="J2559" s="116">
        <v>15</v>
      </c>
    </row>
    <row r="2560" spans="1:10" ht="30" x14ac:dyDescent="0.25">
      <c r="A2560" s="116">
        <v>3811</v>
      </c>
      <c r="B2560" t="s">
        <v>4188</v>
      </c>
      <c r="C2560" s="116">
        <v>25</v>
      </c>
      <c r="D2560" s="116" t="s">
        <v>28</v>
      </c>
      <c r="E2560" t="s">
        <v>2115</v>
      </c>
      <c r="F2560" s="116" t="s">
        <v>441</v>
      </c>
      <c r="G2560" s="116" t="s">
        <v>2146</v>
      </c>
      <c r="H2560" s="116">
        <v>1692</v>
      </c>
      <c r="I2560" s="116">
        <v>17</v>
      </c>
      <c r="J2560" s="116">
        <v>20</v>
      </c>
    </row>
    <row r="2561" spans="1:10" x14ac:dyDescent="0.25">
      <c r="A2561" s="116">
        <v>3812</v>
      </c>
      <c r="B2561" t="s">
        <v>4188</v>
      </c>
      <c r="C2561" s="116">
        <v>25</v>
      </c>
      <c r="D2561" s="116" t="s">
        <v>28</v>
      </c>
      <c r="E2561" t="s">
        <v>2115</v>
      </c>
      <c r="F2561" s="116" t="s">
        <v>453</v>
      </c>
      <c r="G2561" s="116" t="s">
        <v>2152</v>
      </c>
      <c r="H2561" s="116">
        <v>1698</v>
      </c>
      <c r="I2561" s="116">
        <v>18</v>
      </c>
      <c r="J2561" s="116">
        <v>31</v>
      </c>
    </row>
    <row r="2562" spans="1:10" x14ac:dyDescent="0.25">
      <c r="A2562" s="116">
        <v>3813</v>
      </c>
      <c r="B2562" t="s">
        <v>4188</v>
      </c>
      <c r="C2562" s="116">
        <v>25</v>
      </c>
      <c r="D2562" s="116" t="s">
        <v>28</v>
      </c>
      <c r="E2562" t="s">
        <v>2115</v>
      </c>
      <c r="F2562" s="116" t="s">
        <v>459</v>
      </c>
      <c r="G2562" s="116" t="s">
        <v>2155</v>
      </c>
      <c r="H2562" s="116">
        <v>1701</v>
      </c>
      <c r="I2562" s="116">
        <v>19</v>
      </c>
      <c r="J2562" s="116">
        <v>9</v>
      </c>
    </row>
    <row r="2563" spans="1:10" ht="30" x14ac:dyDescent="0.25">
      <c r="A2563" s="116">
        <v>3814</v>
      </c>
      <c r="B2563" t="s">
        <v>4188</v>
      </c>
      <c r="C2563" s="116">
        <v>25</v>
      </c>
      <c r="D2563" s="116" t="s">
        <v>28</v>
      </c>
      <c r="E2563" t="s">
        <v>2115</v>
      </c>
      <c r="F2563" s="116" t="s">
        <v>461</v>
      </c>
      <c r="G2563" s="116" t="s">
        <v>2156</v>
      </c>
      <c r="H2563" s="116">
        <v>1702</v>
      </c>
      <c r="I2563" s="116">
        <v>20</v>
      </c>
      <c r="J2563" s="116">
        <v>47</v>
      </c>
    </row>
    <row r="2564" spans="1:10" x14ac:dyDescent="0.25">
      <c r="A2564" s="116">
        <v>3815</v>
      </c>
      <c r="B2564" t="s">
        <v>4188</v>
      </c>
      <c r="C2564" s="116">
        <v>25</v>
      </c>
      <c r="D2564" s="116" t="s">
        <v>28</v>
      </c>
      <c r="E2564" t="s">
        <v>2115</v>
      </c>
      <c r="F2564" s="116" t="s">
        <v>421</v>
      </c>
      <c r="G2564" s="116" t="s">
        <v>2136</v>
      </c>
      <c r="H2564" s="116">
        <v>1682</v>
      </c>
      <c r="I2564" s="116">
        <v>21</v>
      </c>
      <c r="J2564" s="116">
        <v>13</v>
      </c>
    </row>
    <row r="2565" spans="1:10" x14ac:dyDescent="0.25">
      <c r="A2565" s="116">
        <v>3816</v>
      </c>
      <c r="B2565" t="s">
        <v>4188</v>
      </c>
      <c r="C2565" s="116">
        <v>25</v>
      </c>
      <c r="D2565" s="116" t="s">
        <v>28</v>
      </c>
      <c r="E2565" t="s">
        <v>2115</v>
      </c>
      <c r="F2565" s="116" t="s">
        <v>465</v>
      </c>
      <c r="G2565" s="116" t="s">
        <v>2158</v>
      </c>
      <c r="H2565" s="116">
        <v>1704</v>
      </c>
      <c r="I2565" s="116">
        <v>22</v>
      </c>
      <c r="J2565" s="116">
        <v>2</v>
      </c>
    </row>
    <row r="2566" spans="1:10" ht="30" x14ac:dyDescent="0.25">
      <c r="A2566" s="116">
        <v>3817</v>
      </c>
      <c r="B2566" t="s">
        <v>4188</v>
      </c>
      <c r="C2566" s="116">
        <v>25</v>
      </c>
      <c r="D2566" s="116" t="s">
        <v>28</v>
      </c>
      <c r="E2566" t="s">
        <v>2115</v>
      </c>
      <c r="F2566" s="116" t="s">
        <v>467</v>
      </c>
      <c r="G2566" s="116" t="s">
        <v>2159</v>
      </c>
      <c r="H2566" s="116">
        <v>1705</v>
      </c>
      <c r="I2566" s="116">
        <v>23</v>
      </c>
      <c r="J2566" s="116">
        <v>18</v>
      </c>
    </row>
    <row r="2567" spans="1:10" x14ac:dyDescent="0.25">
      <c r="A2567" s="116">
        <v>3818</v>
      </c>
      <c r="B2567" t="s">
        <v>4188</v>
      </c>
      <c r="C2567" s="116">
        <v>25</v>
      </c>
      <c r="D2567" s="116" t="s">
        <v>28</v>
      </c>
      <c r="E2567" t="s">
        <v>2115</v>
      </c>
      <c r="F2567" s="116" t="s">
        <v>473</v>
      </c>
      <c r="G2567" s="116" t="s">
        <v>2162</v>
      </c>
      <c r="H2567" s="116">
        <v>1708</v>
      </c>
      <c r="I2567" s="116">
        <v>24</v>
      </c>
      <c r="J2567" s="116">
        <v>11</v>
      </c>
    </row>
    <row r="2568" spans="1:10" x14ac:dyDescent="0.25">
      <c r="A2568" s="116">
        <v>3819</v>
      </c>
      <c r="B2568" t="s">
        <v>4188</v>
      </c>
      <c r="C2568" s="116">
        <v>25</v>
      </c>
      <c r="D2568" s="116" t="s">
        <v>28</v>
      </c>
      <c r="E2568" t="s">
        <v>2115</v>
      </c>
      <c r="F2568" s="116" t="s">
        <v>433</v>
      </c>
      <c r="G2568" s="116" t="s">
        <v>2142</v>
      </c>
      <c r="H2568" s="116">
        <v>1688</v>
      </c>
      <c r="I2568" s="116">
        <v>25</v>
      </c>
      <c r="J2568" s="116">
        <v>43</v>
      </c>
    </row>
    <row r="2569" spans="1:10" x14ac:dyDescent="0.25">
      <c r="A2569" s="116">
        <v>3820</v>
      </c>
      <c r="B2569" t="s">
        <v>4189</v>
      </c>
      <c r="C2569" s="116">
        <v>25</v>
      </c>
      <c r="D2569" s="116" t="s">
        <v>51</v>
      </c>
      <c r="E2569" t="s">
        <v>2115</v>
      </c>
      <c r="F2569" s="116" t="s">
        <v>383</v>
      </c>
      <c r="G2569" s="116" t="s">
        <v>2164</v>
      </c>
      <c r="H2569" s="116">
        <v>1373</v>
      </c>
      <c r="I2569" s="116">
        <v>1</v>
      </c>
      <c r="J2569" s="116">
        <v>12</v>
      </c>
    </row>
    <row r="2570" spans="1:10" ht="30" x14ac:dyDescent="0.25">
      <c r="A2570" s="116">
        <v>3821</v>
      </c>
      <c r="B2570" t="s">
        <v>4189</v>
      </c>
      <c r="C2570" s="116">
        <v>25</v>
      </c>
      <c r="D2570" s="116" t="s">
        <v>51</v>
      </c>
      <c r="E2570" t="s">
        <v>2115</v>
      </c>
      <c r="F2570" s="116" t="s">
        <v>387</v>
      </c>
      <c r="G2570" s="116" t="s">
        <v>2166</v>
      </c>
      <c r="H2570" s="116">
        <v>1375</v>
      </c>
      <c r="I2570" s="116">
        <v>2</v>
      </c>
      <c r="J2570" s="116">
        <v>45</v>
      </c>
    </row>
    <row r="2571" spans="1:10" x14ac:dyDescent="0.25">
      <c r="A2571" s="116">
        <v>3822</v>
      </c>
      <c r="B2571" t="s">
        <v>4189</v>
      </c>
      <c r="C2571" s="116">
        <v>25</v>
      </c>
      <c r="D2571" s="116" t="s">
        <v>51</v>
      </c>
      <c r="E2571" t="s">
        <v>2115</v>
      </c>
      <c r="F2571" s="116" t="s">
        <v>389</v>
      </c>
      <c r="G2571" s="116" t="s">
        <v>2167</v>
      </c>
      <c r="H2571" s="116">
        <v>1376</v>
      </c>
      <c r="I2571" s="116">
        <v>3</v>
      </c>
      <c r="J2571" s="116">
        <v>7</v>
      </c>
    </row>
    <row r="2572" spans="1:10" x14ac:dyDescent="0.25">
      <c r="A2572" s="116">
        <v>3823</v>
      </c>
      <c r="B2572" t="s">
        <v>4189</v>
      </c>
      <c r="C2572" s="116">
        <v>25</v>
      </c>
      <c r="D2572" s="116" t="s">
        <v>51</v>
      </c>
      <c r="E2572" t="s">
        <v>2115</v>
      </c>
      <c r="F2572" s="116" t="s">
        <v>391</v>
      </c>
      <c r="G2572" s="116" t="s">
        <v>2168</v>
      </c>
      <c r="H2572" s="116">
        <v>1377</v>
      </c>
      <c r="I2572" s="116">
        <v>4</v>
      </c>
      <c r="J2572" s="116">
        <v>10</v>
      </c>
    </row>
    <row r="2573" spans="1:10" x14ac:dyDescent="0.25">
      <c r="A2573" s="116">
        <v>3824</v>
      </c>
      <c r="B2573" t="s">
        <v>4189</v>
      </c>
      <c r="C2573" s="116">
        <v>25</v>
      </c>
      <c r="D2573" s="116" t="s">
        <v>51</v>
      </c>
      <c r="E2573" t="s">
        <v>2115</v>
      </c>
      <c r="F2573" s="116" t="s">
        <v>405</v>
      </c>
      <c r="G2573" s="116" t="s">
        <v>2175</v>
      </c>
      <c r="H2573" s="116">
        <v>1384</v>
      </c>
      <c r="I2573" s="116">
        <v>5</v>
      </c>
      <c r="J2573" s="116">
        <v>42</v>
      </c>
    </row>
    <row r="2574" spans="1:10" ht="45" x14ac:dyDescent="0.25">
      <c r="A2574" s="116">
        <v>3825</v>
      </c>
      <c r="B2574" t="s">
        <v>4189</v>
      </c>
      <c r="C2574" s="116">
        <v>25</v>
      </c>
      <c r="D2574" s="116" t="s">
        <v>51</v>
      </c>
      <c r="E2574" t="s">
        <v>2115</v>
      </c>
      <c r="F2574" s="116" t="s">
        <v>445</v>
      </c>
      <c r="G2574" s="116" t="s">
        <v>2195</v>
      </c>
      <c r="H2574" s="116">
        <v>1404</v>
      </c>
      <c r="I2574" s="116">
        <v>6</v>
      </c>
      <c r="J2574" s="116">
        <v>1</v>
      </c>
    </row>
    <row r="2575" spans="1:10" x14ac:dyDescent="0.25">
      <c r="A2575" s="116">
        <v>3826</v>
      </c>
      <c r="B2575" t="s">
        <v>4189</v>
      </c>
      <c r="C2575" s="116">
        <v>25</v>
      </c>
      <c r="D2575" s="116" t="s">
        <v>51</v>
      </c>
      <c r="E2575" t="s">
        <v>2115</v>
      </c>
      <c r="F2575" s="116" t="s">
        <v>443</v>
      </c>
      <c r="G2575" s="116" t="s">
        <v>2194</v>
      </c>
      <c r="H2575" s="116">
        <v>1403</v>
      </c>
      <c r="I2575" s="116">
        <v>7</v>
      </c>
      <c r="J2575" s="116">
        <v>44</v>
      </c>
    </row>
    <row r="2576" spans="1:10" x14ac:dyDescent="0.25">
      <c r="A2576" s="116">
        <v>3827</v>
      </c>
      <c r="B2576" t="s">
        <v>4189</v>
      </c>
      <c r="C2576" s="116">
        <v>25</v>
      </c>
      <c r="D2576" s="116" t="s">
        <v>51</v>
      </c>
      <c r="E2576" t="s">
        <v>2115</v>
      </c>
      <c r="F2576" s="116" t="s">
        <v>401</v>
      </c>
      <c r="G2576" s="116" t="s">
        <v>2173</v>
      </c>
      <c r="H2576" s="116">
        <v>1382</v>
      </c>
      <c r="I2576" s="116">
        <v>8</v>
      </c>
      <c r="J2576" s="116">
        <v>21</v>
      </c>
    </row>
    <row r="2577" spans="1:10" x14ac:dyDescent="0.25">
      <c r="A2577" s="116">
        <v>3828</v>
      </c>
      <c r="B2577" t="s">
        <v>4189</v>
      </c>
      <c r="C2577" s="116">
        <v>25</v>
      </c>
      <c r="D2577" s="116" t="s">
        <v>51</v>
      </c>
      <c r="E2577" t="s">
        <v>2115</v>
      </c>
      <c r="F2577" s="116" t="s">
        <v>413</v>
      </c>
      <c r="G2577" s="116" t="s">
        <v>2179</v>
      </c>
      <c r="H2577" s="116">
        <v>1388</v>
      </c>
      <c r="I2577" s="116">
        <v>9</v>
      </c>
      <c r="J2577" s="116">
        <v>24</v>
      </c>
    </row>
    <row r="2578" spans="1:10" x14ac:dyDescent="0.25">
      <c r="A2578" s="116">
        <v>3829</v>
      </c>
      <c r="B2578" t="s">
        <v>4189</v>
      </c>
      <c r="C2578" s="116">
        <v>25</v>
      </c>
      <c r="D2578" s="116" t="s">
        <v>51</v>
      </c>
      <c r="E2578" t="s">
        <v>2115</v>
      </c>
      <c r="F2578" s="116" t="s">
        <v>409</v>
      </c>
      <c r="G2578" s="116" t="s">
        <v>2177</v>
      </c>
      <c r="H2578" s="116">
        <v>1386</v>
      </c>
      <c r="I2578" s="116">
        <v>10</v>
      </c>
      <c r="J2578" s="116">
        <v>17</v>
      </c>
    </row>
    <row r="2579" spans="1:10" x14ac:dyDescent="0.25">
      <c r="A2579" s="116">
        <v>3830</v>
      </c>
      <c r="B2579" t="s">
        <v>4189</v>
      </c>
      <c r="C2579" s="116">
        <v>25</v>
      </c>
      <c r="D2579" s="116" t="s">
        <v>51</v>
      </c>
      <c r="E2579" t="s">
        <v>2115</v>
      </c>
      <c r="F2579" s="116" t="s">
        <v>451</v>
      </c>
      <c r="G2579" s="116" t="s">
        <v>2198</v>
      </c>
      <c r="H2579" s="116">
        <v>1407</v>
      </c>
      <c r="I2579" s="116">
        <v>11</v>
      </c>
      <c r="J2579" s="116">
        <v>27</v>
      </c>
    </row>
    <row r="2580" spans="1:10" ht="30" x14ac:dyDescent="0.25">
      <c r="A2580" s="116">
        <v>3831</v>
      </c>
      <c r="B2580" t="s">
        <v>4189</v>
      </c>
      <c r="C2580" s="116">
        <v>25</v>
      </c>
      <c r="D2580" s="116" t="s">
        <v>51</v>
      </c>
      <c r="E2580" t="s">
        <v>2115</v>
      </c>
      <c r="F2580" s="116" t="s">
        <v>463</v>
      </c>
      <c r="G2580" s="116" t="s">
        <v>2204</v>
      </c>
      <c r="H2580" s="116">
        <v>1413</v>
      </c>
      <c r="I2580" s="116">
        <v>12</v>
      </c>
      <c r="J2580" s="116">
        <v>19</v>
      </c>
    </row>
    <row r="2581" spans="1:10" x14ac:dyDescent="0.25">
      <c r="A2581" s="116">
        <v>3832</v>
      </c>
      <c r="B2581" t="s">
        <v>4189</v>
      </c>
      <c r="C2581" s="116">
        <v>25</v>
      </c>
      <c r="D2581" s="116" t="s">
        <v>51</v>
      </c>
      <c r="E2581" t="s">
        <v>2115</v>
      </c>
      <c r="F2581" s="116" t="s">
        <v>417</v>
      </c>
      <c r="G2581" s="116" t="s">
        <v>2181</v>
      </c>
      <c r="H2581" s="116">
        <v>1390</v>
      </c>
      <c r="I2581" s="116">
        <v>13</v>
      </c>
      <c r="J2581" s="116">
        <v>16</v>
      </c>
    </row>
    <row r="2582" spans="1:10" x14ac:dyDescent="0.25">
      <c r="A2582" s="116">
        <v>3833</v>
      </c>
      <c r="B2582" t="s">
        <v>4189</v>
      </c>
      <c r="C2582" s="116">
        <v>25</v>
      </c>
      <c r="D2582" s="116" t="s">
        <v>51</v>
      </c>
      <c r="E2582" t="s">
        <v>2115</v>
      </c>
      <c r="F2582" s="116" t="s">
        <v>431</v>
      </c>
      <c r="G2582" s="116" t="s">
        <v>2188</v>
      </c>
      <c r="H2582" s="116">
        <v>1397</v>
      </c>
      <c r="I2582" s="116">
        <v>14</v>
      </c>
      <c r="J2582" s="116">
        <v>30</v>
      </c>
    </row>
    <row r="2583" spans="1:10" x14ac:dyDescent="0.25">
      <c r="A2583" s="116">
        <v>3834</v>
      </c>
      <c r="B2583" t="s">
        <v>4189</v>
      </c>
      <c r="C2583" s="116">
        <v>25</v>
      </c>
      <c r="D2583" s="116" t="s">
        <v>51</v>
      </c>
      <c r="E2583" t="s">
        <v>2115</v>
      </c>
      <c r="F2583" s="116" t="s">
        <v>429</v>
      </c>
      <c r="G2583" s="116" t="s">
        <v>2187</v>
      </c>
      <c r="H2583" s="116">
        <v>1396</v>
      </c>
      <c r="I2583" s="116">
        <v>15</v>
      </c>
      <c r="J2583" s="116">
        <v>5</v>
      </c>
    </row>
    <row r="2584" spans="1:10" x14ac:dyDescent="0.25">
      <c r="A2584" s="116">
        <v>3835</v>
      </c>
      <c r="B2584" t="s">
        <v>4189</v>
      </c>
      <c r="C2584" s="116">
        <v>25</v>
      </c>
      <c r="D2584" s="116" t="s">
        <v>51</v>
      </c>
      <c r="E2584" t="s">
        <v>2115</v>
      </c>
      <c r="F2584" s="116" t="s">
        <v>437</v>
      </c>
      <c r="G2584" s="116" t="s">
        <v>2191</v>
      </c>
      <c r="H2584" s="116">
        <v>1400</v>
      </c>
      <c r="I2584" s="116">
        <v>16</v>
      </c>
      <c r="J2584" s="116">
        <v>15</v>
      </c>
    </row>
    <row r="2585" spans="1:10" ht="30" x14ac:dyDescent="0.25">
      <c r="A2585" s="116">
        <v>3836</v>
      </c>
      <c r="B2585" t="s">
        <v>4189</v>
      </c>
      <c r="C2585" s="116">
        <v>25</v>
      </c>
      <c r="D2585" s="116" t="s">
        <v>51</v>
      </c>
      <c r="E2585" t="s">
        <v>2115</v>
      </c>
      <c r="F2585" s="116" t="s">
        <v>441</v>
      </c>
      <c r="G2585" s="116" t="s">
        <v>2193</v>
      </c>
      <c r="H2585" s="116">
        <v>1402</v>
      </c>
      <c r="I2585" s="116">
        <v>17</v>
      </c>
      <c r="J2585" s="116">
        <v>20</v>
      </c>
    </row>
    <row r="2586" spans="1:10" x14ac:dyDescent="0.25">
      <c r="A2586" s="116">
        <v>3837</v>
      </c>
      <c r="B2586" t="s">
        <v>4189</v>
      </c>
      <c r="C2586" s="116">
        <v>25</v>
      </c>
      <c r="D2586" s="116" t="s">
        <v>51</v>
      </c>
      <c r="E2586" t="s">
        <v>2115</v>
      </c>
      <c r="F2586" s="116" t="s">
        <v>453</v>
      </c>
      <c r="G2586" s="116" t="s">
        <v>2199</v>
      </c>
      <c r="H2586" s="116">
        <v>1408</v>
      </c>
      <c r="I2586" s="116">
        <v>18</v>
      </c>
      <c r="J2586" s="116">
        <v>31</v>
      </c>
    </row>
    <row r="2587" spans="1:10" x14ac:dyDescent="0.25">
      <c r="A2587" s="116">
        <v>3838</v>
      </c>
      <c r="B2587" t="s">
        <v>4189</v>
      </c>
      <c r="C2587" s="116">
        <v>25</v>
      </c>
      <c r="D2587" s="116" t="s">
        <v>51</v>
      </c>
      <c r="E2587" t="s">
        <v>2115</v>
      </c>
      <c r="F2587" s="116" t="s">
        <v>459</v>
      </c>
      <c r="G2587" s="116" t="s">
        <v>2202</v>
      </c>
      <c r="H2587" s="116">
        <v>1411</v>
      </c>
      <c r="I2587" s="116">
        <v>19</v>
      </c>
      <c r="J2587" s="116">
        <v>9</v>
      </c>
    </row>
    <row r="2588" spans="1:10" ht="30" x14ac:dyDescent="0.25">
      <c r="A2588" s="116">
        <v>3839</v>
      </c>
      <c r="B2588" t="s">
        <v>4189</v>
      </c>
      <c r="C2588" s="116">
        <v>25</v>
      </c>
      <c r="D2588" s="116" t="s">
        <v>51</v>
      </c>
      <c r="E2588" t="s">
        <v>2115</v>
      </c>
      <c r="F2588" s="116" t="s">
        <v>461</v>
      </c>
      <c r="G2588" s="116" t="s">
        <v>2203</v>
      </c>
      <c r="H2588" s="116">
        <v>1412</v>
      </c>
      <c r="I2588" s="116">
        <v>20</v>
      </c>
      <c r="J2588" s="116">
        <v>47</v>
      </c>
    </row>
    <row r="2589" spans="1:10" x14ac:dyDescent="0.25">
      <c r="A2589" s="116">
        <v>3840</v>
      </c>
      <c r="B2589" t="s">
        <v>4189</v>
      </c>
      <c r="C2589" s="116">
        <v>25</v>
      </c>
      <c r="D2589" s="116" t="s">
        <v>51</v>
      </c>
      <c r="E2589" t="s">
        <v>2115</v>
      </c>
      <c r="F2589" s="116" t="s">
        <v>421</v>
      </c>
      <c r="G2589" s="116" t="s">
        <v>2183</v>
      </c>
      <c r="H2589" s="116">
        <v>1392</v>
      </c>
      <c r="I2589" s="116">
        <v>21</v>
      </c>
      <c r="J2589" s="116">
        <v>13</v>
      </c>
    </row>
    <row r="2590" spans="1:10" x14ac:dyDescent="0.25">
      <c r="A2590" s="116">
        <v>3841</v>
      </c>
      <c r="B2590" t="s">
        <v>4189</v>
      </c>
      <c r="C2590" s="116">
        <v>25</v>
      </c>
      <c r="D2590" s="116" t="s">
        <v>51</v>
      </c>
      <c r="E2590" t="s">
        <v>2115</v>
      </c>
      <c r="F2590" s="116" t="s">
        <v>465</v>
      </c>
      <c r="G2590" s="116" t="s">
        <v>2205</v>
      </c>
      <c r="H2590" s="116">
        <v>1414</v>
      </c>
      <c r="I2590" s="116">
        <v>22</v>
      </c>
      <c r="J2590" s="116">
        <v>2</v>
      </c>
    </row>
    <row r="2591" spans="1:10" ht="45" x14ac:dyDescent="0.25">
      <c r="A2591" s="116">
        <v>3842</v>
      </c>
      <c r="B2591" t="s">
        <v>4189</v>
      </c>
      <c r="C2591" s="116">
        <v>25</v>
      </c>
      <c r="D2591" s="116" t="s">
        <v>51</v>
      </c>
      <c r="E2591" t="s">
        <v>2115</v>
      </c>
      <c r="F2591" s="116" t="s">
        <v>467</v>
      </c>
      <c r="G2591" s="116" t="s">
        <v>2206</v>
      </c>
      <c r="H2591" s="116">
        <v>1415</v>
      </c>
      <c r="I2591" s="116">
        <v>23</v>
      </c>
      <c r="J2591" s="116">
        <v>18</v>
      </c>
    </row>
    <row r="2592" spans="1:10" x14ac:dyDescent="0.25">
      <c r="A2592" s="116">
        <v>3843</v>
      </c>
      <c r="B2592" t="s">
        <v>4189</v>
      </c>
      <c r="C2592" s="116">
        <v>25</v>
      </c>
      <c r="D2592" s="116" t="s">
        <v>51</v>
      </c>
      <c r="E2592" t="s">
        <v>2115</v>
      </c>
      <c r="F2592" s="116" t="s">
        <v>473</v>
      </c>
      <c r="G2592" s="116" t="s">
        <v>2209</v>
      </c>
      <c r="H2592" s="116">
        <v>1418</v>
      </c>
      <c r="I2592" s="116">
        <v>24</v>
      </c>
      <c r="J2592" s="116">
        <v>11</v>
      </c>
    </row>
    <row r="2593" spans="1:10" x14ac:dyDescent="0.25">
      <c r="A2593" s="116">
        <v>3844</v>
      </c>
      <c r="B2593" t="s">
        <v>4189</v>
      </c>
      <c r="C2593" s="116">
        <v>25</v>
      </c>
      <c r="D2593" s="116" t="s">
        <v>51</v>
      </c>
      <c r="E2593" t="s">
        <v>2115</v>
      </c>
      <c r="F2593" s="116" t="s">
        <v>433</v>
      </c>
      <c r="G2593" s="116" t="s">
        <v>2189</v>
      </c>
      <c r="H2593" s="116">
        <v>1398</v>
      </c>
      <c r="I2593" s="116">
        <v>25</v>
      </c>
      <c r="J2593" s="116">
        <v>43</v>
      </c>
    </row>
  </sheetData>
  <phoneticPr fontId="28" type="noConversion"/>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11F9B-5098-493E-9F8A-F65937DE309A}">
  <sheetPr>
    <tabColor rgb="FF00B0F0"/>
  </sheetPr>
  <dimension ref="A1:V2574"/>
  <sheetViews>
    <sheetView workbookViewId="0">
      <selection activeCell="C24" sqref="C24:E24"/>
    </sheetView>
  </sheetViews>
  <sheetFormatPr defaultColWidth="9.140625" defaultRowHeight="15" x14ac:dyDescent="0.25"/>
  <cols>
    <col min="1" max="1" width="81.140625" bestFit="1" customWidth="1"/>
    <col min="2" max="2" width="7.85546875" bestFit="1" customWidth="1"/>
    <col min="3" max="3" width="8.7109375" bestFit="1" customWidth="1"/>
    <col min="4" max="4" width="10.28515625" bestFit="1" customWidth="1"/>
    <col min="5" max="5" width="52.7109375" bestFit="1" customWidth="1"/>
    <col min="6" max="6" width="19.28515625" bestFit="1" customWidth="1"/>
    <col min="7" max="7" width="11.140625" bestFit="1" customWidth="1"/>
    <col min="8" max="8" width="66" bestFit="1" customWidth="1"/>
    <col min="9" max="9" width="10.7109375" bestFit="1" customWidth="1"/>
    <col min="10" max="10" width="16.140625" bestFit="1" customWidth="1"/>
    <col min="11" max="11" width="14.140625" bestFit="1" customWidth="1"/>
    <col min="12" max="12" width="14.42578125" bestFit="1" customWidth="1"/>
    <col min="13" max="13" width="19.28515625" bestFit="1" customWidth="1"/>
    <col min="14" max="14" width="20.42578125" bestFit="1" customWidth="1"/>
    <col min="15" max="15" width="13.42578125" bestFit="1" customWidth="1"/>
    <col min="16" max="16" width="19.42578125" bestFit="1" customWidth="1"/>
    <col min="17" max="17" width="16" bestFit="1" customWidth="1"/>
    <col min="18" max="18" width="14" bestFit="1" customWidth="1"/>
    <col min="19" max="19" width="9.7109375" bestFit="1" customWidth="1"/>
    <col min="20" max="20" width="34.140625" bestFit="1" customWidth="1"/>
    <col min="21" max="21" width="8.42578125" bestFit="1" customWidth="1"/>
    <col min="22" max="22" width="7" bestFit="1" customWidth="1"/>
  </cols>
  <sheetData>
    <row r="1" spans="1:22" x14ac:dyDescent="0.25">
      <c r="A1" t="s">
        <v>186</v>
      </c>
      <c r="B1" t="s">
        <v>0</v>
      </c>
      <c r="C1" t="s">
        <v>1</v>
      </c>
      <c r="D1" t="s">
        <v>2</v>
      </c>
      <c r="E1" t="s">
        <v>189</v>
      </c>
      <c r="F1" t="s">
        <v>6</v>
      </c>
      <c r="G1" t="s">
        <v>7</v>
      </c>
      <c r="H1" t="s">
        <v>8</v>
      </c>
      <c r="I1" t="s">
        <v>9</v>
      </c>
      <c r="J1" t="s">
        <v>10</v>
      </c>
      <c r="K1" t="s">
        <v>11</v>
      </c>
      <c r="L1" t="s">
        <v>12</v>
      </c>
      <c r="M1" t="s">
        <v>356</v>
      </c>
      <c r="N1" t="s">
        <v>14</v>
      </c>
      <c r="O1" t="s">
        <v>15</v>
      </c>
      <c r="P1" t="s">
        <v>16</v>
      </c>
      <c r="Q1" t="s">
        <v>17</v>
      </c>
      <c r="R1" t="s">
        <v>18</v>
      </c>
      <c r="S1" t="s">
        <v>19</v>
      </c>
      <c r="T1" t="s">
        <v>20</v>
      </c>
      <c r="U1" t="s">
        <v>21</v>
      </c>
      <c r="V1" t="s">
        <v>22</v>
      </c>
    </row>
    <row r="2" spans="1:22" x14ac:dyDescent="0.25">
      <c r="A2" t="s">
        <v>4194</v>
      </c>
      <c r="B2">
        <v>10</v>
      </c>
      <c r="C2">
        <v>4</v>
      </c>
      <c r="D2">
        <v>1</v>
      </c>
      <c r="E2" t="s">
        <v>4193</v>
      </c>
      <c r="F2" t="s">
        <v>55</v>
      </c>
      <c r="G2">
        <v>53</v>
      </c>
      <c r="H2" t="s">
        <v>68</v>
      </c>
      <c r="I2">
        <v>209</v>
      </c>
      <c r="J2" t="s">
        <v>177</v>
      </c>
      <c r="K2">
        <v>9</v>
      </c>
      <c r="L2">
        <v>10</v>
      </c>
      <c r="M2" t="s">
        <v>357</v>
      </c>
      <c r="N2" t="s">
        <v>3867</v>
      </c>
      <c r="O2">
        <v>1</v>
      </c>
      <c r="P2" t="s">
        <v>3868</v>
      </c>
      <c r="Q2">
        <v>1</v>
      </c>
      <c r="R2" t="s">
        <v>28</v>
      </c>
      <c r="S2">
        <v>3</v>
      </c>
      <c r="T2" t="s">
        <v>31</v>
      </c>
      <c r="U2">
        <v>7.77</v>
      </c>
      <c r="V2">
        <v>3.77</v>
      </c>
    </row>
    <row r="3" spans="1:22" x14ac:dyDescent="0.25">
      <c r="A3" t="s">
        <v>4195</v>
      </c>
      <c r="B3">
        <v>10</v>
      </c>
      <c r="C3">
        <v>4</v>
      </c>
      <c r="D3">
        <v>1</v>
      </c>
      <c r="E3" t="s">
        <v>4193</v>
      </c>
      <c r="F3" t="s">
        <v>55</v>
      </c>
      <c r="G3">
        <v>49</v>
      </c>
      <c r="H3" t="s">
        <v>69</v>
      </c>
      <c r="I3">
        <v>224</v>
      </c>
      <c r="J3" t="s">
        <v>177</v>
      </c>
      <c r="K3">
        <v>9</v>
      </c>
      <c r="L3">
        <v>10</v>
      </c>
      <c r="M3" t="s">
        <v>357</v>
      </c>
      <c r="N3" t="s">
        <v>3867</v>
      </c>
      <c r="O3">
        <v>1</v>
      </c>
      <c r="P3" t="s">
        <v>3868</v>
      </c>
      <c r="Q3">
        <v>1</v>
      </c>
      <c r="R3" t="s">
        <v>28</v>
      </c>
      <c r="S3">
        <v>4</v>
      </c>
      <c r="T3" t="s">
        <v>32</v>
      </c>
      <c r="U3">
        <v>8.74</v>
      </c>
      <c r="V3">
        <v>4.75</v>
      </c>
    </row>
    <row r="4" spans="1:22" x14ac:dyDescent="0.25">
      <c r="A4" t="s">
        <v>4196</v>
      </c>
      <c r="B4">
        <v>10</v>
      </c>
      <c r="C4">
        <v>4</v>
      </c>
      <c r="D4">
        <v>1</v>
      </c>
      <c r="E4" t="s">
        <v>4193</v>
      </c>
      <c r="F4" t="s">
        <v>55</v>
      </c>
      <c r="G4">
        <v>54</v>
      </c>
      <c r="H4" t="s">
        <v>75</v>
      </c>
      <c r="I4">
        <v>222</v>
      </c>
      <c r="J4" t="s">
        <v>177</v>
      </c>
      <c r="K4">
        <v>9</v>
      </c>
      <c r="L4">
        <v>10</v>
      </c>
      <c r="M4" t="s">
        <v>357</v>
      </c>
      <c r="N4" t="s">
        <v>3867</v>
      </c>
      <c r="O4">
        <v>1</v>
      </c>
      <c r="P4" t="s">
        <v>3868</v>
      </c>
      <c r="Q4">
        <v>1</v>
      </c>
      <c r="R4" t="s">
        <v>28</v>
      </c>
      <c r="S4">
        <v>6</v>
      </c>
      <c r="T4" t="s">
        <v>34</v>
      </c>
      <c r="U4">
        <v>7.62</v>
      </c>
      <c r="V4">
        <v>3.68</v>
      </c>
    </row>
    <row r="5" spans="1:22" x14ac:dyDescent="0.25">
      <c r="A5" t="s">
        <v>4197</v>
      </c>
      <c r="B5">
        <v>10</v>
      </c>
      <c r="C5">
        <v>4</v>
      </c>
      <c r="D5">
        <v>1</v>
      </c>
      <c r="E5" t="s">
        <v>4193</v>
      </c>
      <c r="F5" t="s">
        <v>55</v>
      </c>
      <c r="G5">
        <v>55</v>
      </c>
      <c r="H5" t="s">
        <v>67</v>
      </c>
      <c r="I5">
        <v>226</v>
      </c>
      <c r="J5" t="s">
        <v>177</v>
      </c>
      <c r="K5">
        <v>9</v>
      </c>
      <c r="L5">
        <v>10</v>
      </c>
      <c r="M5" t="s">
        <v>357</v>
      </c>
      <c r="N5" t="s">
        <v>3867</v>
      </c>
      <c r="O5">
        <v>1</v>
      </c>
      <c r="P5" t="s">
        <v>3868</v>
      </c>
      <c r="Q5">
        <v>1</v>
      </c>
      <c r="R5" t="s">
        <v>28</v>
      </c>
      <c r="S5">
        <v>2</v>
      </c>
      <c r="T5" t="s">
        <v>30</v>
      </c>
      <c r="U5">
        <v>6.51</v>
      </c>
      <c r="V5">
        <v>4.7300000000000004</v>
      </c>
    </row>
    <row r="6" spans="1:22" x14ac:dyDescent="0.25">
      <c r="A6" t="s">
        <v>4198</v>
      </c>
      <c r="B6">
        <v>10</v>
      </c>
      <c r="C6">
        <v>4</v>
      </c>
      <c r="D6">
        <v>1</v>
      </c>
      <c r="E6" t="s">
        <v>4193</v>
      </c>
      <c r="F6" t="s">
        <v>55</v>
      </c>
      <c r="G6">
        <v>57</v>
      </c>
      <c r="H6" t="s">
        <v>74</v>
      </c>
      <c r="I6">
        <v>227</v>
      </c>
      <c r="J6" t="s">
        <v>177</v>
      </c>
      <c r="K6">
        <v>9</v>
      </c>
      <c r="L6">
        <v>10</v>
      </c>
      <c r="M6" t="s">
        <v>357</v>
      </c>
      <c r="N6" t="s">
        <v>3867</v>
      </c>
      <c r="O6">
        <v>1</v>
      </c>
      <c r="P6" t="s">
        <v>3868</v>
      </c>
      <c r="Q6">
        <v>1</v>
      </c>
      <c r="R6" t="s">
        <v>28</v>
      </c>
      <c r="S6">
        <v>5</v>
      </c>
      <c r="T6" t="s">
        <v>33</v>
      </c>
      <c r="U6">
        <v>7.05</v>
      </c>
      <c r="V6">
        <v>4.3099999999999996</v>
      </c>
    </row>
    <row r="7" spans="1:22" x14ac:dyDescent="0.25">
      <c r="A7" t="s">
        <v>4199</v>
      </c>
      <c r="B7">
        <v>10</v>
      </c>
      <c r="C7">
        <v>4</v>
      </c>
      <c r="D7">
        <v>1</v>
      </c>
      <c r="E7" t="s">
        <v>4193</v>
      </c>
      <c r="F7" t="s">
        <v>55</v>
      </c>
      <c r="G7">
        <v>58</v>
      </c>
      <c r="H7" t="s">
        <v>66</v>
      </c>
      <c r="I7">
        <v>212</v>
      </c>
      <c r="J7" t="s">
        <v>177</v>
      </c>
      <c r="K7">
        <v>9</v>
      </c>
      <c r="L7">
        <v>10</v>
      </c>
      <c r="M7" t="s">
        <v>357</v>
      </c>
      <c r="N7" t="s">
        <v>3867</v>
      </c>
      <c r="O7">
        <v>1</v>
      </c>
      <c r="P7" t="s">
        <v>3868</v>
      </c>
      <c r="Q7">
        <v>1</v>
      </c>
      <c r="R7" t="s">
        <v>28</v>
      </c>
      <c r="S7">
        <v>1</v>
      </c>
      <c r="T7" t="s">
        <v>29</v>
      </c>
      <c r="U7">
        <v>11.61</v>
      </c>
      <c r="V7">
        <v>4.9800000000000004</v>
      </c>
    </row>
    <row r="8" spans="1:22" x14ac:dyDescent="0.25">
      <c r="A8" t="s">
        <v>4200</v>
      </c>
      <c r="B8">
        <v>10</v>
      </c>
      <c r="C8">
        <v>4</v>
      </c>
      <c r="D8">
        <v>1</v>
      </c>
      <c r="E8" t="s">
        <v>4193</v>
      </c>
      <c r="F8" t="s">
        <v>55</v>
      </c>
      <c r="G8">
        <v>292</v>
      </c>
      <c r="H8" t="s">
        <v>2219</v>
      </c>
      <c r="I8">
        <v>206</v>
      </c>
      <c r="J8" t="s">
        <v>177</v>
      </c>
      <c r="K8">
        <v>9</v>
      </c>
      <c r="L8">
        <v>10</v>
      </c>
      <c r="M8" t="s">
        <v>357</v>
      </c>
      <c r="N8" t="s">
        <v>3867</v>
      </c>
      <c r="O8">
        <v>1</v>
      </c>
      <c r="P8" t="s">
        <v>3868</v>
      </c>
      <c r="Q8">
        <v>1</v>
      </c>
      <c r="R8" t="s">
        <v>28</v>
      </c>
      <c r="S8">
        <v>7</v>
      </c>
      <c r="T8" t="s">
        <v>35</v>
      </c>
      <c r="U8">
        <v>40.43</v>
      </c>
      <c r="V8">
        <v>17.32</v>
      </c>
    </row>
    <row r="9" spans="1:22" x14ac:dyDescent="0.25">
      <c r="A9" t="s">
        <v>4201</v>
      </c>
      <c r="B9">
        <v>10</v>
      </c>
      <c r="C9">
        <v>4</v>
      </c>
      <c r="D9">
        <v>1</v>
      </c>
      <c r="E9" t="s">
        <v>4193</v>
      </c>
      <c r="F9" t="s">
        <v>55</v>
      </c>
      <c r="G9">
        <v>302</v>
      </c>
      <c r="H9" t="s">
        <v>2220</v>
      </c>
      <c r="I9">
        <v>206</v>
      </c>
      <c r="J9" t="s">
        <v>177</v>
      </c>
      <c r="K9">
        <v>9</v>
      </c>
      <c r="L9">
        <v>10</v>
      </c>
      <c r="M9" t="s">
        <v>357</v>
      </c>
      <c r="N9" t="s">
        <v>3867</v>
      </c>
      <c r="O9">
        <v>1</v>
      </c>
      <c r="P9" t="s">
        <v>3868</v>
      </c>
      <c r="Q9">
        <v>1</v>
      </c>
      <c r="R9" t="s">
        <v>28</v>
      </c>
      <c r="S9">
        <v>8</v>
      </c>
      <c r="T9" t="s">
        <v>36</v>
      </c>
      <c r="U9">
        <v>49.09</v>
      </c>
      <c r="V9">
        <v>21.05</v>
      </c>
    </row>
    <row r="10" spans="1:22" x14ac:dyDescent="0.25">
      <c r="A10" t="s">
        <v>4202</v>
      </c>
      <c r="B10">
        <v>10</v>
      </c>
      <c r="C10">
        <v>4</v>
      </c>
      <c r="D10">
        <v>1</v>
      </c>
      <c r="E10" t="s">
        <v>4193</v>
      </c>
      <c r="F10" t="s">
        <v>55</v>
      </c>
      <c r="G10">
        <v>20</v>
      </c>
      <c r="H10" t="s">
        <v>58</v>
      </c>
      <c r="I10">
        <v>144</v>
      </c>
      <c r="J10" t="s">
        <v>179</v>
      </c>
      <c r="K10">
        <v>9</v>
      </c>
      <c r="L10">
        <v>10</v>
      </c>
      <c r="M10" t="s">
        <v>357</v>
      </c>
      <c r="N10" t="s">
        <v>3867</v>
      </c>
      <c r="O10">
        <v>1</v>
      </c>
      <c r="P10" t="s">
        <v>3868</v>
      </c>
      <c r="Q10">
        <v>1</v>
      </c>
      <c r="R10" t="s">
        <v>28</v>
      </c>
      <c r="S10">
        <v>3</v>
      </c>
      <c r="T10" t="s">
        <v>31</v>
      </c>
      <c r="U10">
        <v>6.98</v>
      </c>
      <c r="V10">
        <v>3.36</v>
      </c>
    </row>
    <row r="11" spans="1:22" x14ac:dyDescent="0.25">
      <c r="A11" t="s">
        <v>4203</v>
      </c>
      <c r="B11">
        <v>10</v>
      </c>
      <c r="C11">
        <v>4</v>
      </c>
      <c r="D11">
        <v>1</v>
      </c>
      <c r="E11" t="s">
        <v>4193</v>
      </c>
      <c r="F11" t="s">
        <v>55</v>
      </c>
      <c r="G11">
        <v>19</v>
      </c>
      <c r="H11" t="s">
        <v>59</v>
      </c>
      <c r="I11">
        <v>152</v>
      </c>
      <c r="J11" t="s">
        <v>179</v>
      </c>
      <c r="K11">
        <v>9</v>
      </c>
      <c r="L11">
        <v>10</v>
      </c>
      <c r="M11" t="s">
        <v>357</v>
      </c>
      <c r="N11" t="s">
        <v>3867</v>
      </c>
      <c r="O11">
        <v>1</v>
      </c>
      <c r="P11" t="s">
        <v>3868</v>
      </c>
      <c r="Q11">
        <v>1</v>
      </c>
      <c r="R11" t="s">
        <v>28</v>
      </c>
      <c r="S11">
        <v>4</v>
      </c>
      <c r="T11" t="s">
        <v>32</v>
      </c>
      <c r="U11">
        <v>8.25</v>
      </c>
      <c r="V11">
        <v>4.09</v>
      </c>
    </row>
    <row r="12" spans="1:22" x14ac:dyDescent="0.25">
      <c r="A12" t="s">
        <v>4204</v>
      </c>
      <c r="B12">
        <v>10</v>
      </c>
      <c r="C12">
        <v>4</v>
      </c>
      <c r="D12">
        <v>1</v>
      </c>
      <c r="E12" t="s">
        <v>4193</v>
      </c>
      <c r="F12" t="s">
        <v>55</v>
      </c>
      <c r="G12">
        <v>21</v>
      </c>
      <c r="H12" t="s">
        <v>65</v>
      </c>
      <c r="I12">
        <v>149</v>
      </c>
      <c r="J12" t="s">
        <v>179</v>
      </c>
      <c r="K12">
        <v>9</v>
      </c>
      <c r="L12">
        <v>10</v>
      </c>
      <c r="M12" t="s">
        <v>357</v>
      </c>
      <c r="N12" t="s">
        <v>3867</v>
      </c>
      <c r="O12">
        <v>1</v>
      </c>
      <c r="P12" t="s">
        <v>3868</v>
      </c>
      <c r="Q12">
        <v>1</v>
      </c>
      <c r="R12" t="s">
        <v>28</v>
      </c>
      <c r="S12">
        <v>6</v>
      </c>
      <c r="T12" t="s">
        <v>34</v>
      </c>
      <c r="U12">
        <v>6.15</v>
      </c>
      <c r="V12">
        <v>3.2</v>
      </c>
    </row>
    <row r="13" spans="1:22" x14ac:dyDescent="0.25">
      <c r="A13" t="s">
        <v>4205</v>
      </c>
      <c r="B13">
        <v>10</v>
      </c>
      <c r="C13">
        <v>4</v>
      </c>
      <c r="D13">
        <v>1</v>
      </c>
      <c r="E13" t="s">
        <v>4193</v>
      </c>
      <c r="F13" t="s">
        <v>55</v>
      </c>
      <c r="G13">
        <v>22</v>
      </c>
      <c r="H13" t="s">
        <v>57</v>
      </c>
      <c r="I13">
        <v>150</v>
      </c>
      <c r="J13" t="s">
        <v>179</v>
      </c>
      <c r="K13">
        <v>9</v>
      </c>
      <c r="L13">
        <v>10</v>
      </c>
      <c r="M13" t="s">
        <v>357</v>
      </c>
      <c r="N13" t="s">
        <v>3867</v>
      </c>
      <c r="O13">
        <v>1</v>
      </c>
      <c r="P13" t="s">
        <v>3868</v>
      </c>
      <c r="Q13">
        <v>1</v>
      </c>
      <c r="R13" t="s">
        <v>28</v>
      </c>
      <c r="S13">
        <v>2</v>
      </c>
      <c r="T13" t="s">
        <v>30</v>
      </c>
      <c r="U13">
        <v>5.25</v>
      </c>
      <c r="V13">
        <v>4.1500000000000004</v>
      </c>
    </row>
    <row r="14" spans="1:22" x14ac:dyDescent="0.25">
      <c r="A14" t="s">
        <v>4206</v>
      </c>
      <c r="B14">
        <v>10</v>
      </c>
      <c r="C14">
        <v>4</v>
      </c>
      <c r="D14">
        <v>1</v>
      </c>
      <c r="E14" t="s">
        <v>4193</v>
      </c>
      <c r="F14" t="s">
        <v>55</v>
      </c>
      <c r="G14">
        <v>23</v>
      </c>
      <c r="H14" t="s">
        <v>64</v>
      </c>
      <c r="I14">
        <v>151</v>
      </c>
      <c r="J14" t="s">
        <v>179</v>
      </c>
      <c r="K14">
        <v>9</v>
      </c>
      <c r="L14">
        <v>10</v>
      </c>
      <c r="M14" t="s">
        <v>357</v>
      </c>
      <c r="N14" t="s">
        <v>3867</v>
      </c>
      <c r="O14">
        <v>1</v>
      </c>
      <c r="P14" t="s">
        <v>3868</v>
      </c>
      <c r="Q14">
        <v>1</v>
      </c>
      <c r="R14" t="s">
        <v>28</v>
      </c>
      <c r="S14">
        <v>5</v>
      </c>
      <c r="T14" t="s">
        <v>33</v>
      </c>
      <c r="U14">
        <v>4.87</v>
      </c>
      <c r="V14">
        <v>3.93</v>
      </c>
    </row>
    <row r="15" spans="1:22" x14ac:dyDescent="0.25">
      <c r="A15" t="s">
        <v>4207</v>
      </c>
      <c r="B15">
        <v>10</v>
      </c>
      <c r="C15">
        <v>4</v>
      </c>
      <c r="D15">
        <v>1</v>
      </c>
      <c r="E15" t="s">
        <v>4193</v>
      </c>
      <c r="F15" t="s">
        <v>55</v>
      </c>
      <c r="G15">
        <v>24</v>
      </c>
      <c r="H15" t="s">
        <v>56</v>
      </c>
      <c r="I15">
        <v>145</v>
      </c>
      <c r="J15" t="s">
        <v>179</v>
      </c>
      <c r="K15">
        <v>9</v>
      </c>
      <c r="L15">
        <v>10</v>
      </c>
      <c r="M15" t="s">
        <v>357</v>
      </c>
      <c r="N15" t="s">
        <v>3867</v>
      </c>
      <c r="O15">
        <v>1</v>
      </c>
      <c r="P15" t="s">
        <v>3868</v>
      </c>
      <c r="Q15">
        <v>1</v>
      </c>
      <c r="R15" t="s">
        <v>28</v>
      </c>
      <c r="S15">
        <v>1</v>
      </c>
      <c r="T15" t="s">
        <v>29</v>
      </c>
      <c r="U15">
        <v>9.77</v>
      </c>
      <c r="V15">
        <v>4.51</v>
      </c>
    </row>
    <row r="16" spans="1:22" x14ac:dyDescent="0.25">
      <c r="A16" t="s">
        <v>4208</v>
      </c>
      <c r="B16">
        <v>10</v>
      </c>
      <c r="C16">
        <v>4</v>
      </c>
      <c r="D16">
        <v>1</v>
      </c>
      <c r="E16" t="s">
        <v>4193</v>
      </c>
      <c r="F16" t="s">
        <v>55</v>
      </c>
      <c r="G16">
        <v>287</v>
      </c>
      <c r="H16" t="s">
        <v>2221</v>
      </c>
      <c r="I16">
        <v>141</v>
      </c>
      <c r="J16" t="s">
        <v>179</v>
      </c>
      <c r="K16">
        <v>9</v>
      </c>
      <c r="L16">
        <v>10</v>
      </c>
      <c r="M16" t="s">
        <v>357</v>
      </c>
      <c r="N16" t="s">
        <v>3867</v>
      </c>
      <c r="O16">
        <v>1</v>
      </c>
      <c r="P16" t="s">
        <v>3868</v>
      </c>
      <c r="Q16">
        <v>1</v>
      </c>
      <c r="R16" t="s">
        <v>28</v>
      </c>
      <c r="S16">
        <v>7</v>
      </c>
      <c r="T16" t="s">
        <v>35</v>
      </c>
      <c r="U16">
        <v>32.880000000000003</v>
      </c>
      <c r="V16">
        <v>14.46</v>
      </c>
    </row>
    <row r="17" spans="1:22" x14ac:dyDescent="0.25">
      <c r="A17" t="s">
        <v>4209</v>
      </c>
      <c r="B17">
        <v>10</v>
      </c>
      <c r="C17">
        <v>4</v>
      </c>
      <c r="D17">
        <v>1</v>
      </c>
      <c r="E17" t="s">
        <v>4193</v>
      </c>
      <c r="F17" t="s">
        <v>55</v>
      </c>
      <c r="G17">
        <v>297</v>
      </c>
      <c r="H17" t="s">
        <v>2222</v>
      </c>
      <c r="I17">
        <v>141</v>
      </c>
      <c r="J17" t="s">
        <v>179</v>
      </c>
      <c r="K17">
        <v>9</v>
      </c>
      <c r="L17">
        <v>10</v>
      </c>
      <c r="M17" t="s">
        <v>357</v>
      </c>
      <c r="N17" t="s">
        <v>3867</v>
      </c>
      <c r="O17">
        <v>1</v>
      </c>
      <c r="P17" t="s">
        <v>3868</v>
      </c>
      <c r="Q17">
        <v>1</v>
      </c>
      <c r="R17" t="s">
        <v>28</v>
      </c>
      <c r="S17">
        <v>8</v>
      </c>
      <c r="T17" t="s">
        <v>36</v>
      </c>
      <c r="U17">
        <v>41.08</v>
      </c>
      <c r="V17">
        <v>17.13</v>
      </c>
    </row>
    <row r="18" spans="1:22" x14ac:dyDescent="0.25">
      <c r="A18" t="s">
        <v>4210</v>
      </c>
      <c r="B18">
        <v>11</v>
      </c>
      <c r="C18">
        <v>5</v>
      </c>
      <c r="D18">
        <v>1</v>
      </c>
      <c r="E18" t="s">
        <v>4193</v>
      </c>
      <c r="F18" t="s">
        <v>55</v>
      </c>
      <c r="G18">
        <v>60</v>
      </c>
      <c r="H18" t="s">
        <v>86</v>
      </c>
      <c r="I18">
        <v>238</v>
      </c>
      <c r="J18" t="s">
        <v>177</v>
      </c>
      <c r="K18">
        <v>11</v>
      </c>
      <c r="L18">
        <v>12</v>
      </c>
      <c r="M18" t="s">
        <v>357</v>
      </c>
      <c r="N18" t="s">
        <v>3867</v>
      </c>
      <c r="O18">
        <v>1</v>
      </c>
      <c r="P18" t="s">
        <v>3868</v>
      </c>
      <c r="Q18">
        <v>1</v>
      </c>
      <c r="R18" t="s">
        <v>28</v>
      </c>
      <c r="S18">
        <v>3</v>
      </c>
      <c r="T18" t="s">
        <v>31</v>
      </c>
      <c r="U18">
        <v>8.01</v>
      </c>
      <c r="V18">
        <v>3.68</v>
      </c>
    </row>
    <row r="19" spans="1:22" x14ac:dyDescent="0.25">
      <c r="A19" t="s">
        <v>4211</v>
      </c>
      <c r="B19">
        <v>11</v>
      </c>
      <c r="C19">
        <v>5</v>
      </c>
      <c r="D19">
        <v>1</v>
      </c>
      <c r="E19" t="s">
        <v>4193</v>
      </c>
      <c r="F19" t="s">
        <v>55</v>
      </c>
      <c r="G19">
        <v>59</v>
      </c>
      <c r="H19" t="s">
        <v>87</v>
      </c>
      <c r="I19">
        <v>244</v>
      </c>
      <c r="J19" t="s">
        <v>177</v>
      </c>
      <c r="K19">
        <v>11</v>
      </c>
      <c r="L19">
        <v>12</v>
      </c>
      <c r="M19" t="s">
        <v>357</v>
      </c>
      <c r="N19" t="s">
        <v>3867</v>
      </c>
      <c r="O19">
        <v>1</v>
      </c>
      <c r="P19" t="s">
        <v>3868</v>
      </c>
      <c r="Q19">
        <v>1</v>
      </c>
      <c r="R19" t="s">
        <v>28</v>
      </c>
      <c r="S19">
        <v>4</v>
      </c>
      <c r="T19" t="s">
        <v>32</v>
      </c>
      <c r="U19">
        <v>7.64</v>
      </c>
      <c r="V19">
        <v>4.0999999999999996</v>
      </c>
    </row>
    <row r="20" spans="1:22" x14ac:dyDescent="0.25">
      <c r="A20" t="s">
        <v>4212</v>
      </c>
      <c r="B20">
        <v>11</v>
      </c>
      <c r="C20">
        <v>5</v>
      </c>
      <c r="D20">
        <v>1</v>
      </c>
      <c r="E20" t="s">
        <v>4193</v>
      </c>
      <c r="F20" t="s">
        <v>55</v>
      </c>
      <c r="G20">
        <v>61</v>
      </c>
      <c r="H20" t="s">
        <v>91</v>
      </c>
      <c r="I20">
        <v>242</v>
      </c>
      <c r="J20" t="s">
        <v>177</v>
      </c>
      <c r="K20">
        <v>11</v>
      </c>
      <c r="L20">
        <v>12</v>
      </c>
      <c r="M20" t="s">
        <v>357</v>
      </c>
      <c r="N20" t="s">
        <v>3867</v>
      </c>
      <c r="O20">
        <v>1</v>
      </c>
      <c r="P20" t="s">
        <v>3868</v>
      </c>
      <c r="Q20">
        <v>1</v>
      </c>
      <c r="R20" t="s">
        <v>28</v>
      </c>
      <c r="S20">
        <v>6</v>
      </c>
      <c r="T20" t="s">
        <v>34</v>
      </c>
      <c r="U20">
        <v>6.39</v>
      </c>
      <c r="V20">
        <v>3.46</v>
      </c>
    </row>
    <row r="21" spans="1:22" x14ac:dyDescent="0.25">
      <c r="A21" t="s">
        <v>4213</v>
      </c>
      <c r="B21">
        <v>11</v>
      </c>
      <c r="C21">
        <v>5</v>
      </c>
      <c r="D21">
        <v>1</v>
      </c>
      <c r="E21" t="s">
        <v>4193</v>
      </c>
      <c r="F21" t="s">
        <v>55</v>
      </c>
      <c r="G21">
        <v>62</v>
      </c>
      <c r="H21" t="s">
        <v>85</v>
      </c>
      <c r="I21">
        <v>242</v>
      </c>
      <c r="J21" t="s">
        <v>177</v>
      </c>
      <c r="K21">
        <v>11</v>
      </c>
      <c r="L21">
        <v>12</v>
      </c>
      <c r="M21" t="s">
        <v>357</v>
      </c>
      <c r="N21" t="s">
        <v>3867</v>
      </c>
      <c r="O21">
        <v>1</v>
      </c>
      <c r="P21" t="s">
        <v>3868</v>
      </c>
      <c r="Q21">
        <v>1</v>
      </c>
      <c r="R21" t="s">
        <v>28</v>
      </c>
      <c r="S21">
        <v>2</v>
      </c>
      <c r="T21" t="s">
        <v>30</v>
      </c>
      <c r="U21">
        <v>5.25</v>
      </c>
      <c r="V21">
        <v>4.3</v>
      </c>
    </row>
    <row r="22" spans="1:22" x14ac:dyDescent="0.25">
      <c r="A22" t="s">
        <v>4214</v>
      </c>
      <c r="B22">
        <v>11</v>
      </c>
      <c r="C22">
        <v>5</v>
      </c>
      <c r="D22">
        <v>1</v>
      </c>
      <c r="E22" t="s">
        <v>4193</v>
      </c>
      <c r="F22" t="s">
        <v>55</v>
      </c>
      <c r="G22">
        <v>63</v>
      </c>
      <c r="H22" t="s">
        <v>90</v>
      </c>
      <c r="I22">
        <v>245</v>
      </c>
      <c r="J22" t="s">
        <v>177</v>
      </c>
      <c r="K22">
        <v>11</v>
      </c>
      <c r="L22">
        <v>12</v>
      </c>
      <c r="M22" t="s">
        <v>357</v>
      </c>
      <c r="N22" t="s">
        <v>3867</v>
      </c>
      <c r="O22">
        <v>1</v>
      </c>
      <c r="P22" t="s">
        <v>3868</v>
      </c>
      <c r="Q22">
        <v>1</v>
      </c>
      <c r="R22" t="s">
        <v>28</v>
      </c>
      <c r="S22">
        <v>5</v>
      </c>
      <c r="T22" t="s">
        <v>33</v>
      </c>
      <c r="U22">
        <v>4.74</v>
      </c>
      <c r="V22">
        <v>3.78</v>
      </c>
    </row>
    <row r="23" spans="1:22" x14ac:dyDescent="0.25">
      <c r="A23" t="s">
        <v>4215</v>
      </c>
      <c r="B23">
        <v>11</v>
      </c>
      <c r="C23">
        <v>5</v>
      </c>
      <c r="D23">
        <v>1</v>
      </c>
      <c r="E23" t="s">
        <v>4193</v>
      </c>
      <c r="F23" t="s">
        <v>55</v>
      </c>
      <c r="G23">
        <v>64</v>
      </c>
      <c r="H23" t="s">
        <v>84</v>
      </c>
      <c r="I23">
        <v>238</v>
      </c>
      <c r="J23" t="s">
        <v>177</v>
      </c>
      <c r="K23">
        <v>11</v>
      </c>
      <c r="L23">
        <v>12</v>
      </c>
      <c r="M23" t="s">
        <v>357</v>
      </c>
      <c r="N23" t="s">
        <v>3867</v>
      </c>
      <c r="O23">
        <v>1</v>
      </c>
      <c r="P23" t="s">
        <v>3868</v>
      </c>
      <c r="Q23">
        <v>1</v>
      </c>
      <c r="R23" t="s">
        <v>28</v>
      </c>
      <c r="S23">
        <v>1</v>
      </c>
      <c r="T23" t="s">
        <v>29</v>
      </c>
      <c r="U23">
        <v>12.92</v>
      </c>
      <c r="V23">
        <v>5.21</v>
      </c>
    </row>
    <row r="24" spans="1:22" x14ac:dyDescent="0.25">
      <c r="A24" t="s">
        <v>4216</v>
      </c>
      <c r="B24">
        <v>11</v>
      </c>
      <c r="C24">
        <v>5</v>
      </c>
      <c r="D24">
        <v>1</v>
      </c>
      <c r="E24" t="s">
        <v>4193</v>
      </c>
      <c r="F24" t="s">
        <v>55</v>
      </c>
      <c r="G24">
        <v>293</v>
      </c>
      <c r="H24" t="s">
        <v>2223</v>
      </c>
      <c r="I24">
        <v>235</v>
      </c>
      <c r="J24" t="s">
        <v>177</v>
      </c>
      <c r="K24">
        <v>11</v>
      </c>
      <c r="L24">
        <v>12</v>
      </c>
      <c r="M24" t="s">
        <v>357</v>
      </c>
      <c r="N24" t="s">
        <v>3867</v>
      </c>
      <c r="O24">
        <v>1</v>
      </c>
      <c r="P24" t="s">
        <v>3868</v>
      </c>
      <c r="Q24">
        <v>1</v>
      </c>
      <c r="R24" t="s">
        <v>28</v>
      </c>
      <c r="S24">
        <v>7</v>
      </c>
      <c r="T24" t="s">
        <v>35</v>
      </c>
      <c r="U24">
        <v>37.1</v>
      </c>
      <c r="V24">
        <v>16.18</v>
      </c>
    </row>
    <row r="25" spans="1:22" x14ac:dyDescent="0.25">
      <c r="A25" t="s">
        <v>4217</v>
      </c>
      <c r="B25">
        <v>11</v>
      </c>
      <c r="C25">
        <v>5</v>
      </c>
      <c r="D25">
        <v>1</v>
      </c>
      <c r="E25" t="s">
        <v>4193</v>
      </c>
      <c r="F25" t="s">
        <v>55</v>
      </c>
      <c r="G25">
        <v>303</v>
      </c>
      <c r="H25" t="s">
        <v>2224</v>
      </c>
      <c r="I25">
        <v>235</v>
      </c>
      <c r="J25" t="s">
        <v>177</v>
      </c>
      <c r="K25">
        <v>11</v>
      </c>
      <c r="L25">
        <v>12</v>
      </c>
      <c r="M25" t="s">
        <v>357</v>
      </c>
      <c r="N25" t="s">
        <v>3867</v>
      </c>
      <c r="O25">
        <v>1</v>
      </c>
      <c r="P25" t="s">
        <v>3868</v>
      </c>
      <c r="Q25">
        <v>1</v>
      </c>
      <c r="R25" t="s">
        <v>28</v>
      </c>
      <c r="S25">
        <v>8</v>
      </c>
      <c r="T25" t="s">
        <v>36</v>
      </c>
      <c r="U25">
        <v>44.68</v>
      </c>
      <c r="V25">
        <v>19.32</v>
      </c>
    </row>
    <row r="26" spans="1:22" x14ac:dyDescent="0.25">
      <c r="A26" t="s">
        <v>4218</v>
      </c>
      <c r="B26">
        <v>11</v>
      </c>
      <c r="C26">
        <v>5</v>
      </c>
      <c r="D26">
        <v>1</v>
      </c>
      <c r="E26" t="s">
        <v>4193</v>
      </c>
      <c r="F26" t="s">
        <v>55</v>
      </c>
      <c r="G26">
        <v>26</v>
      </c>
      <c r="H26" t="s">
        <v>78</v>
      </c>
      <c r="I26">
        <v>179</v>
      </c>
      <c r="J26" t="s">
        <v>179</v>
      </c>
      <c r="K26">
        <v>11</v>
      </c>
      <c r="L26">
        <v>12</v>
      </c>
      <c r="M26" t="s">
        <v>357</v>
      </c>
      <c r="N26" t="s">
        <v>3867</v>
      </c>
      <c r="O26">
        <v>1</v>
      </c>
      <c r="P26" t="s">
        <v>3868</v>
      </c>
      <c r="Q26">
        <v>1</v>
      </c>
      <c r="R26" t="s">
        <v>28</v>
      </c>
      <c r="S26">
        <v>3</v>
      </c>
      <c r="T26" t="s">
        <v>31</v>
      </c>
      <c r="U26">
        <v>6.44</v>
      </c>
      <c r="V26">
        <v>3.13</v>
      </c>
    </row>
    <row r="27" spans="1:22" x14ac:dyDescent="0.25">
      <c r="A27" t="s">
        <v>4219</v>
      </c>
      <c r="B27">
        <v>11</v>
      </c>
      <c r="C27">
        <v>5</v>
      </c>
      <c r="D27">
        <v>1</v>
      </c>
      <c r="E27" t="s">
        <v>4193</v>
      </c>
      <c r="F27" t="s">
        <v>55</v>
      </c>
      <c r="G27">
        <v>25</v>
      </c>
      <c r="H27" t="s">
        <v>79</v>
      </c>
      <c r="I27">
        <v>185</v>
      </c>
      <c r="J27" t="s">
        <v>179</v>
      </c>
      <c r="K27">
        <v>11</v>
      </c>
      <c r="L27">
        <v>12</v>
      </c>
      <c r="M27" t="s">
        <v>357</v>
      </c>
      <c r="N27" t="s">
        <v>3867</v>
      </c>
      <c r="O27">
        <v>1</v>
      </c>
      <c r="P27" t="s">
        <v>3868</v>
      </c>
      <c r="Q27">
        <v>1</v>
      </c>
      <c r="R27" t="s">
        <v>28</v>
      </c>
      <c r="S27">
        <v>4</v>
      </c>
      <c r="T27" t="s">
        <v>32</v>
      </c>
      <c r="U27">
        <v>7.07</v>
      </c>
      <c r="V27">
        <v>3.64</v>
      </c>
    </row>
    <row r="28" spans="1:22" x14ac:dyDescent="0.25">
      <c r="A28" t="s">
        <v>4220</v>
      </c>
      <c r="B28">
        <v>11</v>
      </c>
      <c r="C28">
        <v>5</v>
      </c>
      <c r="D28">
        <v>1</v>
      </c>
      <c r="E28" t="s">
        <v>4193</v>
      </c>
      <c r="F28" t="s">
        <v>55</v>
      </c>
      <c r="G28">
        <v>27</v>
      </c>
      <c r="H28" t="s">
        <v>83</v>
      </c>
      <c r="I28">
        <v>185</v>
      </c>
      <c r="J28" t="s">
        <v>179</v>
      </c>
      <c r="K28">
        <v>11</v>
      </c>
      <c r="L28">
        <v>12</v>
      </c>
      <c r="M28" t="s">
        <v>357</v>
      </c>
      <c r="N28" t="s">
        <v>3867</v>
      </c>
      <c r="O28">
        <v>1</v>
      </c>
      <c r="P28" t="s">
        <v>3868</v>
      </c>
      <c r="Q28">
        <v>1</v>
      </c>
      <c r="R28" t="s">
        <v>28</v>
      </c>
      <c r="S28">
        <v>6</v>
      </c>
      <c r="T28" t="s">
        <v>34</v>
      </c>
      <c r="U28">
        <v>6.01</v>
      </c>
      <c r="V28">
        <v>3.26</v>
      </c>
    </row>
    <row r="29" spans="1:22" x14ac:dyDescent="0.25">
      <c r="A29" t="s">
        <v>4221</v>
      </c>
      <c r="B29">
        <v>11</v>
      </c>
      <c r="C29">
        <v>5</v>
      </c>
      <c r="D29">
        <v>1</v>
      </c>
      <c r="E29" t="s">
        <v>4193</v>
      </c>
      <c r="F29" t="s">
        <v>55</v>
      </c>
      <c r="G29">
        <v>28</v>
      </c>
      <c r="H29" t="s">
        <v>77</v>
      </c>
      <c r="I29">
        <v>185</v>
      </c>
      <c r="J29" t="s">
        <v>179</v>
      </c>
      <c r="K29">
        <v>11</v>
      </c>
      <c r="L29">
        <v>12</v>
      </c>
      <c r="M29" t="s">
        <v>357</v>
      </c>
      <c r="N29" t="s">
        <v>3867</v>
      </c>
      <c r="O29">
        <v>1</v>
      </c>
      <c r="P29" t="s">
        <v>3868</v>
      </c>
      <c r="Q29">
        <v>1</v>
      </c>
      <c r="R29" t="s">
        <v>28</v>
      </c>
      <c r="S29">
        <v>2</v>
      </c>
      <c r="T29" t="s">
        <v>30</v>
      </c>
      <c r="U29">
        <v>4.0599999999999996</v>
      </c>
      <c r="V29">
        <v>3.6</v>
      </c>
    </row>
    <row r="30" spans="1:22" x14ac:dyDescent="0.25">
      <c r="A30" t="s">
        <v>4222</v>
      </c>
      <c r="B30">
        <v>11</v>
      </c>
      <c r="C30">
        <v>5</v>
      </c>
      <c r="D30">
        <v>1</v>
      </c>
      <c r="E30" t="s">
        <v>4193</v>
      </c>
      <c r="F30" t="s">
        <v>55</v>
      </c>
      <c r="G30">
        <v>29</v>
      </c>
      <c r="H30" t="s">
        <v>82</v>
      </c>
      <c r="I30">
        <v>185</v>
      </c>
      <c r="J30" t="s">
        <v>179</v>
      </c>
      <c r="K30">
        <v>11</v>
      </c>
      <c r="L30">
        <v>12</v>
      </c>
      <c r="M30" t="s">
        <v>357</v>
      </c>
      <c r="N30" t="s">
        <v>3867</v>
      </c>
      <c r="O30">
        <v>1</v>
      </c>
      <c r="P30" t="s">
        <v>3868</v>
      </c>
      <c r="Q30">
        <v>1</v>
      </c>
      <c r="R30" t="s">
        <v>28</v>
      </c>
      <c r="S30">
        <v>5</v>
      </c>
      <c r="T30" t="s">
        <v>33</v>
      </c>
      <c r="U30">
        <v>3.2</v>
      </c>
      <c r="V30">
        <v>3.05</v>
      </c>
    </row>
    <row r="31" spans="1:22" x14ac:dyDescent="0.25">
      <c r="A31" t="s">
        <v>4223</v>
      </c>
      <c r="B31">
        <v>11</v>
      </c>
      <c r="C31">
        <v>5</v>
      </c>
      <c r="D31">
        <v>1</v>
      </c>
      <c r="E31" t="s">
        <v>4193</v>
      </c>
      <c r="F31" t="s">
        <v>55</v>
      </c>
      <c r="G31">
        <v>30</v>
      </c>
      <c r="H31" t="s">
        <v>76</v>
      </c>
      <c r="I31">
        <v>180</v>
      </c>
      <c r="J31" t="s">
        <v>179</v>
      </c>
      <c r="K31">
        <v>11</v>
      </c>
      <c r="L31">
        <v>12</v>
      </c>
      <c r="M31" t="s">
        <v>357</v>
      </c>
      <c r="N31" t="s">
        <v>3867</v>
      </c>
      <c r="O31">
        <v>1</v>
      </c>
      <c r="P31" t="s">
        <v>3868</v>
      </c>
      <c r="Q31">
        <v>1</v>
      </c>
      <c r="R31" t="s">
        <v>28</v>
      </c>
      <c r="S31">
        <v>1</v>
      </c>
      <c r="T31" t="s">
        <v>29</v>
      </c>
      <c r="U31">
        <v>10.3</v>
      </c>
      <c r="V31">
        <v>4.75</v>
      </c>
    </row>
    <row r="32" spans="1:22" x14ac:dyDescent="0.25">
      <c r="A32" t="s">
        <v>4224</v>
      </c>
      <c r="B32">
        <v>11</v>
      </c>
      <c r="C32">
        <v>5</v>
      </c>
      <c r="D32">
        <v>1</v>
      </c>
      <c r="E32" t="s">
        <v>4193</v>
      </c>
      <c r="F32" t="s">
        <v>55</v>
      </c>
      <c r="G32">
        <v>288</v>
      </c>
      <c r="H32" t="s">
        <v>2225</v>
      </c>
      <c r="I32">
        <v>179</v>
      </c>
      <c r="J32" t="s">
        <v>179</v>
      </c>
      <c r="K32">
        <v>11</v>
      </c>
      <c r="L32">
        <v>12</v>
      </c>
      <c r="M32" t="s">
        <v>357</v>
      </c>
      <c r="N32" t="s">
        <v>3867</v>
      </c>
      <c r="O32">
        <v>1</v>
      </c>
      <c r="P32" t="s">
        <v>3868</v>
      </c>
      <c r="Q32">
        <v>1</v>
      </c>
      <c r="R32" t="s">
        <v>28</v>
      </c>
      <c r="S32">
        <v>7</v>
      </c>
      <c r="T32" t="s">
        <v>35</v>
      </c>
      <c r="U32">
        <v>29.88</v>
      </c>
      <c r="V32">
        <v>13.12</v>
      </c>
    </row>
    <row r="33" spans="1:22" x14ac:dyDescent="0.25">
      <c r="A33" t="s">
        <v>4225</v>
      </c>
      <c r="B33">
        <v>11</v>
      </c>
      <c r="C33">
        <v>5</v>
      </c>
      <c r="D33">
        <v>1</v>
      </c>
      <c r="E33" t="s">
        <v>4193</v>
      </c>
      <c r="F33" t="s">
        <v>55</v>
      </c>
      <c r="G33">
        <v>298</v>
      </c>
      <c r="H33" t="s">
        <v>2226</v>
      </c>
      <c r="I33">
        <v>179</v>
      </c>
      <c r="J33" t="s">
        <v>179</v>
      </c>
      <c r="K33">
        <v>11</v>
      </c>
      <c r="L33">
        <v>12</v>
      </c>
      <c r="M33" t="s">
        <v>357</v>
      </c>
      <c r="N33" t="s">
        <v>3867</v>
      </c>
      <c r="O33">
        <v>1</v>
      </c>
      <c r="P33" t="s">
        <v>3868</v>
      </c>
      <c r="Q33">
        <v>1</v>
      </c>
      <c r="R33" t="s">
        <v>28</v>
      </c>
      <c r="S33">
        <v>8</v>
      </c>
      <c r="T33" t="s">
        <v>36</v>
      </c>
      <c r="U33">
        <v>36.94</v>
      </c>
      <c r="V33">
        <v>15.32</v>
      </c>
    </row>
    <row r="34" spans="1:22" x14ac:dyDescent="0.25">
      <c r="A34" t="s">
        <v>4226</v>
      </c>
      <c r="B34">
        <v>12</v>
      </c>
      <c r="C34">
        <v>6</v>
      </c>
      <c r="D34">
        <v>1</v>
      </c>
      <c r="E34" t="s">
        <v>4193</v>
      </c>
      <c r="F34" t="s">
        <v>55</v>
      </c>
      <c r="G34">
        <v>60</v>
      </c>
      <c r="H34" t="s">
        <v>86</v>
      </c>
      <c r="I34">
        <v>238</v>
      </c>
      <c r="J34" t="s">
        <v>177</v>
      </c>
      <c r="K34">
        <v>11</v>
      </c>
      <c r="L34">
        <v>12</v>
      </c>
      <c r="M34" t="s">
        <v>357</v>
      </c>
      <c r="N34" t="s">
        <v>3867</v>
      </c>
      <c r="O34">
        <v>1</v>
      </c>
      <c r="P34" t="s">
        <v>3868</v>
      </c>
      <c r="Q34">
        <v>1</v>
      </c>
      <c r="R34" t="s">
        <v>28</v>
      </c>
      <c r="S34">
        <v>3</v>
      </c>
      <c r="T34" t="s">
        <v>31</v>
      </c>
      <c r="U34">
        <v>8.01</v>
      </c>
      <c r="V34">
        <v>3.68</v>
      </c>
    </row>
    <row r="35" spans="1:22" x14ac:dyDescent="0.25">
      <c r="A35" t="s">
        <v>4227</v>
      </c>
      <c r="B35">
        <v>12</v>
      </c>
      <c r="C35">
        <v>6</v>
      </c>
      <c r="D35">
        <v>1</v>
      </c>
      <c r="E35" t="s">
        <v>4193</v>
      </c>
      <c r="F35" t="s">
        <v>55</v>
      </c>
      <c r="G35">
        <v>59</v>
      </c>
      <c r="H35" t="s">
        <v>87</v>
      </c>
      <c r="I35">
        <v>244</v>
      </c>
      <c r="J35" t="s">
        <v>177</v>
      </c>
      <c r="K35">
        <v>11</v>
      </c>
      <c r="L35">
        <v>12</v>
      </c>
      <c r="M35" t="s">
        <v>357</v>
      </c>
      <c r="N35" t="s">
        <v>3867</v>
      </c>
      <c r="O35">
        <v>1</v>
      </c>
      <c r="P35" t="s">
        <v>3868</v>
      </c>
      <c r="Q35">
        <v>1</v>
      </c>
      <c r="R35" t="s">
        <v>28</v>
      </c>
      <c r="S35">
        <v>4</v>
      </c>
      <c r="T35" t="s">
        <v>32</v>
      </c>
      <c r="U35">
        <v>7.64</v>
      </c>
      <c r="V35">
        <v>4.0999999999999996</v>
      </c>
    </row>
    <row r="36" spans="1:22" x14ac:dyDescent="0.25">
      <c r="A36" t="s">
        <v>4228</v>
      </c>
      <c r="B36">
        <v>12</v>
      </c>
      <c r="C36">
        <v>6</v>
      </c>
      <c r="D36">
        <v>1</v>
      </c>
      <c r="E36" t="s">
        <v>4193</v>
      </c>
      <c r="F36" t="s">
        <v>55</v>
      </c>
      <c r="G36">
        <v>61</v>
      </c>
      <c r="H36" t="s">
        <v>91</v>
      </c>
      <c r="I36">
        <v>242</v>
      </c>
      <c r="J36" t="s">
        <v>177</v>
      </c>
      <c r="K36">
        <v>11</v>
      </c>
      <c r="L36">
        <v>12</v>
      </c>
      <c r="M36" t="s">
        <v>357</v>
      </c>
      <c r="N36" t="s">
        <v>3867</v>
      </c>
      <c r="O36">
        <v>1</v>
      </c>
      <c r="P36" t="s">
        <v>3868</v>
      </c>
      <c r="Q36">
        <v>1</v>
      </c>
      <c r="R36" t="s">
        <v>28</v>
      </c>
      <c r="S36">
        <v>6</v>
      </c>
      <c r="T36" t="s">
        <v>34</v>
      </c>
      <c r="U36">
        <v>6.39</v>
      </c>
      <c r="V36">
        <v>3.46</v>
      </c>
    </row>
    <row r="37" spans="1:22" x14ac:dyDescent="0.25">
      <c r="A37" t="s">
        <v>4229</v>
      </c>
      <c r="B37">
        <v>12</v>
      </c>
      <c r="C37">
        <v>6</v>
      </c>
      <c r="D37">
        <v>1</v>
      </c>
      <c r="E37" t="s">
        <v>4193</v>
      </c>
      <c r="F37" t="s">
        <v>55</v>
      </c>
      <c r="G37">
        <v>62</v>
      </c>
      <c r="H37" t="s">
        <v>85</v>
      </c>
      <c r="I37">
        <v>242</v>
      </c>
      <c r="J37" t="s">
        <v>177</v>
      </c>
      <c r="K37">
        <v>11</v>
      </c>
      <c r="L37">
        <v>12</v>
      </c>
      <c r="M37" t="s">
        <v>357</v>
      </c>
      <c r="N37" t="s">
        <v>3867</v>
      </c>
      <c r="O37">
        <v>1</v>
      </c>
      <c r="P37" t="s">
        <v>3868</v>
      </c>
      <c r="Q37">
        <v>1</v>
      </c>
      <c r="R37" t="s">
        <v>28</v>
      </c>
      <c r="S37">
        <v>2</v>
      </c>
      <c r="T37" t="s">
        <v>30</v>
      </c>
      <c r="U37">
        <v>5.25</v>
      </c>
      <c r="V37">
        <v>4.3</v>
      </c>
    </row>
    <row r="38" spans="1:22" x14ac:dyDescent="0.25">
      <c r="A38" t="s">
        <v>4230</v>
      </c>
      <c r="B38">
        <v>12</v>
      </c>
      <c r="C38">
        <v>6</v>
      </c>
      <c r="D38">
        <v>1</v>
      </c>
      <c r="E38" t="s">
        <v>4193</v>
      </c>
      <c r="F38" t="s">
        <v>55</v>
      </c>
      <c r="G38">
        <v>63</v>
      </c>
      <c r="H38" t="s">
        <v>90</v>
      </c>
      <c r="I38">
        <v>245</v>
      </c>
      <c r="J38" t="s">
        <v>177</v>
      </c>
      <c r="K38">
        <v>11</v>
      </c>
      <c r="L38">
        <v>12</v>
      </c>
      <c r="M38" t="s">
        <v>357</v>
      </c>
      <c r="N38" t="s">
        <v>3867</v>
      </c>
      <c r="O38">
        <v>1</v>
      </c>
      <c r="P38" t="s">
        <v>3868</v>
      </c>
      <c r="Q38">
        <v>1</v>
      </c>
      <c r="R38" t="s">
        <v>28</v>
      </c>
      <c r="S38">
        <v>5</v>
      </c>
      <c r="T38" t="s">
        <v>33</v>
      </c>
      <c r="U38">
        <v>4.74</v>
      </c>
      <c r="V38">
        <v>3.78</v>
      </c>
    </row>
    <row r="39" spans="1:22" x14ac:dyDescent="0.25">
      <c r="A39" t="s">
        <v>4231</v>
      </c>
      <c r="B39">
        <v>12</v>
      </c>
      <c r="C39">
        <v>6</v>
      </c>
      <c r="D39">
        <v>1</v>
      </c>
      <c r="E39" t="s">
        <v>4193</v>
      </c>
      <c r="F39" t="s">
        <v>55</v>
      </c>
      <c r="G39">
        <v>64</v>
      </c>
      <c r="H39" t="s">
        <v>84</v>
      </c>
      <c r="I39">
        <v>238</v>
      </c>
      <c r="J39" t="s">
        <v>177</v>
      </c>
      <c r="K39">
        <v>11</v>
      </c>
      <c r="L39">
        <v>12</v>
      </c>
      <c r="M39" t="s">
        <v>357</v>
      </c>
      <c r="N39" t="s">
        <v>3867</v>
      </c>
      <c r="O39">
        <v>1</v>
      </c>
      <c r="P39" t="s">
        <v>3868</v>
      </c>
      <c r="Q39">
        <v>1</v>
      </c>
      <c r="R39" t="s">
        <v>28</v>
      </c>
      <c r="S39">
        <v>1</v>
      </c>
      <c r="T39" t="s">
        <v>29</v>
      </c>
      <c r="U39">
        <v>12.92</v>
      </c>
      <c r="V39">
        <v>5.21</v>
      </c>
    </row>
    <row r="40" spans="1:22" x14ac:dyDescent="0.25">
      <c r="A40" t="s">
        <v>4232</v>
      </c>
      <c r="B40">
        <v>12</v>
      </c>
      <c r="C40">
        <v>6</v>
      </c>
      <c r="D40">
        <v>1</v>
      </c>
      <c r="E40" t="s">
        <v>4193</v>
      </c>
      <c r="F40" t="s">
        <v>55</v>
      </c>
      <c r="G40">
        <v>293</v>
      </c>
      <c r="H40" t="s">
        <v>2223</v>
      </c>
      <c r="I40">
        <v>235</v>
      </c>
      <c r="J40" t="s">
        <v>177</v>
      </c>
      <c r="K40">
        <v>11</v>
      </c>
      <c r="L40">
        <v>12</v>
      </c>
      <c r="M40" t="s">
        <v>357</v>
      </c>
      <c r="N40" t="s">
        <v>3867</v>
      </c>
      <c r="O40">
        <v>1</v>
      </c>
      <c r="P40" t="s">
        <v>3868</v>
      </c>
      <c r="Q40">
        <v>1</v>
      </c>
      <c r="R40" t="s">
        <v>28</v>
      </c>
      <c r="S40">
        <v>7</v>
      </c>
      <c r="T40" t="s">
        <v>35</v>
      </c>
      <c r="U40">
        <v>37.1</v>
      </c>
      <c r="V40">
        <v>16.18</v>
      </c>
    </row>
    <row r="41" spans="1:22" x14ac:dyDescent="0.25">
      <c r="A41" t="s">
        <v>4233</v>
      </c>
      <c r="B41">
        <v>12</v>
      </c>
      <c r="C41">
        <v>6</v>
      </c>
      <c r="D41">
        <v>1</v>
      </c>
      <c r="E41" t="s">
        <v>4193</v>
      </c>
      <c r="F41" t="s">
        <v>55</v>
      </c>
      <c r="G41">
        <v>303</v>
      </c>
      <c r="H41" t="s">
        <v>2224</v>
      </c>
      <c r="I41">
        <v>235</v>
      </c>
      <c r="J41" t="s">
        <v>177</v>
      </c>
      <c r="K41">
        <v>11</v>
      </c>
      <c r="L41">
        <v>12</v>
      </c>
      <c r="M41" t="s">
        <v>357</v>
      </c>
      <c r="N41" t="s">
        <v>3867</v>
      </c>
      <c r="O41">
        <v>1</v>
      </c>
      <c r="P41" t="s">
        <v>3868</v>
      </c>
      <c r="Q41">
        <v>1</v>
      </c>
      <c r="R41" t="s">
        <v>28</v>
      </c>
      <c r="S41">
        <v>8</v>
      </c>
      <c r="T41" t="s">
        <v>36</v>
      </c>
      <c r="U41">
        <v>44.68</v>
      </c>
      <c r="V41">
        <v>19.32</v>
      </c>
    </row>
    <row r="42" spans="1:22" x14ac:dyDescent="0.25">
      <c r="A42" t="s">
        <v>4234</v>
      </c>
      <c r="B42">
        <v>12</v>
      </c>
      <c r="C42">
        <v>6</v>
      </c>
      <c r="D42">
        <v>1</v>
      </c>
      <c r="E42" t="s">
        <v>4193</v>
      </c>
      <c r="F42" t="s">
        <v>55</v>
      </c>
      <c r="G42">
        <v>26</v>
      </c>
      <c r="H42" t="s">
        <v>78</v>
      </c>
      <c r="I42">
        <v>179</v>
      </c>
      <c r="J42" t="s">
        <v>179</v>
      </c>
      <c r="K42">
        <v>11</v>
      </c>
      <c r="L42">
        <v>12</v>
      </c>
      <c r="M42" t="s">
        <v>357</v>
      </c>
      <c r="N42" t="s">
        <v>3867</v>
      </c>
      <c r="O42">
        <v>1</v>
      </c>
      <c r="P42" t="s">
        <v>3868</v>
      </c>
      <c r="Q42">
        <v>1</v>
      </c>
      <c r="R42" t="s">
        <v>28</v>
      </c>
      <c r="S42">
        <v>3</v>
      </c>
      <c r="T42" t="s">
        <v>31</v>
      </c>
      <c r="U42">
        <v>6.44</v>
      </c>
      <c r="V42">
        <v>3.13</v>
      </c>
    </row>
    <row r="43" spans="1:22" x14ac:dyDescent="0.25">
      <c r="A43" t="s">
        <v>4235</v>
      </c>
      <c r="B43">
        <v>12</v>
      </c>
      <c r="C43">
        <v>6</v>
      </c>
      <c r="D43">
        <v>1</v>
      </c>
      <c r="E43" t="s">
        <v>4193</v>
      </c>
      <c r="F43" t="s">
        <v>55</v>
      </c>
      <c r="G43">
        <v>25</v>
      </c>
      <c r="H43" t="s">
        <v>79</v>
      </c>
      <c r="I43">
        <v>185</v>
      </c>
      <c r="J43" t="s">
        <v>179</v>
      </c>
      <c r="K43">
        <v>11</v>
      </c>
      <c r="L43">
        <v>12</v>
      </c>
      <c r="M43" t="s">
        <v>357</v>
      </c>
      <c r="N43" t="s">
        <v>3867</v>
      </c>
      <c r="O43">
        <v>1</v>
      </c>
      <c r="P43" t="s">
        <v>3868</v>
      </c>
      <c r="Q43">
        <v>1</v>
      </c>
      <c r="R43" t="s">
        <v>28</v>
      </c>
      <c r="S43">
        <v>4</v>
      </c>
      <c r="T43" t="s">
        <v>32</v>
      </c>
      <c r="U43">
        <v>7.07</v>
      </c>
      <c r="V43">
        <v>3.64</v>
      </c>
    </row>
    <row r="44" spans="1:22" x14ac:dyDescent="0.25">
      <c r="A44" t="s">
        <v>4236</v>
      </c>
      <c r="B44">
        <v>12</v>
      </c>
      <c r="C44">
        <v>6</v>
      </c>
      <c r="D44">
        <v>1</v>
      </c>
      <c r="E44" t="s">
        <v>4193</v>
      </c>
      <c r="F44" t="s">
        <v>55</v>
      </c>
      <c r="G44">
        <v>27</v>
      </c>
      <c r="H44" t="s">
        <v>83</v>
      </c>
      <c r="I44">
        <v>185</v>
      </c>
      <c r="J44" t="s">
        <v>179</v>
      </c>
      <c r="K44">
        <v>11</v>
      </c>
      <c r="L44">
        <v>12</v>
      </c>
      <c r="M44" t="s">
        <v>357</v>
      </c>
      <c r="N44" t="s">
        <v>3867</v>
      </c>
      <c r="O44">
        <v>1</v>
      </c>
      <c r="P44" t="s">
        <v>3868</v>
      </c>
      <c r="Q44">
        <v>1</v>
      </c>
      <c r="R44" t="s">
        <v>28</v>
      </c>
      <c r="S44">
        <v>6</v>
      </c>
      <c r="T44" t="s">
        <v>34</v>
      </c>
      <c r="U44">
        <v>6.01</v>
      </c>
      <c r="V44">
        <v>3.26</v>
      </c>
    </row>
    <row r="45" spans="1:22" x14ac:dyDescent="0.25">
      <c r="A45" t="s">
        <v>4237</v>
      </c>
      <c r="B45">
        <v>12</v>
      </c>
      <c r="C45">
        <v>6</v>
      </c>
      <c r="D45">
        <v>1</v>
      </c>
      <c r="E45" t="s">
        <v>4193</v>
      </c>
      <c r="F45" t="s">
        <v>55</v>
      </c>
      <c r="G45">
        <v>28</v>
      </c>
      <c r="H45" t="s">
        <v>77</v>
      </c>
      <c r="I45">
        <v>185</v>
      </c>
      <c r="J45" t="s">
        <v>179</v>
      </c>
      <c r="K45">
        <v>11</v>
      </c>
      <c r="L45">
        <v>12</v>
      </c>
      <c r="M45" t="s">
        <v>357</v>
      </c>
      <c r="N45" t="s">
        <v>3867</v>
      </c>
      <c r="O45">
        <v>1</v>
      </c>
      <c r="P45" t="s">
        <v>3868</v>
      </c>
      <c r="Q45">
        <v>1</v>
      </c>
      <c r="R45" t="s">
        <v>28</v>
      </c>
      <c r="S45">
        <v>2</v>
      </c>
      <c r="T45" t="s">
        <v>30</v>
      </c>
      <c r="U45">
        <v>4.0599999999999996</v>
      </c>
      <c r="V45">
        <v>3.6</v>
      </c>
    </row>
    <row r="46" spans="1:22" x14ac:dyDescent="0.25">
      <c r="A46" t="s">
        <v>4238</v>
      </c>
      <c r="B46">
        <v>12</v>
      </c>
      <c r="C46">
        <v>6</v>
      </c>
      <c r="D46">
        <v>1</v>
      </c>
      <c r="E46" t="s">
        <v>4193</v>
      </c>
      <c r="F46" t="s">
        <v>55</v>
      </c>
      <c r="G46">
        <v>29</v>
      </c>
      <c r="H46" t="s">
        <v>82</v>
      </c>
      <c r="I46">
        <v>185</v>
      </c>
      <c r="J46" t="s">
        <v>179</v>
      </c>
      <c r="K46">
        <v>11</v>
      </c>
      <c r="L46">
        <v>12</v>
      </c>
      <c r="M46" t="s">
        <v>357</v>
      </c>
      <c r="N46" t="s">
        <v>3867</v>
      </c>
      <c r="O46">
        <v>1</v>
      </c>
      <c r="P46" t="s">
        <v>3868</v>
      </c>
      <c r="Q46">
        <v>1</v>
      </c>
      <c r="R46" t="s">
        <v>28</v>
      </c>
      <c r="S46">
        <v>5</v>
      </c>
      <c r="T46" t="s">
        <v>33</v>
      </c>
      <c r="U46">
        <v>3.2</v>
      </c>
      <c r="V46">
        <v>3.05</v>
      </c>
    </row>
    <row r="47" spans="1:22" x14ac:dyDescent="0.25">
      <c r="A47" t="s">
        <v>4239</v>
      </c>
      <c r="B47">
        <v>12</v>
      </c>
      <c r="C47">
        <v>6</v>
      </c>
      <c r="D47">
        <v>1</v>
      </c>
      <c r="E47" t="s">
        <v>4193</v>
      </c>
      <c r="F47" t="s">
        <v>55</v>
      </c>
      <c r="G47">
        <v>30</v>
      </c>
      <c r="H47" t="s">
        <v>76</v>
      </c>
      <c r="I47">
        <v>180</v>
      </c>
      <c r="J47" t="s">
        <v>179</v>
      </c>
      <c r="K47">
        <v>11</v>
      </c>
      <c r="L47">
        <v>12</v>
      </c>
      <c r="M47" t="s">
        <v>357</v>
      </c>
      <c r="N47" t="s">
        <v>3867</v>
      </c>
      <c r="O47">
        <v>1</v>
      </c>
      <c r="P47" t="s">
        <v>3868</v>
      </c>
      <c r="Q47">
        <v>1</v>
      </c>
      <c r="R47" t="s">
        <v>28</v>
      </c>
      <c r="S47">
        <v>1</v>
      </c>
      <c r="T47" t="s">
        <v>29</v>
      </c>
      <c r="U47">
        <v>10.3</v>
      </c>
      <c r="V47">
        <v>4.75</v>
      </c>
    </row>
    <row r="48" spans="1:22" x14ac:dyDescent="0.25">
      <c r="A48" t="s">
        <v>4240</v>
      </c>
      <c r="B48">
        <v>12</v>
      </c>
      <c r="C48">
        <v>6</v>
      </c>
      <c r="D48">
        <v>1</v>
      </c>
      <c r="E48" t="s">
        <v>4193</v>
      </c>
      <c r="F48" t="s">
        <v>55</v>
      </c>
      <c r="G48">
        <v>288</v>
      </c>
      <c r="H48" t="s">
        <v>2225</v>
      </c>
      <c r="I48">
        <v>179</v>
      </c>
      <c r="J48" t="s">
        <v>179</v>
      </c>
      <c r="K48">
        <v>11</v>
      </c>
      <c r="L48">
        <v>12</v>
      </c>
      <c r="M48" t="s">
        <v>357</v>
      </c>
      <c r="N48" t="s">
        <v>3867</v>
      </c>
      <c r="O48">
        <v>1</v>
      </c>
      <c r="P48" t="s">
        <v>3868</v>
      </c>
      <c r="Q48">
        <v>1</v>
      </c>
      <c r="R48" t="s">
        <v>28</v>
      </c>
      <c r="S48">
        <v>7</v>
      </c>
      <c r="T48" t="s">
        <v>35</v>
      </c>
      <c r="U48">
        <v>29.88</v>
      </c>
      <c r="V48">
        <v>13.12</v>
      </c>
    </row>
    <row r="49" spans="1:22" x14ac:dyDescent="0.25">
      <c r="A49" t="s">
        <v>4241</v>
      </c>
      <c r="B49">
        <v>12</v>
      </c>
      <c r="C49">
        <v>6</v>
      </c>
      <c r="D49">
        <v>1</v>
      </c>
      <c r="E49" t="s">
        <v>4193</v>
      </c>
      <c r="F49" t="s">
        <v>55</v>
      </c>
      <c r="G49">
        <v>298</v>
      </c>
      <c r="H49" t="s">
        <v>2226</v>
      </c>
      <c r="I49">
        <v>179</v>
      </c>
      <c r="J49" t="s">
        <v>179</v>
      </c>
      <c r="K49">
        <v>11</v>
      </c>
      <c r="L49">
        <v>12</v>
      </c>
      <c r="M49" t="s">
        <v>357</v>
      </c>
      <c r="N49" t="s">
        <v>3867</v>
      </c>
      <c r="O49">
        <v>1</v>
      </c>
      <c r="P49" t="s">
        <v>3868</v>
      </c>
      <c r="Q49">
        <v>1</v>
      </c>
      <c r="R49" t="s">
        <v>28</v>
      </c>
      <c r="S49">
        <v>8</v>
      </c>
      <c r="T49" t="s">
        <v>36</v>
      </c>
      <c r="U49">
        <v>36.94</v>
      </c>
      <c r="V49">
        <v>15.32</v>
      </c>
    </row>
    <row r="50" spans="1:22" x14ac:dyDescent="0.25">
      <c r="A50" t="s">
        <v>4242</v>
      </c>
      <c r="B50">
        <v>13</v>
      </c>
      <c r="C50">
        <v>7</v>
      </c>
      <c r="D50">
        <v>1</v>
      </c>
      <c r="E50" t="s">
        <v>4193</v>
      </c>
      <c r="F50" t="s">
        <v>55</v>
      </c>
      <c r="G50">
        <v>66</v>
      </c>
      <c r="H50" t="s">
        <v>102</v>
      </c>
      <c r="I50">
        <v>274</v>
      </c>
      <c r="J50" t="s">
        <v>177</v>
      </c>
      <c r="K50">
        <v>13</v>
      </c>
      <c r="L50">
        <v>14</v>
      </c>
      <c r="M50" t="s">
        <v>357</v>
      </c>
      <c r="N50" t="s">
        <v>3867</v>
      </c>
      <c r="O50">
        <v>1</v>
      </c>
      <c r="P50" t="s">
        <v>3868</v>
      </c>
      <c r="Q50">
        <v>1</v>
      </c>
      <c r="R50" t="s">
        <v>28</v>
      </c>
      <c r="S50">
        <v>3</v>
      </c>
      <c r="T50" t="s">
        <v>31</v>
      </c>
      <c r="U50">
        <v>7.42</v>
      </c>
      <c r="V50">
        <v>3.16</v>
      </c>
    </row>
    <row r="51" spans="1:22" x14ac:dyDescent="0.25">
      <c r="A51" t="s">
        <v>4243</v>
      </c>
      <c r="B51">
        <v>13</v>
      </c>
      <c r="C51">
        <v>7</v>
      </c>
      <c r="D51">
        <v>1</v>
      </c>
      <c r="E51" t="s">
        <v>4193</v>
      </c>
      <c r="F51" t="s">
        <v>55</v>
      </c>
      <c r="G51">
        <v>65</v>
      </c>
      <c r="H51" t="s">
        <v>103</v>
      </c>
      <c r="I51">
        <v>275</v>
      </c>
      <c r="J51" t="s">
        <v>177</v>
      </c>
      <c r="K51">
        <v>13</v>
      </c>
      <c r="L51">
        <v>14</v>
      </c>
      <c r="M51" t="s">
        <v>357</v>
      </c>
      <c r="N51" t="s">
        <v>3867</v>
      </c>
      <c r="O51">
        <v>1</v>
      </c>
      <c r="P51" t="s">
        <v>3868</v>
      </c>
      <c r="Q51">
        <v>1</v>
      </c>
      <c r="R51" t="s">
        <v>28</v>
      </c>
      <c r="S51">
        <v>4</v>
      </c>
      <c r="T51" t="s">
        <v>32</v>
      </c>
      <c r="U51">
        <v>7.89</v>
      </c>
      <c r="V51">
        <v>3.91</v>
      </c>
    </row>
    <row r="52" spans="1:22" x14ac:dyDescent="0.25">
      <c r="A52" t="s">
        <v>4244</v>
      </c>
      <c r="B52">
        <v>13</v>
      </c>
      <c r="C52">
        <v>7</v>
      </c>
      <c r="D52">
        <v>1</v>
      </c>
      <c r="E52" t="s">
        <v>4193</v>
      </c>
      <c r="F52" t="s">
        <v>55</v>
      </c>
      <c r="G52">
        <v>67</v>
      </c>
      <c r="H52" t="s">
        <v>107</v>
      </c>
      <c r="I52">
        <v>274</v>
      </c>
      <c r="J52" t="s">
        <v>177</v>
      </c>
      <c r="K52">
        <v>13</v>
      </c>
      <c r="L52">
        <v>14</v>
      </c>
      <c r="M52" t="s">
        <v>357</v>
      </c>
      <c r="N52" t="s">
        <v>3867</v>
      </c>
      <c r="O52">
        <v>1</v>
      </c>
      <c r="P52" t="s">
        <v>3868</v>
      </c>
      <c r="Q52">
        <v>1</v>
      </c>
      <c r="R52" t="s">
        <v>28</v>
      </c>
      <c r="S52">
        <v>6</v>
      </c>
      <c r="T52" t="s">
        <v>34</v>
      </c>
      <c r="U52">
        <v>5.12</v>
      </c>
      <c r="V52">
        <v>3.34</v>
      </c>
    </row>
    <row r="53" spans="1:22" x14ac:dyDescent="0.25">
      <c r="A53" t="s">
        <v>4245</v>
      </c>
      <c r="B53">
        <v>13</v>
      </c>
      <c r="C53">
        <v>7</v>
      </c>
      <c r="D53">
        <v>1</v>
      </c>
      <c r="E53" t="s">
        <v>4193</v>
      </c>
      <c r="F53" t="s">
        <v>55</v>
      </c>
      <c r="G53">
        <v>68</v>
      </c>
      <c r="H53" t="s">
        <v>101</v>
      </c>
      <c r="I53">
        <v>274</v>
      </c>
      <c r="J53" t="s">
        <v>177</v>
      </c>
      <c r="K53">
        <v>13</v>
      </c>
      <c r="L53">
        <v>14</v>
      </c>
      <c r="M53" t="s">
        <v>357</v>
      </c>
      <c r="N53" t="s">
        <v>3867</v>
      </c>
      <c r="O53">
        <v>1</v>
      </c>
      <c r="P53" t="s">
        <v>3868</v>
      </c>
      <c r="Q53">
        <v>1</v>
      </c>
      <c r="R53" t="s">
        <v>28</v>
      </c>
      <c r="S53">
        <v>2</v>
      </c>
      <c r="T53" t="s">
        <v>30</v>
      </c>
      <c r="U53">
        <v>5.03</v>
      </c>
      <c r="V53">
        <v>3.92</v>
      </c>
    </row>
    <row r="54" spans="1:22" x14ac:dyDescent="0.25">
      <c r="A54" t="s">
        <v>4246</v>
      </c>
      <c r="B54">
        <v>13</v>
      </c>
      <c r="C54">
        <v>7</v>
      </c>
      <c r="D54">
        <v>1</v>
      </c>
      <c r="E54" t="s">
        <v>4193</v>
      </c>
      <c r="F54" t="s">
        <v>55</v>
      </c>
      <c r="G54">
        <v>69</v>
      </c>
      <c r="H54" t="s">
        <v>106</v>
      </c>
      <c r="I54">
        <v>275</v>
      </c>
      <c r="J54" t="s">
        <v>177</v>
      </c>
      <c r="K54">
        <v>13</v>
      </c>
      <c r="L54">
        <v>14</v>
      </c>
      <c r="M54" t="s">
        <v>357</v>
      </c>
      <c r="N54" t="s">
        <v>3867</v>
      </c>
      <c r="O54">
        <v>1</v>
      </c>
      <c r="P54" t="s">
        <v>3868</v>
      </c>
      <c r="Q54">
        <v>1</v>
      </c>
      <c r="R54" t="s">
        <v>28</v>
      </c>
      <c r="S54">
        <v>5</v>
      </c>
      <c r="T54" t="s">
        <v>33</v>
      </c>
      <c r="U54">
        <v>3</v>
      </c>
      <c r="V54">
        <v>2.72</v>
      </c>
    </row>
    <row r="55" spans="1:22" x14ac:dyDescent="0.25">
      <c r="A55" t="s">
        <v>4247</v>
      </c>
      <c r="B55">
        <v>13</v>
      </c>
      <c r="C55">
        <v>7</v>
      </c>
      <c r="D55">
        <v>1</v>
      </c>
      <c r="E55" t="s">
        <v>4193</v>
      </c>
      <c r="F55" t="s">
        <v>55</v>
      </c>
      <c r="G55">
        <v>70</v>
      </c>
      <c r="H55" t="s">
        <v>100</v>
      </c>
      <c r="I55">
        <v>274</v>
      </c>
      <c r="J55" t="s">
        <v>177</v>
      </c>
      <c r="K55">
        <v>13</v>
      </c>
      <c r="L55">
        <v>14</v>
      </c>
      <c r="M55" t="s">
        <v>357</v>
      </c>
      <c r="N55" t="s">
        <v>3867</v>
      </c>
      <c r="O55">
        <v>1</v>
      </c>
      <c r="P55" t="s">
        <v>3868</v>
      </c>
      <c r="Q55">
        <v>1</v>
      </c>
      <c r="R55" t="s">
        <v>28</v>
      </c>
      <c r="S55">
        <v>1</v>
      </c>
      <c r="T55" t="s">
        <v>29</v>
      </c>
      <c r="U55">
        <v>13.01</v>
      </c>
      <c r="V55">
        <v>4.9400000000000004</v>
      </c>
    </row>
    <row r="56" spans="1:22" x14ac:dyDescent="0.25">
      <c r="A56" t="s">
        <v>4248</v>
      </c>
      <c r="B56">
        <v>13</v>
      </c>
      <c r="C56">
        <v>7</v>
      </c>
      <c r="D56">
        <v>1</v>
      </c>
      <c r="E56" t="s">
        <v>4193</v>
      </c>
      <c r="F56" t="s">
        <v>55</v>
      </c>
      <c r="G56">
        <v>294</v>
      </c>
      <c r="H56" t="s">
        <v>2227</v>
      </c>
      <c r="I56">
        <v>273</v>
      </c>
      <c r="J56" t="s">
        <v>177</v>
      </c>
      <c r="K56">
        <v>13</v>
      </c>
      <c r="L56">
        <v>14</v>
      </c>
      <c r="M56" t="s">
        <v>357</v>
      </c>
      <c r="N56" t="s">
        <v>3867</v>
      </c>
      <c r="O56">
        <v>1</v>
      </c>
      <c r="P56" t="s">
        <v>3868</v>
      </c>
      <c r="Q56">
        <v>1</v>
      </c>
      <c r="R56" t="s">
        <v>28</v>
      </c>
      <c r="S56">
        <v>7</v>
      </c>
      <c r="T56" t="s">
        <v>35</v>
      </c>
      <c r="U56">
        <v>33.53</v>
      </c>
      <c r="V56">
        <v>13.94</v>
      </c>
    </row>
    <row r="57" spans="1:22" x14ac:dyDescent="0.25">
      <c r="A57" t="s">
        <v>4249</v>
      </c>
      <c r="B57">
        <v>13</v>
      </c>
      <c r="C57">
        <v>7</v>
      </c>
      <c r="D57">
        <v>1</v>
      </c>
      <c r="E57" t="s">
        <v>4193</v>
      </c>
      <c r="F57" t="s">
        <v>55</v>
      </c>
      <c r="G57">
        <v>304</v>
      </c>
      <c r="H57" t="s">
        <v>2228</v>
      </c>
      <c r="I57">
        <v>273</v>
      </c>
      <c r="J57" t="s">
        <v>177</v>
      </c>
      <c r="K57">
        <v>13</v>
      </c>
      <c r="L57">
        <v>14</v>
      </c>
      <c r="M57" t="s">
        <v>357</v>
      </c>
      <c r="N57" t="s">
        <v>3867</v>
      </c>
      <c r="O57">
        <v>1</v>
      </c>
      <c r="P57" t="s">
        <v>3868</v>
      </c>
      <c r="Q57">
        <v>1</v>
      </c>
      <c r="R57" t="s">
        <v>28</v>
      </c>
      <c r="S57">
        <v>8</v>
      </c>
      <c r="T57" t="s">
        <v>36</v>
      </c>
      <c r="U57">
        <v>41.44</v>
      </c>
      <c r="V57">
        <v>16.64</v>
      </c>
    </row>
    <row r="58" spans="1:22" x14ac:dyDescent="0.25">
      <c r="A58" t="s">
        <v>4250</v>
      </c>
      <c r="B58">
        <v>13</v>
      </c>
      <c r="C58">
        <v>7</v>
      </c>
      <c r="D58">
        <v>1</v>
      </c>
      <c r="E58" t="s">
        <v>4193</v>
      </c>
      <c r="F58" t="s">
        <v>55</v>
      </c>
      <c r="G58">
        <v>32</v>
      </c>
      <c r="H58" t="s">
        <v>94</v>
      </c>
      <c r="I58">
        <v>204</v>
      </c>
      <c r="J58" t="s">
        <v>179</v>
      </c>
      <c r="K58">
        <v>13</v>
      </c>
      <c r="L58">
        <v>14</v>
      </c>
      <c r="M58" t="s">
        <v>357</v>
      </c>
      <c r="N58" t="s">
        <v>3867</v>
      </c>
      <c r="O58">
        <v>1</v>
      </c>
      <c r="P58" t="s">
        <v>3868</v>
      </c>
      <c r="Q58">
        <v>1</v>
      </c>
      <c r="R58" t="s">
        <v>28</v>
      </c>
      <c r="S58">
        <v>3</v>
      </c>
      <c r="T58" t="s">
        <v>31</v>
      </c>
      <c r="U58">
        <v>6.2</v>
      </c>
      <c r="V58">
        <v>3.14</v>
      </c>
    </row>
    <row r="59" spans="1:22" x14ac:dyDescent="0.25">
      <c r="A59" t="s">
        <v>4251</v>
      </c>
      <c r="B59">
        <v>13</v>
      </c>
      <c r="C59">
        <v>7</v>
      </c>
      <c r="D59">
        <v>1</v>
      </c>
      <c r="E59" t="s">
        <v>4193</v>
      </c>
      <c r="F59" t="s">
        <v>55</v>
      </c>
      <c r="G59">
        <v>31</v>
      </c>
      <c r="H59" t="s">
        <v>95</v>
      </c>
      <c r="I59">
        <v>207</v>
      </c>
      <c r="J59" t="s">
        <v>179</v>
      </c>
      <c r="K59">
        <v>13</v>
      </c>
      <c r="L59">
        <v>14</v>
      </c>
      <c r="M59" t="s">
        <v>357</v>
      </c>
      <c r="N59" t="s">
        <v>3867</v>
      </c>
      <c r="O59">
        <v>1</v>
      </c>
      <c r="P59" t="s">
        <v>3868</v>
      </c>
      <c r="Q59">
        <v>1</v>
      </c>
      <c r="R59" t="s">
        <v>28</v>
      </c>
      <c r="S59">
        <v>4</v>
      </c>
      <c r="T59" t="s">
        <v>32</v>
      </c>
      <c r="U59">
        <v>6.71</v>
      </c>
      <c r="V59">
        <v>3.64</v>
      </c>
    </row>
    <row r="60" spans="1:22" x14ac:dyDescent="0.25">
      <c r="A60" t="s">
        <v>4252</v>
      </c>
      <c r="B60">
        <v>13</v>
      </c>
      <c r="C60">
        <v>7</v>
      </c>
      <c r="D60">
        <v>1</v>
      </c>
      <c r="E60" t="s">
        <v>4193</v>
      </c>
      <c r="F60" t="s">
        <v>55</v>
      </c>
      <c r="G60">
        <v>33</v>
      </c>
      <c r="H60" t="s">
        <v>99</v>
      </c>
      <c r="I60">
        <v>205</v>
      </c>
      <c r="J60" t="s">
        <v>179</v>
      </c>
      <c r="K60">
        <v>13</v>
      </c>
      <c r="L60">
        <v>14</v>
      </c>
      <c r="M60" t="s">
        <v>357</v>
      </c>
      <c r="N60" t="s">
        <v>3867</v>
      </c>
      <c r="O60">
        <v>1</v>
      </c>
      <c r="P60" t="s">
        <v>3868</v>
      </c>
      <c r="Q60">
        <v>1</v>
      </c>
      <c r="R60" t="s">
        <v>28</v>
      </c>
      <c r="S60">
        <v>6</v>
      </c>
      <c r="T60" t="s">
        <v>34</v>
      </c>
      <c r="U60">
        <v>5.22</v>
      </c>
      <c r="V60">
        <v>3.4</v>
      </c>
    </row>
    <row r="61" spans="1:22" x14ac:dyDescent="0.25">
      <c r="A61" t="s">
        <v>4253</v>
      </c>
      <c r="B61">
        <v>13</v>
      </c>
      <c r="C61">
        <v>7</v>
      </c>
      <c r="D61">
        <v>1</v>
      </c>
      <c r="E61" t="s">
        <v>4193</v>
      </c>
      <c r="F61" t="s">
        <v>55</v>
      </c>
      <c r="G61">
        <v>34</v>
      </c>
      <c r="H61" t="s">
        <v>93</v>
      </c>
      <c r="I61">
        <v>207</v>
      </c>
      <c r="J61" t="s">
        <v>179</v>
      </c>
      <c r="K61">
        <v>13</v>
      </c>
      <c r="L61">
        <v>14</v>
      </c>
      <c r="M61" t="s">
        <v>357</v>
      </c>
      <c r="N61" t="s">
        <v>3867</v>
      </c>
      <c r="O61">
        <v>1</v>
      </c>
      <c r="P61" t="s">
        <v>3868</v>
      </c>
      <c r="Q61">
        <v>1</v>
      </c>
      <c r="R61" t="s">
        <v>28</v>
      </c>
      <c r="S61">
        <v>2</v>
      </c>
      <c r="T61" t="s">
        <v>30</v>
      </c>
      <c r="U61">
        <v>3.62</v>
      </c>
      <c r="V61">
        <v>3.36</v>
      </c>
    </row>
    <row r="62" spans="1:22" x14ac:dyDescent="0.25">
      <c r="A62" t="s">
        <v>4254</v>
      </c>
      <c r="B62">
        <v>13</v>
      </c>
      <c r="C62">
        <v>7</v>
      </c>
      <c r="D62">
        <v>1</v>
      </c>
      <c r="E62" t="s">
        <v>4193</v>
      </c>
      <c r="F62" t="s">
        <v>55</v>
      </c>
      <c r="G62">
        <v>35</v>
      </c>
      <c r="H62" t="s">
        <v>98</v>
      </c>
      <c r="I62">
        <v>207</v>
      </c>
      <c r="J62" t="s">
        <v>179</v>
      </c>
      <c r="K62">
        <v>13</v>
      </c>
      <c r="L62">
        <v>14</v>
      </c>
      <c r="M62" t="s">
        <v>357</v>
      </c>
      <c r="N62" t="s">
        <v>3867</v>
      </c>
      <c r="O62">
        <v>1</v>
      </c>
      <c r="P62" t="s">
        <v>3868</v>
      </c>
      <c r="Q62">
        <v>1</v>
      </c>
      <c r="R62" t="s">
        <v>28</v>
      </c>
      <c r="S62">
        <v>5</v>
      </c>
      <c r="T62" t="s">
        <v>33</v>
      </c>
      <c r="U62">
        <v>2.2599999999999998</v>
      </c>
      <c r="V62">
        <v>2.4700000000000002</v>
      </c>
    </row>
    <row r="63" spans="1:22" x14ac:dyDescent="0.25">
      <c r="A63" t="s">
        <v>4255</v>
      </c>
      <c r="B63">
        <v>13</v>
      </c>
      <c r="C63">
        <v>7</v>
      </c>
      <c r="D63">
        <v>1</v>
      </c>
      <c r="E63" t="s">
        <v>4193</v>
      </c>
      <c r="F63" t="s">
        <v>55</v>
      </c>
      <c r="G63">
        <v>36</v>
      </c>
      <c r="H63" t="s">
        <v>92</v>
      </c>
      <c r="I63">
        <v>204</v>
      </c>
      <c r="J63" t="s">
        <v>179</v>
      </c>
      <c r="K63">
        <v>13</v>
      </c>
      <c r="L63">
        <v>14</v>
      </c>
      <c r="M63" t="s">
        <v>357</v>
      </c>
      <c r="N63" t="s">
        <v>3867</v>
      </c>
      <c r="O63">
        <v>1</v>
      </c>
      <c r="P63" t="s">
        <v>3868</v>
      </c>
      <c r="Q63">
        <v>1</v>
      </c>
      <c r="R63" t="s">
        <v>28</v>
      </c>
      <c r="S63">
        <v>1</v>
      </c>
      <c r="T63" t="s">
        <v>29</v>
      </c>
      <c r="U63">
        <v>11.05</v>
      </c>
      <c r="V63">
        <v>4.74</v>
      </c>
    </row>
    <row r="64" spans="1:22" x14ac:dyDescent="0.25">
      <c r="A64" t="s">
        <v>4256</v>
      </c>
      <c r="B64">
        <v>13</v>
      </c>
      <c r="C64">
        <v>7</v>
      </c>
      <c r="D64">
        <v>1</v>
      </c>
      <c r="E64" t="s">
        <v>4193</v>
      </c>
      <c r="F64" t="s">
        <v>55</v>
      </c>
      <c r="G64">
        <v>289</v>
      </c>
      <c r="H64" t="s">
        <v>2229</v>
      </c>
      <c r="I64">
        <v>202</v>
      </c>
      <c r="J64" t="s">
        <v>179</v>
      </c>
      <c r="K64">
        <v>13</v>
      </c>
      <c r="L64">
        <v>14</v>
      </c>
      <c r="M64" t="s">
        <v>357</v>
      </c>
      <c r="N64" t="s">
        <v>3867</v>
      </c>
      <c r="O64">
        <v>1</v>
      </c>
      <c r="P64" t="s">
        <v>3868</v>
      </c>
      <c r="Q64">
        <v>1</v>
      </c>
      <c r="R64" t="s">
        <v>28</v>
      </c>
      <c r="S64">
        <v>7</v>
      </c>
      <c r="T64" t="s">
        <v>35</v>
      </c>
      <c r="U64">
        <v>28.6</v>
      </c>
      <c r="V64">
        <v>13.1</v>
      </c>
    </row>
    <row r="65" spans="1:22" x14ac:dyDescent="0.25">
      <c r="A65" t="s">
        <v>4257</v>
      </c>
      <c r="B65">
        <v>13</v>
      </c>
      <c r="C65">
        <v>7</v>
      </c>
      <c r="D65">
        <v>1</v>
      </c>
      <c r="E65" t="s">
        <v>4193</v>
      </c>
      <c r="F65" t="s">
        <v>55</v>
      </c>
      <c r="G65">
        <v>299</v>
      </c>
      <c r="H65" t="s">
        <v>2230</v>
      </c>
      <c r="I65">
        <v>202</v>
      </c>
      <c r="J65" t="s">
        <v>179</v>
      </c>
      <c r="K65">
        <v>13</v>
      </c>
      <c r="L65">
        <v>14</v>
      </c>
      <c r="M65" t="s">
        <v>357</v>
      </c>
      <c r="N65" t="s">
        <v>3867</v>
      </c>
      <c r="O65">
        <v>1</v>
      </c>
      <c r="P65" t="s">
        <v>3868</v>
      </c>
      <c r="Q65">
        <v>1</v>
      </c>
      <c r="R65" t="s">
        <v>28</v>
      </c>
      <c r="S65">
        <v>8</v>
      </c>
      <c r="T65" t="s">
        <v>36</v>
      </c>
      <c r="U65">
        <v>35.340000000000003</v>
      </c>
      <c r="V65">
        <v>15.32</v>
      </c>
    </row>
    <row r="66" spans="1:22" x14ac:dyDescent="0.25">
      <c r="A66" t="s">
        <v>4258</v>
      </c>
      <c r="B66">
        <v>14</v>
      </c>
      <c r="C66">
        <v>8</v>
      </c>
      <c r="D66">
        <v>1</v>
      </c>
      <c r="E66" t="s">
        <v>4193</v>
      </c>
      <c r="F66" t="s">
        <v>55</v>
      </c>
      <c r="G66">
        <v>66</v>
      </c>
      <c r="H66" t="s">
        <v>102</v>
      </c>
      <c r="I66">
        <v>274</v>
      </c>
      <c r="J66" t="s">
        <v>177</v>
      </c>
      <c r="K66">
        <v>13</v>
      </c>
      <c r="L66">
        <v>14</v>
      </c>
      <c r="M66" t="s">
        <v>357</v>
      </c>
      <c r="N66" t="s">
        <v>3867</v>
      </c>
      <c r="O66">
        <v>1</v>
      </c>
      <c r="P66" t="s">
        <v>3868</v>
      </c>
      <c r="Q66">
        <v>1</v>
      </c>
      <c r="R66" t="s">
        <v>28</v>
      </c>
      <c r="S66">
        <v>3</v>
      </c>
      <c r="T66" t="s">
        <v>31</v>
      </c>
      <c r="U66">
        <v>7.42</v>
      </c>
      <c r="V66">
        <v>3.16</v>
      </c>
    </row>
    <row r="67" spans="1:22" x14ac:dyDescent="0.25">
      <c r="A67" t="s">
        <v>4259</v>
      </c>
      <c r="B67">
        <v>14</v>
      </c>
      <c r="C67">
        <v>8</v>
      </c>
      <c r="D67">
        <v>1</v>
      </c>
      <c r="E67" t="s">
        <v>4193</v>
      </c>
      <c r="F67" t="s">
        <v>55</v>
      </c>
      <c r="G67">
        <v>65</v>
      </c>
      <c r="H67" t="s">
        <v>103</v>
      </c>
      <c r="I67">
        <v>275</v>
      </c>
      <c r="J67" t="s">
        <v>177</v>
      </c>
      <c r="K67">
        <v>13</v>
      </c>
      <c r="L67">
        <v>14</v>
      </c>
      <c r="M67" t="s">
        <v>357</v>
      </c>
      <c r="N67" t="s">
        <v>3867</v>
      </c>
      <c r="O67">
        <v>1</v>
      </c>
      <c r="P67" t="s">
        <v>3868</v>
      </c>
      <c r="Q67">
        <v>1</v>
      </c>
      <c r="R67" t="s">
        <v>28</v>
      </c>
      <c r="S67">
        <v>4</v>
      </c>
      <c r="T67" t="s">
        <v>32</v>
      </c>
      <c r="U67">
        <v>7.89</v>
      </c>
      <c r="V67">
        <v>3.91</v>
      </c>
    </row>
    <row r="68" spans="1:22" x14ac:dyDescent="0.25">
      <c r="A68" t="s">
        <v>4260</v>
      </c>
      <c r="B68">
        <v>14</v>
      </c>
      <c r="C68">
        <v>8</v>
      </c>
      <c r="D68">
        <v>1</v>
      </c>
      <c r="E68" t="s">
        <v>4193</v>
      </c>
      <c r="F68" t="s">
        <v>55</v>
      </c>
      <c r="G68">
        <v>67</v>
      </c>
      <c r="H68" t="s">
        <v>107</v>
      </c>
      <c r="I68">
        <v>274</v>
      </c>
      <c r="J68" t="s">
        <v>177</v>
      </c>
      <c r="K68">
        <v>13</v>
      </c>
      <c r="L68">
        <v>14</v>
      </c>
      <c r="M68" t="s">
        <v>357</v>
      </c>
      <c r="N68" t="s">
        <v>3867</v>
      </c>
      <c r="O68">
        <v>1</v>
      </c>
      <c r="P68" t="s">
        <v>3868</v>
      </c>
      <c r="Q68">
        <v>1</v>
      </c>
      <c r="R68" t="s">
        <v>28</v>
      </c>
      <c r="S68">
        <v>6</v>
      </c>
      <c r="T68" t="s">
        <v>34</v>
      </c>
      <c r="U68">
        <v>5.12</v>
      </c>
      <c r="V68">
        <v>3.34</v>
      </c>
    </row>
    <row r="69" spans="1:22" x14ac:dyDescent="0.25">
      <c r="A69" t="s">
        <v>4261</v>
      </c>
      <c r="B69">
        <v>14</v>
      </c>
      <c r="C69">
        <v>8</v>
      </c>
      <c r="D69">
        <v>1</v>
      </c>
      <c r="E69" t="s">
        <v>4193</v>
      </c>
      <c r="F69" t="s">
        <v>55</v>
      </c>
      <c r="G69">
        <v>68</v>
      </c>
      <c r="H69" t="s">
        <v>101</v>
      </c>
      <c r="I69">
        <v>274</v>
      </c>
      <c r="J69" t="s">
        <v>177</v>
      </c>
      <c r="K69">
        <v>13</v>
      </c>
      <c r="L69">
        <v>14</v>
      </c>
      <c r="M69" t="s">
        <v>357</v>
      </c>
      <c r="N69" t="s">
        <v>3867</v>
      </c>
      <c r="O69">
        <v>1</v>
      </c>
      <c r="P69" t="s">
        <v>3868</v>
      </c>
      <c r="Q69">
        <v>1</v>
      </c>
      <c r="R69" t="s">
        <v>28</v>
      </c>
      <c r="S69">
        <v>2</v>
      </c>
      <c r="T69" t="s">
        <v>30</v>
      </c>
      <c r="U69">
        <v>5.03</v>
      </c>
      <c r="V69">
        <v>3.92</v>
      </c>
    </row>
    <row r="70" spans="1:22" x14ac:dyDescent="0.25">
      <c r="A70" t="s">
        <v>4262</v>
      </c>
      <c r="B70">
        <v>14</v>
      </c>
      <c r="C70">
        <v>8</v>
      </c>
      <c r="D70">
        <v>1</v>
      </c>
      <c r="E70" t="s">
        <v>4193</v>
      </c>
      <c r="F70" t="s">
        <v>55</v>
      </c>
      <c r="G70">
        <v>69</v>
      </c>
      <c r="H70" t="s">
        <v>106</v>
      </c>
      <c r="I70">
        <v>275</v>
      </c>
      <c r="J70" t="s">
        <v>177</v>
      </c>
      <c r="K70">
        <v>13</v>
      </c>
      <c r="L70">
        <v>14</v>
      </c>
      <c r="M70" t="s">
        <v>357</v>
      </c>
      <c r="N70" t="s">
        <v>3867</v>
      </c>
      <c r="O70">
        <v>1</v>
      </c>
      <c r="P70" t="s">
        <v>3868</v>
      </c>
      <c r="Q70">
        <v>1</v>
      </c>
      <c r="R70" t="s">
        <v>28</v>
      </c>
      <c r="S70">
        <v>5</v>
      </c>
      <c r="T70" t="s">
        <v>33</v>
      </c>
      <c r="U70">
        <v>3</v>
      </c>
      <c r="V70">
        <v>2.72</v>
      </c>
    </row>
    <row r="71" spans="1:22" x14ac:dyDescent="0.25">
      <c r="A71" t="s">
        <v>4263</v>
      </c>
      <c r="B71">
        <v>14</v>
      </c>
      <c r="C71">
        <v>8</v>
      </c>
      <c r="D71">
        <v>1</v>
      </c>
      <c r="E71" t="s">
        <v>4193</v>
      </c>
      <c r="F71" t="s">
        <v>55</v>
      </c>
      <c r="G71">
        <v>70</v>
      </c>
      <c r="H71" t="s">
        <v>100</v>
      </c>
      <c r="I71">
        <v>274</v>
      </c>
      <c r="J71" t="s">
        <v>177</v>
      </c>
      <c r="K71">
        <v>13</v>
      </c>
      <c r="L71">
        <v>14</v>
      </c>
      <c r="M71" t="s">
        <v>357</v>
      </c>
      <c r="N71" t="s">
        <v>3867</v>
      </c>
      <c r="O71">
        <v>1</v>
      </c>
      <c r="P71" t="s">
        <v>3868</v>
      </c>
      <c r="Q71">
        <v>1</v>
      </c>
      <c r="R71" t="s">
        <v>28</v>
      </c>
      <c r="S71">
        <v>1</v>
      </c>
      <c r="T71" t="s">
        <v>29</v>
      </c>
      <c r="U71">
        <v>13.01</v>
      </c>
      <c r="V71">
        <v>4.9400000000000004</v>
      </c>
    </row>
    <row r="72" spans="1:22" x14ac:dyDescent="0.25">
      <c r="A72" t="s">
        <v>4264</v>
      </c>
      <c r="B72">
        <v>14</v>
      </c>
      <c r="C72">
        <v>8</v>
      </c>
      <c r="D72">
        <v>1</v>
      </c>
      <c r="E72" t="s">
        <v>4193</v>
      </c>
      <c r="F72" t="s">
        <v>55</v>
      </c>
      <c r="G72">
        <v>294</v>
      </c>
      <c r="H72" t="s">
        <v>2227</v>
      </c>
      <c r="I72">
        <v>273</v>
      </c>
      <c r="J72" t="s">
        <v>177</v>
      </c>
      <c r="K72">
        <v>13</v>
      </c>
      <c r="L72">
        <v>14</v>
      </c>
      <c r="M72" t="s">
        <v>357</v>
      </c>
      <c r="N72" t="s">
        <v>3867</v>
      </c>
      <c r="O72">
        <v>1</v>
      </c>
      <c r="P72" t="s">
        <v>3868</v>
      </c>
      <c r="Q72">
        <v>1</v>
      </c>
      <c r="R72" t="s">
        <v>28</v>
      </c>
      <c r="S72">
        <v>7</v>
      </c>
      <c r="T72" t="s">
        <v>35</v>
      </c>
      <c r="U72">
        <v>33.53</v>
      </c>
      <c r="V72">
        <v>13.94</v>
      </c>
    </row>
    <row r="73" spans="1:22" x14ac:dyDescent="0.25">
      <c r="A73" t="s">
        <v>4265</v>
      </c>
      <c r="B73">
        <v>14</v>
      </c>
      <c r="C73">
        <v>8</v>
      </c>
      <c r="D73">
        <v>1</v>
      </c>
      <c r="E73" t="s">
        <v>4193</v>
      </c>
      <c r="F73" t="s">
        <v>55</v>
      </c>
      <c r="G73">
        <v>304</v>
      </c>
      <c r="H73" t="s">
        <v>2228</v>
      </c>
      <c r="I73">
        <v>273</v>
      </c>
      <c r="J73" t="s">
        <v>177</v>
      </c>
      <c r="K73">
        <v>13</v>
      </c>
      <c r="L73">
        <v>14</v>
      </c>
      <c r="M73" t="s">
        <v>357</v>
      </c>
      <c r="N73" t="s">
        <v>3867</v>
      </c>
      <c r="O73">
        <v>1</v>
      </c>
      <c r="P73" t="s">
        <v>3868</v>
      </c>
      <c r="Q73">
        <v>1</v>
      </c>
      <c r="R73" t="s">
        <v>28</v>
      </c>
      <c r="S73">
        <v>8</v>
      </c>
      <c r="T73" t="s">
        <v>36</v>
      </c>
      <c r="U73">
        <v>41.44</v>
      </c>
      <c r="V73">
        <v>16.64</v>
      </c>
    </row>
    <row r="74" spans="1:22" x14ac:dyDescent="0.25">
      <c r="A74" t="s">
        <v>4266</v>
      </c>
      <c r="B74">
        <v>14</v>
      </c>
      <c r="C74">
        <v>8</v>
      </c>
      <c r="D74">
        <v>1</v>
      </c>
      <c r="E74" t="s">
        <v>4193</v>
      </c>
      <c r="F74" t="s">
        <v>55</v>
      </c>
      <c r="G74">
        <v>32</v>
      </c>
      <c r="H74" t="s">
        <v>94</v>
      </c>
      <c r="I74">
        <v>204</v>
      </c>
      <c r="J74" t="s">
        <v>179</v>
      </c>
      <c r="K74">
        <v>13</v>
      </c>
      <c r="L74">
        <v>14</v>
      </c>
      <c r="M74" t="s">
        <v>357</v>
      </c>
      <c r="N74" t="s">
        <v>3867</v>
      </c>
      <c r="O74">
        <v>1</v>
      </c>
      <c r="P74" t="s">
        <v>3868</v>
      </c>
      <c r="Q74">
        <v>1</v>
      </c>
      <c r="R74" t="s">
        <v>28</v>
      </c>
      <c r="S74">
        <v>3</v>
      </c>
      <c r="T74" t="s">
        <v>31</v>
      </c>
      <c r="U74">
        <v>6.2</v>
      </c>
      <c r="V74">
        <v>3.14</v>
      </c>
    </row>
    <row r="75" spans="1:22" x14ac:dyDescent="0.25">
      <c r="A75" t="s">
        <v>4267</v>
      </c>
      <c r="B75">
        <v>14</v>
      </c>
      <c r="C75">
        <v>8</v>
      </c>
      <c r="D75">
        <v>1</v>
      </c>
      <c r="E75" t="s">
        <v>4193</v>
      </c>
      <c r="F75" t="s">
        <v>55</v>
      </c>
      <c r="G75">
        <v>31</v>
      </c>
      <c r="H75" t="s">
        <v>95</v>
      </c>
      <c r="I75">
        <v>207</v>
      </c>
      <c r="J75" t="s">
        <v>179</v>
      </c>
      <c r="K75">
        <v>13</v>
      </c>
      <c r="L75">
        <v>14</v>
      </c>
      <c r="M75" t="s">
        <v>357</v>
      </c>
      <c r="N75" t="s">
        <v>3867</v>
      </c>
      <c r="O75">
        <v>1</v>
      </c>
      <c r="P75" t="s">
        <v>3868</v>
      </c>
      <c r="Q75">
        <v>1</v>
      </c>
      <c r="R75" t="s">
        <v>28</v>
      </c>
      <c r="S75">
        <v>4</v>
      </c>
      <c r="T75" t="s">
        <v>32</v>
      </c>
      <c r="U75">
        <v>6.71</v>
      </c>
      <c r="V75">
        <v>3.64</v>
      </c>
    </row>
    <row r="76" spans="1:22" x14ac:dyDescent="0.25">
      <c r="A76" t="s">
        <v>4268</v>
      </c>
      <c r="B76">
        <v>14</v>
      </c>
      <c r="C76">
        <v>8</v>
      </c>
      <c r="D76">
        <v>1</v>
      </c>
      <c r="E76" t="s">
        <v>4193</v>
      </c>
      <c r="F76" t="s">
        <v>55</v>
      </c>
      <c r="G76">
        <v>33</v>
      </c>
      <c r="H76" t="s">
        <v>99</v>
      </c>
      <c r="I76">
        <v>205</v>
      </c>
      <c r="J76" t="s">
        <v>179</v>
      </c>
      <c r="K76">
        <v>13</v>
      </c>
      <c r="L76">
        <v>14</v>
      </c>
      <c r="M76" t="s">
        <v>357</v>
      </c>
      <c r="N76" t="s">
        <v>3867</v>
      </c>
      <c r="O76">
        <v>1</v>
      </c>
      <c r="P76" t="s">
        <v>3868</v>
      </c>
      <c r="Q76">
        <v>1</v>
      </c>
      <c r="R76" t="s">
        <v>28</v>
      </c>
      <c r="S76">
        <v>6</v>
      </c>
      <c r="T76" t="s">
        <v>34</v>
      </c>
      <c r="U76">
        <v>5.22</v>
      </c>
      <c r="V76">
        <v>3.4</v>
      </c>
    </row>
    <row r="77" spans="1:22" x14ac:dyDescent="0.25">
      <c r="A77" t="s">
        <v>4269</v>
      </c>
      <c r="B77">
        <v>14</v>
      </c>
      <c r="C77">
        <v>8</v>
      </c>
      <c r="D77">
        <v>1</v>
      </c>
      <c r="E77" t="s">
        <v>4193</v>
      </c>
      <c r="F77" t="s">
        <v>55</v>
      </c>
      <c r="G77">
        <v>34</v>
      </c>
      <c r="H77" t="s">
        <v>93</v>
      </c>
      <c r="I77">
        <v>207</v>
      </c>
      <c r="J77" t="s">
        <v>179</v>
      </c>
      <c r="K77">
        <v>13</v>
      </c>
      <c r="L77">
        <v>14</v>
      </c>
      <c r="M77" t="s">
        <v>357</v>
      </c>
      <c r="N77" t="s">
        <v>3867</v>
      </c>
      <c r="O77">
        <v>1</v>
      </c>
      <c r="P77" t="s">
        <v>3868</v>
      </c>
      <c r="Q77">
        <v>1</v>
      </c>
      <c r="R77" t="s">
        <v>28</v>
      </c>
      <c r="S77">
        <v>2</v>
      </c>
      <c r="T77" t="s">
        <v>30</v>
      </c>
      <c r="U77">
        <v>3.62</v>
      </c>
      <c r="V77">
        <v>3.36</v>
      </c>
    </row>
    <row r="78" spans="1:22" x14ac:dyDescent="0.25">
      <c r="A78" t="s">
        <v>4270</v>
      </c>
      <c r="B78">
        <v>14</v>
      </c>
      <c r="C78">
        <v>8</v>
      </c>
      <c r="D78">
        <v>1</v>
      </c>
      <c r="E78" t="s">
        <v>4193</v>
      </c>
      <c r="F78" t="s">
        <v>55</v>
      </c>
      <c r="G78">
        <v>35</v>
      </c>
      <c r="H78" t="s">
        <v>98</v>
      </c>
      <c r="I78">
        <v>207</v>
      </c>
      <c r="J78" t="s">
        <v>179</v>
      </c>
      <c r="K78">
        <v>13</v>
      </c>
      <c r="L78">
        <v>14</v>
      </c>
      <c r="M78" t="s">
        <v>357</v>
      </c>
      <c r="N78" t="s">
        <v>3867</v>
      </c>
      <c r="O78">
        <v>1</v>
      </c>
      <c r="P78" t="s">
        <v>3868</v>
      </c>
      <c r="Q78">
        <v>1</v>
      </c>
      <c r="R78" t="s">
        <v>28</v>
      </c>
      <c r="S78">
        <v>5</v>
      </c>
      <c r="T78" t="s">
        <v>33</v>
      </c>
      <c r="U78">
        <v>2.2599999999999998</v>
      </c>
      <c r="V78">
        <v>2.4700000000000002</v>
      </c>
    </row>
    <row r="79" spans="1:22" x14ac:dyDescent="0.25">
      <c r="A79" t="s">
        <v>4271</v>
      </c>
      <c r="B79">
        <v>14</v>
      </c>
      <c r="C79">
        <v>8</v>
      </c>
      <c r="D79">
        <v>1</v>
      </c>
      <c r="E79" t="s">
        <v>4193</v>
      </c>
      <c r="F79" t="s">
        <v>55</v>
      </c>
      <c r="G79">
        <v>36</v>
      </c>
      <c r="H79" t="s">
        <v>92</v>
      </c>
      <c r="I79">
        <v>204</v>
      </c>
      <c r="J79" t="s">
        <v>179</v>
      </c>
      <c r="K79">
        <v>13</v>
      </c>
      <c r="L79">
        <v>14</v>
      </c>
      <c r="M79" t="s">
        <v>357</v>
      </c>
      <c r="N79" t="s">
        <v>3867</v>
      </c>
      <c r="O79">
        <v>1</v>
      </c>
      <c r="P79" t="s">
        <v>3868</v>
      </c>
      <c r="Q79">
        <v>1</v>
      </c>
      <c r="R79" t="s">
        <v>28</v>
      </c>
      <c r="S79">
        <v>1</v>
      </c>
      <c r="T79" t="s">
        <v>29</v>
      </c>
      <c r="U79">
        <v>11.05</v>
      </c>
      <c r="V79">
        <v>4.74</v>
      </c>
    </row>
    <row r="80" spans="1:22" x14ac:dyDescent="0.25">
      <c r="A80" t="s">
        <v>4272</v>
      </c>
      <c r="B80">
        <v>14</v>
      </c>
      <c r="C80">
        <v>8</v>
      </c>
      <c r="D80">
        <v>1</v>
      </c>
      <c r="E80" t="s">
        <v>4193</v>
      </c>
      <c r="F80" t="s">
        <v>55</v>
      </c>
      <c r="G80">
        <v>289</v>
      </c>
      <c r="H80" t="s">
        <v>2229</v>
      </c>
      <c r="I80">
        <v>202</v>
      </c>
      <c r="J80" t="s">
        <v>179</v>
      </c>
      <c r="K80">
        <v>13</v>
      </c>
      <c r="L80">
        <v>14</v>
      </c>
      <c r="M80" t="s">
        <v>357</v>
      </c>
      <c r="N80" t="s">
        <v>3867</v>
      </c>
      <c r="O80">
        <v>1</v>
      </c>
      <c r="P80" t="s">
        <v>3868</v>
      </c>
      <c r="Q80">
        <v>1</v>
      </c>
      <c r="R80" t="s">
        <v>28</v>
      </c>
      <c r="S80">
        <v>7</v>
      </c>
      <c r="T80" t="s">
        <v>35</v>
      </c>
      <c r="U80">
        <v>28.6</v>
      </c>
      <c r="V80">
        <v>13.1</v>
      </c>
    </row>
    <row r="81" spans="1:22" x14ac:dyDescent="0.25">
      <c r="A81" t="s">
        <v>4273</v>
      </c>
      <c r="B81">
        <v>14</v>
      </c>
      <c r="C81">
        <v>8</v>
      </c>
      <c r="D81">
        <v>1</v>
      </c>
      <c r="E81" t="s">
        <v>4193</v>
      </c>
      <c r="F81" t="s">
        <v>55</v>
      </c>
      <c r="G81">
        <v>299</v>
      </c>
      <c r="H81" t="s">
        <v>2230</v>
      </c>
      <c r="I81">
        <v>202</v>
      </c>
      <c r="J81" t="s">
        <v>179</v>
      </c>
      <c r="K81">
        <v>13</v>
      </c>
      <c r="L81">
        <v>14</v>
      </c>
      <c r="M81" t="s">
        <v>357</v>
      </c>
      <c r="N81" t="s">
        <v>3867</v>
      </c>
      <c r="O81">
        <v>1</v>
      </c>
      <c r="P81" t="s">
        <v>3868</v>
      </c>
      <c r="Q81">
        <v>1</v>
      </c>
      <c r="R81" t="s">
        <v>28</v>
      </c>
      <c r="S81">
        <v>8</v>
      </c>
      <c r="T81" t="s">
        <v>36</v>
      </c>
      <c r="U81">
        <v>35.340000000000003</v>
      </c>
      <c r="V81">
        <v>15.32</v>
      </c>
    </row>
    <row r="82" spans="1:22" x14ac:dyDescent="0.25">
      <c r="A82" t="s">
        <v>4274</v>
      </c>
      <c r="B82">
        <v>15</v>
      </c>
      <c r="C82">
        <v>9</v>
      </c>
      <c r="D82">
        <v>1</v>
      </c>
      <c r="E82" t="s">
        <v>4193</v>
      </c>
      <c r="F82" t="s">
        <v>55</v>
      </c>
      <c r="G82">
        <v>72</v>
      </c>
      <c r="H82" t="s">
        <v>118</v>
      </c>
      <c r="I82">
        <v>118</v>
      </c>
      <c r="J82" t="s">
        <v>177</v>
      </c>
      <c r="K82">
        <v>15</v>
      </c>
      <c r="L82">
        <v>16</v>
      </c>
      <c r="M82" t="s">
        <v>357</v>
      </c>
      <c r="N82" t="s">
        <v>3867</v>
      </c>
      <c r="O82">
        <v>1</v>
      </c>
      <c r="P82" t="s">
        <v>3868</v>
      </c>
      <c r="Q82">
        <v>1</v>
      </c>
      <c r="R82" t="s">
        <v>28</v>
      </c>
      <c r="S82">
        <v>3</v>
      </c>
      <c r="T82" t="s">
        <v>31</v>
      </c>
      <c r="U82">
        <v>7.28</v>
      </c>
      <c r="V82">
        <v>3.44</v>
      </c>
    </row>
    <row r="83" spans="1:22" x14ac:dyDescent="0.25">
      <c r="A83" t="s">
        <v>4275</v>
      </c>
      <c r="B83">
        <v>15</v>
      </c>
      <c r="C83">
        <v>9</v>
      </c>
      <c r="D83">
        <v>1</v>
      </c>
      <c r="E83" t="s">
        <v>4193</v>
      </c>
      <c r="F83" t="s">
        <v>55</v>
      </c>
      <c r="G83">
        <v>71</v>
      </c>
      <c r="H83" t="s">
        <v>119</v>
      </c>
      <c r="I83">
        <v>124</v>
      </c>
      <c r="J83" t="s">
        <v>177</v>
      </c>
      <c r="K83">
        <v>15</v>
      </c>
      <c r="L83">
        <v>16</v>
      </c>
      <c r="M83" t="s">
        <v>357</v>
      </c>
      <c r="N83" t="s">
        <v>3867</v>
      </c>
      <c r="O83">
        <v>1</v>
      </c>
      <c r="P83" t="s">
        <v>3868</v>
      </c>
      <c r="Q83">
        <v>1</v>
      </c>
      <c r="R83" t="s">
        <v>28</v>
      </c>
      <c r="S83">
        <v>4</v>
      </c>
      <c r="T83" t="s">
        <v>32</v>
      </c>
      <c r="U83">
        <v>7.65</v>
      </c>
      <c r="V83">
        <v>3.68</v>
      </c>
    </row>
    <row r="84" spans="1:22" x14ac:dyDescent="0.25">
      <c r="A84" t="s">
        <v>4276</v>
      </c>
      <c r="B84">
        <v>15</v>
      </c>
      <c r="C84">
        <v>9</v>
      </c>
      <c r="D84">
        <v>1</v>
      </c>
      <c r="E84" t="s">
        <v>4193</v>
      </c>
      <c r="F84" t="s">
        <v>55</v>
      </c>
      <c r="G84">
        <v>73</v>
      </c>
      <c r="H84" t="s">
        <v>123</v>
      </c>
      <c r="I84">
        <v>123</v>
      </c>
      <c r="J84" t="s">
        <v>177</v>
      </c>
      <c r="K84">
        <v>15</v>
      </c>
      <c r="L84">
        <v>16</v>
      </c>
      <c r="M84" t="s">
        <v>357</v>
      </c>
      <c r="N84" t="s">
        <v>3867</v>
      </c>
      <c r="O84">
        <v>1</v>
      </c>
      <c r="P84" t="s">
        <v>3868</v>
      </c>
      <c r="Q84">
        <v>1</v>
      </c>
      <c r="R84" t="s">
        <v>28</v>
      </c>
      <c r="S84">
        <v>6</v>
      </c>
      <c r="T84" t="s">
        <v>34</v>
      </c>
      <c r="U84">
        <v>4.12</v>
      </c>
      <c r="V84">
        <v>2.79</v>
      </c>
    </row>
    <row r="85" spans="1:22" x14ac:dyDescent="0.25">
      <c r="A85" t="s">
        <v>4277</v>
      </c>
      <c r="B85">
        <v>15</v>
      </c>
      <c r="C85">
        <v>9</v>
      </c>
      <c r="D85">
        <v>1</v>
      </c>
      <c r="E85" t="s">
        <v>4193</v>
      </c>
      <c r="F85" t="s">
        <v>55</v>
      </c>
      <c r="G85">
        <v>74</v>
      </c>
      <c r="H85" t="s">
        <v>117</v>
      </c>
      <c r="I85">
        <v>124</v>
      </c>
      <c r="J85" t="s">
        <v>177</v>
      </c>
      <c r="K85">
        <v>15</v>
      </c>
      <c r="L85">
        <v>16</v>
      </c>
      <c r="M85" t="s">
        <v>357</v>
      </c>
      <c r="N85" t="s">
        <v>3867</v>
      </c>
      <c r="O85">
        <v>1</v>
      </c>
      <c r="P85" t="s">
        <v>3868</v>
      </c>
      <c r="Q85">
        <v>1</v>
      </c>
      <c r="R85" t="s">
        <v>28</v>
      </c>
      <c r="S85">
        <v>2</v>
      </c>
      <c r="T85" t="s">
        <v>30</v>
      </c>
      <c r="U85">
        <v>4.18</v>
      </c>
      <c r="V85">
        <v>3.07</v>
      </c>
    </row>
    <row r="86" spans="1:22" x14ac:dyDescent="0.25">
      <c r="A86" t="s">
        <v>4278</v>
      </c>
      <c r="B86">
        <v>15</v>
      </c>
      <c r="C86">
        <v>9</v>
      </c>
      <c r="D86">
        <v>1</v>
      </c>
      <c r="E86" t="s">
        <v>4193</v>
      </c>
      <c r="F86" t="s">
        <v>55</v>
      </c>
      <c r="G86">
        <v>75</v>
      </c>
      <c r="H86" t="s">
        <v>122</v>
      </c>
      <c r="I86">
        <v>124</v>
      </c>
      <c r="J86" t="s">
        <v>177</v>
      </c>
      <c r="K86">
        <v>15</v>
      </c>
      <c r="L86">
        <v>16</v>
      </c>
      <c r="M86" t="s">
        <v>357</v>
      </c>
      <c r="N86" t="s">
        <v>3867</v>
      </c>
      <c r="O86">
        <v>1</v>
      </c>
      <c r="P86" t="s">
        <v>3868</v>
      </c>
      <c r="Q86">
        <v>1</v>
      </c>
      <c r="R86" t="s">
        <v>28</v>
      </c>
      <c r="S86">
        <v>5</v>
      </c>
      <c r="T86" t="s">
        <v>33</v>
      </c>
      <c r="U86">
        <v>2.34</v>
      </c>
      <c r="V86">
        <v>2.23</v>
      </c>
    </row>
    <row r="87" spans="1:22" x14ac:dyDescent="0.25">
      <c r="A87" t="s">
        <v>4279</v>
      </c>
      <c r="B87">
        <v>15</v>
      </c>
      <c r="C87">
        <v>9</v>
      </c>
      <c r="D87">
        <v>1</v>
      </c>
      <c r="E87" t="s">
        <v>4193</v>
      </c>
      <c r="F87" t="s">
        <v>55</v>
      </c>
      <c r="G87">
        <v>76</v>
      </c>
      <c r="H87" t="s">
        <v>116</v>
      </c>
      <c r="I87">
        <v>118</v>
      </c>
      <c r="J87" t="s">
        <v>177</v>
      </c>
      <c r="K87">
        <v>15</v>
      </c>
      <c r="L87">
        <v>16</v>
      </c>
      <c r="M87" t="s">
        <v>357</v>
      </c>
      <c r="N87" t="s">
        <v>3867</v>
      </c>
      <c r="O87">
        <v>1</v>
      </c>
      <c r="P87" t="s">
        <v>3868</v>
      </c>
      <c r="Q87">
        <v>1</v>
      </c>
      <c r="R87" t="s">
        <v>28</v>
      </c>
      <c r="S87">
        <v>1</v>
      </c>
      <c r="T87" t="s">
        <v>29</v>
      </c>
      <c r="U87">
        <v>12.27</v>
      </c>
      <c r="V87">
        <v>5</v>
      </c>
    </row>
    <row r="88" spans="1:22" x14ac:dyDescent="0.25">
      <c r="A88" t="s">
        <v>4280</v>
      </c>
      <c r="B88">
        <v>15</v>
      </c>
      <c r="C88">
        <v>9</v>
      </c>
      <c r="D88">
        <v>1</v>
      </c>
      <c r="E88" t="s">
        <v>4193</v>
      </c>
      <c r="F88" t="s">
        <v>55</v>
      </c>
      <c r="G88">
        <v>295</v>
      </c>
      <c r="H88" t="s">
        <v>2231</v>
      </c>
      <c r="I88">
        <v>118</v>
      </c>
      <c r="J88" t="s">
        <v>177</v>
      </c>
      <c r="K88">
        <v>15</v>
      </c>
      <c r="L88">
        <v>16</v>
      </c>
      <c r="M88" t="s">
        <v>357</v>
      </c>
      <c r="N88" t="s">
        <v>3867</v>
      </c>
      <c r="O88">
        <v>1</v>
      </c>
      <c r="P88" t="s">
        <v>3868</v>
      </c>
      <c r="Q88">
        <v>1</v>
      </c>
      <c r="R88" t="s">
        <v>28</v>
      </c>
      <c r="S88">
        <v>7</v>
      </c>
      <c r="T88" t="s">
        <v>35</v>
      </c>
      <c r="U88">
        <v>30.03</v>
      </c>
      <c r="V88">
        <v>12.75</v>
      </c>
    </row>
    <row r="89" spans="1:22" x14ac:dyDescent="0.25">
      <c r="A89" t="s">
        <v>4281</v>
      </c>
      <c r="B89">
        <v>15</v>
      </c>
      <c r="C89">
        <v>9</v>
      </c>
      <c r="D89">
        <v>1</v>
      </c>
      <c r="E89" t="s">
        <v>4193</v>
      </c>
      <c r="F89" t="s">
        <v>55</v>
      </c>
      <c r="G89">
        <v>305</v>
      </c>
      <c r="H89" t="s">
        <v>2232</v>
      </c>
      <c r="I89">
        <v>118</v>
      </c>
      <c r="J89" t="s">
        <v>177</v>
      </c>
      <c r="K89">
        <v>15</v>
      </c>
      <c r="L89">
        <v>16</v>
      </c>
      <c r="M89" t="s">
        <v>357</v>
      </c>
      <c r="N89" t="s">
        <v>3867</v>
      </c>
      <c r="O89">
        <v>1</v>
      </c>
      <c r="P89" t="s">
        <v>3868</v>
      </c>
      <c r="Q89">
        <v>1</v>
      </c>
      <c r="R89" t="s">
        <v>28</v>
      </c>
      <c r="S89">
        <v>8</v>
      </c>
      <c r="T89" t="s">
        <v>36</v>
      </c>
      <c r="U89">
        <v>37.65</v>
      </c>
      <c r="V89">
        <v>14.98</v>
      </c>
    </row>
    <row r="90" spans="1:22" x14ac:dyDescent="0.25">
      <c r="A90" t="s">
        <v>4282</v>
      </c>
      <c r="B90">
        <v>15</v>
      </c>
      <c r="C90">
        <v>9</v>
      </c>
      <c r="D90">
        <v>1</v>
      </c>
      <c r="E90" t="s">
        <v>4193</v>
      </c>
      <c r="F90" t="s">
        <v>55</v>
      </c>
      <c r="G90">
        <v>38</v>
      </c>
      <c r="H90" t="s">
        <v>110</v>
      </c>
      <c r="I90">
        <v>171</v>
      </c>
      <c r="J90" t="s">
        <v>179</v>
      </c>
      <c r="K90">
        <v>15</v>
      </c>
      <c r="L90">
        <v>16</v>
      </c>
      <c r="M90" t="s">
        <v>357</v>
      </c>
      <c r="N90" t="s">
        <v>3867</v>
      </c>
      <c r="O90">
        <v>1</v>
      </c>
      <c r="P90" t="s">
        <v>3868</v>
      </c>
      <c r="Q90">
        <v>1</v>
      </c>
      <c r="R90" t="s">
        <v>28</v>
      </c>
      <c r="S90">
        <v>3</v>
      </c>
      <c r="T90" t="s">
        <v>31</v>
      </c>
      <c r="U90">
        <v>7.07</v>
      </c>
      <c r="V90">
        <v>2.93</v>
      </c>
    </row>
    <row r="91" spans="1:22" x14ac:dyDescent="0.25">
      <c r="A91" t="s">
        <v>4283</v>
      </c>
      <c r="B91">
        <v>15</v>
      </c>
      <c r="C91">
        <v>9</v>
      </c>
      <c r="D91">
        <v>1</v>
      </c>
      <c r="E91" t="s">
        <v>4193</v>
      </c>
      <c r="F91" t="s">
        <v>55</v>
      </c>
      <c r="G91">
        <v>37</v>
      </c>
      <c r="H91" t="s">
        <v>111</v>
      </c>
      <c r="I91">
        <v>172</v>
      </c>
      <c r="J91" t="s">
        <v>179</v>
      </c>
      <c r="K91">
        <v>15</v>
      </c>
      <c r="L91">
        <v>16</v>
      </c>
      <c r="M91" t="s">
        <v>357</v>
      </c>
      <c r="N91" t="s">
        <v>3867</v>
      </c>
      <c r="O91">
        <v>1</v>
      </c>
      <c r="P91" t="s">
        <v>3868</v>
      </c>
      <c r="Q91">
        <v>1</v>
      </c>
      <c r="R91" t="s">
        <v>28</v>
      </c>
      <c r="S91">
        <v>4</v>
      </c>
      <c r="T91" t="s">
        <v>32</v>
      </c>
      <c r="U91">
        <v>7.44</v>
      </c>
      <c r="V91">
        <v>4.0999999999999996</v>
      </c>
    </row>
    <row r="92" spans="1:22" x14ac:dyDescent="0.25">
      <c r="A92" t="s">
        <v>4284</v>
      </c>
      <c r="B92">
        <v>15</v>
      </c>
      <c r="C92">
        <v>9</v>
      </c>
      <c r="D92">
        <v>1</v>
      </c>
      <c r="E92" t="s">
        <v>4193</v>
      </c>
      <c r="F92" t="s">
        <v>55</v>
      </c>
      <c r="G92">
        <v>39</v>
      </c>
      <c r="H92" t="s">
        <v>115</v>
      </c>
      <c r="I92">
        <v>173</v>
      </c>
      <c r="J92" t="s">
        <v>179</v>
      </c>
      <c r="K92">
        <v>15</v>
      </c>
      <c r="L92">
        <v>16</v>
      </c>
      <c r="M92" t="s">
        <v>357</v>
      </c>
      <c r="N92" t="s">
        <v>3867</v>
      </c>
      <c r="O92">
        <v>1</v>
      </c>
      <c r="P92" t="s">
        <v>3868</v>
      </c>
      <c r="Q92">
        <v>1</v>
      </c>
      <c r="R92" t="s">
        <v>28</v>
      </c>
      <c r="S92">
        <v>6</v>
      </c>
      <c r="T92" t="s">
        <v>34</v>
      </c>
      <c r="U92">
        <v>4.6500000000000004</v>
      </c>
      <c r="V92">
        <v>2.89</v>
      </c>
    </row>
    <row r="93" spans="1:22" x14ac:dyDescent="0.25">
      <c r="A93" t="s">
        <v>4285</v>
      </c>
      <c r="B93">
        <v>15</v>
      </c>
      <c r="C93">
        <v>9</v>
      </c>
      <c r="D93">
        <v>1</v>
      </c>
      <c r="E93" t="s">
        <v>4193</v>
      </c>
      <c r="F93" t="s">
        <v>55</v>
      </c>
      <c r="G93">
        <v>40</v>
      </c>
      <c r="H93" t="s">
        <v>109</v>
      </c>
      <c r="I93">
        <v>173</v>
      </c>
      <c r="J93" t="s">
        <v>179</v>
      </c>
      <c r="K93">
        <v>15</v>
      </c>
      <c r="L93">
        <v>16</v>
      </c>
      <c r="M93" t="s">
        <v>357</v>
      </c>
      <c r="N93" t="s">
        <v>3867</v>
      </c>
      <c r="O93">
        <v>1</v>
      </c>
      <c r="P93" t="s">
        <v>3868</v>
      </c>
      <c r="Q93">
        <v>1</v>
      </c>
      <c r="R93" t="s">
        <v>28</v>
      </c>
      <c r="S93">
        <v>2</v>
      </c>
      <c r="T93" t="s">
        <v>30</v>
      </c>
      <c r="U93">
        <v>3.76</v>
      </c>
      <c r="V93">
        <v>3.21</v>
      </c>
    </row>
    <row r="94" spans="1:22" x14ac:dyDescent="0.25">
      <c r="A94" t="s">
        <v>4286</v>
      </c>
      <c r="B94">
        <v>15</v>
      </c>
      <c r="C94">
        <v>9</v>
      </c>
      <c r="D94">
        <v>1</v>
      </c>
      <c r="E94" t="s">
        <v>4193</v>
      </c>
      <c r="F94" t="s">
        <v>55</v>
      </c>
      <c r="G94">
        <v>41</v>
      </c>
      <c r="H94" t="s">
        <v>114</v>
      </c>
      <c r="I94">
        <v>172</v>
      </c>
      <c r="J94" t="s">
        <v>179</v>
      </c>
      <c r="K94">
        <v>15</v>
      </c>
      <c r="L94">
        <v>16</v>
      </c>
      <c r="M94" t="s">
        <v>357</v>
      </c>
      <c r="N94" t="s">
        <v>3867</v>
      </c>
      <c r="O94">
        <v>1</v>
      </c>
      <c r="P94" t="s">
        <v>3868</v>
      </c>
      <c r="Q94">
        <v>1</v>
      </c>
      <c r="R94" t="s">
        <v>28</v>
      </c>
      <c r="S94">
        <v>5</v>
      </c>
      <c r="T94" t="s">
        <v>33</v>
      </c>
      <c r="U94">
        <v>2.5</v>
      </c>
      <c r="V94">
        <v>2.46</v>
      </c>
    </row>
    <row r="95" spans="1:22" x14ac:dyDescent="0.25">
      <c r="A95" t="s">
        <v>4287</v>
      </c>
      <c r="B95">
        <v>15</v>
      </c>
      <c r="C95">
        <v>9</v>
      </c>
      <c r="D95">
        <v>1</v>
      </c>
      <c r="E95" t="s">
        <v>4193</v>
      </c>
      <c r="F95" t="s">
        <v>55</v>
      </c>
      <c r="G95">
        <v>42</v>
      </c>
      <c r="H95" t="s">
        <v>108</v>
      </c>
      <c r="I95">
        <v>171</v>
      </c>
      <c r="J95" t="s">
        <v>179</v>
      </c>
      <c r="K95">
        <v>15</v>
      </c>
      <c r="L95">
        <v>16</v>
      </c>
      <c r="M95" t="s">
        <v>357</v>
      </c>
      <c r="N95" t="s">
        <v>3867</v>
      </c>
      <c r="O95">
        <v>1</v>
      </c>
      <c r="P95" t="s">
        <v>3868</v>
      </c>
      <c r="Q95">
        <v>1</v>
      </c>
      <c r="R95" t="s">
        <v>28</v>
      </c>
      <c r="S95">
        <v>1</v>
      </c>
      <c r="T95" t="s">
        <v>29</v>
      </c>
      <c r="U95">
        <v>11.68</v>
      </c>
      <c r="V95">
        <v>4.74</v>
      </c>
    </row>
    <row r="96" spans="1:22" x14ac:dyDescent="0.25">
      <c r="A96" t="s">
        <v>4288</v>
      </c>
      <c r="B96">
        <v>15</v>
      </c>
      <c r="C96">
        <v>9</v>
      </c>
      <c r="D96">
        <v>1</v>
      </c>
      <c r="E96" t="s">
        <v>4193</v>
      </c>
      <c r="F96" t="s">
        <v>55</v>
      </c>
      <c r="G96">
        <v>290</v>
      </c>
      <c r="H96" t="s">
        <v>2233</v>
      </c>
      <c r="I96">
        <v>171</v>
      </c>
      <c r="J96" t="s">
        <v>179</v>
      </c>
      <c r="K96">
        <v>15</v>
      </c>
      <c r="L96">
        <v>16</v>
      </c>
      <c r="M96" t="s">
        <v>357</v>
      </c>
      <c r="N96" t="s">
        <v>3867</v>
      </c>
      <c r="O96">
        <v>1</v>
      </c>
      <c r="P96" t="s">
        <v>3868</v>
      </c>
      <c r="Q96">
        <v>1</v>
      </c>
      <c r="R96" t="s">
        <v>28</v>
      </c>
      <c r="S96">
        <v>7</v>
      </c>
      <c r="T96" t="s">
        <v>35</v>
      </c>
      <c r="U96">
        <v>29.8</v>
      </c>
      <c r="V96">
        <v>12.77</v>
      </c>
    </row>
    <row r="97" spans="1:22" x14ac:dyDescent="0.25">
      <c r="A97" t="s">
        <v>4289</v>
      </c>
      <c r="B97">
        <v>15</v>
      </c>
      <c r="C97">
        <v>9</v>
      </c>
      <c r="D97">
        <v>1</v>
      </c>
      <c r="E97" t="s">
        <v>4193</v>
      </c>
      <c r="F97" t="s">
        <v>55</v>
      </c>
      <c r="G97">
        <v>300</v>
      </c>
      <c r="H97" t="s">
        <v>2234</v>
      </c>
      <c r="I97">
        <v>171</v>
      </c>
      <c r="J97" t="s">
        <v>179</v>
      </c>
      <c r="K97">
        <v>15</v>
      </c>
      <c r="L97">
        <v>16</v>
      </c>
      <c r="M97" t="s">
        <v>357</v>
      </c>
      <c r="N97" t="s">
        <v>3867</v>
      </c>
      <c r="O97">
        <v>1</v>
      </c>
      <c r="P97" t="s">
        <v>3868</v>
      </c>
      <c r="Q97">
        <v>1</v>
      </c>
      <c r="R97" t="s">
        <v>28</v>
      </c>
      <c r="S97">
        <v>8</v>
      </c>
      <c r="T97" t="s">
        <v>36</v>
      </c>
      <c r="U97">
        <v>37.26</v>
      </c>
      <c r="V97">
        <v>15.32</v>
      </c>
    </row>
    <row r="98" spans="1:22" x14ac:dyDescent="0.25">
      <c r="A98" t="s">
        <v>4290</v>
      </c>
      <c r="B98">
        <v>16</v>
      </c>
      <c r="C98">
        <v>10</v>
      </c>
      <c r="D98">
        <v>1</v>
      </c>
      <c r="E98" t="s">
        <v>4193</v>
      </c>
      <c r="F98" t="s">
        <v>55</v>
      </c>
      <c r="G98">
        <v>72</v>
      </c>
      <c r="H98" t="s">
        <v>118</v>
      </c>
      <c r="I98">
        <v>118</v>
      </c>
      <c r="J98" t="s">
        <v>177</v>
      </c>
      <c r="K98">
        <v>15</v>
      </c>
      <c r="L98">
        <v>16</v>
      </c>
      <c r="M98" t="s">
        <v>357</v>
      </c>
      <c r="N98" t="s">
        <v>3867</v>
      </c>
      <c r="O98">
        <v>1</v>
      </c>
      <c r="P98" t="s">
        <v>3868</v>
      </c>
      <c r="Q98">
        <v>1</v>
      </c>
      <c r="R98" t="s">
        <v>28</v>
      </c>
      <c r="S98">
        <v>3</v>
      </c>
      <c r="T98" t="s">
        <v>31</v>
      </c>
      <c r="U98">
        <v>7.28</v>
      </c>
      <c r="V98">
        <v>3.44</v>
      </c>
    </row>
    <row r="99" spans="1:22" x14ac:dyDescent="0.25">
      <c r="A99" t="s">
        <v>4291</v>
      </c>
      <c r="B99">
        <v>16</v>
      </c>
      <c r="C99">
        <v>10</v>
      </c>
      <c r="D99">
        <v>1</v>
      </c>
      <c r="E99" t="s">
        <v>4193</v>
      </c>
      <c r="F99" t="s">
        <v>55</v>
      </c>
      <c r="G99">
        <v>71</v>
      </c>
      <c r="H99" t="s">
        <v>119</v>
      </c>
      <c r="I99">
        <v>124</v>
      </c>
      <c r="J99" t="s">
        <v>177</v>
      </c>
      <c r="K99">
        <v>15</v>
      </c>
      <c r="L99">
        <v>16</v>
      </c>
      <c r="M99" t="s">
        <v>357</v>
      </c>
      <c r="N99" t="s">
        <v>3867</v>
      </c>
      <c r="O99">
        <v>1</v>
      </c>
      <c r="P99" t="s">
        <v>3868</v>
      </c>
      <c r="Q99">
        <v>1</v>
      </c>
      <c r="R99" t="s">
        <v>28</v>
      </c>
      <c r="S99">
        <v>4</v>
      </c>
      <c r="T99" t="s">
        <v>32</v>
      </c>
      <c r="U99">
        <v>7.65</v>
      </c>
      <c r="V99">
        <v>3.68</v>
      </c>
    </row>
    <row r="100" spans="1:22" x14ac:dyDescent="0.25">
      <c r="A100" t="s">
        <v>4292</v>
      </c>
      <c r="B100">
        <v>16</v>
      </c>
      <c r="C100">
        <v>10</v>
      </c>
      <c r="D100">
        <v>1</v>
      </c>
      <c r="E100" t="s">
        <v>4193</v>
      </c>
      <c r="F100" t="s">
        <v>55</v>
      </c>
      <c r="G100">
        <v>73</v>
      </c>
      <c r="H100" t="s">
        <v>123</v>
      </c>
      <c r="I100">
        <v>123</v>
      </c>
      <c r="J100" t="s">
        <v>177</v>
      </c>
      <c r="K100">
        <v>15</v>
      </c>
      <c r="L100">
        <v>16</v>
      </c>
      <c r="M100" t="s">
        <v>357</v>
      </c>
      <c r="N100" t="s">
        <v>3867</v>
      </c>
      <c r="O100">
        <v>1</v>
      </c>
      <c r="P100" t="s">
        <v>3868</v>
      </c>
      <c r="Q100">
        <v>1</v>
      </c>
      <c r="R100" t="s">
        <v>28</v>
      </c>
      <c r="S100">
        <v>6</v>
      </c>
      <c r="T100" t="s">
        <v>34</v>
      </c>
      <c r="U100">
        <v>4.12</v>
      </c>
      <c r="V100">
        <v>2.79</v>
      </c>
    </row>
    <row r="101" spans="1:22" x14ac:dyDescent="0.25">
      <c r="A101" t="s">
        <v>4293</v>
      </c>
      <c r="B101">
        <v>16</v>
      </c>
      <c r="C101">
        <v>10</v>
      </c>
      <c r="D101">
        <v>1</v>
      </c>
      <c r="E101" t="s">
        <v>4193</v>
      </c>
      <c r="F101" t="s">
        <v>55</v>
      </c>
      <c r="G101">
        <v>74</v>
      </c>
      <c r="H101" t="s">
        <v>117</v>
      </c>
      <c r="I101">
        <v>124</v>
      </c>
      <c r="J101" t="s">
        <v>177</v>
      </c>
      <c r="K101">
        <v>15</v>
      </c>
      <c r="L101">
        <v>16</v>
      </c>
      <c r="M101" t="s">
        <v>357</v>
      </c>
      <c r="N101" t="s">
        <v>3867</v>
      </c>
      <c r="O101">
        <v>1</v>
      </c>
      <c r="P101" t="s">
        <v>3868</v>
      </c>
      <c r="Q101">
        <v>1</v>
      </c>
      <c r="R101" t="s">
        <v>28</v>
      </c>
      <c r="S101">
        <v>2</v>
      </c>
      <c r="T101" t="s">
        <v>30</v>
      </c>
      <c r="U101">
        <v>4.18</v>
      </c>
      <c r="V101">
        <v>3.07</v>
      </c>
    </row>
    <row r="102" spans="1:22" x14ac:dyDescent="0.25">
      <c r="A102" t="s">
        <v>4294</v>
      </c>
      <c r="B102">
        <v>16</v>
      </c>
      <c r="C102">
        <v>10</v>
      </c>
      <c r="D102">
        <v>1</v>
      </c>
      <c r="E102" t="s">
        <v>4193</v>
      </c>
      <c r="F102" t="s">
        <v>55</v>
      </c>
      <c r="G102">
        <v>75</v>
      </c>
      <c r="H102" t="s">
        <v>122</v>
      </c>
      <c r="I102">
        <v>124</v>
      </c>
      <c r="J102" t="s">
        <v>177</v>
      </c>
      <c r="K102">
        <v>15</v>
      </c>
      <c r="L102">
        <v>16</v>
      </c>
      <c r="M102" t="s">
        <v>357</v>
      </c>
      <c r="N102" t="s">
        <v>3867</v>
      </c>
      <c r="O102">
        <v>1</v>
      </c>
      <c r="P102" t="s">
        <v>3868</v>
      </c>
      <c r="Q102">
        <v>1</v>
      </c>
      <c r="R102" t="s">
        <v>28</v>
      </c>
      <c r="S102">
        <v>5</v>
      </c>
      <c r="T102" t="s">
        <v>33</v>
      </c>
      <c r="U102">
        <v>2.34</v>
      </c>
      <c r="V102">
        <v>2.23</v>
      </c>
    </row>
    <row r="103" spans="1:22" x14ac:dyDescent="0.25">
      <c r="A103" t="s">
        <v>4295</v>
      </c>
      <c r="B103">
        <v>16</v>
      </c>
      <c r="C103">
        <v>10</v>
      </c>
      <c r="D103">
        <v>1</v>
      </c>
      <c r="E103" t="s">
        <v>4193</v>
      </c>
      <c r="F103" t="s">
        <v>55</v>
      </c>
      <c r="G103">
        <v>76</v>
      </c>
      <c r="H103" t="s">
        <v>116</v>
      </c>
      <c r="I103">
        <v>118</v>
      </c>
      <c r="J103" t="s">
        <v>177</v>
      </c>
      <c r="K103">
        <v>15</v>
      </c>
      <c r="L103">
        <v>16</v>
      </c>
      <c r="M103" t="s">
        <v>357</v>
      </c>
      <c r="N103" t="s">
        <v>3867</v>
      </c>
      <c r="O103">
        <v>1</v>
      </c>
      <c r="P103" t="s">
        <v>3868</v>
      </c>
      <c r="Q103">
        <v>1</v>
      </c>
      <c r="R103" t="s">
        <v>28</v>
      </c>
      <c r="S103">
        <v>1</v>
      </c>
      <c r="T103" t="s">
        <v>29</v>
      </c>
      <c r="U103">
        <v>12.27</v>
      </c>
      <c r="V103">
        <v>5</v>
      </c>
    </row>
    <row r="104" spans="1:22" x14ac:dyDescent="0.25">
      <c r="A104" t="s">
        <v>4296</v>
      </c>
      <c r="B104">
        <v>16</v>
      </c>
      <c r="C104">
        <v>10</v>
      </c>
      <c r="D104">
        <v>1</v>
      </c>
      <c r="E104" t="s">
        <v>4193</v>
      </c>
      <c r="F104" t="s">
        <v>55</v>
      </c>
      <c r="G104">
        <v>295</v>
      </c>
      <c r="H104" t="s">
        <v>2231</v>
      </c>
      <c r="I104">
        <v>118</v>
      </c>
      <c r="J104" t="s">
        <v>177</v>
      </c>
      <c r="K104">
        <v>15</v>
      </c>
      <c r="L104">
        <v>16</v>
      </c>
      <c r="M104" t="s">
        <v>357</v>
      </c>
      <c r="N104" t="s">
        <v>3867</v>
      </c>
      <c r="O104">
        <v>1</v>
      </c>
      <c r="P104" t="s">
        <v>3868</v>
      </c>
      <c r="Q104">
        <v>1</v>
      </c>
      <c r="R104" t="s">
        <v>28</v>
      </c>
      <c r="S104">
        <v>7</v>
      </c>
      <c r="T104" t="s">
        <v>35</v>
      </c>
      <c r="U104">
        <v>30.03</v>
      </c>
      <c r="V104">
        <v>12.75</v>
      </c>
    </row>
    <row r="105" spans="1:22" x14ac:dyDescent="0.25">
      <c r="A105" t="s">
        <v>4297</v>
      </c>
      <c r="B105">
        <v>16</v>
      </c>
      <c r="C105">
        <v>10</v>
      </c>
      <c r="D105">
        <v>1</v>
      </c>
      <c r="E105" t="s">
        <v>4193</v>
      </c>
      <c r="F105" t="s">
        <v>55</v>
      </c>
      <c r="G105">
        <v>305</v>
      </c>
      <c r="H105" t="s">
        <v>2232</v>
      </c>
      <c r="I105">
        <v>118</v>
      </c>
      <c r="J105" t="s">
        <v>177</v>
      </c>
      <c r="K105">
        <v>15</v>
      </c>
      <c r="L105">
        <v>16</v>
      </c>
      <c r="M105" t="s">
        <v>357</v>
      </c>
      <c r="N105" t="s">
        <v>3867</v>
      </c>
      <c r="O105">
        <v>1</v>
      </c>
      <c r="P105" t="s">
        <v>3868</v>
      </c>
      <c r="Q105">
        <v>1</v>
      </c>
      <c r="R105" t="s">
        <v>28</v>
      </c>
      <c r="S105">
        <v>8</v>
      </c>
      <c r="T105" t="s">
        <v>36</v>
      </c>
      <c r="U105">
        <v>37.65</v>
      </c>
      <c r="V105">
        <v>14.98</v>
      </c>
    </row>
    <row r="106" spans="1:22" x14ac:dyDescent="0.25">
      <c r="A106" t="s">
        <v>4298</v>
      </c>
      <c r="B106">
        <v>16</v>
      </c>
      <c r="C106">
        <v>10</v>
      </c>
      <c r="D106">
        <v>1</v>
      </c>
      <c r="E106" t="s">
        <v>4193</v>
      </c>
      <c r="F106" t="s">
        <v>55</v>
      </c>
      <c r="G106">
        <v>38</v>
      </c>
      <c r="H106" t="s">
        <v>110</v>
      </c>
      <c r="I106">
        <v>171</v>
      </c>
      <c r="J106" t="s">
        <v>179</v>
      </c>
      <c r="K106">
        <v>15</v>
      </c>
      <c r="L106">
        <v>16</v>
      </c>
      <c r="M106" t="s">
        <v>357</v>
      </c>
      <c r="N106" t="s">
        <v>3867</v>
      </c>
      <c r="O106">
        <v>1</v>
      </c>
      <c r="P106" t="s">
        <v>3868</v>
      </c>
      <c r="Q106">
        <v>1</v>
      </c>
      <c r="R106" t="s">
        <v>28</v>
      </c>
      <c r="S106">
        <v>3</v>
      </c>
      <c r="T106" t="s">
        <v>31</v>
      </c>
      <c r="U106">
        <v>7.07</v>
      </c>
      <c r="V106">
        <v>2.93</v>
      </c>
    </row>
    <row r="107" spans="1:22" x14ac:dyDescent="0.25">
      <c r="A107" t="s">
        <v>4299</v>
      </c>
      <c r="B107">
        <v>16</v>
      </c>
      <c r="C107">
        <v>10</v>
      </c>
      <c r="D107">
        <v>1</v>
      </c>
      <c r="E107" t="s">
        <v>4193</v>
      </c>
      <c r="F107" t="s">
        <v>55</v>
      </c>
      <c r="G107">
        <v>37</v>
      </c>
      <c r="H107" t="s">
        <v>111</v>
      </c>
      <c r="I107">
        <v>172</v>
      </c>
      <c r="J107" t="s">
        <v>179</v>
      </c>
      <c r="K107">
        <v>15</v>
      </c>
      <c r="L107">
        <v>16</v>
      </c>
      <c r="M107" t="s">
        <v>357</v>
      </c>
      <c r="N107" t="s">
        <v>3867</v>
      </c>
      <c r="O107">
        <v>1</v>
      </c>
      <c r="P107" t="s">
        <v>3868</v>
      </c>
      <c r="Q107">
        <v>1</v>
      </c>
      <c r="R107" t="s">
        <v>28</v>
      </c>
      <c r="S107">
        <v>4</v>
      </c>
      <c r="T107" t="s">
        <v>32</v>
      </c>
      <c r="U107">
        <v>7.44</v>
      </c>
      <c r="V107">
        <v>4.0999999999999996</v>
      </c>
    </row>
    <row r="108" spans="1:22" x14ac:dyDescent="0.25">
      <c r="A108" t="s">
        <v>4300</v>
      </c>
      <c r="B108">
        <v>16</v>
      </c>
      <c r="C108">
        <v>10</v>
      </c>
      <c r="D108">
        <v>1</v>
      </c>
      <c r="E108" t="s">
        <v>4193</v>
      </c>
      <c r="F108" t="s">
        <v>55</v>
      </c>
      <c r="G108">
        <v>39</v>
      </c>
      <c r="H108" t="s">
        <v>115</v>
      </c>
      <c r="I108">
        <v>173</v>
      </c>
      <c r="J108" t="s">
        <v>179</v>
      </c>
      <c r="K108">
        <v>15</v>
      </c>
      <c r="L108">
        <v>16</v>
      </c>
      <c r="M108" t="s">
        <v>357</v>
      </c>
      <c r="N108" t="s">
        <v>3867</v>
      </c>
      <c r="O108">
        <v>1</v>
      </c>
      <c r="P108" t="s">
        <v>3868</v>
      </c>
      <c r="Q108">
        <v>1</v>
      </c>
      <c r="R108" t="s">
        <v>28</v>
      </c>
      <c r="S108">
        <v>6</v>
      </c>
      <c r="T108" t="s">
        <v>34</v>
      </c>
      <c r="U108">
        <v>4.6500000000000004</v>
      </c>
      <c r="V108">
        <v>2.89</v>
      </c>
    </row>
    <row r="109" spans="1:22" x14ac:dyDescent="0.25">
      <c r="A109" t="s">
        <v>4301</v>
      </c>
      <c r="B109">
        <v>16</v>
      </c>
      <c r="C109">
        <v>10</v>
      </c>
      <c r="D109">
        <v>1</v>
      </c>
      <c r="E109" t="s">
        <v>4193</v>
      </c>
      <c r="F109" t="s">
        <v>55</v>
      </c>
      <c r="G109">
        <v>40</v>
      </c>
      <c r="H109" t="s">
        <v>109</v>
      </c>
      <c r="I109">
        <v>173</v>
      </c>
      <c r="J109" t="s">
        <v>179</v>
      </c>
      <c r="K109">
        <v>15</v>
      </c>
      <c r="L109">
        <v>16</v>
      </c>
      <c r="M109" t="s">
        <v>357</v>
      </c>
      <c r="N109" t="s">
        <v>3867</v>
      </c>
      <c r="O109">
        <v>1</v>
      </c>
      <c r="P109" t="s">
        <v>3868</v>
      </c>
      <c r="Q109">
        <v>1</v>
      </c>
      <c r="R109" t="s">
        <v>28</v>
      </c>
      <c r="S109">
        <v>2</v>
      </c>
      <c r="T109" t="s">
        <v>30</v>
      </c>
      <c r="U109">
        <v>3.76</v>
      </c>
      <c r="V109">
        <v>3.21</v>
      </c>
    </row>
    <row r="110" spans="1:22" x14ac:dyDescent="0.25">
      <c r="A110" t="s">
        <v>4302</v>
      </c>
      <c r="B110">
        <v>16</v>
      </c>
      <c r="C110">
        <v>10</v>
      </c>
      <c r="D110">
        <v>1</v>
      </c>
      <c r="E110" t="s">
        <v>4193</v>
      </c>
      <c r="F110" t="s">
        <v>55</v>
      </c>
      <c r="G110">
        <v>41</v>
      </c>
      <c r="H110" t="s">
        <v>114</v>
      </c>
      <c r="I110">
        <v>172</v>
      </c>
      <c r="J110" t="s">
        <v>179</v>
      </c>
      <c r="K110">
        <v>15</v>
      </c>
      <c r="L110">
        <v>16</v>
      </c>
      <c r="M110" t="s">
        <v>357</v>
      </c>
      <c r="N110" t="s">
        <v>3867</v>
      </c>
      <c r="O110">
        <v>1</v>
      </c>
      <c r="P110" t="s">
        <v>3868</v>
      </c>
      <c r="Q110">
        <v>1</v>
      </c>
      <c r="R110" t="s">
        <v>28</v>
      </c>
      <c r="S110">
        <v>5</v>
      </c>
      <c r="T110" t="s">
        <v>33</v>
      </c>
      <c r="U110">
        <v>2.5</v>
      </c>
      <c r="V110">
        <v>2.46</v>
      </c>
    </row>
    <row r="111" spans="1:22" x14ac:dyDescent="0.25">
      <c r="A111" t="s">
        <v>4303</v>
      </c>
      <c r="B111">
        <v>16</v>
      </c>
      <c r="C111">
        <v>10</v>
      </c>
      <c r="D111">
        <v>1</v>
      </c>
      <c r="E111" t="s">
        <v>4193</v>
      </c>
      <c r="F111" t="s">
        <v>55</v>
      </c>
      <c r="G111">
        <v>42</v>
      </c>
      <c r="H111" t="s">
        <v>108</v>
      </c>
      <c r="I111">
        <v>171</v>
      </c>
      <c r="J111" t="s">
        <v>179</v>
      </c>
      <c r="K111">
        <v>15</v>
      </c>
      <c r="L111">
        <v>16</v>
      </c>
      <c r="M111" t="s">
        <v>357</v>
      </c>
      <c r="N111" t="s">
        <v>3867</v>
      </c>
      <c r="O111">
        <v>1</v>
      </c>
      <c r="P111" t="s">
        <v>3868</v>
      </c>
      <c r="Q111">
        <v>1</v>
      </c>
      <c r="R111" t="s">
        <v>28</v>
      </c>
      <c r="S111">
        <v>1</v>
      </c>
      <c r="T111" t="s">
        <v>29</v>
      </c>
      <c r="U111">
        <v>11.68</v>
      </c>
      <c r="V111">
        <v>4.74</v>
      </c>
    </row>
    <row r="112" spans="1:22" x14ac:dyDescent="0.25">
      <c r="A112" t="s">
        <v>4304</v>
      </c>
      <c r="B112">
        <v>16</v>
      </c>
      <c r="C112">
        <v>10</v>
      </c>
      <c r="D112">
        <v>1</v>
      </c>
      <c r="E112" t="s">
        <v>4193</v>
      </c>
      <c r="F112" t="s">
        <v>55</v>
      </c>
      <c r="G112">
        <v>290</v>
      </c>
      <c r="H112" t="s">
        <v>2233</v>
      </c>
      <c r="I112">
        <v>171</v>
      </c>
      <c r="J112" t="s">
        <v>179</v>
      </c>
      <c r="K112">
        <v>15</v>
      </c>
      <c r="L112">
        <v>16</v>
      </c>
      <c r="M112" t="s">
        <v>357</v>
      </c>
      <c r="N112" t="s">
        <v>3867</v>
      </c>
      <c r="O112">
        <v>1</v>
      </c>
      <c r="P112" t="s">
        <v>3868</v>
      </c>
      <c r="Q112">
        <v>1</v>
      </c>
      <c r="R112" t="s">
        <v>28</v>
      </c>
      <c r="S112">
        <v>7</v>
      </c>
      <c r="T112" t="s">
        <v>35</v>
      </c>
      <c r="U112">
        <v>29.8</v>
      </c>
      <c r="V112">
        <v>12.77</v>
      </c>
    </row>
    <row r="113" spans="1:22" x14ac:dyDescent="0.25">
      <c r="A113" t="s">
        <v>4305</v>
      </c>
      <c r="B113">
        <v>16</v>
      </c>
      <c r="C113">
        <v>10</v>
      </c>
      <c r="D113">
        <v>1</v>
      </c>
      <c r="E113" t="s">
        <v>4193</v>
      </c>
      <c r="F113" t="s">
        <v>55</v>
      </c>
      <c r="G113">
        <v>300</v>
      </c>
      <c r="H113" t="s">
        <v>2234</v>
      </c>
      <c r="I113">
        <v>171</v>
      </c>
      <c r="J113" t="s">
        <v>179</v>
      </c>
      <c r="K113">
        <v>15</v>
      </c>
      <c r="L113">
        <v>16</v>
      </c>
      <c r="M113" t="s">
        <v>357</v>
      </c>
      <c r="N113" t="s">
        <v>3867</v>
      </c>
      <c r="O113">
        <v>1</v>
      </c>
      <c r="P113" t="s">
        <v>3868</v>
      </c>
      <c r="Q113">
        <v>1</v>
      </c>
      <c r="R113" t="s">
        <v>28</v>
      </c>
      <c r="S113">
        <v>8</v>
      </c>
      <c r="T113" t="s">
        <v>36</v>
      </c>
      <c r="U113">
        <v>37.26</v>
      </c>
      <c r="V113">
        <v>15.32</v>
      </c>
    </row>
    <row r="114" spans="1:22" x14ac:dyDescent="0.25">
      <c r="A114" t="s">
        <v>4306</v>
      </c>
      <c r="B114">
        <v>17</v>
      </c>
      <c r="C114">
        <v>11</v>
      </c>
      <c r="D114">
        <v>1</v>
      </c>
      <c r="E114" t="s">
        <v>4193</v>
      </c>
      <c r="F114" t="s">
        <v>55</v>
      </c>
      <c r="G114">
        <v>78</v>
      </c>
      <c r="H114" t="s">
        <v>134</v>
      </c>
      <c r="I114">
        <v>154</v>
      </c>
      <c r="J114" t="s">
        <v>177</v>
      </c>
      <c r="K114">
        <v>17</v>
      </c>
      <c r="L114">
        <v>18</v>
      </c>
      <c r="M114" t="s">
        <v>357</v>
      </c>
      <c r="N114" t="s">
        <v>3867</v>
      </c>
      <c r="O114">
        <v>1</v>
      </c>
      <c r="P114" t="s">
        <v>3868</v>
      </c>
      <c r="Q114">
        <v>1</v>
      </c>
      <c r="R114" t="s">
        <v>28</v>
      </c>
      <c r="S114">
        <v>3</v>
      </c>
      <c r="T114" t="s">
        <v>31</v>
      </c>
      <c r="U114">
        <v>8.49</v>
      </c>
      <c r="V114">
        <v>3.71</v>
      </c>
    </row>
    <row r="115" spans="1:22" x14ac:dyDescent="0.25">
      <c r="A115" t="s">
        <v>4307</v>
      </c>
      <c r="B115">
        <v>17</v>
      </c>
      <c r="C115">
        <v>11</v>
      </c>
      <c r="D115">
        <v>1</v>
      </c>
      <c r="E115" t="s">
        <v>4193</v>
      </c>
      <c r="F115" t="s">
        <v>55</v>
      </c>
      <c r="G115">
        <v>77</v>
      </c>
      <c r="H115" t="s">
        <v>135</v>
      </c>
      <c r="I115">
        <v>155</v>
      </c>
      <c r="J115" t="s">
        <v>177</v>
      </c>
      <c r="K115">
        <v>17</v>
      </c>
      <c r="L115">
        <v>18</v>
      </c>
      <c r="M115" t="s">
        <v>357</v>
      </c>
      <c r="N115" t="s">
        <v>3867</v>
      </c>
      <c r="O115">
        <v>1</v>
      </c>
      <c r="P115" t="s">
        <v>3868</v>
      </c>
      <c r="Q115">
        <v>1</v>
      </c>
      <c r="R115" t="s">
        <v>28</v>
      </c>
      <c r="S115">
        <v>4</v>
      </c>
      <c r="T115" t="s">
        <v>32</v>
      </c>
      <c r="U115">
        <v>9.36</v>
      </c>
      <c r="V115">
        <v>4.45</v>
      </c>
    </row>
    <row r="116" spans="1:22" x14ac:dyDescent="0.25">
      <c r="A116" t="s">
        <v>4308</v>
      </c>
      <c r="B116">
        <v>17</v>
      </c>
      <c r="C116">
        <v>11</v>
      </c>
      <c r="D116">
        <v>1</v>
      </c>
      <c r="E116" t="s">
        <v>4193</v>
      </c>
      <c r="F116" t="s">
        <v>55</v>
      </c>
      <c r="G116">
        <v>79</v>
      </c>
      <c r="H116" t="s">
        <v>139</v>
      </c>
      <c r="I116">
        <v>154</v>
      </c>
      <c r="J116" t="s">
        <v>177</v>
      </c>
      <c r="K116">
        <v>17</v>
      </c>
      <c r="L116">
        <v>18</v>
      </c>
      <c r="M116" t="s">
        <v>357</v>
      </c>
      <c r="N116" t="s">
        <v>3867</v>
      </c>
      <c r="O116">
        <v>1</v>
      </c>
      <c r="P116" t="s">
        <v>3868</v>
      </c>
      <c r="Q116">
        <v>1</v>
      </c>
      <c r="R116" t="s">
        <v>28</v>
      </c>
      <c r="S116">
        <v>6</v>
      </c>
      <c r="T116" t="s">
        <v>34</v>
      </c>
      <c r="U116">
        <v>5.48</v>
      </c>
      <c r="V116">
        <v>3.82</v>
      </c>
    </row>
    <row r="117" spans="1:22" x14ac:dyDescent="0.25">
      <c r="A117" t="s">
        <v>4309</v>
      </c>
      <c r="B117">
        <v>17</v>
      </c>
      <c r="C117">
        <v>11</v>
      </c>
      <c r="D117">
        <v>1</v>
      </c>
      <c r="E117" t="s">
        <v>4193</v>
      </c>
      <c r="F117" t="s">
        <v>55</v>
      </c>
      <c r="G117">
        <v>80</v>
      </c>
      <c r="H117" t="s">
        <v>133</v>
      </c>
      <c r="I117">
        <v>155</v>
      </c>
      <c r="J117" t="s">
        <v>177</v>
      </c>
      <c r="K117">
        <v>17</v>
      </c>
      <c r="L117">
        <v>18</v>
      </c>
      <c r="M117" t="s">
        <v>357</v>
      </c>
      <c r="N117" t="s">
        <v>3867</v>
      </c>
      <c r="O117">
        <v>1</v>
      </c>
      <c r="P117" t="s">
        <v>3868</v>
      </c>
      <c r="Q117">
        <v>1</v>
      </c>
      <c r="R117" t="s">
        <v>28</v>
      </c>
      <c r="S117">
        <v>2</v>
      </c>
      <c r="T117" t="s">
        <v>30</v>
      </c>
      <c r="U117">
        <v>5.26</v>
      </c>
      <c r="V117">
        <v>4.28</v>
      </c>
    </row>
    <row r="118" spans="1:22" x14ac:dyDescent="0.25">
      <c r="A118" t="s">
        <v>4310</v>
      </c>
      <c r="B118">
        <v>17</v>
      </c>
      <c r="C118">
        <v>11</v>
      </c>
      <c r="D118">
        <v>1</v>
      </c>
      <c r="E118" t="s">
        <v>4193</v>
      </c>
      <c r="F118" t="s">
        <v>55</v>
      </c>
      <c r="G118">
        <v>81</v>
      </c>
      <c r="H118" t="s">
        <v>138</v>
      </c>
      <c r="I118">
        <v>155</v>
      </c>
      <c r="J118" t="s">
        <v>177</v>
      </c>
      <c r="K118">
        <v>17</v>
      </c>
      <c r="L118">
        <v>18</v>
      </c>
      <c r="M118" t="s">
        <v>357</v>
      </c>
      <c r="N118" t="s">
        <v>3867</v>
      </c>
      <c r="O118">
        <v>1</v>
      </c>
      <c r="P118" t="s">
        <v>3868</v>
      </c>
      <c r="Q118">
        <v>1</v>
      </c>
      <c r="R118" t="s">
        <v>28</v>
      </c>
      <c r="S118">
        <v>5</v>
      </c>
      <c r="T118" t="s">
        <v>33</v>
      </c>
      <c r="U118">
        <v>3.05</v>
      </c>
      <c r="V118">
        <v>2.57</v>
      </c>
    </row>
    <row r="119" spans="1:22" x14ac:dyDescent="0.25">
      <c r="A119" t="s">
        <v>4311</v>
      </c>
      <c r="B119">
        <v>17</v>
      </c>
      <c r="C119">
        <v>11</v>
      </c>
      <c r="D119">
        <v>1</v>
      </c>
      <c r="E119" t="s">
        <v>4193</v>
      </c>
      <c r="F119" t="s">
        <v>55</v>
      </c>
      <c r="G119">
        <v>82</v>
      </c>
      <c r="H119" t="s">
        <v>132</v>
      </c>
      <c r="I119">
        <v>154</v>
      </c>
      <c r="J119" t="s">
        <v>177</v>
      </c>
      <c r="K119">
        <v>17</v>
      </c>
      <c r="L119">
        <v>18</v>
      </c>
      <c r="M119" t="s">
        <v>357</v>
      </c>
      <c r="N119" t="s">
        <v>3867</v>
      </c>
      <c r="O119">
        <v>1</v>
      </c>
      <c r="P119" t="s">
        <v>3868</v>
      </c>
      <c r="Q119">
        <v>1</v>
      </c>
      <c r="R119" t="s">
        <v>28</v>
      </c>
      <c r="S119">
        <v>1</v>
      </c>
      <c r="T119" t="s">
        <v>29</v>
      </c>
      <c r="U119">
        <v>12.85</v>
      </c>
      <c r="V119">
        <v>4.9800000000000004</v>
      </c>
    </row>
    <row r="120" spans="1:22" x14ac:dyDescent="0.25">
      <c r="A120" t="s">
        <v>4312</v>
      </c>
      <c r="B120">
        <v>17</v>
      </c>
      <c r="C120">
        <v>11</v>
      </c>
      <c r="D120">
        <v>1</v>
      </c>
      <c r="E120" t="s">
        <v>4193</v>
      </c>
      <c r="F120" t="s">
        <v>55</v>
      </c>
      <c r="G120">
        <v>296</v>
      </c>
      <c r="H120" t="s">
        <v>2235</v>
      </c>
      <c r="I120">
        <v>153</v>
      </c>
      <c r="J120" t="s">
        <v>177</v>
      </c>
      <c r="K120">
        <v>17</v>
      </c>
      <c r="L120">
        <v>18</v>
      </c>
      <c r="M120" t="s">
        <v>357</v>
      </c>
      <c r="N120" t="s">
        <v>3867</v>
      </c>
      <c r="O120">
        <v>1</v>
      </c>
      <c r="P120" t="s">
        <v>3868</v>
      </c>
      <c r="Q120">
        <v>1</v>
      </c>
      <c r="R120" t="s">
        <v>28</v>
      </c>
      <c r="S120">
        <v>7</v>
      </c>
      <c r="T120" t="s">
        <v>35</v>
      </c>
      <c r="U120">
        <v>34.979999999999997</v>
      </c>
      <c r="V120">
        <v>14.87</v>
      </c>
    </row>
    <row r="121" spans="1:22" x14ac:dyDescent="0.25">
      <c r="A121" t="s">
        <v>4313</v>
      </c>
      <c r="B121">
        <v>17</v>
      </c>
      <c r="C121">
        <v>11</v>
      </c>
      <c r="D121">
        <v>1</v>
      </c>
      <c r="E121" t="s">
        <v>4193</v>
      </c>
      <c r="F121" t="s">
        <v>55</v>
      </c>
      <c r="G121">
        <v>306</v>
      </c>
      <c r="H121" t="s">
        <v>2236</v>
      </c>
      <c r="I121">
        <v>153</v>
      </c>
      <c r="J121" t="s">
        <v>177</v>
      </c>
      <c r="K121">
        <v>17</v>
      </c>
      <c r="L121">
        <v>18</v>
      </c>
      <c r="M121" t="s">
        <v>357</v>
      </c>
      <c r="N121" t="s">
        <v>3867</v>
      </c>
      <c r="O121">
        <v>1</v>
      </c>
      <c r="P121" t="s">
        <v>3868</v>
      </c>
      <c r="Q121">
        <v>1</v>
      </c>
      <c r="R121" t="s">
        <v>28</v>
      </c>
      <c r="S121">
        <v>8</v>
      </c>
      <c r="T121" t="s">
        <v>36</v>
      </c>
      <c r="U121">
        <v>44.25</v>
      </c>
      <c r="V121">
        <v>18.29</v>
      </c>
    </row>
    <row r="122" spans="1:22" x14ac:dyDescent="0.25">
      <c r="A122" t="s">
        <v>4314</v>
      </c>
      <c r="B122">
        <v>17</v>
      </c>
      <c r="C122">
        <v>11</v>
      </c>
      <c r="D122">
        <v>1</v>
      </c>
      <c r="E122" t="s">
        <v>4193</v>
      </c>
      <c r="F122" t="s">
        <v>55</v>
      </c>
      <c r="G122">
        <v>44</v>
      </c>
      <c r="H122" t="s">
        <v>126</v>
      </c>
      <c r="I122">
        <v>135</v>
      </c>
      <c r="J122" t="s">
        <v>179</v>
      </c>
      <c r="K122">
        <v>17</v>
      </c>
      <c r="L122">
        <v>18</v>
      </c>
      <c r="M122" t="s">
        <v>357</v>
      </c>
      <c r="N122" t="s">
        <v>3867</v>
      </c>
      <c r="O122">
        <v>1</v>
      </c>
      <c r="P122" t="s">
        <v>3868</v>
      </c>
      <c r="Q122">
        <v>1</v>
      </c>
      <c r="R122" t="s">
        <v>28</v>
      </c>
      <c r="S122">
        <v>3</v>
      </c>
      <c r="T122" t="s">
        <v>31</v>
      </c>
      <c r="U122">
        <v>6.76</v>
      </c>
      <c r="V122">
        <v>3.44</v>
      </c>
    </row>
    <row r="123" spans="1:22" x14ac:dyDescent="0.25">
      <c r="A123" t="s">
        <v>4315</v>
      </c>
      <c r="B123">
        <v>17</v>
      </c>
      <c r="C123">
        <v>11</v>
      </c>
      <c r="D123">
        <v>1</v>
      </c>
      <c r="E123" t="s">
        <v>4193</v>
      </c>
      <c r="F123" t="s">
        <v>55</v>
      </c>
      <c r="G123">
        <v>43</v>
      </c>
      <c r="H123" t="s">
        <v>127</v>
      </c>
      <c r="I123">
        <v>136</v>
      </c>
      <c r="J123" t="s">
        <v>179</v>
      </c>
      <c r="K123">
        <v>17</v>
      </c>
      <c r="L123">
        <v>18</v>
      </c>
      <c r="M123" t="s">
        <v>357</v>
      </c>
      <c r="N123" t="s">
        <v>3867</v>
      </c>
      <c r="O123">
        <v>1</v>
      </c>
      <c r="P123" t="s">
        <v>3868</v>
      </c>
      <c r="Q123">
        <v>1</v>
      </c>
      <c r="R123" t="s">
        <v>28</v>
      </c>
      <c r="S123">
        <v>4</v>
      </c>
      <c r="T123" t="s">
        <v>32</v>
      </c>
      <c r="U123">
        <v>7.32</v>
      </c>
      <c r="V123">
        <v>3.81</v>
      </c>
    </row>
    <row r="124" spans="1:22" x14ac:dyDescent="0.25">
      <c r="A124" t="s">
        <v>4316</v>
      </c>
      <c r="B124">
        <v>17</v>
      </c>
      <c r="C124">
        <v>11</v>
      </c>
      <c r="D124">
        <v>1</v>
      </c>
      <c r="E124" t="s">
        <v>4193</v>
      </c>
      <c r="F124" t="s">
        <v>55</v>
      </c>
      <c r="G124">
        <v>45</v>
      </c>
      <c r="H124" t="s">
        <v>131</v>
      </c>
      <c r="I124">
        <v>136</v>
      </c>
      <c r="J124" t="s">
        <v>179</v>
      </c>
      <c r="K124">
        <v>17</v>
      </c>
      <c r="L124">
        <v>18</v>
      </c>
      <c r="M124" t="s">
        <v>357</v>
      </c>
      <c r="N124" t="s">
        <v>3867</v>
      </c>
      <c r="O124">
        <v>1</v>
      </c>
      <c r="P124" t="s">
        <v>3868</v>
      </c>
      <c r="Q124">
        <v>1</v>
      </c>
      <c r="R124" t="s">
        <v>28</v>
      </c>
      <c r="S124">
        <v>6</v>
      </c>
      <c r="T124" t="s">
        <v>34</v>
      </c>
      <c r="U124">
        <v>5.18</v>
      </c>
      <c r="V124">
        <v>3.12</v>
      </c>
    </row>
    <row r="125" spans="1:22" x14ac:dyDescent="0.25">
      <c r="A125" t="s">
        <v>4317</v>
      </c>
      <c r="B125">
        <v>17</v>
      </c>
      <c r="C125">
        <v>11</v>
      </c>
      <c r="D125">
        <v>1</v>
      </c>
      <c r="E125" t="s">
        <v>4193</v>
      </c>
      <c r="F125" t="s">
        <v>55</v>
      </c>
      <c r="G125">
        <v>46</v>
      </c>
      <c r="H125" t="s">
        <v>125</v>
      </c>
      <c r="I125">
        <v>137</v>
      </c>
      <c r="J125" t="s">
        <v>179</v>
      </c>
      <c r="K125">
        <v>17</v>
      </c>
      <c r="L125">
        <v>18</v>
      </c>
      <c r="M125" t="s">
        <v>357</v>
      </c>
      <c r="N125" t="s">
        <v>3867</v>
      </c>
      <c r="O125">
        <v>1</v>
      </c>
      <c r="P125" t="s">
        <v>3868</v>
      </c>
      <c r="Q125">
        <v>1</v>
      </c>
      <c r="R125" t="s">
        <v>28</v>
      </c>
      <c r="S125">
        <v>2</v>
      </c>
      <c r="T125" t="s">
        <v>30</v>
      </c>
      <c r="U125">
        <v>3.79</v>
      </c>
      <c r="V125">
        <v>2.71</v>
      </c>
    </row>
    <row r="126" spans="1:22" x14ac:dyDescent="0.25">
      <c r="A126" t="s">
        <v>4318</v>
      </c>
      <c r="B126">
        <v>17</v>
      </c>
      <c r="C126">
        <v>11</v>
      </c>
      <c r="D126">
        <v>1</v>
      </c>
      <c r="E126" t="s">
        <v>4193</v>
      </c>
      <c r="F126" t="s">
        <v>55</v>
      </c>
      <c r="G126">
        <v>47</v>
      </c>
      <c r="H126" t="s">
        <v>130</v>
      </c>
      <c r="I126">
        <v>137</v>
      </c>
      <c r="J126" t="s">
        <v>179</v>
      </c>
      <c r="K126">
        <v>17</v>
      </c>
      <c r="L126">
        <v>18</v>
      </c>
      <c r="M126" t="s">
        <v>357</v>
      </c>
      <c r="N126" t="s">
        <v>3867</v>
      </c>
      <c r="O126">
        <v>1</v>
      </c>
      <c r="P126" t="s">
        <v>3868</v>
      </c>
      <c r="Q126">
        <v>1</v>
      </c>
      <c r="R126" t="s">
        <v>28</v>
      </c>
      <c r="S126">
        <v>5</v>
      </c>
      <c r="T126" t="s">
        <v>33</v>
      </c>
      <c r="U126">
        <v>1.9</v>
      </c>
      <c r="V126">
        <v>2.0299999999999998</v>
      </c>
    </row>
    <row r="127" spans="1:22" x14ac:dyDescent="0.25">
      <c r="A127" t="s">
        <v>4319</v>
      </c>
      <c r="B127">
        <v>17</v>
      </c>
      <c r="C127">
        <v>11</v>
      </c>
      <c r="D127">
        <v>1</v>
      </c>
      <c r="E127" t="s">
        <v>4193</v>
      </c>
      <c r="F127" t="s">
        <v>55</v>
      </c>
      <c r="G127">
        <v>48</v>
      </c>
      <c r="H127" t="s">
        <v>124</v>
      </c>
      <c r="I127">
        <v>135</v>
      </c>
      <c r="J127" t="s">
        <v>179</v>
      </c>
      <c r="K127">
        <v>17</v>
      </c>
      <c r="L127">
        <v>18</v>
      </c>
      <c r="M127" t="s">
        <v>357</v>
      </c>
      <c r="N127" t="s">
        <v>3867</v>
      </c>
      <c r="O127">
        <v>1</v>
      </c>
      <c r="P127" t="s">
        <v>3868</v>
      </c>
      <c r="Q127">
        <v>1</v>
      </c>
      <c r="R127" t="s">
        <v>28</v>
      </c>
      <c r="S127">
        <v>1</v>
      </c>
      <c r="T127" t="s">
        <v>29</v>
      </c>
      <c r="U127">
        <v>10.67</v>
      </c>
      <c r="V127">
        <v>4.49</v>
      </c>
    </row>
    <row r="128" spans="1:22" x14ac:dyDescent="0.25">
      <c r="A128" t="s">
        <v>4320</v>
      </c>
      <c r="B128">
        <v>17</v>
      </c>
      <c r="C128">
        <v>11</v>
      </c>
      <c r="D128">
        <v>1</v>
      </c>
      <c r="E128" t="s">
        <v>4193</v>
      </c>
      <c r="F128" t="s">
        <v>55</v>
      </c>
      <c r="G128">
        <v>291</v>
      </c>
      <c r="H128" t="s">
        <v>2237</v>
      </c>
      <c r="I128">
        <v>135</v>
      </c>
      <c r="J128" t="s">
        <v>179</v>
      </c>
      <c r="K128">
        <v>17</v>
      </c>
      <c r="L128">
        <v>18</v>
      </c>
      <c r="M128" t="s">
        <v>357</v>
      </c>
      <c r="N128" t="s">
        <v>3867</v>
      </c>
      <c r="O128">
        <v>1</v>
      </c>
      <c r="P128" t="s">
        <v>3868</v>
      </c>
      <c r="Q128">
        <v>1</v>
      </c>
      <c r="R128" t="s">
        <v>28</v>
      </c>
      <c r="S128">
        <v>7</v>
      </c>
      <c r="T128" t="s">
        <v>35</v>
      </c>
      <c r="U128">
        <v>28.22</v>
      </c>
      <c r="V128">
        <v>12.01</v>
      </c>
    </row>
    <row r="129" spans="1:22" x14ac:dyDescent="0.25">
      <c r="A129" t="s">
        <v>4321</v>
      </c>
      <c r="B129">
        <v>17</v>
      </c>
      <c r="C129">
        <v>11</v>
      </c>
      <c r="D129">
        <v>1</v>
      </c>
      <c r="E129" t="s">
        <v>4193</v>
      </c>
      <c r="F129" t="s">
        <v>55</v>
      </c>
      <c r="G129">
        <v>301</v>
      </c>
      <c r="H129" t="s">
        <v>2238</v>
      </c>
      <c r="I129">
        <v>135</v>
      </c>
      <c r="J129" t="s">
        <v>179</v>
      </c>
      <c r="K129">
        <v>17</v>
      </c>
      <c r="L129">
        <v>18</v>
      </c>
      <c r="M129" t="s">
        <v>357</v>
      </c>
      <c r="N129" t="s">
        <v>3867</v>
      </c>
      <c r="O129">
        <v>1</v>
      </c>
      <c r="P129" t="s">
        <v>3868</v>
      </c>
      <c r="Q129">
        <v>1</v>
      </c>
      <c r="R129" t="s">
        <v>28</v>
      </c>
      <c r="S129">
        <v>8</v>
      </c>
      <c r="T129" t="s">
        <v>36</v>
      </c>
      <c r="U129">
        <v>35.51</v>
      </c>
      <c r="V129">
        <v>14.53</v>
      </c>
    </row>
    <row r="130" spans="1:22" x14ac:dyDescent="0.25">
      <c r="A130" t="s">
        <v>4322</v>
      </c>
      <c r="B130">
        <v>18</v>
      </c>
      <c r="C130">
        <v>12</v>
      </c>
      <c r="D130">
        <v>1</v>
      </c>
      <c r="E130" t="s">
        <v>4193</v>
      </c>
      <c r="F130" t="s">
        <v>55</v>
      </c>
      <c r="G130">
        <v>78</v>
      </c>
      <c r="H130" t="s">
        <v>134</v>
      </c>
      <c r="I130">
        <v>154</v>
      </c>
      <c r="J130" t="s">
        <v>177</v>
      </c>
      <c r="K130">
        <v>17</v>
      </c>
      <c r="L130">
        <v>18</v>
      </c>
      <c r="M130" t="s">
        <v>357</v>
      </c>
      <c r="N130" t="s">
        <v>3867</v>
      </c>
      <c r="O130">
        <v>1</v>
      </c>
      <c r="P130" t="s">
        <v>3868</v>
      </c>
      <c r="Q130">
        <v>1</v>
      </c>
      <c r="R130" t="s">
        <v>28</v>
      </c>
      <c r="S130">
        <v>3</v>
      </c>
      <c r="T130" t="s">
        <v>31</v>
      </c>
      <c r="U130">
        <v>8.49</v>
      </c>
      <c r="V130">
        <v>3.71</v>
      </c>
    </row>
    <row r="131" spans="1:22" x14ac:dyDescent="0.25">
      <c r="A131" t="s">
        <v>4323</v>
      </c>
      <c r="B131">
        <v>18</v>
      </c>
      <c r="C131">
        <v>12</v>
      </c>
      <c r="D131">
        <v>1</v>
      </c>
      <c r="E131" t="s">
        <v>4193</v>
      </c>
      <c r="F131" t="s">
        <v>55</v>
      </c>
      <c r="G131">
        <v>77</v>
      </c>
      <c r="H131" t="s">
        <v>135</v>
      </c>
      <c r="I131">
        <v>155</v>
      </c>
      <c r="J131" t="s">
        <v>177</v>
      </c>
      <c r="K131">
        <v>17</v>
      </c>
      <c r="L131">
        <v>18</v>
      </c>
      <c r="M131" t="s">
        <v>357</v>
      </c>
      <c r="N131" t="s">
        <v>3867</v>
      </c>
      <c r="O131">
        <v>1</v>
      </c>
      <c r="P131" t="s">
        <v>3868</v>
      </c>
      <c r="Q131">
        <v>1</v>
      </c>
      <c r="R131" t="s">
        <v>28</v>
      </c>
      <c r="S131">
        <v>4</v>
      </c>
      <c r="T131" t="s">
        <v>32</v>
      </c>
      <c r="U131">
        <v>9.36</v>
      </c>
      <c r="V131">
        <v>4.45</v>
      </c>
    </row>
    <row r="132" spans="1:22" x14ac:dyDescent="0.25">
      <c r="A132" t="s">
        <v>4324</v>
      </c>
      <c r="B132">
        <v>18</v>
      </c>
      <c r="C132">
        <v>12</v>
      </c>
      <c r="D132">
        <v>1</v>
      </c>
      <c r="E132" t="s">
        <v>4193</v>
      </c>
      <c r="F132" t="s">
        <v>55</v>
      </c>
      <c r="G132">
        <v>79</v>
      </c>
      <c r="H132" t="s">
        <v>139</v>
      </c>
      <c r="I132">
        <v>154</v>
      </c>
      <c r="J132" t="s">
        <v>177</v>
      </c>
      <c r="K132">
        <v>17</v>
      </c>
      <c r="L132">
        <v>18</v>
      </c>
      <c r="M132" t="s">
        <v>357</v>
      </c>
      <c r="N132" t="s">
        <v>3867</v>
      </c>
      <c r="O132">
        <v>1</v>
      </c>
      <c r="P132" t="s">
        <v>3868</v>
      </c>
      <c r="Q132">
        <v>1</v>
      </c>
      <c r="R132" t="s">
        <v>28</v>
      </c>
      <c r="S132">
        <v>6</v>
      </c>
      <c r="T132" t="s">
        <v>34</v>
      </c>
      <c r="U132">
        <v>5.48</v>
      </c>
      <c r="V132">
        <v>3.82</v>
      </c>
    </row>
    <row r="133" spans="1:22" x14ac:dyDescent="0.25">
      <c r="A133" t="s">
        <v>4325</v>
      </c>
      <c r="B133">
        <v>18</v>
      </c>
      <c r="C133">
        <v>12</v>
      </c>
      <c r="D133">
        <v>1</v>
      </c>
      <c r="E133" t="s">
        <v>4193</v>
      </c>
      <c r="F133" t="s">
        <v>55</v>
      </c>
      <c r="G133">
        <v>80</v>
      </c>
      <c r="H133" t="s">
        <v>133</v>
      </c>
      <c r="I133">
        <v>155</v>
      </c>
      <c r="J133" t="s">
        <v>177</v>
      </c>
      <c r="K133">
        <v>17</v>
      </c>
      <c r="L133">
        <v>18</v>
      </c>
      <c r="M133" t="s">
        <v>357</v>
      </c>
      <c r="N133" t="s">
        <v>3867</v>
      </c>
      <c r="O133">
        <v>1</v>
      </c>
      <c r="P133" t="s">
        <v>3868</v>
      </c>
      <c r="Q133">
        <v>1</v>
      </c>
      <c r="R133" t="s">
        <v>28</v>
      </c>
      <c r="S133">
        <v>2</v>
      </c>
      <c r="T133" t="s">
        <v>30</v>
      </c>
      <c r="U133">
        <v>5.26</v>
      </c>
      <c r="V133">
        <v>4.28</v>
      </c>
    </row>
    <row r="134" spans="1:22" x14ac:dyDescent="0.25">
      <c r="A134" t="s">
        <v>4326</v>
      </c>
      <c r="B134">
        <v>18</v>
      </c>
      <c r="C134">
        <v>12</v>
      </c>
      <c r="D134">
        <v>1</v>
      </c>
      <c r="E134" t="s">
        <v>4193</v>
      </c>
      <c r="F134" t="s">
        <v>55</v>
      </c>
      <c r="G134">
        <v>81</v>
      </c>
      <c r="H134" t="s">
        <v>138</v>
      </c>
      <c r="I134">
        <v>155</v>
      </c>
      <c r="J134" t="s">
        <v>177</v>
      </c>
      <c r="K134">
        <v>17</v>
      </c>
      <c r="L134">
        <v>18</v>
      </c>
      <c r="M134" t="s">
        <v>357</v>
      </c>
      <c r="N134" t="s">
        <v>3867</v>
      </c>
      <c r="O134">
        <v>1</v>
      </c>
      <c r="P134" t="s">
        <v>3868</v>
      </c>
      <c r="Q134">
        <v>1</v>
      </c>
      <c r="R134" t="s">
        <v>28</v>
      </c>
      <c r="S134">
        <v>5</v>
      </c>
      <c r="T134" t="s">
        <v>33</v>
      </c>
      <c r="U134">
        <v>3.05</v>
      </c>
      <c r="V134">
        <v>2.57</v>
      </c>
    </row>
    <row r="135" spans="1:22" x14ac:dyDescent="0.25">
      <c r="A135" t="s">
        <v>4327</v>
      </c>
      <c r="B135">
        <v>18</v>
      </c>
      <c r="C135">
        <v>12</v>
      </c>
      <c r="D135">
        <v>1</v>
      </c>
      <c r="E135" t="s">
        <v>4193</v>
      </c>
      <c r="F135" t="s">
        <v>55</v>
      </c>
      <c r="G135">
        <v>82</v>
      </c>
      <c r="H135" t="s">
        <v>132</v>
      </c>
      <c r="I135">
        <v>154</v>
      </c>
      <c r="J135" t="s">
        <v>177</v>
      </c>
      <c r="K135">
        <v>17</v>
      </c>
      <c r="L135">
        <v>18</v>
      </c>
      <c r="M135" t="s">
        <v>357</v>
      </c>
      <c r="N135" t="s">
        <v>3867</v>
      </c>
      <c r="O135">
        <v>1</v>
      </c>
      <c r="P135" t="s">
        <v>3868</v>
      </c>
      <c r="Q135">
        <v>1</v>
      </c>
      <c r="R135" t="s">
        <v>28</v>
      </c>
      <c r="S135">
        <v>1</v>
      </c>
      <c r="T135" t="s">
        <v>29</v>
      </c>
      <c r="U135">
        <v>12.85</v>
      </c>
      <c r="V135">
        <v>4.9800000000000004</v>
      </c>
    </row>
    <row r="136" spans="1:22" x14ac:dyDescent="0.25">
      <c r="A136" t="s">
        <v>4328</v>
      </c>
      <c r="B136">
        <v>18</v>
      </c>
      <c r="C136">
        <v>12</v>
      </c>
      <c r="D136">
        <v>1</v>
      </c>
      <c r="E136" t="s">
        <v>4193</v>
      </c>
      <c r="F136" t="s">
        <v>55</v>
      </c>
      <c r="G136">
        <v>296</v>
      </c>
      <c r="H136" t="s">
        <v>2235</v>
      </c>
      <c r="I136">
        <v>153</v>
      </c>
      <c r="J136" t="s">
        <v>177</v>
      </c>
      <c r="K136">
        <v>17</v>
      </c>
      <c r="L136">
        <v>18</v>
      </c>
      <c r="M136" t="s">
        <v>357</v>
      </c>
      <c r="N136" t="s">
        <v>3867</v>
      </c>
      <c r="O136">
        <v>1</v>
      </c>
      <c r="P136" t="s">
        <v>3868</v>
      </c>
      <c r="Q136">
        <v>1</v>
      </c>
      <c r="R136" t="s">
        <v>28</v>
      </c>
      <c r="S136">
        <v>7</v>
      </c>
      <c r="T136" t="s">
        <v>35</v>
      </c>
      <c r="U136">
        <v>34.979999999999997</v>
      </c>
      <c r="V136">
        <v>14.87</v>
      </c>
    </row>
    <row r="137" spans="1:22" x14ac:dyDescent="0.25">
      <c r="A137" t="s">
        <v>4329</v>
      </c>
      <c r="B137">
        <v>18</v>
      </c>
      <c r="C137">
        <v>12</v>
      </c>
      <c r="D137">
        <v>1</v>
      </c>
      <c r="E137" t="s">
        <v>4193</v>
      </c>
      <c r="F137" t="s">
        <v>55</v>
      </c>
      <c r="G137">
        <v>306</v>
      </c>
      <c r="H137" t="s">
        <v>2236</v>
      </c>
      <c r="I137">
        <v>153</v>
      </c>
      <c r="J137" t="s">
        <v>177</v>
      </c>
      <c r="K137">
        <v>17</v>
      </c>
      <c r="L137">
        <v>18</v>
      </c>
      <c r="M137" t="s">
        <v>357</v>
      </c>
      <c r="N137" t="s">
        <v>3867</v>
      </c>
      <c r="O137">
        <v>1</v>
      </c>
      <c r="P137" t="s">
        <v>3868</v>
      </c>
      <c r="Q137">
        <v>1</v>
      </c>
      <c r="R137" t="s">
        <v>28</v>
      </c>
      <c r="S137">
        <v>8</v>
      </c>
      <c r="T137" t="s">
        <v>36</v>
      </c>
      <c r="U137">
        <v>44.25</v>
      </c>
      <c r="V137">
        <v>18.29</v>
      </c>
    </row>
    <row r="138" spans="1:22" x14ac:dyDescent="0.25">
      <c r="A138" t="s">
        <v>4330</v>
      </c>
      <c r="B138">
        <v>18</v>
      </c>
      <c r="C138">
        <v>12</v>
      </c>
      <c r="D138">
        <v>1</v>
      </c>
      <c r="E138" t="s">
        <v>4193</v>
      </c>
      <c r="F138" t="s">
        <v>55</v>
      </c>
      <c r="G138">
        <v>44</v>
      </c>
      <c r="H138" t="s">
        <v>126</v>
      </c>
      <c r="I138">
        <v>135</v>
      </c>
      <c r="J138" t="s">
        <v>179</v>
      </c>
      <c r="K138">
        <v>17</v>
      </c>
      <c r="L138">
        <v>18</v>
      </c>
      <c r="M138" t="s">
        <v>357</v>
      </c>
      <c r="N138" t="s">
        <v>3867</v>
      </c>
      <c r="O138">
        <v>1</v>
      </c>
      <c r="P138" t="s">
        <v>3868</v>
      </c>
      <c r="Q138">
        <v>1</v>
      </c>
      <c r="R138" t="s">
        <v>28</v>
      </c>
      <c r="S138">
        <v>3</v>
      </c>
      <c r="T138" t="s">
        <v>31</v>
      </c>
      <c r="U138">
        <v>6.76</v>
      </c>
      <c r="V138">
        <v>3.44</v>
      </c>
    </row>
    <row r="139" spans="1:22" x14ac:dyDescent="0.25">
      <c r="A139" t="s">
        <v>4331</v>
      </c>
      <c r="B139">
        <v>18</v>
      </c>
      <c r="C139">
        <v>12</v>
      </c>
      <c r="D139">
        <v>1</v>
      </c>
      <c r="E139" t="s">
        <v>4193</v>
      </c>
      <c r="F139" t="s">
        <v>55</v>
      </c>
      <c r="G139">
        <v>43</v>
      </c>
      <c r="H139" t="s">
        <v>127</v>
      </c>
      <c r="I139">
        <v>136</v>
      </c>
      <c r="J139" t="s">
        <v>179</v>
      </c>
      <c r="K139">
        <v>17</v>
      </c>
      <c r="L139">
        <v>18</v>
      </c>
      <c r="M139" t="s">
        <v>357</v>
      </c>
      <c r="N139" t="s">
        <v>3867</v>
      </c>
      <c r="O139">
        <v>1</v>
      </c>
      <c r="P139" t="s">
        <v>3868</v>
      </c>
      <c r="Q139">
        <v>1</v>
      </c>
      <c r="R139" t="s">
        <v>28</v>
      </c>
      <c r="S139">
        <v>4</v>
      </c>
      <c r="T139" t="s">
        <v>32</v>
      </c>
      <c r="U139">
        <v>7.32</v>
      </c>
      <c r="V139">
        <v>3.81</v>
      </c>
    </row>
    <row r="140" spans="1:22" x14ac:dyDescent="0.25">
      <c r="A140" t="s">
        <v>4332</v>
      </c>
      <c r="B140">
        <v>18</v>
      </c>
      <c r="C140">
        <v>12</v>
      </c>
      <c r="D140">
        <v>1</v>
      </c>
      <c r="E140" t="s">
        <v>4193</v>
      </c>
      <c r="F140" t="s">
        <v>55</v>
      </c>
      <c r="G140">
        <v>45</v>
      </c>
      <c r="H140" t="s">
        <v>131</v>
      </c>
      <c r="I140">
        <v>136</v>
      </c>
      <c r="J140" t="s">
        <v>179</v>
      </c>
      <c r="K140">
        <v>17</v>
      </c>
      <c r="L140">
        <v>18</v>
      </c>
      <c r="M140" t="s">
        <v>357</v>
      </c>
      <c r="N140" t="s">
        <v>3867</v>
      </c>
      <c r="O140">
        <v>1</v>
      </c>
      <c r="P140" t="s">
        <v>3868</v>
      </c>
      <c r="Q140">
        <v>1</v>
      </c>
      <c r="R140" t="s">
        <v>28</v>
      </c>
      <c r="S140">
        <v>6</v>
      </c>
      <c r="T140" t="s">
        <v>34</v>
      </c>
      <c r="U140">
        <v>5.18</v>
      </c>
      <c r="V140">
        <v>3.12</v>
      </c>
    </row>
    <row r="141" spans="1:22" x14ac:dyDescent="0.25">
      <c r="A141" t="s">
        <v>4333</v>
      </c>
      <c r="B141">
        <v>18</v>
      </c>
      <c r="C141">
        <v>12</v>
      </c>
      <c r="D141">
        <v>1</v>
      </c>
      <c r="E141" t="s">
        <v>4193</v>
      </c>
      <c r="F141" t="s">
        <v>55</v>
      </c>
      <c r="G141">
        <v>46</v>
      </c>
      <c r="H141" t="s">
        <v>125</v>
      </c>
      <c r="I141">
        <v>137</v>
      </c>
      <c r="J141" t="s">
        <v>179</v>
      </c>
      <c r="K141">
        <v>17</v>
      </c>
      <c r="L141">
        <v>18</v>
      </c>
      <c r="M141" t="s">
        <v>357</v>
      </c>
      <c r="N141" t="s">
        <v>3867</v>
      </c>
      <c r="O141">
        <v>1</v>
      </c>
      <c r="P141" t="s">
        <v>3868</v>
      </c>
      <c r="Q141">
        <v>1</v>
      </c>
      <c r="R141" t="s">
        <v>28</v>
      </c>
      <c r="S141">
        <v>2</v>
      </c>
      <c r="T141" t="s">
        <v>30</v>
      </c>
      <c r="U141">
        <v>3.79</v>
      </c>
      <c r="V141">
        <v>2.71</v>
      </c>
    </row>
    <row r="142" spans="1:22" x14ac:dyDescent="0.25">
      <c r="A142" t="s">
        <v>4334</v>
      </c>
      <c r="B142">
        <v>18</v>
      </c>
      <c r="C142">
        <v>12</v>
      </c>
      <c r="D142">
        <v>1</v>
      </c>
      <c r="E142" t="s">
        <v>4193</v>
      </c>
      <c r="F142" t="s">
        <v>55</v>
      </c>
      <c r="G142">
        <v>47</v>
      </c>
      <c r="H142" t="s">
        <v>130</v>
      </c>
      <c r="I142">
        <v>137</v>
      </c>
      <c r="J142" t="s">
        <v>179</v>
      </c>
      <c r="K142">
        <v>17</v>
      </c>
      <c r="L142">
        <v>18</v>
      </c>
      <c r="M142" t="s">
        <v>357</v>
      </c>
      <c r="N142" t="s">
        <v>3867</v>
      </c>
      <c r="O142">
        <v>1</v>
      </c>
      <c r="P142" t="s">
        <v>3868</v>
      </c>
      <c r="Q142">
        <v>1</v>
      </c>
      <c r="R142" t="s">
        <v>28</v>
      </c>
      <c r="S142">
        <v>5</v>
      </c>
      <c r="T142" t="s">
        <v>33</v>
      </c>
      <c r="U142">
        <v>1.9</v>
      </c>
      <c r="V142">
        <v>2.0299999999999998</v>
      </c>
    </row>
    <row r="143" spans="1:22" x14ac:dyDescent="0.25">
      <c r="A143" t="s">
        <v>4335</v>
      </c>
      <c r="B143">
        <v>18</v>
      </c>
      <c r="C143">
        <v>12</v>
      </c>
      <c r="D143">
        <v>1</v>
      </c>
      <c r="E143" t="s">
        <v>4193</v>
      </c>
      <c r="F143" t="s">
        <v>55</v>
      </c>
      <c r="G143">
        <v>48</v>
      </c>
      <c r="H143" t="s">
        <v>124</v>
      </c>
      <c r="I143">
        <v>135</v>
      </c>
      <c r="J143" t="s">
        <v>179</v>
      </c>
      <c r="K143">
        <v>17</v>
      </c>
      <c r="L143">
        <v>18</v>
      </c>
      <c r="M143" t="s">
        <v>357</v>
      </c>
      <c r="N143" t="s">
        <v>3867</v>
      </c>
      <c r="O143">
        <v>1</v>
      </c>
      <c r="P143" t="s">
        <v>3868</v>
      </c>
      <c r="Q143">
        <v>1</v>
      </c>
      <c r="R143" t="s">
        <v>28</v>
      </c>
      <c r="S143">
        <v>1</v>
      </c>
      <c r="T143" t="s">
        <v>29</v>
      </c>
      <c r="U143">
        <v>10.67</v>
      </c>
      <c r="V143">
        <v>4.49</v>
      </c>
    </row>
    <row r="144" spans="1:22" x14ac:dyDescent="0.25">
      <c r="A144" t="s">
        <v>4336</v>
      </c>
      <c r="B144">
        <v>18</v>
      </c>
      <c r="C144">
        <v>12</v>
      </c>
      <c r="D144">
        <v>1</v>
      </c>
      <c r="E144" t="s">
        <v>4193</v>
      </c>
      <c r="F144" t="s">
        <v>55</v>
      </c>
      <c r="G144">
        <v>291</v>
      </c>
      <c r="H144" t="s">
        <v>2237</v>
      </c>
      <c r="I144">
        <v>135</v>
      </c>
      <c r="J144" t="s">
        <v>179</v>
      </c>
      <c r="K144">
        <v>17</v>
      </c>
      <c r="L144">
        <v>18</v>
      </c>
      <c r="M144" t="s">
        <v>357</v>
      </c>
      <c r="N144" t="s">
        <v>3867</v>
      </c>
      <c r="O144">
        <v>1</v>
      </c>
      <c r="P144" t="s">
        <v>3868</v>
      </c>
      <c r="Q144">
        <v>1</v>
      </c>
      <c r="R144" t="s">
        <v>28</v>
      </c>
      <c r="S144">
        <v>7</v>
      </c>
      <c r="T144" t="s">
        <v>35</v>
      </c>
      <c r="U144">
        <v>28.22</v>
      </c>
      <c r="V144">
        <v>12.01</v>
      </c>
    </row>
    <row r="145" spans="1:22" x14ac:dyDescent="0.25">
      <c r="A145" t="s">
        <v>4337</v>
      </c>
      <c r="B145">
        <v>18</v>
      </c>
      <c r="C145">
        <v>12</v>
      </c>
      <c r="D145">
        <v>1</v>
      </c>
      <c r="E145" t="s">
        <v>4193</v>
      </c>
      <c r="F145" t="s">
        <v>55</v>
      </c>
      <c r="G145">
        <v>301</v>
      </c>
      <c r="H145" t="s">
        <v>2238</v>
      </c>
      <c r="I145">
        <v>135</v>
      </c>
      <c r="J145" t="s">
        <v>179</v>
      </c>
      <c r="K145">
        <v>17</v>
      </c>
      <c r="L145">
        <v>18</v>
      </c>
      <c r="M145" t="s">
        <v>357</v>
      </c>
      <c r="N145" t="s">
        <v>3867</v>
      </c>
      <c r="O145">
        <v>1</v>
      </c>
      <c r="P145" t="s">
        <v>3868</v>
      </c>
      <c r="Q145">
        <v>1</v>
      </c>
      <c r="R145" t="s">
        <v>28</v>
      </c>
      <c r="S145">
        <v>8</v>
      </c>
      <c r="T145" t="s">
        <v>36</v>
      </c>
      <c r="U145">
        <v>35.51</v>
      </c>
      <c r="V145">
        <v>14.53</v>
      </c>
    </row>
    <row r="146" spans="1:22" x14ac:dyDescent="0.25">
      <c r="A146" t="s">
        <v>4338</v>
      </c>
      <c r="B146">
        <v>9</v>
      </c>
      <c r="C146">
        <v>3</v>
      </c>
      <c r="D146">
        <v>1</v>
      </c>
      <c r="E146" t="s">
        <v>4193</v>
      </c>
      <c r="F146" t="s">
        <v>55</v>
      </c>
      <c r="G146">
        <v>53</v>
      </c>
      <c r="H146" t="s">
        <v>68</v>
      </c>
      <c r="I146">
        <v>209</v>
      </c>
      <c r="J146" t="s">
        <v>177</v>
      </c>
      <c r="K146">
        <v>9</v>
      </c>
      <c r="L146">
        <v>10</v>
      </c>
      <c r="M146" t="s">
        <v>357</v>
      </c>
      <c r="N146" t="s">
        <v>3867</v>
      </c>
      <c r="O146">
        <v>1</v>
      </c>
      <c r="P146" t="s">
        <v>3868</v>
      </c>
      <c r="Q146">
        <v>1</v>
      </c>
      <c r="R146" t="s">
        <v>28</v>
      </c>
      <c r="S146">
        <v>3</v>
      </c>
      <c r="T146" t="s">
        <v>31</v>
      </c>
      <c r="U146">
        <v>7.77</v>
      </c>
      <c r="V146">
        <v>3.77</v>
      </c>
    </row>
    <row r="147" spans="1:22" x14ac:dyDescent="0.25">
      <c r="A147" t="s">
        <v>4339</v>
      </c>
      <c r="B147">
        <v>9</v>
      </c>
      <c r="C147">
        <v>3</v>
      </c>
      <c r="D147">
        <v>1</v>
      </c>
      <c r="E147" t="s">
        <v>4193</v>
      </c>
      <c r="F147" t="s">
        <v>55</v>
      </c>
      <c r="G147">
        <v>49</v>
      </c>
      <c r="H147" t="s">
        <v>69</v>
      </c>
      <c r="I147">
        <v>224</v>
      </c>
      <c r="J147" t="s">
        <v>177</v>
      </c>
      <c r="K147">
        <v>9</v>
      </c>
      <c r="L147">
        <v>10</v>
      </c>
      <c r="M147" t="s">
        <v>357</v>
      </c>
      <c r="N147" t="s">
        <v>3867</v>
      </c>
      <c r="O147">
        <v>1</v>
      </c>
      <c r="P147" t="s">
        <v>3868</v>
      </c>
      <c r="Q147">
        <v>1</v>
      </c>
      <c r="R147" t="s">
        <v>28</v>
      </c>
      <c r="S147">
        <v>4</v>
      </c>
      <c r="T147" t="s">
        <v>32</v>
      </c>
      <c r="U147">
        <v>8.74</v>
      </c>
      <c r="V147">
        <v>4.75</v>
      </c>
    </row>
    <row r="148" spans="1:22" x14ac:dyDescent="0.25">
      <c r="A148" t="s">
        <v>4340</v>
      </c>
      <c r="B148">
        <v>9</v>
      </c>
      <c r="C148">
        <v>3</v>
      </c>
      <c r="D148">
        <v>1</v>
      </c>
      <c r="E148" t="s">
        <v>4193</v>
      </c>
      <c r="F148" t="s">
        <v>55</v>
      </c>
      <c r="G148">
        <v>54</v>
      </c>
      <c r="H148" t="s">
        <v>75</v>
      </c>
      <c r="I148">
        <v>222</v>
      </c>
      <c r="J148" t="s">
        <v>177</v>
      </c>
      <c r="K148">
        <v>9</v>
      </c>
      <c r="L148">
        <v>10</v>
      </c>
      <c r="M148" t="s">
        <v>357</v>
      </c>
      <c r="N148" t="s">
        <v>3867</v>
      </c>
      <c r="O148">
        <v>1</v>
      </c>
      <c r="P148" t="s">
        <v>3868</v>
      </c>
      <c r="Q148">
        <v>1</v>
      </c>
      <c r="R148" t="s">
        <v>28</v>
      </c>
      <c r="S148">
        <v>6</v>
      </c>
      <c r="T148" t="s">
        <v>34</v>
      </c>
      <c r="U148">
        <v>7.62</v>
      </c>
      <c r="V148">
        <v>3.68</v>
      </c>
    </row>
    <row r="149" spans="1:22" x14ac:dyDescent="0.25">
      <c r="A149" t="s">
        <v>4341</v>
      </c>
      <c r="B149">
        <v>9</v>
      </c>
      <c r="C149">
        <v>3</v>
      </c>
      <c r="D149">
        <v>1</v>
      </c>
      <c r="E149" t="s">
        <v>4193</v>
      </c>
      <c r="F149" t="s">
        <v>55</v>
      </c>
      <c r="G149">
        <v>55</v>
      </c>
      <c r="H149" t="s">
        <v>67</v>
      </c>
      <c r="I149">
        <v>226</v>
      </c>
      <c r="J149" t="s">
        <v>177</v>
      </c>
      <c r="K149">
        <v>9</v>
      </c>
      <c r="L149">
        <v>10</v>
      </c>
      <c r="M149" t="s">
        <v>357</v>
      </c>
      <c r="N149" t="s">
        <v>3867</v>
      </c>
      <c r="O149">
        <v>1</v>
      </c>
      <c r="P149" t="s">
        <v>3868</v>
      </c>
      <c r="Q149">
        <v>1</v>
      </c>
      <c r="R149" t="s">
        <v>28</v>
      </c>
      <c r="S149">
        <v>2</v>
      </c>
      <c r="T149" t="s">
        <v>30</v>
      </c>
      <c r="U149">
        <v>6.51</v>
      </c>
      <c r="V149">
        <v>4.7300000000000004</v>
      </c>
    </row>
    <row r="150" spans="1:22" x14ac:dyDescent="0.25">
      <c r="A150" t="s">
        <v>4342</v>
      </c>
      <c r="B150">
        <v>9</v>
      </c>
      <c r="C150">
        <v>3</v>
      </c>
      <c r="D150">
        <v>1</v>
      </c>
      <c r="E150" t="s">
        <v>4193</v>
      </c>
      <c r="F150" t="s">
        <v>55</v>
      </c>
      <c r="G150">
        <v>57</v>
      </c>
      <c r="H150" t="s">
        <v>74</v>
      </c>
      <c r="I150">
        <v>227</v>
      </c>
      <c r="J150" t="s">
        <v>177</v>
      </c>
      <c r="K150">
        <v>9</v>
      </c>
      <c r="L150">
        <v>10</v>
      </c>
      <c r="M150" t="s">
        <v>357</v>
      </c>
      <c r="N150" t="s">
        <v>3867</v>
      </c>
      <c r="O150">
        <v>1</v>
      </c>
      <c r="P150" t="s">
        <v>3868</v>
      </c>
      <c r="Q150">
        <v>1</v>
      </c>
      <c r="R150" t="s">
        <v>28</v>
      </c>
      <c r="S150">
        <v>5</v>
      </c>
      <c r="T150" t="s">
        <v>33</v>
      </c>
      <c r="U150">
        <v>7.05</v>
      </c>
      <c r="V150">
        <v>4.3099999999999996</v>
      </c>
    </row>
    <row r="151" spans="1:22" x14ac:dyDescent="0.25">
      <c r="A151" t="s">
        <v>4343</v>
      </c>
      <c r="B151">
        <v>9</v>
      </c>
      <c r="C151">
        <v>3</v>
      </c>
      <c r="D151">
        <v>1</v>
      </c>
      <c r="E151" t="s">
        <v>4193</v>
      </c>
      <c r="F151" t="s">
        <v>55</v>
      </c>
      <c r="G151">
        <v>58</v>
      </c>
      <c r="H151" t="s">
        <v>66</v>
      </c>
      <c r="I151">
        <v>212</v>
      </c>
      <c r="J151" t="s">
        <v>177</v>
      </c>
      <c r="K151">
        <v>9</v>
      </c>
      <c r="L151">
        <v>10</v>
      </c>
      <c r="M151" t="s">
        <v>357</v>
      </c>
      <c r="N151" t="s">
        <v>3867</v>
      </c>
      <c r="O151">
        <v>1</v>
      </c>
      <c r="P151" t="s">
        <v>3868</v>
      </c>
      <c r="Q151">
        <v>1</v>
      </c>
      <c r="R151" t="s">
        <v>28</v>
      </c>
      <c r="S151">
        <v>1</v>
      </c>
      <c r="T151" t="s">
        <v>29</v>
      </c>
      <c r="U151">
        <v>11.61</v>
      </c>
      <c r="V151">
        <v>4.9800000000000004</v>
      </c>
    </row>
    <row r="152" spans="1:22" x14ac:dyDescent="0.25">
      <c r="A152" t="s">
        <v>4344</v>
      </c>
      <c r="B152">
        <v>9</v>
      </c>
      <c r="C152">
        <v>3</v>
      </c>
      <c r="D152">
        <v>1</v>
      </c>
      <c r="E152" t="s">
        <v>4193</v>
      </c>
      <c r="F152" t="s">
        <v>55</v>
      </c>
      <c r="G152">
        <v>292</v>
      </c>
      <c r="H152" t="s">
        <v>2219</v>
      </c>
      <c r="I152">
        <v>206</v>
      </c>
      <c r="J152" t="s">
        <v>177</v>
      </c>
      <c r="K152">
        <v>9</v>
      </c>
      <c r="L152">
        <v>10</v>
      </c>
      <c r="M152" t="s">
        <v>357</v>
      </c>
      <c r="N152" t="s">
        <v>3867</v>
      </c>
      <c r="O152">
        <v>1</v>
      </c>
      <c r="P152" t="s">
        <v>3868</v>
      </c>
      <c r="Q152">
        <v>1</v>
      </c>
      <c r="R152" t="s">
        <v>28</v>
      </c>
      <c r="S152">
        <v>7</v>
      </c>
      <c r="T152" t="s">
        <v>35</v>
      </c>
      <c r="U152">
        <v>40.43</v>
      </c>
      <c r="V152">
        <v>17.32</v>
      </c>
    </row>
    <row r="153" spans="1:22" x14ac:dyDescent="0.25">
      <c r="A153" t="s">
        <v>4345</v>
      </c>
      <c r="B153">
        <v>9</v>
      </c>
      <c r="C153">
        <v>3</v>
      </c>
      <c r="D153">
        <v>1</v>
      </c>
      <c r="E153" t="s">
        <v>4193</v>
      </c>
      <c r="F153" t="s">
        <v>55</v>
      </c>
      <c r="G153">
        <v>302</v>
      </c>
      <c r="H153" t="s">
        <v>2220</v>
      </c>
      <c r="I153">
        <v>206</v>
      </c>
      <c r="J153" t="s">
        <v>177</v>
      </c>
      <c r="K153">
        <v>9</v>
      </c>
      <c r="L153">
        <v>10</v>
      </c>
      <c r="M153" t="s">
        <v>357</v>
      </c>
      <c r="N153" t="s">
        <v>3867</v>
      </c>
      <c r="O153">
        <v>1</v>
      </c>
      <c r="P153" t="s">
        <v>3868</v>
      </c>
      <c r="Q153">
        <v>1</v>
      </c>
      <c r="R153" t="s">
        <v>28</v>
      </c>
      <c r="S153">
        <v>8</v>
      </c>
      <c r="T153" t="s">
        <v>36</v>
      </c>
      <c r="U153">
        <v>49.09</v>
      </c>
      <c r="V153">
        <v>21.05</v>
      </c>
    </row>
    <row r="154" spans="1:22" x14ac:dyDescent="0.25">
      <c r="A154" t="s">
        <v>4346</v>
      </c>
      <c r="B154">
        <v>9</v>
      </c>
      <c r="C154">
        <v>3</v>
      </c>
      <c r="D154">
        <v>1</v>
      </c>
      <c r="E154" t="s">
        <v>4193</v>
      </c>
      <c r="F154" t="s">
        <v>55</v>
      </c>
      <c r="G154">
        <v>20</v>
      </c>
      <c r="H154" t="s">
        <v>58</v>
      </c>
      <c r="I154">
        <v>144</v>
      </c>
      <c r="J154" t="s">
        <v>179</v>
      </c>
      <c r="K154">
        <v>9</v>
      </c>
      <c r="L154">
        <v>10</v>
      </c>
      <c r="M154" t="s">
        <v>357</v>
      </c>
      <c r="N154" t="s">
        <v>3867</v>
      </c>
      <c r="O154">
        <v>1</v>
      </c>
      <c r="P154" t="s">
        <v>3868</v>
      </c>
      <c r="Q154">
        <v>1</v>
      </c>
      <c r="R154" t="s">
        <v>28</v>
      </c>
      <c r="S154">
        <v>3</v>
      </c>
      <c r="T154" t="s">
        <v>31</v>
      </c>
      <c r="U154">
        <v>6.98</v>
      </c>
      <c r="V154">
        <v>3.36</v>
      </c>
    </row>
    <row r="155" spans="1:22" x14ac:dyDescent="0.25">
      <c r="A155" t="s">
        <v>4347</v>
      </c>
      <c r="B155">
        <v>9</v>
      </c>
      <c r="C155">
        <v>3</v>
      </c>
      <c r="D155">
        <v>1</v>
      </c>
      <c r="E155" t="s">
        <v>4193</v>
      </c>
      <c r="F155" t="s">
        <v>55</v>
      </c>
      <c r="G155">
        <v>19</v>
      </c>
      <c r="H155" t="s">
        <v>59</v>
      </c>
      <c r="I155">
        <v>152</v>
      </c>
      <c r="J155" t="s">
        <v>179</v>
      </c>
      <c r="K155">
        <v>9</v>
      </c>
      <c r="L155">
        <v>10</v>
      </c>
      <c r="M155" t="s">
        <v>357</v>
      </c>
      <c r="N155" t="s">
        <v>3867</v>
      </c>
      <c r="O155">
        <v>1</v>
      </c>
      <c r="P155" t="s">
        <v>3868</v>
      </c>
      <c r="Q155">
        <v>1</v>
      </c>
      <c r="R155" t="s">
        <v>28</v>
      </c>
      <c r="S155">
        <v>4</v>
      </c>
      <c r="T155" t="s">
        <v>32</v>
      </c>
      <c r="U155">
        <v>8.25</v>
      </c>
      <c r="V155">
        <v>4.09</v>
      </c>
    </row>
    <row r="156" spans="1:22" x14ac:dyDescent="0.25">
      <c r="A156" t="s">
        <v>4348</v>
      </c>
      <c r="B156">
        <v>9</v>
      </c>
      <c r="C156">
        <v>3</v>
      </c>
      <c r="D156">
        <v>1</v>
      </c>
      <c r="E156" t="s">
        <v>4193</v>
      </c>
      <c r="F156" t="s">
        <v>55</v>
      </c>
      <c r="G156">
        <v>21</v>
      </c>
      <c r="H156" t="s">
        <v>65</v>
      </c>
      <c r="I156">
        <v>149</v>
      </c>
      <c r="J156" t="s">
        <v>179</v>
      </c>
      <c r="K156">
        <v>9</v>
      </c>
      <c r="L156">
        <v>10</v>
      </c>
      <c r="M156" t="s">
        <v>357</v>
      </c>
      <c r="N156" t="s">
        <v>3867</v>
      </c>
      <c r="O156">
        <v>1</v>
      </c>
      <c r="P156" t="s">
        <v>3868</v>
      </c>
      <c r="Q156">
        <v>1</v>
      </c>
      <c r="R156" t="s">
        <v>28</v>
      </c>
      <c r="S156">
        <v>6</v>
      </c>
      <c r="T156" t="s">
        <v>34</v>
      </c>
      <c r="U156">
        <v>6.15</v>
      </c>
      <c r="V156">
        <v>3.2</v>
      </c>
    </row>
    <row r="157" spans="1:22" x14ac:dyDescent="0.25">
      <c r="A157" t="s">
        <v>4349</v>
      </c>
      <c r="B157">
        <v>9</v>
      </c>
      <c r="C157">
        <v>3</v>
      </c>
      <c r="D157">
        <v>1</v>
      </c>
      <c r="E157" t="s">
        <v>4193</v>
      </c>
      <c r="F157" t="s">
        <v>55</v>
      </c>
      <c r="G157">
        <v>22</v>
      </c>
      <c r="H157" t="s">
        <v>57</v>
      </c>
      <c r="I157">
        <v>150</v>
      </c>
      <c r="J157" t="s">
        <v>179</v>
      </c>
      <c r="K157">
        <v>9</v>
      </c>
      <c r="L157">
        <v>10</v>
      </c>
      <c r="M157" t="s">
        <v>357</v>
      </c>
      <c r="N157" t="s">
        <v>3867</v>
      </c>
      <c r="O157">
        <v>1</v>
      </c>
      <c r="P157" t="s">
        <v>3868</v>
      </c>
      <c r="Q157">
        <v>1</v>
      </c>
      <c r="R157" t="s">
        <v>28</v>
      </c>
      <c r="S157">
        <v>2</v>
      </c>
      <c r="T157" t="s">
        <v>30</v>
      </c>
      <c r="U157">
        <v>5.25</v>
      </c>
      <c r="V157">
        <v>4.1500000000000004</v>
      </c>
    </row>
    <row r="158" spans="1:22" x14ac:dyDescent="0.25">
      <c r="A158" t="s">
        <v>4350</v>
      </c>
      <c r="B158">
        <v>9</v>
      </c>
      <c r="C158">
        <v>3</v>
      </c>
      <c r="D158">
        <v>1</v>
      </c>
      <c r="E158" t="s">
        <v>4193</v>
      </c>
      <c r="F158" t="s">
        <v>55</v>
      </c>
      <c r="G158">
        <v>23</v>
      </c>
      <c r="H158" t="s">
        <v>64</v>
      </c>
      <c r="I158">
        <v>151</v>
      </c>
      <c r="J158" t="s">
        <v>179</v>
      </c>
      <c r="K158">
        <v>9</v>
      </c>
      <c r="L158">
        <v>10</v>
      </c>
      <c r="M158" t="s">
        <v>357</v>
      </c>
      <c r="N158" t="s">
        <v>3867</v>
      </c>
      <c r="O158">
        <v>1</v>
      </c>
      <c r="P158" t="s">
        <v>3868</v>
      </c>
      <c r="Q158">
        <v>1</v>
      </c>
      <c r="R158" t="s">
        <v>28</v>
      </c>
      <c r="S158">
        <v>5</v>
      </c>
      <c r="T158" t="s">
        <v>33</v>
      </c>
      <c r="U158">
        <v>4.87</v>
      </c>
      <c r="V158">
        <v>3.93</v>
      </c>
    </row>
    <row r="159" spans="1:22" x14ac:dyDescent="0.25">
      <c r="A159" t="s">
        <v>4351</v>
      </c>
      <c r="B159">
        <v>9</v>
      </c>
      <c r="C159">
        <v>3</v>
      </c>
      <c r="D159">
        <v>1</v>
      </c>
      <c r="E159" t="s">
        <v>4193</v>
      </c>
      <c r="F159" t="s">
        <v>55</v>
      </c>
      <c r="G159">
        <v>24</v>
      </c>
      <c r="H159" t="s">
        <v>56</v>
      </c>
      <c r="I159">
        <v>145</v>
      </c>
      <c r="J159" t="s">
        <v>179</v>
      </c>
      <c r="K159">
        <v>9</v>
      </c>
      <c r="L159">
        <v>10</v>
      </c>
      <c r="M159" t="s">
        <v>357</v>
      </c>
      <c r="N159" t="s">
        <v>3867</v>
      </c>
      <c r="O159">
        <v>1</v>
      </c>
      <c r="P159" t="s">
        <v>3868</v>
      </c>
      <c r="Q159">
        <v>1</v>
      </c>
      <c r="R159" t="s">
        <v>28</v>
      </c>
      <c r="S159">
        <v>1</v>
      </c>
      <c r="T159" t="s">
        <v>29</v>
      </c>
      <c r="U159">
        <v>9.77</v>
      </c>
      <c r="V159">
        <v>4.51</v>
      </c>
    </row>
    <row r="160" spans="1:22" x14ac:dyDescent="0.25">
      <c r="A160" t="s">
        <v>4352</v>
      </c>
      <c r="B160">
        <v>9</v>
      </c>
      <c r="C160">
        <v>3</v>
      </c>
      <c r="D160">
        <v>1</v>
      </c>
      <c r="E160" t="s">
        <v>4193</v>
      </c>
      <c r="F160" t="s">
        <v>55</v>
      </c>
      <c r="G160">
        <v>287</v>
      </c>
      <c r="H160" t="s">
        <v>2221</v>
      </c>
      <c r="I160">
        <v>141</v>
      </c>
      <c r="J160" t="s">
        <v>179</v>
      </c>
      <c r="K160">
        <v>9</v>
      </c>
      <c r="L160">
        <v>10</v>
      </c>
      <c r="M160" t="s">
        <v>357</v>
      </c>
      <c r="N160" t="s">
        <v>3867</v>
      </c>
      <c r="O160">
        <v>1</v>
      </c>
      <c r="P160" t="s">
        <v>3868</v>
      </c>
      <c r="Q160">
        <v>1</v>
      </c>
      <c r="R160" t="s">
        <v>28</v>
      </c>
      <c r="S160">
        <v>7</v>
      </c>
      <c r="T160" t="s">
        <v>35</v>
      </c>
      <c r="U160">
        <v>32.880000000000003</v>
      </c>
      <c r="V160">
        <v>14.46</v>
      </c>
    </row>
    <row r="161" spans="1:22" x14ac:dyDescent="0.25">
      <c r="A161" t="s">
        <v>4353</v>
      </c>
      <c r="B161">
        <v>9</v>
      </c>
      <c r="C161">
        <v>3</v>
      </c>
      <c r="D161">
        <v>1</v>
      </c>
      <c r="E161" t="s">
        <v>4193</v>
      </c>
      <c r="F161" t="s">
        <v>55</v>
      </c>
      <c r="G161">
        <v>297</v>
      </c>
      <c r="H161" t="s">
        <v>2222</v>
      </c>
      <c r="I161">
        <v>141</v>
      </c>
      <c r="J161" t="s">
        <v>179</v>
      </c>
      <c r="K161">
        <v>9</v>
      </c>
      <c r="L161">
        <v>10</v>
      </c>
      <c r="M161" t="s">
        <v>357</v>
      </c>
      <c r="N161" t="s">
        <v>3867</v>
      </c>
      <c r="O161">
        <v>1</v>
      </c>
      <c r="P161" t="s">
        <v>3868</v>
      </c>
      <c r="Q161">
        <v>1</v>
      </c>
      <c r="R161" t="s">
        <v>28</v>
      </c>
      <c r="S161">
        <v>8</v>
      </c>
      <c r="T161" t="s">
        <v>36</v>
      </c>
      <c r="U161">
        <v>41.08</v>
      </c>
      <c r="V161">
        <v>17.13</v>
      </c>
    </row>
    <row r="162" spans="1:22" x14ac:dyDescent="0.25">
      <c r="A162" t="s">
        <v>4354</v>
      </c>
      <c r="B162">
        <v>10</v>
      </c>
      <c r="C162">
        <v>4</v>
      </c>
      <c r="D162">
        <v>2</v>
      </c>
      <c r="E162" t="s">
        <v>4192</v>
      </c>
      <c r="F162" t="s">
        <v>24</v>
      </c>
      <c r="G162">
        <v>129</v>
      </c>
      <c r="H162" t="s">
        <v>162</v>
      </c>
      <c r="I162">
        <v>89</v>
      </c>
      <c r="J162" t="s">
        <v>177</v>
      </c>
      <c r="K162">
        <v>9</v>
      </c>
      <c r="L162">
        <v>10</v>
      </c>
      <c r="M162" t="s">
        <v>357</v>
      </c>
      <c r="N162" t="s">
        <v>3869</v>
      </c>
      <c r="O162">
        <v>1</v>
      </c>
      <c r="P162" t="s">
        <v>3868</v>
      </c>
      <c r="Q162">
        <v>2</v>
      </c>
      <c r="R162" t="s">
        <v>51</v>
      </c>
      <c r="S162">
        <v>3</v>
      </c>
      <c r="T162" t="s">
        <v>31</v>
      </c>
      <c r="U162">
        <v>4</v>
      </c>
      <c r="V162">
        <v>2.87</v>
      </c>
    </row>
    <row r="163" spans="1:22" x14ac:dyDescent="0.25">
      <c r="A163" t="s">
        <v>4355</v>
      </c>
      <c r="B163">
        <v>10</v>
      </c>
      <c r="C163">
        <v>4</v>
      </c>
      <c r="D163">
        <v>2</v>
      </c>
      <c r="E163" t="s">
        <v>4192</v>
      </c>
      <c r="F163" t="s">
        <v>24</v>
      </c>
      <c r="G163">
        <v>129</v>
      </c>
      <c r="H163" t="s">
        <v>162</v>
      </c>
      <c r="I163">
        <v>89</v>
      </c>
      <c r="J163" t="s">
        <v>177</v>
      </c>
      <c r="K163">
        <v>9</v>
      </c>
      <c r="L163">
        <v>10</v>
      </c>
      <c r="M163" t="s">
        <v>357</v>
      </c>
      <c r="N163" t="s">
        <v>3869</v>
      </c>
      <c r="O163">
        <v>1</v>
      </c>
      <c r="P163" t="s">
        <v>3868</v>
      </c>
      <c r="Q163">
        <v>2</v>
      </c>
      <c r="R163" t="s">
        <v>51</v>
      </c>
      <c r="S163">
        <v>4</v>
      </c>
      <c r="T163" t="s">
        <v>32</v>
      </c>
      <c r="U163">
        <v>3.25</v>
      </c>
      <c r="V163">
        <v>3.58</v>
      </c>
    </row>
    <row r="164" spans="1:22" x14ac:dyDescent="0.25">
      <c r="A164" t="s">
        <v>4356</v>
      </c>
      <c r="B164">
        <v>10</v>
      </c>
      <c r="C164">
        <v>4</v>
      </c>
      <c r="D164">
        <v>2</v>
      </c>
      <c r="E164" t="s">
        <v>4192</v>
      </c>
      <c r="F164" t="s">
        <v>24</v>
      </c>
      <c r="G164">
        <v>129</v>
      </c>
      <c r="H164" t="s">
        <v>162</v>
      </c>
      <c r="I164">
        <v>89</v>
      </c>
      <c r="J164" t="s">
        <v>177</v>
      </c>
      <c r="K164">
        <v>9</v>
      </c>
      <c r="L164">
        <v>10</v>
      </c>
      <c r="M164" t="s">
        <v>357</v>
      </c>
      <c r="N164" t="s">
        <v>3869</v>
      </c>
      <c r="O164">
        <v>1</v>
      </c>
      <c r="P164" t="s">
        <v>3868</v>
      </c>
      <c r="Q164">
        <v>2</v>
      </c>
      <c r="R164" t="s">
        <v>51</v>
      </c>
      <c r="S164">
        <v>6</v>
      </c>
      <c r="T164" t="s">
        <v>34</v>
      </c>
      <c r="U164">
        <v>2.0099999999999998</v>
      </c>
      <c r="V164">
        <v>2.63</v>
      </c>
    </row>
    <row r="165" spans="1:22" x14ac:dyDescent="0.25">
      <c r="A165" t="s">
        <v>4357</v>
      </c>
      <c r="B165">
        <v>10</v>
      </c>
      <c r="C165">
        <v>4</v>
      </c>
      <c r="D165">
        <v>2</v>
      </c>
      <c r="E165" t="s">
        <v>4192</v>
      </c>
      <c r="F165" t="s">
        <v>24</v>
      </c>
      <c r="G165">
        <v>129</v>
      </c>
      <c r="H165" t="s">
        <v>162</v>
      </c>
      <c r="I165">
        <v>89</v>
      </c>
      <c r="J165" t="s">
        <v>177</v>
      </c>
      <c r="K165">
        <v>9</v>
      </c>
      <c r="L165">
        <v>10</v>
      </c>
      <c r="M165" t="s">
        <v>357</v>
      </c>
      <c r="N165" t="s">
        <v>3869</v>
      </c>
      <c r="O165">
        <v>1</v>
      </c>
      <c r="P165" t="s">
        <v>3868</v>
      </c>
      <c r="Q165">
        <v>2</v>
      </c>
      <c r="R165" t="s">
        <v>51</v>
      </c>
      <c r="S165">
        <v>2</v>
      </c>
      <c r="T165" t="s">
        <v>30</v>
      </c>
      <c r="U165">
        <v>1.87</v>
      </c>
      <c r="V165">
        <v>2.61</v>
      </c>
    </row>
    <row r="166" spans="1:22" x14ac:dyDescent="0.25">
      <c r="A166" t="s">
        <v>4358</v>
      </c>
      <c r="B166">
        <v>10</v>
      </c>
      <c r="C166">
        <v>4</v>
      </c>
      <c r="D166">
        <v>2</v>
      </c>
      <c r="E166" t="s">
        <v>4192</v>
      </c>
      <c r="F166" t="s">
        <v>24</v>
      </c>
      <c r="G166">
        <v>129</v>
      </c>
      <c r="H166" t="s">
        <v>162</v>
      </c>
      <c r="I166">
        <v>89</v>
      </c>
      <c r="J166" t="s">
        <v>177</v>
      </c>
      <c r="K166">
        <v>9</v>
      </c>
      <c r="L166">
        <v>10</v>
      </c>
      <c r="M166" t="s">
        <v>357</v>
      </c>
      <c r="N166" t="s">
        <v>3869</v>
      </c>
      <c r="O166">
        <v>1</v>
      </c>
      <c r="P166" t="s">
        <v>3868</v>
      </c>
      <c r="Q166">
        <v>2</v>
      </c>
      <c r="R166" t="s">
        <v>51</v>
      </c>
      <c r="S166">
        <v>5</v>
      </c>
      <c r="T166" t="s">
        <v>33</v>
      </c>
      <c r="U166">
        <v>4.2</v>
      </c>
      <c r="V166">
        <v>3</v>
      </c>
    </row>
    <row r="167" spans="1:22" x14ac:dyDescent="0.25">
      <c r="A167" t="s">
        <v>4359</v>
      </c>
      <c r="B167">
        <v>10</v>
      </c>
      <c r="C167">
        <v>4</v>
      </c>
      <c r="D167">
        <v>2</v>
      </c>
      <c r="E167" t="s">
        <v>4192</v>
      </c>
      <c r="F167" t="s">
        <v>24</v>
      </c>
      <c r="G167">
        <v>129</v>
      </c>
      <c r="H167" t="s">
        <v>162</v>
      </c>
      <c r="I167">
        <v>89</v>
      </c>
      <c r="J167" t="s">
        <v>177</v>
      </c>
      <c r="K167">
        <v>9</v>
      </c>
      <c r="L167">
        <v>10</v>
      </c>
      <c r="M167" t="s">
        <v>357</v>
      </c>
      <c r="N167" t="s">
        <v>3869</v>
      </c>
      <c r="O167">
        <v>1</v>
      </c>
      <c r="P167" t="s">
        <v>3868</v>
      </c>
      <c r="Q167">
        <v>2</v>
      </c>
      <c r="R167" t="s">
        <v>51</v>
      </c>
      <c r="S167">
        <v>1</v>
      </c>
      <c r="T167" t="s">
        <v>29</v>
      </c>
      <c r="U167">
        <v>8.01</v>
      </c>
      <c r="V167">
        <v>3.87</v>
      </c>
    </row>
    <row r="168" spans="1:22" x14ac:dyDescent="0.25">
      <c r="A168" t="s">
        <v>4360</v>
      </c>
      <c r="B168">
        <v>10</v>
      </c>
      <c r="C168">
        <v>4</v>
      </c>
      <c r="D168">
        <v>2</v>
      </c>
      <c r="E168" t="s">
        <v>4192</v>
      </c>
      <c r="F168" t="s">
        <v>24</v>
      </c>
      <c r="G168">
        <v>129</v>
      </c>
      <c r="H168" t="s">
        <v>162</v>
      </c>
      <c r="I168">
        <v>89</v>
      </c>
      <c r="J168" t="s">
        <v>177</v>
      </c>
      <c r="K168">
        <v>9</v>
      </c>
      <c r="L168">
        <v>10</v>
      </c>
      <c r="M168" t="s">
        <v>357</v>
      </c>
      <c r="N168" t="s">
        <v>3869</v>
      </c>
      <c r="O168">
        <v>1</v>
      </c>
      <c r="P168" t="s">
        <v>3868</v>
      </c>
      <c r="Q168">
        <v>2</v>
      </c>
      <c r="R168" t="s">
        <v>51</v>
      </c>
      <c r="S168">
        <v>7</v>
      </c>
      <c r="T168" t="s">
        <v>35</v>
      </c>
      <c r="U168">
        <v>20.100000000000001</v>
      </c>
      <c r="V168">
        <v>11.96</v>
      </c>
    </row>
    <row r="169" spans="1:22" x14ac:dyDescent="0.25">
      <c r="A169" t="s">
        <v>4361</v>
      </c>
      <c r="B169">
        <v>10</v>
      </c>
      <c r="C169">
        <v>4</v>
      </c>
      <c r="D169">
        <v>2</v>
      </c>
      <c r="E169" t="s">
        <v>4192</v>
      </c>
      <c r="F169" t="s">
        <v>24</v>
      </c>
      <c r="G169">
        <v>129</v>
      </c>
      <c r="H169" t="s">
        <v>162</v>
      </c>
      <c r="I169">
        <v>89</v>
      </c>
      <c r="J169" t="s">
        <v>177</v>
      </c>
      <c r="K169">
        <v>9</v>
      </c>
      <c r="L169">
        <v>10</v>
      </c>
      <c r="M169" t="s">
        <v>357</v>
      </c>
      <c r="N169" t="s">
        <v>3869</v>
      </c>
      <c r="O169">
        <v>1</v>
      </c>
      <c r="P169" t="s">
        <v>3868</v>
      </c>
      <c r="Q169">
        <v>2</v>
      </c>
      <c r="R169" t="s">
        <v>51</v>
      </c>
      <c r="S169">
        <v>8</v>
      </c>
      <c r="T169" t="s">
        <v>36</v>
      </c>
      <c r="U169">
        <v>23.35</v>
      </c>
      <c r="V169">
        <v>14.57</v>
      </c>
    </row>
    <row r="170" spans="1:22" x14ac:dyDescent="0.25">
      <c r="A170" t="s">
        <v>4362</v>
      </c>
      <c r="B170">
        <v>10</v>
      </c>
      <c r="C170">
        <v>4</v>
      </c>
      <c r="D170">
        <v>2</v>
      </c>
      <c r="E170" t="s">
        <v>4192</v>
      </c>
      <c r="F170" t="s">
        <v>24</v>
      </c>
      <c r="G170">
        <v>119</v>
      </c>
      <c r="H170" t="s">
        <v>160</v>
      </c>
      <c r="I170">
        <v>103</v>
      </c>
      <c r="J170" t="s">
        <v>179</v>
      </c>
      <c r="K170">
        <v>9</v>
      </c>
      <c r="L170">
        <v>10</v>
      </c>
      <c r="M170" t="s">
        <v>357</v>
      </c>
      <c r="N170" t="s">
        <v>3869</v>
      </c>
      <c r="O170">
        <v>1</v>
      </c>
      <c r="P170" t="s">
        <v>3868</v>
      </c>
      <c r="Q170">
        <v>2</v>
      </c>
      <c r="R170" t="s">
        <v>51</v>
      </c>
      <c r="S170">
        <v>3</v>
      </c>
      <c r="T170" t="s">
        <v>31</v>
      </c>
      <c r="U170">
        <v>4.1100000000000003</v>
      </c>
      <c r="V170">
        <v>3</v>
      </c>
    </row>
    <row r="171" spans="1:22" x14ac:dyDescent="0.25">
      <c r="A171" t="s">
        <v>4363</v>
      </c>
      <c r="B171">
        <v>10</v>
      </c>
      <c r="C171">
        <v>4</v>
      </c>
      <c r="D171">
        <v>2</v>
      </c>
      <c r="E171" t="s">
        <v>4192</v>
      </c>
      <c r="F171" t="s">
        <v>24</v>
      </c>
      <c r="G171">
        <v>119</v>
      </c>
      <c r="H171" t="s">
        <v>160</v>
      </c>
      <c r="I171">
        <v>103</v>
      </c>
      <c r="J171" t="s">
        <v>179</v>
      </c>
      <c r="K171">
        <v>9</v>
      </c>
      <c r="L171">
        <v>10</v>
      </c>
      <c r="M171" t="s">
        <v>357</v>
      </c>
      <c r="N171" t="s">
        <v>3869</v>
      </c>
      <c r="O171">
        <v>1</v>
      </c>
      <c r="P171" t="s">
        <v>3868</v>
      </c>
      <c r="Q171">
        <v>2</v>
      </c>
      <c r="R171" t="s">
        <v>51</v>
      </c>
      <c r="S171">
        <v>4</v>
      </c>
      <c r="T171" t="s">
        <v>32</v>
      </c>
      <c r="U171">
        <v>3.71</v>
      </c>
      <c r="V171">
        <v>2.93</v>
      </c>
    </row>
    <row r="172" spans="1:22" x14ac:dyDescent="0.25">
      <c r="A172" t="s">
        <v>4364</v>
      </c>
      <c r="B172">
        <v>10</v>
      </c>
      <c r="C172">
        <v>4</v>
      </c>
      <c r="D172">
        <v>2</v>
      </c>
      <c r="E172" t="s">
        <v>4192</v>
      </c>
      <c r="F172" t="s">
        <v>24</v>
      </c>
      <c r="G172">
        <v>148</v>
      </c>
      <c r="H172" t="s">
        <v>161</v>
      </c>
      <c r="I172">
        <v>102</v>
      </c>
      <c r="J172" t="s">
        <v>179</v>
      </c>
      <c r="K172">
        <v>9</v>
      </c>
      <c r="L172">
        <v>10</v>
      </c>
      <c r="M172" t="s">
        <v>357</v>
      </c>
      <c r="N172" t="s">
        <v>3869</v>
      </c>
      <c r="O172">
        <v>1</v>
      </c>
      <c r="P172" t="s">
        <v>3868</v>
      </c>
      <c r="Q172">
        <v>2</v>
      </c>
      <c r="R172" t="s">
        <v>51</v>
      </c>
      <c r="S172">
        <v>6</v>
      </c>
      <c r="T172" t="s">
        <v>34</v>
      </c>
      <c r="U172">
        <v>2.04</v>
      </c>
      <c r="V172">
        <v>2.4300000000000002</v>
      </c>
    </row>
    <row r="173" spans="1:22" x14ac:dyDescent="0.25">
      <c r="A173" t="s">
        <v>4365</v>
      </c>
      <c r="B173">
        <v>10</v>
      </c>
      <c r="C173">
        <v>4</v>
      </c>
      <c r="D173">
        <v>2</v>
      </c>
      <c r="E173" t="s">
        <v>4192</v>
      </c>
      <c r="F173" t="s">
        <v>24</v>
      </c>
      <c r="G173">
        <v>148</v>
      </c>
      <c r="H173" t="s">
        <v>161</v>
      </c>
      <c r="I173">
        <v>102</v>
      </c>
      <c r="J173" t="s">
        <v>179</v>
      </c>
      <c r="K173">
        <v>9</v>
      </c>
      <c r="L173">
        <v>10</v>
      </c>
      <c r="M173" t="s">
        <v>357</v>
      </c>
      <c r="N173" t="s">
        <v>3869</v>
      </c>
      <c r="O173">
        <v>1</v>
      </c>
      <c r="P173" t="s">
        <v>3868</v>
      </c>
      <c r="Q173">
        <v>2</v>
      </c>
      <c r="R173" t="s">
        <v>51</v>
      </c>
      <c r="S173">
        <v>2</v>
      </c>
      <c r="T173" t="s">
        <v>30</v>
      </c>
      <c r="U173">
        <v>1.9</v>
      </c>
      <c r="V173">
        <v>1.9</v>
      </c>
    </row>
    <row r="174" spans="1:22" x14ac:dyDescent="0.25">
      <c r="A174" t="s">
        <v>4366</v>
      </c>
      <c r="B174">
        <v>10</v>
      </c>
      <c r="C174">
        <v>4</v>
      </c>
      <c r="D174">
        <v>2</v>
      </c>
      <c r="E174" t="s">
        <v>4192</v>
      </c>
      <c r="F174" t="s">
        <v>24</v>
      </c>
      <c r="G174">
        <v>119</v>
      </c>
      <c r="H174" t="s">
        <v>160</v>
      </c>
      <c r="I174">
        <v>103</v>
      </c>
      <c r="J174" t="s">
        <v>179</v>
      </c>
      <c r="K174">
        <v>9</v>
      </c>
      <c r="L174">
        <v>10</v>
      </c>
      <c r="M174" t="s">
        <v>357</v>
      </c>
      <c r="N174" t="s">
        <v>3869</v>
      </c>
      <c r="O174">
        <v>1</v>
      </c>
      <c r="P174" t="s">
        <v>3868</v>
      </c>
      <c r="Q174">
        <v>2</v>
      </c>
      <c r="R174" t="s">
        <v>51</v>
      </c>
      <c r="S174">
        <v>5</v>
      </c>
      <c r="T174" t="s">
        <v>33</v>
      </c>
      <c r="U174">
        <v>4.29</v>
      </c>
      <c r="V174">
        <v>3</v>
      </c>
    </row>
    <row r="175" spans="1:22" x14ac:dyDescent="0.25">
      <c r="A175" t="s">
        <v>4367</v>
      </c>
      <c r="B175">
        <v>10</v>
      </c>
      <c r="C175">
        <v>4</v>
      </c>
      <c r="D175">
        <v>2</v>
      </c>
      <c r="E175" t="s">
        <v>4192</v>
      </c>
      <c r="F175" t="s">
        <v>24</v>
      </c>
      <c r="G175">
        <v>119</v>
      </c>
      <c r="H175" t="s">
        <v>160</v>
      </c>
      <c r="I175">
        <v>103</v>
      </c>
      <c r="J175" t="s">
        <v>179</v>
      </c>
      <c r="K175">
        <v>9</v>
      </c>
      <c r="L175">
        <v>10</v>
      </c>
      <c r="M175" t="s">
        <v>357</v>
      </c>
      <c r="N175" t="s">
        <v>3869</v>
      </c>
      <c r="O175">
        <v>1</v>
      </c>
      <c r="P175" t="s">
        <v>3868</v>
      </c>
      <c r="Q175">
        <v>2</v>
      </c>
      <c r="R175" t="s">
        <v>51</v>
      </c>
      <c r="S175">
        <v>1</v>
      </c>
      <c r="T175" t="s">
        <v>29</v>
      </c>
      <c r="U175">
        <v>8.44</v>
      </c>
      <c r="V175">
        <v>3.88</v>
      </c>
    </row>
    <row r="176" spans="1:22" x14ac:dyDescent="0.25">
      <c r="A176" t="s">
        <v>4368</v>
      </c>
      <c r="B176">
        <v>10</v>
      </c>
      <c r="C176">
        <v>4</v>
      </c>
      <c r="D176">
        <v>2</v>
      </c>
      <c r="E176" t="s">
        <v>4192</v>
      </c>
      <c r="F176" t="s">
        <v>24</v>
      </c>
      <c r="G176">
        <v>119</v>
      </c>
      <c r="H176" t="s">
        <v>160</v>
      </c>
      <c r="I176">
        <v>103</v>
      </c>
      <c r="J176" t="s">
        <v>179</v>
      </c>
      <c r="K176">
        <v>9</v>
      </c>
      <c r="L176">
        <v>10</v>
      </c>
      <c r="M176" t="s">
        <v>357</v>
      </c>
      <c r="N176" t="s">
        <v>3869</v>
      </c>
      <c r="O176">
        <v>1</v>
      </c>
      <c r="P176" t="s">
        <v>3868</v>
      </c>
      <c r="Q176">
        <v>2</v>
      </c>
      <c r="R176" t="s">
        <v>51</v>
      </c>
      <c r="S176">
        <v>7</v>
      </c>
      <c r="T176" t="s">
        <v>35</v>
      </c>
      <c r="U176">
        <v>20.78</v>
      </c>
      <c r="V176">
        <v>3.88</v>
      </c>
    </row>
    <row r="177" spans="1:22" x14ac:dyDescent="0.25">
      <c r="A177" t="s">
        <v>4369</v>
      </c>
      <c r="B177">
        <v>10</v>
      </c>
      <c r="C177">
        <v>4</v>
      </c>
      <c r="D177">
        <v>2</v>
      </c>
      <c r="E177" t="s">
        <v>4192</v>
      </c>
      <c r="F177" t="s">
        <v>24</v>
      </c>
      <c r="G177">
        <v>119</v>
      </c>
      <c r="H177" t="s">
        <v>160</v>
      </c>
      <c r="I177">
        <v>103</v>
      </c>
      <c r="J177" t="s">
        <v>179</v>
      </c>
      <c r="K177">
        <v>9</v>
      </c>
      <c r="L177">
        <v>10</v>
      </c>
      <c r="M177" t="s">
        <v>357</v>
      </c>
      <c r="N177" t="s">
        <v>3869</v>
      </c>
      <c r="O177">
        <v>1</v>
      </c>
      <c r="P177" t="s">
        <v>3868</v>
      </c>
      <c r="Q177">
        <v>2</v>
      </c>
      <c r="R177" t="s">
        <v>51</v>
      </c>
      <c r="S177">
        <v>8</v>
      </c>
      <c r="T177" t="s">
        <v>36</v>
      </c>
      <c r="U177">
        <v>24.49</v>
      </c>
      <c r="V177">
        <v>10.52</v>
      </c>
    </row>
    <row r="178" spans="1:22" x14ac:dyDescent="0.25">
      <c r="A178" t="s">
        <v>4370</v>
      </c>
      <c r="B178">
        <v>11</v>
      </c>
      <c r="C178">
        <v>5</v>
      </c>
      <c r="D178">
        <v>2</v>
      </c>
      <c r="E178" t="s">
        <v>4192</v>
      </c>
      <c r="F178" t="s">
        <v>24</v>
      </c>
      <c r="G178">
        <v>131</v>
      </c>
      <c r="H178" t="s">
        <v>165</v>
      </c>
      <c r="I178">
        <v>113</v>
      </c>
      <c r="J178" t="s">
        <v>177</v>
      </c>
      <c r="K178">
        <v>11</v>
      </c>
      <c r="L178">
        <v>12</v>
      </c>
      <c r="M178" t="s">
        <v>357</v>
      </c>
      <c r="N178" t="s">
        <v>3869</v>
      </c>
      <c r="O178">
        <v>1</v>
      </c>
      <c r="P178" t="s">
        <v>3868</v>
      </c>
      <c r="Q178">
        <v>2</v>
      </c>
      <c r="R178" t="s">
        <v>51</v>
      </c>
      <c r="S178">
        <v>3</v>
      </c>
      <c r="T178" t="s">
        <v>31</v>
      </c>
      <c r="U178">
        <v>4.18</v>
      </c>
      <c r="V178">
        <v>3.18</v>
      </c>
    </row>
    <row r="179" spans="1:22" x14ac:dyDescent="0.25">
      <c r="A179" t="s">
        <v>4371</v>
      </c>
      <c r="B179">
        <v>11</v>
      </c>
      <c r="C179">
        <v>5</v>
      </c>
      <c r="D179">
        <v>2</v>
      </c>
      <c r="E179" t="s">
        <v>4192</v>
      </c>
      <c r="F179" t="s">
        <v>24</v>
      </c>
      <c r="G179">
        <v>131</v>
      </c>
      <c r="H179" t="s">
        <v>165</v>
      </c>
      <c r="I179">
        <v>113</v>
      </c>
      <c r="J179" t="s">
        <v>177</v>
      </c>
      <c r="K179">
        <v>11</v>
      </c>
      <c r="L179">
        <v>12</v>
      </c>
      <c r="M179" t="s">
        <v>357</v>
      </c>
      <c r="N179" t="s">
        <v>3869</v>
      </c>
      <c r="O179">
        <v>1</v>
      </c>
      <c r="P179" t="s">
        <v>3868</v>
      </c>
      <c r="Q179">
        <v>2</v>
      </c>
      <c r="R179" t="s">
        <v>51</v>
      </c>
      <c r="S179">
        <v>4</v>
      </c>
      <c r="T179" t="s">
        <v>32</v>
      </c>
      <c r="U179">
        <v>3.75</v>
      </c>
      <c r="V179">
        <v>3.63</v>
      </c>
    </row>
    <row r="180" spans="1:22" x14ac:dyDescent="0.25">
      <c r="A180" t="s">
        <v>4372</v>
      </c>
      <c r="B180">
        <v>11</v>
      </c>
      <c r="C180">
        <v>5</v>
      </c>
      <c r="D180">
        <v>2</v>
      </c>
      <c r="E180" t="s">
        <v>4192</v>
      </c>
      <c r="F180" t="s">
        <v>24</v>
      </c>
      <c r="G180">
        <v>131</v>
      </c>
      <c r="H180" t="s">
        <v>165</v>
      </c>
      <c r="I180">
        <v>113</v>
      </c>
      <c r="J180" t="s">
        <v>177</v>
      </c>
      <c r="K180">
        <v>11</v>
      </c>
      <c r="L180">
        <v>12</v>
      </c>
      <c r="M180" t="s">
        <v>357</v>
      </c>
      <c r="N180" t="s">
        <v>3869</v>
      </c>
      <c r="O180">
        <v>1</v>
      </c>
      <c r="P180" t="s">
        <v>3868</v>
      </c>
      <c r="Q180">
        <v>2</v>
      </c>
      <c r="R180" t="s">
        <v>51</v>
      </c>
      <c r="S180">
        <v>6</v>
      </c>
      <c r="T180" t="s">
        <v>34</v>
      </c>
      <c r="U180">
        <v>2.0299999999999998</v>
      </c>
      <c r="V180">
        <v>2.65</v>
      </c>
    </row>
    <row r="181" spans="1:22" x14ac:dyDescent="0.25">
      <c r="A181" t="s">
        <v>4373</v>
      </c>
      <c r="B181">
        <v>11</v>
      </c>
      <c r="C181">
        <v>5</v>
      </c>
      <c r="D181">
        <v>2</v>
      </c>
      <c r="E181" t="s">
        <v>4192</v>
      </c>
      <c r="F181" t="s">
        <v>24</v>
      </c>
      <c r="G181">
        <v>131</v>
      </c>
      <c r="H181" t="s">
        <v>165</v>
      </c>
      <c r="I181">
        <v>113</v>
      </c>
      <c r="J181" t="s">
        <v>177</v>
      </c>
      <c r="K181">
        <v>11</v>
      </c>
      <c r="L181">
        <v>12</v>
      </c>
      <c r="M181" t="s">
        <v>357</v>
      </c>
      <c r="N181" t="s">
        <v>3869</v>
      </c>
      <c r="O181">
        <v>1</v>
      </c>
      <c r="P181" t="s">
        <v>3868</v>
      </c>
      <c r="Q181">
        <v>2</v>
      </c>
      <c r="R181" t="s">
        <v>51</v>
      </c>
      <c r="S181">
        <v>2</v>
      </c>
      <c r="T181" t="s">
        <v>30</v>
      </c>
      <c r="U181">
        <v>1.79</v>
      </c>
      <c r="V181">
        <v>2.2999999999999998</v>
      </c>
    </row>
    <row r="182" spans="1:22" x14ac:dyDescent="0.25">
      <c r="A182" t="s">
        <v>4374</v>
      </c>
      <c r="B182">
        <v>11</v>
      </c>
      <c r="C182">
        <v>5</v>
      </c>
      <c r="D182">
        <v>2</v>
      </c>
      <c r="E182" t="s">
        <v>4192</v>
      </c>
      <c r="F182" t="s">
        <v>24</v>
      </c>
      <c r="G182">
        <v>131</v>
      </c>
      <c r="H182" t="s">
        <v>165</v>
      </c>
      <c r="I182">
        <v>113</v>
      </c>
      <c r="J182" t="s">
        <v>177</v>
      </c>
      <c r="K182">
        <v>11</v>
      </c>
      <c r="L182">
        <v>12</v>
      </c>
      <c r="M182" t="s">
        <v>357</v>
      </c>
      <c r="N182" t="s">
        <v>3869</v>
      </c>
      <c r="O182">
        <v>1</v>
      </c>
      <c r="P182" t="s">
        <v>3868</v>
      </c>
      <c r="Q182">
        <v>2</v>
      </c>
      <c r="R182" t="s">
        <v>51</v>
      </c>
      <c r="S182">
        <v>5</v>
      </c>
      <c r="T182" t="s">
        <v>33</v>
      </c>
      <c r="U182">
        <v>3.46</v>
      </c>
      <c r="V182">
        <v>2.95</v>
      </c>
    </row>
    <row r="183" spans="1:22" x14ac:dyDescent="0.25">
      <c r="A183" t="s">
        <v>4375</v>
      </c>
      <c r="B183">
        <v>11</v>
      </c>
      <c r="C183">
        <v>5</v>
      </c>
      <c r="D183">
        <v>2</v>
      </c>
      <c r="E183" t="s">
        <v>4192</v>
      </c>
      <c r="F183" t="s">
        <v>24</v>
      </c>
      <c r="G183">
        <v>156</v>
      </c>
      <c r="H183" t="s">
        <v>164</v>
      </c>
      <c r="I183">
        <v>112</v>
      </c>
      <c r="J183" t="s">
        <v>177</v>
      </c>
      <c r="K183">
        <v>11</v>
      </c>
      <c r="L183">
        <v>12</v>
      </c>
      <c r="M183" t="s">
        <v>357</v>
      </c>
      <c r="N183" t="s">
        <v>3869</v>
      </c>
      <c r="O183">
        <v>1</v>
      </c>
      <c r="P183" t="s">
        <v>3868</v>
      </c>
      <c r="Q183">
        <v>2</v>
      </c>
      <c r="R183" t="s">
        <v>51</v>
      </c>
      <c r="S183">
        <v>1</v>
      </c>
      <c r="T183" t="s">
        <v>29</v>
      </c>
      <c r="U183">
        <v>8.94</v>
      </c>
      <c r="V183">
        <v>5.16</v>
      </c>
    </row>
    <row r="184" spans="1:22" x14ac:dyDescent="0.25">
      <c r="A184" t="s">
        <v>4376</v>
      </c>
      <c r="B184">
        <v>11</v>
      </c>
      <c r="C184">
        <v>5</v>
      </c>
      <c r="D184">
        <v>2</v>
      </c>
      <c r="E184" t="s">
        <v>4192</v>
      </c>
      <c r="F184" t="s">
        <v>24</v>
      </c>
      <c r="G184">
        <v>131</v>
      </c>
      <c r="H184" t="s">
        <v>165</v>
      </c>
      <c r="I184">
        <v>113</v>
      </c>
      <c r="J184" t="s">
        <v>177</v>
      </c>
      <c r="K184">
        <v>11</v>
      </c>
      <c r="L184">
        <v>12</v>
      </c>
      <c r="M184" t="s">
        <v>357</v>
      </c>
      <c r="N184" t="s">
        <v>3869</v>
      </c>
      <c r="O184">
        <v>1</v>
      </c>
      <c r="P184" t="s">
        <v>3868</v>
      </c>
      <c r="Q184">
        <v>2</v>
      </c>
      <c r="R184" t="s">
        <v>51</v>
      </c>
      <c r="S184">
        <v>7</v>
      </c>
      <c r="T184" t="s">
        <v>35</v>
      </c>
      <c r="U184">
        <v>20.41</v>
      </c>
      <c r="V184">
        <v>12.89</v>
      </c>
    </row>
    <row r="185" spans="1:22" x14ac:dyDescent="0.25">
      <c r="A185" t="s">
        <v>4377</v>
      </c>
      <c r="B185">
        <v>11</v>
      </c>
      <c r="C185">
        <v>5</v>
      </c>
      <c r="D185">
        <v>2</v>
      </c>
      <c r="E185" t="s">
        <v>4192</v>
      </c>
      <c r="F185" t="s">
        <v>24</v>
      </c>
      <c r="G185">
        <v>131</v>
      </c>
      <c r="H185" t="s">
        <v>165</v>
      </c>
      <c r="I185">
        <v>113</v>
      </c>
      <c r="J185" t="s">
        <v>177</v>
      </c>
      <c r="K185">
        <v>11</v>
      </c>
      <c r="L185">
        <v>12</v>
      </c>
      <c r="M185" t="s">
        <v>357</v>
      </c>
      <c r="N185" t="s">
        <v>3869</v>
      </c>
      <c r="O185">
        <v>1</v>
      </c>
      <c r="P185" t="s">
        <v>3868</v>
      </c>
      <c r="Q185">
        <v>2</v>
      </c>
      <c r="R185" t="s">
        <v>51</v>
      </c>
      <c r="S185">
        <v>8</v>
      </c>
      <c r="T185" t="s">
        <v>36</v>
      </c>
      <c r="U185">
        <v>24.15</v>
      </c>
      <c r="V185">
        <v>15.82</v>
      </c>
    </row>
    <row r="186" spans="1:22" x14ac:dyDescent="0.25">
      <c r="A186" t="s">
        <v>4378</v>
      </c>
      <c r="B186">
        <v>11</v>
      </c>
      <c r="C186">
        <v>5</v>
      </c>
      <c r="D186">
        <v>2</v>
      </c>
      <c r="E186" t="s">
        <v>4192</v>
      </c>
      <c r="F186" t="s">
        <v>24</v>
      </c>
      <c r="G186">
        <v>120</v>
      </c>
      <c r="H186" t="s">
        <v>163</v>
      </c>
      <c r="I186">
        <v>73</v>
      </c>
      <c r="J186" t="s">
        <v>179</v>
      </c>
      <c r="K186">
        <v>11</v>
      </c>
      <c r="L186">
        <v>12</v>
      </c>
      <c r="M186" t="s">
        <v>357</v>
      </c>
      <c r="N186" t="s">
        <v>3869</v>
      </c>
      <c r="O186">
        <v>1</v>
      </c>
      <c r="P186" t="s">
        <v>3868</v>
      </c>
      <c r="Q186">
        <v>2</v>
      </c>
      <c r="R186" t="s">
        <v>51</v>
      </c>
      <c r="S186">
        <v>3</v>
      </c>
      <c r="T186" t="s">
        <v>31</v>
      </c>
      <c r="U186">
        <v>3.74</v>
      </c>
      <c r="V186">
        <v>2.4900000000000002</v>
      </c>
    </row>
    <row r="187" spans="1:22" x14ac:dyDescent="0.25">
      <c r="A187" t="s">
        <v>4379</v>
      </c>
      <c r="B187">
        <v>11</v>
      </c>
      <c r="C187">
        <v>5</v>
      </c>
      <c r="D187">
        <v>2</v>
      </c>
      <c r="E187" t="s">
        <v>4192</v>
      </c>
      <c r="F187" t="s">
        <v>24</v>
      </c>
      <c r="G187">
        <v>120</v>
      </c>
      <c r="H187" t="s">
        <v>163</v>
      </c>
      <c r="I187">
        <v>73</v>
      </c>
      <c r="J187" t="s">
        <v>179</v>
      </c>
      <c r="K187">
        <v>11</v>
      </c>
      <c r="L187">
        <v>12</v>
      </c>
      <c r="M187" t="s">
        <v>357</v>
      </c>
      <c r="N187" t="s">
        <v>3869</v>
      </c>
      <c r="O187">
        <v>1</v>
      </c>
      <c r="P187" t="s">
        <v>3868</v>
      </c>
      <c r="Q187">
        <v>2</v>
      </c>
      <c r="R187" t="s">
        <v>51</v>
      </c>
      <c r="S187">
        <v>4</v>
      </c>
      <c r="T187" t="s">
        <v>32</v>
      </c>
      <c r="U187">
        <v>3.62</v>
      </c>
      <c r="V187">
        <v>2.87</v>
      </c>
    </row>
    <row r="188" spans="1:22" x14ac:dyDescent="0.25">
      <c r="A188" t="s">
        <v>4380</v>
      </c>
      <c r="B188">
        <v>11</v>
      </c>
      <c r="C188">
        <v>5</v>
      </c>
      <c r="D188">
        <v>2</v>
      </c>
      <c r="E188" t="s">
        <v>4192</v>
      </c>
      <c r="F188" t="s">
        <v>24</v>
      </c>
      <c r="G188">
        <v>120</v>
      </c>
      <c r="H188" t="s">
        <v>163</v>
      </c>
      <c r="I188">
        <v>73</v>
      </c>
      <c r="J188" t="s">
        <v>179</v>
      </c>
      <c r="K188">
        <v>11</v>
      </c>
      <c r="L188">
        <v>12</v>
      </c>
      <c r="M188" t="s">
        <v>357</v>
      </c>
      <c r="N188" t="s">
        <v>3869</v>
      </c>
      <c r="O188">
        <v>1</v>
      </c>
      <c r="P188" t="s">
        <v>3868</v>
      </c>
      <c r="Q188">
        <v>2</v>
      </c>
      <c r="R188" t="s">
        <v>51</v>
      </c>
      <c r="S188">
        <v>6</v>
      </c>
      <c r="T188" t="s">
        <v>34</v>
      </c>
      <c r="U188">
        <v>2.0099999999999998</v>
      </c>
      <c r="V188">
        <v>2.31</v>
      </c>
    </row>
    <row r="189" spans="1:22" x14ac:dyDescent="0.25">
      <c r="A189" t="s">
        <v>4381</v>
      </c>
      <c r="B189">
        <v>11</v>
      </c>
      <c r="C189">
        <v>5</v>
      </c>
      <c r="D189">
        <v>2</v>
      </c>
      <c r="E189" t="s">
        <v>4192</v>
      </c>
      <c r="F189" t="s">
        <v>24</v>
      </c>
      <c r="G189">
        <v>120</v>
      </c>
      <c r="H189" t="s">
        <v>163</v>
      </c>
      <c r="I189">
        <v>73</v>
      </c>
      <c r="J189" t="s">
        <v>179</v>
      </c>
      <c r="K189">
        <v>11</v>
      </c>
      <c r="L189">
        <v>12</v>
      </c>
      <c r="M189" t="s">
        <v>357</v>
      </c>
      <c r="N189" t="s">
        <v>3869</v>
      </c>
      <c r="O189">
        <v>1</v>
      </c>
      <c r="P189" t="s">
        <v>3868</v>
      </c>
      <c r="Q189">
        <v>2</v>
      </c>
      <c r="R189" t="s">
        <v>51</v>
      </c>
      <c r="S189">
        <v>2</v>
      </c>
      <c r="T189" t="s">
        <v>30</v>
      </c>
      <c r="U189">
        <v>1.64</v>
      </c>
      <c r="V189">
        <v>1.84</v>
      </c>
    </row>
    <row r="190" spans="1:22" x14ac:dyDescent="0.25">
      <c r="A190" t="s">
        <v>4382</v>
      </c>
      <c r="B190">
        <v>11</v>
      </c>
      <c r="C190">
        <v>5</v>
      </c>
      <c r="D190">
        <v>2</v>
      </c>
      <c r="E190" t="s">
        <v>4192</v>
      </c>
      <c r="F190" t="s">
        <v>24</v>
      </c>
      <c r="G190">
        <v>120</v>
      </c>
      <c r="H190" t="s">
        <v>163</v>
      </c>
      <c r="I190">
        <v>73</v>
      </c>
      <c r="J190" t="s">
        <v>179</v>
      </c>
      <c r="K190">
        <v>11</v>
      </c>
      <c r="L190">
        <v>12</v>
      </c>
      <c r="M190" t="s">
        <v>357</v>
      </c>
      <c r="N190" t="s">
        <v>3869</v>
      </c>
      <c r="O190">
        <v>1</v>
      </c>
      <c r="P190" t="s">
        <v>3868</v>
      </c>
      <c r="Q190">
        <v>2</v>
      </c>
      <c r="R190" t="s">
        <v>51</v>
      </c>
      <c r="S190">
        <v>5</v>
      </c>
      <c r="T190" t="s">
        <v>33</v>
      </c>
      <c r="U190">
        <v>2.85</v>
      </c>
      <c r="V190">
        <v>2.79</v>
      </c>
    </row>
    <row r="191" spans="1:22" x14ac:dyDescent="0.25">
      <c r="A191" t="s">
        <v>4383</v>
      </c>
      <c r="B191">
        <v>11</v>
      </c>
      <c r="C191">
        <v>5</v>
      </c>
      <c r="D191">
        <v>2</v>
      </c>
      <c r="E191" t="s">
        <v>4192</v>
      </c>
      <c r="F191" t="s">
        <v>24</v>
      </c>
      <c r="G191">
        <v>120</v>
      </c>
      <c r="H191" t="s">
        <v>163</v>
      </c>
      <c r="I191">
        <v>73</v>
      </c>
      <c r="J191" t="s">
        <v>179</v>
      </c>
      <c r="K191">
        <v>11</v>
      </c>
      <c r="L191">
        <v>12</v>
      </c>
      <c r="M191" t="s">
        <v>357</v>
      </c>
      <c r="N191" t="s">
        <v>3869</v>
      </c>
      <c r="O191">
        <v>1</v>
      </c>
      <c r="P191" t="s">
        <v>3868</v>
      </c>
      <c r="Q191">
        <v>2</v>
      </c>
      <c r="R191" t="s">
        <v>51</v>
      </c>
      <c r="S191">
        <v>1</v>
      </c>
      <c r="T191" t="s">
        <v>29</v>
      </c>
      <c r="U191">
        <v>7.71</v>
      </c>
      <c r="V191">
        <v>3.94</v>
      </c>
    </row>
    <row r="192" spans="1:22" x14ac:dyDescent="0.25">
      <c r="A192" t="s">
        <v>4384</v>
      </c>
      <c r="B192">
        <v>11</v>
      </c>
      <c r="C192">
        <v>5</v>
      </c>
      <c r="D192">
        <v>2</v>
      </c>
      <c r="E192" t="s">
        <v>4192</v>
      </c>
      <c r="F192" t="s">
        <v>24</v>
      </c>
      <c r="G192">
        <v>120</v>
      </c>
      <c r="H192" t="s">
        <v>163</v>
      </c>
      <c r="I192">
        <v>73</v>
      </c>
      <c r="J192" t="s">
        <v>179</v>
      </c>
      <c r="K192">
        <v>11</v>
      </c>
      <c r="L192">
        <v>12</v>
      </c>
      <c r="M192" t="s">
        <v>357</v>
      </c>
      <c r="N192" t="s">
        <v>3869</v>
      </c>
      <c r="O192">
        <v>1</v>
      </c>
      <c r="P192" t="s">
        <v>3868</v>
      </c>
      <c r="Q192">
        <v>2</v>
      </c>
      <c r="R192" t="s">
        <v>51</v>
      </c>
      <c r="S192">
        <v>7</v>
      </c>
      <c r="T192" t="s">
        <v>35</v>
      </c>
      <c r="U192">
        <v>17.95</v>
      </c>
      <c r="V192">
        <v>9.84</v>
      </c>
    </row>
    <row r="193" spans="1:22" x14ac:dyDescent="0.25">
      <c r="A193" t="s">
        <v>4385</v>
      </c>
      <c r="B193">
        <v>11</v>
      </c>
      <c r="C193">
        <v>5</v>
      </c>
      <c r="D193">
        <v>2</v>
      </c>
      <c r="E193" t="s">
        <v>4192</v>
      </c>
      <c r="F193" t="s">
        <v>24</v>
      </c>
      <c r="G193">
        <v>120</v>
      </c>
      <c r="H193" t="s">
        <v>163</v>
      </c>
      <c r="I193">
        <v>73</v>
      </c>
      <c r="J193" t="s">
        <v>179</v>
      </c>
      <c r="K193">
        <v>11</v>
      </c>
      <c r="L193">
        <v>12</v>
      </c>
      <c r="M193" t="s">
        <v>357</v>
      </c>
      <c r="N193" t="s">
        <v>3869</v>
      </c>
      <c r="O193">
        <v>1</v>
      </c>
      <c r="P193" t="s">
        <v>3868</v>
      </c>
      <c r="Q193">
        <v>2</v>
      </c>
      <c r="R193" t="s">
        <v>51</v>
      </c>
      <c r="S193">
        <v>8</v>
      </c>
      <c r="T193" t="s">
        <v>36</v>
      </c>
      <c r="U193">
        <v>21.57</v>
      </c>
      <c r="V193">
        <v>11.9</v>
      </c>
    </row>
    <row r="194" spans="1:22" x14ac:dyDescent="0.25">
      <c r="A194" t="s">
        <v>4386</v>
      </c>
      <c r="B194">
        <v>12</v>
      </c>
      <c r="C194">
        <v>6</v>
      </c>
      <c r="D194">
        <v>2</v>
      </c>
      <c r="E194" t="s">
        <v>4192</v>
      </c>
      <c r="F194" t="s">
        <v>24</v>
      </c>
      <c r="G194">
        <v>131</v>
      </c>
      <c r="H194" t="s">
        <v>165</v>
      </c>
      <c r="I194">
        <v>113</v>
      </c>
      <c r="J194" t="s">
        <v>177</v>
      </c>
      <c r="K194">
        <v>11</v>
      </c>
      <c r="L194">
        <v>12</v>
      </c>
      <c r="M194" t="s">
        <v>357</v>
      </c>
      <c r="N194" t="s">
        <v>3869</v>
      </c>
      <c r="O194">
        <v>1</v>
      </c>
      <c r="P194" t="s">
        <v>3868</v>
      </c>
      <c r="Q194">
        <v>2</v>
      </c>
      <c r="R194" t="s">
        <v>51</v>
      </c>
      <c r="S194">
        <v>3</v>
      </c>
      <c r="T194" t="s">
        <v>31</v>
      </c>
      <c r="U194">
        <v>4.18</v>
      </c>
      <c r="V194">
        <v>3.18</v>
      </c>
    </row>
    <row r="195" spans="1:22" x14ac:dyDescent="0.25">
      <c r="A195" t="s">
        <v>4387</v>
      </c>
      <c r="B195">
        <v>12</v>
      </c>
      <c r="C195">
        <v>6</v>
      </c>
      <c r="D195">
        <v>2</v>
      </c>
      <c r="E195" t="s">
        <v>4192</v>
      </c>
      <c r="F195" t="s">
        <v>24</v>
      </c>
      <c r="G195">
        <v>131</v>
      </c>
      <c r="H195" t="s">
        <v>165</v>
      </c>
      <c r="I195">
        <v>113</v>
      </c>
      <c r="J195" t="s">
        <v>177</v>
      </c>
      <c r="K195">
        <v>11</v>
      </c>
      <c r="L195">
        <v>12</v>
      </c>
      <c r="M195" t="s">
        <v>357</v>
      </c>
      <c r="N195" t="s">
        <v>3869</v>
      </c>
      <c r="O195">
        <v>1</v>
      </c>
      <c r="P195" t="s">
        <v>3868</v>
      </c>
      <c r="Q195">
        <v>2</v>
      </c>
      <c r="R195" t="s">
        <v>51</v>
      </c>
      <c r="S195">
        <v>4</v>
      </c>
      <c r="T195" t="s">
        <v>32</v>
      </c>
      <c r="U195">
        <v>3.75</v>
      </c>
      <c r="V195">
        <v>3.63</v>
      </c>
    </row>
    <row r="196" spans="1:22" x14ac:dyDescent="0.25">
      <c r="A196" t="s">
        <v>4388</v>
      </c>
      <c r="B196">
        <v>12</v>
      </c>
      <c r="C196">
        <v>6</v>
      </c>
      <c r="D196">
        <v>2</v>
      </c>
      <c r="E196" t="s">
        <v>4192</v>
      </c>
      <c r="F196" t="s">
        <v>24</v>
      </c>
      <c r="G196">
        <v>131</v>
      </c>
      <c r="H196" t="s">
        <v>165</v>
      </c>
      <c r="I196">
        <v>113</v>
      </c>
      <c r="J196" t="s">
        <v>177</v>
      </c>
      <c r="K196">
        <v>11</v>
      </c>
      <c r="L196">
        <v>12</v>
      </c>
      <c r="M196" t="s">
        <v>357</v>
      </c>
      <c r="N196" t="s">
        <v>3869</v>
      </c>
      <c r="O196">
        <v>1</v>
      </c>
      <c r="P196" t="s">
        <v>3868</v>
      </c>
      <c r="Q196">
        <v>2</v>
      </c>
      <c r="R196" t="s">
        <v>51</v>
      </c>
      <c r="S196">
        <v>6</v>
      </c>
      <c r="T196" t="s">
        <v>34</v>
      </c>
      <c r="U196">
        <v>2.0299999999999998</v>
      </c>
      <c r="V196">
        <v>2.65</v>
      </c>
    </row>
    <row r="197" spans="1:22" x14ac:dyDescent="0.25">
      <c r="A197" t="s">
        <v>4389</v>
      </c>
      <c r="B197">
        <v>12</v>
      </c>
      <c r="C197">
        <v>6</v>
      </c>
      <c r="D197">
        <v>2</v>
      </c>
      <c r="E197" t="s">
        <v>4192</v>
      </c>
      <c r="F197" t="s">
        <v>24</v>
      </c>
      <c r="G197">
        <v>131</v>
      </c>
      <c r="H197" t="s">
        <v>165</v>
      </c>
      <c r="I197">
        <v>113</v>
      </c>
      <c r="J197" t="s">
        <v>177</v>
      </c>
      <c r="K197">
        <v>11</v>
      </c>
      <c r="L197">
        <v>12</v>
      </c>
      <c r="M197" t="s">
        <v>357</v>
      </c>
      <c r="N197" t="s">
        <v>3869</v>
      </c>
      <c r="O197">
        <v>1</v>
      </c>
      <c r="P197" t="s">
        <v>3868</v>
      </c>
      <c r="Q197">
        <v>2</v>
      </c>
      <c r="R197" t="s">
        <v>51</v>
      </c>
      <c r="S197">
        <v>2</v>
      </c>
      <c r="T197" t="s">
        <v>30</v>
      </c>
      <c r="U197">
        <v>1.79</v>
      </c>
      <c r="V197">
        <v>2.2999999999999998</v>
      </c>
    </row>
    <row r="198" spans="1:22" x14ac:dyDescent="0.25">
      <c r="A198" t="s">
        <v>4390</v>
      </c>
      <c r="B198">
        <v>12</v>
      </c>
      <c r="C198">
        <v>6</v>
      </c>
      <c r="D198">
        <v>2</v>
      </c>
      <c r="E198" t="s">
        <v>4192</v>
      </c>
      <c r="F198" t="s">
        <v>24</v>
      </c>
      <c r="G198">
        <v>131</v>
      </c>
      <c r="H198" t="s">
        <v>165</v>
      </c>
      <c r="I198">
        <v>113</v>
      </c>
      <c r="J198" t="s">
        <v>177</v>
      </c>
      <c r="K198">
        <v>11</v>
      </c>
      <c r="L198">
        <v>12</v>
      </c>
      <c r="M198" t="s">
        <v>357</v>
      </c>
      <c r="N198" t="s">
        <v>3869</v>
      </c>
      <c r="O198">
        <v>1</v>
      </c>
      <c r="P198" t="s">
        <v>3868</v>
      </c>
      <c r="Q198">
        <v>2</v>
      </c>
      <c r="R198" t="s">
        <v>51</v>
      </c>
      <c r="S198">
        <v>5</v>
      </c>
      <c r="T198" t="s">
        <v>33</v>
      </c>
      <c r="U198">
        <v>3.46</v>
      </c>
      <c r="V198">
        <v>2.95</v>
      </c>
    </row>
    <row r="199" spans="1:22" x14ac:dyDescent="0.25">
      <c r="A199" t="s">
        <v>4391</v>
      </c>
      <c r="B199">
        <v>12</v>
      </c>
      <c r="C199">
        <v>6</v>
      </c>
      <c r="D199">
        <v>2</v>
      </c>
      <c r="E199" t="s">
        <v>4192</v>
      </c>
      <c r="F199" t="s">
        <v>24</v>
      </c>
      <c r="G199">
        <v>156</v>
      </c>
      <c r="H199" t="s">
        <v>164</v>
      </c>
      <c r="I199">
        <v>112</v>
      </c>
      <c r="J199" t="s">
        <v>177</v>
      </c>
      <c r="K199">
        <v>11</v>
      </c>
      <c r="L199">
        <v>12</v>
      </c>
      <c r="M199" t="s">
        <v>357</v>
      </c>
      <c r="N199" t="s">
        <v>3869</v>
      </c>
      <c r="O199">
        <v>1</v>
      </c>
      <c r="P199" t="s">
        <v>3868</v>
      </c>
      <c r="Q199">
        <v>2</v>
      </c>
      <c r="R199" t="s">
        <v>51</v>
      </c>
      <c r="S199">
        <v>1</v>
      </c>
      <c r="T199" t="s">
        <v>29</v>
      </c>
      <c r="U199">
        <v>8.94</v>
      </c>
      <c r="V199">
        <v>5.16</v>
      </c>
    </row>
    <row r="200" spans="1:22" x14ac:dyDescent="0.25">
      <c r="A200" t="s">
        <v>4392</v>
      </c>
      <c r="B200">
        <v>12</v>
      </c>
      <c r="C200">
        <v>6</v>
      </c>
      <c r="D200">
        <v>2</v>
      </c>
      <c r="E200" t="s">
        <v>4192</v>
      </c>
      <c r="F200" t="s">
        <v>24</v>
      </c>
      <c r="G200">
        <v>131</v>
      </c>
      <c r="H200" t="s">
        <v>165</v>
      </c>
      <c r="I200">
        <v>113</v>
      </c>
      <c r="J200" t="s">
        <v>177</v>
      </c>
      <c r="K200">
        <v>11</v>
      </c>
      <c r="L200">
        <v>12</v>
      </c>
      <c r="M200" t="s">
        <v>357</v>
      </c>
      <c r="N200" t="s">
        <v>3869</v>
      </c>
      <c r="O200">
        <v>1</v>
      </c>
      <c r="P200" t="s">
        <v>3868</v>
      </c>
      <c r="Q200">
        <v>2</v>
      </c>
      <c r="R200" t="s">
        <v>51</v>
      </c>
      <c r="S200">
        <v>7</v>
      </c>
      <c r="T200" t="s">
        <v>35</v>
      </c>
      <c r="U200">
        <v>20.41</v>
      </c>
      <c r="V200">
        <v>12.89</v>
      </c>
    </row>
    <row r="201" spans="1:22" x14ac:dyDescent="0.25">
      <c r="A201" t="s">
        <v>4393</v>
      </c>
      <c r="B201">
        <v>12</v>
      </c>
      <c r="C201">
        <v>6</v>
      </c>
      <c r="D201">
        <v>2</v>
      </c>
      <c r="E201" t="s">
        <v>4192</v>
      </c>
      <c r="F201" t="s">
        <v>24</v>
      </c>
      <c r="G201">
        <v>131</v>
      </c>
      <c r="H201" t="s">
        <v>165</v>
      </c>
      <c r="I201">
        <v>113</v>
      </c>
      <c r="J201" t="s">
        <v>177</v>
      </c>
      <c r="K201">
        <v>11</v>
      </c>
      <c r="L201">
        <v>12</v>
      </c>
      <c r="M201" t="s">
        <v>357</v>
      </c>
      <c r="N201" t="s">
        <v>3869</v>
      </c>
      <c r="O201">
        <v>1</v>
      </c>
      <c r="P201" t="s">
        <v>3868</v>
      </c>
      <c r="Q201">
        <v>2</v>
      </c>
      <c r="R201" t="s">
        <v>51</v>
      </c>
      <c r="S201">
        <v>8</v>
      </c>
      <c r="T201" t="s">
        <v>36</v>
      </c>
      <c r="U201">
        <v>24.15</v>
      </c>
      <c r="V201">
        <v>15.82</v>
      </c>
    </row>
    <row r="202" spans="1:22" x14ac:dyDescent="0.25">
      <c r="A202" t="s">
        <v>4394</v>
      </c>
      <c r="B202">
        <v>12</v>
      </c>
      <c r="C202">
        <v>6</v>
      </c>
      <c r="D202">
        <v>2</v>
      </c>
      <c r="E202" t="s">
        <v>4192</v>
      </c>
      <c r="F202" t="s">
        <v>24</v>
      </c>
      <c r="G202">
        <v>120</v>
      </c>
      <c r="H202" t="s">
        <v>163</v>
      </c>
      <c r="I202">
        <v>73</v>
      </c>
      <c r="J202" t="s">
        <v>179</v>
      </c>
      <c r="K202">
        <v>11</v>
      </c>
      <c r="L202">
        <v>12</v>
      </c>
      <c r="M202" t="s">
        <v>357</v>
      </c>
      <c r="N202" t="s">
        <v>3869</v>
      </c>
      <c r="O202">
        <v>1</v>
      </c>
      <c r="P202" t="s">
        <v>3868</v>
      </c>
      <c r="Q202">
        <v>2</v>
      </c>
      <c r="R202" t="s">
        <v>51</v>
      </c>
      <c r="S202">
        <v>3</v>
      </c>
      <c r="T202" t="s">
        <v>31</v>
      </c>
      <c r="U202">
        <v>3.74</v>
      </c>
      <c r="V202">
        <v>2.4900000000000002</v>
      </c>
    </row>
    <row r="203" spans="1:22" x14ac:dyDescent="0.25">
      <c r="A203" t="s">
        <v>4395</v>
      </c>
      <c r="B203">
        <v>12</v>
      </c>
      <c r="C203">
        <v>6</v>
      </c>
      <c r="D203">
        <v>2</v>
      </c>
      <c r="E203" t="s">
        <v>4192</v>
      </c>
      <c r="F203" t="s">
        <v>24</v>
      </c>
      <c r="G203">
        <v>120</v>
      </c>
      <c r="H203" t="s">
        <v>163</v>
      </c>
      <c r="I203">
        <v>73</v>
      </c>
      <c r="J203" t="s">
        <v>179</v>
      </c>
      <c r="K203">
        <v>11</v>
      </c>
      <c r="L203">
        <v>12</v>
      </c>
      <c r="M203" t="s">
        <v>357</v>
      </c>
      <c r="N203" t="s">
        <v>3869</v>
      </c>
      <c r="O203">
        <v>1</v>
      </c>
      <c r="P203" t="s">
        <v>3868</v>
      </c>
      <c r="Q203">
        <v>2</v>
      </c>
      <c r="R203" t="s">
        <v>51</v>
      </c>
      <c r="S203">
        <v>4</v>
      </c>
      <c r="T203" t="s">
        <v>32</v>
      </c>
      <c r="U203">
        <v>3.62</v>
      </c>
      <c r="V203">
        <v>2.87</v>
      </c>
    </row>
    <row r="204" spans="1:22" x14ac:dyDescent="0.25">
      <c r="A204" t="s">
        <v>4396</v>
      </c>
      <c r="B204">
        <v>12</v>
      </c>
      <c r="C204">
        <v>6</v>
      </c>
      <c r="D204">
        <v>2</v>
      </c>
      <c r="E204" t="s">
        <v>4192</v>
      </c>
      <c r="F204" t="s">
        <v>24</v>
      </c>
      <c r="G204">
        <v>120</v>
      </c>
      <c r="H204" t="s">
        <v>163</v>
      </c>
      <c r="I204">
        <v>73</v>
      </c>
      <c r="J204" t="s">
        <v>179</v>
      </c>
      <c r="K204">
        <v>11</v>
      </c>
      <c r="L204">
        <v>12</v>
      </c>
      <c r="M204" t="s">
        <v>357</v>
      </c>
      <c r="N204" t="s">
        <v>3869</v>
      </c>
      <c r="O204">
        <v>1</v>
      </c>
      <c r="P204" t="s">
        <v>3868</v>
      </c>
      <c r="Q204">
        <v>2</v>
      </c>
      <c r="R204" t="s">
        <v>51</v>
      </c>
      <c r="S204">
        <v>6</v>
      </c>
      <c r="T204" t="s">
        <v>34</v>
      </c>
      <c r="U204">
        <v>2.0099999999999998</v>
      </c>
      <c r="V204">
        <v>2.31</v>
      </c>
    </row>
    <row r="205" spans="1:22" x14ac:dyDescent="0.25">
      <c r="A205" t="s">
        <v>4397</v>
      </c>
      <c r="B205">
        <v>12</v>
      </c>
      <c r="C205">
        <v>6</v>
      </c>
      <c r="D205">
        <v>2</v>
      </c>
      <c r="E205" t="s">
        <v>4192</v>
      </c>
      <c r="F205" t="s">
        <v>24</v>
      </c>
      <c r="G205">
        <v>120</v>
      </c>
      <c r="H205" t="s">
        <v>163</v>
      </c>
      <c r="I205">
        <v>73</v>
      </c>
      <c r="J205" t="s">
        <v>179</v>
      </c>
      <c r="K205">
        <v>11</v>
      </c>
      <c r="L205">
        <v>12</v>
      </c>
      <c r="M205" t="s">
        <v>357</v>
      </c>
      <c r="N205" t="s">
        <v>3869</v>
      </c>
      <c r="O205">
        <v>1</v>
      </c>
      <c r="P205" t="s">
        <v>3868</v>
      </c>
      <c r="Q205">
        <v>2</v>
      </c>
      <c r="R205" t="s">
        <v>51</v>
      </c>
      <c r="S205">
        <v>2</v>
      </c>
      <c r="T205" t="s">
        <v>30</v>
      </c>
      <c r="U205">
        <v>1.64</v>
      </c>
      <c r="V205">
        <v>1.84</v>
      </c>
    </row>
    <row r="206" spans="1:22" x14ac:dyDescent="0.25">
      <c r="A206" t="s">
        <v>4398</v>
      </c>
      <c r="B206">
        <v>12</v>
      </c>
      <c r="C206">
        <v>6</v>
      </c>
      <c r="D206">
        <v>2</v>
      </c>
      <c r="E206" t="s">
        <v>4192</v>
      </c>
      <c r="F206" t="s">
        <v>24</v>
      </c>
      <c r="G206">
        <v>120</v>
      </c>
      <c r="H206" t="s">
        <v>163</v>
      </c>
      <c r="I206">
        <v>73</v>
      </c>
      <c r="J206" t="s">
        <v>179</v>
      </c>
      <c r="K206">
        <v>11</v>
      </c>
      <c r="L206">
        <v>12</v>
      </c>
      <c r="M206" t="s">
        <v>357</v>
      </c>
      <c r="N206" t="s">
        <v>3869</v>
      </c>
      <c r="O206">
        <v>1</v>
      </c>
      <c r="P206" t="s">
        <v>3868</v>
      </c>
      <c r="Q206">
        <v>2</v>
      </c>
      <c r="R206" t="s">
        <v>51</v>
      </c>
      <c r="S206">
        <v>5</v>
      </c>
      <c r="T206" t="s">
        <v>33</v>
      </c>
      <c r="U206">
        <v>2.85</v>
      </c>
      <c r="V206">
        <v>2.79</v>
      </c>
    </row>
    <row r="207" spans="1:22" x14ac:dyDescent="0.25">
      <c r="A207" t="s">
        <v>4399</v>
      </c>
      <c r="B207">
        <v>12</v>
      </c>
      <c r="C207">
        <v>6</v>
      </c>
      <c r="D207">
        <v>2</v>
      </c>
      <c r="E207" t="s">
        <v>4192</v>
      </c>
      <c r="F207" t="s">
        <v>24</v>
      </c>
      <c r="G207">
        <v>120</v>
      </c>
      <c r="H207" t="s">
        <v>163</v>
      </c>
      <c r="I207">
        <v>73</v>
      </c>
      <c r="J207" t="s">
        <v>179</v>
      </c>
      <c r="K207">
        <v>11</v>
      </c>
      <c r="L207">
        <v>12</v>
      </c>
      <c r="M207" t="s">
        <v>357</v>
      </c>
      <c r="N207" t="s">
        <v>3869</v>
      </c>
      <c r="O207">
        <v>1</v>
      </c>
      <c r="P207" t="s">
        <v>3868</v>
      </c>
      <c r="Q207">
        <v>2</v>
      </c>
      <c r="R207" t="s">
        <v>51</v>
      </c>
      <c r="S207">
        <v>1</v>
      </c>
      <c r="T207" t="s">
        <v>29</v>
      </c>
      <c r="U207">
        <v>7.71</v>
      </c>
      <c r="V207">
        <v>3.94</v>
      </c>
    </row>
    <row r="208" spans="1:22" x14ac:dyDescent="0.25">
      <c r="A208" t="s">
        <v>4400</v>
      </c>
      <c r="B208">
        <v>12</v>
      </c>
      <c r="C208">
        <v>6</v>
      </c>
      <c r="D208">
        <v>2</v>
      </c>
      <c r="E208" t="s">
        <v>4192</v>
      </c>
      <c r="F208" t="s">
        <v>24</v>
      </c>
      <c r="G208">
        <v>120</v>
      </c>
      <c r="H208" t="s">
        <v>163</v>
      </c>
      <c r="I208">
        <v>73</v>
      </c>
      <c r="J208" t="s">
        <v>179</v>
      </c>
      <c r="K208">
        <v>11</v>
      </c>
      <c r="L208">
        <v>12</v>
      </c>
      <c r="M208" t="s">
        <v>357</v>
      </c>
      <c r="N208" t="s">
        <v>3869</v>
      </c>
      <c r="O208">
        <v>1</v>
      </c>
      <c r="P208" t="s">
        <v>3868</v>
      </c>
      <c r="Q208">
        <v>2</v>
      </c>
      <c r="R208" t="s">
        <v>51</v>
      </c>
      <c r="S208">
        <v>7</v>
      </c>
      <c r="T208" t="s">
        <v>35</v>
      </c>
      <c r="U208">
        <v>17.95</v>
      </c>
      <c r="V208">
        <v>9.84</v>
      </c>
    </row>
    <row r="209" spans="1:22" x14ac:dyDescent="0.25">
      <c r="A209" t="s">
        <v>4401</v>
      </c>
      <c r="B209">
        <v>12</v>
      </c>
      <c r="C209">
        <v>6</v>
      </c>
      <c r="D209">
        <v>2</v>
      </c>
      <c r="E209" t="s">
        <v>4192</v>
      </c>
      <c r="F209" t="s">
        <v>24</v>
      </c>
      <c r="G209">
        <v>120</v>
      </c>
      <c r="H209" t="s">
        <v>163</v>
      </c>
      <c r="I209">
        <v>73</v>
      </c>
      <c r="J209" t="s">
        <v>179</v>
      </c>
      <c r="K209">
        <v>11</v>
      </c>
      <c r="L209">
        <v>12</v>
      </c>
      <c r="M209" t="s">
        <v>357</v>
      </c>
      <c r="N209" t="s">
        <v>3869</v>
      </c>
      <c r="O209">
        <v>1</v>
      </c>
      <c r="P209" t="s">
        <v>3868</v>
      </c>
      <c r="Q209">
        <v>2</v>
      </c>
      <c r="R209" t="s">
        <v>51</v>
      </c>
      <c r="S209">
        <v>8</v>
      </c>
      <c r="T209" t="s">
        <v>36</v>
      </c>
      <c r="U209">
        <v>21.57</v>
      </c>
      <c r="V209">
        <v>11.9</v>
      </c>
    </row>
    <row r="210" spans="1:22" x14ac:dyDescent="0.25">
      <c r="A210" t="s">
        <v>4402</v>
      </c>
      <c r="B210">
        <v>13</v>
      </c>
      <c r="C210">
        <v>7</v>
      </c>
      <c r="D210">
        <v>2</v>
      </c>
      <c r="E210" t="s">
        <v>4192</v>
      </c>
      <c r="F210" t="s">
        <v>24</v>
      </c>
      <c r="G210">
        <v>133</v>
      </c>
      <c r="H210" t="s">
        <v>167</v>
      </c>
      <c r="I210">
        <v>100</v>
      </c>
      <c r="J210" t="s">
        <v>177</v>
      </c>
      <c r="K210">
        <v>13</v>
      </c>
      <c r="L210">
        <v>14</v>
      </c>
      <c r="M210" t="s">
        <v>357</v>
      </c>
      <c r="N210" t="s">
        <v>3869</v>
      </c>
      <c r="O210">
        <v>1</v>
      </c>
      <c r="P210" t="s">
        <v>3868</v>
      </c>
      <c r="Q210">
        <v>2</v>
      </c>
      <c r="R210" t="s">
        <v>51</v>
      </c>
      <c r="S210">
        <v>3</v>
      </c>
      <c r="T210" t="s">
        <v>31</v>
      </c>
      <c r="U210">
        <v>3.23</v>
      </c>
      <c r="V210">
        <v>2.54</v>
      </c>
    </row>
    <row r="211" spans="1:22" x14ac:dyDescent="0.25">
      <c r="A211" t="s">
        <v>4403</v>
      </c>
      <c r="B211">
        <v>13</v>
      </c>
      <c r="C211">
        <v>7</v>
      </c>
      <c r="D211">
        <v>2</v>
      </c>
      <c r="E211" t="s">
        <v>4192</v>
      </c>
      <c r="F211" t="s">
        <v>24</v>
      </c>
      <c r="G211">
        <v>133</v>
      </c>
      <c r="H211" t="s">
        <v>167</v>
      </c>
      <c r="I211">
        <v>100</v>
      </c>
      <c r="J211" t="s">
        <v>177</v>
      </c>
      <c r="K211">
        <v>13</v>
      </c>
      <c r="L211">
        <v>14</v>
      </c>
      <c r="M211" t="s">
        <v>357</v>
      </c>
      <c r="N211" t="s">
        <v>3869</v>
      </c>
      <c r="O211">
        <v>1</v>
      </c>
      <c r="P211" t="s">
        <v>3868</v>
      </c>
      <c r="Q211">
        <v>2</v>
      </c>
      <c r="R211" t="s">
        <v>51</v>
      </c>
      <c r="S211">
        <v>4</v>
      </c>
      <c r="T211" t="s">
        <v>32</v>
      </c>
      <c r="U211">
        <v>3.6</v>
      </c>
      <c r="V211">
        <v>3.37</v>
      </c>
    </row>
    <row r="212" spans="1:22" x14ac:dyDescent="0.25">
      <c r="A212" t="s">
        <v>4404</v>
      </c>
      <c r="B212">
        <v>13</v>
      </c>
      <c r="C212">
        <v>7</v>
      </c>
      <c r="D212">
        <v>2</v>
      </c>
      <c r="E212" t="s">
        <v>4192</v>
      </c>
      <c r="F212" t="s">
        <v>24</v>
      </c>
      <c r="G212">
        <v>133</v>
      </c>
      <c r="H212" t="s">
        <v>167</v>
      </c>
      <c r="I212">
        <v>100</v>
      </c>
      <c r="J212" t="s">
        <v>177</v>
      </c>
      <c r="K212">
        <v>13</v>
      </c>
      <c r="L212">
        <v>14</v>
      </c>
      <c r="M212" t="s">
        <v>357</v>
      </c>
      <c r="N212" t="s">
        <v>3869</v>
      </c>
      <c r="O212">
        <v>1</v>
      </c>
      <c r="P212" t="s">
        <v>3868</v>
      </c>
      <c r="Q212">
        <v>2</v>
      </c>
      <c r="R212" t="s">
        <v>51</v>
      </c>
      <c r="S212">
        <v>6</v>
      </c>
      <c r="T212" t="s">
        <v>34</v>
      </c>
      <c r="U212">
        <v>1.41</v>
      </c>
      <c r="V212">
        <v>1.94</v>
      </c>
    </row>
    <row r="213" spans="1:22" x14ac:dyDescent="0.25">
      <c r="A213" t="s">
        <v>4405</v>
      </c>
      <c r="B213">
        <v>13</v>
      </c>
      <c r="C213">
        <v>7</v>
      </c>
      <c r="D213">
        <v>2</v>
      </c>
      <c r="E213" t="s">
        <v>4192</v>
      </c>
      <c r="F213" t="s">
        <v>24</v>
      </c>
      <c r="G213">
        <v>133</v>
      </c>
      <c r="H213" t="s">
        <v>167</v>
      </c>
      <c r="I213">
        <v>100</v>
      </c>
      <c r="J213" t="s">
        <v>177</v>
      </c>
      <c r="K213">
        <v>13</v>
      </c>
      <c r="L213">
        <v>14</v>
      </c>
      <c r="M213" t="s">
        <v>357</v>
      </c>
      <c r="N213" t="s">
        <v>3869</v>
      </c>
      <c r="O213">
        <v>1</v>
      </c>
      <c r="P213" t="s">
        <v>3868</v>
      </c>
      <c r="Q213">
        <v>2</v>
      </c>
      <c r="R213" t="s">
        <v>51</v>
      </c>
      <c r="S213">
        <v>2</v>
      </c>
      <c r="T213" t="s">
        <v>30</v>
      </c>
      <c r="U213">
        <v>1.82</v>
      </c>
      <c r="V213">
        <v>1.98</v>
      </c>
    </row>
    <row r="214" spans="1:22" x14ac:dyDescent="0.25">
      <c r="A214" t="s">
        <v>4406</v>
      </c>
      <c r="B214">
        <v>13</v>
      </c>
      <c r="C214">
        <v>7</v>
      </c>
      <c r="D214">
        <v>2</v>
      </c>
      <c r="E214" t="s">
        <v>4192</v>
      </c>
      <c r="F214" t="s">
        <v>24</v>
      </c>
      <c r="G214">
        <v>133</v>
      </c>
      <c r="H214" t="s">
        <v>167</v>
      </c>
      <c r="I214">
        <v>100</v>
      </c>
      <c r="J214" t="s">
        <v>177</v>
      </c>
      <c r="K214">
        <v>13</v>
      </c>
      <c r="L214">
        <v>14</v>
      </c>
      <c r="M214" t="s">
        <v>357</v>
      </c>
      <c r="N214" t="s">
        <v>3869</v>
      </c>
      <c r="O214">
        <v>1</v>
      </c>
      <c r="P214" t="s">
        <v>3868</v>
      </c>
      <c r="Q214">
        <v>2</v>
      </c>
      <c r="R214" t="s">
        <v>51</v>
      </c>
      <c r="S214">
        <v>5</v>
      </c>
      <c r="T214" t="s">
        <v>33</v>
      </c>
      <c r="U214">
        <v>2.08</v>
      </c>
      <c r="V214">
        <v>2.33</v>
      </c>
    </row>
    <row r="215" spans="1:22" x14ac:dyDescent="0.25">
      <c r="A215" t="s">
        <v>4407</v>
      </c>
      <c r="B215">
        <v>13</v>
      </c>
      <c r="C215">
        <v>7</v>
      </c>
      <c r="D215">
        <v>2</v>
      </c>
      <c r="E215" t="s">
        <v>4192</v>
      </c>
      <c r="F215" t="s">
        <v>24</v>
      </c>
      <c r="G215">
        <v>133</v>
      </c>
      <c r="H215" t="s">
        <v>167</v>
      </c>
      <c r="I215">
        <v>100</v>
      </c>
      <c r="J215" t="s">
        <v>177</v>
      </c>
      <c r="K215">
        <v>13</v>
      </c>
      <c r="L215">
        <v>14</v>
      </c>
      <c r="M215" t="s">
        <v>357</v>
      </c>
      <c r="N215" t="s">
        <v>3869</v>
      </c>
      <c r="O215">
        <v>1</v>
      </c>
      <c r="P215" t="s">
        <v>3868</v>
      </c>
      <c r="Q215">
        <v>2</v>
      </c>
      <c r="R215" t="s">
        <v>51</v>
      </c>
      <c r="S215">
        <v>1</v>
      </c>
      <c r="T215" t="s">
        <v>29</v>
      </c>
      <c r="U215">
        <v>8.6199999999999992</v>
      </c>
      <c r="V215">
        <v>4.6500000000000004</v>
      </c>
    </row>
    <row r="216" spans="1:22" x14ac:dyDescent="0.25">
      <c r="A216" t="s">
        <v>4408</v>
      </c>
      <c r="B216">
        <v>13</v>
      </c>
      <c r="C216">
        <v>7</v>
      </c>
      <c r="D216">
        <v>2</v>
      </c>
      <c r="E216" t="s">
        <v>4192</v>
      </c>
      <c r="F216" t="s">
        <v>24</v>
      </c>
      <c r="G216">
        <v>133</v>
      </c>
      <c r="H216" t="s">
        <v>167</v>
      </c>
      <c r="I216">
        <v>100</v>
      </c>
      <c r="J216" t="s">
        <v>177</v>
      </c>
      <c r="K216">
        <v>13</v>
      </c>
      <c r="L216">
        <v>14</v>
      </c>
      <c r="M216" t="s">
        <v>357</v>
      </c>
      <c r="N216" t="s">
        <v>3869</v>
      </c>
      <c r="O216">
        <v>1</v>
      </c>
      <c r="P216" t="s">
        <v>3868</v>
      </c>
      <c r="Q216">
        <v>2</v>
      </c>
      <c r="R216" t="s">
        <v>51</v>
      </c>
      <c r="S216">
        <v>7</v>
      </c>
      <c r="T216" t="s">
        <v>35</v>
      </c>
      <c r="U216">
        <v>17.170000000000002</v>
      </c>
      <c r="V216">
        <v>10.63</v>
      </c>
    </row>
    <row r="217" spans="1:22" x14ac:dyDescent="0.25">
      <c r="A217" t="s">
        <v>4409</v>
      </c>
      <c r="B217">
        <v>13</v>
      </c>
      <c r="C217">
        <v>7</v>
      </c>
      <c r="D217">
        <v>2</v>
      </c>
      <c r="E217" t="s">
        <v>4192</v>
      </c>
      <c r="F217" t="s">
        <v>24</v>
      </c>
      <c r="G217">
        <v>133</v>
      </c>
      <c r="H217" t="s">
        <v>167</v>
      </c>
      <c r="I217">
        <v>100</v>
      </c>
      <c r="J217" t="s">
        <v>177</v>
      </c>
      <c r="K217">
        <v>13</v>
      </c>
      <c r="L217">
        <v>14</v>
      </c>
      <c r="M217" t="s">
        <v>357</v>
      </c>
      <c r="N217" t="s">
        <v>3869</v>
      </c>
      <c r="O217">
        <v>1</v>
      </c>
      <c r="P217" t="s">
        <v>3868</v>
      </c>
      <c r="Q217">
        <v>2</v>
      </c>
      <c r="R217" t="s">
        <v>51</v>
      </c>
      <c r="S217">
        <v>8</v>
      </c>
      <c r="T217" t="s">
        <v>36</v>
      </c>
      <c r="U217">
        <v>20.77</v>
      </c>
      <c r="V217">
        <v>13.2</v>
      </c>
    </row>
    <row r="218" spans="1:22" x14ac:dyDescent="0.25">
      <c r="A218" t="s">
        <v>4410</v>
      </c>
      <c r="B218">
        <v>13</v>
      </c>
      <c r="C218">
        <v>7</v>
      </c>
      <c r="D218">
        <v>2</v>
      </c>
      <c r="E218" t="s">
        <v>4192</v>
      </c>
      <c r="F218" t="s">
        <v>24</v>
      </c>
      <c r="G218">
        <v>122</v>
      </c>
      <c r="H218" t="s">
        <v>166</v>
      </c>
      <c r="I218">
        <v>92</v>
      </c>
      <c r="J218" t="s">
        <v>179</v>
      </c>
      <c r="K218">
        <v>13</v>
      </c>
      <c r="L218">
        <v>14</v>
      </c>
      <c r="M218" t="s">
        <v>357</v>
      </c>
      <c r="N218" t="s">
        <v>3869</v>
      </c>
      <c r="O218">
        <v>1</v>
      </c>
      <c r="P218" t="s">
        <v>3868</v>
      </c>
      <c r="Q218">
        <v>2</v>
      </c>
      <c r="R218" t="s">
        <v>51</v>
      </c>
      <c r="S218">
        <v>3</v>
      </c>
      <c r="T218" t="s">
        <v>31</v>
      </c>
      <c r="U218">
        <v>3.26</v>
      </c>
      <c r="V218">
        <v>2.6</v>
      </c>
    </row>
    <row r="219" spans="1:22" x14ac:dyDescent="0.25">
      <c r="A219" t="s">
        <v>4411</v>
      </c>
      <c r="B219">
        <v>13</v>
      </c>
      <c r="C219">
        <v>7</v>
      </c>
      <c r="D219">
        <v>2</v>
      </c>
      <c r="E219" t="s">
        <v>4192</v>
      </c>
      <c r="F219" t="s">
        <v>24</v>
      </c>
      <c r="G219">
        <v>122</v>
      </c>
      <c r="H219" t="s">
        <v>166</v>
      </c>
      <c r="I219">
        <v>92</v>
      </c>
      <c r="J219" t="s">
        <v>179</v>
      </c>
      <c r="K219">
        <v>13</v>
      </c>
      <c r="L219">
        <v>14</v>
      </c>
      <c r="M219" t="s">
        <v>357</v>
      </c>
      <c r="N219" t="s">
        <v>3869</v>
      </c>
      <c r="O219">
        <v>1</v>
      </c>
      <c r="P219" t="s">
        <v>3868</v>
      </c>
      <c r="Q219">
        <v>2</v>
      </c>
      <c r="R219" t="s">
        <v>51</v>
      </c>
      <c r="S219">
        <v>4</v>
      </c>
      <c r="T219" t="s">
        <v>32</v>
      </c>
      <c r="U219">
        <v>3.54</v>
      </c>
      <c r="V219">
        <v>3.18</v>
      </c>
    </row>
    <row r="220" spans="1:22" x14ac:dyDescent="0.25">
      <c r="A220" t="s">
        <v>4412</v>
      </c>
      <c r="B220">
        <v>13</v>
      </c>
      <c r="C220">
        <v>7</v>
      </c>
      <c r="D220">
        <v>2</v>
      </c>
      <c r="E220" t="s">
        <v>4192</v>
      </c>
      <c r="F220" t="s">
        <v>24</v>
      </c>
      <c r="G220">
        <v>122</v>
      </c>
      <c r="H220" t="s">
        <v>166</v>
      </c>
      <c r="I220">
        <v>92</v>
      </c>
      <c r="J220" t="s">
        <v>179</v>
      </c>
      <c r="K220">
        <v>13</v>
      </c>
      <c r="L220">
        <v>14</v>
      </c>
      <c r="M220" t="s">
        <v>357</v>
      </c>
      <c r="N220" t="s">
        <v>3869</v>
      </c>
      <c r="O220">
        <v>1</v>
      </c>
      <c r="P220" t="s">
        <v>3868</v>
      </c>
      <c r="Q220">
        <v>2</v>
      </c>
      <c r="R220" t="s">
        <v>51</v>
      </c>
      <c r="S220">
        <v>6</v>
      </c>
      <c r="T220" t="s">
        <v>34</v>
      </c>
      <c r="U220">
        <v>1.62</v>
      </c>
      <c r="V220">
        <v>1.98</v>
      </c>
    </row>
    <row r="221" spans="1:22" x14ac:dyDescent="0.25">
      <c r="A221" t="s">
        <v>4413</v>
      </c>
      <c r="B221">
        <v>13</v>
      </c>
      <c r="C221">
        <v>7</v>
      </c>
      <c r="D221">
        <v>2</v>
      </c>
      <c r="E221" t="s">
        <v>4192</v>
      </c>
      <c r="F221" t="s">
        <v>24</v>
      </c>
      <c r="G221">
        <v>122</v>
      </c>
      <c r="H221" t="s">
        <v>166</v>
      </c>
      <c r="I221">
        <v>92</v>
      </c>
      <c r="J221" t="s">
        <v>179</v>
      </c>
      <c r="K221">
        <v>13</v>
      </c>
      <c r="L221">
        <v>14</v>
      </c>
      <c r="M221" t="s">
        <v>357</v>
      </c>
      <c r="N221" t="s">
        <v>3869</v>
      </c>
      <c r="O221">
        <v>1</v>
      </c>
      <c r="P221" t="s">
        <v>3868</v>
      </c>
      <c r="Q221">
        <v>2</v>
      </c>
      <c r="R221" t="s">
        <v>51</v>
      </c>
      <c r="S221">
        <v>2</v>
      </c>
      <c r="T221" t="s">
        <v>30</v>
      </c>
      <c r="U221">
        <v>1.61</v>
      </c>
      <c r="V221">
        <v>1.56</v>
      </c>
    </row>
    <row r="222" spans="1:22" x14ac:dyDescent="0.25">
      <c r="A222" t="s">
        <v>4414</v>
      </c>
      <c r="B222">
        <v>13</v>
      </c>
      <c r="C222">
        <v>7</v>
      </c>
      <c r="D222">
        <v>2</v>
      </c>
      <c r="E222" t="s">
        <v>4192</v>
      </c>
      <c r="F222" t="s">
        <v>24</v>
      </c>
      <c r="G222">
        <v>122</v>
      </c>
      <c r="H222" t="s">
        <v>166</v>
      </c>
      <c r="I222">
        <v>92</v>
      </c>
      <c r="J222" t="s">
        <v>179</v>
      </c>
      <c r="K222">
        <v>13</v>
      </c>
      <c r="L222">
        <v>14</v>
      </c>
      <c r="M222" t="s">
        <v>357</v>
      </c>
      <c r="N222" t="s">
        <v>3869</v>
      </c>
      <c r="O222">
        <v>1</v>
      </c>
      <c r="P222" t="s">
        <v>3868</v>
      </c>
      <c r="Q222">
        <v>2</v>
      </c>
      <c r="R222" t="s">
        <v>51</v>
      </c>
      <c r="S222">
        <v>5</v>
      </c>
      <c r="T222" t="s">
        <v>33</v>
      </c>
      <c r="U222">
        <v>1.97</v>
      </c>
      <c r="V222">
        <v>2.21</v>
      </c>
    </row>
    <row r="223" spans="1:22" x14ac:dyDescent="0.25">
      <c r="A223" t="s">
        <v>4415</v>
      </c>
      <c r="B223">
        <v>13</v>
      </c>
      <c r="C223">
        <v>7</v>
      </c>
      <c r="D223">
        <v>2</v>
      </c>
      <c r="E223" t="s">
        <v>4192</v>
      </c>
      <c r="F223" t="s">
        <v>24</v>
      </c>
      <c r="G223">
        <v>122</v>
      </c>
      <c r="H223" t="s">
        <v>166</v>
      </c>
      <c r="I223">
        <v>92</v>
      </c>
      <c r="J223" t="s">
        <v>179</v>
      </c>
      <c r="K223">
        <v>13</v>
      </c>
      <c r="L223">
        <v>14</v>
      </c>
      <c r="M223" t="s">
        <v>357</v>
      </c>
      <c r="N223" t="s">
        <v>3869</v>
      </c>
      <c r="O223">
        <v>1</v>
      </c>
      <c r="P223" t="s">
        <v>3868</v>
      </c>
      <c r="Q223">
        <v>2</v>
      </c>
      <c r="R223" t="s">
        <v>51</v>
      </c>
      <c r="S223">
        <v>1</v>
      </c>
      <c r="T223" t="s">
        <v>29</v>
      </c>
      <c r="U223">
        <v>7.59</v>
      </c>
      <c r="V223">
        <v>4.3099999999999996</v>
      </c>
    </row>
    <row r="224" spans="1:22" x14ac:dyDescent="0.25">
      <c r="A224" t="s">
        <v>4416</v>
      </c>
      <c r="B224">
        <v>13</v>
      </c>
      <c r="C224">
        <v>7</v>
      </c>
      <c r="D224">
        <v>2</v>
      </c>
      <c r="E224" t="s">
        <v>4192</v>
      </c>
      <c r="F224" t="s">
        <v>24</v>
      </c>
      <c r="G224">
        <v>122</v>
      </c>
      <c r="H224" t="s">
        <v>166</v>
      </c>
      <c r="I224">
        <v>92</v>
      </c>
      <c r="J224" t="s">
        <v>179</v>
      </c>
      <c r="K224">
        <v>13</v>
      </c>
      <c r="L224">
        <v>14</v>
      </c>
      <c r="M224" t="s">
        <v>357</v>
      </c>
      <c r="N224" t="s">
        <v>3869</v>
      </c>
      <c r="O224">
        <v>1</v>
      </c>
      <c r="P224" t="s">
        <v>3868</v>
      </c>
      <c r="Q224">
        <v>2</v>
      </c>
      <c r="R224" t="s">
        <v>51</v>
      </c>
      <c r="S224">
        <v>7</v>
      </c>
      <c r="T224" t="s">
        <v>35</v>
      </c>
      <c r="U224">
        <v>16.04</v>
      </c>
      <c r="V224">
        <v>9.74</v>
      </c>
    </row>
    <row r="225" spans="1:22" x14ac:dyDescent="0.25">
      <c r="A225" t="s">
        <v>4417</v>
      </c>
      <c r="B225">
        <v>13</v>
      </c>
      <c r="C225">
        <v>7</v>
      </c>
      <c r="D225">
        <v>2</v>
      </c>
      <c r="E225" t="s">
        <v>4192</v>
      </c>
      <c r="F225" t="s">
        <v>24</v>
      </c>
      <c r="G225">
        <v>122</v>
      </c>
      <c r="H225" t="s">
        <v>166</v>
      </c>
      <c r="I225">
        <v>92</v>
      </c>
      <c r="J225" t="s">
        <v>179</v>
      </c>
      <c r="K225">
        <v>13</v>
      </c>
      <c r="L225">
        <v>14</v>
      </c>
      <c r="M225" t="s">
        <v>357</v>
      </c>
      <c r="N225" t="s">
        <v>3869</v>
      </c>
      <c r="O225">
        <v>1</v>
      </c>
      <c r="P225" t="s">
        <v>3868</v>
      </c>
      <c r="Q225">
        <v>2</v>
      </c>
      <c r="R225" t="s">
        <v>51</v>
      </c>
      <c r="S225">
        <v>8</v>
      </c>
      <c r="T225" t="s">
        <v>36</v>
      </c>
      <c r="U225">
        <v>19.579999999999998</v>
      </c>
      <c r="V225">
        <v>11.99</v>
      </c>
    </row>
    <row r="226" spans="1:22" x14ac:dyDescent="0.25">
      <c r="A226" t="s">
        <v>4418</v>
      </c>
      <c r="B226">
        <v>14</v>
      </c>
      <c r="C226">
        <v>8</v>
      </c>
      <c r="D226">
        <v>2</v>
      </c>
      <c r="E226" t="s">
        <v>4192</v>
      </c>
      <c r="F226" t="s">
        <v>24</v>
      </c>
      <c r="G226">
        <v>133</v>
      </c>
      <c r="H226" t="s">
        <v>167</v>
      </c>
      <c r="I226">
        <v>100</v>
      </c>
      <c r="J226" t="s">
        <v>177</v>
      </c>
      <c r="K226">
        <v>13</v>
      </c>
      <c r="L226">
        <v>14</v>
      </c>
      <c r="M226" t="s">
        <v>357</v>
      </c>
      <c r="N226" t="s">
        <v>3869</v>
      </c>
      <c r="O226">
        <v>1</v>
      </c>
      <c r="P226" t="s">
        <v>3868</v>
      </c>
      <c r="Q226">
        <v>2</v>
      </c>
      <c r="R226" t="s">
        <v>51</v>
      </c>
      <c r="S226">
        <v>3</v>
      </c>
      <c r="T226" t="s">
        <v>31</v>
      </c>
      <c r="U226">
        <v>3.23</v>
      </c>
      <c r="V226">
        <v>2.54</v>
      </c>
    </row>
    <row r="227" spans="1:22" x14ac:dyDescent="0.25">
      <c r="A227" t="s">
        <v>4419</v>
      </c>
      <c r="B227">
        <v>14</v>
      </c>
      <c r="C227">
        <v>8</v>
      </c>
      <c r="D227">
        <v>2</v>
      </c>
      <c r="E227" t="s">
        <v>4192</v>
      </c>
      <c r="F227" t="s">
        <v>24</v>
      </c>
      <c r="G227">
        <v>133</v>
      </c>
      <c r="H227" t="s">
        <v>167</v>
      </c>
      <c r="I227">
        <v>100</v>
      </c>
      <c r="J227" t="s">
        <v>177</v>
      </c>
      <c r="K227">
        <v>13</v>
      </c>
      <c r="L227">
        <v>14</v>
      </c>
      <c r="M227" t="s">
        <v>357</v>
      </c>
      <c r="N227" t="s">
        <v>3869</v>
      </c>
      <c r="O227">
        <v>1</v>
      </c>
      <c r="P227" t="s">
        <v>3868</v>
      </c>
      <c r="Q227">
        <v>2</v>
      </c>
      <c r="R227" t="s">
        <v>51</v>
      </c>
      <c r="S227">
        <v>4</v>
      </c>
      <c r="T227" t="s">
        <v>32</v>
      </c>
      <c r="U227">
        <v>3.6</v>
      </c>
      <c r="V227">
        <v>3.37</v>
      </c>
    </row>
    <row r="228" spans="1:22" x14ac:dyDescent="0.25">
      <c r="A228" t="s">
        <v>4420</v>
      </c>
      <c r="B228">
        <v>14</v>
      </c>
      <c r="C228">
        <v>8</v>
      </c>
      <c r="D228">
        <v>2</v>
      </c>
      <c r="E228" t="s">
        <v>4192</v>
      </c>
      <c r="F228" t="s">
        <v>24</v>
      </c>
      <c r="G228">
        <v>133</v>
      </c>
      <c r="H228" t="s">
        <v>167</v>
      </c>
      <c r="I228">
        <v>100</v>
      </c>
      <c r="J228" t="s">
        <v>177</v>
      </c>
      <c r="K228">
        <v>13</v>
      </c>
      <c r="L228">
        <v>14</v>
      </c>
      <c r="M228" t="s">
        <v>357</v>
      </c>
      <c r="N228" t="s">
        <v>3869</v>
      </c>
      <c r="O228">
        <v>1</v>
      </c>
      <c r="P228" t="s">
        <v>3868</v>
      </c>
      <c r="Q228">
        <v>2</v>
      </c>
      <c r="R228" t="s">
        <v>51</v>
      </c>
      <c r="S228">
        <v>6</v>
      </c>
      <c r="T228" t="s">
        <v>34</v>
      </c>
      <c r="U228">
        <v>1.41</v>
      </c>
      <c r="V228">
        <v>1.94</v>
      </c>
    </row>
    <row r="229" spans="1:22" x14ac:dyDescent="0.25">
      <c r="A229" t="s">
        <v>4421</v>
      </c>
      <c r="B229">
        <v>14</v>
      </c>
      <c r="C229">
        <v>8</v>
      </c>
      <c r="D229">
        <v>2</v>
      </c>
      <c r="E229" t="s">
        <v>4192</v>
      </c>
      <c r="F229" t="s">
        <v>24</v>
      </c>
      <c r="G229">
        <v>133</v>
      </c>
      <c r="H229" t="s">
        <v>167</v>
      </c>
      <c r="I229">
        <v>100</v>
      </c>
      <c r="J229" t="s">
        <v>177</v>
      </c>
      <c r="K229">
        <v>13</v>
      </c>
      <c r="L229">
        <v>14</v>
      </c>
      <c r="M229" t="s">
        <v>357</v>
      </c>
      <c r="N229" t="s">
        <v>3869</v>
      </c>
      <c r="O229">
        <v>1</v>
      </c>
      <c r="P229" t="s">
        <v>3868</v>
      </c>
      <c r="Q229">
        <v>2</v>
      </c>
      <c r="R229" t="s">
        <v>51</v>
      </c>
      <c r="S229">
        <v>2</v>
      </c>
      <c r="T229" t="s">
        <v>30</v>
      </c>
      <c r="U229">
        <v>1.82</v>
      </c>
      <c r="V229">
        <v>1.98</v>
      </c>
    </row>
    <row r="230" spans="1:22" x14ac:dyDescent="0.25">
      <c r="A230" t="s">
        <v>4422</v>
      </c>
      <c r="B230">
        <v>14</v>
      </c>
      <c r="C230">
        <v>8</v>
      </c>
      <c r="D230">
        <v>2</v>
      </c>
      <c r="E230" t="s">
        <v>4192</v>
      </c>
      <c r="F230" t="s">
        <v>24</v>
      </c>
      <c r="G230">
        <v>133</v>
      </c>
      <c r="H230" t="s">
        <v>167</v>
      </c>
      <c r="I230">
        <v>100</v>
      </c>
      <c r="J230" t="s">
        <v>177</v>
      </c>
      <c r="K230">
        <v>13</v>
      </c>
      <c r="L230">
        <v>14</v>
      </c>
      <c r="M230" t="s">
        <v>357</v>
      </c>
      <c r="N230" t="s">
        <v>3869</v>
      </c>
      <c r="O230">
        <v>1</v>
      </c>
      <c r="P230" t="s">
        <v>3868</v>
      </c>
      <c r="Q230">
        <v>2</v>
      </c>
      <c r="R230" t="s">
        <v>51</v>
      </c>
      <c r="S230">
        <v>5</v>
      </c>
      <c r="T230" t="s">
        <v>33</v>
      </c>
      <c r="U230">
        <v>2.08</v>
      </c>
      <c r="V230">
        <v>2.33</v>
      </c>
    </row>
    <row r="231" spans="1:22" x14ac:dyDescent="0.25">
      <c r="A231" t="s">
        <v>4423</v>
      </c>
      <c r="B231">
        <v>14</v>
      </c>
      <c r="C231">
        <v>8</v>
      </c>
      <c r="D231">
        <v>2</v>
      </c>
      <c r="E231" t="s">
        <v>4192</v>
      </c>
      <c r="F231" t="s">
        <v>24</v>
      </c>
      <c r="G231">
        <v>133</v>
      </c>
      <c r="H231" t="s">
        <v>167</v>
      </c>
      <c r="I231">
        <v>100</v>
      </c>
      <c r="J231" t="s">
        <v>177</v>
      </c>
      <c r="K231">
        <v>13</v>
      </c>
      <c r="L231">
        <v>14</v>
      </c>
      <c r="M231" t="s">
        <v>357</v>
      </c>
      <c r="N231" t="s">
        <v>3869</v>
      </c>
      <c r="O231">
        <v>1</v>
      </c>
      <c r="P231" t="s">
        <v>3868</v>
      </c>
      <c r="Q231">
        <v>2</v>
      </c>
      <c r="R231" t="s">
        <v>51</v>
      </c>
      <c r="S231">
        <v>1</v>
      </c>
      <c r="T231" t="s">
        <v>29</v>
      </c>
      <c r="U231">
        <v>8.6199999999999992</v>
      </c>
      <c r="V231">
        <v>4.6500000000000004</v>
      </c>
    </row>
    <row r="232" spans="1:22" x14ac:dyDescent="0.25">
      <c r="A232" t="s">
        <v>4424</v>
      </c>
      <c r="B232">
        <v>14</v>
      </c>
      <c r="C232">
        <v>8</v>
      </c>
      <c r="D232">
        <v>2</v>
      </c>
      <c r="E232" t="s">
        <v>4192</v>
      </c>
      <c r="F232" t="s">
        <v>24</v>
      </c>
      <c r="G232">
        <v>133</v>
      </c>
      <c r="H232" t="s">
        <v>167</v>
      </c>
      <c r="I232">
        <v>100</v>
      </c>
      <c r="J232" t="s">
        <v>177</v>
      </c>
      <c r="K232">
        <v>13</v>
      </c>
      <c r="L232">
        <v>14</v>
      </c>
      <c r="M232" t="s">
        <v>357</v>
      </c>
      <c r="N232" t="s">
        <v>3869</v>
      </c>
      <c r="O232">
        <v>1</v>
      </c>
      <c r="P232" t="s">
        <v>3868</v>
      </c>
      <c r="Q232">
        <v>2</v>
      </c>
      <c r="R232" t="s">
        <v>51</v>
      </c>
      <c r="S232">
        <v>7</v>
      </c>
      <c r="T232" t="s">
        <v>35</v>
      </c>
      <c r="U232">
        <v>17.170000000000002</v>
      </c>
      <c r="V232">
        <v>10.63</v>
      </c>
    </row>
    <row r="233" spans="1:22" x14ac:dyDescent="0.25">
      <c r="A233" t="s">
        <v>4425</v>
      </c>
      <c r="B233">
        <v>14</v>
      </c>
      <c r="C233">
        <v>8</v>
      </c>
      <c r="D233">
        <v>2</v>
      </c>
      <c r="E233" t="s">
        <v>4192</v>
      </c>
      <c r="F233" t="s">
        <v>24</v>
      </c>
      <c r="G233">
        <v>133</v>
      </c>
      <c r="H233" t="s">
        <v>167</v>
      </c>
      <c r="I233">
        <v>100</v>
      </c>
      <c r="J233" t="s">
        <v>177</v>
      </c>
      <c r="K233">
        <v>13</v>
      </c>
      <c r="L233">
        <v>14</v>
      </c>
      <c r="M233" t="s">
        <v>357</v>
      </c>
      <c r="N233" t="s">
        <v>3869</v>
      </c>
      <c r="O233">
        <v>1</v>
      </c>
      <c r="P233" t="s">
        <v>3868</v>
      </c>
      <c r="Q233">
        <v>2</v>
      </c>
      <c r="R233" t="s">
        <v>51</v>
      </c>
      <c r="S233">
        <v>8</v>
      </c>
      <c r="T233" t="s">
        <v>36</v>
      </c>
      <c r="U233">
        <v>20.77</v>
      </c>
      <c r="V233">
        <v>13.2</v>
      </c>
    </row>
    <row r="234" spans="1:22" x14ac:dyDescent="0.25">
      <c r="A234" t="s">
        <v>4426</v>
      </c>
      <c r="B234">
        <v>14</v>
      </c>
      <c r="C234">
        <v>8</v>
      </c>
      <c r="D234">
        <v>2</v>
      </c>
      <c r="E234" t="s">
        <v>4192</v>
      </c>
      <c r="F234" t="s">
        <v>24</v>
      </c>
      <c r="G234">
        <v>122</v>
      </c>
      <c r="H234" t="s">
        <v>166</v>
      </c>
      <c r="I234">
        <v>92</v>
      </c>
      <c r="J234" t="s">
        <v>179</v>
      </c>
      <c r="K234">
        <v>13</v>
      </c>
      <c r="L234">
        <v>14</v>
      </c>
      <c r="M234" t="s">
        <v>357</v>
      </c>
      <c r="N234" t="s">
        <v>3869</v>
      </c>
      <c r="O234">
        <v>1</v>
      </c>
      <c r="P234" t="s">
        <v>3868</v>
      </c>
      <c r="Q234">
        <v>2</v>
      </c>
      <c r="R234" t="s">
        <v>51</v>
      </c>
      <c r="S234">
        <v>3</v>
      </c>
      <c r="T234" t="s">
        <v>31</v>
      </c>
      <c r="U234">
        <v>3.26</v>
      </c>
      <c r="V234">
        <v>2.6</v>
      </c>
    </row>
    <row r="235" spans="1:22" x14ac:dyDescent="0.25">
      <c r="A235" t="s">
        <v>4427</v>
      </c>
      <c r="B235">
        <v>14</v>
      </c>
      <c r="C235">
        <v>8</v>
      </c>
      <c r="D235">
        <v>2</v>
      </c>
      <c r="E235" t="s">
        <v>4192</v>
      </c>
      <c r="F235" t="s">
        <v>24</v>
      </c>
      <c r="G235">
        <v>122</v>
      </c>
      <c r="H235" t="s">
        <v>166</v>
      </c>
      <c r="I235">
        <v>92</v>
      </c>
      <c r="J235" t="s">
        <v>179</v>
      </c>
      <c r="K235">
        <v>13</v>
      </c>
      <c r="L235">
        <v>14</v>
      </c>
      <c r="M235" t="s">
        <v>357</v>
      </c>
      <c r="N235" t="s">
        <v>3869</v>
      </c>
      <c r="O235">
        <v>1</v>
      </c>
      <c r="P235" t="s">
        <v>3868</v>
      </c>
      <c r="Q235">
        <v>2</v>
      </c>
      <c r="R235" t="s">
        <v>51</v>
      </c>
      <c r="S235">
        <v>4</v>
      </c>
      <c r="T235" t="s">
        <v>32</v>
      </c>
      <c r="U235">
        <v>3.54</v>
      </c>
      <c r="V235">
        <v>3.18</v>
      </c>
    </row>
    <row r="236" spans="1:22" x14ac:dyDescent="0.25">
      <c r="A236" t="s">
        <v>4428</v>
      </c>
      <c r="B236">
        <v>14</v>
      </c>
      <c r="C236">
        <v>8</v>
      </c>
      <c r="D236">
        <v>2</v>
      </c>
      <c r="E236" t="s">
        <v>4192</v>
      </c>
      <c r="F236" t="s">
        <v>24</v>
      </c>
      <c r="G236">
        <v>122</v>
      </c>
      <c r="H236" t="s">
        <v>166</v>
      </c>
      <c r="I236">
        <v>92</v>
      </c>
      <c r="J236" t="s">
        <v>179</v>
      </c>
      <c r="K236">
        <v>13</v>
      </c>
      <c r="L236">
        <v>14</v>
      </c>
      <c r="M236" t="s">
        <v>357</v>
      </c>
      <c r="N236" t="s">
        <v>3869</v>
      </c>
      <c r="O236">
        <v>1</v>
      </c>
      <c r="P236" t="s">
        <v>3868</v>
      </c>
      <c r="Q236">
        <v>2</v>
      </c>
      <c r="R236" t="s">
        <v>51</v>
      </c>
      <c r="S236">
        <v>6</v>
      </c>
      <c r="T236" t="s">
        <v>34</v>
      </c>
      <c r="U236">
        <v>1.62</v>
      </c>
      <c r="V236">
        <v>1.98</v>
      </c>
    </row>
    <row r="237" spans="1:22" x14ac:dyDescent="0.25">
      <c r="A237" t="s">
        <v>4429</v>
      </c>
      <c r="B237">
        <v>14</v>
      </c>
      <c r="C237">
        <v>8</v>
      </c>
      <c r="D237">
        <v>2</v>
      </c>
      <c r="E237" t="s">
        <v>4192</v>
      </c>
      <c r="F237" t="s">
        <v>24</v>
      </c>
      <c r="G237">
        <v>122</v>
      </c>
      <c r="H237" t="s">
        <v>166</v>
      </c>
      <c r="I237">
        <v>92</v>
      </c>
      <c r="J237" t="s">
        <v>179</v>
      </c>
      <c r="K237">
        <v>13</v>
      </c>
      <c r="L237">
        <v>14</v>
      </c>
      <c r="M237" t="s">
        <v>357</v>
      </c>
      <c r="N237" t="s">
        <v>3869</v>
      </c>
      <c r="O237">
        <v>1</v>
      </c>
      <c r="P237" t="s">
        <v>3868</v>
      </c>
      <c r="Q237">
        <v>2</v>
      </c>
      <c r="R237" t="s">
        <v>51</v>
      </c>
      <c r="S237">
        <v>2</v>
      </c>
      <c r="T237" t="s">
        <v>30</v>
      </c>
      <c r="U237">
        <v>1.61</v>
      </c>
      <c r="V237">
        <v>1.56</v>
      </c>
    </row>
    <row r="238" spans="1:22" x14ac:dyDescent="0.25">
      <c r="A238" t="s">
        <v>4430</v>
      </c>
      <c r="B238">
        <v>14</v>
      </c>
      <c r="C238">
        <v>8</v>
      </c>
      <c r="D238">
        <v>2</v>
      </c>
      <c r="E238" t="s">
        <v>4192</v>
      </c>
      <c r="F238" t="s">
        <v>24</v>
      </c>
      <c r="G238">
        <v>122</v>
      </c>
      <c r="H238" t="s">
        <v>166</v>
      </c>
      <c r="I238">
        <v>92</v>
      </c>
      <c r="J238" t="s">
        <v>179</v>
      </c>
      <c r="K238">
        <v>13</v>
      </c>
      <c r="L238">
        <v>14</v>
      </c>
      <c r="M238" t="s">
        <v>357</v>
      </c>
      <c r="N238" t="s">
        <v>3869</v>
      </c>
      <c r="O238">
        <v>1</v>
      </c>
      <c r="P238" t="s">
        <v>3868</v>
      </c>
      <c r="Q238">
        <v>2</v>
      </c>
      <c r="R238" t="s">
        <v>51</v>
      </c>
      <c r="S238">
        <v>5</v>
      </c>
      <c r="T238" t="s">
        <v>33</v>
      </c>
      <c r="U238">
        <v>1.97</v>
      </c>
      <c r="V238">
        <v>2.21</v>
      </c>
    </row>
    <row r="239" spans="1:22" x14ac:dyDescent="0.25">
      <c r="A239" t="s">
        <v>4431</v>
      </c>
      <c r="B239">
        <v>14</v>
      </c>
      <c r="C239">
        <v>8</v>
      </c>
      <c r="D239">
        <v>2</v>
      </c>
      <c r="E239" t="s">
        <v>4192</v>
      </c>
      <c r="F239" t="s">
        <v>24</v>
      </c>
      <c r="G239">
        <v>122</v>
      </c>
      <c r="H239" t="s">
        <v>166</v>
      </c>
      <c r="I239">
        <v>92</v>
      </c>
      <c r="J239" t="s">
        <v>179</v>
      </c>
      <c r="K239">
        <v>13</v>
      </c>
      <c r="L239">
        <v>14</v>
      </c>
      <c r="M239" t="s">
        <v>357</v>
      </c>
      <c r="N239" t="s">
        <v>3869</v>
      </c>
      <c r="O239">
        <v>1</v>
      </c>
      <c r="P239" t="s">
        <v>3868</v>
      </c>
      <c r="Q239">
        <v>2</v>
      </c>
      <c r="R239" t="s">
        <v>51</v>
      </c>
      <c r="S239">
        <v>1</v>
      </c>
      <c r="T239" t="s">
        <v>29</v>
      </c>
      <c r="U239">
        <v>7.59</v>
      </c>
      <c r="V239">
        <v>4.3099999999999996</v>
      </c>
    </row>
    <row r="240" spans="1:22" x14ac:dyDescent="0.25">
      <c r="A240" t="s">
        <v>4432</v>
      </c>
      <c r="B240">
        <v>14</v>
      </c>
      <c r="C240">
        <v>8</v>
      </c>
      <c r="D240">
        <v>2</v>
      </c>
      <c r="E240" t="s">
        <v>4192</v>
      </c>
      <c r="F240" t="s">
        <v>24</v>
      </c>
      <c r="G240">
        <v>122</v>
      </c>
      <c r="H240" t="s">
        <v>166</v>
      </c>
      <c r="I240">
        <v>92</v>
      </c>
      <c r="J240" t="s">
        <v>179</v>
      </c>
      <c r="K240">
        <v>13</v>
      </c>
      <c r="L240">
        <v>14</v>
      </c>
      <c r="M240" t="s">
        <v>357</v>
      </c>
      <c r="N240" t="s">
        <v>3869</v>
      </c>
      <c r="O240">
        <v>1</v>
      </c>
      <c r="P240" t="s">
        <v>3868</v>
      </c>
      <c r="Q240">
        <v>2</v>
      </c>
      <c r="R240" t="s">
        <v>51</v>
      </c>
      <c r="S240">
        <v>7</v>
      </c>
      <c r="T240" t="s">
        <v>35</v>
      </c>
      <c r="U240">
        <v>16.04</v>
      </c>
      <c r="V240">
        <v>9.74</v>
      </c>
    </row>
    <row r="241" spans="1:22" x14ac:dyDescent="0.25">
      <c r="A241" t="s">
        <v>4433</v>
      </c>
      <c r="B241">
        <v>14</v>
      </c>
      <c r="C241">
        <v>8</v>
      </c>
      <c r="D241">
        <v>2</v>
      </c>
      <c r="E241" t="s">
        <v>4192</v>
      </c>
      <c r="F241" t="s">
        <v>24</v>
      </c>
      <c r="G241">
        <v>122</v>
      </c>
      <c r="H241" t="s">
        <v>166</v>
      </c>
      <c r="I241">
        <v>92</v>
      </c>
      <c r="J241" t="s">
        <v>179</v>
      </c>
      <c r="K241">
        <v>13</v>
      </c>
      <c r="L241">
        <v>14</v>
      </c>
      <c r="M241" t="s">
        <v>357</v>
      </c>
      <c r="N241" t="s">
        <v>3869</v>
      </c>
      <c r="O241">
        <v>1</v>
      </c>
      <c r="P241" t="s">
        <v>3868</v>
      </c>
      <c r="Q241">
        <v>2</v>
      </c>
      <c r="R241" t="s">
        <v>51</v>
      </c>
      <c r="S241">
        <v>8</v>
      </c>
      <c r="T241" t="s">
        <v>36</v>
      </c>
      <c r="U241">
        <v>19.579999999999998</v>
      </c>
      <c r="V241">
        <v>11.99</v>
      </c>
    </row>
    <row r="242" spans="1:22" x14ac:dyDescent="0.25">
      <c r="A242" t="s">
        <v>4434</v>
      </c>
      <c r="B242">
        <v>15</v>
      </c>
      <c r="C242">
        <v>9</v>
      </c>
      <c r="D242">
        <v>2</v>
      </c>
      <c r="E242" t="s">
        <v>4192</v>
      </c>
      <c r="F242" t="s">
        <v>24</v>
      </c>
      <c r="G242">
        <v>158</v>
      </c>
      <c r="H242" t="s">
        <v>169</v>
      </c>
      <c r="I242">
        <v>141</v>
      </c>
      <c r="J242" t="s">
        <v>177</v>
      </c>
      <c r="K242">
        <v>15</v>
      </c>
      <c r="L242">
        <v>16</v>
      </c>
      <c r="M242" t="s">
        <v>357</v>
      </c>
      <c r="N242" t="s">
        <v>3869</v>
      </c>
      <c r="O242">
        <v>1</v>
      </c>
      <c r="P242" t="s">
        <v>3868</v>
      </c>
      <c r="Q242">
        <v>2</v>
      </c>
      <c r="R242" t="s">
        <v>51</v>
      </c>
      <c r="S242">
        <v>3</v>
      </c>
      <c r="T242" t="s">
        <v>31</v>
      </c>
      <c r="U242">
        <v>3.46</v>
      </c>
      <c r="V242">
        <v>3.02</v>
      </c>
    </row>
    <row r="243" spans="1:22" x14ac:dyDescent="0.25">
      <c r="A243" t="s">
        <v>4435</v>
      </c>
      <c r="B243">
        <v>15</v>
      </c>
      <c r="C243">
        <v>9</v>
      </c>
      <c r="D243">
        <v>2</v>
      </c>
      <c r="E243" t="s">
        <v>4192</v>
      </c>
      <c r="F243" t="s">
        <v>24</v>
      </c>
      <c r="G243">
        <v>135</v>
      </c>
      <c r="H243" t="s">
        <v>170</v>
      </c>
      <c r="I243">
        <v>142</v>
      </c>
      <c r="J243" t="s">
        <v>177</v>
      </c>
      <c r="K243">
        <v>15</v>
      </c>
      <c r="L243">
        <v>16</v>
      </c>
      <c r="M243" t="s">
        <v>357</v>
      </c>
      <c r="N243" t="s">
        <v>3869</v>
      </c>
      <c r="O243">
        <v>1</v>
      </c>
      <c r="P243" t="s">
        <v>3868</v>
      </c>
      <c r="Q243">
        <v>2</v>
      </c>
      <c r="R243" t="s">
        <v>51</v>
      </c>
      <c r="S243">
        <v>4</v>
      </c>
      <c r="T243" t="s">
        <v>32</v>
      </c>
      <c r="U243">
        <v>3.97</v>
      </c>
      <c r="V243">
        <v>3.25</v>
      </c>
    </row>
    <row r="244" spans="1:22" x14ac:dyDescent="0.25">
      <c r="A244" t="s">
        <v>4436</v>
      </c>
      <c r="B244">
        <v>15</v>
      </c>
      <c r="C244">
        <v>9</v>
      </c>
      <c r="D244">
        <v>2</v>
      </c>
      <c r="E244" t="s">
        <v>4192</v>
      </c>
      <c r="F244" t="s">
        <v>24</v>
      </c>
      <c r="G244">
        <v>135</v>
      </c>
      <c r="H244" t="s">
        <v>170</v>
      </c>
      <c r="I244">
        <v>142</v>
      </c>
      <c r="J244" t="s">
        <v>177</v>
      </c>
      <c r="K244">
        <v>15</v>
      </c>
      <c r="L244">
        <v>16</v>
      </c>
      <c r="M244" t="s">
        <v>357</v>
      </c>
      <c r="N244" t="s">
        <v>3869</v>
      </c>
      <c r="O244">
        <v>1</v>
      </c>
      <c r="P244" t="s">
        <v>3868</v>
      </c>
      <c r="Q244">
        <v>2</v>
      </c>
      <c r="R244" t="s">
        <v>51</v>
      </c>
      <c r="S244">
        <v>6</v>
      </c>
      <c r="T244" t="s">
        <v>34</v>
      </c>
      <c r="U244">
        <v>1.89</v>
      </c>
      <c r="V244">
        <v>2.57</v>
      </c>
    </row>
    <row r="245" spans="1:22" x14ac:dyDescent="0.25">
      <c r="A245" t="s">
        <v>4437</v>
      </c>
      <c r="B245">
        <v>15</v>
      </c>
      <c r="C245">
        <v>9</v>
      </c>
      <c r="D245">
        <v>2</v>
      </c>
      <c r="E245" t="s">
        <v>4192</v>
      </c>
      <c r="F245" t="s">
        <v>24</v>
      </c>
      <c r="G245">
        <v>135</v>
      </c>
      <c r="H245" t="s">
        <v>170</v>
      </c>
      <c r="I245">
        <v>142</v>
      </c>
      <c r="J245" t="s">
        <v>177</v>
      </c>
      <c r="K245">
        <v>15</v>
      </c>
      <c r="L245">
        <v>16</v>
      </c>
      <c r="M245" t="s">
        <v>357</v>
      </c>
      <c r="N245" t="s">
        <v>3869</v>
      </c>
      <c r="O245">
        <v>1</v>
      </c>
      <c r="P245" t="s">
        <v>3868</v>
      </c>
      <c r="Q245">
        <v>2</v>
      </c>
      <c r="R245" t="s">
        <v>51</v>
      </c>
      <c r="S245">
        <v>2</v>
      </c>
      <c r="T245" t="s">
        <v>30</v>
      </c>
      <c r="U245">
        <v>1.83</v>
      </c>
      <c r="V245">
        <v>2.13</v>
      </c>
    </row>
    <row r="246" spans="1:22" x14ac:dyDescent="0.25">
      <c r="A246" t="s">
        <v>4438</v>
      </c>
      <c r="B246">
        <v>15</v>
      </c>
      <c r="C246">
        <v>9</v>
      </c>
      <c r="D246">
        <v>2</v>
      </c>
      <c r="E246" t="s">
        <v>4192</v>
      </c>
      <c r="F246" t="s">
        <v>24</v>
      </c>
      <c r="G246">
        <v>135</v>
      </c>
      <c r="H246" t="s">
        <v>170</v>
      </c>
      <c r="I246">
        <v>142</v>
      </c>
      <c r="J246" t="s">
        <v>177</v>
      </c>
      <c r="K246">
        <v>15</v>
      </c>
      <c r="L246">
        <v>16</v>
      </c>
      <c r="M246" t="s">
        <v>357</v>
      </c>
      <c r="N246" t="s">
        <v>3869</v>
      </c>
      <c r="O246">
        <v>1</v>
      </c>
      <c r="P246" t="s">
        <v>3868</v>
      </c>
      <c r="Q246">
        <v>2</v>
      </c>
      <c r="R246" t="s">
        <v>51</v>
      </c>
      <c r="S246">
        <v>5</v>
      </c>
      <c r="T246" t="s">
        <v>33</v>
      </c>
      <c r="U246">
        <v>1.91</v>
      </c>
      <c r="V246">
        <v>2.4900000000000002</v>
      </c>
    </row>
    <row r="247" spans="1:22" x14ac:dyDescent="0.25">
      <c r="A247" t="s">
        <v>4439</v>
      </c>
      <c r="B247">
        <v>15</v>
      </c>
      <c r="C247">
        <v>9</v>
      </c>
      <c r="D247">
        <v>2</v>
      </c>
      <c r="E247" t="s">
        <v>4192</v>
      </c>
      <c r="F247" t="s">
        <v>24</v>
      </c>
      <c r="G247">
        <v>158</v>
      </c>
      <c r="H247" t="s">
        <v>169</v>
      </c>
      <c r="I247">
        <v>141</v>
      </c>
      <c r="J247" t="s">
        <v>177</v>
      </c>
      <c r="K247">
        <v>15</v>
      </c>
      <c r="L247">
        <v>16</v>
      </c>
      <c r="M247" t="s">
        <v>357</v>
      </c>
      <c r="N247" t="s">
        <v>3869</v>
      </c>
      <c r="O247">
        <v>1</v>
      </c>
      <c r="P247" t="s">
        <v>3868</v>
      </c>
      <c r="Q247">
        <v>2</v>
      </c>
      <c r="R247" t="s">
        <v>51</v>
      </c>
      <c r="S247">
        <v>1</v>
      </c>
      <c r="T247" t="s">
        <v>29</v>
      </c>
      <c r="U247">
        <v>8.83</v>
      </c>
      <c r="V247">
        <v>4.7300000000000004</v>
      </c>
    </row>
    <row r="248" spans="1:22" x14ac:dyDescent="0.25">
      <c r="A248" t="s">
        <v>4440</v>
      </c>
      <c r="B248">
        <v>15</v>
      </c>
      <c r="C248">
        <v>9</v>
      </c>
      <c r="D248">
        <v>2</v>
      </c>
      <c r="E248" t="s">
        <v>4192</v>
      </c>
      <c r="F248" t="s">
        <v>24</v>
      </c>
      <c r="G248">
        <v>135</v>
      </c>
      <c r="H248" t="s">
        <v>170</v>
      </c>
      <c r="I248">
        <v>142</v>
      </c>
      <c r="J248" t="s">
        <v>177</v>
      </c>
      <c r="K248">
        <v>15</v>
      </c>
      <c r="L248">
        <v>16</v>
      </c>
      <c r="M248" t="s">
        <v>357</v>
      </c>
      <c r="N248" t="s">
        <v>3869</v>
      </c>
      <c r="O248">
        <v>1</v>
      </c>
      <c r="P248" t="s">
        <v>3868</v>
      </c>
      <c r="Q248">
        <v>2</v>
      </c>
      <c r="R248" t="s">
        <v>51</v>
      </c>
      <c r="S248">
        <v>7</v>
      </c>
      <c r="T248" t="s">
        <v>35</v>
      </c>
      <c r="U248">
        <v>17.920000000000002</v>
      </c>
      <c r="V248">
        <v>12.14</v>
      </c>
    </row>
    <row r="249" spans="1:22" x14ac:dyDescent="0.25">
      <c r="A249" t="s">
        <v>4441</v>
      </c>
      <c r="B249">
        <v>15</v>
      </c>
      <c r="C249">
        <v>9</v>
      </c>
      <c r="D249">
        <v>2</v>
      </c>
      <c r="E249" t="s">
        <v>4192</v>
      </c>
      <c r="F249" t="s">
        <v>24</v>
      </c>
      <c r="G249">
        <v>135</v>
      </c>
      <c r="H249" t="s">
        <v>170</v>
      </c>
      <c r="I249">
        <v>142</v>
      </c>
      <c r="J249" t="s">
        <v>177</v>
      </c>
      <c r="K249">
        <v>15</v>
      </c>
      <c r="L249">
        <v>16</v>
      </c>
      <c r="M249" t="s">
        <v>357</v>
      </c>
      <c r="N249" t="s">
        <v>3869</v>
      </c>
      <c r="O249">
        <v>1</v>
      </c>
      <c r="P249" t="s">
        <v>3868</v>
      </c>
      <c r="Q249">
        <v>2</v>
      </c>
      <c r="R249" t="s">
        <v>51</v>
      </c>
      <c r="S249">
        <v>8</v>
      </c>
      <c r="T249" t="s">
        <v>36</v>
      </c>
      <c r="U249">
        <v>21.89</v>
      </c>
      <c r="V249">
        <v>14.39</v>
      </c>
    </row>
    <row r="250" spans="1:22" x14ac:dyDescent="0.25">
      <c r="A250" t="s">
        <v>4442</v>
      </c>
      <c r="B250">
        <v>15</v>
      </c>
      <c r="C250">
        <v>9</v>
      </c>
      <c r="D250">
        <v>2</v>
      </c>
      <c r="E250" t="s">
        <v>4192</v>
      </c>
      <c r="F250" t="s">
        <v>24</v>
      </c>
      <c r="G250">
        <v>124</v>
      </c>
      <c r="H250" t="s">
        <v>168</v>
      </c>
      <c r="I250">
        <v>80</v>
      </c>
      <c r="J250" t="s">
        <v>179</v>
      </c>
      <c r="K250">
        <v>15</v>
      </c>
      <c r="L250">
        <v>16</v>
      </c>
      <c r="M250" t="s">
        <v>357</v>
      </c>
      <c r="N250" t="s">
        <v>3869</v>
      </c>
      <c r="O250">
        <v>1</v>
      </c>
      <c r="P250" t="s">
        <v>3868</v>
      </c>
      <c r="Q250">
        <v>2</v>
      </c>
      <c r="R250" t="s">
        <v>51</v>
      </c>
      <c r="S250">
        <v>3</v>
      </c>
      <c r="T250" t="s">
        <v>31</v>
      </c>
      <c r="U250">
        <v>3.73</v>
      </c>
      <c r="V250">
        <v>2.75</v>
      </c>
    </row>
    <row r="251" spans="1:22" x14ac:dyDescent="0.25">
      <c r="A251" t="s">
        <v>4443</v>
      </c>
      <c r="B251">
        <v>15</v>
      </c>
      <c r="C251">
        <v>9</v>
      </c>
      <c r="D251">
        <v>2</v>
      </c>
      <c r="E251" t="s">
        <v>4192</v>
      </c>
      <c r="F251" t="s">
        <v>24</v>
      </c>
      <c r="G251">
        <v>124</v>
      </c>
      <c r="H251" t="s">
        <v>168</v>
      </c>
      <c r="I251">
        <v>80</v>
      </c>
      <c r="J251" t="s">
        <v>179</v>
      </c>
      <c r="K251">
        <v>15</v>
      </c>
      <c r="L251">
        <v>16</v>
      </c>
      <c r="M251" t="s">
        <v>357</v>
      </c>
      <c r="N251" t="s">
        <v>3869</v>
      </c>
      <c r="O251">
        <v>1</v>
      </c>
      <c r="P251" t="s">
        <v>3868</v>
      </c>
      <c r="Q251">
        <v>2</v>
      </c>
      <c r="R251" t="s">
        <v>51</v>
      </c>
      <c r="S251">
        <v>4</v>
      </c>
      <c r="T251" t="s">
        <v>32</v>
      </c>
      <c r="U251">
        <v>5.21</v>
      </c>
      <c r="V251">
        <v>3.51</v>
      </c>
    </row>
    <row r="252" spans="1:22" x14ac:dyDescent="0.25">
      <c r="A252" t="s">
        <v>4444</v>
      </c>
      <c r="B252">
        <v>15</v>
      </c>
      <c r="C252">
        <v>9</v>
      </c>
      <c r="D252">
        <v>2</v>
      </c>
      <c r="E252" t="s">
        <v>4192</v>
      </c>
      <c r="F252" t="s">
        <v>24</v>
      </c>
      <c r="G252">
        <v>124</v>
      </c>
      <c r="H252" t="s">
        <v>168</v>
      </c>
      <c r="I252">
        <v>80</v>
      </c>
      <c r="J252" t="s">
        <v>179</v>
      </c>
      <c r="K252">
        <v>15</v>
      </c>
      <c r="L252">
        <v>16</v>
      </c>
      <c r="M252" t="s">
        <v>357</v>
      </c>
      <c r="N252" t="s">
        <v>3869</v>
      </c>
      <c r="O252">
        <v>1</v>
      </c>
      <c r="P252" t="s">
        <v>3868</v>
      </c>
      <c r="Q252">
        <v>2</v>
      </c>
      <c r="R252" t="s">
        <v>51</v>
      </c>
      <c r="S252">
        <v>6</v>
      </c>
      <c r="T252" t="s">
        <v>34</v>
      </c>
      <c r="U252">
        <v>2.58</v>
      </c>
      <c r="V252">
        <v>3.03</v>
      </c>
    </row>
    <row r="253" spans="1:22" x14ac:dyDescent="0.25">
      <c r="A253" t="s">
        <v>4445</v>
      </c>
      <c r="B253">
        <v>15</v>
      </c>
      <c r="C253">
        <v>9</v>
      </c>
      <c r="D253">
        <v>2</v>
      </c>
      <c r="E253" t="s">
        <v>4192</v>
      </c>
      <c r="F253" t="s">
        <v>24</v>
      </c>
      <c r="G253">
        <v>124</v>
      </c>
      <c r="H253" t="s">
        <v>168</v>
      </c>
      <c r="I253">
        <v>80</v>
      </c>
      <c r="J253" t="s">
        <v>179</v>
      </c>
      <c r="K253">
        <v>15</v>
      </c>
      <c r="L253">
        <v>16</v>
      </c>
      <c r="M253" t="s">
        <v>357</v>
      </c>
      <c r="N253" t="s">
        <v>3869</v>
      </c>
      <c r="O253">
        <v>1</v>
      </c>
      <c r="P253" t="s">
        <v>3868</v>
      </c>
      <c r="Q253">
        <v>2</v>
      </c>
      <c r="R253" t="s">
        <v>51</v>
      </c>
      <c r="S253">
        <v>2</v>
      </c>
      <c r="T253" t="s">
        <v>30</v>
      </c>
      <c r="U253">
        <v>2.19</v>
      </c>
      <c r="V253">
        <v>2.34</v>
      </c>
    </row>
    <row r="254" spans="1:22" x14ac:dyDescent="0.25">
      <c r="A254" t="s">
        <v>4446</v>
      </c>
      <c r="B254">
        <v>15</v>
      </c>
      <c r="C254">
        <v>9</v>
      </c>
      <c r="D254">
        <v>2</v>
      </c>
      <c r="E254" t="s">
        <v>4192</v>
      </c>
      <c r="F254" t="s">
        <v>24</v>
      </c>
      <c r="G254">
        <v>124</v>
      </c>
      <c r="H254" t="s">
        <v>168</v>
      </c>
      <c r="I254">
        <v>80</v>
      </c>
      <c r="J254" t="s">
        <v>179</v>
      </c>
      <c r="K254">
        <v>15</v>
      </c>
      <c r="L254">
        <v>16</v>
      </c>
      <c r="M254" t="s">
        <v>357</v>
      </c>
      <c r="N254" t="s">
        <v>3869</v>
      </c>
      <c r="O254">
        <v>1</v>
      </c>
      <c r="P254" t="s">
        <v>3868</v>
      </c>
      <c r="Q254">
        <v>2</v>
      </c>
      <c r="R254" t="s">
        <v>51</v>
      </c>
      <c r="S254">
        <v>5</v>
      </c>
      <c r="T254" t="s">
        <v>33</v>
      </c>
      <c r="U254">
        <v>1.69</v>
      </c>
      <c r="V254">
        <v>1.89</v>
      </c>
    </row>
    <row r="255" spans="1:22" x14ac:dyDescent="0.25">
      <c r="A255" t="s">
        <v>4447</v>
      </c>
      <c r="B255">
        <v>15</v>
      </c>
      <c r="C255">
        <v>9</v>
      </c>
      <c r="D255">
        <v>2</v>
      </c>
      <c r="E255" t="s">
        <v>4192</v>
      </c>
      <c r="F255" t="s">
        <v>24</v>
      </c>
      <c r="G255">
        <v>124</v>
      </c>
      <c r="H255" t="s">
        <v>168</v>
      </c>
      <c r="I255">
        <v>80</v>
      </c>
      <c r="J255" t="s">
        <v>179</v>
      </c>
      <c r="K255">
        <v>15</v>
      </c>
      <c r="L255">
        <v>16</v>
      </c>
      <c r="M255" t="s">
        <v>357</v>
      </c>
      <c r="N255" t="s">
        <v>3869</v>
      </c>
      <c r="O255">
        <v>1</v>
      </c>
      <c r="P255" t="s">
        <v>3868</v>
      </c>
      <c r="Q255">
        <v>2</v>
      </c>
      <c r="R255" t="s">
        <v>51</v>
      </c>
      <c r="S255">
        <v>1</v>
      </c>
      <c r="T255" t="s">
        <v>29</v>
      </c>
      <c r="U255">
        <v>8.39</v>
      </c>
      <c r="V255">
        <v>4.1900000000000004</v>
      </c>
    </row>
    <row r="256" spans="1:22" x14ac:dyDescent="0.25">
      <c r="A256" t="s">
        <v>4448</v>
      </c>
      <c r="B256">
        <v>15</v>
      </c>
      <c r="C256">
        <v>9</v>
      </c>
      <c r="D256">
        <v>2</v>
      </c>
      <c r="E256" t="s">
        <v>4192</v>
      </c>
      <c r="F256" t="s">
        <v>24</v>
      </c>
      <c r="G256">
        <v>124</v>
      </c>
      <c r="H256" t="s">
        <v>168</v>
      </c>
      <c r="I256">
        <v>80</v>
      </c>
      <c r="J256" t="s">
        <v>179</v>
      </c>
      <c r="K256">
        <v>15</v>
      </c>
      <c r="L256">
        <v>16</v>
      </c>
      <c r="M256" t="s">
        <v>357</v>
      </c>
      <c r="N256" t="s">
        <v>3869</v>
      </c>
      <c r="O256">
        <v>1</v>
      </c>
      <c r="P256" t="s">
        <v>3868</v>
      </c>
      <c r="Q256">
        <v>2</v>
      </c>
      <c r="R256" t="s">
        <v>51</v>
      </c>
      <c r="S256">
        <v>7</v>
      </c>
      <c r="T256" t="s">
        <v>35</v>
      </c>
      <c r="U256">
        <v>18.559999999999999</v>
      </c>
      <c r="V256">
        <v>10.61</v>
      </c>
    </row>
    <row r="257" spans="1:22" x14ac:dyDescent="0.25">
      <c r="A257" t="s">
        <v>4449</v>
      </c>
      <c r="B257">
        <v>15</v>
      </c>
      <c r="C257">
        <v>9</v>
      </c>
      <c r="D257">
        <v>2</v>
      </c>
      <c r="E257" t="s">
        <v>4192</v>
      </c>
      <c r="F257" t="s">
        <v>24</v>
      </c>
      <c r="G257">
        <v>124</v>
      </c>
      <c r="H257" t="s">
        <v>168</v>
      </c>
      <c r="I257">
        <v>80</v>
      </c>
      <c r="J257" t="s">
        <v>179</v>
      </c>
      <c r="K257">
        <v>15</v>
      </c>
      <c r="L257">
        <v>16</v>
      </c>
      <c r="M257" t="s">
        <v>357</v>
      </c>
      <c r="N257" t="s">
        <v>3869</v>
      </c>
      <c r="O257">
        <v>1</v>
      </c>
      <c r="P257" t="s">
        <v>3868</v>
      </c>
      <c r="Q257">
        <v>2</v>
      </c>
      <c r="R257" t="s">
        <v>51</v>
      </c>
      <c r="S257">
        <v>8</v>
      </c>
      <c r="T257" t="s">
        <v>36</v>
      </c>
      <c r="U257">
        <v>23.77</v>
      </c>
      <c r="V257">
        <v>12.73</v>
      </c>
    </row>
    <row r="258" spans="1:22" x14ac:dyDescent="0.25">
      <c r="A258" t="s">
        <v>4450</v>
      </c>
      <c r="B258">
        <v>16</v>
      </c>
      <c r="C258">
        <v>10</v>
      </c>
      <c r="D258">
        <v>2</v>
      </c>
      <c r="E258" t="s">
        <v>4192</v>
      </c>
      <c r="F258" t="s">
        <v>24</v>
      </c>
      <c r="G258">
        <v>158</v>
      </c>
      <c r="H258" t="s">
        <v>169</v>
      </c>
      <c r="I258">
        <v>141</v>
      </c>
      <c r="J258" t="s">
        <v>177</v>
      </c>
      <c r="K258">
        <v>15</v>
      </c>
      <c r="L258">
        <v>16</v>
      </c>
      <c r="M258" t="s">
        <v>357</v>
      </c>
      <c r="N258" t="s">
        <v>3869</v>
      </c>
      <c r="O258">
        <v>1</v>
      </c>
      <c r="P258" t="s">
        <v>3868</v>
      </c>
      <c r="Q258">
        <v>2</v>
      </c>
      <c r="R258" t="s">
        <v>51</v>
      </c>
      <c r="S258">
        <v>3</v>
      </c>
      <c r="T258" t="s">
        <v>31</v>
      </c>
      <c r="U258">
        <v>3.46</v>
      </c>
      <c r="V258">
        <v>3.02</v>
      </c>
    </row>
    <row r="259" spans="1:22" x14ac:dyDescent="0.25">
      <c r="A259" t="s">
        <v>4451</v>
      </c>
      <c r="B259">
        <v>16</v>
      </c>
      <c r="C259">
        <v>10</v>
      </c>
      <c r="D259">
        <v>2</v>
      </c>
      <c r="E259" t="s">
        <v>4192</v>
      </c>
      <c r="F259" t="s">
        <v>24</v>
      </c>
      <c r="G259">
        <v>135</v>
      </c>
      <c r="H259" t="s">
        <v>170</v>
      </c>
      <c r="I259">
        <v>142</v>
      </c>
      <c r="J259" t="s">
        <v>177</v>
      </c>
      <c r="K259">
        <v>15</v>
      </c>
      <c r="L259">
        <v>16</v>
      </c>
      <c r="M259" t="s">
        <v>357</v>
      </c>
      <c r="N259" t="s">
        <v>3869</v>
      </c>
      <c r="O259">
        <v>1</v>
      </c>
      <c r="P259" t="s">
        <v>3868</v>
      </c>
      <c r="Q259">
        <v>2</v>
      </c>
      <c r="R259" t="s">
        <v>51</v>
      </c>
      <c r="S259">
        <v>4</v>
      </c>
      <c r="T259" t="s">
        <v>32</v>
      </c>
      <c r="U259">
        <v>3.97</v>
      </c>
      <c r="V259">
        <v>3.25</v>
      </c>
    </row>
    <row r="260" spans="1:22" x14ac:dyDescent="0.25">
      <c r="A260" t="s">
        <v>4452</v>
      </c>
      <c r="B260">
        <v>16</v>
      </c>
      <c r="C260">
        <v>10</v>
      </c>
      <c r="D260">
        <v>2</v>
      </c>
      <c r="E260" t="s">
        <v>4192</v>
      </c>
      <c r="F260" t="s">
        <v>24</v>
      </c>
      <c r="G260">
        <v>135</v>
      </c>
      <c r="H260" t="s">
        <v>170</v>
      </c>
      <c r="I260">
        <v>142</v>
      </c>
      <c r="J260" t="s">
        <v>177</v>
      </c>
      <c r="K260">
        <v>15</v>
      </c>
      <c r="L260">
        <v>16</v>
      </c>
      <c r="M260" t="s">
        <v>357</v>
      </c>
      <c r="N260" t="s">
        <v>3869</v>
      </c>
      <c r="O260">
        <v>1</v>
      </c>
      <c r="P260" t="s">
        <v>3868</v>
      </c>
      <c r="Q260">
        <v>2</v>
      </c>
      <c r="R260" t="s">
        <v>51</v>
      </c>
      <c r="S260">
        <v>6</v>
      </c>
      <c r="T260" t="s">
        <v>34</v>
      </c>
      <c r="U260">
        <v>1.89</v>
      </c>
      <c r="V260">
        <v>2.57</v>
      </c>
    </row>
    <row r="261" spans="1:22" x14ac:dyDescent="0.25">
      <c r="A261" t="s">
        <v>4453</v>
      </c>
      <c r="B261">
        <v>16</v>
      </c>
      <c r="C261">
        <v>10</v>
      </c>
      <c r="D261">
        <v>2</v>
      </c>
      <c r="E261" t="s">
        <v>4192</v>
      </c>
      <c r="F261" t="s">
        <v>24</v>
      </c>
      <c r="G261">
        <v>135</v>
      </c>
      <c r="H261" t="s">
        <v>170</v>
      </c>
      <c r="I261">
        <v>142</v>
      </c>
      <c r="J261" t="s">
        <v>177</v>
      </c>
      <c r="K261">
        <v>15</v>
      </c>
      <c r="L261">
        <v>16</v>
      </c>
      <c r="M261" t="s">
        <v>357</v>
      </c>
      <c r="N261" t="s">
        <v>3869</v>
      </c>
      <c r="O261">
        <v>1</v>
      </c>
      <c r="P261" t="s">
        <v>3868</v>
      </c>
      <c r="Q261">
        <v>2</v>
      </c>
      <c r="R261" t="s">
        <v>51</v>
      </c>
      <c r="S261">
        <v>2</v>
      </c>
      <c r="T261" t="s">
        <v>30</v>
      </c>
      <c r="U261">
        <v>1.83</v>
      </c>
      <c r="V261">
        <v>2.13</v>
      </c>
    </row>
    <row r="262" spans="1:22" x14ac:dyDescent="0.25">
      <c r="A262" t="s">
        <v>4454</v>
      </c>
      <c r="B262">
        <v>16</v>
      </c>
      <c r="C262">
        <v>10</v>
      </c>
      <c r="D262">
        <v>2</v>
      </c>
      <c r="E262" t="s">
        <v>4192</v>
      </c>
      <c r="F262" t="s">
        <v>24</v>
      </c>
      <c r="G262">
        <v>135</v>
      </c>
      <c r="H262" t="s">
        <v>170</v>
      </c>
      <c r="I262">
        <v>142</v>
      </c>
      <c r="J262" t="s">
        <v>177</v>
      </c>
      <c r="K262">
        <v>15</v>
      </c>
      <c r="L262">
        <v>16</v>
      </c>
      <c r="M262" t="s">
        <v>357</v>
      </c>
      <c r="N262" t="s">
        <v>3869</v>
      </c>
      <c r="O262">
        <v>1</v>
      </c>
      <c r="P262" t="s">
        <v>3868</v>
      </c>
      <c r="Q262">
        <v>2</v>
      </c>
      <c r="R262" t="s">
        <v>51</v>
      </c>
      <c r="S262">
        <v>5</v>
      </c>
      <c r="T262" t="s">
        <v>33</v>
      </c>
      <c r="U262">
        <v>1.91</v>
      </c>
      <c r="V262">
        <v>2.4900000000000002</v>
      </c>
    </row>
    <row r="263" spans="1:22" x14ac:dyDescent="0.25">
      <c r="A263" t="s">
        <v>4455</v>
      </c>
      <c r="B263">
        <v>16</v>
      </c>
      <c r="C263">
        <v>10</v>
      </c>
      <c r="D263">
        <v>2</v>
      </c>
      <c r="E263" t="s">
        <v>4192</v>
      </c>
      <c r="F263" t="s">
        <v>24</v>
      </c>
      <c r="G263">
        <v>158</v>
      </c>
      <c r="H263" t="s">
        <v>169</v>
      </c>
      <c r="I263">
        <v>141</v>
      </c>
      <c r="J263" t="s">
        <v>177</v>
      </c>
      <c r="K263">
        <v>15</v>
      </c>
      <c r="L263">
        <v>16</v>
      </c>
      <c r="M263" t="s">
        <v>357</v>
      </c>
      <c r="N263" t="s">
        <v>3869</v>
      </c>
      <c r="O263">
        <v>1</v>
      </c>
      <c r="P263" t="s">
        <v>3868</v>
      </c>
      <c r="Q263">
        <v>2</v>
      </c>
      <c r="R263" t="s">
        <v>51</v>
      </c>
      <c r="S263">
        <v>1</v>
      </c>
      <c r="T263" t="s">
        <v>29</v>
      </c>
      <c r="U263">
        <v>8.83</v>
      </c>
      <c r="V263">
        <v>4.7300000000000004</v>
      </c>
    </row>
    <row r="264" spans="1:22" x14ac:dyDescent="0.25">
      <c r="A264" t="s">
        <v>4456</v>
      </c>
      <c r="B264">
        <v>16</v>
      </c>
      <c r="C264">
        <v>10</v>
      </c>
      <c r="D264">
        <v>2</v>
      </c>
      <c r="E264" t="s">
        <v>4192</v>
      </c>
      <c r="F264" t="s">
        <v>24</v>
      </c>
      <c r="G264">
        <v>135</v>
      </c>
      <c r="H264" t="s">
        <v>170</v>
      </c>
      <c r="I264">
        <v>142</v>
      </c>
      <c r="J264" t="s">
        <v>177</v>
      </c>
      <c r="K264">
        <v>15</v>
      </c>
      <c r="L264">
        <v>16</v>
      </c>
      <c r="M264" t="s">
        <v>357</v>
      </c>
      <c r="N264" t="s">
        <v>3869</v>
      </c>
      <c r="O264">
        <v>1</v>
      </c>
      <c r="P264" t="s">
        <v>3868</v>
      </c>
      <c r="Q264">
        <v>2</v>
      </c>
      <c r="R264" t="s">
        <v>51</v>
      </c>
      <c r="S264">
        <v>7</v>
      </c>
      <c r="T264" t="s">
        <v>35</v>
      </c>
      <c r="U264">
        <v>17.920000000000002</v>
      </c>
      <c r="V264">
        <v>12.14</v>
      </c>
    </row>
    <row r="265" spans="1:22" x14ac:dyDescent="0.25">
      <c r="A265" t="s">
        <v>4457</v>
      </c>
      <c r="B265">
        <v>16</v>
      </c>
      <c r="C265">
        <v>10</v>
      </c>
      <c r="D265">
        <v>2</v>
      </c>
      <c r="E265" t="s">
        <v>4192</v>
      </c>
      <c r="F265" t="s">
        <v>24</v>
      </c>
      <c r="G265">
        <v>135</v>
      </c>
      <c r="H265" t="s">
        <v>170</v>
      </c>
      <c r="I265">
        <v>142</v>
      </c>
      <c r="J265" t="s">
        <v>177</v>
      </c>
      <c r="K265">
        <v>15</v>
      </c>
      <c r="L265">
        <v>16</v>
      </c>
      <c r="M265" t="s">
        <v>357</v>
      </c>
      <c r="N265" t="s">
        <v>3869</v>
      </c>
      <c r="O265">
        <v>1</v>
      </c>
      <c r="P265" t="s">
        <v>3868</v>
      </c>
      <c r="Q265">
        <v>2</v>
      </c>
      <c r="R265" t="s">
        <v>51</v>
      </c>
      <c r="S265">
        <v>8</v>
      </c>
      <c r="T265" t="s">
        <v>36</v>
      </c>
      <c r="U265">
        <v>21.89</v>
      </c>
      <c r="V265">
        <v>14.39</v>
      </c>
    </row>
    <row r="266" spans="1:22" x14ac:dyDescent="0.25">
      <c r="A266" t="s">
        <v>4458</v>
      </c>
      <c r="B266">
        <v>16</v>
      </c>
      <c r="C266">
        <v>10</v>
      </c>
      <c r="D266">
        <v>2</v>
      </c>
      <c r="E266" t="s">
        <v>4192</v>
      </c>
      <c r="F266" t="s">
        <v>24</v>
      </c>
      <c r="G266">
        <v>124</v>
      </c>
      <c r="H266" t="s">
        <v>168</v>
      </c>
      <c r="I266">
        <v>80</v>
      </c>
      <c r="J266" t="s">
        <v>179</v>
      </c>
      <c r="K266">
        <v>15</v>
      </c>
      <c r="L266">
        <v>16</v>
      </c>
      <c r="M266" t="s">
        <v>357</v>
      </c>
      <c r="N266" t="s">
        <v>3869</v>
      </c>
      <c r="O266">
        <v>1</v>
      </c>
      <c r="P266" t="s">
        <v>3868</v>
      </c>
      <c r="Q266">
        <v>2</v>
      </c>
      <c r="R266" t="s">
        <v>51</v>
      </c>
      <c r="S266">
        <v>3</v>
      </c>
      <c r="T266" t="s">
        <v>31</v>
      </c>
      <c r="U266">
        <v>3.73</v>
      </c>
      <c r="V266">
        <v>2.75</v>
      </c>
    </row>
    <row r="267" spans="1:22" x14ac:dyDescent="0.25">
      <c r="A267" t="s">
        <v>4459</v>
      </c>
      <c r="B267">
        <v>16</v>
      </c>
      <c r="C267">
        <v>10</v>
      </c>
      <c r="D267">
        <v>2</v>
      </c>
      <c r="E267" t="s">
        <v>4192</v>
      </c>
      <c r="F267" t="s">
        <v>24</v>
      </c>
      <c r="G267">
        <v>124</v>
      </c>
      <c r="H267" t="s">
        <v>168</v>
      </c>
      <c r="I267">
        <v>80</v>
      </c>
      <c r="J267" t="s">
        <v>179</v>
      </c>
      <c r="K267">
        <v>15</v>
      </c>
      <c r="L267">
        <v>16</v>
      </c>
      <c r="M267" t="s">
        <v>357</v>
      </c>
      <c r="N267" t="s">
        <v>3869</v>
      </c>
      <c r="O267">
        <v>1</v>
      </c>
      <c r="P267" t="s">
        <v>3868</v>
      </c>
      <c r="Q267">
        <v>2</v>
      </c>
      <c r="R267" t="s">
        <v>51</v>
      </c>
      <c r="S267">
        <v>4</v>
      </c>
      <c r="T267" t="s">
        <v>32</v>
      </c>
      <c r="U267">
        <v>5.21</v>
      </c>
      <c r="V267">
        <v>3.51</v>
      </c>
    </row>
    <row r="268" spans="1:22" x14ac:dyDescent="0.25">
      <c r="A268" t="s">
        <v>4460</v>
      </c>
      <c r="B268">
        <v>16</v>
      </c>
      <c r="C268">
        <v>10</v>
      </c>
      <c r="D268">
        <v>2</v>
      </c>
      <c r="E268" t="s">
        <v>4192</v>
      </c>
      <c r="F268" t="s">
        <v>24</v>
      </c>
      <c r="G268">
        <v>124</v>
      </c>
      <c r="H268" t="s">
        <v>168</v>
      </c>
      <c r="I268">
        <v>80</v>
      </c>
      <c r="J268" t="s">
        <v>179</v>
      </c>
      <c r="K268">
        <v>15</v>
      </c>
      <c r="L268">
        <v>16</v>
      </c>
      <c r="M268" t="s">
        <v>357</v>
      </c>
      <c r="N268" t="s">
        <v>3869</v>
      </c>
      <c r="O268">
        <v>1</v>
      </c>
      <c r="P268" t="s">
        <v>3868</v>
      </c>
      <c r="Q268">
        <v>2</v>
      </c>
      <c r="R268" t="s">
        <v>51</v>
      </c>
      <c r="S268">
        <v>6</v>
      </c>
      <c r="T268" t="s">
        <v>34</v>
      </c>
      <c r="U268">
        <v>2.58</v>
      </c>
      <c r="V268">
        <v>3.03</v>
      </c>
    </row>
    <row r="269" spans="1:22" x14ac:dyDescent="0.25">
      <c r="A269" t="s">
        <v>4461</v>
      </c>
      <c r="B269">
        <v>16</v>
      </c>
      <c r="C269">
        <v>10</v>
      </c>
      <c r="D269">
        <v>2</v>
      </c>
      <c r="E269" t="s">
        <v>4192</v>
      </c>
      <c r="F269" t="s">
        <v>24</v>
      </c>
      <c r="G269">
        <v>124</v>
      </c>
      <c r="H269" t="s">
        <v>168</v>
      </c>
      <c r="I269">
        <v>80</v>
      </c>
      <c r="J269" t="s">
        <v>179</v>
      </c>
      <c r="K269">
        <v>15</v>
      </c>
      <c r="L269">
        <v>16</v>
      </c>
      <c r="M269" t="s">
        <v>357</v>
      </c>
      <c r="N269" t="s">
        <v>3869</v>
      </c>
      <c r="O269">
        <v>1</v>
      </c>
      <c r="P269" t="s">
        <v>3868</v>
      </c>
      <c r="Q269">
        <v>2</v>
      </c>
      <c r="R269" t="s">
        <v>51</v>
      </c>
      <c r="S269">
        <v>2</v>
      </c>
      <c r="T269" t="s">
        <v>30</v>
      </c>
      <c r="U269">
        <v>2.19</v>
      </c>
      <c r="V269">
        <v>2.34</v>
      </c>
    </row>
    <row r="270" spans="1:22" x14ac:dyDescent="0.25">
      <c r="A270" t="s">
        <v>4462</v>
      </c>
      <c r="B270">
        <v>16</v>
      </c>
      <c r="C270">
        <v>10</v>
      </c>
      <c r="D270">
        <v>2</v>
      </c>
      <c r="E270" t="s">
        <v>4192</v>
      </c>
      <c r="F270" t="s">
        <v>24</v>
      </c>
      <c r="G270">
        <v>124</v>
      </c>
      <c r="H270" t="s">
        <v>168</v>
      </c>
      <c r="I270">
        <v>80</v>
      </c>
      <c r="J270" t="s">
        <v>179</v>
      </c>
      <c r="K270">
        <v>15</v>
      </c>
      <c r="L270">
        <v>16</v>
      </c>
      <c r="M270" t="s">
        <v>357</v>
      </c>
      <c r="N270" t="s">
        <v>3869</v>
      </c>
      <c r="O270">
        <v>1</v>
      </c>
      <c r="P270" t="s">
        <v>3868</v>
      </c>
      <c r="Q270">
        <v>2</v>
      </c>
      <c r="R270" t="s">
        <v>51</v>
      </c>
      <c r="S270">
        <v>5</v>
      </c>
      <c r="T270" t="s">
        <v>33</v>
      </c>
      <c r="U270">
        <v>1.69</v>
      </c>
      <c r="V270">
        <v>1.89</v>
      </c>
    </row>
    <row r="271" spans="1:22" x14ac:dyDescent="0.25">
      <c r="A271" t="s">
        <v>4463</v>
      </c>
      <c r="B271">
        <v>16</v>
      </c>
      <c r="C271">
        <v>10</v>
      </c>
      <c r="D271">
        <v>2</v>
      </c>
      <c r="E271" t="s">
        <v>4192</v>
      </c>
      <c r="F271" t="s">
        <v>24</v>
      </c>
      <c r="G271">
        <v>124</v>
      </c>
      <c r="H271" t="s">
        <v>168</v>
      </c>
      <c r="I271">
        <v>80</v>
      </c>
      <c r="J271" t="s">
        <v>179</v>
      </c>
      <c r="K271">
        <v>15</v>
      </c>
      <c r="L271">
        <v>16</v>
      </c>
      <c r="M271" t="s">
        <v>357</v>
      </c>
      <c r="N271" t="s">
        <v>3869</v>
      </c>
      <c r="O271">
        <v>1</v>
      </c>
      <c r="P271" t="s">
        <v>3868</v>
      </c>
      <c r="Q271">
        <v>2</v>
      </c>
      <c r="R271" t="s">
        <v>51</v>
      </c>
      <c r="S271">
        <v>1</v>
      </c>
      <c r="T271" t="s">
        <v>29</v>
      </c>
      <c r="U271">
        <v>8.39</v>
      </c>
      <c r="V271">
        <v>4.1900000000000004</v>
      </c>
    </row>
    <row r="272" spans="1:22" x14ac:dyDescent="0.25">
      <c r="A272" t="s">
        <v>4464</v>
      </c>
      <c r="B272">
        <v>16</v>
      </c>
      <c r="C272">
        <v>10</v>
      </c>
      <c r="D272">
        <v>2</v>
      </c>
      <c r="E272" t="s">
        <v>4192</v>
      </c>
      <c r="F272" t="s">
        <v>24</v>
      </c>
      <c r="G272">
        <v>124</v>
      </c>
      <c r="H272" t="s">
        <v>168</v>
      </c>
      <c r="I272">
        <v>80</v>
      </c>
      <c r="J272" t="s">
        <v>179</v>
      </c>
      <c r="K272">
        <v>15</v>
      </c>
      <c r="L272">
        <v>16</v>
      </c>
      <c r="M272" t="s">
        <v>357</v>
      </c>
      <c r="N272" t="s">
        <v>3869</v>
      </c>
      <c r="O272">
        <v>1</v>
      </c>
      <c r="P272" t="s">
        <v>3868</v>
      </c>
      <c r="Q272">
        <v>2</v>
      </c>
      <c r="R272" t="s">
        <v>51</v>
      </c>
      <c r="S272">
        <v>7</v>
      </c>
      <c r="T272" t="s">
        <v>35</v>
      </c>
      <c r="U272">
        <v>18.559999999999999</v>
      </c>
      <c r="V272">
        <v>10.61</v>
      </c>
    </row>
    <row r="273" spans="1:22" x14ac:dyDescent="0.25">
      <c r="A273" t="s">
        <v>4465</v>
      </c>
      <c r="B273">
        <v>16</v>
      </c>
      <c r="C273">
        <v>10</v>
      </c>
      <c r="D273">
        <v>2</v>
      </c>
      <c r="E273" t="s">
        <v>4192</v>
      </c>
      <c r="F273" t="s">
        <v>24</v>
      </c>
      <c r="G273">
        <v>124</v>
      </c>
      <c r="H273" t="s">
        <v>168</v>
      </c>
      <c r="I273">
        <v>80</v>
      </c>
      <c r="J273" t="s">
        <v>179</v>
      </c>
      <c r="K273">
        <v>15</v>
      </c>
      <c r="L273">
        <v>16</v>
      </c>
      <c r="M273" t="s">
        <v>357</v>
      </c>
      <c r="N273" t="s">
        <v>3869</v>
      </c>
      <c r="O273">
        <v>1</v>
      </c>
      <c r="P273" t="s">
        <v>3868</v>
      </c>
      <c r="Q273">
        <v>2</v>
      </c>
      <c r="R273" t="s">
        <v>51</v>
      </c>
      <c r="S273">
        <v>8</v>
      </c>
      <c r="T273" t="s">
        <v>36</v>
      </c>
      <c r="U273">
        <v>23.77</v>
      </c>
      <c r="V273">
        <v>12.73</v>
      </c>
    </row>
    <row r="274" spans="1:22" x14ac:dyDescent="0.25">
      <c r="A274" t="s">
        <v>4466</v>
      </c>
      <c r="B274">
        <v>17</v>
      </c>
      <c r="C274">
        <v>11</v>
      </c>
      <c r="D274">
        <v>2</v>
      </c>
      <c r="E274" t="s">
        <v>4192</v>
      </c>
      <c r="F274" t="s">
        <v>24</v>
      </c>
      <c r="G274">
        <v>137</v>
      </c>
      <c r="H274" t="s">
        <v>173</v>
      </c>
      <c r="I274">
        <v>87</v>
      </c>
      <c r="J274" t="s">
        <v>177</v>
      </c>
      <c r="K274">
        <v>17</v>
      </c>
      <c r="L274">
        <v>18</v>
      </c>
      <c r="M274" t="s">
        <v>357</v>
      </c>
      <c r="N274" t="s">
        <v>3869</v>
      </c>
      <c r="O274">
        <v>1</v>
      </c>
      <c r="P274" t="s">
        <v>3868</v>
      </c>
      <c r="Q274">
        <v>2</v>
      </c>
      <c r="R274" t="s">
        <v>51</v>
      </c>
      <c r="S274">
        <v>3</v>
      </c>
      <c r="T274" t="s">
        <v>31</v>
      </c>
      <c r="U274">
        <v>3.76</v>
      </c>
      <c r="V274">
        <v>2.2799999999999998</v>
      </c>
    </row>
    <row r="275" spans="1:22" x14ac:dyDescent="0.25">
      <c r="A275" t="s">
        <v>4467</v>
      </c>
      <c r="B275">
        <v>17</v>
      </c>
      <c r="C275">
        <v>11</v>
      </c>
      <c r="D275">
        <v>2</v>
      </c>
      <c r="E275" t="s">
        <v>4192</v>
      </c>
      <c r="F275" t="s">
        <v>24</v>
      </c>
      <c r="G275">
        <v>137</v>
      </c>
      <c r="H275" t="s">
        <v>173</v>
      </c>
      <c r="I275">
        <v>87</v>
      </c>
      <c r="J275" t="s">
        <v>177</v>
      </c>
      <c r="K275">
        <v>17</v>
      </c>
      <c r="L275">
        <v>18</v>
      </c>
      <c r="M275" t="s">
        <v>357</v>
      </c>
      <c r="N275" t="s">
        <v>3869</v>
      </c>
      <c r="O275">
        <v>1</v>
      </c>
      <c r="P275" t="s">
        <v>3868</v>
      </c>
      <c r="Q275">
        <v>2</v>
      </c>
      <c r="R275" t="s">
        <v>51</v>
      </c>
      <c r="S275">
        <v>4</v>
      </c>
      <c r="T275" t="s">
        <v>32</v>
      </c>
      <c r="U275">
        <v>4.91</v>
      </c>
      <c r="V275">
        <v>3.17</v>
      </c>
    </row>
    <row r="276" spans="1:22" x14ac:dyDescent="0.25">
      <c r="A276" t="s">
        <v>4468</v>
      </c>
      <c r="B276">
        <v>17</v>
      </c>
      <c r="C276">
        <v>11</v>
      </c>
      <c r="D276">
        <v>2</v>
      </c>
      <c r="E276" t="s">
        <v>4192</v>
      </c>
      <c r="F276" t="s">
        <v>24</v>
      </c>
      <c r="G276">
        <v>137</v>
      </c>
      <c r="H276" t="s">
        <v>173</v>
      </c>
      <c r="I276">
        <v>87</v>
      </c>
      <c r="J276" t="s">
        <v>177</v>
      </c>
      <c r="K276">
        <v>17</v>
      </c>
      <c r="L276">
        <v>18</v>
      </c>
      <c r="M276" t="s">
        <v>357</v>
      </c>
      <c r="N276" t="s">
        <v>3869</v>
      </c>
      <c r="O276">
        <v>1</v>
      </c>
      <c r="P276" t="s">
        <v>3868</v>
      </c>
      <c r="Q276">
        <v>2</v>
      </c>
      <c r="R276" t="s">
        <v>51</v>
      </c>
      <c r="S276">
        <v>6</v>
      </c>
      <c r="T276" t="s">
        <v>34</v>
      </c>
      <c r="U276">
        <v>1.8</v>
      </c>
      <c r="V276">
        <v>2.34</v>
      </c>
    </row>
    <row r="277" spans="1:22" x14ac:dyDescent="0.25">
      <c r="A277" t="s">
        <v>4469</v>
      </c>
      <c r="B277">
        <v>17</v>
      </c>
      <c r="C277">
        <v>11</v>
      </c>
      <c r="D277">
        <v>2</v>
      </c>
      <c r="E277" t="s">
        <v>4192</v>
      </c>
      <c r="F277" t="s">
        <v>24</v>
      </c>
      <c r="G277">
        <v>137</v>
      </c>
      <c r="H277" t="s">
        <v>173</v>
      </c>
      <c r="I277">
        <v>87</v>
      </c>
      <c r="J277" t="s">
        <v>177</v>
      </c>
      <c r="K277">
        <v>17</v>
      </c>
      <c r="L277">
        <v>18</v>
      </c>
      <c r="M277" t="s">
        <v>357</v>
      </c>
      <c r="N277" t="s">
        <v>3869</v>
      </c>
      <c r="O277">
        <v>1</v>
      </c>
      <c r="P277" t="s">
        <v>3868</v>
      </c>
      <c r="Q277">
        <v>2</v>
      </c>
      <c r="R277" t="s">
        <v>51</v>
      </c>
      <c r="S277">
        <v>2</v>
      </c>
      <c r="T277" t="s">
        <v>30</v>
      </c>
      <c r="U277">
        <v>2.04</v>
      </c>
      <c r="V277">
        <v>2.27</v>
      </c>
    </row>
    <row r="278" spans="1:22" x14ac:dyDescent="0.25">
      <c r="A278" t="s">
        <v>4470</v>
      </c>
      <c r="B278">
        <v>17</v>
      </c>
      <c r="C278">
        <v>11</v>
      </c>
      <c r="D278">
        <v>2</v>
      </c>
      <c r="E278" t="s">
        <v>4192</v>
      </c>
      <c r="F278" t="s">
        <v>24</v>
      </c>
      <c r="G278">
        <v>137</v>
      </c>
      <c r="H278" t="s">
        <v>173</v>
      </c>
      <c r="I278">
        <v>87</v>
      </c>
      <c r="J278" t="s">
        <v>177</v>
      </c>
      <c r="K278">
        <v>17</v>
      </c>
      <c r="L278">
        <v>18</v>
      </c>
      <c r="M278" t="s">
        <v>357</v>
      </c>
      <c r="N278" t="s">
        <v>3869</v>
      </c>
      <c r="O278">
        <v>1</v>
      </c>
      <c r="P278" t="s">
        <v>3868</v>
      </c>
      <c r="Q278">
        <v>2</v>
      </c>
      <c r="R278" t="s">
        <v>51</v>
      </c>
      <c r="S278">
        <v>5</v>
      </c>
      <c r="T278" t="s">
        <v>33</v>
      </c>
      <c r="U278">
        <v>1.92</v>
      </c>
      <c r="V278">
        <v>1.98</v>
      </c>
    </row>
    <row r="279" spans="1:22" x14ac:dyDescent="0.25">
      <c r="A279" t="s">
        <v>4471</v>
      </c>
      <c r="B279">
        <v>17</v>
      </c>
      <c r="C279">
        <v>11</v>
      </c>
      <c r="D279">
        <v>2</v>
      </c>
      <c r="E279" t="s">
        <v>4192</v>
      </c>
      <c r="F279" t="s">
        <v>24</v>
      </c>
      <c r="G279">
        <v>137</v>
      </c>
      <c r="H279" t="s">
        <v>173</v>
      </c>
      <c r="I279">
        <v>87</v>
      </c>
      <c r="J279" t="s">
        <v>177</v>
      </c>
      <c r="K279">
        <v>17</v>
      </c>
      <c r="L279">
        <v>18</v>
      </c>
      <c r="M279" t="s">
        <v>357</v>
      </c>
      <c r="N279" t="s">
        <v>3869</v>
      </c>
      <c r="O279">
        <v>1</v>
      </c>
      <c r="P279" t="s">
        <v>3868</v>
      </c>
      <c r="Q279">
        <v>2</v>
      </c>
      <c r="R279" t="s">
        <v>51</v>
      </c>
      <c r="S279">
        <v>1</v>
      </c>
      <c r="T279" t="s">
        <v>29</v>
      </c>
      <c r="U279">
        <v>8.35</v>
      </c>
      <c r="V279">
        <v>4.38</v>
      </c>
    </row>
    <row r="280" spans="1:22" x14ac:dyDescent="0.25">
      <c r="A280" t="s">
        <v>4472</v>
      </c>
      <c r="B280">
        <v>17</v>
      </c>
      <c r="C280">
        <v>11</v>
      </c>
      <c r="D280">
        <v>2</v>
      </c>
      <c r="E280" t="s">
        <v>4192</v>
      </c>
      <c r="F280" t="s">
        <v>24</v>
      </c>
      <c r="G280">
        <v>137</v>
      </c>
      <c r="H280" t="s">
        <v>173</v>
      </c>
      <c r="I280">
        <v>87</v>
      </c>
      <c r="J280" t="s">
        <v>177</v>
      </c>
      <c r="K280">
        <v>17</v>
      </c>
      <c r="L280">
        <v>18</v>
      </c>
      <c r="M280" t="s">
        <v>357</v>
      </c>
      <c r="N280" t="s">
        <v>3869</v>
      </c>
      <c r="O280">
        <v>1</v>
      </c>
      <c r="P280" t="s">
        <v>3868</v>
      </c>
      <c r="Q280">
        <v>2</v>
      </c>
      <c r="R280" t="s">
        <v>51</v>
      </c>
      <c r="S280">
        <v>7</v>
      </c>
      <c r="T280" t="s">
        <v>35</v>
      </c>
      <c r="U280">
        <v>17.88</v>
      </c>
      <c r="V280">
        <v>10.54</v>
      </c>
    </row>
    <row r="281" spans="1:22" x14ac:dyDescent="0.25">
      <c r="A281" t="s">
        <v>4473</v>
      </c>
      <c r="B281">
        <v>17</v>
      </c>
      <c r="C281">
        <v>11</v>
      </c>
      <c r="D281">
        <v>2</v>
      </c>
      <c r="E281" t="s">
        <v>4192</v>
      </c>
      <c r="F281" t="s">
        <v>24</v>
      </c>
      <c r="G281">
        <v>137</v>
      </c>
      <c r="H281" t="s">
        <v>173</v>
      </c>
      <c r="I281">
        <v>87</v>
      </c>
      <c r="J281" t="s">
        <v>177</v>
      </c>
      <c r="K281">
        <v>17</v>
      </c>
      <c r="L281">
        <v>18</v>
      </c>
      <c r="M281" t="s">
        <v>357</v>
      </c>
      <c r="N281" t="s">
        <v>3869</v>
      </c>
      <c r="O281">
        <v>1</v>
      </c>
      <c r="P281" t="s">
        <v>3868</v>
      </c>
      <c r="Q281">
        <v>2</v>
      </c>
      <c r="R281" t="s">
        <v>51</v>
      </c>
      <c r="S281">
        <v>8</v>
      </c>
      <c r="T281" t="s">
        <v>36</v>
      </c>
      <c r="U281">
        <v>22.79</v>
      </c>
      <c r="V281">
        <v>12.91</v>
      </c>
    </row>
    <row r="282" spans="1:22" x14ac:dyDescent="0.25">
      <c r="A282" t="s">
        <v>4474</v>
      </c>
      <c r="B282">
        <v>17</v>
      </c>
      <c r="C282">
        <v>11</v>
      </c>
      <c r="D282">
        <v>2</v>
      </c>
      <c r="E282" t="s">
        <v>4192</v>
      </c>
      <c r="F282" t="s">
        <v>24</v>
      </c>
      <c r="G282">
        <v>126</v>
      </c>
      <c r="H282" t="s">
        <v>171</v>
      </c>
      <c r="I282">
        <v>88</v>
      </c>
      <c r="J282" t="s">
        <v>179</v>
      </c>
      <c r="K282">
        <v>17</v>
      </c>
      <c r="L282">
        <v>18</v>
      </c>
      <c r="M282" t="s">
        <v>357</v>
      </c>
      <c r="N282" t="s">
        <v>3869</v>
      </c>
      <c r="O282">
        <v>1</v>
      </c>
      <c r="P282" t="s">
        <v>3868</v>
      </c>
      <c r="Q282">
        <v>2</v>
      </c>
      <c r="R282" t="s">
        <v>51</v>
      </c>
      <c r="S282">
        <v>3</v>
      </c>
      <c r="T282" t="s">
        <v>31</v>
      </c>
      <c r="U282">
        <v>3.22</v>
      </c>
      <c r="V282">
        <v>2.5</v>
      </c>
    </row>
    <row r="283" spans="1:22" x14ac:dyDescent="0.25">
      <c r="A283" t="s">
        <v>4475</v>
      </c>
      <c r="B283">
        <v>17</v>
      </c>
      <c r="C283">
        <v>11</v>
      </c>
      <c r="D283">
        <v>2</v>
      </c>
      <c r="E283" t="s">
        <v>4192</v>
      </c>
      <c r="F283" t="s">
        <v>24</v>
      </c>
      <c r="G283">
        <v>126</v>
      </c>
      <c r="H283" t="s">
        <v>171</v>
      </c>
      <c r="I283">
        <v>88</v>
      </c>
      <c r="J283" t="s">
        <v>179</v>
      </c>
      <c r="K283">
        <v>17</v>
      </c>
      <c r="L283">
        <v>18</v>
      </c>
      <c r="M283" t="s">
        <v>357</v>
      </c>
      <c r="N283" t="s">
        <v>3869</v>
      </c>
      <c r="O283">
        <v>1</v>
      </c>
      <c r="P283" t="s">
        <v>3868</v>
      </c>
      <c r="Q283">
        <v>2</v>
      </c>
      <c r="R283" t="s">
        <v>51</v>
      </c>
      <c r="S283">
        <v>4</v>
      </c>
      <c r="T283" t="s">
        <v>32</v>
      </c>
      <c r="U283">
        <v>3.94</v>
      </c>
      <c r="V283">
        <v>3.88</v>
      </c>
    </row>
    <row r="284" spans="1:22" x14ac:dyDescent="0.25">
      <c r="A284" t="s">
        <v>4476</v>
      </c>
      <c r="B284">
        <v>17</v>
      </c>
      <c r="C284">
        <v>11</v>
      </c>
      <c r="D284">
        <v>2</v>
      </c>
      <c r="E284" t="s">
        <v>4192</v>
      </c>
      <c r="F284" t="s">
        <v>24</v>
      </c>
      <c r="G284">
        <v>126</v>
      </c>
      <c r="H284" t="s">
        <v>171</v>
      </c>
      <c r="I284">
        <v>88</v>
      </c>
      <c r="J284" t="s">
        <v>179</v>
      </c>
      <c r="K284">
        <v>17</v>
      </c>
      <c r="L284">
        <v>18</v>
      </c>
      <c r="M284" t="s">
        <v>357</v>
      </c>
      <c r="N284" t="s">
        <v>3869</v>
      </c>
      <c r="O284">
        <v>1</v>
      </c>
      <c r="P284" t="s">
        <v>3868</v>
      </c>
      <c r="Q284">
        <v>2</v>
      </c>
      <c r="R284" t="s">
        <v>51</v>
      </c>
      <c r="S284">
        <v>6</v>
      </c>
      <c r="T284" t="s">
        <v>34</v>
      </c>
      <c r="U284">
        <v>1.1100000000000001</v>
      </c>
      <c r="V284">
        <v>1.96</v>
      </c>
    </row>
    <row r="285" spans="1:22" x14ac:dyDescent="0.25">
      <c r="A285" t="s">
        <v>4477</v>
      </c>
      <c r="B285">
        <v>17</v>
      </c>
      <c r="C285">
        <v>11</v>
      </c>
      <c r="D285">
        <v>2</v>
      </c>
      <c r="E285" t="s">
        <v>4192</v>
      </c>
      <c r="F285" t="s">
        <v>24</v>
      </c>
      <c r="G285">
        <v>150</v>
      </c>
      <c r="H285" t="s">
        <v>172</v>
      </c>
      <c r="I285">
        <v>87</v>
      </c>
      <c r="J285" t="s">
        <v>179</v>
      </c>
      <c r="K285">
        <v>17</v>
      </c>
      <c r="L285">
        <v>18</v>
      </c>
      <c r="M285" t="s">
        <v>357</v>
      </c>
      <c r="N285" t="s">
        <v>3869</v>
      </c>
      <c r="O285">
        <v>1</v>
      </c>
      <c r="P285" t="s">
        <v>3868</v>
      </c>
      <c r="Q285">
        <v>2</v>
      </c>
      <c r="R285" t="s">
        <v>51</v>
      </c>
      <c r="S285">
        <v>2</v>
      </c>
      <c r="T285" t="s">
        <v>30</v>
      </c>
      <c r="U285">
        <v>1.5</v>
      </c>
      <c r="V285">
        <v>1.69</v>
      </c>
    </row>
    <row r="286" spans="1:22" x14ac:dyDescent="0.25">
      <c r="A286" t="s">
        <v>4478</v>
      </c>
      <c r="B286">
        <v>17</v>
      </c>
      <c r="C286">
        <v>11</v>
      </c>
      <c r="D286">
        <v>2</v>
      </c>
      <c r="E286" t="s">
        <v>4192</v>
      </c>
      <c r="F286" t="s">
        <v>24</v>
      </c>
      <c r="G286">
        <v>126</v>
      </c>
      <c r="H286" t="s">
        <v>171</v>
      </c>
      <c r="I286">
        <v>88</v>
      </c>
      <c r="J286" t="s">
        <v>179</v>
      </c>
      <c r="K286">
        <v>17</v>
      </c>
      <c r="L286">
        <v>18</v>
      </c>
      <c r="M286" t="s">
        <v>357</v>
      </c>
      <c r="N286" t="s">
        <v>3869</v>
      </c>
      <c r="O286">
        <v>1</v>
      </c>
      <c r="P286" t="s">
        <v>3868</v>
      </c>
      <c r="Q286">
        <v>2</v>
      </c>
      <c r="R286" t="s">
        <v>51</v>
      </c>
      <c r="S286">
        <v>5</v>
      </c>
      <c r="T286" t="s">
        <v>33</v>
      </c>
      <c r="U286">
        <v>1.1499999999999999</v>
      </c>
      <c r="V286">
        <v>1.55</v>
      </c>
    </row>
    <row r="287" spans="1:22" x14ac:dyDescent="0.25">
      <c r="A287" t="s">
        <v>4479</v>
      </c>
      <c r="B287">
        <v>17</v>
      </c>
      <c r="C287">
        <v>11</v>
      </c>
      <c r="D287">
        <v>2</v>
      </c>
      <c r="E287" t="s">
        <v>4192</v>
      </c>
      <c r="F287" t="s">
        <v>24</v>
      </c>
      <c r="G287">
        <v>126</v>
      </c>
      <c r="H287" t="s">
        <v>171</v>
      </c>
      <c r="I287">
        <v>88</v>
      </c>
      <c r="J287" t="s">
        <v>179</v>
      </c>
      <c r="K287">
        <v>17</v>
      </c>
      <c r="L287">
        <v>18</v>
      </c>
      <c r="M287" t="s">
        <v>357</v>
      </c>
      <c r="N287" t="s">
        <v>3869</v>
      </c>
      <c r="O287">
        <v>1</v>
      </c>
      <c r="P287" t="s">
        <v>3868</v>
      </c>
      <c r="Q287">
        <v>2</v>
      </c>
      <c r="R287" t="s">
        <v>51</v>
      </c>
      <c r="S287">
        <v>1</v>
      </c>
      <c r="T287" t="s">
        <v>29</v>
      </c>
      <c r="U287">
        <v>7.32</v>
      </c>
      <c r="V287">
        <v>3.69</v>
      </c>
    </row>
    <row r="288" spans="1:22" x14ac:dyDescent="0.25">
      <c r="A288" t="s">
        <v>4480</v>
      </c>
      <c r="B288">
        <v>17</v>
      </c>
      <c r="C288">
        <v>11</v>
      </c>
      <c r="D288">
        <v>2</v>
      </c>
      <c r="E288" t="s">
        <v>4192</v>
      </c>
      <c r="F288" t="s">
        <v>24</v>
      </c>
      <c r="G288">
        <v>126</v>
      </c>
      <c r="H288" t="s">
        <v>171</v>
      </c>
      <c r="I288">
        <v>88</v>
      </c>
      <c r="J288" t="s">
        <v>179</v>
      </c>
      <c r="K288">
        <v>17</v>
      </c>
      <c r="L288">
        <v>18</v>
      </c>
      <c r="M288" t="s">
        <v>357</v>
      </c>
      <c r="N288" t="s">
        <v>3869</v>
      </c>
      <c r="O288">
        <v>1</v>
      </c>
      <c r="P288" t="s">
        <v>3868</v>
      </c>
      <c r="Q288">
        <v>2</v>
      </c>
      <c r="R288" t="s">
        <v>51</v>
      </c>
      <c r="S288">
        <v>7</v>
      </c>
      <c r="T288" t="s">
        <v>35</v>
      </c>
      <c r="U288">
        <v>14.31</v>
      </c>
      <c r="V288">
        <v>9.6</v>
      </c>
    </row>
    <row r="289" spans="1:22" x14ac:dyDescent="0.25">
      <c r="A289" t="s">
        <v>4481</v>
      </c>
      <c r="B289">
        <v>17</v>
      </c>
      <c r="C289">
        <v>11</v>
      </c>
      <c r="D289">
        <v>2</v>
      </c>
      <c r="E289" t="s">
        <v>4192</v>
      </c>
      <c r="F289" t="s">
        <v>24</v>
      </c>
      <c r="G289">
        <v>126</v>
      </c>
      <c r="H289" t="s">
        <v>171</v>
      </c>
      <c r="I289">
        <v>88</v>
      </c>
      <c r="J289" t="s">
        <v>179</v>
      </c>
      <c r="K289">
        <v>17</v>
      </c>
      <c r="L289">
        <v>18</v>
      </c>
      <c r="M289" t="s">
        <v>357</v>
      </c>
      <c r="N289" t="s">
        <v>3869</v>
      </c>
      <c r="O289">
        <v>1</v>
      </c>
      <c r="P289" t="s">
        <v>3868</v>
      </c>
      <c r="Q289">
        <v>2</v>
      </c>
      <c r="R289" t="s">
        <v>51</v>
      </c>
      <c r="S289">
        <v>8</v>
      </c>
      <c r="T289" t="s">
        <v>36</v>
      </c>
      <c r="U289">
        <v>18.239999999999998</v>
      </c>
      <c r="V289">
        <v>12.7</v>
      </c>
    </row>
    <row r="290" spans="1:22" x14ac:dyDescent="0.25">
      <c r="A290" t="s">
        <v>4482</v>
      </c>
      <c r="B290">
        <v>18</v>
      </c>
      <c r="C290">
        <v>12</v>
      </c>
      <c r="D290">
        <v>2</v>
      </c>
      <c r="E290" t="s">
        <v>4192</v>
      </c>
      <c r="F290" t="s">
        <v>24</v>
      </c>
      <c r="G290">
        <v>137</v>
      </c>
      <c r="H290" t="s">
        <v>173</v>
      </c>
      <c r="I290">
        <v>87</v>
      </c>
      <c r="J290" t="s">
        <v>177</v>
      </c>
      <c r="K290">
        <v>17</v>
      </c>
      <c r="L290">
        <v>18</v>
      </c>
      <c r="M290" t="s">
        <v>357</v>
      </c>
      <c r="N290" t="s">
        <v>3869</v>
      </c>
      <c r="O290">
        <v>1</v>
      </c>
      <c r="P290" t="s">
        <v>3868</v>
      </c>
      <c r="Q290">
        <v>2</v>
      </c>
      <c r="R290" t="s">
        <v>51</v>
      </c>
      <c r="S290">
        <v>3</v>
      </c>
      <c r="T290" t="s">
        <v>31</v>
      </c>
      <c r="U290">
        <v>3.76</v>
      </c>
      <c r="V290">
        <v>2.2799999999999998</v>
      </c>
    </row>
    <row r="291" spans="1:22" x14ac:dyDescent="0.25">
      <c r="A291" t="s">
        <v>4483</v>
      </c>
      <c r="B291">
        <v>18</v>
      </c>
      <c r="C291">
        <v>12</v>
      </c>
      <c r="D291">
        <v>2</v>
      </c>
      <c r="E291" t="s">
        <v>4192</v>
      </c>
      <c r="F291" t="s">
        <v>24</v>
      </c>
      <c r="G291">
        <v>137</v>
      </c>
      <c r="H291" t="s">
        <v>173</v>
      </c>
      <c r="I291">
        <v>87</v>
      </c>
      <c r="J291" t="s">
        <v>177</v>
      </c>
      <c r="K291">
        <v>17</v>
      </c>
      <c r="L291">
        <v>18</v>
      </c>
      <c r="M291" t="s">
        <v>357</v>
      </c>
      <c r="N291" t="s">
        <v>3869</v>
      </c>
      <c r="O291">
        <v>1</v>
      </c>
      <c r="P291" t="s">
        <v>3868</v>
      </c>
      <c r="Q291">
        <v>2</v>
      </c>
      <c r="R291" t="s">
        <v>51</v>
      </c>
      <c r="S291">
        <v>4</v>
      </c>
      <c r="T291" t="s">
        <v>32</v>
      </c>
      <c r="U291">
        <v>4.91</v>
      </c>
      <c r="V291">
        <v>3.17</v>
      </c>
    </row>
    <row r="292" spans="1:22" x14ac:dyDescent="0.25">
      <c r="A292" t="s">
        <v>4484</v>
      </c>
      <c r="B292">
        <v>18</v>
      </c>
      <c r="C292">
        <v>12</v>
      </c>
      <c r="D292">
        <v>2</v>
      </c>
      <c r="E292" t="s">
        <v>4192</v>
      </c>
      <c r="F292" t="s">
        <v>24</v>
      </c>
      <c r="G292">
        <v>137</v>
      </c>
      <c r="H292" t="s">
        <v>173</v>
      </c>
      <c r="I292">
        <v>87</v>
      </c>
      <c r="J292" t="s">
        <v>177</v>
      </c>
      <c r="K292">
        <v>17</v>
      </c>
      <c r="L292">
        <v>18</v>
      </c>
      <c r="M292" t="s">
        <v>357</v>
      </c>
      <c r="N292" t="s">
        <v>3869</v>
      </c>
      <c r="O292">
        <v>1</v>
      </c>
      <c r="P292" t="s">
        <v>3868</v>
      </c>
      <c r="Q292">
        <v>2</v>
      </c>
      <c r="R292" t="s">
        <v>51</v>
      </c>
      <c r="S292">
        <v>6</v>
      </c>
      <c r="T292" t="s">
        <v>34</v>
      </c>
      <c r="U292">
        <v>1.8</v>
      </c>
      <c r="V292">
        <v>2.34</v>
      </c>
    </row>
    <row r="293" spans="1:22" x14ac:dyDescent="0.25">
      <c r="A293" t="s">
        <v>4485</v>
      </c>
      <c r="B293">
        <v>18</v>
      </c>
      <c r="C293">
        <v>12</v>
      </c>
      <c r="D293">
        <v>2</v>
      </c>
      <c r="E293" t="s">
        <v>4192</v>
      </c>
      <c r="F293" t="s">
        <v>24</v>
      </c>
      <c r="G293">
        <v>137</v>
      </c>
      <c r="H293" t="s">
        <v>173</v>
      </c>
      <c r="I293">
        <v>87</v>
      </c>
      <c r="J293" t="s">
        <v>177</v>
      </c>
      <c r="K293">
        <v>17</v>
      </c>
      <c r="L293">
        <v>18</v>
      </c>
      <c r="M293" t="s">
        <v>357</v>
      </c>
      <c r="N293" t="s">
        <v>3869</v>
      </c>
      <c r="O293">
        <v>1</v>
      </c>
      <c r="P293" t="s">
        <v>3868</v>
      </c>
      <c r="Q293">
        <v>2</v>
      </c>
      <c r="R293" t="s">
        <v>51</v>
      </c>
      <c r="S293">
        <v>2</v>
      </c>
      <c r="T293" t="s">
        <v>30</v>
      </c>
      <c r="U293">
        <v>2.04</v>
      </c>
      <c r="V293">
        <v>2.27</v>
      </c>
    </row>
    <row r="294" spans="1:22" x14ac:dyDescent="0.25">
      <c r="A294" t="s">
        <v>4486</v>
      </c>
      <c r="B294">
        <v>18</v>
      </c>
      <c r="C294">
        <v>12</v>
      </c>
      <c r="D294">
        <v>2</v>
      </c>
      <c r="E294" t="s">
        <v>4192</v>
      </c>
      <c r="F294" t="s">
        <v>24</v>
      </c>
      <c r="G294">
        <v>137</v>
      </c>
      <c r="H294" t="s">
        <v>173</v>
      </c>
      <c r="I294">
        <v>87</v>
      </c>
      <c r="J294" t="s">
        <v>177</v>
      </c>
      <c r="K294">
        <v>17</v>
      </c>
      <c r="L294">
        <v>18</v>
      </c>
      <c r="M294" t="s">
        <v>357</v>
      </c>
      <c r="N294" t="s">
        <v>3869</v>
      </c>
      <c r="O294">
        <v>1</v>
      </c>
      <c r="P294" t="s">
        <v>3868</v>
      </c>
      <c r="Q294">
        <v>2</v>
      </c>
      <c r="R294" t="s">
        <v>51</v>
      </c>
      <c r="S294">
        <v>5</v>
      </c>
      <c r="T294" t="s">
        <v>33</v>
      </c>
      <c r="U294">
        <v>1.92</v>
      </c>
      <c r="V294">
        <v>1.98</v>
      </c>
    </row>
    <row r="295" spans="1:22" x14ac:dyDescent="0.25">
      <c r="A295" t="s">
        <v>4487</v>
      </c>
      <c r="B295">
        <v>18</v>
      </c>
      <c r="C295">
        <v>12</v>
      </c>
      <c r="D295">
        <v>2</v>
      </c>
      <c r="E295" t="s">
        <v>4192</v>
      </c>
      <c r="F295" t="s">
        <v>24</v>
      </c>
      <c r="G295">
        <v>137</v>
      </c>
      <c r="H295" t="s">
        <v>173</v>
      </c>
      <c r="I295">
        <v>87</v>
      </c>
      <c r="J295" t="s">
        <v>177</v>
      </c>
      <c r="K295">
        <v>17</v>
      </c>
      <c r="L295">
        <v>18</v>
      </c>
      <c r="M295" t="s">
        <v>357</v>
      </c>
      <c r="N295" t="s">
        <v>3869</v>
      </c>
      <c r="O295">
        <v>1</v>
      </c>
      <c r="P295" t="s">
        <v>3868</v>
      </c>
      <c r="Q295">
        <v>2</v>
      </c>
      <c r="R295" t="s">
        <v>51</v>
      </c>
      <c r="S295">
        <v>1</v>
      </c>
      <c r="T295" t="s">
        <v>29</v>
      </c>
      <c r="U295">
        <v>8.35</v>
      </c>
      <c r="V295">
        <v>4.38</v>
      </c>
    </row>
    <row r="296" spans="1:22" x14ac:dyDescent="0.25">
      <c r="A296" t="s">
        <v>4488</v>
      </c>
      <c r="B296">
        <v>18</v>
      </c>
      <c r="C296">
        <v>12</v>
      </c>
      <c r="D296">
        <v>2</v>
      </c>
      <c r="E296" t="s">
        <v>4192</v>
      </c>
      <c r="F296" t="s">
        <v>24</v>
      </c>
      <c r="G296">
        <v>137</v>
      </c>
      <c r="H296" t="s">
        <v>173</v>
      </c>
      <c r="I296">
        <v>87</v>
      </c>
      <c r="J296" t="s">
        <v>177</v>
      </c>
      <c r="K296">
        <v>17</v>
      </c>
      <c r="L296">
        <v>18</v>
      </c>
      <c r="M296" t="s">
        <v>357</v>
      </c>
      <c r="N296" t="s">
        <v>3869</v>
      </c>
      <c r="O296">
        <v>1</v>
      </c>
      <c r="P296" t="s">
        <v>3868</v>
      </c>
      <c r="Q296">
        <v>2</v>
      </c>
      <c r="R296" t="s">
        <v>51</v>
      </c>
      <c r="S296">
        <v>7</v>
      </c>
      <c r="T296" t="s">
        <v>35</v>
      </c>
      <c r="U296">
        <v>17.88</v>
      </c>
      <c r="V296">
        <v>10.54</v>
      </c>
    </row>
    <row r="297" spans="1:22" x14ac:dyDescent="0.25">
      <c r="A297" t="s">
        <v>4489</v>
      </c>
      <c r="B297">
        <v>18</v>
      </c>
      <c r="C297">
        <v>12</v>
      </c>
      <c r="D297">
        <v>2</v>
      </c>
      <c r="E297" t="s">
        <v>4192</v>
      </c>
      <c r="F297" t="s">
        <v>24</v>
      </c>
      <c r="G297">
        <v>137</v>
      </c>
      <c r="H297" t="s">
        <v>173</v>
      </c>
      <c r="I297">
        <v>87</v>
      </c>
      <c r="J297" t="s">
        <v>177</v>
      </c>
      <c r="K297">
        <v>17</v>
      </c>
      <c r="L297">
        <v>18</v>
      </c>
      <c r="M297" t="s">
        <v>357</v>
      </c>
      <c r="N297" t="s">
        <v>3869</v>
      </c>
      <c r="O297">
        <v>1</v>
      </c>
      <c r="P297" t="s">
        <v>3868</v>
      </c>
      <c r="Q297">
        <v>2</v>
      </c>
      <c r="R297" t="s">
        <v>51</v>
      </c>
      <c r="S297">
        <v>8</v>
      </c>
      <c r="T297" t="s">
        <v>36</v>
      </c>
      <c r="U297">
        <v>22.79</v>
      </c>
      <c r="V297">
        <v>12.91</v>
      </c>
    </row>
    <row r="298" spans="1:22" x14ac:dyDescent="0.25">
      <c r="A298" t="s">
        <v>4490</v>
      </c>
      <c r="B298">
        <v>18</v>
      </c>
      <c r="C298">
        <v>12</v>
      </c>
      <c r="D298">
        <v>2</v>
      </c>
      <c r="E298" t="s">
        <v>4192</v>
      </c>
      <c r="F298" t="s">
        <v>24</v>
      </c>
      <c r="G298">
        <v>126</v>
      </c>
      <c r="H298" t="s">
        <v>171</v>
      </c>
      <c r="I298">
        <v>88</v>
      </c>
      <c r="J298" t="s">
        <v>179</v>
      </c>
      <c r="K298">
        <v>17</v>
      </c>
      <c r="L298">
        <v>18</v>
      </c>
      <c r="M298" t="s">
        <v>357</v>
      </c>
      <c r="N298" t="s">
        <v>3869</v>
      </c>
      <c r="O298">
        <v>1</v>
      </c>
      <c r="P298" t="s">
        <v>3868</v>
      </c>
      <c r="Q298">
        <v>2</v>
      </c>
      <c r="R298" t="s">
        <v>51</v>
      </c>
      <c r="S298">
        <v>3</v>
      </c>
      <c r="T298" t="s">
        <v>31</v>
      </c>
      <c r="U298">
        <v>3.22</v>
      </c>
      <c r="V298">
        <v>2.5</v>
      </c>
    </row>
    <row r="299" spans="1:22" x14ac:dyDescent="0.25">
      <c r="A299" t="s">
        <v>4491</v>
      </c>
      <c r="B299">
        <v>18</v>
      </c>
      <c r="C299">
        <v>12</v>
      </c>
      <c r="D299">
        <v>2</v>
      </c>
      <c r="E299" t="s">
        <v>4192</v>
      </c>
      <c r="F299" t="s">
        <v>24</v>
      </c>
      <c r="G299">
        <v>126</v>
      </c>
      <c r="H299" t="s">
        <v>171</v>
      </c>
      <c r="I299">
        <v>88</v>
      </c>
      <c r="J299" t="s">
        <v>179</v>
      </c>
      <c r="K299">
        <v>17</v>
      </c>
      <c r="L299">
        <v>18</v>
      </c>
      <c r="M299" t="s">
        <v>357</v>
      </c>
      <c r="N299" t="s">
        <v>3869</v>
      </c>
      <c r="O299">
        <v>1</v>
      </c>
      <c r="P299" t="s">
        <v>3868</v>
      </c>
      <c r="Q299">
        <v>2</v>
      </c>
      <c r="R299" t="s">
        <v>51</v>
      </c>
      <c r="S299">
        <v>4</v>
      </c>
      <c r="T299" t="s">
        <v>32</v>
      </c>
      <c r="U299">
        <v>3.94</v>
      </c>
      <c r="V299">
        <v>3.88</v>
      </c>
    </row>
    <row r="300" spans="1:22" x14ac:dyDescent="0.25">
      <c r="A300" t="s">
        <v>4492</v>
      </c>
      <c r="B300">
        <v>18</v>
      </c>
      <c r="C300">
        <v>12</v>
      </c>
      <c r="D300">
        <v>2</v>
      </c>
      <c r="E300" t="s">
        <v>4192</v>
      </c>
      <c r="F300" t="s">
        <v>24</v>
      </c>
      <c r="G300">
        <v>126</v>
      </c>
      <c r="H300" t="s">
        <v>171</v>
      </c>
      <c r="I300">
        <v>88</v>
      </c>
      <c r="J300" t="s">
        <v>179</v>
      </c>
      <c r="K300">
        <v>17</v>
      </c>
      <c r="L300">
        <v>18</v>
      </c>
      <c r="M300" t="s">
        <v>357</v>
      </c>
      <c r="N300" t="s">
        <v>3869</v>
      </c>
      <c r="O300">
        <v>1</v>
      </c>
      <c r="P300" t="s">
        <v>3868</v>
      </c>
      <c r="Q300">
        <v>2</v>
      </c>
      <c r="R300" t="s">
        <v>51</v>
      </c>
      <c r="S300">
        <v>6</v>
      </c>
      <c r="T300" t="s">
        <v>34</v>
      </c>
      <c r="U300">
        <v>1.1100000000000001</v>
      </c>
      <c r="V300">
        <v>1.96</v>
      </c>
    </row>
    <row r="301" spans="1:22" x14ac:dyDescent="0.25">
      <c r="A301" t="s">
        <v>4493</v>
      </c>
      <c r="B301">
        <v>18</v>
      </c>
      <c r="C301">
        <v>12</v>
      </c>
      <c r="D301">
        <v>2</v>
      </c>
      <c r="E301" t="s">
        <v>4192</v>
      </c>
      <c r="F301" t="s">
        <v>24</v>
      </c>
      <c r="G301">
        <v>150</v>
      </c>
      <c r="H301" t="s">
        <v>172</v>
      </c>
      <c r="I301">
        <v>87</v>
      </c>
      <c r="J301" t="s">
        <v>179</v>
      </c>
      <c r="K301">
        <v>17</v>
      </c>
      <c r="L301">
        <v>18</v>
      </c>
      <c r="M301" t="s">
        <v>357</v>
      </c>
      <c r="N301" t="s">
        <v>3869</v>
      </c>
      <c r="O301">
        <v>1</v>
      </c>
      <c r="P301" t="s">
        <v>3868</v>
      </c>
      <c r="Q301">
        <v>2</v>
      </c>
      <c r="R301" t="s">
        <v>51</v>
      </c>
      <c r="S301">
        <v>2</v>
      </c>
      <c r="T301" t="s">
        <v>30</v>
      </c>
      <c r="U301">
        <v>1.5</v>
      </c>
      <c r="V301">
        <v>1.69</v>
      </c>
    </row>
    <row r="302" spans="1:22" x14ac:dyDescent="0.25">
      <c r="A302" t="s">
        <v>4494</v>
      </c>
      <c r="B302">
        <v>18</v>
      </c>
      <c r="C302">
        <v>12</v>
      </c>
      <c r="D302">
        <v>2</v>
      </c>
      <c r="E302" t="s">
        <v>4192</v>
      </c>
      <c r="F302" t="s">
        <v>24</v>
      </c>
      <c r="G302">
        <v>126</v>
      </c>
      <c r="H302" t="s">
        <v>171</v>
      </c>
      <c r="I302">
        <v>88</v>
      </c>
      <c r="J302" t="s">
        <v>179</v>
      </c>
      <c r="K302">
        <v>17</v>
      </c>
      <c r="L302">
        <v>18</v>
      </c>
      <c r="M302" t="s">
        <v>357</v>
      </c>
      <c r="N302" t="s">
        <v>3869</v>
      </c>
      <c r="O302">
        <v>1</v>
      </c>
      <c r="P302" t="s">
        <v>3868</v>
      </c>
      <c r="Q302">
        <v>2</v>
      </c>
      <c r="R302" t="s">
        <v>51</v>
      </c>
      <c r="S302">
        <v>5</v>
      </c>
      <c r="T302" t="s">
        <v>33</v>
      </c>
      <c r="U302">
        <v>1.1499999999999999</v>
      </c>
      <c r="V302">
        <v>1.55</v>
      </c>
    </row>
    <row r="303" spans="1:22" x14ac:dyDescent="0.25">
      <c r="A303" t="s">
        <v>4495</v>
      </c>
      <c r="B303">
        <v>18</v>
      </c>
      <c r="C303">
        <v>12</v>
      </c>
      <c r="D303">
        <v>2</v>
      </c>
      <c r="E303" t="s">
        <v>4192</v>
      </c>
      <c r="F303" t="s">
        <v>24</v>
      </c>
      <c r="G303">
        <v>126</v>
      </c>
      <c r="H303" t="s">
        <v>171</v>
      </c>
      <c r="I303">
        <v>88</v>
      </c>
      <c r="J303" t="s">
        <v>179</v>
      </c>
      <c r="K303">
        <v>17</v>
      </c>
      <c r="L303">
        <v>18</v>
      </c>
      <c r="M303" t="s">
        <v>357</v>
      </c>
      <c r="N303" t="s">
        <v>3869</v>
      </c>
      <c r="O303">
        <v>1</v>
      </c>
      <c r="P303" t="s">
        <v>3868</v>
      </c>
      <c r="Q303">
        <v>2</v>
      </c>
      <c r="R303" t="s">
        <v>51</v>
      </c>
      <c r="S303">
        <v>1</v>
      </c>
      <c r="T303" t="s">
        <v>29</v>
      </c>
      <c r="U303">
        <v>7.32</v>
      </c>
      <c r="V303">
        <v>3.69</v>
      </c>
    </row>
    <row r="304" spans="1:22" x14ac:dyDescent="0.25">
      <c r="A304" t="s">
        <v>4496</v>
      </c>
      <c r="B304">
        <v>18</v>
      </c>
      <c r="C304">
        <v>12</v>
      </c>
      <c r="D304">
        <v>2</v>
      </c>
      <c r="E304" t="s">
        <v>4192</v>
      </c>
      <c r="F304" t="s">
        <v>24</v>
      </c>
      <c r="G304">
        <v>126</v>
      </c>
      <c r="H304" t="s">
        <v>171</v>
      </c>
      <c r="I304">
        <v>88</v>
      </c>
      <c r="J304" t="s">
        <v>179</v>
      </c>
      <c r="K304">
        <v>17</v>
      </c>
      <c r="L304">
        <v>18</v>
      </c>
      <c r="M304" t="s">
        <v>357</v>
      </c>
      <c r="N304" t="s">
        <v>3869</v>
      </c>
      <c r="O304">
        <v>1</v>
      </c>
      <c r="P304" t="s">
        <v>3868</v>
      </c>
      <c r="Q304">
        <v>2</v>
      </c>
      <c r="R304" t="s">
        <v>51</v>
      </c>
      <c r="S304">
        <v>7</v>
      </c>
      <c r="T304" t="s">
        <v>35</v>
      </c>
      <c r="U304">
        <v>14.31</v>
      </c>
      <c r="V304">
        <v>9.6</v>
      </c>
    </row>
    <row r="305" spans="1:22" x14ac:dyDescent="0.25">
      <c r="A305" t="s">
        <v>4497</v>
      </c>
      <c r="B305">
        <v>18</v>
      </c>
      <c r="C305">
        <v>12</v>
      </c>
      <c r="D305">
        <v>2</v>
      </c>
      <c r="E305" t="s">
        <v>4192</v>
      </c>
      <c r="F305" t="s">
        <v>24</v>
      </c>
      <c r="G305">
        <v>126</v>
      </c>
      <c r="H305" t="s">
        <v>171</v>
      </c>
      <c r="I305">
        <v>88</v>
      </c>
      <c r="J305" t="s">
        <v>179</v>
      </c>
      <c r="K305">
        <v>17</v>
      </c>
      <c r="L305">
        <v>18</v>
      </c>
      <c r="M305" t="s">
        <v>357</v>
      </c>
      <c r="N305" t="s">
        <v>3869</v>
      </c>
      <c r="O305">
        <v>1</v>
      </c>
      <c r="P305" t="s">
        <v>3868</v>
      </c>
      <c r="Q305">
        <v>2</v>
      </c>
      <c r="R305" t="s">
        <v>51</v>
      </c>
      <c r="S305">
        <v>8</v>
      </c>
      <c r="T305" t="s">
        <v>36</v>
      </c>
      <c r="U305">
        <v>18.239999999999998</v>
      </c>
      <c r="V305">
        <v>12.7</v>
      </c>
    </row>
    <row r="306" spans="1:22" x14ac:dyDescent="0.25">
      <c r="A306" t="s">
        <v>4498</v>
      </c>
      <c r="B306">
        <v>9</v>
      </c>
      <c r="C306">
        <v>3</v>
      </c>
      <c r="D306">
        <v>2</v>
      </c>
      <c r="E306" t="s">
        <v>4192</v>
      </c>
      <c r="F306" t="s">
        <v>24</v>
      </c>
      <c r="G306">
        <v>129</v>
      </c>
      <c r="H306" t="s">
        <v>162</v>
      </c>
      <c r="I306">
        <v>89</v>
      </c>
      <c r="J306" t="s">
        <v>177</v>
      </c>
      <c r="K306">
        <v>9</v>
      </c>
      <c r="L306">
        <v>10</v>
      </c>
      <c r="M306" t="s">
        <v>357</v>
      </c>
      <c r="N306" t="s">
        <v>3869</v>
      </c>
      <c r="O306">
        <v>1</v>
      </c>
      <c r="P306" t="s">
        <v>3868</v>
      </c>
      <c r="Q306">
        <v>2</v>
      </c>
      <c r="R306" t="s">
        <v>51</v>
      </c>
      <c r="S306">
        <v>3</v>
      </c>
      <c r="T306" t="s">
        <v>31</v>
      </c>
      <c r="U306">
        <v>4</v>
      </c>
      <c r="V306">
        <v>2.87</v>
      </c>
    </row>
    <row r="307" spans="1:22" x14ac:dyDescent="0.25">
      <c r="A307" t="s">
        <v>4499</v>
      </c>
      <c r="B307">
        <v>9</v>
      </c>
      <c r="C307">
        <v>3</v>
      </c>
      <c r="D307">
        <v>2</v>
      </c>
      <c r="E307" t="s">
        <v>4192</v>
      </c>
      <c r="F307" t="s">
        <v>24</v>
      </c>
      <c r="G307">
        <v>129</v>
      </c>
      <c r="H307" t="s">
        <v>162</v>
      </c>
      <c r="I307">
        <v>89</v>
      </c>
      <c r="J307" t="s">
        <v>177</v>
      </c>
      <c r="K307">
        <v>9</v>
      </c>
      <c r="L307">
        <v>10</v>
      </c>
      <c r="M307" t="s">
        <v>357</v>
      </c>
      <c r="N307" t="s">
        <v>3869</v>
      </c>
      <c r="O307">
        <v>1</v>
      </c>
      <c r="P307" t="s">
        <v>3868</v>
      </c>
      <c r="Q307">
        <v>2</v>
      </c>
      <c r="R307" t="s">
        <v>51</v>
      </c>
      <c r="S307">
        <v>4</v>
      </c>
      <c r="T307" t="s">
        <v>32</v>
      </c>
      <c r="U307">
        <v>3.25</v>
      </c>
      <c r="V307">
        <v>3.58</v>
      </c>
    </row>
    <row r="308" spans="1:22" x14ac:dyDescent="0.25">
      <c r="A308" t="s">
        <v>4500</v>
      </c>
      <c r="B308">
        <v>9</v>
      </c>
      <c r="C308">
        <v>3</v>
      </c>
      <c r="D308">
        <v>2</v>
      </c>
      <c r="E308" t="s">
        <v>4192</v>
      </c>
      <c r="F308" t="s">
        <v>24</v>
      </c>
      <c r="G308">
        <v>129</v>
      </c>
      <c r="H308" t="s">
        <v>162</v>
      </c>
      <c r="I308">
        <v>89</v>
      </c>
      <c r="J308" t="s">
        <v>177</v>
      </c>
      <c r="K308">
        <v>9</v>
      </c>
      <c r="L308">
        <v>10</v>
      </c>
      <c r="M308" t="s">
        <v>357</v>
      </c>
      <c r="N308" t="s">
        <v>3869</v>
      </c>
      <c r="O308">
        <v>1</v>
      </c>
      <c r="P308" t="s">
        <v>3868</v>
      </c>
      <c r="Q308">
        <v>2</v>
      </c>
      <c r="R308" t="s">
        <v>51</v>
      </c>
      <c r="S308">
        <v>6</v>
      </c>
      <c r="T308" t="s">
        <v>34</v>
      </c>
      <c r="U308">
        <v>2.0099999999999998</v>
      </c>
      <c r="V308">
        <v>2.63</v>
      </c>
    </row>
    <row r="309" spans="1:22" x14ac:dyDescent="0.25">
      <c r="A309" t="s">
        <v>4501</v>
      </c>
      <c r="B309">
        <v>9</v>
      </c>
      <c r="C309">
        <v>3</v>
      </c>
      <c r="D309">
        <v>2</v>
      </c>
      <c r="E309" t="s">
        <v>4192</v>
      </c>
      <c r="F309" t="s">
        <v>24</v>
      </c>
      <c r="G309">
        <v>129</v>
      </c>
      <c r="H309" t="s">
        <v>162</v>
      </c>
      <c r="I309">
        <v>89</v>
      </c>
      <c r="J309" t="s">
        <v>177</v>
      </c>
      <c r="K309">
        <v>9</v>
      </c>
      <c r="L309">
        <v>10</v>
      </c>
      <c r="M309" t="s">
        <v>357</v>
      </c>
      <c r="N309" t="s">
        <v>3869</v>
      </c>
      <c r="O309">
        <v>1</v>
      </c>
      <c r="P309" t="s">
        <v>3868</v>
      </c>
      <c r="Q309">
        <v>2</v>
      </c>
      <c r="R309" t="s">
        <v>51</v>
      </c>
      <c r="S309">
        <v>2</v>
      </c>
      <c r="T309" t="s">
        <v>30</v>
      </c>
      <c r="U309">
        <v>1.87</v>
      </c>
      <c r="V309">
        <v>2.61</v>
      </c>
    </row>
    <row r="310" spans="1:22" x14ac:dyDescent="0.25">
      <c r="A310" t="s">
        <v>4502</v>
      </c>
      <c r="B310">
        <v>9</v>
      </c>
      <c r="C310">
        <v>3</v>
      </c>
      <c r="D310">
        <v>2</v>
      </c>
      <c r="E310" t="s">
        <v>4192</v>
      </c>
      <c r="F310" t="s">
        <v>24</v>
      </c>
      <c r="G310">
        <v>129</v>
      </c>
      <c r="H310" t="s">
        <v>162</v>
      </c>
      <c r="I310">
        <v>89</v>
      </c>
      <c r="J310" t="s">
        <v>177</v>
      </c>
      <c r="K310">
        <v>9</v>
      </c>
      <c r="L310">
        <v>10</v>
      </c>
      <c r="M310" t="s">
        <v>357</v>
      </c>
      <c r="N310" t="s">
        <v>3869</v>
      </c>
      <c r="O310">
        <v>1</v>
      </c>
      <c r="P310" t="s">
        <v>3868</v>
      </c>
      <c r="Q310">
        <v>2</v>
      </c>
      <c r="R310" t="s">
        <v>51</v>
      </c>
      <c r="S310">
        <v>5</v>
      </c>
      <c r="T310" t="s">
        <v>33</v>
      </c>
      <c r="U310">
        <v>4.2</v>
      </c>
      <c r="V310">
        <v>3</v>
      </c>
    </row>
    <row r="311" spans="1:22" x14ac:dyDescent="0.25">
      <c r="A311" t="s">
        <v>4503</v>
      </c>
      <c r="B311">
        <v>9</v>
      </c>
      <c r="C311">
        <v>3</v>
      </c>
      <c r="D311">
        <v>2</v>
      </c>
      <c r="E311" t="s">
        <v>4192</v>
      </c>
      <c r="F311" t="s">
        <v>24</v>
      </c>
      <c r="G311">
        <v>129</v>
      </c>
      <c r="H311" t="s">
        <v>162</v>
      </c>
      <c r="I311">
        <v>89</v>
      </c>
      <c r="J311" t="s">
        <v>177</v>
      </c>
      <c r="K311">
        <v>9</v>
      </c>
      <c r="L311">
        <v>10</v>
      </c>
      <c r="M311" t="s">
        <v>357</v>
      </c>
      <c r="N311" t="s">
        <v>3869</v>
      </c>
      <c r="O311">
        <v>1</v>
      </c>
      <c r="P311" t="s">
        <v>3868</v>
      </c>
      <c r="Q311">
        <v>2</v>
      </c>
      <c r="R311" t="s">
        <v>51</v>
      </c>
      <c r="S311">
        <v>1</v>
      </c>
      <c r="T311" t="s">
        <v>29</v>
      </c>
      <c r="U311">
        <v>8.01</v>
      </c>
      <c r="V311">
        <v>3.87</v>
      </c>
    </row>
    <row r="312" spans="1:22" x14ac:dyDescent="0.25">
      <c r="A312" t="s">
        <v>4504</v>
      </c>
      <c r="B312">
        <v>9</v>
      </c>
      <c r="C312">
        <v>3</v>
      </c>
      <c r="D312">
        <v>2</v>
      </c>
      <c r="E312" t="s">
        <v>4192</v>
      </c>
      <c r="F312" t="s">
        <v>24</v>
      </c>
      <c r="G312">
        <v>129</v>
      </c>
      <c r="H312" t="s">
        <v>162</v>
      </c>
      <c r="I312">
        <v>89</v>
      </c>
      <c r="J312" t="s">
        <v>177</v>
      </c>
      <c r="K312">
        <v>9</v>
      </c>
      <c r="L312">
        <v>10</v>
      </c>
      <c r="M312" t="s">
        <v>357</v>
      </c>
      <c r="N312" t="s">
        <v>3869</v>
      </c>
      <c r="O312">
        <v>1</v>
      </c>
      <c r="P312" t="s">
        <v>3868</v>
      </c>
      <c r="Q312">
        <v>2</v>
      </c>
      <c r="R312" t="s">
        <v>51</v>
      </c>
      <c r="S312">
        <v>7</v>
      </c>
      <c r="T312" t="s">
        <v>35</v>
      </c>
      <c r="U312">
        <v>20.100000000000001</v>
      </c>
      <c r="V312">
        <v>11.96</v>
      </c>
    </row>
    <row r="313" spans="1:22" x14ac:dyDescent="0.25">
      <c r="A313" t="s">
        <v>4505</v>
      </c>
      <c r="B313">
        <v>9</v>
      </c>
      <c r="C313">
        <v>3</v>
      </c>
      <c r="D313">
        <v>2</v>
      </c>
      <c r="E313" t="s">
        <v>4192</v>
      </c>
      <c r="F313" t="s">
        <v>24</v>
      </c>
      <c r="G313">
        <v>129</v>
      </c>
      <c r="H313" t="s">
        <v>162</v>
      </c>
      <c r="I313">
        <v>89</v>
      </c>
      <c r="J313" t="s">
        <v>177</v>
      </c>
      <c r="K313">
        <v>9</v>
      </c>
      <c r="L313">
        <v>10</v>
      </c>
      <c r="M313" t="s">
        <v>357</v>
      </c>
      <c r="N313" t="s">
        <v>3869</v>
      </c>
      <c r="O313">
        <v>1</v>
      </c>
      <c r="P313" t="s">
        <v>3868</v>
      </c>
      <c r="Q313">
        <v>2</v>
      </c>
      <c r="R313" t="s">
        <v>51</v>
      </c>
      <c r="S313">
        <v>8</v>
      </c>
      <c r="T313" t="s">
        <v>36</v>
      </c>
      <c r="U313">
        <v>23.35</v>
      </c>
      <c r="V313">
        <v>14.57</v>
      </c>
    </row>
    <row r="314" spans="1:22" x14ac:dyDescent="0.25">
      <c r="A314" t="s">
        <v>4506</v>
      </c>
      <c r="B314">
        <v>9</v>
      </c>
      <c r="C314">
        <v>3</v>
      </c>
      <c r="D314">
        <v>2</v>
      </c>
      <c r="E314" t="s">
        <v>4192</v>
      </c>
      <c r="F314" t="s">
        <v>24</v>
      </c>
      <c r="G314">
        <v>119</v>
      </c>
      <c r="H314" t="s">
        <v>160</v>
      </c>
      <c r="I314">
        <v>103</v>
      </c>
      <c r="J314" t="s">
        <v>179</v>
      </c>
      <c r="K314">
        <v>9</v>
      </c>
      <c r="L314">
        <v>10</v>
      </c>
      <c r="M314" t="s">
        <v>357</v>
      </c>
      <c r="N314" t="s">
        <v>3869</v>
      </c>
      <c r="O314">
        <v>1</v>
      </c>
      <c r="P314" t="s">
        <v>3868</v>
      </c>
      <c r="Q314">
        <v>2</v>
      </c>
      <c r="R314" t="s">
        <v>51</v>
      </c>
      <c r="S314">
        <v>3</v>
      </c>
      <c r="T314" t="s">
        <v>31</v>
      </c>
      <c r="U314">
        <v>4.1100000000000003</v>
      </c>
      <c r="V314">
        <v>3</v>
      </c>
    </row>
    <row r="315" spans="1:22" x14ac:dyDescent="0.25">
      <c r="A315" t="s">
        <v>4507</v>
      </c>
      <c r="B315">
        <v>9</v>
      </c>
      <c r="C315">
        <v>3</v>
      </c>
      <c r="D315">
        <v>2</v>
      </c>
      <c r="E315" t="s">
        <v>4192</v>
      </c>
      <c r="F315" t="s">
        <v>24</v>
      </c>
      <c r="G315">
        <v>119</v>
      </c>
      <c r="H315" t="s">
        <v>160</v>
      </c>
      <c r="I315">
        <v>103</v>
      </c>
      <c r="J315" t="s">
        <v>179</v>
      </c>
      <c r="K315">
        <v>9</v>
      </c>
      <c r="L315">
        <v>10</v>
      </c>
      <c r="M315" t="s">
        <v>357</v>
      </c>
      <c r="N315" t="s">
        <v>3869</v>
      </c>
      <c r="O315">
        <v>1</v>
      </c>
      <c r="P315" t="s">
        <v>3868</v>
      </c>
      <c r="Q315">
        <v>2</v>
      </c>
      <c r="R315" t="s">
        <v>51</v>
      </c>
      <c r="S315">
        <v>4</v>
      </c>
      <c r="T315" t="s">
        <v>32</v>
      </c>
      <c r="U315">
        <v>3.71</v>
      </c>
      <c r="V315">
        <v>2.93</v>
      </c>
    </row>
    <row r="316" spans="1:22" x14ac:dyDescent="0.25">
      <c r="A316" t="s">
        <v>4508</v>
      </c>
      <c r="B316">
        <v>9</v>
      </c>
      <c r="C316">
        <v>3</v>
      </c>
      <c r="D316">
        <v>2</v>
      </c>
      <c r="E316" t="s">
        <v>4192</v>
      </c>
      <c r="F316" t="s">
        <v>24</v>
      </c>
      <c r="G316">
        <v>148</v>
      </c>
      <c r="H316" t="s">
        <v>161</v>
      </c>
      <c r="I316">
        <v>102</v>
      </c>
      <c r="J316" t="s">
        <v>179</v>
      </c>
      <c r="K316">
        <v>9</v>
      </c>
      <c r="L316">
        <v>10</v>
      </c>
      <c r="M316" t="s">
        <v>357</v>
      </c>
      <c r="N316" t="s">
        <v>3869</v>
      </c>
      <c r="O316">
        <v>1</v>
      </c>
      <c r="P316" t="s">
        <v>3868</v>
      </c>
      <c r="Q316">
        <v>2</v>
      </c>
      <c r="R316" t="s">
        <v>51</v>
      </c>
      <c r="S316">
        <v>6</v>
      </c>
      <c r="T316" t="s">
        <v>34</v>
      </c>
      <c r="U316">
        <v>2.04</v>
      </c>
      <c r="V316">
        <v>2.4300000000000002</v>
      </c>
    </row>
    <row r="317" spans="1:22" x14ac:dyDescent="0.25">
      <c r="A317" t="s">
        <v>4509</v>
      </c>
      <c r="B317">
        <v>9</v>
      </c>
      <c r="C317">
        <v>3</v>
      </c>
      <c r="D317">
        <v>2</v>
      </c>
      <c r="E317" t="s">
        <v>4192</v>
      </c>
      <c r="F317" t="s">
        <v>24</v>
      </c>
      <c r="G317">
        <v>148</v>
      </c>
      <c r="H317" t="s">
        <v>161</v>
      </c>
      <c r="I317">
        <v>102</v>
      </c>
      <c r="J317" t="s">
        <v>179</v>
      </c>
      <c r="K317">
        <v>9</v>
      </c>
      <c r="L317">
        <v>10</v>
      </c>
      <c r="M317" t="s">
        <v>357</v>
      </c>
      <c r="N317" t="s">
        <v>3869</v>
      </c>
      <c r="O317">
        <v>1</v>
      </c>
      <c r="P317" t="s">
        <v>3868</v>
      </c>
      <c r="Q317">
        <v>2</v>
      </c>
      <c r="R317" t="s">
        <v>51</v>
      </c>
      <c r="S317">
        <v>2</v>
      </c>
      <c r="T317" t="s">
        <v>30</v>
      </c>
      <c r="U317">
        <v>1.9</v>
      </c>
      <c r="V317">
        <v>1.9</v>
      </c>
    </row>
    <row r="318" spans="1:22" x14ac:dyDescent="0.25">
      <c r="A318" t="s">
        <v>4510</v>
      </c>
      <c r="B318">
        <v>9</v>
      </c>
      <c r="C318">
        <v>3</v>
      </c>
      <c r="D318">
        <v>2</v>
      </c>
      <c r="E318" t="s">
        <v>4192</v>
      </c>
      <c r="F318" t="s">
        <v>24</v>
      </c>
      <c r="G318">
        <v>119</v>
      </c>
      <c r="H318" t="s">
        <v>160</v>
      </c>
      <c r="I318">
        <v>103</v>
      </c>
      <c r="J318" t="s">
        <v>179</v>
      </c>
      <c r="K318">
        <v>9</v>
      </c>
      <c r="L318">
        <v>10</v>
      </c>
      <c r="M318" t="s">
        <v>357</v>
      </c>
      <c r="N318" t="s">
        <v>3869</v>
      </c>
      <c r="O318">
        <v>1</v>
      </c>
      <c r="P318" t="s">
        <v>3868</v>
      </c>
      <c r="Q318">
        <v>2</v>
      </c>
      <c r="R318" t="s">
        <v>51</v>
      </c>
      <c r="S318">
        <v>5</v>
      </c>
      <c r="T318" t="s">
        <v>33</v>
      </c>
      <c r="U318">
        <v>4.29</v>
      </c>
      <c r="V318">
        <v>3</v>
      </c>
    </row>
    <row r="319" spans="1:22" x14ac:dyDescent="0.25">
      <c r="A319" t="s">
        <v>4511</v>
      </c>
      <c r="B319">
        <v>9</v>
      </c>
      <c r="C319">
        <v>3</v>
      </c>
      <c r="D319">
        <v>2</v>
      </c>
      <c r="E319" t="s">
        <v>4192</v>
      </c>
      <c r="F319" t="s">
        <v>24</v>
      </c>
      <c r="G319">
        <v>119</v>
      </c>
      <c r="H319" t="s">
        <v>160</v>
      </c>
      <c r="I319">
        <v>103</v>
      </c>
      <c r="J319" t="s">
        <v>179</v>
      </c>
      <c r="K319">
        <v>9</v>
      </c>
      <c r="L319">
        <v>10</v>
      </c>
      <c r="M319" t="s">
        <v>357</v>
      </c>
      <c r="N319" t="s">
        <v>3869</v>
      </c>
      <c r="O319">
        <v>1</v>
      </c>
      <c r="P319" t="s">
        <v>3868</v>
      </c>
      <c r="Q319">
        <v>2</v>
      </c>
      <c r="R319" t="s">
        <v>51</v>
      </c>
      <c r="S319">
        <v>1</v>
      </c>
      <c r="T319" t="s">
        <v>29</v>
      </c>
      <c r="U319">
        <v>8.44</v>
      </c>
      <c r="V319">
        <v>3.88</v>
      </c>
    </row>
    <row r="320" spans="1:22" x14ac:dyDescent="0.25">
      <c r="A320" t="s">
        <v>4512</v>
      </c>
      <c r="B320">
        <v>9</v>
      </c>
      <c r="C320">
        <v>3</v>
      </c>
      <c r="D320">
        <v>2</v>
      </c>
      <c r="E320" t="s">
        <v>4192</v>
      </c>
      <c r="F320" t="s">
        <v>24</v>
      </c>
      <c r="G320">
        <v>119</v>
      </c>
      <c r="H320" t="s">
        <v>160</v>
      </c>
      <c r="I320">
        <v>103</v>
      </c>
      <c r="J320" t="s">
        <v>179</v>
      </c>
      <c r="K320">
        <v>9</v>
      </c>
      <c r="L320">
        <v>10</v>
      </c>
      <c r="M320" t="s">
        <v>357</v>
      </c>
      <c r="N320" t="s">
        <v>3869</v>
      </c>
      <c r="O320">
        <v>1</v>
      </c>
      <c r="P320" t="s">
        <v>3868</v>
      </c>
      <c r="Q320">
        <v>2</v>
      </c>
      <c r="R320" t="s">
        <v>51</v>
      </c>
      <c r="S320">
        <v>7</v>
      </c>
      <c r="T320" t="s">
        <v>35</v>
      </c>
      <c r="U320">
        <v>20.78</v>
      </c>
      <c r="V320">
        <v>3.88</v>
      </c>
    </row>
    <row r="321" spans="1:22" x14ac:dyDescent="0.25">
      <c r="A321" t="s">
        <v>4513</v>
      </c>
      <c r="B321">
        <v>9</v>
      </c>
      <c r="C321">
        <v>3</v>
      </c>
      <c r="D321">
        <v>2</v>
      </c>
      <c r="E321" t="s">
        <v>4192</v>
      </c>
      <c r="F321" t="s">
        <v>24</v>
      </c>
      <c r="G321">
        <v>119</v>
      </c>
      <c r="H321" t="s">
        <v>160</v>
      </c>
      <c r="I321">
        <v>103</v>
      </c>
      <c r="J321" t="s">
        <v>179</v>
      </c>
      <c r="K321">
        <v>9</v>
      </c>
      <c r="L321">
        <v>10</v>
      </c>
      <c r="M321" t="s">
        <v>357</v>
      </c>
      <c r="N321" t="s">
        <v>3869</v>
      </c>
      <c r="O321">
        <v>1</v>
      </c>
      <c r="P321" t="s">
        <v>3868</v>
      </c>
      <c r="Q321">
        <v>2</v>
      </c>
      <c r="R321" t="s">
        <v>51</v>
      </c>
      <c r="S321">
        <v>8</v>
      </c>
      <c r="T321" t="s">
        <v>36</v>
      </c>
      <c r="U321">
        <v>24.49</v>
      </c>
      <c r="V321">
        <v>10.52</v>
      </c>
    </row>
    <row r="322" spans="1:22" x14ac:dyDescent="0.25">
      <c r="A322" t="s">
        <v>4514</v>
      </c>
      <c r="B322">
        <v>10</v>
      </c>
      <c r="C322">
        <v>4</v>
      </c>
      <c r="D322">
        <v>3</v>
      </c>
      <c r="E322" t="s">
        <v>4191</v>
      </c>
      <c r="F322" t="s">
        <v>24</v>
      </c>
      <c r="G322">
        <v>203</v>
      </c>
      <c r="H322" t="s">
        <v>70</v>
      </c>
      <c r="I322">
        <v>80</v>
      </c>
      <c r="J322" t="s">
        <v>177</v>
      </c>
      <c r="K322">
        <v>9</v>
      </c>
      <c r="L322">
        <v>10</v>
      </c>
      <c r="M322" t="s">
        <v>358</v>
      </c>
      <c r="N322" t="s">
        <v>3870</v>
      </c>
      <c r="O322">
        <v>1</v>
      </c>
      <c r="P322" t="s">
        <v>3868</v>
      </c>
      <c r="Q322">
        <v>1</v>
      </c>
      <c r="R322" t="s">
        <v>28</v>
      </c>
      <c r="S322">
        <v>4</v>
      </c>
      <c r="T322" t="s">
        <v>32</v>
      </c>
      <c r="U322">
        <v>9.68</v>
      </c>
      <c r="V322">
        <v>4.97</v>
      </c>
    </row>
    <row r="323" spans="1:22" x14ac:dyDescent="0.25">
      <c r="A323" t="s">
        <v>4515</v>
      </c>
      <c r="B323">
        <v>10</v>
      </c>
      <c r="C323">
        <v>4</v>
      </c>
      <c r="D323">
        <v>3</v>
      </c>
      <c r="E323" t="s">
        <v>4191</v>
      </c>
      <c r="F323" t="s">
        <v>24</v>
      </c>
      <c r="G323">
        <v>203</v>
      </c>
      <c r="H323" t="s">
        <v>70</v>
      </c>
      <c r="I323">
        <v>80</v>
      </c>
      <c r="J323" t="s">
        <v>177</v>
      </c>
      <c r="K323">
        <v>9</v>
      </c>
      <c r="L323">
        <v>10</v>
      </c>
      <c r="M323" t="s">
        <v>358</v>
      </c>
      <c r="N323" t="s">
        <v>3870</v>
      </c>
      <c r="O323">
        <v>1</v>
      </c>
      <c r="P323" t="s">
        <v>3868</v>
      </c>
      <c r="Q323">
        <v>1</v>
      </c>
      <c r="R323" t="s">
        <v>28</v>
      </c>
      <c r="S323">
        <v>9</v>
      </c>
      <c r="T323" t="s">
        <v>52</v>
      </c>
      <c r="U323">
        <v>16.25</v>
      </c>
      <c r="V323">
        <v>8.42</v>
      </c>
    </row>
    <row r="324" spans="1:22" x14ac:dyDescent="0.25">
      <c r="A324" t="s">
        <v>4516</v>
      </c>
      <c r="B324">
        <v>10</v>
      </c>
      <c r="C324">
        <v>4</v>
      </c>
      <c r="D324">
        <v>3</v>
      </c>
      <c r="E324" t="s">
        <v>4191</v>
      </c>
      <c r="F324" t="s">
        <v>24</v>
      </c>
      <c r="G324">
        <v>203</v>
      </c>
      <c r="H324" t="s">
        <v>70</v>
      </c>
      <c r="I324">
        <v>80</v>
      </c>
      <c r="J324" t="s">
        <v>177</v>
      </c>
      <c r="K324">
        <v>9</v>
      </c>
      <c r="L324">
        <v>10</v>
      </c>
      <c r="M324" t="s">
        <v>358</v>
      </c>
      <c r="N324" t="s">
        <v>3870</v>
      </c>
      <c r="O324">
        <v>1</v>
      </c>
      <c r="P324" t="s">
        <v>3868</v>
      </c>
      <c r="Q324">
        <v>1</v>
      </c>
      <c r="R324" t="s">
        <v>28</v>
      </c>
      <c r="S324">
        <v>10</v>
      </c>
      <c r="T324" t="s">
        <v>53</v>
      </c>
      <c r="U324">
        <v>25.93</v>
      </c>
      <c r="V324">
        <v>12.24</v>
      </c>
    </row>
    <row r="325" spans="1:22" x14ac:dyDescent="0.25">
      <c r="A325" t="s">
        <v>4517</v>
      </c>
      <c r="B325">
        <v>10</v>
      </c>
      <c r="C325">
        <v>4</v>
      </c>
      <c r="D325">
        <v>3</v>
      </c>
      <c r="E325" t="s">
        <v>4191</v>
      </c>
      <c r="F325" t="s">
        <v>24</v>
      </c>
      <c r="G325">
        <v>197</v>
      </c>
      <c r="H325" t="s">
        <v>60</v>
      </c>
      <c r="I325">
        <v>93</v>
      </c>
      <c r="J325" t="s">
        <v>179</v>
      </c>
      <c r="K325">
        <v>9</v>
      </c>
      <c r="L325">
        <v>10</v>
      </c>
      <c r="M325" t="s">
        <v>358</v>
      </c>
      <c r="N325" t="s">
        <v>3870</v>
      </c>
      <c r="O325">
        <v>1</v>
      </c>
      <c r="P325" t="s">
        <v>3868</v>
      </c>
      <c r="Q325">
        <v>1</v>
      </c>
      <c r="R325" t="s">
        <v>28</v>
      </c>
      <c r="S325">
        <v>4</v>
      </c>
      <c r="T325" t="s">
        <v>32</v>
      </c>
      <c r="U325">
        <v>9.9</v>
      </c>
      <c r="V325">
        <v>4.93</v>
      </c>
    </row>
    <row r="326" spans="1:22" x14ac:dyDescent="0.25">
      <c r="A326" t="s">
        <v>4518</v>
      </c>
      <c r="B326">
        <v>10</v>
      </c>
      <c r="C326">
        <v>4</v>
      </c>
      <c r="D326">
        <v>3</v>
      </c>
      <c r="E326" t="s">
        <v>4191</v>
      </c>
      <c r="F326" t="s">
        <v>24</v>
      </c>
      <c r="G326">
        <v>197</v>
      </c>
      <c r="H326" t="s">
        <v>60</v>
      </c>
      <c r="I326">
        <v>93</v>
      </c>
      <c r="J326" t="s">
        <v>179</v>
      </c>
      <c r="K326">
        <v>9</v>
      </c>
      <c r="L326">
        <v>10</v>
      </c>
      <c r="M326" t="s">
        <v>358</v>
      </c>
      <c r="N326" t="s">
        <v>3870</v>
      </c>
      <c r="O326">
        <v>1</v>
      </c>
      <c r="P326" t="s">
        <v>3868</v>
      </c>
      <c r="Q326">
        <v>1</v>
      </c>
      <c r="R326" t="s">
        <v>28</v>
      </c>
      <c r="S326">
        <v>9</v>
      </c>
      <c r="T326" t="s">
        <v>52</v>
      </c>
      <c r="U326">
        <v>15.19</v>
      </c>
      <c r="V326">
        <v>7.09</v>
      </c>
    </row>
    <row r="327" spans="1:22" x14ac:dyDescent="0.25">
      <c r="A327" t="s">
        <v>4519</v>
      </c>
      <c r="B327">
        <v>10</v>
      </c>
      <c r="C327">
        <v>4</v>
      </c>
      <c r="D327">
        <v>3</v>
      </c>
      <c r="E327" t="s">
        <v>4191</v>
      </c>
      <c r="F327" t="s">
        <v>24</v>
      </c>
      <c r="G327">
        <v>197</v>
      </c>
      <c r="H327" t="s">
        <v>60</v>
      </c>
      <c r="I327">
        <v>93</v>
      </c>
      <c r="J327" t="s">
        <v>179</v>
      </c>
      <c r="K327">
        <v>9</v>
      </c>
      <c r="L327">
        <v>10</v>
      </c>
      <c r="M327" t="s">
        <v>358</v>
      </c>
      <c r="N327" t="s">
        <v>3870</v>
      </c>
      <c r="O327">
        <v>1</v>
      </c>
      <c r="P327" t="s">
        <v>3868</v>
      </c>
      <c r="Q327">
        <v>1</v>
      </c>
      <c r="R327" t="s">
        <v>28</v>
      </c>
      <c r="S327">
        <v>10</v>
      </c>
      <c r="T327" t="s">
        <v>53</v>
      </c>
      <c r="U327">
        <v>25.1</v>
      </c>
      <c r="V327">
        <v>11.1</v>
      </c>
    </row>
    <row r="328" spans="1:22" x14ac:dyDescent="0.25">
      <c r="A328" t="s">
        <v>4520</v>
      </c>
      <c r="B328">
        <v>11</v>
      </c>
      <c r="C328">
        <v>5</v>
      </c>
      <c r="D328">
        <v>3</v>
      </c>
      <c r="E328" t="s">
        <v>4191</v>
      </c>
      <c r="F328" t="s">
        <v>24</v>
      </c>
      <c r="G328">
        <v>204</v>
      </c>
      <c r="H328" t="s">
        <v>88</v>
      </c>
      <c r="I328">
        <v>116</v>
      </c>
      <c r="J328" t="s">
        <v>177</v>
      </c>
      <c r="K328">
        <v>11</v>
      </c>
      <c r="L328">
        <v>12</v>
      </c>
      <c r="M328" t="s">
        <v>358</v>
      </c>
      <c r="N328" t="s">
        <v>3870</v>
      </c>
      <c r="O328">
        <v>1</v>
      </c>
      <c r="P328" t="s">
        <v>3868</v>
      </c>
      <c r="Q328">
        <v>1</v>
      </c>
      <c r="R328" t="s">
        <v>28</v>
      </c>
      <c r="S328">
        <v>4</v>
      </c>
      <c r="T328" t="s">
        <v>32</v>
      </c>
      <c r="U328">
        <v>8.0299999999999994</v>
      </c>
      <c r="V328">
        <v>5</v>
      </c>
    </row>
    <row r="329" spans="1:22" x14ac:dyDescent="0.25">
      <c r="A329" t="s">
        <v>4521</v>
      </c>
      <c r="B329">
        <v>11</v>
      </c>
      <c r="C329">
        <v>5</v>
      </c>
      <c r="D329">
        <v>3</v>
      </c>
      <c r="E329" t="s">
        <v>4191</v>
      </c>
      <c r="F329" t="s">
        <v>24</v>
      </c>
      <c r="G329">
        <v>204</v>
      </c>
      <c r="H329" t="s">
        <v>88</v>
      </c>
      <c r="I329">
        <v>116</v>
      </c>
      <c r="J329" t="s">
        <v>177</v>
      </c>
      <c r="K329">
        <v>11</v>
      </c>
      <c r="L329">
        <v>12</v>
      </c>
      <c r="M329" t="s">
        <v>358</v>
      </c>
      <c r="N329" t="s">
        <v>3870</v>
      </c>
      <c r="O329">
        <v>1</v>
      </c>
      <c r="P329" t="s">
        <v>3868</v>
      </c>
      <c r="Q329">
        <v>1</v>
      </c>
      <c r="R329" t="s">
        <v>28</v>
      </c>
      <c r="S329">
        <v>9</v>
      </c>
      <c r="T329" t="s">
        <v>52</v>
      </c>
      <c r="U329">
        <v>13.49</v>
      </c>
      <c r="V329">
        <v>7.62</v>
      </c>
    </row>
    <row r="330" spans="1:22" x14ac:dyDescent="0.25">
      <c r="A330" t="s">
        <v>4522</v>
      </c>
      <c r="B330">
        <v>11</v>
      </c>
      <c r="C330">
        <v>5</v>
      </c>
      <c r="D330">
        <v>3</v>
      </c>
      <c r="E330" t="s">
        <v>4191</v>
      </c>
      <c r="F330" t="s">
        <v>24</v>
      </c>
      <c r="G330">
        <v>204</v>
      </c>
      <c r="H330" t="s">
        <v>88</v>
      </c>
      <c r="I330">
        <v>116</v>
      </c>
      <c r="J330" t="s">
        <v>177</v>
      </c>
      <c r="K330">
        <v>11</v>
      </c>
      <c r="L330">
        <v>12</v>
      </c>
      <c r="M330" t="s">
        <v>358</v>
      </c>
      <c r="N330" t="s">
        <v>3870</v>
      </c>
      <c r="O330">
        <v>1</v>
      </c>
      <c r="P330" t="s">
        <v>3868</v>
      </c>
      <c r="Q330">
        <v>1</v>
      </c>
      <c r="R330" t="s">
        <v>28</v>
      </c>
      <c r="S330">
        <v>10</v>
      </c>
      <c r="T330" t="s">
        <v>53</v>
      </c>
      <c r="U330">
        <v>21.53</v>
      </c>
      <c r="V330">
        <v>11.73</v>
      </c>
    </row>
    <row r="331" spans="1:22" x14ac:dyDescent="0.25">
      <c r="A331" t="s">
        <v>4523</v>
      </c>
      <c r="B331">
        <v>11</v>
      </c>
      <c r="C331">
        <v>5</v>
      </c>
      <c r="D331">
        <v>3</v>
      </c>
      <c r="E331" t="s">
        <v>4191</v>
      </c>
      <c r="F331" t="s">
        <v>24</v>
      </c>
      <c r="G331">
        <v>198</v>
      </c>
      <c r="H331" t="s">
        <v>80</v>
      </c>
      <c r="I331">
        <v>79</v>
      </c>
      <c r="J331" t="s">
        <v>179</v>
      </c>
      <c r="K331">
        <v>11</v>
      </c>
      <c r="L331">
        <v>12</v>
      </c>
      <c r="M331" t="s">
        <v>358</v>
      </c>
      <c r="N331" t="s">
        <v>3870</v>
      </c>
      <c r="O331">
        <v>1</v>
      </c>
      <c r="P331" t="s">
        <v>3868</v>
      </c>
      <c r="Q331">
        <v>1</v>
      </c>
      <c r="R331" t="s">
        <v>28</v>
      </c>
      <c r="S331">
        <v>4</v>
      </c>
      <c r="T331" t="s">
        <v>32</v>
      </c>
      <c r="U331">
        <v>7.13</v>
      </c>
      <c r="V331">
        <v>4.22</v>
      </c>
    </row>
    <row r="332" spans="1:22" x14ac:dyDescent="0.25">
      <c r="A332" t="s">
        <v>4524</v>
      </c>
      <c r="B332">
        <v>11</v>
      </c>
      <c r="C332">
        <v>5</v>
      </c>
      <c r="D332">
        <v>3</v>
      </c>
      <c r="E332" t="s">
        <v>4191</v>
      </c>
      <c r="F332" t="s">
        <v>24</v>
      </c>
      <c r="G332">
        <v>198</v>
      </c>
      <c r="H332" t="s">
        <v>80</v>
      </c>
      <c r="I332">
        <v>79</v>
      </c>
      <c r="J332" t="s">
        <v>179</v>
      </c>
      <c r="K332">
        <v>11</v>
      </c>
      <c r="L332">
        <v>12</v>
      </c>
      <c r="M332" t="s">
        <v>358</v>
      </c>
      <c r="N332" t="s">
        <v>3870</v>
      </c>
      <c r="O332">
        <v>1</v>
      </c>
      <c r="P332" t="s">
        <v>3868</v>
      </c>
      <c r="Q332">
        <v>1</v>
      </c>
      <c r="R332" t="s">
        <v>28</v>
      </c>
      <c r="S332">
        <v>9</v>
      </c>
      <c r="T332" t="s">
        <v>52</v>
      </c>
      <c r="U332">
        <v>11.63</v>
      </c>
      <c r="V332">
        <v>6.45</v>
      </c>
    </row>
    <row r="333" spans="1:22" x14ac:dyDescent="0.25">
      <c r="A333" t="s">
        <v>4525</v>
      </c>
      <c r="B333">
        <v>11</v>
      </c>
      <c r="C333">
        <v>5</v>
      </c>
      <c r="D333">
        <v>3</v>
      </c>
      <c r="E333" t="s">
        <v>4191</v>
      </c>
      <c r="F333" t="s">
        <v>24</v>
      </c>
      <c r="G333">
        <v>198</v>
      </c>
      <c r="H333" t="s">
        <v>80</v>
      </c>
      <c r="I333">
        <v>79</v>
      </c>
      <c r="J333" t="s">
        <v>179</v>
      </c>
      <c r="K333">
        <v>11</v>
      </c>
      <c r="L333">
        <v>12</v>
      </c>
      <c r="M333" t="s">
        <v>358</v>
      </c>
      <c r="N333" t="s">
        <v>3870</v>
      </c>
      <c r="O333">
        <v>1</v>
      </c>
      <c r="P333" t="s">
        <v>3868</v>
      </c>
      <c r="Q333">
        <v>1</v>
      </c>
      <c r="R333" t="s">
        <v>28</v>
      </c>
      <c r="S333">
        <v>10</v>
      </c>
      <c r="T333" t="s">
        <v>53</v>
      </c>
      <c r="U333">
        <v>18.760000000000002</v>
      </c>
      <c r="V333">
        <v>9.3800000000000008</v>
      </c>
    </row>
    <row r="334" spans="1:22" x14ac:dyDescent="0.25">
      <c r="A334" t="s">
        <v>4526</v>
      </c>
      <c r="B334">
        <v>12</v>
      </c>
      <c r="C334">
        <v>6</v>
      </c>
      <c r="D334">
        <v>3</v>
      </c>
      <c r="E334" t="s">
        <v>4191</v>
      </c>
      <c r="F334" t="s">
        <v>24</v>
      </c>
      <c r="G334">
        <v>204</v>
      </c>
      <c r="H334" t="s">
        <v>88</v>
      </c>
      <c r="I334">
        <v>116</v>
      </c>
      <c r="J334" t="s">
        <v>177</v>
      </c>
      <c r="K334">
        <v>11</v>
      </c>
      <c r="L334">
        <v>12</v>
      </c>
      <c r="M334" t="s">
        <v>358</v>
      </c>
      <c r="N334" t="s">
        <v>3870</v>
      </c>
      <c r="O334">
        <v>1</v>
      </c>
      <c r="P334" t="s">
        <v>3868</v>
      </c>
      <c r="Q334">
        <v>1</v>
      </c>
      <c r="R334" t="s">
        <v>28</v>
      </c>
      <c r="S334">
        <v>4</v>
      </c>
      <c r="T334" t="s">
        <v>32</v>
      </c>
      <c r="U334">
        <v>8.0299999999999994</v>
      </c>
      <c r="V334">
        <v>5</v>
      </c>
    </row>
    <row r="335" spans="1:22" x14ac:dyDescent="0.25">
      <c r="A335" t="s">
        <v>4527</v>
      </c>
      <c r="B335">
        <v>12</v>
      </c>
      <c r="C335">
        <v>6</v>
      </c>
      <c r="D335">
        <v>3</v>
      </c>
      <c r="E335" t="s">
        <v>4191</v>
      </c>
      <c r="F335" t="s">
        <v>24</v>
      </c>
      <c r="G335">
        <v>204</v>
      </c>
      <c r="H335" t="s">
        <v>88</v>
      </c>
      <c r="I335">
        <v>116</v>
      </c>
      <c r="J335" t="s">
        <v>177</v>
      </c>
      <c r="K335">
        <v>11</v>
      </c>
      <c r="L335">
        <v>12</v>
      </c>
      <c r="M335" t="s">
        <v>358</v>
      </c>
      <c r="N335" t="s">
        <v>3870</v>
      </c>
      <c r="O335">
        <v>1</v>
      </c>
      <c r="P335" t="s">
        <v>3868</v>
      </c>
      <c r="Q335">
        <v>1</v>
      </c>
      <c r="R335" t="s">
        <v>28</v>
      </c>
      <c r="S335">
        <v>9</v>
      </c>
      <c r="T335" t="s">
        <v>52</v>
      </c>
      <c r="U335">
        <v>13.49</v>
      </c>
      <c r="V335">
        <v>7.62</v>
      </c>
    </row>
    <row r="336" spans="1:22" x14ac:dyDescent="0.25">
      <c r="A336" t="s">
        <v>4528</v>
      </c>
      <c r="B336">
        <v>12</v>
      </c>
      <c r="C336">
        <v>6</v>
      </c>
      <c r="D336">
        <v>3</v>
      </c>
      <c r="E336" t="s">
        <v>4191</v>
      </c>
      <c r="F336" t="s">
        <v>24</v>
      </c>
      <c r="G336">
        <v>204</v>
      </c>
      <c r="H336" t="s">
        <v>88</v>
      </c>
      <c r="I336">
        <v>116</v>
      </c>
      <c r="J336" t="s">
        <v>177</v>
      </c>
      <c r="K336">
        <v>11</v>
      </c>
      <c r="L336">
        <v>12</v>
      </c>
      <c r="M336" t="s">
        <v>358</v>
      </c>
      <c r="N336" t="s">
        <v>3870</v>
      </c>
      <c r="O336">
        <v>1</v>
      </c>
      <c r="P336" t="s">
        <v>3868</v>
      </c>
      <c r="Q336">
        <v>1</v>
      </c>
      <c r="R336" t="s">
        <v>28</v>
      </c>
      <c r="S336">
        <v>10</v>
      </c>
      <c r="T336" t="s">
        <v>53</v>
      </c>
      <c r="U336">
        <v>21.53</v>
      </c>
      <c r="V336">
        <v>11.73</v>
      </c>
    </row>
    <row r="337" spans="1:22" x14ac:dyDescent="0.25">
      <c r="A337" t="s">
        <v>4529</v>
      </c>
      <c r="B337">
        <v>12</v>
      </c>
      <c r="C337">
        <v>6</v>
      </c>
      <c r="D337">
        <v>3</v>
      </c>
      <c r="E337" t="s">
        <v>4191</v>
      </c>
      <c r="F337" t="s">
        <v>24</v>
      </c>
      <c r="G337">
        <v>198</v>
      </c>
      <c r="H337" t="s">
        <v>80</v>
      </c>
      <c r="I337">
        <v>79</v>
      </c>
      <c r="J337" t="s">
        <v>179</v>
      </c>
      <c r="K337">
        <v>11</v>
      </c>
      <c r="L337">
        <v>12</v>
      </c>
      <c r="M337" t="s">
        <v>358</v>
      </c>
      <c r="N337" t="s">
        <v>3870</v>
      </c>
      <c r="O337">
        <v>1</v>
      </c>
      <c r="P337" t="s">
        <v>3868</v>
      </c>
      <c r="Q337">
        <v>1</v>
      </c>
      <c r="R337" t="s">
        <v>28</v>
      </c>
      <c r="S337">
        <v>4</v>
      </c>
      <c r="T337" t="s">
        <v>32</v>
      </c>
      <c r="U337">
        <v>7.13</v>
      </c>
      <c r="V337">
        <v>4.22</v>
      </c>
    </row>
    <row r="338" spans="1:22" x14ac:dyDescent="0.25">
      <c r="A338" t="s">
        <v>4530</v>
      </c>
      <c r="B338">
        <v>12</v>
      </c>
      <c r="C338">
        <v>6</v>
      </c>
      <c r="D338">
        <v>3</v>
      </c>
      <c r="E338" t="s">
        <v>4191</v>
      </c>
      <c r="F338" t="s">
        <v>24</v>
      </c>
      <c r="G338">
        <v>198</v>
      </c>
      <c r="H338" t="s">
        <v>80</v>
      </c>
      <c r="I338">
        <v>79</v>
      </c>
      <c r="J338" t="s">
        <v>179</v>
      </c>
      <c r="K338">
        <v>11</v>
      </c>
      <c r="L338">
        <v>12</v>
      </c>
      <c r="M338" t="s">
        <v>358</v>
      </c>
      <c r="N338" t="s">
        <v>3870</v>
      </c>
      <c r="O338">
        <v>1</v>
      </c>
      <c r="P338" t="s">
        <v>3868</v>
      </c>
      <c r="Q338">
        <v>1</v>
      </c>
      <c r="R338" t="s">
        <v>28</v>
      </c>
      <c r="S338">
        <v>9</v>
      </c>
      <c r="T338" t="s">
        <v>52</v>
      </c>
      <c r="U338">
        <v>11.63</v>
      </c>
      <c r="V338">
        <v>6.45</v>
      </c>
    </row>
    <row r="339" spans="1:22" x14ac:dyDescent="0.25">
      <c r="A339" t="s">
        <v>4531</v>
      </c>
      <c r="B339">
        <v>12</v>
      </c>
      <c r="C339">
        <v>6</v>
      </c>
      <c r="D339">
        <v>3</v>
      </c>
      <c r="E339" t="s">
        <v>4191</v>
      </c>
      <c r="F339" t="s">
        <v>24</v>
      </c>
      <c r="G339">
        <v>198</v>
      </c>
      <c r="H339" t="s">
        <v>80</v>
      </c>
      <c r="I339">
        <v>79</v>
      </c>
      <c r="J339" t="s">
        <v>179</v>
      </c>
      <c r="K339">
        <v>11</v>
      </c>
      <c r="L339">
        <v>12</v>
      </c>
      <c r="M339" t="s">
        <v>358</v>
      </c>
      <c r="N339" t="s">
        <v>3870</v>
      </c>
      <c r="O339">
        <v>1</v>
      </c>
      <c r="P339" t="s">
        <v>3868</v>
      </c>
      <c r="Q339">
        <v>1</v>
      </c>
      <c r="R339" t="s">
        <v>28</v>
      </c>
      <c r="S339">
        <v>10</v>
      </c>
      <c r="T339" t="s">
        <v>53</v>
      </c>
      <c r="U339">
        <v>18.760000000000002</v>
      </c>
      <c r="V339">
        <v>9.3800000000000008</v>
      </c>
    </row>
    <row r="340" spans="1:22" x14ac:dyDescent="0.25">
      <c r="A340" t="s">
        <v>4532</v>
      </c>
      <c r="B340">
        <v>13</v>
      </c>
      <c r="C340">
        <v>7</v>
      </c>
      <c r="D340">
        <v>3</v>
      </c>
      <c r="E340" t="s">
        <v>4191</v>
      </c>
      <c r="F340" t="s">
        <v>24</v>
      </c>
      <c r="G340">
        <v>205</v>
      </c>
      <c r="H340" t="s">
        <v>104</v>
      </c>
      <c r="I340">
        <v>103</v>
      </c>
      <c r="J340" t="s">
        <v>177</v>
      </c>
      <c r="K340">
        <v>13</v>
      </c>
      <c r="L340">
        <v>14</v>
      </c>
      <c r="M340" t="s">
        <v>358</v>
      </c>
      <c r="N340" t="s">
        <v>3870</v>
      </c>
      <c r="O340">
        <v>1</v>
      </c>
      <c r="P340" t="s">
        <v>3868</v>
      </c>
      <c r="Q340">
        <v>1</v>
      </c>
      <c r="R340" t="s">
        <v>28</v>
      </c>
      <c r="S340">
        <v>4</v>
      </c>
      <c r="T340" t="s">
        <v>32</v>
      </c>
      <c r="U340">
        <v>8.08</v>
      </c>
      <c r="V340">
        <v>4.34</v>
      </c>
    </row>
    <row r="341" spans="1:22" x14ac:dyDescent="0.25">
      <c r="A341" t="s">
        <v>4533</v>
      </c>
      <c r="B341">
        <v>13</v>
      </c>
      <c r="C341">
        <v>7</v>
      </c>
      <c r="D341">
        <v>3</v>
      </c>
      <c r="E341" t="s">
        <v>4191</v>
      </c>
      <c r="F341" t="s">
        <v>24</v>
      </c>
      <c r="G341">
        <v>205</v>
      </c>
      <c r="H341" t="s">
        <v>104</v>
      </c>
      <c r="I341">
        <v>103</v>
      </c>
      <c r="J341" t="s">
        <v>177</v>
      </c>
      <c r="K341">
        <v>13</v>
      </c>
      <c r="L341">
        <v>14</v>
      </c>
      <c r="M341" t="s">
        <v>358</v>
      </c>
      <c r="N341" t="s">
        <v>3870</v>
      </c>
      <c r="O341">
        <v>1</v>
      </c>
      <c r="P341" t="s">
        <v>3868</v>
      </c>
      <c r="Q341">
        <v>1</v>
      </c>
      <c r="R341" t="s">
        <v>28</v>
      </c>
      <c r="S341">
        <v>9</v>
      </c>
      <c r="T341" t="s">
        <v>52</v>
      </c>
      <c r="U341">
        <v>12.74</v>
      </c>
      <c r="V341">
        <v>6.22</v>
      </c>
    </row>
    <row r="342" spans="1:22" x14ac:dyDescent="0.25">
      <c r="A342" t="s">
        <v>4534</v>
      </c>
      <c r="B342">
        <v>13</v>
      </c>
      <c r="C342">
        <v>7</v>
      </c>
      <c r="D342">
        <v>3</v>
      </c>
      <c r="E342" t="s">
        <v>4191</v>
      </c>
      <c r="F342" t="s">
        <v>24</v>
      </c>
      <c r="G342">
        <v>205</v>
      </c>
      <c r="H342" t="s">
        <v>104</v>
      </c>
      <c r="I342">
        <v>103</v>
      </c>
      <c r="J342" t="s">
        <v>177</v>
      </c>
      <c r="K342">
        <v>13</v>
      </c>
      <c r="L342">
        <v>14</v>
      </c>
      <c r="M342" t="s">
        <v>358</v>
      </c>
      <c r="N342" t="s">
        <v>3870</v>
      </c>
      <c r="O342">
        <v>1</v>
      </c>
      <c r="P342" t="s">
        <v>3868</v>
      </c>
      <c r="Q342">
        <v>1</v>
      </c>
      <c r="R342" t="s">
        <v>28</v>
      </c>
      <c r="S342">
        <v>10</v>
      </c>
      <c r="T342" t="s">
        <v>53</v>
      </c>
      <c r="U342">
        <v>20.82</v>
      </c>
      <c r="V342">
        <v>9.4600000000000009</v>
      </c>
    </row>
    <row r="343" spans="1:22" x14ac:dyDescent="0.25">
      <c r="A343" t="s">
        <v>4535</v>
      </c>
      <c r="B343">
        <v>13</v>
      </c>
      <c r="C343">
        <v>7</v>
      </c>
      <c r="D343">
        <v>3</v>
      </c>
      <c r="E343" t="s">
        <v>4191</v>
      </c>
      <c r="F343" t="s">
        <v>24</v>
      </c>
      <c r="G343">
        <v>199</v>
      </c>
      <c r="H343" t="s">
        <v>96</v>
      </c>
      <c r="I343">
        <v>93</v>
      </c>
      <c r="J343" t="s">
        <v>179</v>
      </c>
      <c r="K343">
        <v>13</v>
      </c>
      <c r="L343">
        <v>14</v>
      </c>
      <c r="M343" t="s">
        <v>358</v>
      </c>
      <c r="N343" t="s">
        <v>3870</v>
      </c>
      <c r="O343">
        <v>1</v>
      </c>
      <c r="P343" t="s">
        <v>3868</v>
      </c>
      <c r="Q343">
        <v>1</v>
      </c>
      <c r="R343" t="s">
        <v>28</v>
      </c>
      <c r="S343">
        <v>4</v>
      </c>
      <c r="T343" t="s">
        <v>32</v>
      </c>
      <c r="U343">
        <v>7.56</v>
      </c>
      <c r="V343">
        <v>3.75</v>
      </c>
    </row>
    <row r="344" spans="1:22" x14ac:dyDescent="0.25">
      <c r="A344" t="s">
        <v>4536</v>
      </c>
      <c r="B344">
        <v>13</v>
      </c>
      <c r="C344">
        <v>7</v>
      </c>
      <c r="D344">
        <v>3</v>
      </c>
      <c r="E344" t="s">
        <v>4191</v>
      </c>
      <c r="F344" t="s">
        <v>24</v>
      </c>
      <c r="G344">
        <v>199</v>
      </c>
      <c r="H344" t="s">
        <v>96</v>
      </c>
      <c r="I344">
        <v>93</v>
      </c>
      <c r="J344" t="s">
        <v>179</v>
      </c>
      <c r="K344">
        <v>13</v>
      </c>
      <c r="L344">
        <v>14</v>
      </c>
      <c r="M344" t="s">
        <v>358</v>
      </c>
      <c r="N344" t="s">
        <v>3870</v>
      </c>
      <c r="O344">
        <v>1</v>
      </c>
      <c r="P344" t="s">
        <v>3868</v>
      </c>
      <c r="Q344">
        <v>1</v>
      </c>
      <c r="R344" t="s">
        <v>28</v>
      </c>
      <c r="S344">
        <v>9</v>
      </c>
      <c r="T344" t="s">
        <v>52</v>
      </c>
      <c r="U344">
        <v>10.48</v>
      </c>
      <c r="V344">
        <v>5.36</v>
      </c>
    </row>
    <row r="345" spans="1:22" x14ac:dyDescent="0.25">
      <c r="A345" t="s">
        <v>4537</v>
      </c>
      <c r="B345">
        <v>13</v>
      </c>
      <c r="C345">
        <v>7</v>
      </c>
      <c r="D345">
        <v>3</v>
      </c>
      <c r="E345" t="s">
        <v>4191</v>
      </c>
      <c r="F345" t="s">
        <v>24</v>
      </c>
      <c r="G345">
        <v>199</v>
      </c>
      <c r="H345" t="s">
        <v>96</v>
      </c>
      <c r="I345">
        <v>93</v>
      </c>
      <c r="J345" t="s">
        <v>179</v>
      </c>
      <c r="K345">
        <v>13</v>
      </c>
      <c r="L345">
        <v>14</v>
      </c>
      <c r="M345" t="s">
        <v>358</v>
      </c>
      <c r="N345" t="s">
        <v>3870</v>
      </c>
      <c r="O345">
        <v>1</v>
      </c>
      <c r="P345" t="s">
        <v>3868</v>
      </c>
      <c r="Q345">
        <v>1</v>
      </c>
      <c r="R345" t="s">
        <v>28</v>
      </c>
      <c r="S345">
        <v>10</v>
      </c>
      <c r="T345" t="s">
        <v>53</v>
      </c>
      <c r="U345">
        <v>18.04</v>
      </c>
      <c r="V345">
        <v>7.92</v>
      </c>
    </row>
    <row r="346" spans="1:22" x14ac:dyDescent="0.25">
      <c r="A346" t="s">
        <v>4538</v>
      </c>
      <c r="B346">
        <v>14</v>
      </c>
      <c r="C346">
        <v>8</v>
      </c>
      <c r="D346">
        <v>3</v>
      </c>
      <c r="E346" t="s">
        <v>4191</v>
      </c>
      <c r="F346" t="s">
        <v>24</v>
      </c>
      <c r="G346">
        <v>205</v>
      </c>
      <c r="H346" t="s">
        <v>104</v>
      </c>
      <c r="I346">
        <v>103</v>
      </c>
      <c r="J346" t="s">
        <v>177</v>
      </c>
      <c r="K346">
        <v>13</v>
      </c>
      <c r="L346">
        <v>14</v>
      </c>
      <c r="M346" t="s">
        <v>358</v>
      </c>
      <c r="N346" t="s">
        <v>3870</v>
      </c>
      <c r="O346">
        <v>1</v>
      </c>
      <c r="P346" t="s">
        <v>3868</v>
      </c>
      <c r="Q346">
        <v>1</v>
      </c>
      <c r="R346" t="s">
        <v>28</v>
      </c>
      <c r="S346">
        <v>4</v>
      </c>
      <c r="T346" t="s">
        <v>32</v>
      </c>
      <c r="U346">
        <v>8.08</v>
      </c>
      <c r="V346">
        <v>4.34</v>
      </c>
    </row>
    <row r="347" spans="1:22" x14ac:dyDescent="0.25">
      <c r="A347" t="s">
        <v>4539</v>
      </c>
      <c r="B347">
        <v>14</v>
      </c>
      <c r="C347">
        <v>8</v>
      </c>
      <c r="D347">
        <v>3</v>
      </c>
      <c r="E347" t="s">
        <v>4191</v>
      </c>
      <c r="F347" t="s">
        <v>24</v>
      </c>
      <c r="G347">
        <v>205</v>
      </c>
      <c r="H347" t="s">
        <v>104</v>
      </c>
      <c r="I347">
        <v>103</v>
      </c>
      <c r="J347" t="s">
        <v>177</v>
      </c>
      <c r="K347">
        <v>13</v>
      </c>
      <c r="L347">
        <v>14</v>
      </c>
      <c r="M347" t="s">
        <v>358</v>
      </c>
      <c r="N347" t="s">
        <v>3870</v>
      </c>
      <c r="O347">
        <v>1</v>
      </c>
      <c r="P347" t="s">
        <v>3868</v>
      </c>
      <c r="Q347">
        <v>1</v>
      </c>
      <c r="R347" t="s">
        <v>28</v>
      </c>
      <c r="S347">
        <v>9</v>
      </c>
      <c r="T347" t="s">
        <v>52</v>
      </c>
      <c r="U347">
        <v>12.74</v>
      </c>
      <c r="V347">
        <v>6.22</v>
      </c>
    </row>
    <row r="348" spans="1:22" x14ac:dyDescent="0.25">
      <c r="A348" t="s">
        <v>4540</v>
      </c>
      <c r="B348">
        <v>14</v>
      </c>
      <c r="C348">
        <v>8</v>
      </c>
      <c r="D348">
        <v>3</v>
      </c>
      <c r="E348" t="s">
        <v>4191</v>
      </c>
      <c r="F348" t="s">
        <v>24</v>
      </c>
      <c r="G348">
        <v>205</v>
      </c>
      <c r="H348" t="s">
        <v>104</v>
      </c>
      <c r="I348">
        <v>103</v>
      </c>
      <c r="J348" t="s">
        <v>177</v>
      </c>
      <c r="K348">
        <v>13</v>
      </c>
      <c r="L348">
        <v>14</v>
      </c>
      <c r="M348" t="s">
        <v>358</v>
      </c>
      <c r="N348" t="s">
        <v>3870</v>
      </c>
      <c r="O348">
        <v>1</v>
      </c>
      <c r="P348" t="s">
        <v>3868</v>
      </c>
      <c r="Q348">
        <v>1</v>
      </c>
      <c r="R348" t="s">
        <v>28</v>
      </c>
      <c r="S348">
        <v>10</v>
      </c>
      <c r="T348" t="s">
        <v>53</v>
      </c>
      <c r="U348">
        <v>20.82</v>
      </c>
      <c r="V348">
        <v>9.4600000000000009</v>
      </c>
    </row>
    <row r="349" spans="1:22" x14ac:dyDescent="0.25">
      <c r="A349" t="s">
        <v>4541</v>
      </c>
      <c r="B349">
        <v>14</v>
      </c>
      <c r="C349">
        <v>8</v>
      </c>
      <c r="D349">
        <v>3</v>
      </c>
      <c r="E349" t="s">
        <v>4191</v>
      </c>
      <c r="F349" t="s">
        <v>24</v>
      </c>
      <c r="G349">
        <v>199</v>
      </c>
      <c r="H349" t="s">
        <v>96</v>
      </c>
      <c r="I349">
        <v>93</v>
      </c>
      <c r="J349" t="s">
        <v>179</v>
      </c>
      <c r="K349">
        <v>13</v>
      </c>
      <c r="L349">
        <v>14</v>
      </c>
      <c r="M349" t="s">
        <v>358</v>
      </c>
      <c r="N349" t="s">
        <v>3870</v>
      </c>
      <c r="O349">
        <v>1</v>
      </c>
      <c r="P349" t="s">
        <v>3868</v>
      </c>
      <c r="Q349">
        <v>1</v>
      </c>
      <c r="R349" t="s">
        <v>28</v>
      </c>
      <c r="S349">
        <v>4</v>
      </c>
      <c r="T349" t="s">
        <v>32</v>
      </c>
      <c r="U349">
        <v>7.56</v>
      </c>
      <c r="V349">
        <v>3.75</v>
      </c>
    </row>
    <row r="350" spans="1:22" x14ac:dyDescent="0.25">
      <c r="A350" t="s">
        <v>4542</v>
      </c>
      <c r="B350">
        <v>14</v>
      </c>
      <c r="C350">
        <v>8</v>
      </c>
      <c r="D350">
        <v>3</v>
      </c>
      <c r="E350" t="s">
        <v>4191</v>
      </c>
      <c r="F350" t="s">
        <v>24</v>
      </c>
      <c r="G350">
        <v>199</v>
      </c>
      <c r="H350" t="s">
        <v>96</v>
      </c>
      <c r="I350">
        <v>93</v>
      </c>
      <c r="J350" t="s">
        <v>179</v>
      </c>
      <c r="K350">
        <v>13</v>
      </c>
      <c r="L350">
        <v>14</v>
      </c>
      <c r="M350" t="s">
        <v>358</v>
      </c>
      <c r="N350" t="s">
        <v>3870</v>
      </c>
      <c r="O350">
        <v>1</v>
      </c>
      <c r="P350" t="s">
        <v>3868</v>
      </c>
      <c r="Q350">
        <v>1</v>
      </c>
      <c r="R350" t="s">
        <v>28</v>
      </c>
      <c r="S350">
        <v>9</v>
      </c>
      <c r="T350" t="s">
        <v>52</v>
      </c>
      <c r="U350">
        <v>10.48</v>
      </c>
      <c r="V350">
        <v>5.36</v>
      </c>
    </row>
    <row r="351" spans="1:22" x14ac:dyDescent="0.25">
      <c r="A351" t="s">
        <v>4543</v>
      </c>
      <c r="B351">
        <v>14</v>
      </c>
      <c r="C351">
        <v>8</v>
      </c>
      <c r="D351">
        <v>3</v>
      </c>
      <c r="E351" t="s">
        <v>4191</v>
      </c>
      <c r="F351" t="s">
        <v>24</v>
      </c>
      <c r="G351">
        <v>199</v>
      </c>
      <c r="H351" t="s">
        <v>96</v>
      </c>
      <c r="I351">
        <v>93</v>
      </c>
      <c r="J351" t="s">
        <v>179</v>
      </c>
      <c r="K351">
        <v>13</v>
      </c>
      <c r="L351">
        <v>14</v>
      </c>
      <c r="M351" t="s">
        <v>358</v>
      </c>
      <c r="N351" t="s">
        <v>3870</v>
      </c>
      <c r="O351">
        <v>1</v>
      </c>
      <c r="P351" t="s">
        <v>3868</v>
      </c>
      <c r="Q351">
        <v>1</v>
      </c>
      <c r="R351" t="s">
        <v>28</v>
      </c>
      <c r="S351">
        <v>10</v>
      </c>
      <c r="T351" t="s">
        <v>53</v>
      </c>
      <c r="U351">
        <v>18.04</v>
      </c>
      <c r="V351">
        <v>7.92</v>
      </c>
    </row>
    <row r="352" spans="1:22" x14ac:dyDescent="0.25">
      <c r="A352" t="s">
        <v>4544</v>
      </c>
      <c r="B352">
        <v>15</v>
      </c>
      <c r="C352">
        <v>9</v>
      </c>
      <c r="D352">
        <v>3</v>
      </c>
      <c r="E352" t="s">
        <v>4191</v>
      </c>
      <c r="F352" t="s">
        <v>24</v>
      </c>
      <c r="G352">
        <v>206</v>
      </c>
      <c r="H352" t="s">
        <v>120</v>
      </c>
      <c r="I352">
        <v>170</v>
      </c>
      <c r="J352" t="s">
        <v>177</v>
      </c>
      <c r="K352">
        <v>15</v>
      </c>
      <c r="L352">
        <v>16</v>
      </c>
      <c r="M352" t="s">
        <v>358</v>
      </c>
      <c r="N352" t="s">
        <v>3870</v>
      </c>
      <c r="O352">
        <v>1</v>
      </c>
      <c r="P352" t="s">
        <v>3868</v>
      </c>
      <c r="Q352">
        <v>1</v>
      </c>
      <c r="R352" t="s">
        <v>28</v>
      </c>
      <c r="S352">
        <v>4</v>
      </c>
      <c r="T352" t="s">
        <v>32</v>
      </c>
      <c r="U352">
        <v>8.14</v>
      </c>
      <c r="V352">
        <v>4.37</v>
      </c>
    </row>
    <row r="353" spans="1:22" x14ac:dyDescent="0.25">
      <c r="A353" t="s">
        <v>4545</v>
      </c>
      <c r="B353">
        <v>15</v>
      </c>
      <c r="C353">
        <v>9</v>
      </c>
      <c r="D353">
        <v>3</v>
      </c>
      <c r="E353" t="s">
        <v>4191</v>
      </c>
      <c r="F353" t="s">
        <v>24</v>
      </c>
      <c r="G353">
        <v>206</v>
      </c>
      <c r="H353" t="s">
        <v>120</v>
      </c>
      <c r="I353">
        <v>170</v>
      </c>
      <c r="J353" t="s">
        <v>177</v>
      </c>
      <c r="K353">
        <v>15</v>
      </c>
      <c r="L353">
        <v>16</v>
      </c>
      <c r="M353" t="s">
        <v>358</v>
      </c>
      <c r="N353" t="s">
        <v>3870</v>
      </c>
      <c r="O353">
        <v>1</v>
      </c>
      <c r="P353" t="s">
        <v>3868</v>
      </c>
      <c r="Q353">
        <v>1</v>
      </c>
      <c r="R353" t="s">
        <v>28</v>
      </c>
      <c r="S353">
        <v>9</v>
      </c>
      <c r="T353" t="s">
        <v>52</v>
      </c>
      <c r="U353">
        <v>11.31</v>
      </c>
      <c r="V353">
        <v>5.33</v>
      </c>
    </row>
    <row r="354" spans="1:22" x14ac:dyDescent="0.25">
      <c r="A354" t="s">
        <v>4546</v>
      </c>
      <c r="B354">
        <v>15</v>
      </c>
      <c r="C354">
        <v>9</v>
      </c>
      <c r="D354">
        <v>3</v>
      </c>
      <c r="E354" t="s">
        <v>4191</v>
      </c>
      <c r="F354" t="s">
        <v>24</v>
      </c>
      <c r="G354">
        <v>206</v>
      </c>
      <c r="H354" t="s">
        <v>120</v>
      </c>
      <c r="I354">
        <v>170</v>
      </c>
      <c r="J354" t="s">
        <v>177</v>
      </c>
      <c r="K354">
        <v>15</v>
      </c>
      <c r="L354">
        <v>16</v>
      </c>
      <c r="M354" t="s">
        <v>358</v>
      </c>
      <c r="N354" t="s">
        <v>3870</v>
      </c>
      <c r="O354">
        <v>1</v>
      </c>
      <c r="P354" t="s">
        <v>3868</v>
      </c>
      <c r="Q354">
        <v>1</v>
      </c>
      <c r="R354" t="s">
        <v>28</v>
      </c>
      <c r="S354">
        <v>10</v>
      </c>
      <c r="T354" t="s">
        <v>53</v>
      </c>
      <c r="U354">
        <v>19.45</v>
      </c>
      <c r="V354">
        <v>8.6300000000000008</v>
      </c>
    </row>
    <row r="355" spans="1:22" x14ac:dyDescent="0.25">
      <c r="A355" t="s">
        <v>4547</v>
      </c>
      <c r="B355">
        <v>15</v>
      </c>
      <c r="C355">
        <v>9</v>
      </c>
      <c r="D355">
        <v>3</v>
      </c>
      <c r="E355" t="s">
        <v>4191</v>
      </c>
      <c r="F355" t="s">
        <v>24</v>
      </c>
      <c r="G355">
        <v>200</v>
      </c>
      <c r="H355" t="s">
        <v>112</v>
      </c>
      <c r="I355">
        <v>102</v>
      </c>
      <c r="J355" t="s">
        <v>179</v>
      </c>
      <c r="K355">
        <v>15</v>
      </c>
      <c r="L355">
        <v>16</v>
      </c>
      <c r="M355" t="s">
        <v>358</v>
      </c>
      <c r="N355" t="s">
        <v>3870</v>
      </c>
      <c r="O355">
        <v>1</v>
      </c>
      <c r="P355" t="s">
        <v>3868</v>
      </c>
      <c r="Q355">
        <v>1</v>
      </c>
      <c r="R355" t="s">
        <v>28</v>
      </c>
      <c r="S355">
        <v>4</v>
      </c>
      <c r="T355" t="s">
        <v>32</v>
      </c>
      <c r="U355">
        <v>7.5</v>
      </c>
      <c r="V355">
        <v>4.18</v>
      </c>
    </row>
    <row r="356" spans="1:22" x14ac:dyDescent="0.25">
      <c r="A356" t="s">
        <v>4548</v>
      </c>
      <c r="B356">
        <v>15</v>
      </c>
      <c r="C356">
        <v>9</v>
      </c>
      <c r="D356">
        <v>3</v>
      </c>
      <c r="E356" t="s">
        <v>4191</v>
      </c>
      <c r="F356" t="s">
        <v>24</v>
      </c>
      <c r="G356">
        <v>200</v>
      </c>
      <c r="H356" t="s">
        <v>112</v>
      </c>
      <c r="I356">
        <v>102</v>
      </c>
      <c r="J356" t="s">
        <v>179</v>
      </c>
      <c r="K356">
        <v>15</v>
      </c>
      <c r="L356">
        <v>16</v>
      </c>
      <c r="M356" t="s">
        <v>358</v>
      </c>
      <c r="N356" t="s">
        <v>3870</v>
      </c>
      <c r="O356">
        <v>1</v>
      </c>
      <c r="P356" t="s">
        <v>3868</v>
      </c>
      <c r="Q356">
        <v>1</v>
      </c>
      <c r="R356" t="s">
        <v>28</v>
      </c>
      <c r="S356">
        <v>9</v>
      </c>
      <c r="T356" t="s">
        <v>52</v>
      </c>
      <c r="U356">
        <v>9.6999999999999993</v>
      </c>
      <c r="V356">
        <v>5.45</v>
      </c>
    </row>
    <row r="357" spans="1:22" x14ac:dyDescent="0.25">
      <c r="A357" t="s">
        <v>4549</v>
      </c>
      <c r="B357">
        <v>15</v>
      </c>
      <c r="C357">
        <v>9</v>
      </c>
      <c r="D357">
        <v>3</v>
      </c>
      <c r="E357" t="s">
        <v>4191</v>
      </c>
      <c r="F357" t="s">
        <v>24</v>
      </c>
      <c r="G357">
        <v>200</v>
      </c>
      <c r="H357" t="s">
        <v>112</v>
      </c>
      <c r="I357">
        <v>102</v>
      </c>
      <c r="J357" t="s">
        <v>179</v>
      </c>
      <c r="K357">
        <v>15</v>
      </c>
      <c r="L357">
        <v>16</v>
      </c>
      <c r="M357" t="s">
        <v>358</v>
      </c>
      <c r="N357" t="s">
        <v>3870</v>
      </c>
      <c r="O357">
        <v>1</v>
      </c>
      <c r="P357" t="s">
        <v>3868</v>
      </c>
      <c r="Q357">
        <v>1</v>
      </c>
      <c r="R357" t="s">
        <v>28</v>
      </c>
      <c r="S357">
        <v>10</v>
      </c>
      <c r="T357" t="s">
        <v>53</v>
      </c>
      <c r="U357">
        <v>17.2</v>
      </c>
      <c r="V357">
        <v>8.5299999999999994</v>
      </c>
    </row>
    <row r="358" spans="1:22" x14ac:dyDescent="0.25">
      <c r="A358" t="s">
        <v>4550</v>
      </c>
      <c r="B358">
        <v>16</v>
      </c>
      <c r="C358">
        <v>10</v>
      </c>
      <c r="D358">
        <v>3</v>
      </c>
      <c r="E358" t="s">
        <v>4191</v>
      </c>
      <c r="F358" t="s">
        <v>24</v>
      </c>
      <c r="G358">
        <v>206</v>
      </c>
      <c r="H358" t="s">
        <v>120</v>
      </c>
      <c r="I358">
        <v>170</v>
      </c>
      <c r="J358" t="s">
        <v>177</v>
      </c>
      <c r="K358">
        <v>15</v>
      </c>
      <c r="L358">
        <v>16</v>
      </c>
      <c r="M358" t="s">
        <v>358</v>
      </c>
      <c r="N358" t="s">
        <v>3870</v>
      </c>
      <c r="O358">
        <v>1</v>
      </c>
      <c r="P358" t="s">
        <v>3868</v>
      </c>
      <c r="Q358">
        <v>1</v>
      </c>
      <c r="R358" t="s">
        <v>28</v>
      </c>
      <c r="S358">
        <v>4</v>
      </c>
      <c r="T358" t="s">
        <v>32</v>
      </c>
      <c r="U358">
        <v>8.14</v>
      </c>
      <c r="V358">
        <v>4.37</v>
      </c>
    </row>
    <row r="359" spans="1:22" x14ac:dyDescent="0.25">
      <c r="A359" t="s">
        <v>4551</v>
      </c>
      <c r="B359">
        <v>16</v>
      </c>
      <c r="C359">
        <v>10</v>
      </c>
      <c r="D359">
        <v>3</v>
      </c>
      <c r="E359" t="s">
        <v>4191</v>
      </c>
      <c r="F359" t="s">
        <v>24</v>
      </c>
      <c r="G359">
        <v>206</v>
      </c>
      <c r="H359" t="s">
        <v>120</v>
      </c>
      <c r="I359">
        <v>170</v>
      </c>
      <c r="J359" t="s">
        <v>177</v>
      </c>
      <c r="K359">
        <v>15</v>
      </c>
      <c r="L359">
        <v>16</v>
      </c>
      <c r="M359" t="s">
        <v>358</v>
      </c>
      <c r="N359" t="s">
        <v>3870</v>
      </c>
      <c r="O359">
        <v>1</v>
      </c>
      <c r="P359" t="s">
        <v>3868</v>
      </c>
      <c r="Q359">
        <v>1</v>
      </c>
      <c r="R359" t="s">
        <v>28</v>
      </c>
      <c r="S359">
        <v>9</v>
      </c>
      <c r="T359" t="s">
        <v>52</v>
      </c>
      <c r="U359">
        <v>11.31</v>
      </c>
      <c r="V359">
        <v>5.33</v>
      </c>
    </row>
    <row r="360" spans="1:22" x14ac:dyDescent="0.25">
      <c r="A360" t="s">
        <v>4552</v>
      </c>
      <c r="B360">
        <v>16</v>
      </c>
      <c r="C360">
        <v>10</v>
      </c>
      <c r="D360">
        <v>3</v>
      </c>
      <c r="E360" t="s">
        <v>4191</v>
      </c>
      <c r="F360" t="s">
        <v>24</v>
      </c>
      <c r="G360">
        <v>206</v>
      </c>
      <c r="H360" t="s">
        <v>120</v>
      </c>
      <c r="I360">
        <v>170</v>
      </c>
      <c r="J360" t="s">
        <v>177</v>
      </c>
      <c r="K360">
        <v>15</v>
      </c>
      <c r="L360">
        <v>16</v>
      </c>
      <c r="M360" t="s">
        <v>358</v>
      </c>
      <c r="N360" t="s">
        <v>3870</v>
      </c>
      <c r="O360">
        <v>1</v>
      </c>
      <c r="P360" t="s">
        <v>3868</v>
      </c>
      <c r="Q360">
        <v>1</v>
      </c>
      <c r="R360" t="s">
        <v>28</v>
      </c>
      <c r="S360">
        <v>10</v>
      </c>
      <c r="T360" t="s">
        <v>53</v>
      </c>
      <c r="U360">
        <v>19.45</v>
      </c>
      <c r="V360">
        <v>8.6300000000000008</v>
      </c>
    </row>
    <row r="361" spans="1:22" x14ac:dyDescent="0.25">
      <c r="A361" t="s">
        <v>4553</v>
      </c>
      <c r="B361">
        <v>16</v>
      </c>
      <c r="C361">
        <v>10</v>
      </c>
      <c r="D361">
        <v>3</v>
      </c>
      <c r="E361" t="s">
        <v>4191</v>
      </c>
      <c r="F361" t="s">
        <v>24</v>
      </c>
      <c r="G361">
        <v>200</v>
      </c>
      <c r="H361" t="s">
        <v>112</v>
      </c>
      <c r="I361">
        <v>102</v>
      </c>
      <c r="J361" t="s">
        <v>179</v>
      </c>
      <c r="K361">
        <v>15</v>
      </c>
      <c r="L361">
        <v>16</v>
      </c>
      <c r="M361" t="s">
        <v>358</v>
      </c>
      <c r="N361" t="s">
        <v>3870</v>
      </c>
      <c r="O361">
        <v>1</v>
      </c>
      <c r="P361" t="s">
        <v>3868</v>
      </c>
      <c r="Q361">
        <v>1</v>
      </c>
      <c r="R361" t="s">
        <v>28</v>
      </c>
      <c r="S361">
        <v>4</v>
      </c>
      <c r="T361" t="s">
        <v>32</v>
      </c>
      <c r="U361">
        <v>7.5</v>
      </c>
      <c r="V361">
        <v>4.18</v>
      </c>
    </row>
    <row r="362" spans="1:22" x14ac:dyDescent="0.25">
      <c r="A362" t="s">
        <v>4554</v>
      </c>
      <c r="B362">
        <v>16</v>
      </c>
      <c r="C362">
        <v>10</v>
      </c>
      <c r="D362">
        <v>3</v>
      </c>
      <c r="E362" t="s">
        <v>4191</v>
      </c>
      <c r="F362" t="s">
        <v>24</v>
      </c>
      <c r="G362">
        <v>200</v>
      </c>
      <c r="H362" t="s">
        <v>112</v>
      </c>
      <c r="I362">
        <v>102</v>
      </c>
      <c r="J362" t="s">
        <v>179</v>
      </c>
      <c r="K362">
        <v>15</v>
      </c>
      <c r="L362">
        <v>16</v>
      </c>
      <c r="M362" t="s">
        <v>358</v>
      </c>
      <c r="N362" t="s">
        <v>3870</v>
      </c>
      <c r="O362">
        <v>1</v>
      </c>
      <c r="P362" t="s">
        <v>3868</v>
      </c>
      <c r="Q362">
        <v>1</v>
      </c>
      <c r="R362" t="s">
        <v>28</v>
      </c>
      <c r="S362">
        <v>9</v>
      </c>
      <c r="T362" t="s">
        <v>52</v>
      </c>
      <c r="U362">
        <v>9.6999999999999993</v>
      </c>
      <c r="V362">
        <v>5.45</v>
      </c>
    </row>
    <row r="363" spans="1:22" x14ac:dyDescent="0.25">
      <c r="A363" t="s">
        <v>4555</v>
      </c>
      <c r="B363">
        <v>16</v>
      </c>
      <c r="C363">
        <v>10</v>
      </c>
      <c r="D363">
        <v>3</v>
      </c>
      <c r="E363" t="s">
        <v>4191</v>
      </c>
      <c r="F363" t="s">
        <v>24</v>
      </c>
      <c r="G363">
        <v>200</v>
      </c>
      <c r="H363" t="s">
        <v>112</v>
      </c>
      <c r="I363">
        <v>102</v>
      </c>
      <c r="J363" t="s">
        <v>179</v>
      </c>
      <c r="K363">
        <v>15</v>
      </c>
      <c r="L363">
        <v>16</v>
      </c>
      <c r="M363" t="s">
        <v>358</v>
      </c>
      <c r="N363" t="s">
        <v>3870</v>
      </c>
      <c r="O363">
        <v>1</v>
      </c>
      <c r="P363" t="s">
        <v>3868</v>
      </c>
      <c r="Q363">
        <v>1</v>
      </c>
      <c r="R363" t="s">
        <v>28</v>
      </c>
      <c r="S363">
        <v>10</v>
      </c>
      <c r="T363" t="s">
        <v>53</v>
      </c>
      <c r="U363">
        <v>17.2</v>
      </c>
      <c r="V363">
        <v>8.5299999999999994</v>
      </c>
    </row>
    <row r="364" spans="1:22" x14ac:dyDescent="0.25">
      <c r="A364" t="s">
        <v>4556</v>
      </c>
      <c r="B364">
        <v>17</v>
      </c>
      <c r="C364">
        <v>11</v>
      </c>
      <c r="D364">
        <v>3</v>
      </c>
      <c r="E364" t="s">
        <v>4191</v>
      </c>
      <c r="F364" t="s">
        <v>24</v>
      </c>
      <c r="G364">
        <v>207</v>
      </c>
      <c r="H364" t="s">
        <v>136</v>
      </c>
      <c r="I364">
        <v>110</v>
      </c>
      <c r="J364" t="s">
        <v>177</v>
      </c>
      <c r="K364">
        <v>17</v>
      </c>
      <c r="L364">
        <v>18</v>
      </c>
      <c r="M364" t="s">
        <v>358</v>
      </c>
      <c r="N364" t="s">
        <v>3870</v>
      </c>
      <c r="O364">
        <v>1</v>
      </c>
      <c r="P364" t="s">
        <v>3868</v>
      </c>
      <c r="Q364">
        <v>1</v>
      </c>
      <c r="R364" t="s">
        <v>28</v>
      </c>
      <c r="S364">
        <v>4</v>
      </c>
      <c r="T364" t="s">
        <v>32</v>
      </c>
      <c r="U364">
        <v>8.59</v>
      </c>
      <c r="V364">
        <v>3.67</v>
      </c>
    </row>
    <row r="365" spans="1:22" x14ac:dyDescent="0.25">
      <c r="A365" t="s">
        <v>4557</v>
      </c>
      <c r="B365">
        <v>17</v>
      </c>
      <c r="C365">
        <v>11</v>
      </c>
      <c r="D365">
        <v>3</v>
      </c>
      <c r="E365" t="s">
        <v>4191</v>
      </c>
      <c r="F365" t="s">
        <v>24</v>
      </c>
      <c r="G365">
        <v>207</v>
      </c>
      <c r="H365" t="s">
        <v>136</v>
      </c>
      <c r="I365">
        <v>110</v>
      </c>
      <c r="J365" t="s">
        <v>177</v>
      </c>
      <c r="K365">
        <v>17</v>
      </c>
      <c r="L365">
        <v>18</v>
      </c>
      <c r="M365" t="s">
        <v>358</v>
      </c>
      <c r="N365" t="s">
        <v>3870</v>
      </c>
      <c r="O365">
        <v>1</v>
      </c>
      <c r="P365" t="s">
        <v>3868</v>
      </c>
      <c r="Q365">
        <v>1</v>
      </c>
      <c r="R365" t="s">
        <v>28</v>
      </c>
      <c r="S365">
        <v>9</v>
      </c>
      <c r="T365" t="s">
        <v>52</v>
      </c>
      <c r="U365">
        <v>11.5</v>
      </c>
      <c r="V365">
        <v>5.34</v>
      </c>
    </row>
    <row r="366" spans="1:22" x14ac:dyDescent="0.25">
      <c r="A366" t="s">
        <v>4558</v>
      </c>
      <c r="B366">
        <v>17</v>
      </c>
      <c r="C366">
        <v>11</v>
      </c>
      <c r="D366">
        <v>3</v>
      </c>
      <c r="E366" t="s">
        <v>4191</v>
      </c>
      <c r="F366" t="s">
        <v>24</v>
      </c>
      <c r="G366">
        <v>207</v>
      </c>
      <c r="H366" t="s">
        <v>136</v>
      </c>
      <c r="I366">
        <v>110</v>
      </c>
      <c r="J366" t="s">
        <v>177</v>
      </c>
      <c r="K366">
        <v>17</v>
      </c>
      <c r="L366">
        <v>18</v>
      </c>
      <c r="M366" t="s">
        <v>358</v>
      </c>
      <c r="N366" t="s">
        <v>3870</v>
      </c>
      <c r="O366">
        <v>1</v>
      </c>
      <c r="P366" t="s">
        <v>3868</v>
      </c>
      <c r="Q366">
        <v>1</v>
      </c>
      <c r="R366" t="s">
        <v>28</v>
      </c>
      <c r="S366">
        <v>10</v>
      </c>
      <c r="T366" t="s">
        <v>53</v>
      </c>
      <c r="U366">
        <v>20.09</v>
      </c>
      <c r="V366">
        <v>7.79</v>
      </c>
    </row>
    <row r="367" spans="1:22" x14ac:dyDescent="0.25">
      <c r="A367" t="s">
        <v>4559</v>
      </c>
      <c r="B367">
        <v>17</v>
      </c>
      <c r="C367">
        <v>11</v>
      </c>
      <c r="D367">
        <v>3</v>
      </c>
      <c r="E367" t="s">
        <v>4191</v>
      </c>
      <c r="F367" t="s">
        <v>24</v>
      </c>
      <c r="G367">
        <v>201</v>
      </c>
      <c r="H367" t="s">
        <v>128</v>
      </c>
      <c r="I367">
        <v>50</v>
      </c>
      <c r="J367" t="s">
        <v>179</v>
      </c>
      <c r="K367">
        <v>17</v>
      </c>
      <c r="L367">
        <v>18</v>
      </c>
      <c r="M367" t="s">
        <v>358</v>
      </c>
      <c r="N367" t="s">
        <v>3870</v>
      </c>
      <c r="O367">
        <v>1</v>
      </c>
      <c r="P367" t="s">
        <v>3868</v>
      </c>
      <c r="Q367">
        <v>1</v>
      </c>
      <c r="R367" t="s">
        <v>28</v>
      </c>
      <c r="S367">
        <v>4</v>
      </c>
      <c r="T367" t="s">
        <v>32</v>
      </c>
      <c r="U367">
        <v>7.64</v>
      </c>
      <c r="V367">
        <v>4.37</v>
      </c>
    </row>
    <row r="368" spans="1:22" x14ac:dyDescent="0.25">
      <c r="A368" t="s">
        <v>4560</v>
      </c>
      <c r="B368">
        <v>17</v>
      </c>
      <c r="C368">
        <v>11</v>
      </c>
      <c r="D368">
        <v>3</v>
      </c>
      <c r="E368" t="s">
        <v>4191</v>
      </c>
      <c r="F368" t="s">
        <v>24</v>
      </c>
      <c r="G368">
        <v>201</v>
      </c>
      <c r="H368" t="s">
        <v>128</v>
      </c>
      <c r="I368">
        <v>50</v>
      </c>
      <c r="J368" t="s">
        <v>179</v>
      </c>
      <c r="K368">
        <v>17</v>
      </c>
      <c r="L368">
        <v>18</v>
      </c>
      <c r="M368" t="s">
        <v>358</v>
      </c>
      <c r="N368" t="s">
        <v>3870</v>
      </c>
      <c r="O368">
        <v>1</v>
      </c>
      <c r="P368" t="s">
        <v>3868</v>
      </c>
      <c r="Q368">
        <v>1</v>
      </c>
      <c r="R368" t="s">
        <v>28</v>
      </c>
      <c r="S368">
        <v>9</v>
      </c>
      <c r="T368" t="s">
        <v>52</v>
      </c>
      <c r="U368">
        <v>9.9600000000000009</v>
      </c>
      <c r="V368">
        <v>4.32</v>
      </c>
    </row>
    <row r="369" spans="1:22" x14ac:dyDescent="0.25">
      <c r="A369" t="s">
        <v>4561</v>
      </c>
      <c r="B369">
        <v>17</v>
      </c>
      <c r="C369">
        <v>11</v>
      </c>
      <c r="D369">
        <v>3</v>
      </c>
      <c r="E369" t="s">
        <v>4191</v>
      </c>
      <c r="F369" t="s">
        <v>24</v>
      </c>
      <c r="G369">
        <v>201</v>
      </c>
      <c r="H369" t="s">
        <v>128</v>
      </c>
      <c r="I369">
        <v>50</v>
      </c>
      <c r="J369" t="s">
        <v>179</v>
      </c>
      <c r="K369">
        <v>17</v>
      </c>
      <c r="L369">
        <v>18</v>
      </c>
      <c r="M369" t="s">
        <v>358</v>
      </c>
      <c r="N369" t="s">
        <v>3870</v>
      </c>
      <c r="O369">
        <v>1</v>
      </c>
      <c r="P369" t="s">
        <v>3868</v>
      </c>
      <c r="Q369">
        <v>1</v>
      </c>
      <c r="R369" t="s">
        <v>28</v>
      </c>
      <c r="S369">
        <v>10</v>
      </c>
      <c r="T369" t="s">
        <v>53</v>
      </c>
      <c r="U369">
        <v>17.600000000000001</v>
      </c>
      <c r="V369">
        <v>7.24</v>
      </c>
    </row>
    <row r="370" spans="1:22" x14ac:dyDescent="0.25">
      <c r="A370" t="s">
        <v>4562</v>
      </c>
      <c r="B370">
        <v>18</v>
      </c>
      <c r="C370">
        <v>12</v>
      </c>
      <c r="D370">
        <v>3</v>
      </c>
      <c r="E370" t="s">
        <v>4191</v>
      </c>
      <c r="F370" t="s">
        <v>24</v>
      </c>
      <c r="G370">
        <v>207</v>
      </c>
      <c r="H370" t="s">
        <v>136</v>
      </c>
      <c r="I370">
        <v>110</v>
      </c>
      <c r="J370" t="s">
        <v>177</v>
      </c>
      <c r="K370">
        <v>17</v>
      </c>
      <c r="L370">
        <v>18</v>
      </c>
      <c r="M370" t="s">
        <v>358</v>
      </c>
      <c r="N370" t="s">
        <v>3870</v>
      </c>
      <c r="O370">
        <v>1</v>
      </c>
      <c r="P370" t="s">
        <v>3868</v>
      </c>
      <c r="Q370">
        <v>1</v>
      </c>
      <c r="R370" t="s">
        <v>28</v>
      </c>
      <c r="S370">
        <v>4</v>
      </c>
      <c r="T370" t="s">
        <v>32</v>
      </c>
      <c r="U370">
        <v>8.59</v>
      </c>
      <c r="V370">
        <v>3.67</v>
      </c>
    </row>
    <row r="371" spans="1:22" x14ac:dyDescent="0.25">
      <c r="A371" t="s">
        <v>4563</v>
      </c>
      <c r="B371">
        <v>18</v>
      </c>
      <c r="C371">
        <v>12</v>
      </c>
      <c r="D371">
        <v>3</v>
      </c>
      <c r="E371" t="s">
        <v>4191</v>
      </c>
      <c r="F371" t="s">
        <v>24</v>
      </c>
      <c r="G371">
        <v>207</v>
      </c>
      <c r="H371" t="s">
        <v>136</v>
      </c>
      <c r="I371">
        <v>110</v>
      </c>
      <c r="J371" t="s">
        <v>177</v>
      </c>
      <c r="K371">
        <v>17</v>
      </c>
      <c r="L371">
        <v>18</v>
      </c>
      <c r="M371" t="s">
        <v>358</v>
      </c>
      <c r="N371" t="s">
        <v>3870</v>
      </c>
      <c r="O371">
        <v>1</v>
      </c>
      <c r="P371" t="s">
        <v>3868</v>
      </c>
      <c r="Q371">
        <v>1</v>
      </c>
      <c r="R371" t="s">
        <v>28</v>
      </c>
      <c r="S371">
        <v>9</v>
      </c>
      <c r="T371" t="s">
        <v>52</v>
      </c>
      <c r="U371">
        <v>11.5</v>
      </c>
      <c r="V371">
        <v>5.34</v>
      </c>
    </row>
    <row r="372" spans="1:22" x14ac:dyDescent="0.25">
      <c r="A372" t="s">
        <v>4564</v>
      </c>
      <c r="B372">
        <v>18</v>
      </c>
      <c r="C372">
        <v>12</v>
      </c>
      <c r="D372">
        <v>3</v>
      </c>
      <c r="E372" t="s">
        <v>4191</v>
      </c>
      <c r="F372" t="s">
        <v>24</v>
      </c>
      <c r="G372">
        <v>207</v>
      </c>
      <c r="H372" t="s">
        <v>136</v>
      </c>
      <c r="I372">
        <v>110</v>
      </c>
      <c r="J372" t="s">
        <v>177</v>
      </c>
      <c r="K372">
        <v>17</v>
      </c>
      <c r="L372">
        <v>18</v>
      </c>
      <c r="M372" t="s">
        <v>358</v>
      </c>
      <c r="N372" t="s">
        <v>3870</v>
      </c>
      <c r="O372">
        <v>1</v>
      </c>
      <c r="P372" t="s">
        <v>3868</v>
      </c>
      <c r="Q372">
        <v>1</v>
      </c>
      <c r="R372" t="s">
        <v>28</v>
      </c>
      <c r="S372">
        <v>10</v>
      </c>
      <c r="T372" t="s">
        <v>53</v>
      </c>
      <c r="U372">
        <v>20.09</v>
      </c>
      <c r="V372">
        <v>7.79</v>
      </c>
    </row>
    <row r="373" spans="1:22" x14ac:dyDescent="0.25">
      <c r="A373" t="s">
        <v>4565</v>
      </c>
      <c r="B373">
        <v>18</v>
      </c>
      <c r="C373">
        <v>12</v>
      </c>
      <c r="D373">
        <v>3</v>
      </c>
      <c r="E373" t="s">
        <v>4191</v>
      </c>
      <c r="F373" t="s">
        <v>24</v>
      </c>
      <c r="G373">
        <v>201</v>
      </c>
      <c r="H373" t="s">
        <v>128</v>
      </c>
      <c r="I373">
        <v>50</v>
      </c>
      <c r="J373" t="s">
        <v>179</v>
      </c>
      <c r="K373">
        <v>17</v>
      </c>
      <c r="L373">
        <v>18</v>
      </c>
      <c r="M373" t="s">
        <v>358</v>
      </c>
      <c r="N373" t="s">
        <v>3870</v>
      </c>
      <c r="O373">
        <v>1</v>
      </c>
      <c r="P373" t="s">
        <v>3868</v>
      </c>
      <c r="Q373">
        <v>1</v>
      </c>
      <c r="R373" t="s">
        <v>28</v>
      </c>
      <c r="S373">
        <v>4</v>
      </c>
      <c r="T373" t="s">
        <v>32</v>
      </c>
      <c r="U373">
        <v>7.64</v>
      </c>
      <c r="V373">
        <v>4.37</v>
      </c>
    </row>
    <row r="374" spans="1:22" x14ac:dyDescent="0.25">
      <c r="A374" t="s">
        <v>4566</v>
      </c>
      <c r="B374">
        <v>18</v>
      </c>
      <c r="C374">
        <v>12</v>
      </c>
      <c r="D374">
        <v>3</v>
      </c>
      <c r="E374" t="s">
        <v>4191</v>
      </c>
      <c r="F374" t="s">
        <v>24</v>
      </c>
      <c r="G374">
        <v>201</v>
      </c>
      <c r="H374" t="s">
        <v>128</v>
      </c>
      <c r="I374">
        <v>50</v>
      </c>
      <c r="J374" t="s">
        <v>179</v>
      </c>
      <c r="K374">
        <v>17</v>
      </c>
      <c r="L374">
        <v>18</v>
      </c>
      <c r="M374" t="s">
        <v>358</v>
      </c>
      <c r="N374" t="s">
        <v>3870</v>
      </c>
      <c r="O374">
        <v>1</v>
      </c>
      <c r="P374" t="s">
        <v>3868</v>
      </c>
      <c r="Q374">
        <v>1</v>
      </c>
      <c r="R374" t="s">
        <v>28</v>
      </c>
      <c r="S374">
        <v>9</v>
      </c>
      <c r="T374" t="s">
        <v>52</v>
      </c>
      <c r="U374">
        <v>9.9600000000000009</v>
      </c>
      <c r="V374">
        <v>4.32</v>
      </c>
    </row>
    <row r="375" spans="1:22" x14ac:dyDescent="0.25">
      <c r="A375" t="s">
        <v>4567</v>
      </c>
      <c r="B375">
        <v>18</v>
      </c>
      <c r="C375">
        <v>12</v>
      </c>
      <c r="D375">
        <v>3</v>
      </c>
      <c r="E375" t="s">
        <v>4191</v>
      </c>
      <c r="F375" t="s">
        <v>24</v>
      </c>
      <c r="G375">
        <v>201</v>
      </c>
      <c r="H375" t="s">
        <v>128</v>
      </c>
      <c r="I375">
        <v>50</v>
      </c>
      <c r="J375" t="s">
        <v>179</v>
      </c>
      <c r="K375">
        <v>17</v>
      </c>
      <c r="L375">
        <v>18</v>
      </c>
      <c r="M375" t="s">
        <v>358</v>
      </c>
      <c r="N375" t="s">
        <v>3870</v>
      </c>
      <c r="O375">
        <v>1</v>
      </c>
      <c r="P375" t="s">
        <v>3868</v>
      </c>
      <c r="Q375">
        <v>1</v>
      </c>
      <c r="R375" t="s">
        <v>28</v>
      </c>
      <c r="S375">
        <v>10</v>
      </c>
      <c r="T375" t="s">
        <v>53</v>
      </c>
      <c r="U375">
        <v>17.600000000000001</v>
      </c>
      <c r="V375">
        <v>7.24</v>
      </c>
    </row>
    <row r="376" spans="1:22" x14ac:dyDescent="0.25">
      <c r="A376" t="s">
        <v>4568</v>
      </c>
      <c r="B376">
        <v>9</v>
      </c>
      <c r="C376">
        <v>3</v>
      </c>
      <c r="D376">
        <v>3</v>
      </c>
      <c r="E376" t="s">
        <v>4191</v>
      </c>
      <c r="F376" t="s">
        <v>24</v>
      </c>
      <c r="G376">
        <v>203</v>
      </c>
      <c r="H376" t="s">
        <v>70</v>
      </c>
      <c r="I376">
        <v>80</v>
      </c>
      <c r="J376" t="s">
        <v>177</v>
      </c>
      <c r="K376">
        <v>9</v>
      </c>
      <c r="L376">
        <v>10</v>
      </c>
      <c r="M376" t="s">
        <v>358</v>
      </c>
      <c r="N376" t="s">
        <v>3870</v>
      </c>
      <c r="O376">
        <v>1</v>
      </c>
      <c r="P376" t="s">
        <v>3868</v>
      </c>
      <c r="Q376">
        <v>1</v>
      </c>
      <c r="R376" t="s">
        <v>28</v>
      </c>
      <c r="S376">
        <v>4</v>
      </c>
      <c r="T376" t="s">
        <v>32</v>
      </c>
      <c r="U376">
        <v>9.68</v>
      </c>
      <c r="V376">
        <v>4.97</v>
      </c>
    </row>
    <row r="377" spans="1:22" x14ac:dyDescent="0.25">
      <c r="A377" t="s">
        <v>4569</v>
      </c>
      <c r="B377">
        <v>9</v>
      </c>
      <c r="C377">
        <v>3</v>
      </c>
      <c r="D377">
        <v>3</v>
      </c>
      <c r="E377" t="s">
        <v>4191</v>
      </c>
      <c r="F377" t="s">
        <v>24</v>
      </c>
      <c r="G377">
        <v>203</v>
      </c>
      <c r="H377" t="s">
        <v>70</v>
      </c>
      <c r="I377">
        <v>80</v>
      </c>
      <c r="J377" t="s">
        <v>177</v>
      </c>
      <c r="K377">
        <v>9</v>
      </c>
      <c r="L377">
        <v>10</v>
      </c>
      <c r="M377" t="s">
        <v>358</v>
      </c>
      <c r="N377" t="s">
        <v>3870</v>
      </c>
      <c r="O377">
        <v>1</v>
      </c>
      <c r="P377" t="s">
        <v>3868</v>
      </c>
      <c r="Q377">
        <v>1</v>
      </c>
      <c r="R377" t="s">
        <v>28</v>
      </c>
      <c r="S377">
        <v>9</v>
      </c>
      <c r="T377" t="s">
        <v>52</v>
      </c>
      <c r="U377">
        <v>16.25</v>
      </c>
      <c r="V377">
        <v>8.42</v>
      </c>
    </row>
    <row r="378" spans="1:22" x14ac:dyDescent="0.25">
      <c r="A378" t="s">
        <v>4570</v>
      </c>
      <c r="B378">
        <v>9</v>
      </c>
      <c r="C378">
        <v>3</v>
      </c>
      <c r="D378">
        <v>3</v>
      </c>
      <c r="E378" t="s">
        <v>4191</v>
      </c>
      <c r="F378" t="s">
        <v>24</v>
      </c>
      <c r="G378">
        <v>203</v>
      </c>
      <c r="H378" t="s">
        <v>70</v>
      </c>
      <c r="I378">
        <v>80</v>
      </c>
      <c r="J378" t="s">
        <v>177</v>
      </c>
      <c r="K378">
        <v>9</v>
      </c>
      <c r="L378">
        <v>10</v>
      </c>
      <c r="M378" t="s">
        <v>358</v>
      </c>
      <c r="N378" t="s">
        <v>3870</v>
      </c>
      <c r="O378">
        <v>1</v>
      </c>
      <c r="P378" t="s">
        <v>3868</v>
      </c>
      <c r="Q378">
        <v>1</v>
      </c>
      <c r="R378" t="s">
        <v>28</v>
      </c>
      <c r="S378">
        <v>10</v>
      </c>
      <c r="T378" t="s">
        <v>53</v>
      </c>
      <c r="U378">
        <v>25.93</v>
      </c>
      <c r="V378">
        <v>12.24</v>
      </c>
    </row>
    <row r="379" spans="1:22" x14ac:dyDescent="0.25">
      <c r="A379" t="s">
        <v>4571</v>
      </c>
      <c r="B379">
        <v>9</v>
      </c>
      <c r="C379">
        <v>3</v>
      </c>
      <c r="D379">
        <v>3</v>
      </c>
      <c r="E379" t="s">
        <v>4191</v>
      </c>
      <c r="F379" t="s">
        <v>24</v>
      </c>
      <c r="G379">
        <v>197</v>
      </c>
      <c r="H379" t="s">
        <v>60</v>
      </c>
      <c r="I379">
        <v>93</v>
      </c>
      <c r="J379" t="s">
        <v>179</v>
      </c>
      <c r="K379">
        <v>9</v>
      </c>
      <c r="L379">
        <v>10</v>
      </c>
      <c r="M379" t="s">
        <v>358</v>
      </c>
      <c r="N379" t="s">
        <v>3870</v>
      </c>
      <c r="O379">
        <v>1</v>
      </c>
      <c r="P379" t="s">
        <v>3868</v>
      </c>
      <c r="Q379">
        <v>1</v>
      </c>
      <c r="R379" t="s">
        <v>28</v>
      </c>
      <c r="S379">
        <v>4</v>
      </c>
      <c r="T379" t="s">
        <v>32</v>
      </c>
      <c r="U379">
        <v>9.9</v>
      </c>
      <c r="V379">
        <v>4.93</v>
      </c>
    </row>
    <row r="380" spans="1:22" x14ac:dyDescent="0.25">
      <c r="A380" t="s">
        <v>4572</v>
      </c>
      <c r="B380">
        <v>9</v>
      </c>
      <c r="C380">
        <v>3</v>
      </c>
      <c r="D380">
        <v>3</v>
      </c>
      <c r="E380" t="s">
        <v>4191</v>
      </c>
      <c r="F380" t="s">
        <v>24</v>
      </c>
      <c r="G380">
        <v>197</v>
      </c>
      <c r="H380" t="s">
        <v>60</v>
      </c>
      <c r="I380">
        <v>93</v>
      </c>
      <c r="J380" t="s">
        <v>179</v>
      </c>
      <c r="K380">
        <v>9</v>
      </c>
      <c r="L380">
        <v>10</v>
      </c>
      <c r="M380" t="s">
        <v>358</v>
      </c>
      <c r="N380" t="s">
        <v>3870</v>
      </c>
      <c r="O380">
        <v>1</v>
      </c>
      <c r="P380" t="s">
        <v>3868</v>
      </c>
      <c r="Q380">
        <v>1</v>
      </c>
      <c r="R380" t="s">
        <v>28</v>
      </c>
      <c r="S380">
        <v>9</v>
      </c>
      <c r="T380" t="s">
        <v>52</v>
      </c>
      <c r="U380">
        <v>15.19</v>
      </c>
      <c r="V380">
        <v>7.09</v>
      </c>
    </row>
    <row r="381" spans="1:22" x14ac:dyDescent="0.25">
      <c r="A381" t="s">
        <v>4573</v>
      </c>
      <c r="B381">
        <v>9</v>
      </c>
      <c r="C381">
        <v>3</v>
      </c>
      <c r="D381">
        <v>3</v>
      </c>
      <c r="E381" t="s">
        <v>4191</v>
      </c>
      <c r="F381" t="s">
        <v>24</v>
      </c>
      <c r="G381">
        <v>197</v>
      </c>
      <c r="H381" t="s">
        <v>60</v>
      </c>
      <c r="I381">
        <v>93</v>
      </c>
      <c r="J381" t="s">
        <v>179</v>
      </c>
      <c r="K381">
        <v>9</v>
      </c>
      <c r="L381">
        <v>10</v>
      </c>
      <c r="M381" t="s">
        <v>358</v>
      </c>
      <c r="N381" t="s">
        <v>3870</v>
      </c>
      <c r="O381">
        <v>1</v>
      </c>
      <c r="P381" t="s">
        <v>3868</v>
      </c>
      <c r="Q381">
        <v>1</v>
      </c>
      <c r="R381" t="s">
        <v>28</v>
      </c>
      <c r="S381">
        <v>10</v>
      </c>
      <c r="T381" t="s">
        <v>53</v>
      </c>
      <c r="U381">
        <v>25.1</v>
      </c>
      <c r="V381">
        <v>11.1</v>
      </c>
    </row>
    <row r="382" spans="1:22" x14ac:dyDescent="0.25">
      <c r="A382" t="s">
        <v>4574</v>
      </c>
      <c r="B382">
        <v>10</v>
      </c>
      <c r="C382">
        <v>4</v>
      </c>
      <c r="D382">
        <v>4</v>
      </c>
      <c r="E382" t="s">
        <v>4190</v>
      </c>
      <c r="F382" t="s">
        <v>24</v>
      </c>
      <c r="G382">
        <v>251</v>
      </c>
      <c r="H382" t="s">
        <v>72</v>
      </c>
      <c r="I382">
        <v>89</v>
      </c>
      <c r="J382" t="s">
        <v>177</v>
      </c>
      <c r="K382">
        <v>9</v>
      </c>
      <c r="L382">
        <v>10</v>
      </c>
      <c r="M382" t="s">
        <v>358</v>
      </c>
      <c r="N382" t="s">
        <v>3871</v>
      </c>
      <c r="O382">
        <v>1</v>
      </c>
      <c r="P382" t="s">
        <v>3868</v>
      </c>
      <c r="Q382">
        <v>2</v>
      </c>
      <c r="R382" t="s">
        <v>51</v>
      </c>
      <c r="S382">
        <v>4</v>
      </c>
      <c r="T382" t="s">
        <v>32</v>
      </c>
      <c r="U382">
        <v>3.25</v>
      </c>
      <c r="V382">
        <v>3.58</v>
      </c>
    </row>
    <row r="383" spans="1:22" x14ac:dyDescent="0.25">
      <c r="A383" t="s">
        <v>4575</v>
      </c>
      <c r="B383">
        <v>10</v>
      </c>
      <c r="C383">
        <v>4</v>
      </c>
      <c r="D383">
        <v>4</v>
      </c>
      <c r="E383" t="s">
        <v>4190</v>
      </c>
      <c r="F383" t="s">
        <v>24</v>
      </c>
      <c r="G383">
        <v>251</v>
      </c>
      <c r="H383" t="s">
        <v>72</v>
      </c>
      <c r="I383">
        <v>89</v>
      </c>
      <c r="J383" t="s">
        <v>177</v>
      </c>
      <c r="K383">
        <v>9</v>
      </c>
      <c r="L383">
        <v>10</v>
      </c>
      <c r="M383" t="s">
        <v>358</v>
      </c>
      <c r="N383" t="s">
        <v>3871</v>
      </c>
      <c r="O383">
        <v>1</v>
      </c>
      <c r="P383" t="s">
        <v>3868</v>
      </c>
      <c r="Q383">
        <v>2</v>
      </c>
      <c r="R383" t="s">
        <v>51</v>
      </c>
      <c r="S383">
        <v>9</v>
      </c>
      <c r="T383" t="s">
        <v>52</v>
      </c>
      <c r="U383">
        <v>7.41</v>
      </c>
      <c r="V383">
        <v>5.29</v>
      </c>
    </row>
    <row r="384" spans="1:22" x14ac:dyDescent="0.25">
      <c r="A384" t="s">
        <v>4576</v>
      </c>
      <c r="B384">
        <v>10</v>
      </c>
      <c r="C384">
        <v>4</v>
      </c>
      <c r="D384">
        <v>4</v>
      </c>
      <c r="E384" t="s">
        <v>4190</v>
      </c>
      <c r="F384" t="s">
        <v>24</v>
      </c>
      <c r="G384">
        <v>251</v>
      </c>
      <c r="H384" t="s">
        <v>72</v>
      </c>
      <c r="I384">
        <v>89</v>
      </c>
      <c r="J384" t="s">
        <v>177</v>
      </c>
      <c r="K384">
        <v>9</v>
      </c>
      <c r="L384">
        <v>10</v>
      </c>
      <c r="M384" t="s">
        <v>358</v>
      </c>
      <c r="N384" t="s">
        <v>3871</v>
      </c>
      <c r="O384">
        <v>1</v>
      </c>
      <c r="P384" t="s">
        <v>3868</v>
      </c>
      <c r="Q384">
        <v>2</v>
      </c>
      <c r="R384" t="s">
        <v>51</v>
      </c>
      <c r="S384">
        <v>10</v>
      </c>
      <c r="T384" t="s">
        <v>53</v>
      </c>
      <c r="U384">
        <v>10.66</v>
      </c>
      <c r="V384">
        <v>8.1199999999999992</v>
      </c>
    </row>
    <row r="385" spans="1:22" x14ac:dyDescent="0.25">
      <c r="A385" t="s">
        <v>4577</v>
      </c>
      <c r="B385">
        <v>10</v>
      </c>
      <c r="C385">
        <v>4</v>
      </c>
      <c r="D385">
        <v>4</v>
      </c>
      <c r="E385" t="s">
        <v>4190</v>
      </c>
      <c r="F385" t="s">
        <v>24</v>
      </c>
      <c r="G385">
        <v>245</v>
      </c>
      <c r="H385" t="s">
        <v>62</v>
      </c>
      <c r="I385">
        <v>103</v>
      </c>
      <c r="J385" t="s">
        <v>179</v>
      </c>
      <c r="K385">
        <v>9</v>
      </c>
      <c r="L385">
        <v>10</v>
      </c>
      <c r="M385" t="s">
        <v>358</v>
      </c>
      <c r="N385" t="s">
        <v>3871</v>
      </c>
      <c r="O385">
        <v>1</v>
      </c>
      <c r="P385" t="s">
        <v>3868</v>
      </c>
      <c r="Q385">
        <v>2</v>
      </c>
      <c r="R385" t="s">
        <v>51</v>
      </c>
      <c r="S385">
        <v>4</v>
      </c>
      <c r="T385" t="s">
        <v>32</v>
      </c>
      <c r="U385">
        <v>3.71</v>
      </c>
      <c r="V385">
        <v>2.93</v>
      </c>
    </row>
    <row r="386" spans="1:22" x14ac:dyDescent="0.25">
      <c r="A386" t="s">
        <v>4578</v>
      </c>
      <c r="B386">
        <v>10</v>
      </c>
      <c r="C386">
        <v>4</v>
      </c>
      <c r="D386">
        <v>4</v>
      </c>
      <c r="E386" t="s">
        <v>4190</v>
      </c>
      <c r="F386" t="s">
        <v>24</v>
      </c>
      <c r="G386">
        <v>245</v>
      </c>
      <c r="H386" t="s">
        <v>62</v>
      </c>
      <c r="I386">
        <v>103</v>
      </c>
      <c r="J386" t="s">
        <v>179</v>
      </c>
      <c r="K386">
        <v>9</v>
      </c>
      <c r="L386">
        <v>10</v>
      </c>
      <c r="M386" t="s">
        <v>358</v>
      </c>
      <c r="N386" t="s">
        <v>3871</v>
      </c>
      <c r="O386">
        <v>1</v>
      </c>
      <c r="P386" t="s">
        <v>3868</v>
      </c>
      <c r="Q386">
        <v>2</v>
      </c>
      <c r="R386" t="s">
        <v>51</v>
      </c>
      <c r="S386">
        <v>9</v>
      </c>
      <c r="T386" t="s">
        <v>52</v>
      </c>
      <c r="U386">
        <v>7.43</v>
      </c>
      <c r="V386">
        <v>4.1500000000000004</v>
      </c>
    </row>
    <row r="387" spans="1:22" x14ac:dyDescent="0.25">
      <c r="A387" t="s">
        <v>4579</v>
      </c>
      <c r="B387">
        <v>10</v>
      </c>
      <c r="C387">
        <v>4</v>
      </c>
      <c r="D387">
        <v>4</v>
      </c>
      <c r="E387" t="s">
        <v>4190</v>
      </c>
      <c r="F387" t="s">
        <v>24</v>
      </c>
      <c r="G387">
        <v>245</v>
      </c>
      <c r="H387" t="s">
        <v>62</v>
      </c>
      <c r="I387">
        <v>103</v>
      </c>
      <c r="J387" t="s">
        <v>179</v>
      </c>
      <c r="K387">
        <v>9</v>
      </c>
      <c r="L387">
        <v>10</v>
      </c>
      <c r="M387" t="s">
        <v>358</v>
      </c>
      <c r="N387" t="s">
        <v>3871</v>
      </c>
      <c r="O387">
        <v>1</v>
      </c>
      <c r="P387" t="s">
        <v>3868</v>
      </c>
      <c r="Q387">
        <v>2</v>
      </c>
      <c r="R387" t="s">
        <v>51</v>
      </c>
      <c r="S387">
        <v>10</v>
      </c>
      <c r="T387" t="s">
        <v>53</v>
      </c>
      <c r="U387">
        <v>11.15</v>
      </c>
      <c r="V387">
        <v>6.12</v>
      </c>
    </row>
    <row r="388" spans="1:22" x14ac:dyDescent="0.25">
      <c r="A388" t="s">
        <v>4580</v>
      </c>
      <c r="B388">
        <v>11</v>
      </c>
      <c r="C388">
        <v>5</v>
      </c>
      <c r="D388">
        <v>4</v>
      </c>
      <c r="E388" t="s">
        <v>4190</v>
      </c>
      <c r="F388" t="s">
        <v>24</v>
      </c>
      <c r="G388">
        <v>252</v>
      </c>
      <c r="H388" t="s">
        <v>89</v>
      </c>
      <c r="I388">
        <v>113</v>
      </c>
      <c r="J388" t="s">
        <v>177</v>
      </c>
      <c r="K388">
        <v>11</v>
      </c>
      <c r="L388">
        <v>12</v>
      </c>
      <c r="M388" t="s">
        <v>358</v>
      </c>
      <c r="N388" t="s">
        <v>3871</v>
      </c>
      <c r="O388">
        <v>1</v>
      </c>
      <c r="P388" t="s">
        <v>3868</v>
      </c>
      <c r="Q388">
        <v>2</v>
      </c>
      <c r="R388" t="s">
        <v>51</v>
      </c>
      <c r="S388">
        <v>4</v>
      </c>
      <c r="T388" t="s">
        <v>32</v>
      </c>
      <c r="U388">
        <v>3.75</v>
      </c>
      <c r="V388">
        <v>3.63</v>
      </c>
    </row>
    <row r="389" spans="1:22" x14ac:dyDescent="0.25">
      <c r="A389" t="s">
        <v>4581</v>
      </c>
      <c r="B389">
        <v>11</v>
      </c>
      <c r="C389">
        <v>5</v>
      </c>
      <c r="D389">
        <v>4</v>
      </c>
      <c r="E389" t="s">
        <v>4190</v>
      </c>
      <c r="F389" t="s">
        <v>24</v>
      </c>
      <c r="G389">
        <v>252</v>
      </c>
      <c r="H389" t="s">
        <v>89</v>
      </c>
      <c r="I389">
        <v>113</v>
      </c>
      <c r="J389" t="s">
        <v>177</v>
      </c>
      <c r="K389">
        <v>11</v>
      </c>
      <c r="L389">
        <v>12</v>
      </c>
      <c r="M389" t="s">
        <v>358</v>
      </c>
      <c r="N389" t="s">
        <v>3871</v>
      </c>
      <c r="O389">
        <v>1</v>
      </c>
      <c r="P389" t="s">
        <v>3868</v>
      </c>
      <c r="Q389">
        <v>2</v>
      </c>
      <c r="R389" t="s">
        <v>51</v>
      </c>
      <c r="S389">
        <v>9</v>
      </c>
      <c r="T389" t="s">
        <v>52</v>
      </c>
      <c r="U389">
        <v>7.29</v>
      </c>
      <c r="V389">
        <v>5.25</v>
      </c>
    </row>
    <row r="390" spans="1:22" x14ac:dyDescent="0.25">
      <c r="A390" t="s">
        <v>4582</v>
      </c>
      <c r="B390">
        <v>11</v>
      </c>
      <c r="C390">
        <v>5</v>
      </c>
      <c r="D390">
        <v>4</v>
      </c>
      <c r="E390" t="s">
        <v>4190</v>
      </c>
      <c r="F390" t="s">
        <v>24</v>
      </c>
      <c r="G390">
        <v>252</v>
      </c>
      <c r="H390" t="s">
        <v>89</v>
      </c>
      <c r="I390">
        <v>113</v>
      </c>
      <c r="J390" t="s">
        <v>177</v>
      </c>
      <c r="K390">
        <v>11</v>
      </c>
      <c r="L390">
        <v>12</v>
      </c>
      <c r="M390" t="s">
        <v>358</v>
      </c>
      <c r="N390" t="s">
        <v>3871</v>
      </c>
      <c r="O390">
        <v>1</v>
      </c>
      <c r="P390" t="s">
        <v>3868</v>
      </c>
      <c r="Q390">
        <v>2</v>
      </c>
      <c r="R390" t="s">
        <v>51</v>
      </c>
      <c r="S390">
        <v>10</v>
      </c>
      <c r="T390" t="s">
        <v>53</v>
      </c>
      <c r="U390">
        <v>11.04</v>
      </c>
      <c r="V390">
        <v>8.2200000000000006</v>
      </c>
    </row>
    <row r="391" spans="1:22" x14ac:dyDescent="0.25">
      <c r="A391" t="s">
        <v>4583</v>
      </c>
      <c r="B391">
        <v>11</v>
      </c>
      <c r="C391">
        <v>5</v>
      </c>
      <c r="D391">
        <v>4</v>
      </c>
      <c r="E391" t="s">
        <v>4190</v>
      </c>
      <c r="F391" t="s">
        <v>24</v>
      </c>
      <c r="G391">
        <v>246</v>
      </c>
      <c r="H391" t="s">
        <v>81</v>
      </c>
      <c r="I391">
        <v>73</v>
      </c>
      <c r="J391" t="s">
        <v>179</v>
      </c>
      <c r="K391">
        <v>11</v>
      </c>
      <c r="L391">
        <v>12</v>
      </c>
      <c r="M391" t="s">
        <v>358</v>
      </c>
      <c r="N391" t="s">
        <v>3871</v>
      </c>
      <c r="O391">
        <v>1</v>
      </c>
      <c r="P391" t="s">
        <v>3868</v>
      </c>
      <c r="Q391">
        <v>2</v>
      </c>
      <c r="R391" t="s">
        <v>51</v>
      </c>
      <c r="S391">
        <v>4</v>
      </c>
      <c r="T391" t="s">
        <v>32</v>
      </c>
      <c r="U391">
        <v>3.62</v>
      </c>
      <c r="V391">
        <v>2.87</v>
      </c>
    </row>
    <row r="392" spans="1:22" x14ac:dyDescent="0.25">
      <c r="A392" t="s">
        <v>4584</v>
      </c>
      <c r="B392">
        <v>11</v>
      </c>
      <c r="C392">
        <v>5</v>
      </c>
      <c r="D392">
        <v>4</v>
      </c>
      <c r="E392" t="s">
        <v>4190</v>
      </c>
      <c r="F392" t="s">
        <v>24</v>
      </c>
      <c r="G392">
        <v>246</v>
      </c>
      <c r="H392" t="s">
        <v>81</v>
      </c>
      <c r="I392">
        <v>73</v>
      </c>
      <c r="J392" t="s">
        <v>179</v>
      </c>
      <c r="K392">
        <v>11</v>
      </c>
      <c r="L392">
        <v>12</v>
      </c>
      <c r="M392" t="s">
        <v>358</v>
      </c>
      <c r="N392" t="s">
        <v>3871</v>
      </c>
      <c r="O392">
        <v>1</v>
      </c>
      <c r="P392" t="s">
        <v>3868</v>
      </c>
      <c r="Q392">
        <v>2</v>
      </c>
      <c r="R392" t="s">
        <v>51</v>
      </c>
      <c r="S392">
        <v>9</v>
      </c>
      <c r="T392" t="s">
        <v>52</v>
      </c>
      <c r="U392">
        <v>6.1</v>
      </c>
      <c r="V392">
        <v>4.1500000000000004</v>
      </c>
    </row>
    <row r="393" spans="1:22" x14ac:dyDescent="0.25">
      <c r="A393" t="s">
        <v>4585</v>
      </c>
      <c r="B393">
        <v>11</v>
      </c>
      <c r="C393">
        <v>5</v>
      </c>
      <c r="D393">
        <v>4</v>
      </c>
      <c r="E393" t="s">
        <v>4190</v>
      </c>
      <c r="F393" t="s">
        <v>24</v>
      </c>
      <c r="G393">
        <v>246</v>
      </c>
      <c r="H393" t="s">
        <v>81</v>
      </c>
      <c r="I393">
        <v>73</v>
      </c>
      <c r="J393" t="s">
        <v>179</v>
      </c>
      <c r="K393">
        <v>11</v>
      </c>
      <c r="L393">
        <v>12</v>
      </c>
      <c r="M393" t="s">
        <v>358</v>
      </c>
      <c r="N393" t="s">
        <v>3871</v>
      </c>
      <c r="O393">
        <v>1</v>
      </c>
      <c r="P393" t="s">
        <v>3868</v>
      </c>
      <c r="Q393">
        <v>2</v>
      </c>
      <c r="R393" t="s">
        <v>51</v>
      </c>
      <c r="S393">
        <v>10</v>
      </c>
      <c r="T393" t="s">
        <v>53</v>
      </c>
      <c r="U393">
        <v>9.7200000000000006</v>
      </c>
      <c r="V393">
        <v>6.32</v>
      </c>
    </row>
    <row r="394" spans="1:22" x14ac:dyDescent="0.25">
      <c r="A394" t="s">
        <v>4586</v>
      </c>
      <c r="B394">
        <v>12</v>
      </c>
      <c r="C394">
        <v>6</v>
      </c>
      <c r="D394">
        <v>4</v>
      </c>
      <c r="E394" t="s">
        <v>4190</v>
      </c>
      <c r="F394" t="s">
        <v>24</v>
      </c>
      <c r="G394">
        <v>252</v>
      </c>
      <c r="H394" t="s">
        <v>89</v>
      </c>
      <c r="I394">
        <v>113</v>
      </c>
      <c r="J394" t="s">
        <v>177</v>
      </c>
      <c r="K394">
        <v>11</v>
      </c>
      <c r="L394">
        <v>12</v>
      </c>
      <c r="M394" t="s">
        <v>358</v>
      </c>
      <c r="N394" t="s">
        <v>3871</v>
      </c>
      <c r="O394">
        <v>1</v>
      </c>
      <c r="P394" t="s">
        <v>3868</v>
      </c>
      <c r="Q394">
        <v>2</v>
      </c>
      <c r="R394" t="s">
        <v>51</v>
      </c>
      <c r="S394">
        <v>4</v>
      </c>
      <c r="T394" t="s">
        <v>32</v>
      </c>
      <c r="U394">
        <v>3.75</v>
      </c>
      <c r="V394">
        <v>3.63</v>
      </c>
    </row>
    <row r="395" spans="1:22" x14ac:dyDescent="0.25">
      <c r="A395" t="s">
        <v>4587</v>
      </c>
      <c r="B395">
        <v>12</v>
      </c>
      <c r="C395">
        <v>6</v>
      </c>
      <c r="D395">
        <v>4</v>
      </c>
      <c r="E395" t="s">
        <v>4190</v>
      </c>
      <c r="F395" t="s">
        <v>24</v>
      </c>
      <c r="G395">
        <v>252</v>
      </c>
      <c r="H395" t="s">
        <v>89</v>
      </c>
      <c r="I395">
        <v>113</v>
      </c>
      <c r="J395" t="s">
        <v>177</v>
      </c>
      <c r="K395">
        <v>11</v>
      </c>
      <c r="L395">
        <v>12</v>
      </c>
      <c r="M395" t="s">
        <v>358</v>
      </c>
      <c r="N395" t="s">
        <v>3871</v>
      </c>
      <c r="O395">
        <v>1</v>
      </c>
      <c r="P395" t="s">
        <v>3868</v>
      </c>
      <c r="Q395">
        <v>2</v>
      </c>
      <c r="R395" t="s">
        <v>51</v>
      </c>
      <c r="S395">
        <v>9</v>
      </c>
      <c r="T395" t="s">
        <v>52</v>
      </c>
      <c r="U395">
        <v>7.29</v>
      </c>
      <c r="V395">
        <v>5.25</v>
      </c>
    </row>
    <row r="396" spans="1:22" x14ac:dyDescent="0.25">
      <c r="A396" t="s">
        <v>4588</v>
      </c>
      <c r="B396">
        <v>12</v>
      </c>
      <c r="C396">
        <v>6</v>
      </c>
      <c r="D396">
        <v>4</v>
      </c>
      <c r="E396" t="s">
        <v>4190</v>
      </c>
      <c r="F396" t="s">
        <v>24</v>
      </c>
      <c r="G396">
        <v>252</v>
      </c>
      <c r="H396" t="s">
        <v>89</v>
      </c>
      <c r="I396">
        <v>113</v>
      </c>
      <c r="J396" t="s">
        <v>177</v>
      </c>
      <c r="K396">
        <v>11</v>
      </c>
      <c r="L396">
        <v>12</v>
      </c>
      <c r="M396" t="s">
        <v>358</v>
      </c>
      <c r="N396" t="s">
        <v>3871</v>
      </c>
      <c r="O396">
        <v>1</v>
      </c>
      <c r="P396" t="s">
        <v>3868</v>
      </c>
      <c r="Q396">
        <v>2</v>
      </c>
      <c r="R396" t="s">
        <v>51</v>
      </c>
      <c r="S396">
        <v>10</v>
      </c>
      <c r="T396" t="s">
        <v>53</v>
      </c>
      <c r="U396">
        <v>11.04</v>
      </c>
      <c r="V396">
        <v>8.2200000000000006</v>
      </c>
    </row>
    <row r="397" spans="1:22" x14ac:dyDescent="0.25">
      <c r="A397" t="s">
        <v>4589</v>
      </c>
      <c r="B397">
        <v>12</v>
      </c>
      <c r="C397">
        <v>6</v>
      </c>
      <c r="D397">
        <v>4</v>
      </c>
      <c r="E397" t="s">
        <v>4190</v>
      </c>
      <c r="F397" t="s">
        <v>24</v>
      </c>
      <c r="G397">
        <v>246</v>
      </c>
      <c r="H397" t="s">
        <v>81</v>
      </c>
      <c r="I397">
        <v>73</v>
      </c>
      <c r="J397" t="s">
        <v>179</v>
      </c>
      <c r="K397">
        <v>11</v>
      </c>
      <c r="L397">
        <v>12</v>
      </c>
      <c r="M397" t="s">
        <v>358</v>
      </c>
      <c r="N397" t="s">
        <v>3871</v>
      </c>
      <c r="O397">
        <v>1</v>
      </c>
      <c r="P397" t="s">
        <v>3868</v>
      </c>
      <c r="Q397">
        <v>2</v>
      </c>
      <c r="R397" t="s">
        <v>51</v>
      </c>
      <c r="S397">
        <v>4</v>
      </c>
      <c r="T397" t="s">
        <v>32</v>
      </c>
      <c r="U397">
        <v>3.62</v>
      </c>
      <c r="V397">
        <v>2.87</v>
      </c>
    </row>
    <row r="398" spans="1:22" x14ac:dyDescent="0.25">
      <c r="A398" t="s">
        <v>4590</v>
      </c>
      <c r="B398">
        <v>12</v>
      </c>
      <c r="C398">
        <v>6</v>
      </c>
      <c r="D398">
        <v>4</v>
      </c>
      <c r="E398" t="s">
        <v>4190</v>
      </c>
      <c r="F398" t="s">
        <v>24</v>
      </c>
      <c r="G398">
        <v>246</v>
      </c>
      <c r="H398" t="s">
        <v>81</v>
      </c>
      <c r="I398">
        <v>73</v>
      </c>
      <c r="J398" t="s">
        <v>179</v>
      </c>
      <c r="K398">
        <v>11</v>
      </c>
      <c r="L398">
        <v>12</v>
      </c>
      <c r="M398" t="s">
        <v>358</v>
      </c>
      <c r="N398" t="s">
        <v>3871</v>
      </c>
      <c r="O398">
        <v>1</v>
      </c>
      <c r="P398" t="s">
        <v>3868</v>
      </c>
      <c r="Q398">
        <v>2</v>
      </c>
      <c r="R398" t="s">
        <v>51</v>
      </c>
      <c r="S398">
        <v>9</v>
      </c>
      <c r="T398" t="s">
        <v>52</v>
      </c>
      <c r="U398">
        <v>6.1</v>
      </c>
      <c r="V398">
        <v>4.1500000000000004</v>
      </c>
    </row>
    <row r="399" spans="1:22" x14ac:dyDescent="0.25">
      <c r="A399" t="s">
        <v>4591</v>
      </c>
      <c r="B399">
        <v>12</v>
      </c>
      <c r="C399">
        <v>6</v>
      </c>
      <c r="D399">
        <v>4</v>
      </c>
      <c r="E399" t="s">
        <v>4190</v>
      </c>
      <c r="F399" t="s">
        <v>24</v>
      </c>
      <c r="G399">
        <v>246</v>
      </c>
      <c r="H399" t="s">
        <v>81</v>
      </c>
      <c r="I399">
        <v>73</v>
      </c>
      <c r="J399" t="s">
        <v>179</v>
      </c>
      <c r="K399">
        <v>11</v>
      </c>
      <c r="L399">
        <v>12</v>
      </c>
      <c r="M399" t="s">
        <v>358</v>
      </c>
      <c r="N399" t="s">
        <v>3871</v>
      </c>
      <c r="O399">
        <v>1</v>
      </c>
      <c r="P399" t="s">
        <v>3868</v>
      </c>
      <c r="Q399">
        <v>2</v>
      </c>
      <c r="R399" t="s">
        <v>51</v>
      </c>
      <c r="S399">
        <v>10</v>
      </c>
      <c r="T399" t="s">
        <v>53</v>
      </c>
      <c r="U399">
        <v>9.7200000000000006</v>
      </c>
      <c r="V399">
        <v>6.32</v>
      </c>
    </row>
    <row r="400" spans="1:22" x14ac:dyDescent="0.25">
      <c r="A400" t="s">
        <v>4592</v>
      </c>
      <c r="B400">
        <v>13</v>
      </c>
      <c r="C400">
        <v>7</v>
      </c>
      <c r="D400">
        <v>4</v>
      </c>
      <c r="E400" t="s">
        <v>4190</v>
      </c>
      <c r="F400" t="s">
        <v>24</v>
      </c>
      <c r="G400">
        <v>253</v>
      </c>
      <c r="H400" t="s">
        <v>105</v>
      </c>
      <c r="I400">
        <v>100</v>
      </c>
      <c r="J400" t="s">
        <v>177</v>
      </c>
      <c r="K400">
        <v>13</v>
      </c>
      <c r="L400">
        <v>14</v>
      </c>
      <c r="M400" t="s">
        <v>358</v>
      </c>
      <c r="N400" t="s">
        <v>3871</v>
      </c>
      <c r="O400">
        <v>1</v>
      </c>
      <c r="P400" t="s">
        <v>3868</v>
      </c>
      <c r="Q400">
        <v>2</v>
      </c>
      <c r="R400" t="s">
        <v>51</v>
      </c>
      <c r="S400">
        <v>4</v>
      </c>
      <c r="T400" t="s">
        <v>32</v>
      </c>
      <c r="U400">
        <v>3.6</v>
      </c>
      <c r="V400">
        <v>3.37</v>
      </c>
    </row>
    <row r="401" spans="1:22" x14ac:dyDescent="0.25">
      <c r="A401" t="s">
        <v>4593</v>
      </c>
      <c r="B401">
        <v>13</v>
      </c>
      <c r="C401">
        <v>7</v>
      </c>
      <c r="D401">
        <v>4</v>
      </c>
      <c r="E401" t="s">
        <v>4190</v>
      </c>
      <c r="F401" t="s">
        <v>24</v>
      </c>
      <c r="G401">
        <v>253</v>
      </c>
      <c r="H401" t="s">
        <v>105</v>
      </c>
      <c r="I401">
        <v>100</v>
      </c>
      <c r="J401" t="s">
        <v>177</v>
      </c>
      <c r="K401">
        <v>13</v>
      </c>
      <c r="L401">
        <v>14</v>
      </c>
      <c r="M401" t="s">
        <v>358</v>
      </c>
      <c r="N401" t="s">
        <v>3871</v>
      </c>
      <c r="O401">
        <v>1</v>
      </c>
      <c r="P401" t="s">
        <v>3868</v>
      </c>
      <c r="Q401">
        <v>2</v>
      </c>
      <c r="R401" t="s">
        <v>51</v>
      </c>
      <c r="S401">
        <v>9</v>
      </c>
      <c r="T401" t="s">
        <v>52</v>
      </c>
      <c r="U401">
        <v>5.8</v>
      </c>
      <c r="V401">
        <v>3.91</v>
      </c>
    </row>
    <row r="402" spans="1:22" x14ac:dyDescent="0.25">
      <c r="A402" t="s">
        <v>4594</v>
      </c>
      <c r="B402">
        <v>13</v>
      </c>
      <c r="C402">
        <v>7</v>
      </c>
      <c r="D402">
        <v>4</v>
      </c>
      <c r="E402" t="s">
        <v>4190</v>
      </c>
      <c r="F402" t="s">
        <v>24</v>
      </c>
      <c r="G402">
        <v>253</v>
      </c>
      <c r="H402" t="s">
        <v>105</v>
      </c>
      <c r="I402">
        <v>100</v>
      </c>
      <c r="J402" t="s">
        <v>177</v>
      </c>
      <c r="K402">
        <v>13</v>
      </c>
      <c r="L402">
        <v>14</v>
      </c>
      <c r="M402" t="s">
        <v>358</v>
      </c>
      <c r="N402" t="s">
        <v>3871</v>
      </c>
      <c r="O402">
        <v>1</v>
      </c>
      <c r="P402" t="s">
        <v>3868</v>
      </c>
      <c r="Q402">
        <v>2</v>
      </c>
      <c r="R402" t="s">
        <v>51</v>
      </c>
      <c r="S402">
        <v>10</v>
      </c>
      <c r="T402" t="s">
        <v>53</v>
      </c>
      <c r="U402">
        <v>9.4</v>
      </c>
      <c r="V402">
        <v>6.62</v>
      </c>
    </row>
    <row r="403" spans="1:22" x14ac:dyDescent="0.25">
      <c r="A403" t="s">
        <v>4595</v>
      </c>
      <c r="B403">
        <v>13</v>
      </c>
      <c r="C403">
        <v>7</v>
      </c>
      <c r="D403">
        <v>4</v>
      </c>
      <c r="E403" t="s">
        <v>4190</v>
      </c>
      <c r="F403" t="s">
        <v>24</v>
      </c>
      <c r="G403">
        <v>247</v>
      </c>
      <c r="H403" t="s">
        <v>97</v>
      </c>
      <c r="I403">
        <v>92</v>
      </c>
      <c r="J403" t="s">
        <v>179</v>
      </c>
      <c r="K403">
        <v>13</v>
      </c>
      <c r="L403">
        <v>14</v>
      </c>
      <c r="M403" t="s">
        <v>358</v>
      </c>
      <c r="N403" t="s">
        <v>3871</v>
      </c>
      <c r="O403">
        <v>1</v>
      </c>
      <c r="P403" t="s">
        <v>3868</v>
      </c>
      <c r="Q403">
        <v>2</v>
      </c>
      <c r="R403" t="s">
        <v>51</v>
      </c>
      <c r="S403">
        <v>4</v>
      </c>
      <c r="T403" t="s">
        <v>32</v>
      </c>
      <c r="U403">
        <v>3.54</v>
      </c>
      <c r="V403">
        <v>3.18</v>
      </c>
    </row>
    <row r="404" spans="1:22" x14ac:dyDescent="0.25">
      <c r="A404" t="s">
        <v>4596</v>
      </c>
      <c r="B404">
        <v>13</v>
      </c>
      <c r="C404">
        <v>7</v>
      </c>
      <c r="D404">
        <v>4</v>
      </c>
      <c r="E404" t="s">
        <v>4190</v>
      </c>
      <c r="F404" t="s">
        <v>24</v>
      </c>
      <c r="G404">
        <v>247</v>
      </c>
      <c r="H404" t="s">
        <v>97</v>
      </c>
      <c r="I404">
        <v>92</v>
      </c>
      <c r="J404" t="s">
        <v>179</v>
      </c>
      <c r="K404">
        <v>13</v>
      </c>
      <c r="L404">
        <v>14</v>
      </c>
      <c r="M404" t="s">
        <v>358</v>
      </c>
      <c r="N404" t="s">
        <v>3871</v>
      </c>
      <c r="O404">
        <v>1</v>
      </c>
      <c r="P404" t="s">
        <v>3868</v>
      </c>
      <c r="Q404">
        <v>2</v>
      </c>
      <c r="R404" t="s">
        <v>51</v>
      </c>
      <c r="S404">
        <v>9</v>
      </c>
      <c r="T404" t="s">
        <v>52</v>
      </c>
      <c r="U404">
        <v>5.27</v>
      </c>
      <c r="V404">
        <v>3.95</v>
      </c>
    </row>
    <row r="405" spans="1:22" x14ac:dyDescent="0.25">
      <c r="A405" t="s">
        <v>4597</v>
      </c>
      <c r="B405">
        <v>13</v>
      </c>
      <c r="C405">
        <v>7</v>
      </c>
      <c r="D405">
        <v>4</v>
      </c>
      <c r="E405" t="s">
        <v>4190</v>
      </c>
      <c r="F405" t="s">
        <v>24</v>
      </c>
      <c r="G405">
        <v>247</v>
      </c>
      <c r="H405" t="s">
        <v>97</v>
      </c>
      <c r="I405">
        <v>92</v>
      </c>
      <c r="J405" t="s">
        <v>179</v>
      </c>
      <c r="K405">
        <v>13</v>
      </c>
      <c r="L405">
        <v>14</v>
      </c>
      <c r="M405" t="s">
        <v>358</v>
      </c>
      <c r="N405" t="s">
        <v>3871</v>
      </c>
      <c r="O405">
        <v>1</v>
      </c>
      <c r="P405" t="s">
        <v>3868</v>
      </c>
      <c r="Q405">
        <v>2</v>
      </c>
      <c r="R405" t="s">
        <v>51</v>
      </c>
      <c r="S405">
        <v>10</v>
      </c>
      <c r="T405" t="s">
        <v>53</v>
      </c>
      <c r="U405">
        <v>8.81</v>
      </c>
      <c r="V405">
        <v>6.19</v>
      </c>
    </row>
    <row r="406" spans="1:22" x14ac:dyDescent="0.25">
      <c r="A406" t="s">
        <v>4598</v>
      </c>
      <c r="B406">
        <v>14</v>
      </c>
      <c r="C406">
        <v>8</v>
      </c>
      <c r="D406">
        <v>4</v>
      </c>
      <c r="E406" t="s">
        <v>4190</v>
      </c>
      <c r="F406" t="s">
        <v>24</v>
      </c>
      <c r="G406">
        <v>253</v>
      </c>
      <c r="H406" t="s">
        <v>105</v>
      </c>
      <c r="I406">
        <v>100</v>
      </c>
      <c r="J406" t="s">
        <v>177</v>
      </c>
      <c r="K406">
        <v>13</v>
      </c>
      <c r="L406">
        <v>14</v>
      </c>
      <c r="M406" t="s">
        <v>358</v>
      </c>
      <c r="N406" t="s">
        <v>3871</v>
      </c>
      <c r="O406">
        <v>1</v>
      </c>
      <c r="P406" t="s">
        <v>3868</v>
      </c>
      <c r="Q406">
        <v>2</v>
      </c>
      <c r="R406" t="s">
        <v>51</v>
      </c>
      <c r="S406">
        <v>4</v>
      </c>
      <c r="T406" t="s">
        <v>32</v>
      </c>
      <c r="U406">
        <v>3.6</v>
      </c>
      <c r="V406">
        <v>3.37</v>
      </c>
    </row>
    <row r="407" spans="1:22" x14ac:dyDescent="0.25">
      <c r="A407" t="s">
        <v>4599</v>
      </c>
      <c r="B407">
        <v>14</v>
      </c>
      <c r="C407">
        <v>8</v>
      </c>
      <c r="D407">
        <v>4</v>
      </c>
      <c r="E407" t="s">
        <v>4190</v>
      </c>
      <c r="F407" t="s">
        <v>24</v>
      </c>
      <c r="G407">
        <v>253</v>
      </c>
      <c r="H407" t="s">
        <v>105</v>
      </c>
      <c r="I407">
        <v>100</v>
      </c>
      <c r="J407" t="s">
        <v>177</v>
      </c>
      <c r="K407">
        <v>13</v>
      </c>
      <c r="L407">
        <v>14</v>
      </c>
      <c r="M407" t="s">
        <v>358</v>
      </c>
      <c r="N407" t="s">
        <v>3871</v>
      </c>
      <c r="O407">
        <v>1</v>
      </c>
      <c r="P407" t="s">
        <v>3868</v>
      </c>
      <c r="Q407">
        <v>2</v>
      </c>
      <c r="R407" t="s">
        <v>51</v>
      </c>
      <c r="S407">
        <v>9</v>
      </c>
      <c r="T407" t="s">
        <v>52</v>
      </c>
      <c r="U407">
        <v>5.8</v>
      </c>
      <c r="V407">
        <v>3.91</v>
      </c>
    </row>
    <row r="408" spans="1:22" x14ac:dyDescent="0.25">
      <c r="A408" t="s">
        <v>4600</v>
      </c>
      <c r="B408">
        <v>14</v>
      </c>
      <c r="C408">
        <v>8</v>
      </c>
      <c r="D408">
        <v>4</v>
      </c>
      <c r="E408" t="s">
        <v>4190</v>
      </c>
      <c r="F408" t="s">
        <v>24</v>
      </c>
      <c r="G408">
        <v>253</v>
      </c>
      <c r="H408" t="s">
        <v>105</v>
      </c>
      <c r="I408">
        <v>100</v>
      </c>
      <c r="J408" t="s">
        <v>177</v>
      </c>
      <c r="K408">
        <v>13</v>
      </c>
      <c r="L408">
        <v>14</v>
      </c>
      <c r="M408" t="s">
        <v>358</v>
      </c>
      <c r="N408" t="s">
        <v>3871</v>
      </c>
      <c r="O408">
        <v>1</v>
      </c>
      <c r="P408" t="s">
        <v>3868</v>
      </c>
      <c r="Q408">
        <v>2</v>
      </c>
      <c r="R408" t="s">
        <v>51</v>
      </c>
      <c r="S408">
        <v>10</v>
      </c>
      <c r="T408" t="s">
        <v>53</v>
      </c>
      <c r="U408">
        <v>9.4</v>
      </c>
      <c r="V408">
        <v>6.62</v>
      </c>
    </row>
    <row r="409" spans="1:22" x14ac:dyDescent="0.25">
      <c r="A409" t="s">
        <v>4601</v>
      </c>
      <c r="B409">
        <v>14</v>
      </c>
      <c r="C409">
        <v>8</v>
      </c>
      <c r="D409">
        <v>4</v>
      </c>
      <c r="E409" t="s">
        <v>4190</v>
      </c>
      <c r="F409" t="s">
        <v>24</v>
      </c>
      <c r="G409">
        <v>247</v>
      </c>
      <c r="H409" t="s">
        <v>97</v>
      </c>
      <c r="I409">
        <v>92</v>
      </c>
      <c r="J409" t="s">
        <v>179</v>
      </c>
      <c r="K409">
        <v>13</v>
      </c>
      <c r="L409">
        <v>14</v>
      </c>
      <c r="M409" t="s">
        <v>358</v>
      </c>
      <c r="N409" t="s">
        <v>3871</v>
      </c>
      <c r="O409">
        <v>1</v>
      </c>
      <c r="P409" t="s">
        <v>3868</v>
      </c>
      <c r="Q409">
        <v>2</v>
      </c>
      <c r="R409" t="s">
        <v>51</v>
      </c>
      <c r="S409">
        <v>4</v>
      </c>
      <c r="T409" t="s">
        <v>32</v>
      </c>
      <c r="U409">
        <v>3.54</v>
      </c>
      <c r="V409">
        <v>3.18</v>
      </c>
    </row>
    <row r="410" spans="1:22" x14ac:dyDescent="0.25">
      <c r="A410" t="s">
        <v>4602</v>
      </c>
      <c r="B410">
        <v>14</v>
      </c>
      <c r="C410">
        <v>8</v>
      </c>
      <c r="D410">
        <v>4</v>
      </c>
      <c r="E410" t="s">
        <v>4190</v>
      </c>
      <c r="F410" t="s">
        <v>24</v>
      </c>
      <c r="G410">
        <v>247</v>
      </c>
      <c r="H410" t="s">
        <v>97</v>
      </c>
      <c r="I410">
        <v>92</v>
      </c>
      <c r="J410" t="s">
        <v>179</v>
      </c>
      <c r="K410">
        <v>13</v>
      </c>
      <c r="L410">
        <v>14</v>
      </c>
      <c r="M410" t="s">
        <v>358</v>
      </c>
      <c r="N410" t="s">
        <v>3871</v>
      </c>
      <c r="O410">
        <v>1</v>
      </c>
      <c r="P410" t="s">
        <v>3868</v>
      </c>
      <c r="Q410">
        <v>2</v>
      </c>
      <c r="R410" t="s">
        <v>51</v>
      </c>
      <c r="S410">
        <v>9</v>
      </c>
      <c r="T410" t="s">
        <v>52</v>
      </c>
      <c r="U410">
        <v>5.27</v>
      </c>
      <c r="V410">
        <v>3.95</v>
      </c>
    </row>
    <row r="411" spans="1:22" x14ac:dyDescent="0.25">
      <c r="A411" t="s">
        <v>4603</v>
      </c>
      <c r="B411">
        <v>14</v>
      </c>
      <c r="C411">
        <v>8</v>
      </c>
      <c r="D411">
        <v>4</v>
      </c>
      <c r="E411" t="s">
        <v>4190</v>
      </c>
      <c r="F411" t="s">
        <v>24</v>
      </c>
      <c r="G411">
        <v>247</v>
      </c>
      <c r="H411" t="s">
        <v>97</v>
      </c>
      <c r="I411">
        <v>92</v>
      </c>
      <c r="J411" t="s">
        <v>179</v>
      </c>
      <c r="K411">
        <v>13</v>
      </c>
      <c r="L411">
        <v>14</v>
      </c>
      <c r="M411" t="s">
        <v>358</v>
      </c>
      <c r="N411" t="s">
        <v>3871</v>
      </c>
      <c r="O411">
        <v>1</v>
      </c>
      <c r="P411" t="s">
        <v>3868</v>
      </c>
      <c r="Q411">
        <v>2</v>
      </c>
      <c r="R411" t="s">
        <v>51</v>
      </c>
      <c r="S411">
        <v>10</v>
      </c>
      <c r="T411" t="s">
        <v>53</v>
      </c>
      <c r="U411">
        <v>8.81</v>
      </c>
      <c r="V411">
        <v>6.19</v>
      </c>
    </row>
    <row r="412" spans="1:22" x14ac:dyDescent="0.25">
      <c r="A412" t="s">
        <v>4604</v>
      </c>
      <c r="B412">
        <v>15</v>
      </c>
      <c r="C412">
        <v>9</v>
      </c>
      <c r="D412">
        <v>4</v>
      </c>
      <c r="E412" t="s">
        <v>4190</v>
      </c>
      <c r="F412" t="s">
        <v>24</v>
      </c>
      <c r="G412">
        <v>254</v>
      </c>
      <c r="H412" t="s">
        <v>121</v>
      </c>
      <c r="I412">
        <v>142</v>
      </c>
      <c r="J412" t="s">
        <v>177</v>
      </c>
      <c r="K412">
        <v>15</v>
      </c>
      <c r="L412">
        <v>16</v>
      </c>
      <c r="M412" t="s">
        <v>358</v>
      </c>
      <c r="N412" t="s">
        <v>3871</v>
      </c>
      <c r="O412">
        <v>1</v>
      </c>
      <c r="P412" t="s">
        <v>3868</v>
      </c>
      <c r="Q412">
        <v>2</v>
      </c>
      <c r="R412" t="s">
        <v>51</v>
      </c>
      <c r="S412">
        <v>4</v>
      </c>
      <c r="T412" t="s">
        <v>32</v>
      </c>
      <c r="U412">
        <v>3.97</v>
      </c>
      <c r="V412">
        <v>3.25</v>
      </c>
    </row>
    <row r="413" spans="1:22" x14ac:dyDescent="0.25">
      <c r="A413" t="s">
        <v>4605</v>
      </c>
      <c r="B413">
        <v>15</v>
      </c>
      <c r="C413">
        <v>9</v>
      </c>
      <c r="D413">
        <v>4</v>
      </c>
      <c r="E413" t="s">
        <v>4190</v>
      </c>
      <c r="F413" t="s">
        <v>24</v>
      </c>
      <c r="G413">
        <v>254</v>
      </c>
      <c r="H413" t="s">
        <v>121</v>
      </c>
      <c r="I413">
        <v>142</v>
      </c>
      <c r="J413" t="s">
        <v>177</v>
      </c>
      <c r="K413">
        <v>15</v>
      </c>
      <c r="L413">
        <v>16</v>
      </c>
      <c r="M413" t="s">
        <v>358</v>
      </c>
      <c r="N413" t="s">
        <v>3871</v>
      </c>
      <c r="O413">
        <v>1</v>
      </c>
      <c r="P413" t="s">
        <v>3868</v>
      </c>
      <c r="Q413">
        <v>2</v>
      </c>
      <c r="R413" t="s">
        <v>51</v>
      </c>
      <c r="S413">
        <v>9</v>
      </c>
      <c r="T413" t="s">
        <v>52</v>
      </c>
      <c r="U413">
        <v>5.94</v>
      </c>
      <c r="V413">
        <v>5.27</v>
      </c>
    </row>
    <row r="414" spans="1:22" x14ac:dyDescent="0.25">
      <c r="A414" t="s">
        <v>4606</v>
      </c>
      <c r="B414">
        <v>15</v>
      </c>
      <c r="C414">
        <v>9</v>
      </c>
      <c r="D414">
        <v>4</v>
      </c>
      <c r="E414" t="s">
        <v>4190</v>
      </c>
      <c r="F414" t="s">
        <v>24</v>
      </c>
      <c r="G414">
        <v>254</v>
      </c>
      <c r="H414" t="s">
        <v>121</v>
      </c>
      <c r="I414">
        <v>142</v>
      </c>
      <c r="J414" t="s">
        <v>177</v>
      </c>
      <c r="K414">
        <v>15</v>
      </c>
      <c r="L414">
        <v>16</v>
      </c>
      <c r="M414" t="s">
        <v>358</v>
      </c>
      <c r="N414" t="s">
        <v>3871</v>
      </c>
      <c r="O414">
        <v>1</v>
      </c>
      <c r="P414" t="s">
        <v>3868</v>
      </c>
      <c r="Q414">
        <v>2</v>
      </c>
      <c r="R414" t="s">
        <v>51</v>
      </c>
      <c r="S414">
        <v>10</v>
      </c>
      <c r="T414" t="s">
        <v>53</v>
      </c>
      <c r="U414">
        <v>9.91</v>
      </c>
      <c r="V414">
        <v>7.68</v>
      </c>
    </row>
    <row r="415" spans="1:22" x14ac:dyDescent="0.25">
      <c r="A415" t="s">
        <v>4607</v>
      </c>
      <c r="B415">
        <v>15</v>
      </c>
      <c r="C415">
        <v>9</v>
      </c>
      <c r="D415">
        <v>4</v>
      </c>
      <c r="E415" t="s">
        <v>4190</v>
      </c>
      <c r="F415" t="s">
        <v>24</v>
      </c>
      <c r="G415">
        <v>248</v>
      </c>
      <c r="H415" t="s">
        <v>113</v>
      </c>
      <c r="I415">
        <v>80</v>
      </c>
      <c r="J415" t="s">
        <v>179</v>
      </c>
      <c r="K415">
        <v>15</v>
      </c>
      <c r="L415">
        <v>16</v>
      </c>
      <c r="M415" t="s">
        <v>358</v>
      </c>
      <c r="N415" t="s">
        <v>3871</v>
      </c>
      <c r="O415">
        <v>1</v>
      </c>
      <c r="P415" t="s">
        <v>3868</v>
      </c>
      <c r="Q415">
        <v>2</v>
      </c>
      <c r="R415" t="s">
        <v>51</v>
      </c>
      <c r="S415">
        <v>4</v>
      </c>
      <c r="T415" t="s">
        <v>32</v>
      </c>
      <c r="U415">
        <v>5.21</v>
      </c>
      <c r="V415">
        <v>3.51</v>
      </c>
    </row>
    <row r="416" spans="1:22" x14ac:dyDescent="0.25">
      <c r="A416" t="s">
        <v>4608</v>
      </c>
      <c r="B416">
        <v>15</v>
      </c>
      <c r="C416">
        <v>9</v>
      </c>
      <c r="D416">
        <v>4</v>
      </c>
      <c r="E416" t="s">
        <v>4190</v>
      </c>
      <c r="F416" t="s">
        <v>24</v>
      </c>
      <c r="G416">
        <v>248</v>
      </c>
      <c r="H416" t="s">
        <v>113</v>
      </c>
      <c r="I416">
        <v>80</v>
      </c>
      <c r="J416" t="s">
        <v>179</v>
      </c>
      <c r="K416">
        <v>15</v>
      </c>
      <c r="L416">
        <v>16</v>
      </c>
      <c r="M416" t="s">
        <v>358</v>
      </c>
      <c r="N416" t="s">
        <v>3871</v>
      </c>
      <c r="O416">
        <v>1</v>
      </c>
      <c r="P416" t="s">
        <v>3868</v>
      </c>
      <c r="Q416">
        <v>2</v>
      </c>
      <c r="R416" t="s">
        <v>51</v>
      </c>
      <c r="S416">
        <v>9</v>
      </c>
      <c r="T416" t="s">
        <v>52</v>
      </c>
      <c r="U416">
        <v>6.23</v>
      </c>
      <c r="V416">
        <v>4.5599999999999996</v>
      </c>
    </row>
    <row r="417" spans="1:22" x14ac:dyDescent="0.25">
      <c r="A417" t="s">
        <v>4609</v>
      </c>
      <c r="B417">
        <v>15</v>
      </c>
      <c r="C417">
        <v>9</v>
      </c>
      <c r="D417">
        <v>4</v>
      </c>
      <c r="E417" t="s">
        <v>4190</v>
      </c>
      <c r="F417" t="s">
        <v>24</v>
      </c>
      <c r="G417">
        <v>248</v>
      </c>
      <c r="H417" t="s">
        <v>113</v>
      </c>
      <c r="I417">
        <v>80</v>
      </c>
      <c r="J417" t="s">
        <v>179</v>
      </c>
      <c r="K417">
        <v>15</v>
      </c>
      <c r="L417">
        <v>16</v>
      </c>
      <c r="M417" t="s">
        <v>358</v>
      </c>
      <c r="N417" t="s">
        <v>3871</v>
      </c>
      <c r="O417">
        <v>1</v>
      </c>
      <c r="P417" t="s">
        <v>3868</v>
      </c>
      <c r="Q417">
        <v>2</v>
      </c>
      <c r="R417" t="s">
        <v>51</v>
      </c>
      <c r="S417">
        <v>10</v>
      </c>
      <c r="T417" t="s">
        <v>53</v>
      </c>
      <c r="U417">
        <v>11.44</v>
      </c>
      <c r="V417">
        <v>6.78</v>
      </c>
    </row>
    <row r="418" spans="1:22" x14ac:dyDescent="0.25">
      <c r="A418" t="s">
        <v>4610</v>
      </c>
      <c r="B418">
        <v>16</v>
      </c>
      <c r="C418">
        <v>10</v>
      </c>
      <c r="D418">
        <v>4</v>
      </c>
      <c r="E418" t="s">
        <v>4190</v>
      </c>
      <c r="F418" t="s">
        <v>24</v>
      </c>
      <c r="G418">
        <v>254</v>
      </c>
      <c r="H418" t="s">
        <v>121</v>
      </c>
      <c r="I418">
        <v>142</v>
      </c>
      <c r="J418" t="s">
        <v>177</v>
      </c>
      <c r="K418">
        <v>15</v>
      </c>
      <c r="L418">
        <v>16</v>
      </c>
      <c r="M418" t="s">
        <v>358</v>
      </c>
      <c r="N418" t="s">
        <v>3871</v>
      </c>
      <c r="O418">
        <v>1</v>
      </c>
      <c r="P418" t="s">
        <v>3868</v>
      </c>
      <c r="Q418">
        <v>2</v>
      </c>
      <c r="R418" t="s">
        <v>51</v>
      </c>
      <c r="S418">
        <v>4</v>
      </c>
      <c r="T418" t="s">
        <v>32</v>
      </c>
      <c r="U418">
        <v>3.97</v>
      </c>
      <c r="V418">
        <v>3.25</v>
      </c>
    </row>
    <row r="419" spans="1:22" x14ac:dyDescent="0.25">
      <c r="A419" t="s">
        <v>4611</v>
      </c>
      <c r="B419">
        <v>16</v>
      </c>
      <c r="C419">
        <v>10</v>
      </c>
      <c r="D419">
        <v>4</v>
      </c>
      <c r="E419" t="s">
        <v>4190</v>
      </c>
      <c r="F419" t="s">
        <v>24</v>
      </c>
      <c r="G419">
        <v>254</v>
      </c>
      <c r="H419" t="s">
        <v>121</v>
      </c>
      <c r="I419">
        <v>142</v>
      </c>
      <c r="J419" t="s">
        <v>177</v>
      </c>
      <c r="K419">
        <v>15</v>
      </c>
      <c r="L419">
        <v>16</v>
      </c>
      <c r="M419" t="s">
        <v>358</v>
      </c>
      <c r="N419" t="s">
        <v>3871</v>
      </c>
      <c r="O419">
        <v>1</v>
      </c>
      <c r="P419" t="s">
        <v>3868</v>
      </c>
      <c r="Q419">
        <v>2</v>
      </c>
      <c r="R419" t="s">
        <v>51</v>
      </c>
      <c r="S419">
        <v>9</v>
      </c>
      <c r="T419" t="s">
        <v>52</v>
      </c>
      <c r="U419">
        <v>5.94</v>
      </c>
      <c r="V419">
        <v>5.27</v>
      </c>
    </row>
    <row r="420" spans="1:22" x14ac:dyDescent="0.25">
      <c r="A420" t="s">
        <v>4612</v>
      </c>
      <c r="B420">
        <v>16</v>
      </c>
      <c r="C420">
        <v>10</v>
      </c>
      <c r="D420">
        <v>4</v>
      </c>
      <c r="E420" t="s">
        <v>4190</v>
      </c>
      <c r="F420" t="s">
        <v>24</v>
      </c>
      <c r="G420">
        <v>254</v>
      </c>
      <c r="H420" t="s">
        <v>121</v>
      </c>
      <c r="I420">
        <v>142</v>
      </c>
      <c r="J420" t="s">
        <v>177</v>
      </c>
      <c r="K420">
        <v>15</v>
      </c>
      <c r="L420">
        <v>16</v>
      </c>
      <c r="M420" t="s">
        <v>358</v>
      </c>
      <c r="N420" t="s">
        <v>3871</v>
      </c>
      <c r="O420">
        <v>1</v>
      </c>
      <c r="P420" t="s">
        <v>3868</v>
      </c>
      <c r="Q420">
        <v>2</v>
      </c>
      <c r="R420" t="s">
        <v>51</v>
      </c>
      <c r="S420">
        <v>10</v>
      </c>
      <c r="T420" t="s">
        <v>53</v>
      </c>
      <c r="U420">
        <v>9.91</v>
      </c>
      <c r="V420">
        <v>7.68</v>
      </c>
    </row>
    <row r="421" spans="1:22" x14ac:dyDescent="0.25">
      <c r="A421" t="s">
        <v>4613</v>
      </c>
      <c r="B421">
        <v>16</v>
      </c>
      <c r="C421">
        <v>10</v>
      </c>
      <c r="D421">
        <v>4</v>
      </c>
      <c r="E421" t="s">
        <v>4190</v>
      </c>
      <c r="F421" t="s">
        <v>24</v>
      </c>
      <c r="G421">
        <v>248</v>
      </c>
      <c r="H421" t="s">
        <v>113</v>
      </c>
      <c r="I421">
        <v>80</v>
      </c>
      <c r="J421" t="s">
        <v>179</v>
      </c>
      <c r="K421">
        <v>15</v>
      </c>
      <c r="L421">
        <v>16</v>
      </c>
      <c r="M421" t="s">
        <v>358</v>
      </c>
      <c r="N421" t="s">
        <v>3871</v>
      </c>
      <c r="O421">
        <v>1</v>
      </c>
      <c r="P421" t="s">
        <v>3868</v>
      </c>
      <c r="Q421">
        <v>2</v>
      </c>
      <c r="R421" t="s">
        <v>51</v>
      </c>
      <c r="S421">
        <v>4</v>
      </c>
      <c r="T421" t="s">
        <v>32</v>
      </c>
      <c r="U421">
        <v>5.21</v>
      </c>
      <c r="V421">
        <v>3.51</v>
      </c>
    </row>
    <row r="422" spans="1:22" x14ac:dyDescent="0.25">
      <c r="A422" t="s">
        <v>4614</v>
      </c>
      <c r="B422">
        <v>16</v>
      </c>
      <c r="C422">
        <v>10</v>
      </c>
      <c r="D422">
        <v>4</v>
      </c>
      <c r="E422" t="s">
        <v>4190</v>
      </c>
      <c r="F422" t="s">
        <v>24</v>
      </c>
      <c r="G422">
        <v>248</v>
      </c>
      <c r="H422" t="s">
        <v>113</v>
      </c>
      <c r="I422">
        <v>80</v>
      </c>
      <c r="J422" t="s">
        <v>179</v>
      </c>
      <c r="K422">
        <v>15</v>
      </c>
      <c r="L422">
        <v>16</v>
      </c>
      <c r="M422" t="s">
        <v>358</v>
      </c>
      <c r="N422" t="s">
        <v>3871</v>
      </c>
      <c r="O422">
        <v>1</v>
      </c>
      <c r="P422" t="s">
        <v>3868</v>
      </c>
      <c r="Q422">
        <v>2</v>
      </c>
      <c r="R422" t="s">
        <v>51</v>
      </c>
      <c r="S422">
        <v>9</v>
      </c>
      <c r="T422" t="s">
        <v>52</v>
      </c>
      <c r="U422">
        <v>6.23</v>
      </c>
      <c r="V422">
        <v>4.5599999999999996</v>
      </c>
    </row>
    <row r="423" spans="1:22" x14ac:dyDescent="0.25">
      <c r="A423" t="s">
        <v>4615</v>
      </c>
      <c r="B423">
        <v>16</v>
      </c>
      <c r="C423">
        <v>10</v>
      </c>
      <c r="D423">
        <v>4</v>
      </c>
      <c r="E423" t="s">
        <v>4190</v>
      </c>
      <c r="F423" t="s">
        <v>24</v>
      </c>
      <c r="G423">
        <v>248</v>
      </c>
      <c r="H423" t="s">
        <v>113</v>
      </c>
      <c r="I423">
        <v>80</v>
      </c>
      <c r="J423" t="s">
        <v>179</v>
      </c>
      <c r="K423">
        <v>15</v>
      </c>
      <c r="L423">
        <v>16</v>
      </c>
      <c r="M423" t="s">
        <v>358</v>
      </c>
      <c r="N423" t="s">
        <v>3871</v>
      </c>
      <c r="O423">
        <v>1</v>
      </c>
      <c r="P423" t="s">
        <v>3868</v>
      </c>
      <c r="Q423">
        <v>2</v>
      </c>
      <c r="R423" t="s">
        <v>51</v>
      </c>
      <c r="S423">
        <v>10</v>
      </c>
      <c r="T423" t="s">
        <v>53</v>
      </c>
      <c r="U423">
        <v>11.44</v>
      </c>
      <c r="V423">
        <v>6.78</v>
      </c>
    </row>
    <row r="424" spans="1:22" x14ac:dyDescent="0.25">
      <c r="A424" t="s">
        <v>4616</v>
      </c>
      <c r="B424">
        <v>17</v>
      </c>
      <c r="C424">
        <v>11</v>
      </c>
      <c r="D424">
        <v>4</v>
      </c>
      <c r="E424" t="s">
        <v>4190</v>
      </c>
      <c r="F424" t="s">
        <v>24</v>
      </c>
      <c r="G424">
        <v>255</v>
      </c>
      <c r="H424" t="s">
        <v>137</v>
      </c>
      <c r="I424">
        <v>87</v>
      </c>
      <c r="J424" t="s">
        <v>177</v>
      </c>
      <c r="K424">
        <v>17</v>
      </c>
      <c r="L424">
        <v>18</v>
      </c>
      <c r="M424" t="s">
        <v>358</v>
      </c>
      <c r="N424" t="s">
        <v>3871</v>
      </c>
      <c r="O424">
        <v>1</v>
      </c>
      <c r="P424" t="s">
        <v>3868</v>
      </c>
      <c r="Q424">
        <v>2</v>
      </c>
      <c r="R424" t="s">
        <v>51</v>
      </c>
      <c r="S424">
        <v>4</v>
      </c>
      <c r="T424" t="s">
        <v>32</v>
      </c>
      <c r="U424">
        <v>4.91</v>
      </c>
      <c r="V424">
        <v>3.17</v>
      </c>
    </row>
    <row r="425" spans="1:22" x14ac:dyDescent="0.25">
      <c r="A425" t="s">
        <v>4617</v>
      </c>
      <c r="B425">
        <v>17</v>
      </c>
      <c r="C425">
        <v>11</v>
      </c>
      <c r="D425">
        <v>4</v>
      </c>
      <c r="E425" t="s">
        <v>4190</v>
      </c>
      <c r="F425" t="s">
        <v>24</v>
      </c>
      <c r="G425">
        <v>255</v>
      </c>
      <c r="H425" t="s">
        <v>137</v>
      </c>
      <c r="I425">
        <v>87</v>
      </c>
      <c r="J425" t="s">
        <v>177</v>
      </c>
      <c r="K425">
        <v>17</v>
      </c>
      <c r="L425">
        <v>18</v>
      </c>
      <c r="M425" t="s">
        <v>358</v>
      </c>
      <c r="N425" t="s">
        <v>3871</v>
      </c>
      <c r="O425">
        <v>1</v>
      </c>
      <c r="P425" t="s">
        <v>3868</v>
      </c>
      <c r="Q425">
        <v>2</v>
      </c>
      <c r="R425" t="s">
        <v>51</v>
      </c>
      <c r="S425">
        <v>9</v>
      </c>
      <c r="T425" t="s">
        <v>52</v>
      </c>
      <c r="U425">
        <v>5.76</v>
      </c>
      <c r="V425">
        <v>3.97</v>
      </c>
    </row>
    <row r="426" spans="1:22" x14ac:dyDescent="0.25">
      <c r="A426" t="s">
        <v>4618</v>
      </c>
      <c r="B426">
        <v>17</v>
      </c>
      <c r="C426">
        <v>11</v>
      </c>
      <c r="D426">
        <v>4</v>
      </c>
      <c r="E426" t="s">
        <v>4190</v>
      </c>
      <c r="F426" t="s">
        <v>24</v>
      </c>
      <c r="G426">
        <v>255</v>
      </c>
      <c r="H426" t="s">
        <v>137</v>
      </c>
      <c r="I426">
        <v>87</v>
      </c>
      <c r="J426" t="s">
        <v>177</v>
      </c>
      <c r="K426">
        <v>17</v>
      </c>
      <c r="L426">
        <v>18</v>
      </c>
      <c r="M426" t="s">
        <v>358</v>
      </c>
      <c r="N426" t="s">
        <v>3871</v>
      </c>
      <c r="O426">
        <v>1</v>
      </c>
      <c r="P426" t="s">
        <v>3868</v>
      </c>
      <c r="Q426">
        <v>2</v>
      </c>
      <c r="R426" t="s">
        <v>51</v>
      </c>
      <c r="S426">
        <v>10</v>
      </c>
      <c r="T426" t="s">
        <v>53</v>
      </c>
      <c r="U426">
        <v>10.67</v>
      </c>
      <c r="V426">
        <v>6.56</v>
      </c>
    </row>
    <row r="427" spans="1:22" x14ac:dyDescent="0.25">
      <c r="A427" t="s">
        <v>4619</v>
      </c>
      <c r="B427">
        <v>17</v>
      </c>
      <c r="C427">
        <v>11</v>
      </c>
      <c r="D427">
        <v>4</v>
      </c>
      <c r="E427" t="s">
        <v>4190</v>
      </c>
      <c r="F427" t="s">
        <v>24</v>
      </c>
      <c r="G427">
        <v>249</v>
      </c>
      <c r="H427" t="s">
        <v>129</v>
      </c>
      <c r="I427">
        <v>88</v>
      </c>
      <c r="J427" t="s">
        <v>179</v>
      </c>
      <c r="K427">
        <v>17</v>
      </c>
      <c r="L427">
        <v>18</v>
      </c>
      <c r="M427" t="s">
        <v>358</v>
      </c>
      <c r="N427" t="s">
        <v>3871</v>
      </c>
      <c r="O427">
        <v>1</v>
      </c>
      <c r="P427" t="s">
        <v>3868</v>
      </c>
      <c r="Q427">
        <v>2</v>
      </c>
      <c r="R427" t="s">
        <v>51</v>
      </c>
      <c r="S427">
        <v>4</v>
      </c>
      <c r="T427" t="s">
        <v>32</v>
      </c>
      <c r="U427">
        <v>3.94</v>
      </c>
      <c r="V427">
        <v>3.88</v>
      </c>
    </row>
    <row r="428" spans="1:22" x14ac:dyDescent="0.25">
      <c r="A428" t="s">
        <v>4620</v>
      </c>
      <c r="B428">
        <v>17</v>
      </c>
      <c r="C428">
        <v>11</v>
      </c>
      <c r="D428">
        <v>4</v>
      </c>
      <c r="E428" t="s">
        <v>4190</v>
      </c>
      <c r="F428" t="s">
        <v>24</v>
      </c>
      <c r="G428">
        <v>249</v>
      </c>
      <c r="H428" t="s">
        <v>129</v>
      </c>
      <c r="I428">
        <v>88</v>
      </c>
      <c r="J428" t="s">
        <v>179</v>
      </c>
      <c r="K428">
        <v>17</v>
      </c>
      <c r="L428">
        <v>18</v>
      </c>
      <c r="M428" t="s">
        <v>358</v>
      </c>
      <c r="N428" t="s">
        <v>3871</v>
      </c>
      <c r="O428">
        <v>1</v>
      </c>
      <c r="P428" t="s">
        <v>3868</v>
      </c>
      <c r="Q428">
        <v>2</v>
      </c>
      <c r="R428" t="s">
        <v>51</v>
      </c>
      <c r="S428">
        <v>9</v>
      </c>
      <c r="T428" t="s">
        <v>52</v>
      </c>
      <c r="U428">
        <v>4.66</v>
      </c>
      <c r="V428">
        <v>3.58</v>
      </c>
    </row>
    <row r="429" spans="1:22" x14ac:dyDescent="0.25">
      <c r="A429" t="s">
        <v>4621</v>
      </c>
      <c r="B429">
        <v>17</v>
      </c>
      <c r="C429">
        <v>11</v>
      </c>
      <c r="D429">
        <v>4</v>
      </c>
      <c r="E429" t="s">
        <v>4190</v>
      </c>
      <c r="F429" t="s">
        <v>24</v>
      </c>
      <c r="G429">
        <v>249</v>
      </c>
      <c r="H429" t="s">
        <v>129</v>
      </c>
      <c r="I429">
        <v>88</v>
      </c>
      <c r="J429" t="s">
        <v>179</v>
      </c>
      <c r="K429">
        <v>17</v>
      </c>
      <c r="L429">
        <v>18</v>
      </c>
      <c r="M429" t="s">
        <v>358</v>
      </c>
      <c r="N429" t="s">
        <v>3871</v>
      </c>
      <c r="O429">
        <v>1</v>
      </c>
      <c r="P429" t="s">
        <v>3868</v>
      </c>
      <c r="Q429">
        <v>2</v>
      </c>
      <c r="R429" t="s">
        <v>51</v>
      </c>
      <c r="S429">
        <v>10</v>
      </c>
      <c r="T429" t="s">
        <v>53</v>
      </c>
      <c r="U429">
        <v>8.6</v>
      </c>
      <c r="V429">
        <v>6.95</v>
      </c>
    </row>
    <row r="430" spans="1:22" x14ac:dyDescent="0.25">
      <c r="A430" t="s">
        <v>4622</v>
      </c>
      <c r="B430">
        <v>18</v>
      </c>
      <c r="C430">
        <v>12</v>
      </c>
      <c r="D430">
        <v>4</v>
      </c>
      <c r="E430" t="s">
        <v>4190</v>
      </c>
      <c r="F430" t="s">
        <v>24</v>
      </c>
      <c r="G430">
        <v>255</v>
      </c>
      <c r="H430" t="s">
        <v>137</v>
      </c>
      <c r="I430">
        <v>87</v>
      </c>
      <c r="J430" t="s">
        <v>177</v>
      </c>
      <c r="K430">
        <v>17</v>
      </c>
      <c r="L430">
        <v>18</v>
      </c>
      <c r="M430" t="s">
        <v>358</v>
      </c>
      <c r="N430" t="s">
        <v>3871</v>
      </c>
      <c r="O430">
        <v>1</v>
      </c>
      <c r="P430" t="s">
        <v>3868</v>
      </c>
      <c r="Q430">
        <v>2</v>
      </c>
      <c r="R430" t="s">
        <v>51</v>
      </c>
      <c r="S430">
        <v>4</v>
      </c>
      <c r="T430" t="s">
        <v>32</v>
      </c>
      <c r="U430">
        <v>4.91</v>
      </c>
      <c r="V430">
        <v>3.17</v>
      </c>
    </row>
    <row r="431" spans="1:22" x14ac:dyDescent="0.25">
      <c r="A431" t="s">
        <v>4623</v>
      </c>
      <c r="B431">
        <v>18</v>
      </c>
      <c r="C431">
        <v>12</v>
      </c>
      <c r="D431">
        <v>4</v>
      </c>
      <c r="E431" t="s">
        <v>4190</v>
      </c>
      <c r="F431" t="s">
        <v>24</v>
      </c>
      <c r="G431">
        <v>255</v>
      </c>
      <c r="H431" t="s">
        <v>137</v>
      </c>
      <c r="I431">
        <v>87</v>
      </c>
      <c r="J431" t="s">
        <v>177</v>
      </c>
      <c r="K431">
        <v>17</v>
      </c>
      <c r="L431">
        <v>18</v>
      </c>
      <c r="M431" t="s">
        <v>358</v>
      </c>
      <c r="N431" t="s">
        <v>3871</v>
      </c>
      <c r="O431">
        <v>1</v>
      </c>
      <c r="P431" t="s">
        <v>3868</v>
      </c>
      <c r="Q431">
        <v>2</v>
      </c>
      <c r="R431" t="s">
        <v>51</v>
      </c>
      <c r="S431">
        <v>9</v>
      </c>
      <c r="T431" t="s">
        <v>52</v>
      </c>
      <c r="U431">
        <v>5.76</v>
      </c>
      <c r="V431">
        <v>3.97</v>
      </c>
    </row>
    <row r="432" spans="1:22" x14ac:dyDescent="0.25">
      <c r="A432" t="s">
        <v>4624</v>
      </c>
      <c r="B432">
        <v>18</v>
      </c>
      <c r="C432">
        <v>12</v>
      </c>
      <c r="D432">
        <v>4</v>
      </c>
      <c r="E432" t="s">
        <v>4190</v>
      </c>
      <c r="F432" t="s">
        <v>24</v>
      </c>
      <c r="G432">
        <v>255</v>
      </c>
      <c r="H432" t="s">
        <v>137</v>
      </c>
      <c r="I432">
        <v>87</v>
      </c>
      <c r="J432" t="s">
        <v>177</v>
      </c>
      <c r="K432">
        <v>17</v>
      </c>
      <c r="L432">
        <v>18</v>
      </c>
      <c r="M432" t="s">
        <v>358</v>
      </c>
      <c r="N432" t="s">
        <v>3871</v>
      </c>
      <c r="O432">
        <v>1</v>
      </c>
      <c r="P432" t="s">
        <v>3868</v>
      </c>
      <c r="Q432">
        <v>2</v>
      </c>
      <c r="R432" t="s">
        <v>51</v>
      </c>
      <c r="S432">
        <v>10</v>
      </c>
      <c r="T432" t="s">
        <v>53</v>
      </c>
      <c r="U432">
        <v>10.67</v>
      </c>
      <c r="V432">
        <v>6.56</v>
      </c>
    </row>
    <row r="433" spans="1:22" x14ac:dyDescent="0.25">
      <c r="A433" t="s">
        <v>4625</v>
      </c>
      <c r="B433">
        <v>18</v>
      </c>
      <c r="C433">
        <v>12</v>
      </c>
      <c r="D433">
        <v>4</v>
      </c>
      <c r="E433" t="s">
        <v>4190</v>
      </c>
      <c r="F433" t="s">
        <v>24</v>
      </c>
      <c r="G433">
        <v>249</v>
      </c>
      <c r="H433" t="s">
        <v>129</v>
      </c>
      <c r="I433">
        <v>88</v>
      </c>
      <c r="J433" t="s">
        <v>179</v>
      </c>
      <c r="K433">
        <v>17</v>
      </c>
      <c r="L433">
        <v>18</v>
      </c>
      <c r="M433" t="s">
        <v>358</v>
      </c>
      <c r="N433" t="s">
        <v>3871</v>
      </c>
      <c r="O433">
        <v>1</v>
      </c>
      <c r="P433" t="s">
        <v>3868</v>
      </c>
      <c r="Q433">
        <v>2</v>
      </c>
      <c r="R433" t="s">
        <v>51</v>
      </c>
      <c r="S433">
        <v>4</v>
      </c>
      <c r="T433" t="s">
        <v>32</v>
      </c>
      <c r="U433">
        <v>3.94</v>
      </c>
      <c r="V433">
        <v>3.88</v>
      </c>
    </row>
    <row r="434" spans="1:22" x14ac:dyDescent="0.25">
      <c r="A434" t="s">
        <v>4626</v>
      </c>
      <c r="B434">
        <v>18</v>
      </c>
      <c r="C434">
        <v>12</v>
      </c>
      <c r="D434">
        <v>4</v>
      </c>
      <c r="E434" t="s">
        <v>4190</v>
      </c>
      <c r="F434" t="s">
        <v>24</v>
      </c>
      <c r="G434">
        <v>249</v>
      </c>
      <c r="H434" t="s">
        <v>129</v>
      </c>
      <c r="I434">
        <v>88</v>
      </c>
      <c r="J434" t="s">
        <v>179</v>
      </c>
      <c r="K434">
        <v>17</v>
      </c>
      <c r="L434">
        <v>18</v>
      </c>
      <c r="M434" t="s">
        <v>358</v>
      </c>
      <c r="N434" t="s">
        <v>3871</v>
      </c>
      <c r="O434">
        <v>1</v>
      </c>
      <c r="P434" t="s">
        <v>3868</v>
      </c>
      <c r="Q434">
        <v>2</v>
      </c>
      <c r="R434" t="s">
        <v>51</v>
      </c>
      <c r="S434">
        <v>9</v>
      </c>
      <c r="T434" t="s">
        <v>52</v>
      </c>
      <c r="U434">
        <v>4.66</v>
      </c>
      <c r="V434">
        <v>3.58</v>
      </c>
    </row>
    <row r="435" spans="1:22" x14ac:dyDescent="0.25">
      <c r="A435" t="s">
        <v>4627</v>
      </c>
      <c r="B435">
        <v>18</v>
      </c>
      <c r="C435">
        <v>12</v>
      </c>
      <c r="D435">
        <v>4</v>
      </c>
      <c r="E435" t="s">
        <v>4190</v>
      </c>
      <c r="F435" t="s">
        <v>24</v>
      </c>
      <c r="G435">
        <v>249</v>
      </c>
      <c r="H435" t="s">
        <v>129</v>
      </c>
      <c r="I435">
        <v>88</v>
      </c>
      <c r="J435" t="s">
        <v>179</v>
      </c>
      <c r="K435">
        <v>17</v>
      </c>
      <c r="L435">
        <v>18</v>
      </c>
      <c r="M435" t="s">
        <v>358</v>
      </c>
      <c r="N435" t="s">
        <v>3871</v>
      </c>
      <c r="O435">
        <v>1</v>
      </c>
      <c r="P435" t="s">
        <v>3868</v>
      </c>
      <c r="Q435">
        <v>2</v>
      </c>
      <c r="R435" t="s">
        <v>51</v>
      </c>
      <c r="S435">
        <v>10</v>
      </c>
      <c r="T435" t="s">
        <v>53</v>
      </c>
      <c r="U435">
        <v>8.6</v>
      </c>
      <c r="V435">
        <v>6.95</v>
      </c>
    </row>
    <row r="436" spans="1:22" x14ac:dyDescent="0.25">
      <c r="A436" t="s">
        <v>4628</v>
      </c>
      <c r="B436">
        <v>9</v>
      </c>
      <c r="C436">
        <v>3</v>
      </c>
      <c r="D436">
        <v>4</v>
      </c>
      <c r="E436" t="s">
        <v>4190</v>
      </c>
      <c r="F436" t="s">
        <v>24</v>
      </c>
      <c r="G436">
        <v>251</v>
      </c>
      <c r="H436" t="s">
        <v>72</v>
      </c>
      <c r="I436">
        <v>89</v>
      </c>
      <c r="J436" t="s">
        <v>177</v>
      </c>
      <c r="K436">
        <v>9</v>
      </c>
      <c r="L436">
        <v>10</v>
      </c>
      <c r="M436" t="s">
        <v>358</v>
      </c>
      <c r="N436" t="s">
        <v>3871</v>
      </c>
      <c r="O436">
        <v>1</v>
      </c>
      <c r="P436" t="s">
        <v>3868</v>
      </c>
      <c r="Q436">
        <v>2</v>
      </c>
      <c r="R436" t="s">
        <v>51</v>
      </c>
      <c r="S436">
        <v>4</v>
      </c>
      <c r="T436" t="s">
        <v>32</v>
      </c>
      <c r="U436">
        <v>3.25</v>
      </c>
      <c r="V436">
        <v>3.58</v>
      </c>
    </row>
    <row r="437" spans="1:22" x14ac:dyDescent="0.25">
      <c r="A437" t="s">
        <v>4629</v>
      </c>
      <c r="B437">
        <v>9</v>
      </c>
      <c r="C437">
        <v>3</v>
      </c>
      <c r="D437">
        <v>4</v>
      </c>
      <c r="E437" t="s">
        <v>4190</v>
      </c>
      <c r="F437" t="s">
        <v>24</v>
      </c>
      <c r="G437">
        <v>251</v>
      </c>
      <c r="H437" t="s">
        <v>72</v>
      </c>
      <c r="I437">
        <v>89</v>
      </c>
      <c r="J437" t="s">
        <v>177</v>
      </c>
      <c r="K437">
        <v>9</v>
      </c>
      <c r="L437">
        <v>10</v>
      </c>
      <c r="M437" t="s">
        <v>358</v>
      </c>
      <c r="N437" t="s">
        <v>3871</v>
      </c>
      <c r="O437">
        <v>1</v>
      </c>
      <c r="P437" t="s">
        <v>3868</v>
      </c>
      <c r="Q437">
        <v>2</v>
      </c>
      <c r="R437" t="s">
        <v>51</v>
      </c>
      <c r="S437">
        <v>9</v>
      </c>
      <c r="T437" t="s">
        <v>52</v>
      </c>
      <c r="U437">
        <v>7.41</v>
      </c>
      <c r="V437">
        <v>5.29</v>
      </c>
    </row>
    <row r="438" spans="1:22" x14ac:dyDescent="0.25">
      <c r="A438" t="s">
        <v>4630</v>
      </c>
      <c r="B438">
        <v>9</v>
      </c>
      <c r="C438">
        <v>3</v>
      </c>
      <c r="D438">
        <v>4</v>
      </c>
      <c r="E438" t="s">
        <v>4190</v>
      </c>
      <c r="F438" t="s">
        <v>24</v>
      </c>
      <c r="G438">
        <v>251</v>
      </c>
      <c r="H438" t="s">
        <v>72</v>
      </c>
      <c r="I438">
        <v>89</v>
      </c>
      <c r="J438" t="s">
        <v>177</v>
      </c>
      <c r="K438">
        <v>9</v>
      </c>
      <c r="L438">
        <v>10</v>
      </c>
      <c r="M438" t="s">
        <v>358</v>
      </c>
      <c r="N438" t="s">
        <v>3871</v>
      </c>
      <c r="O438">
        <v>1</v>
      </c>
      <c r="P438" t="s">
        <v>3868</v>
      </c>
      <c r="Q438">
        <v>2</v>
      </c>
      <c r="R438" t="s">
        <v>51</v>
      </c>
      <c r="S438">
        <v>10</v>
      </c>
      <c r="T438" t="s">
        <v>53</v>
      </c>
      <c r="U438">
        <v>10.66</v>
      </c>
      <c r="V438">
        <v>8.1199999999999992</v>
      </c>
    </row>
    <row r="439" spans="1:22" x14ac:dyDescent="0.25">
      <c r="A439" t="s">
        <v>4631</v>
      </c>
      <c r="B439">
        <v>9</v>
      </c>
      <c r="C439">
        <v>3</v>
      </c>
      <c r="D439">
        <v>4</v>
      </c>
      <c r="E439" t="s">
        <v>4190</v>
      </c>
      <c r="F439" t="s">
        <v>24</v>
      </c>
      <c r="G439">
        <v>245</v>
      </c>
      <c r="H439" t="s">
        <v>62</v>
      </c>
      <c r="I439">
        <v>103</v>
      </c>
      <c r="J439" t="s">
        <v>179</v>
      </c>
      <c r="K439">
        <v>9</v>
      </c>
      <c r="L439">
        <v>10</v>
      </c>
      <c r="M439" t="s">
        <v>358</v>
      </c>
      <c r="N439" t="s">
        <v>3871</v>
      </c>
      <c r="O439">
        <v>1</v>
      </c>
      <c r="P439" t="s">
        <v>3868</v>
      </c>
      <c r="Q439">
        <v>2</v>
      </c>
      <c r="R439" t="s">
        <v>51</v>
      </c>
      <c r="S439">
        <v>4</v>
      </c>
      <c r="T439" t="s">
        <v>32</v>
      </c>
      <c r="U439">
        <v>3.71</v>
      </c>
      <c r="V439">
        <v>2.93</v>
      </c>
    </row>
    <row r="440" spans="1:22" x14ac:dyDescent="0.25">
      <c r="A440" t="s">
        <v>4632</v>
      </c>
      <c r="B440">
        <v>9</v>
      </c>
      <c r="C440">
        <v>3</v>
      </c>
      <c r="D440">
        <v>4</v>
      </c>
      <c r="E440" t="s">
        <v>4190</v>
      </c>
      <c r="F440" t="s">
        <v>24</v>
      </c>
      <c r="G440">
        <v>245</v>
      </c>
      <c r="H440" t="s">
        <v>62</v>
      </c>
      <c r="I440">
        <v>103</v>
      </c>
      <c r="J440" t="s">
        <v>179</v>
      </c>
      <c r="K440">
        <v>9</v>
      </c>
      <c r="L440">
        <v>10</v>
      </c>
      <c r="M440" t="s">
        <v>358</v>
      </c>
      <c r="N440" t="s">
        <v>3871</v>
      </c>
      <c r="O440">
        <v>1</v>
      </c>
      <c r="P440" t="s">
        <v>3868</v>
      </c>
      <c r="Q440">
        <v>2</v>
      </c>
      <c r="R440" t="s">
        <v>51</v>
      </c>
      <c r="S440">
        <v>9</v>
      </c>
      <c r="T440" t="s">
        <v>52</v>
      </c>
      <c r="U440">
        <v>7.43</v>
      </c>
      <c r="V440">
        <v>4.1500000000000004</v>
      </c>
    </row>
    <row r="441" spans="1:22" x14ac:dyDescent="0.25">
      <c r="A441" t="s">
        <v>4633</v>
      </c>
      <c r="B441">
        <v>9</v>
      </c>
      <c r="C441">
        <v>3</v>
      </c>
      <c r="D441">
        <v>4</v>
      </c>
      <c r="E441" t="s">
        <v>4190</v>
      </c>
      <c r="F441" t="s">
        <v>24</v>
      </c>
      <c r="G441">
        <v>245</v>
      </c>
      <c r="H441" t="s">
        <v>62</v>
      </c>
      <c r="I441">
        <v>103</v>
      </c>
      <c r="J441" t="s">
        <v>179</v>
      </c>
      <c r="K441">
        <v>9</v>
      </c>
      <c r="L441">
        <v>10</v>
      </c>
      <c r="M441" t="s">
        <v>358</v>
      </c>
      <c r="N441" t="s">
        <v>3871</v>
      </c>
      <c r="O441">
        <v>1</v>
      </c>
      <c r="P441" t="s">
        <v>3868</v>
      </c>
      <c r="Q441">
        <v>2</v>
      </c>
      <c r="R441" t="s">
        <v>51</v>
      </c>
      <c r="S441">
        <v>10</v>
      </c>
      <c r="T441" t="s">
        <v>53</v>
      </c>
      <c r="U441">
        <v>11.15</v>
      </c>
      <c r="V441">
        <v>6.12</v>
      </c>
    </row>
    <row r="442" spans="1:22" x14ac:dyDescent="0.25">
      <c r="A442" t="s">
        <v>3303</v>
      </c>
      <c r="B442">
        <v>10</v>
      </c>
      <c r="C442">
        <v>4</v>
      </c>
      <c r="D442">
        <v>6</v>
      </c>
      <c r="E442" t="s">
        <v>2426</v>
      </c>
      <c r="F442" t="s">
        <v>24</v>
      </c>
      <c r="G442">
        <v>647</v>
      </c>
      <c r="H442" t="s">
        <v>2465</v>
      </c>
      <c r="I442">
        <v>704</v>
      </c>
      <c r="J442" t="s">
        <v>3302</v>
      </c>
      <c r="K442">
        <v>10</v>
      </c>
      <c r="L442">
        <v>19</v>
      </c>
      <c r="M442" t="s">
        <v>357</v>
      </c>
      <c r="N442" t="s">
        <v>757</v>
      </c>
      <c r="O442">
        <v>8</v>
      </c>
      <c r="P442" t="s">
        <v>758</v>
      </c>
      <c r="Q442">
        <v>1</v>
      </c>
      <c r="R442" t="s">
        <v>28</v>
      </c>
      <c r="S442">
        <v>3</v>
      </c>
      <c r="T442" t="s">
        <v>31</v>
      </c>
      <c r="U442">
        <v>5.69</v>
      </c>
      <c r="V442">
        <v>3.54</v>
      </c>
    </row>
    <row r="443" spans="1:22" x14ac:dyDescent="0.25">
      <c r="A443" t="s">
        <v>3304</v>
      </c>
      <c r="B443">
        <v>10</v>
      </c>
      <c r="C443">
        <v>4</v>
      </c>
      <c r="D443">
        <v>6</v>
      </c>
      <c r="E443" t="s">
        <v>2426</v>
      </c>
      <c r="F443" t="s">
        <v>24</v>
      </c>
      <c r="G443">
        <v>647</v>
      </c>
      <c r="H443" t="s">
        <v>2465</v>
      </c>
      <c r="I443">
        <v>704</v>
      </c>
      <c r="J443" t="s">
        <v>3302</v>
      </c>
      <c r="K443">
        <v>10</v>
      </c>
      <c r="L443">
        <v>19</v>
      </c>
      <c r="M443" t="s">
        <v>357</v>
      </c>
      <c r="N443" t="s">
        <v>757</v>
      </c>
      <c r="O443">
        <v>8</v>
      </c>
      <c r="P443" t="s">
        <v>758</v>
      </c>
      <c r="Q443">
        <v>1</v>
      </c>
      <c r="R443" t="s">
        <v>28</v>
      </c>
      <c r="S443">
        <v>4</v>
      </c>
      <c r="T443" t="s">
        <v>32</v>
      </c>
      <c r="U443">
        <v>6.64</v>
      </c>
      <c r="V443">
        <v>4.33</v>
      </c>
    </row>
    <row r="444" spans="1:22" x14ac:dyDescent="0.25">
      <c r="A444" t="s">
        <v>3305</v>
      </c>
      <c r="B444">
        <v>10</v>
      </c>
      <c r="C444">
        <v>4</v>
      </c>
      <c r="D444">
        <v>6</v>
      </c>
      <c r="E444" t="s">
        <v>2426</v>
      </c>
      <c r="F444" t="s">
        <v>24</v>
      </c>
      <c r="G444">
        <v>647</v>
      </c>
      <c r="H444" t="s">
        <v>2465</v>
      </c>
      <c r="I444">
        <v>704</v>
      </c>
      <c r="J444" t="s">
        <v>3302</v>
      </c>
      <c r="K444">
        <v>10</v>
      </c>
      <c r="L444">
        <v>19</v>
      </c>
      <c r="M444" t="s">
        <v>357</v>
      </c>
      <c r="N444" t="s">
        <v>757</v>
      </c>
      <c r="O444">
        <v>8</v>
      </c>
      <c r="P444" t="s">
        <v>758</v>
      </c>
      <c r="Q444">
        <v>1</v>
      </c>
      <c r="R444" t="s">
        <v>28</v>
      </c>
      <c r="S444">
        <v>6</v>
      </c>
      <c r="T444" t="s">
        <v>34</v>
      </c>
      <c r="U444">
        <v>4.07</v>
      </c>
      <c r="V444">
        <v>3.27</v>
      </c>
    </row>
    <row r="445" spans="1:22" x14ac:dyDescent="0.25">
      <c r="A445" t="s">
        <v>3306</v>
      </c>
      <c r="B445">
        <v>10</v>
      </c>
      <c r="C445">
        <v>4</v>
      </c>
      <c r="D445">
        <v>6</v>
      </c>
      <c r="E445" t="s">
        <v>2426</v>
      </c>
      <c r="F445" t="s">
        <v>24</v>
      </c>
      <c r="G445">
        <v>647</v>
      </c>
      <c r="H445" t="s">
        <v>2465</v>
      </c>
      <c r="I445">
        <v>704</v>
      </c>
      <c r="J445" t="s">
        <v>3302</v>
      </c>
      <c r="K445">
        <v>10</v>
      </c>
      <c r="L445">
        <v>19</v>
      </c>
      <c r="M445" t="s">
        <v>357</v>
      </c>
      <c r="N445" t="s">
        <v>757</v>
      </c>
      <c r="O445">
        <v>8</v>
      </c>
      <c r="P445" t="s">
        <v>758</v>
      </c>
      <c r="Q445">
        <v>1</v>
      </c>
      <c r="R445" t="s">
        <v>28</v>
      </c>
      <c r="S445">
        <v>2</v>
      </c>
      <c r="T445" t="s">
        <v>30</v>
      </c>
      <c r="U445">
        <v>3.78</v>
      </c>
      <c r="V445">
        <v>3.94</v>
      </c>
    </row>
    <row r="446" spans="1:22" x14ac:dyDescent="0.25">
      <c r="A446" t="s">
        <v>3307</v>
      </c>
      <c r="B446">
        <v>10</v>
      </c>
      <c r="C446">
        <v>4</v>
      </c>
      <c r="D446">
        <v>6</v>
      </c>
      <c r="E446" t="s">
        <v>2426</v>
      </c>
      <c r="F446" t="s">
        <v>24</v>
      </c>
      <c r="G446">
        <v>647</v>
      </c>
      <c r="H446" t="s">
        <v>2465</v>
      </c>
      <c r="I446">
        <v>704</v>
      </c>
      <c r="J446" t="s">
        <v>3302</v>
      </c>
      <c r="K446">
        <v>10</v>
      </c>
      <c r="L446">
        <v>19</v>
      </c>
      <c r="M446" t="s">
        <v>357</v>
      </c>
      <c r="N446" t="s">
        <v>757</v>
      </c>
      <c r="O446">
        <v>8</v>
      </c>
      <c r="P446" t="s">
        <v>758</v>
      </c>
      <c r="Q446">
        <v>1</v>
      </c>
      <c r="R446" t="s">
        <v>28</v>
      </c>
      <c r="S446">
        <v>5</v>
      </c>
      <c r="T446" t="s">
        <v>33</v>
      </c>
      <c r="U446">
        <v>2.25</v>
      </c>
      <c r="V446">
        <v>2.63</v>
      </c>
    </row>
    <row r="447" spans="1:22" x14ac:dyDescent="0.25">
      <c r="A447" t="s">
        <v>3308</v>
      </c>
      <c r="B447">
        <v>10</v>
      </c>
      <c r="C447">
        <v>4</v>
      </c>
      <c r="D447">
        <v>6</v>
      </c>
      <c r="E447" t="s">
        <v>2426</v>
      </c>
      <c r="F447" t="s">
        <v>24</v>
      </c>
      <c r="G447">
        <v>647</v>
      </c>
      <c r="H447" t="s">
        <v>2465</v>
      </c>
      <c r="I447">
        <v>704</v>
      </c>
      <c r="J447" t="s">
        <v>3302</v>
      </c>
      <c r="K447">
        <v>10</v>
      </c>
      <c r="L447">
        <v>19</v>
      </c>
      <c r="M447" t="s">
        <v>357</v>
      </c>
      <c r="N447" t="s">
        <v>757</v>
      </c>
      <c r="O447">
        <v>8</v>
      </c>
      <c r="P447" t="s">
        <v>758</v>
      </c>
      <c r="Q447">
        <v>1</v>
      </c>
      <c r="R447" t="s">
        <v>28</v>
      </c>
      <c r="S447">
        <v>1</v>
      </c>
      <c r="T447" t="s">
        <v>29</v>
      </c>
      <c r="U447">
        <v>8.33</v>
      </c>
      <c r="V447">
        <v>5.09</v>
      </c>
    </row>
    <row r="448" spans="1:22" x14ac:dyDescent="0.25">
      <c r="A448" t="s">
        <v>3309</v>
      </c>
      <c r="B448">
        <v>10</v>
      </c>
      <c r="C448">
        <v>4</v>
      </c>
      <c r="D448">
        <v>6</v>
      </c>
      <c r="E448" t="s">
        <v>2426</v>
      </c>
      <c r="F448" t="s">
        <v>24</v>
      </c>
      <c r="G448">
        <v>647</v>
      </c>
      <c r="H448" t="s">
        <v>2465</v>
      </c>
      <c r="I448">
        <v>704</v>
      </c>
      <c r="J448" t="s">
        <v>3302</v>
      </c>
      <c r="K448">
        <v>10</v>
      </c>
      <c r="L448">
        <v>19</v>
      </c>
      <c r="M448" t="s">
        <v>357</v>
      </c>
      <c r="N448" t="s">
        <v>757</v>
      </c>
      <c r="O448">
        <v>8</v>
      </c>
      <c r="P448" t="s">
        <v>758</v>
      </c>
      <c r="Q448">
        <v>1</v>
      </c>
      <c r="R448" t="s">
        <v>28</v>
      </c>
      <c r="S448">
        <v>8</v>
      </c>
      <c r="T448" t="s">
        <v>36</v>
      </c>
      <c r="U448">
        <v>30.78</v>
      </c>
      <c r="V448">
        <v>18.34</v>
      </c>
    </row>
    <row r="449" spans="1:22" x14ac:dyDescent="0.25">
      <c r="A449" t="s">
        <v>3310</v>
      </c>
      <c r="B449">
        <v>11</v>
      </c>
      <c r="C449">
        <v>5</v>
      </c>
      <c r="D449">
        <v>6</v>
      </c>
      <c r="E449" t="s">
        <v>2426</v>
      </c>
      <c r="F449" t="s">
        <v>24</v>
      </c>
      <c r="G449">
        <v>647</v>
      </c>
      <c r="H449" t="s">
        <v>2465</v>
      </c>
      <c r="I449">
        <v>704</v>
      </c>
      <c r="J449" t="s">
        <v>3302</v>
      </c>
      <c r="K449">
        <v>10</v>
      </c>
      <c r="L449">
        <v>19</v>
      </c>
      <c r="M449" t="s">
        <v>357</v>
      </c>
      <c r="N449" t="s">
        <v>757</v>
      </c>
      <c r="O449">
        <v>8</v>
      </c>
      <c r="P449" t="s">
        <v>758</v>
      </c>
      <c r="Q449">
        <v>1</v>
      </c>
      <c r="R449" t="s">
        <v>28</v>
      </c>
      <c r="S449">
        <v>3</v>
      </c>
      <c r="T449" t="s">
        <v>31</v>
      </c>
      <c r="U449">
        <v>5.69</v>
      </c>
      <c r="V449">
        <v>3.54</v>
      </c>
    </row>
    <row r="450" spans="1:22" x14ac:dyDescent="0.25">
      <c r="A450" t="s">
        <v>3311</v>
      </c>
      <c r="B450">
        <v>11</v>
      </c>
      <c r="C450">
        <v>5</v>
      </c>
      <c r="D450">
        <v>6</v>
      </c>
      <c r="E450" t="s">
        <v>2426</v>
      </c>
      <c r="F450" t="s">
        <v>24</v>
      </c>
      <c r="G450">
        <v>647</v>
      </c>
      <c r="H450" t="s">
        <v>2465</v>
      </c>
      <c r="I450">
        <v>704</v>
      </c>
      <c r="J450" t="s">
        <v>3302</v>
      </c>
      <c r="K450">
        <v>10</v>
      </c>
      <c r="L450">
        <v>19</v>
      </c>
      <c r="M450" t="s">
        <v>357</v>
      </c>
      <c r="N450" t="s">
        <v>757</v>
      </c>
      <c r="O450">
        <v>8</v>
      </c>
      <c r="P450" t="s">
        <v>758</v>
      </c>
      <c r="Q450">
        <v>1</v>
      </c>
      <c r="R450" t="s">
        <v>28</v>
      </c>
      <c r="S450">
        <v>4</v>
      </c>
      <c r="T450" t="s">
        <v>32</v>
      </c>
      <c r="U450">
        <v>6.64</v>
      </c>
      <c r="V450">
        <v>4.33</v>
      </c>
    </row>
    <row r="451" spans="1:22" x14ac:dyDescent="0.25">
      <c r="A451" t="s">
        <v>3312</v>
      </c>
      <c r="B451">
        <v>11</v>
      </c>
      <c r="C451">
        <v>5</v>
      </c>
      <c r="D451">
        <v>6</v>
      </c>
      <c r="E451" t="s">
        <v>2426</v>
      </c>
      <c r="F451" t="s">
        <v>24</v>
      </c>
      <c r="G451">
        <v>647</v>
      </c>
      <c r="H451" t="s">
        <v>2465</v>
      </c>
      <c r="I451">
        <v>704</v>
      </c>
      <c r="J451" t="s">
        <v>3302</v>
      </c>
      <c r="K451">
        <v>10</v>
      </c>
      <c r="L451">
        <v>19</v>
      </c>
      <c r="M451" t="s">
        <v>357</v>
      </c>
      <c r="N451" t="s">
        <v>757</v>
      </c>
      <c r="O451">
        <v>8</v>
      </c>
      <c r="P451" t="s">
        <v>758</v>
      </c>
      <c r="Q451">
        <v>1</v>
      </c>
      <c r="R451" t="s">
        <v>28</v>
      </c>
      <c r="S451">
        <v>6</v>
      </c>
      <c r="T451" t="s">
        <v>34</v>
      </c>
      <c r="U451">
        <v>4.07</v>
      </c>
      <c r="V451">
        <v>3.27</v>
      </c>
    </row>
    <row r="452" spans="1:22" x14ac:dyDescent="0.25">
      <c r="A452" t="s">
        <v>3313</v>
      </c>
      <c r="B452">
        <v>11</v>
      </c>
      <c r="C452">
        <v>5</v>
      </c>
      <c r="D452">
        <v>6</v>
      </c>
      <c r="E452" t="s">
        <v>2426</v>
      </c>
      <c r="F452" t="s">
        <v>24</v>
      </c>
      <c r="G452">
        <v>647</v>
      </c>
      <c r="H452" t="s">
        <v>2465</v>
      </c>
      <c r="I452">
        <v>704</v>
      </c>
      <c r="J452" t="s">
        <v>3302</v>
      </c>
      <c r="K452">
        <v>10</v>
      </c>
      <c r="L452">
        <v>19</v>
      </c>
      <c r="M452" t="s">
        <v>357</v>
      </c>
      <c r="N452" t="s">
        <v>757</v>
      </c>
      <c r="O452">
        <v>8</v>
      </c>
      <c r="P452" t="s">
        <v>758</v>
      </c>
      <c r="Q452">
        <v>1</v>
      </c>
      <c r="R452" t="s">
        <v>28</v>
      </c>
      <c r="S452">
        <v>2</v>
      </c>
      <c r="T452" t="s">
        <v>30</v>
      </c>
      <c r="U452">
        <v>3.78</v>
      </c>
      <c r="V452">
        <v>3.94</v>
      </c>
    </row>
    <row r="453" spans="1:22" x14ac:dyDescent="0.25">
      <c r="A453" t="s">
        <v>3314</v>
      </c>
      <c r="B453">
        <v>11</v>
      </c>
      <c r="C453">
        <v>5</v>
      </c>
      <c r="D453">
        <v>6</v>
      </c>
      <c r="E453" t="s">
        <v>2426</v>
      </c>
      <c r="F453" t="s">
        <v>24</v>
      </c>
      <c r="G453">
        <v>647</v>
      </c>
      <c r="H453" t="s">
        <v>2465</v>
      </c>
      <c r="I453">
        <v>704</v>
      </c>
      <c r="J453" t="s">
        <v>3302</v>
      </c>
      <c r="K453">
        <v>10</v>
      </c>
      <c r="L453">
        <v>19</v>
      </c>
      <c r="M453" t="s">
        <v>357</v>
      </c>
      <c r="N453" t="s">
        <v>757</v>
      </c>
      <c r="O453">
        <v>8</v>
      </c>
      <c r="P453" t="s">
        <v>758</v>
      </c>
      <c r="Q453">
        <v>1</v>
      </c>
      <c r="R453" t="s">
        <v>28</v>
      </c>
      <c r="S453">
        <v>5</v>
      </c>
      <c r="T453" t="s">
        <v>33</v>
      </c>
      <c r="U453">
        <v>2.25</v>
      </c>
      <c r="V453">
        <v>2.63</v>
      </c>
    </row>
    <row r="454" spans="1:22" x14ac:dyDescent="0.25">
      <c r="A454" t="s">
        <v>3315</v>
      </c>
      <c r="B454">
        <v>11</v>
      </c>
      <c r="C454">
        <v>5</v>
      </c>
      <c r="D454">
        <v>6</v>
      </c>
      <c r="E454" t="s">
        <v>2426</v>
      </c>
      <c r="F454" t="s">
        <v>24</v>
      </c>
      <c r="G454">
        <v>647</v>
      </c>
      <c r="H454" t="s">
        <v>2465</v>
      </c>
      <c r="I454">
        <v>704</v>
      </c>
      <c r="J454" t="s">
        <v>3302</v>
      </c>
      <c r="K454">
        <v>10</v>
      </c>
      <c r="L454">
        <v>19</v>
      </c>
      <c r="M454" t="s">
        <v>357</v>
      </c>
      <c r="N454" t="s">
        <v>757</v>
      </c>
      <c r="O454">
        <v>8</v>
      </c>
      <c r="P454" t="s">
        <v>758</v>
      </c>
      <c r="Q454">
        <v>1</v>
      </c>
      <c r="R454" t="s">
        <v>28</v>
      </c>
      <c r="S454">
        <v>1</v>
      </c>
      <c r="T454" t="s">
        <v>29</v>
      </c>
      <c r="U454">
        <v>8.33</v>
      </c>
      <c r="V454">
        <v>5.09</v>
      </c>
    </row>
    <row r="455" spans="1:22" x14ac:dyDescent="0.25">
      <c r="A455" t="s">
        <v>3316</v>
      </c>
      <c r="B455">
        <v>11</v>
      </c>
      <c r="C455">
        <v>5</v>
      </c>
      <c r="D455">
        <v>6</v>
      </c>
      <c r="E455" t="s">
        <v>2426</v>
      </c>
      <c r="F455" t="s">
        <v>24</v>
      </c>
      <c r="G455">
        <v>647</v>
      </c>
      <c r="H455" t="s">
        <v>2465</v>
      </c>
      <c r="I455">
        <v>704</v>
      </c>
      <c r="J455" t="s">
        <v>3302</v>
      </c>
      <c r="K455">
        <v>10</v>
      </c>
      <c r="L455">
        <v>19</v>
      </c>
      <c r="M455" t="s">
        <v>357</v>
      </c>
      <c r="N455" t="s">
        <v>757</v>
      </c>
      <c r="O455">
        <v>8</v>
      </c>
      <c r="P455" t="s">
        <v>758</v>
      </c>
      <c r="Q455">
        <v>1</v>
      </c>
      <c r="R455" t="s">
        <v>28</v>
      </c>
      <c r="S455">
        <v>8</v>
      </c>
      <c r="T455" t="s">
        <v>36</v>
      </c>
      <c r="U455">
        <v>30.78</v>
      </c>
      <c r="V455">
        <v>18.34</v>
      </c>
    </row>
    <row r="456" spans="1:22" x14ac:dyDescent="0.25">
      <c r="A456" t="s">
        <v>3317</v>
      </c>
      <c r="B456">
        <v>12</v>
      </c>
      <c r="C456">
        <v>6</v>
      </c>
      <c r="D456">
        <v>6</v>
      </c>
      <c r="E456" t="s">
        <v>2426</v>
      </c>
      <c r="F456" t="s">
        <v>24</v>
      </c>
      <c r="G456">
        <v>647</v>
      </c>
      <c r="H456" t="s">
        <v>2465</v>
      </c>
      <c r="I456">
        <v>704</v>
      </c>
      <c r="J456" t="s">
        <v>3302</v>
      </c>
      <c r="K456">
        <v>10</v>
      </c>
      <c r="L456">
        <v>19</v>
      </c>
      <c r="M456" t="s">
        <v>357</v>
      </c>
      <c r="N456" t="s">
        <v>757</v>
      </c>
      <c r="O456">
        <v>8</v>
      </c>
      <c r="P456" t="s">
        <v>758</v>
      </c>
      <c r="Q456">
        <v>1</v>
      </c>
      <c r="R456" t="s">
        <v>28</v>
      </c>
      <c r="S456">
        <v>3</v>
      </c>
      <c r="T456" t="s">
        <v>31</v>
      </c>
      <c r="U456">
        <v>5.69</v>
      </c>
      <c r="V456">
        <v>3.54</v>
      </c>
    </row>
    <row r="457" spans="1:22" x14ac:dyDescent="0.25">
      <c r="A457" t="s">
        <v>3318</v>
      </c>
      <c r="B457">
        <v>12</v>
      </c>
      <c r="C457">
        <v>6</v>
      </c>
      <c r="D457">
        <v>6</v>
      </c>
      <c r="E457" t="s">
        <v>2426</v>
      </c>
      <c r="F457" t="s">
        <v>24</v>
      </c>
      <c r="G457">
        <v>647</v>
      </c>
      <c r="H457" t="s">
        <v>2465</v>
      </c>
      <c r="I457">
        <v>704</v>
      </c>
      <c r="J457" t="s">
        <v>3302</v>
      </c>
      <c r="K457">
        <v>10</v>
      </c>
      <c r="L457">
        <v>19</v>
      </c>
      <c r="M457" t="s">
        <v>357</v>
      </c>
      <c r="N457" t="s">
        <v>757</v>
      </c>
      <c r="O457">
        <v>8</v>
      </c>
      <c r="P457" t="s">
        <v>758</v>
      </c>
      <c r="Q457">
        <v>1</v>
      </c>
      <c r="R457" t="s">
        <v>28</v>
      </c>
      <c r="S457">
        <v>4</v>
      </c>
      <c r="T457" t="s">
        <v>32</v>
      </c>
      <c r="U457">
        <v>6.64</v>
      </c>
      <c r="V457">
        <v>4.33</v>
      </c>
    </row>
    <row r="458" spans="1:22" x14ac:dyDescent="0.25">
      <c r="A458" t="s">
        <v>3319</v>
      </c>
      <c r="B458">
        <v>12</v>
      </c>
      <c r="C458">
        <v>6</v>
      </c>
      <c r="D458">
        <v>6</v>
      </c>
      <c r="E458" t="s">
        <v>2426</v>
      </c>
      <c r="F458" t="s">
        <v>24</v>
      </c>
      <c r="G458">
        <v>647</v>
      </c>
      <c r="H458" t="s">
        <v>2465</v>
      </c>
      <c r="I458">
        <v>704</v>
      </c>
      <c r="J458" t="s">
        <v>3302</v>
      </c>
      <c r="K458">
        <v>10</v>
      </c>
      <c r="L458">
        <v>19</v>
      </c>
      <c r="M458" t="s">
        <v>357</v>
      </c>
      <c r="N458" t="s">
        <v>757</v>
      </c>
      <c r="O458">
        <v>8</v>
      </c>
      <c r="P458" t="s">
        <v>758</v>
      </c>
      <c r="Q458">
        <v>1</v>
      </c>
      <c r="R458" t="s">
        <v>28</v>
      </c>
      <c r="S458">
        <v>6</v>
      </c>
      <c r="T458" t="s">
        <v>34</v>
      </c>
      <c r="U458">
        <v>4.07</v>
      </c>
      <c r="V458">
        <v>3.27</v>
      </c>
    </row>
    <row r="459" spans="1:22" x14ac:dyDescent="0.25">
      <c r="A459" t="s">
        <v>3320</v>
      </c>
      <c r="B459">
        <v>12</v>
      </c>
      <c r="C459">
        <v>6</v>
      </c>
      <c r="D459">
        <v>6</v>
      </c>
      <c r="E459" t="s">
        <v>2426</v>
      </c>
      <c r="F459" t="s">
        <v>24</v>
      </c>
      <c r="G459">
        <v>647</v>
      </c>
      <c r="H459" t="s">
        <v>2465</v>
      </c>
      <c r="I459">
        <v>704</v>
      </c>
      <c r="J459" t="s">
        <v>3302</v>
      </c>
      <c r="K459">
        <v>10</v>
      </c>
      <c r="L459">
        <v>19</v>
      </c>
      <c r="M459" t="s">
        <v>357</v>
      </c>
      <c r="N459" t="s">
        <v>757</v>
      </c>
      <c r="O459">
        <v>8</v>
      </c>
      <c r="P459" t="s">
        <v>758</v>
      </c>
      <c r="Q459">
        <v>1</v>
      </c>
      <c r="R459" t="s">
        <v>28</v>
      </c>
      <c r="S459">
        <v>2</v>
      </c>
      <c r="T459" t="s">
        <v>30</v>
      </c>
      <c r="U459">
        <v>3.78</v>
      </c>
      <c r="V459">
        <v>3.94</v>
      </c>
    </row>
    <row r="460" spans="1:22" x14ac:dyDescent="0.25">
      <c r="A460" t="s">
        <v>3321</v>
      </c>
      <c r="B460">
        <v>12</v>
      </c>
      <c r="C460">
        <v>6</v>
      </c>
      <c r="D460">
        <v>6</v>
      </c>
      <c r="E460" t="s">
        <v>2426</v>
      </c>
      <c r="F460" t="s">
        <v>24</v>
      </c>
      <c r="G460">
        <v>647</v>
      </c>
      <c r="H460" t="s">
        <v>2465</v>
      </c>
      <c r="I460">
        <v>704</v>
      </c>
      <c r="J460" t="s">
        <v>3302</v>
      </c>
      <c r="K460">
        <v>10</v>
      </c>
      <c r="L460">
        <v>19</v>
      </c>
      <c r="M460" t="s">
        <v>357</v>
      </c>
      <c r="N460" t="s">
        <v>757</v>
      </c>
      <c r="O460">
        <v>8</v>
      </c>
      <c r="P460" t="s">
        <v>758</v>
      </c>
      <c r="Q460">
        <v>1</v>
      </c>
      <c r="R460" t="s">
        <v>28</v>
      </c>
      <c r="S460">
        <v>5</v>
      </c>
      <c r="T460" t="s">
        <v>33</v>
      </c>
      <c r="U460">
        <v>2.25</v>
      </c>
      <c r="V460">
        <v>2.63</v>
      </c>
    </row>
    <row r="461" spans="1:22" x14ac:dyDescent="0.25">
      <c r="A461" t="s">
        <v>3322</v>
      </c>
      <c r="B461">
        <v>12</v>
      </c>
      <c r="C461">
        <v>6</v>
      </c>
      <c r="D461">
        <v>6</v>
      </c>
      <c r="E461" t="s">
        <v>2426</v>
      </c>
      <c r="F461" t="s">
        <v>24</v>
      </c>
      <c r="G461">
        <v>647</v>
      </c>
      <c r="H461" t="s">
        <v>2465</v>
      </c>
      <c r="I461">
        <v>704</v>
      </c>
      <c r="J461" t="s">
        <v>3302</v>
      </c>
      <c r="K461">
        <v>10</v>
      </c>
      <c r="L461">
        <v>19</v>
      </c>
      <c r="M461" t="s">
        <v>357</v>
      </c>
      <c r="N461" t="s">
        <v>757</v>
      </c>
      <c r="O461">
        <v>8</v>
      </c>
      <c r="P461" t="s">
        <v>758</v>
      </c>
      <c r="Q461">
        <v>1</v>
      </c>
      <c r="R461" t="s">
        <v>28</v>
      </c>
      <c r="S461">
        <v>1</v>
      </c>
      <c r="T461" t="s">
        <v>29</v>
      </c>
      <c r="U461">
        <v>8.33</v>
      </c>
      <c r="V461">
        <v>5.09</v>
      </c>
    </row>
    <row r="462" spans="1:22" x14ac:dyDescent="0.25">
      <c r="A462" t="s">
        <v>3323</v>
      </c>
      <c r="B462">
        <v>12</v>
      </c>
      <c r="C462">
        <v>6</v>
      </c>
      <c r="D462">
        <v>6</v>
      </c>
      <c r="E462" t="s">
        <v>2426</v>
      </c>
      <c r="F462" t="s">
        <v>24</v>
      </c>
      <c r="G462">
        <v>647</v>
      </c>
      <c r="H462" t="s">
        <v>2465</v>
      </c>
      <c r="I462">
        <v>704</v>
      </c>
      <c r="J462" t="s">
        <v>3302</v>
      </c>
      <c r="K462">
        <v>10</v>
      </c>
      <c r="L462">
        <v>19</v>
      </c>
      <c r="M462" t="s">
        <v>357</v>
      </c>
      <c r="N462" t="s">
        <v>757</v>
      </c>
      <c r="O462">
        <v>8</v>
      </c>
      <c r="P462" t="s">
        <v>758</v>
      </c>
      <c r="Q462">
        <v>1</v>
      </c>
      <c r="R462" t="s">
        <v>28</v>
      </c>
      <c r="S462">
        <v>8</v>
      </c>
      <c r="T462" t="s">
        <v>36</v>
      </c>
      <c r="U462">
        <v>30.78</v>
      </c>
      <c r="V462">
        <v>18.34</v>
      </c>
    </row>
    <row r="463" spans="1:22" x14ac:dyDescent="0.25">
      <c r="A463" t="s">
        <v>3324</v>
      </c>
      <c r="B463">
        <v>13</v>
      </c>
      <c r="C463">
        <v>7</v>
      </c>
      <c r="D463">
        <v>6</v>
      </c>
      <c r="E463" t="s">
        <v>2426</v>
      </c>
      <c r="F463" t="s">
        <v>24</v>
      </c>
      <c r="G463">
        <v>647</v>
      </c>
      <c r="H463" t="s">
        <v>2465</v>
      </c>
      <c r="I463">
        <v>704</v>
      </c>
      <c r="J463" t="s">
        <v>3302</v>
      </c>
      <c r="K463">
        <v>10</v>
      </c>
      <c r="L463">
        <v>19</v>
      </c>
      <c r="M463" t="s">
        <v>357</v>
      </c>
      <c r="N463" t="s">
        <v>757</v>
      </c>
      <c r="O463">
        <v>8</v>
      </c>
      <c r="P463" t="s">
        <v>758</v>
      </c>
      <c r="Q463">
        <v>1</v>
      </c>
      <c r="R463" t="s">
        <v>28</v>
      </c>
      <c r="S463">
        <v>3</v>
      </c>
      <c r="T463" t="s">
        <v>31</v>
      </c>
      <c r="U463">
        <v>5.69</v>
      </c>
      <c r="V463">
        <v>3.54</v>
      </c>
    </row>
    <row r="464" spans="1:22" x14ac:dyDescent="0.25">
      <c r="A464" t="s">
        <v>3325</v>
      </c>
      <c r="B464">
        <v>13</v>
      </c>
      <c r="C464">
        <v>7</v>
      </c>
      <c r="D464">
        <v>6</v>
      </c>
      <c r="E464" t="s">
        <v>2426</v>
      </c>
      <c r="F464" t="s">
        <v>24</v>
      </c>
      <c r="G464">
        <v>647</v>
      </c>
      <c r="H464" t="s">
        <v>2465</v>
      </c>
      <c r="I464">
        <v>704</v>
      </c>
      <c r="J464" t="s">
        <v>3302</v>
      </c>
      <c r="K464">
        <v>10</v>
      </c>
      <c r="L464">
        <v>19</v>
      </c>
      <c r="M464" t="s">
        <v>357</v>
      </c>
      <c r="N464" t="s">
        <v>757</v>
      </c>
      <c r="O464">
        <v>8</v>
      </c>
      <c r="P464" t="s">
        <v>758</v>
      </c>
      <c r="Q464">
        <v>1</v>
      </c>
      <c r="R464" t="s">
        <v>28</v>
      </c>
      <c r="S464">
        <v>4</v>
      </c>
      <c r="T464" t="s">
        <v>32</v>
      </c>
      <c r="U464">
        <v>6.64</v>
      </c>
      <c r="V464">
        <v>4.33</v>
      </c>
    </row>
    <row r="465" spans="1:22" x14ac:dyDescent="0.25">
      <c r="A465" t="s">
        <v>3326</v>
      </c>
      <c r="B465">
        <v>13</v>
      </c>
      <c r="C465">
        <v>7</v>
      </c>
      <c r="D465">
        <v>6</v>
      </c>
      <c r="E465" t="s">
        <v>2426</v>
      </c>
      <c r="F465" t="s">
        <v>24</v>
      </c>
      <c r="G465">
        <v>647</v>
      </c>
      <c r="H465" t="s">
        <v>2465</v>
      </c>
      <c r="I465">
        <v>704</v>
      </c>
      <c r="J465" t="s">
        <v>3302</v>
      </c>
      <c r="K465">
        <v>10</v>
      </c>
      <c r="L465">
        <v>19</v>
      </c>
      <c r="M465" t="s">
        <v>357</v>
      </c>
      <c r="N465" t="s">
        <v>757</v>
      </c>
      <c r="O465">
        <v>8</v>
      </c>
      <c r="P465" t="s">
        <v>758</v>
      </c>
      <c r="Q465">
        <v>1</v>
      </c>
      <c r="R465" t="s">
        <v>28</v>
      </c>
      <c r="S465">
        <v>6</v>
      </c>
      <c r="T465" t="s">
        <v>34</v>
      </c>
      <c r="U465">
        <v>4.07</v>
      </c>
      <c r="V465">
        <v>3.27</v>
      </c>
    </row>
    <row r="466" spans="1:22" x14ac:dyDescent="0.25">
      <c r="A466" t="s">
        <v>3327</v>
      </c>
      <c r="B466">
        <v>13</v>
      </c>
      <c r="C466">
        <v>7</v>
      </c>
      <c r="D466">
        <v>6</v>
      </c>
      <c r="E466" t="s">
        <v>2426</v>
      </c>
      <c r="F466" t="s">
        <v>24</v>
      </c>
      <c r="G466">
        <v>647</v>
      </c>
      <c r="H466" t="s">
        <v>2465</v>
      </c>
      <c r="I466">
        <v>704</v>
      </c>
      <c r="J466" t="s">
        <v>3302</v>
      </c>
      <c r="K466">
        <v>10</v>
      </c>
      <c r="L466">
        <v>19</v>
      </c>
      <c r="M466" t="s">
        <v>357</v>
      </c>
      <c r="N466" t="s">
        <v>757</v>
      </c>
      <c r="O466">
        <v>8</v>
      </c>
      <c r="P466" t="s">
        <v>758</v>
      </c>
      <c r="Q466">
        <v>1</v>
      </c>
      <c r="R466" t="s">
        <v>28</v>
      </c>
      <c r="S466">
        <v>2</v>
      </c>
      <c r="T466" t="s">
        <v>30</v>
      </c>
      <c r="U466">
        <v>3.78</v>
      </c>
      <c r="V466">
        <v>3.94</v>
      </c>
    </row>
    <row r="467" spans="1:22" x14ac:dyDescent="0.25">
      <c r="A467" t="s">
        <v>3328</v>
      </c>
      <c r="B467">
        <v>13</v>
      </c>
      <c r="C467">
        <v>7</v>
      </c>
      <c r="D467">
        <v>6</v>
      </c>
      <c r="E467" t="s">
        <v>2426</v>
      </c>
      <c r="F467" t="s">
        <v>24</v>
      </c>
      <c r="G467">
        <v>647</v>
      </c>
      <c r="H467" t="s">
        <v>2465</v>
      </c>
      <c r="I467">
        <v>704</v>
      </c>
      <c r="J467" t="s">
        <v>3302</v>
      </c>
      <c r="K467">
        <v>10</v>
      </c>
      <c r="L467">
        <v>19</v>
      </c>
      <c r="M467" t="s">
        <v>357</v>
      </c>
      <c r="N467" t="s">
        <v>757</v>
      </c>
      <c r="O467">
        <v>8</v>
      </c>
      <c r="P467" t="s">
        <v>758</v>
      </c>
      <c r="Q467">
        <v>1</v>
      </c>
      <c r="R467" t="s">
        <v>28</v>
      </c>
      <c r="S467">
        <v>5</v>
      </c>
      <c r="T467" t="s">
        <v>33</v>
      </c>
      <c r="U467">
        <v>2.25</v>
      </c>
      <c r="V467">
        <v>2.63</v>
      </c>
    </row>
    <row r="468" spans="1:22" x14ac:dyDescent="0.25">
      <c r="A468" t="s">
        <v>3329</v>
      </c>
      <c r="B468">
        <v>13</v>
      </c>
      <c r="C468">
        <v>7</v>
      </c>
      <c r="D468">
        <v>6</v>
      </c>
      <c r="E468" t="s">
        <v>2426</v>
      </c>
      <c r="F468" t="s">
        <v>24</v>
      </c>
      <c r="G468">
        <v>647</v>
      </c>
      <c r="H468" t="s">
        <v>2465</v>
      </c>
      <c r="I468">
        <v>704</v>
      </c>
      <c r="J468" t="s">
        <v>3302</v>
      </c>
      <c r="K468">
        <v>10</v>
      </c>
      <c r="L468">
        <v>19</v>
      </c>
      <c r="M468" t="s">
        <v>357</v>
      </c>
      <c r="N468" t="s">
        <v>757</v>
      </c>
      <c r="O468">
        <v>8</v>
      </c>
      <c r="P468" t="s">
        <v>758</v>
      </c>
      <c r="Q468">
        <v>1</v>
      </c>
      <c r="R468" t="s">
        <v>28</v>
      </c>
      <c r="S468">
        <v>1</v>
      </c>
      <c r="T468" t="s">
        <v>29</v>
      </c>
      <c r="U468">
        <v>8.33</v>
      </c>
      <c r="V468">
        <v>5.09</v>
      </c>
    </row>
    <row r="469" spans="1:22" x14ac:dyDescent="0.25">
      <c r="A469" t="s">
        <v>3330</v>
      </c>
      <c r="B469">
        <v>13</v>
      </c>
      <c r="C469">
        <v>7</v>
      </c>
      <c r="D469">
        <v>6</v>
      </c>
      <c r="E469" t="s">
        <v>2426</v>
      </c>
      <c r="F469" t="s">
        <v>24</v>
      </c>
      <c r="G469">
        <v>647</v>
      </c>
      <c r="H469" t="s">
        <v>2465</v>
      </c>
      <c r="I469">
        <v>704</v>
      </c>
      <c r="J469" t="s">
        <v>3302</v>
      </c>
      <c r="K469">
        <v>10</v>
      </c>
      <c r="L469">
        <v>19</v>
      </c>
      <c r="M469" t="s">
        <v>357</v>
      </c>
      <c r="N469" t="s">
        <v>757</v>
      </c>
      <c r="O469">
        <v>8</v>
      </c>
      <c r="P469" t="s">
        <v>758</v>
      </c>
      <c r="Q469">
        <v>1</v>
      </c>
      <c r="R469" t="s">
        <v>28</v>
      </c>
      <c r="S469">
        <v>8</v>
      </c>
      <c r="T469" t="s">
        <v>36</v>
      </c>
      <c r="U469">
        <v>30.78</v>
      </c>
      <c r="V469">
        <v>18.34</v>
      </c>
    </row>
    <row r="470" spans="1:22" x14ac:dyDescent="0.25">
      <c r="A470" t="s">
        <v>3331</v>
      </c>
      <c r="B470">
        <v>14</v>
      </c>
      <c r="C470">
        <v>8</v>
      </c>
      <c r="D470">
        <v>6</v>
      </c>
      <c r="E470" t="s">
        <v>2426</v>
      </c>
      <c r="F470" t="s">
        <v>24</v>
      </c>
      <c r="G470">
        <v>647</v>
      </c>
      <c r="H470" t="s">
        <v>2465</v>
      </c>
      <c r="I470">
        <v>704</v>
      </c>
      <c r="J470" t="s">
        <v>3302</v>
      </c>
      <c r="K470">
        <v>10</v>
      </c>
      <c r="L470">
        <v>19</v>
      </c>
      <c r="M470" t="s">
        <v>357</v>
      </c>
      <c r="N470" t="s">
        <v>757</v>
      </c>
      <c r="O470">
        <v>8</v>
      </c>
      <c r="P470" t="s">
        <v>758</v>
      </c>
      <c r="Q470">
        <v>1</v>
      </c>
      <c r="R470" t="s">
        <v>28</v>
      </c>
      <c r="S470">
        <v>3</v>
      </c>
      <c r="T470" t="s">
        <v>31</v>
      </c>
      <c r="U470">
        <v>5.69</v>
      </c>
      <c r="V470">
        <v>3.54</v>
      </c>
    </row>
    <row r="471" spans="1:22" x14ac:dyDescent="0.25">
      <c r="A471" t="s">
        <v>3332</v>
      </c>
      <c r="B471">
        <v>14</v>
      </c>
      <c r="C471">
        <v>8</v>
      </c>
      <c r="D471">
        <v>6</v>
      </c>
      <c r="E471" t="s">
        <v>2426</v>
      </c>
      <c r="F471" t="s">
        <v>24</v>
      </c>
      <c r="G471">
        <v>647</v>
      </c>
      <c r="H471" t="s">
        <v>2465</v>
      </c>
      <c r="I471">
        <v>704</v>
      </c>
      <c r="J471" t="s">
        <v>3302</v>
      </c>
      <c r="K471">
        <v>10</v>
      </c>
      <c r="L471">
        <v>19</v>
      </c>
      <c r="M471" t="s">
        <v>357</v>
      </c>
      <c r="N471" t="s">
        <v>757</v>
      </c>
      <c r="O471">
        <v>8</v>
      </c>
      <c r="P471" t="s">
        <v>758</v>
      </c>
      <c r="Q471">
        <v>1</v>
      </c>
      <c r="R471" t="s">
        <v>28</v>
      </c>
      <c r="S471">
        <v>4</v>
      </c>
      <c r="T471" t="s">
        <v>32</v>
      </c>
      <c r="U471">
        <v>6.64</v>
      </c>
      <c r="V471">
        <v>4.33</v>
      </c>
    </row>
    <row r="472" spans="1:22" x14ac:dyDescent="0.25">
      <c r="A472" t="s">
        <v>3333</v>
      </c>
      <c r="B472">
        <v>14</v>
      </c>
      <c r="C472">
        <v>8</v>
      </c>
      <c r="D472">
        <v>6</v>
      </c>
      <c r="E472" t="s">
        <v>2426</v>
      </c>
      <c r="F472" t="s">
        <v>24</v>
      </c>
      <c r="G472">
        <v>647</v>
      </c>
      <c r="H472" t="s">
        <v>2465</v>
      </c>
      <c r="I472">
        <v>704</v>
      </c>
      <c r="J472" t="s">
        <v>3302</v>
      </c>
      <c r="K472">
        <v>10</v>
      </c>
      <c r="L472">
        <v>19</v>
      </c>
      <c r="M472" t="s">
        <v>357</v>
      </c>
      <c r="N472" t="s">
        <v>757</v>
      </c>
      <c r="O472">
        <v>8</v>
      </c>
      <c r="P472" t="s">
        <v>758</v>
      </c>
      <c r="Q472">
        <v>1</v>
      </c>
      <c r="R472" t="s">
        <v>28</v>
      </c>
      <c r="S472">
        <v>6</v>
      </c>
      <c r="T472" t="s">
        <v>34</v>
      </c>
      <c r="U472">
        <v>4.07</v>
      </c>
      <c r="V472">
        <v>3.27</v>
      </c>
    </row>
    <row r="473" spans="1:22" x14ac:dyDescent="0.25">
      <c r="A473" t="s">
        <v>3334</v>
      </c>
      <c r="B473">
        <v>14</v>
      </c>
      <c r="C473">
        <v>8</v>
      </c>
      <c r="D473">
        <v>6</v>
      </c>
      <c r="E473" t="s">
        <v>2426</v>
      </c>
      <c r="F473" t="s">
        <v>24</v>
      </c>
      <c r="G473">
        <v>647</v>
      </c>
      <c r="H473" t="s">
        <v>2465</v>
      </c>
      <c r="I473">
        <v>704</v>
      </c>
      <c r="J473" t="s">
        <v>3302</v>
      </c>
      <c r="K473">
        <v>10</v>
      </c>
      <c r="L473">
        <v>19</v>
      </c>
      <c r="M473" t="s">
        <v>357</v>
      </c>
      <c r="N473" t="s">
        <v>757</v>
      </c>
      <c r="O473">
        <v>8</v>
      </c>
      <c r="P473" t="s">
        <v>758</v>
      </c>
      <c r="Q473">
        <v>1</v>
      </c>
      <c r="R473" t="s">
        <v>28</v>
      </c>
      <c r="S473">
        <v>2</v>
      </c>
      <c r="T473" t="s">
        <v>30</v>
      </c>
      <c r="U473">
        <v>3.78</v>
      </c>
      <c r="V473">
        <v>3.94</v>
      </c>
    </row>
    <row r="474" spans="1:22" x14ac:dyDescent="0.25">
      <c r="A474" t="s">
        <v>3335</v>
      </c>
      <c r="B474">
        <v>14</v>
      </c>
      <c r="C474">
        <v>8</v>
      </c>
      <c r="D474">
        <v>6</v>
      </c>
      <c r="E474" t="s">
        <v>2426</v>
      </c>
      <c r="F474" t="s">
        <v>24</v>
      </c>
      <c r="G474">
        <v>647</v>
      </c>
      <c r="H474" t="s">
        <v>2465</v>
      </c>
      <c r="I474">
        <v>704</v>
      </c>
      <c r="J474" t="s">
        <v>3302</v>
      </c>
      <c r="K474">
        <v>10</v>
      </c>
      <c r="L474">
        <v>19</v>
      </c>
      <c r="M474" t="s">
        <v>357</v>
      </c>
      <c r="N474" t="s">
        <v>757</v>
      </c>
      <c r="O474">
        <v>8</v>
      </c>
      <c r="P474" t="s">
        <v>758</v>
      </c>
      <c r="Q474">
        <v>1</v>
      </c>
      <c r="R474" t="s">
        <v>28</v>
      </c>
      <c r="S474">
        <v>5</v>
      </c>
      <c r="T474" t="s">
        <v>33</v>
      </c>
      <c r="U474">
        <v>2.25</v>
      </c>
      <c r="V474">
        <v>2.63</v>
      </c>
    </row>
    <row r="475" spans="1:22" x14ac:dyDescent="0.25">
      <c r="A475" t="s">
        <v>3336</v>
      </c>
      <c r="B475">
        <v>14</v>
      </c>
      <c r="C475">
        <v>8</v>
      </c>
      <c r="D475">
        <v>6</v>
      </c>
      <c r="E475" t="s">
        <v>2426</v>
      </c>
      <c r="F475" t="s">
        <v>24</v>
      </c>
      <c r="G475">
        <v>647</v>
      </c>
      <c r="H475" t="s">
        <v>2465</v>
      </c>
      <c r="I475">
        <v>704</v>
      </c>
      <c r="J475" t="s">
        <v>3302</v>
      </c>
      <c r="K475">
        <v>10</v>
      </c>
      <c r="L475">
        <v>19</v>
      </c>
      <c r="M475" t="s">
        <v>357</v>
      </c>
      <c r="N475" t="s">
        <v>757</v>
      </c>
      <c r="O475">
        <v>8</v>
      </c>
      <c r="P475" t="s">
        <v>758</v>
      </c>
      <c r="Q475">
        <v>1</v>
      </c>
      <c r="R475" t="s">
        <v>28</v>
      </c>
      <c r="S475">
        <v>1</v>
      </c>
      <c r="T475" t="s">
        <v>29</v>
      </c>
      <c r="U475">
        <v>8.33</v>
      </c>
      <c r="V475">
        <v>5.09</v>
      </c>
    </row>
    <row r="476" spans="1:22" x14ac:dyDescent="0.25">
      <c r="A476" t="s">
        <v>3337</v>
      </c>
      <c r="B476">
        <v>14</v>
      </c>
      <c r="C476">
        <v>8</v>
      </c>
      <c r="D476">
        <v>6</v>
      </c>
      <c r="E476" t="s">
        <v>2426</v>
      </c>
      <c r="F476" t="s">
        <v>24</v>
      </c>
      <c r="G476">
        <v>647</v>
      </c>
      <c r="H476" t="s">
        <v>2465</v>
      </c>
      <c r="I476">
        <v>704</v>
      </c>
      <c r="J476" t="s">
        <v>3302</v>
      </c>
      <c r="K476">
        <v>10</v>
      </c>
      <c r="L476">
        <v>19</v>
      </c>
      <c r="M476" t="s">
        <v>357</v>
      </c>
      <c r="N476" t="s">
        <v>757</v>
      </c>
      <c r="O476">
        <v>8</v>
      </c>
      <c r="P476" t="s">
        <v>758</v>
      </c>
      <c r="Q476">
        <v>1</v>
      </c>
      <c r="R476" t="s">
        <v>28</v>
      </c>
      <c r="S476">
        <v>8</v>
      </c>
      <c r="T476" t="s">
        <v>36</v>
      </c>
      <c r="U476">
        <v>30.78</v>
      </c>
      <c r="V476">
        <v>18.34</v>
      </c>
    </row>
    <row r="477" spans="1:22" x14ac:dyDescent="0.25">
      <c r="A477" t="s">
        <v>3338</v>
      </c>
      <c r="B477">
        <v>15</v>
      </c>
      <c r="C477">
        <v>9</v>
      </c>
      <c r="D477">
        <v>6</v>
      </c>
      <c r="E477" t="s">
        <v>2426</v>
      </c>
      <c r="F477" t="s">
        <v>24</v>
      </c>
      <c r="G477">
        <v>647</v>
      </c>
      <c r="H477" t="s">
        <v>2465</v>
      </c>
      <c r="I477">
        <v>704</v>
      </c>
      <c r="J477" t="s">
        <v>3302</v>
      </c>
      <c r="K477">
        <v>10</v>
      </c>
      <c r="L477">
        <v>19</v>
      </c>
      <c r="M477" t="s">
        <v>357</v>
      </c>
      <c r="N477" t="s">
        <v>757</v>
      </c>
      <c r="O477">
        <v>8</v>
      </c>
      <c r="P477" t="s">
        <v>758</v>
      </c>
      <c r="Q477">
        <v>1</v>
      </c>
      <c r="R477" t="s">
        <v>28</v>
      </c>
      <c r="S477">
        <v>3</v>
      </c>
      <c r="T477" t="s">
        <v>31</v>
      </c>
      <c r="U477">
        <v>5.69</v>
      </c>
      <c r="V477">
        <v>3.54</v>
      </c>
    </row>
    <row r="478" spans="1:22" x14ac:dyDescent="0.25">
      <c r="A478" t="s">
        <v>3339</v>
      </c>
      <c r="B478">
        <v>15</v>
      </c>
      <c r="C478">
        <v>9</v>
      </c>
      <c r="D478">
        <v>6</v>
      </c>
      <c r="E478" t="s">
        <v>2426</v>
      </c>
      <c r="F478" t="s">
        <v>24</v>
      </c>
      <c r="G478">
        <v>647</v>
      </c>
      <c r="H478" t="s">
        <v>2465</v>
      </c>
      <c r="I478">
        <v>704</v>
      </c>
      <c r="J478" t="s">
        <v>3302</v>
      </c>
      <c r="K478">
        <v>10</v>
      </c>
      <c r="L478">
        <v>19</v>
      </c>
      <c r="M478" t="s">
        <v>357</v>
      </c>
      <c r="N478" t="s">
        <v>757</v>
      </c>
      <c r="O478">
        <v>8</v>
      </c>
      <c r="P478" t="s">
        <v>758</v>
      </c>
      <c r="Q478">
        <v>1</v>
      </c>
      <c r="R478" t="s">
        <v>28</v>
      </c>
      <c r="S478">
        <v>4</v>
      </c>
      <c r="T478" t="s">
        <v>32</v>
      </c>
      <c r="U478">
        <v>6.64</v>
      </c>
      <c r="V478">
        <v>4.33</v>
      </c>
    </row>
    <row r="479" spans="1:22" x14ac:dyDescent="0.25">
      <c r="A479" t="s">
        <v>3340</v>
      </c>
      <c r="B479">
        <v>15</v>
      </c>
      <c r="C479">
        <v>9</v>
      </c>
      <c r="D479">
        <v>6</v>
      </c>
      <c r="E479" t="s">
        <v>2426</v>
      </c>
      <c r="F479" t="s">
        <v>24</v>
      </c>
      <c r="G479">
        <v>647</v>
      </c>
      <c r="H479" t="s">
        <v>2465</v>
      </c>
      <c r="I479">
        <v>704</v>
      </c>
      <c r="J479" t="s">
        <v>3302</v>
      </c>
      <c r="K479">
        <v>10</v>
      </c>
      <c r="L479">
        <v>19</v>
      </c>
      <c r="M479" t="s">
        <v>357</v>
      </c>
      <c r="N479" t="s">
        <v>757</v>
      </c>
      <c r="O479">
        <v>8</v>
      </c>
      <c r="P479" t="s">
        <v>758</v>
      </c>
      <c r="Q479">
        <v>1</v>
      </c>
      <c r="R479" t="s">
        <v>28</v>
      </c>
      <c r="S479">
        <v>6</v>
      </c>
      <c r="T479" t="s">
        <v>34</v>
      </c>
      <c r="U479">
        <v>4.07</v>
      </c>
      <c r="V479">
        <v>3.27</v>
      </c>
    </row>
    <row r="480" spans="1:22" x14ac:dyDescent="0.25">
      <c r="A480" t="s">
        <v>3341</v>
      </c>
      <c r="B480">
        <v>15</v>
      </c>
      <c r="C480">
        <v>9</v>
      </c>
      <c r="D480">
        <v>6</v>
      </c>
      <c r="E480" t="s">
        <v>2426</v>
      </c>
      <c r="F480" t="s">
        <v>24</v>
      </c>
      <c r="G480">
        <v>647</v>
      </c>
      <c r="H480" t="s">
        <v>2465</v>
      </c>
      <c r="I480">
        <v>704</v>
      </c>
      <c r="J480" t="s">
        <v>3302</v>
      </c>
      <c r="K480">
        <v>10</v>
      </c>
      <c r="L480">
        <v>19</v>
      </c>
      <c r="M480" t="s">
        <v>357</v>
      </c>
      <c r="N480" t="s">
        <v>757</v>
      </c>
      <c r="O480">
        <v>8</v>
      </c>
      <c r="P480" t="s">
        <v>758</v>
      </c>
      <c r="Q480">
        <v>1</v>
      </c>
      <c r="R480" t="s">
        <v>28</v>
      </c>
      <c r="S480">
        <v>2</v>
      </c>
      <c r="T480" t="s">
        <v>30</v>
      </c>
      <c r="U480">
        <v>3.78</v>
      </c>
      <c r="V480">
        <v>3.94</v>
      </c>
    </row>
    <row r="481" spans="1:22" x14ac:dyDescent="0.25">
      <c r="A481" t="s">
        <v>3342</v>
      </c>
      <c r="B481">
        <v>15</v>
      </c>
      <c r="C481">
        <v>9</v>
      </c>
      <c r="D481">
        <v>6</v>
      </c>
      <c r="E481" t="s">
        <v>2426</v>
      </c>
      <c r="F481" t="s">
        <v>24</v>
      </c>
      <c r="G481">
        <v>647</v>
      </c>
      <c r="H481" t="s">
        <v>2465</v>
      </c>
      <c r="I481">
        <v>704</v>
      </c>
      <c r="J481" t="s">
        <v>3302</v>
      </c>
      <c r="K481">
        <v>10</v>
      </c>
      <c r="L481">
        <v>19</v>
      </c>
      <c r="M481" t="s">
        <v>357</v>
      </c>
      <c r="N481" t="s">
        <v>757</v>
      </c>
      <c r="O481">
        <v>8</v>
      </c>
      <c r="P481" t="s">
        <v>758</v>
      </c>
      <c r="Q481">
        <v>1</v>
      </c>
      <c r="R481" t="s">
        <v>28</v>
      </c>
      <c r="S481">
        <v>5</v>
      </c>
      <c r="T481" t="s">
        <v>33</v>
      </c>
      <c r="U481">
        <v>2.25</v>
      </c>
      <c r="V481">
        <v>2.63</v>
      </c>
    </row>
    <row r="482" spans="1:22" x14ac:dyDescent="0.25">
      <c r="A482" t="s">
        <v>3343</v>
      </c>
      <c r="B482">
        <v>15</v>
      </c>
      <c r="C482">
        <v>9</v>
      </c>
      <c r="D482">
        <v>6</v>
      </c>
      <c r="E482" t="s">
        <v>2426</v>
      </c>
      <c r="F482" t="s">
        <v>24</v>
      </c>
      <c r="G482">
        <v>647</v>
      </c>
      <c r="H482" t="s">
        <v>2465</v>
      </c>
      <c r="I482">
        <v>704</v>
      </c>
      <c r="J482" t="s">
        <v>3302</v>
      </c>
      <c r="K482">
        <v>10</v>
      </c>
      <c r="L482">
        <v>19</v>
      </c>
      <c r="M482" t="s">
        <v>357</v>
      </c>
      <c r="N482" t="s">
        <v>757</v>
      </c>
      <c r="O482">
        <v>8</v>
      </c>
      <c r="P482" t="s">
        <v>758</v>
      </c>
      <c r="Q482">
        <v>1</v>
      </c>
      <c r="R482" t="s">
        <v>28</v>
      </c>
      <c r="S482">
        <v>1</v>
      </c>
      <c r="T482" t="s">
        <v>29</v>
      </c>
      <c r="U482">
        <v>8.33</v>
      </c>
      <c r="V482">
        <v>5.09</v>
      </c>
    </row>
    <row r="483" spans="1:22" x14ac:dyDescent="0.25">
      <c r="A483" t="s">
        <v>3344</v>
      </c>
      <c r="B483">
        <v>15</v>
      </c>
      <c r="C483">
        <v>9</v>
      </c>
      <c r="D483">
        <v>6</v>
      </c>
      <c r="E483" t="s">
        <v>2426</v>
      </c>
      <c r="F483" t="s">
        <v>24</v>
      </c>
      <c r="G483">
        <v>647</v>
      </c>
      <c r="H483" t="s">
        <v>2465</v>
      </c>
      <c r="I483">
        <v>704</v>
      </c>
      <c r="J483" t="s">
        <v>3302</v>
      </c>
      <c r="K483">
        <v>10</v>
      </c>
      <c r="L483">
        <v>19</v>
      </c>
      <c r="M483" t="s">
        <v>357</v>
      </c>
      <c r="N483" t="s">
        <v>757</v>
      </c>
      <c r="O483">
        <v>8</v>
      </c>
      <c r="P483" t="s">
        <v>758</v>
      </c>
      <c r="Q483">
        <v>1</v>
      </c>
      <c r="R483" t="s">
        <v>28</v>
      </c>
      <c r="S483">
        <v>8</v>
      </c>
      <c r="T483" t="s">
        <v>36</v>
      </c>
      <c r="U483">
        <v>30.78</v>
      </c>
      <c r="V483">
        <v>18.34</v>
      </c>
    </row>
    <row r="484" spans="1:22" x14ac:dyDescent="0.25">
      <c r="A484" t="s">
        <v>3345</v>
      </c>
      <c r="B484">
        <v>16</v>
      </c>
      <c r="C484">
        <v>10</v>
      </c>
      <c r="D484">
        <v>6</v>
      </c>
      <c r="E484" t="s">
        <v>2426</v>
      </c>
      <c r="F484" t="s">
        <v>24</v>
      </c>
      <c r="G484">
        <v>647</v>
      </c>
      <c r="H484" t="s">
        <v>2465</v>
      </c>
      <c r="I484">
        <v>704</v>
      </c>
      <c r="J484" t="s">
        <v>3302</v>
      </c>
      <c r="K484">
        <v>10</v>
      </c>
      <c r="L484">
        <v>19</v>
      </c>
      <c r="M484" t="s">
        <v>357</v>
      </c>
      <c r="N484" t="s">
        <v>757</v>
      </c>
      <c r="O484">
        <v>8</v>
      </c>
      <c r="P484" t="s">
        <v>758</v>
      </c>
      <c r="Q484">
        <v>1</v>
      </c>
      <c r="R484" t="s">
        <v>28</v>
      </c>
      <c r="S484">
        <v>3</v>
      </c>
      <c r="T484" t="s">
        <v>31</v>
      </c>
      <c r="U484">
        <v>5.69</v>
      </c>
      <c r="V484">
        <v>3.54</v>
      </c>
    </row>
    <row r="485" spans="1:22" x14ac:dyDescent="0.25">
      <c r="A485" t="s">
        <v>3346</v>
      </c>
      <c r="B485">
        <v>16</v>
      </c>
      <c r="C485">
        <v>10</v>
      </c>
      <c r="D485">
        <v>6</v>
      </c>
      <c r="E485" t="s">
        <v>2426</v>
      </c>
      <c r="F485" t="s">
        <v>24</v>
      </c>
      <c r="G485">
        <v>647</v>
      </c>
      <c r="H485" t="s">
        <v>2465</v>
      </c>
      <c r="I485">
        <v>704</v>
      </c>
      <c r="J485" t="s">
        <v>3302</v>
      </c>
      <c r="K485">
        <v>10</v>
      </c>
      <c r="L485">
        <v>19</v>
      </c>
      <c r="M485" t="s">
        <v>357</v>
      </c>
      <c r="N485" t="s">
        <v>757</v>
      </c>
      <c r="O485">
        <v>8</v>
      </c>
      <c r="P485" t="s">
        <v>758</v>
      </c>
      <c r="Q485">
        <v>1</v>
      </c>
      <c r="R485" t="s">
        <v>28</v>
      </c>
      <c r="S485">
        <v>4</v>
      </c>
      <c r="T485" t="s">
        <v>32</v>
      </c>
      <c r="U485">
        <v>6.64</v>
      </c>
      <c r="V485">
        <v>4.33</v>
      </c>
    </row>
    <row r="486" spans="1:22" x14ac:dyDescent="0.25">
      <c r="A486" t="s">
        <v>3347</v>
      </c>
      <c r="B486">
        <v>16</v>
      </c>
      <c r="C486">
        <v>10</v>
      </c>
      <c r="D486">
        <v>6</v>
      </c>
      <c r="E486" t="s">
        <v>2426</v>
      </c>
      <c r="F486" t="s">
        <v>24</v>
      </c>
      <c r="G486">
        <v>647</v>
      </c>
      <c r="H486" t="s">
        <v>2465</v>
      </c>
      <c r="I486">
        <v>704</v>
      </c>
      <c r="J486" t="s">
        <v>3302</v>
      </c>
      <c r="K486">
        <v>10</v>
      </c>
      <c r="L486">
        <v>19</v>
      </c>
      <c r="M486" t="s">
        <v>357</v>
      </c>
      <c r="N486" t="s">
        <v>757</v>
      </c>
      <c r="O486">
        <v>8</v>
      </c>
      <c r="P486" t="s">
        <v>758</v>
      </c>
      <c r="Q486">
        <v>1</v>
      </c>
      <c r="R486" t="s">
        <v>28</v>
      </c>
      <c r="S486">
        <v>6</v>
      </c>
      <c r="T486" t="s">
        <v>34</v>
      </c>
      <c r="U486">
        <v>4.07</v>
      </c>
      <c r="V486">
        <v>3.27</v>
      </c>
    </row>
    <row r="487" spans="1:22" x14ac:dyDescent="0.25">
      <c r="A487" t="s">
        <v>3348</v>
      </c>
      <c r="B487">
        <v>16</v>
      </c>
      <c r="C487">
        <v>10</v>
      </c>
      <c r="D487">
        <v>6</v>
      </c>
      <c r="E487" t="s">
        <v>2426</v>
      </c>
      <c r="F487" t="s">
        <v>24</v>
      </c>
      <c r="G487">
        <v>647</v>
      </c>
      <c r="H487" t="s">
        <v>2465</v>
      </c>
      <c r="I487">
        <v>704</v>
      </c>
      <c r="J487" t="s">
        <v>3302</v>
      </c>
      <c r="K487">
        <v>10</v>
      </c>
      <c r="L487">
        <v>19</v>
      </c>
      <c r="M487" t="s">
        <v>357</v>
      </c>
      <c r="N487" t="s">
        <v>757</v>
      </c>
      <c r="O487">
        <v>8</v>
      </c>
      <c r="P487" t="s">
        <v>758</v>
      </c>
      <c r="Q487">
        <v>1</v>
      </c>
      <c r="R487" t="s">
        <v>28</v>
      </c>
      <c r="S487">
        <v>2</v>
      </c>
      <c r="T487" t="s">
        <v>30</v>
      </c>
      <c r="U487">
        <v>3.78</v>
      </c>
      <c r="V487">
        <v>3.94</v>
      </c>
    </row>
    <row r="488" spans="1:22" x14ac:dyDescent="0.25">
      <c r="A488" t="s">
        <v>3349</v>
      </c>
      <c r="B488">
        <v>16</v>
      </c>
      <c r="C488">
        <v>10</v>
      </c>
      <c r="D488">
        <v>6</v>
      </c>
      <c r="E488" t="s">
        <v>2426</v>
      </c>
      <c r="F488" t="s">
        <v>24</v>
      </c>
      <c r="G488">
        <v>647</v>
      </c>
      <c r="H488" t="s">
        <v>2465</v>
      </c>
      <c r="I488">
        <v>704</v>
      </c>
      <c r="J488" t="s">
        <v>3302</v>
      </c>
      <c r="K488">
        <v>10</v>
      </c>
      <c r="L488">
        <v>19</v>
      </c>
      <c r="M488" t="s">
        <v>357</v>
      </c>
      <c r="N488" t="s">
        <v>757</v>
      </c>
      <c r="O488">
        <v>8</v>
      </c>
      <c r="P488" t="s">
        <v>758</v>
      </c>
      <c r="Q488">
        <v>1</v>
      </c>
      <c r="R488" t="s">
        <v>28</v>
      </c>
      <c r="S488">
        <v>5</v>
      </c>
      <c r="T488" t="s">
        <v>33</v>
      </c>
      <c r="U488">
        <v>2.25</v>
      </c>
      <c r="V488">
        <v>2.63</v>
      </c>
    </row>
    <row r="489" spans="1:22" x14ac:dyDescent="0.25">
      <c r="A489" t="s">
        <v>3350</v>
      </c>
      <c r="B489">
        <v>16</v>
      </c>
      <c r="C489">
        <v>10</v>
      </c>
      <c r="D489">
        <v>6</v>
      </c>
      <c r="E489" t="s">
        <v>2426</v>
      </c>
      <c r="F489" t="s">
        <v>24</v>
      </c>
      <c r="G489">
        <v>647</v>
      </c>
      <c r="H489" t="s">
        <v>2465</v>
      </c>
      <c r="I489">
        <v>704</v>
      </c>
      <c r="J489" t="s">
        <v>3302</v>
      </c>
      <c r="K489">
        <v>10</v>
      </c>
      <c r="L489">
        <v>19</v>
      </c>
      <c r="M489" t="s">
        <v>357</v>
      </c>
      <c r="N489" t="s">
        <v>757</v>
      </c>
      <c r="O489">
        <v>8</v>
      </c>
      <c r="P489" t="s">
        <v>758</v>
      </c>
      <c r="Q489">
        <v>1</v>
      </c>
      <c r="R489" t="s">
        <v>28</v>
      </c>
      <c r="S489">
        <v>1</v>
      </c>
      <c r="T489" t="s">
        <v>29</v>
      </c>
      <c r="U489">
        <v>8.33</v>
      </c>
      <c r="V489">
        <v>5.09</v>
      </c>
    </row>
    <row r="490" spans="1:22" x14ac:dyDescent="0.25">
      <c r="A490" t="s">
        <v>3351</v>
      </c>
      <c r="B490">
        <v>16</v>
      </c>
      <c r="C490">
        <v>10</v>
      </c>
      <c r="D490">
        <v>6</v>
      </c>
      <c r="E490" t="s">
        <v>2426</v>
      </c>
      <c r="F490" t="s">
        <v>24</v>
      </c>
      <c r="G490">
        <v>647</v>
      </c>
      <c r="H490" t="s">
        <v>2465</v>
      </c>
      <c r="I490">
        <v>704</v>
      </c>
      <c r="J490" t="s">
        <v>3302</v>
      </c>
      <c r="K490">
        <v>10</v>
      </c>
      <c r="L490">
        <v>19</v>
      </c>
      <c r="M490" t="s">
        <v>357</v>
      </c>
      <c r="N490" t="s">
        <v>757</v>
      </c>
      <c r="O490">
        <v>8</v>
      </c>
      <c r="P490" t="s">
        <v>758</v>
      </c>
      <c r="Q490">
        <v>1</v>
      </c>
      <c r="R490" t="s">
        <v>28</v>
      </c>
      <c r="S490">
        <v>8</v>
      </c>
      <c r="T490" t="s">
        <v>36</v>
      </c>
      <c r="U490">
        <v>30.78</v>
      </c>
      <c r="V490">
        <v>18.34</v>
      </c>
    </row>
    <row r="491" spans="1:22" x14ac:dyDescent="0.25">
      <c r="A491" t="s">
        <v>3352</v>
      </c>
      <c r="B491">
        <v>17</v>
      </c>
      <c r="C491">
        <v>11</v>
      </c>
      <c r="D491">
        <v>6</v>
      </c>
      <c r="E491" t="s">
        <v>2426</v>
      </c>
      <c r="F491" t="s">
        <v>24</v>
      </c>
      <c r="G491">
        <v>647</v>
      </c>
      <c r="H491" t="s">
        <v>2465</v>
      </c>
      <c r="I491">
        <v>704</v>
      </c>
      <c r="J491" t="s">
        <v>3302</v>
      </c>
      <c r="K491">
        <v>10</v>
      </c>
      <c r="L491">
        <v>19</v>
      </c>
      <c r="M491" t="s">
        <v>357</v>
      </c>
      <c r="N491" t="s">
        <v>757</v>
      </c>
      <c r="O491">
        <v>8</v>
      </c>
      <c r="P491" t="s">
        <v>758</v>
      </c>
      <c r="Q491">
        <v>1</v>
      </c>
      <c r="R491" t="s">
        <v>28</v>
      </c>
      <c r="S491">
        <v>3</v>
      </c>
      <c r="T491" t="s">
        <v>31</v>
      </c>
      <c r="U491">
        <v>5.69</v>
      </c>
      <c r="V491">
        <v>3.54</v>
      </c>
    </row>
    <row r="492" spans="1:22" x14ac:dyDescent="0.25">
      <c r="A492" t="s">
        <v>3353</v>
      </c>
      <c r="B492">
        <v>17</v>
      </c>
      <c r="C492">
        <v>11</v>
      </c>
      <c r="D492">
        <v>6</v>
      </c>
      <c r="E492" t="s">
        <v>2426</v>
      </c>
      <c r="F492" t="s">
        <v>24</v>
      </c>
      <c r="G492">
        <v>647</v>
      </c>
      <c r="H492" t="s">
        <v>2465</v>
      </c>
      <c r="I492">
        <v>704</v>
      </c>
      <c r="J492" t="s">
        <v>3302</v>
      </c>
      <c r="K492">
        <v>10</v>
      </c>
      <c r="L492">
        <v>19</v>
      </c>
      <c r="M492" t="s">
        <v>357</v>
      </c>
      <c r="N492" t="s">
        <v>757</v>
      </c>
      <c r="O492">
        <v>8</v>
      </c>
      <c r="P492" t="s">
        <v>758</v>
      </c>
      <c r="Q492">
        <v>1</v>
      </c>
      <c r="R492" t="s">
        <v>28</v>
      </c>
      <c r="S492">
        <v>4</v>
      </c>
      <c r="T492" t="s">
        <v>32</v>
      </c>
      <c r="U492">
        <v>6.64</v>
      </c>
      <c r="V492">
        <v>4.33</v>
      </c>
    </row>
    <row r="493" spans="1:22" x14ac:dyDescent="0.25">
      <c r="A493" t="s">
        <v>3354</v>
      </c>
      <c r="B493">
        <v>17</v>
      </c>
      <c r="C493">
        <v>11</v>
      </c>
      <c r="D493">
        <v>6</v>
      </c>
      <c r="E493" t="s">
        <v>2426</v>
      </c>
      <c r="F493" t="s">
        <v>24</v>
      </c>
      <c r="G493">
        <v>647</v>
      </c>
      <c r="H493" t="s">
        <v>2465</v>
      </c>
      <c r="I493">
        <v>704</v>
      </c>
      <c r="J493" t="s">
        <v>3302</v>
      </c>
      <c r="K493">
        <v>10</v>
      </c>
      <c r="L493">
        <v>19</v>
      </c>
      <c r="M493" t="s">
        <v>357</v>
      </c>
      <c r="N493" t="s">
        <v>757</v>
      </c>
      <c r="O493">
        <v>8</v>
      </c>
      <c r="P493" t="s">
        <v>758</v>
      </c>
      <c r="Q493">
        <v>1</v>
      </c>
      <c r="R493" t="s">
        <v>28</v>
      </c>
      <c r="S493">
        <v>6</v>
      </c>
      <c r="T493" t="s">
        <v>34</v>
      </c>
      <c r="U493">
        <v>4.07</v>
      </c>
      <c r="V493">
        <v>3.27</v>
      </c>
    </row>
    <row r="494" spans="1:22" x14ac:dyDescent="0.25">
      <c r="A494" t="s">
        <v>3355</v>
      </c>
      <c r="B494">
        <v>17</v>
      </c>
      <c r="C494">
        <v>11</v>
      </c>
      <c r="D494">
        <v>6</v>
      </c>
      <c r="E494" t="s">
        <v>2426</v>
      </c>
      <c r="F494" t="s">
        <v>24</v>
      </c>
      <c r="G494">
        <v>647</v>
      </c>
      <c r="H494" t="s">
        <v>2465</v>
      </c>
      <c r="I494">
        <v>704</v>
      </c>
      <c r="J494" t="s">
        <v>3302</v>
      </c>
      <c r="K494">
        <v>10</v>
      </c>
      <c r="L494">
        <v>19</v>
      </c>
      <c r="M494" t="s">
        <v>357</v>
      </c>
      <c r="N494" t="s">
        <v>757</v>
      </c>
      <c r="O494">
        <v>8</v>
      </c>
      <c r="P494" t="s">
        <v>758</v>
      </c>
      <c r="Q494">
        <v>1</v>
      </c>
      <c r="R494" t="s">
        <v>28</v>
      </c>
      <c r="S494">
        <v>2</v>
      </c>
      <c r="T494" t="s">
        <v>30</v>
      </c>
      <c r="U494">
        <v>3.78</v>
      </c>
      <c r="V494">
        <v>3.94</v>
      </c>
    </row>
    <row r="495" spans="1:22" x14ac:dyDescent="0.25">
      <c r="A495" t="s">
        <v>3356</v>
      </c>
      <c r="B495">
        <v>17</v>
      </c>
      <c r="C495">
        <v>11</v>
      </c>
      <c r="D495">
        <v>6</v>
      </c>
      <c r="E495" t="s">
        <v>2426</v>
      </c>
      <c r="F495" t="s">
        <v>24</v>
      </c>
      <c r="G495">
        <v>647</v>
      </c>
      <c r="H495" t="s">
        <v>2465</v>
      </c>
      <c r="I495">
        <v>704</v>
      </c>
      <c r="J495" t="s">
        <v>3302</v>
      </c>
      <c r="K495">
        <v>10</v>
      </c>
      <c r="L495">
        <v>19</v>
      </c>
      <c r="M495" t="s">
        <v>357</v>
      </c>
      <c r="N495" t="s">
        <v>757</v>
      </c>
      <c r="O495">
        <v>8</v>
      </c>
      <c r="P495" t="s">
        <v>758</v>
      </c>
      <c r="Q495">
        <v>1</v>
      </c>
      <c r="R495" t="s">
        <v>28</v>
      </c>
      <c r="S495">
        <v>5</v>
      </c>
      <c r="T495" t="s">
        <v>33</v>
      </c>
      <c r="U495">
        <v>2.25</v>
      </c>
      <c r="V495">
        <v>2.63</v>
      </c>
    </row>
    <row r="496" spans="1:22" x14ac:dyDescent="0.25">
      <c r="A496" t="s">
        <v>3357</v>
      </c>
      <c r="B496">
        <v>17</v>
      </c>
      <c r="C496">
        <v>11</v>
      </c>
      <c r="D496">
        <v>6</v>
      </c>
      <c r="E496" t="s">
        <v>2426</v>
      </c>
      <c r="F496" t="s">
        <v>24</v>
      </c>
      <c r="G496">
        <v>647</v>
      </c>
      <c r="H496" t="s">
        <v>2465</v>
      </c>
      <c r="I496">
        <v>704</v>
      </c>
      <c r="J496" t="s">
        <v>3302</v>
      </c>
      <c r="K496">
        <v>10</v>
      </c>
      <c r="L496">
        <v>19</v>
      </c>
      <c r="M496" t="s">
        <v>357</v>
      </c>
      <c r="N496" t="s">
        <v>757</v>
      </c>
      <c r="O496">
        <v>8</v>
      </c>
      <c r="P496" t="s">
        <v>758</v>
      </c>
      <c r="Q496">
        <v>1</v>
      </c>
      <c r="R496" t="s">
        <v>28</v>
      </c>
      <c r="S496">
        <v>1</v>
      </c>
      <c r="T496" t="s">
        <v>29</v>
      </c>
      <c r="U496">
        <v>8.33</v>
      </c>
      <c r="V496">
        <v>5.09</v>
      </c>
    </row>
    <row r="497" spans="1:22" x14ac:dyDescent="0.25">
      <c r="A497" t="s">
        <v>3358</v>
      </c>
      <c r="B497">
        <v>17</v>
      </c>
      <c r="C497">
        <v>11</v>
      </c>
      <c r="D497">
        <v>6</v>
      </c>
      <c r="E497" t="s">
        <v>2426</v>
      </c>
      <c r="F497" t="s">
        <v>24</v>
      </c>
      <c r="G497">
        <v>647</v>
      </c>
      <c r="H497" t="s">
        <v>2465</v>
      </c>
      <c r="I497">
        <v>704</v>
      </c>
      <c r="J497" t="s">
        <v>3302</v>
      </c>
      <c r="K497">
        <v>10</v>
      </c>
      <c r="L497">
        <v>19</v>
      </c>
      <c r="M497" t="s">
        <v>357</v>
      </c>
      <c r="N497" t="s">
        <v>757</v>
      </c>
      <c r="O497">
        <v>8</v>
      </c>
      <c r="P497" t="s">
        <v>758</v>
      </c>
      <c r="Q497">
        <v>1</v>
      </c>
      <c r="R497" t="s">
        <v>28</v>
      </c>
      <c r="S497">
        <v>8</v>
      </c>
      <c r="T497" t="s">
        <v>36</v>
      </c>
      <c r="U497">
        <v>30.78</v>
      </c>
      <c r="V497">
        <v>18.34</v>
      </c>
    </row>
    <row r="498" spans="1:22" x14ac:dyDescent="0.25">
      <c r="A498" t="s">
        <v>3359</v>
      </c>
      <c r="B498">
        <v>18</v>
      </c>
      <c r="C498">
        <v>12</v>
      </c>
      <c r="D498">
        <v>6</v>
      </c>
      <c r="E498" t="s">
        <v>2426</v>
      </c>
      <c r="F498" t="s">
        <v>24</v>
      </c>
      <c r="G498">
        <v>647</v>
      </c>
      <c r="H498" t="s">
        <v>2465</v>
      </c>
      <c r="I498">
        <v>704</v>
      </c>
      <c r="J498" t="s">
        <v>3302</v>
      </c>
      <c r="K498">
        <v>10</v>
      </c>
      <c r="L498">
        <v>19</v>
      </c>
      <c r="M498" t="s">
        <v>357</v>
      </c>
      <c r="N498" t="s">
        <v>757</v>
      </c>
      <c r="O498">
        <v>8</v>
      </c>
      <c r="P498" t="s">
        <v>758</v>
      </c>
      <c r="Q498">
        <v>1</v>
      </c>
      <c r="R498" t="s">
        <v>28</v>
      </c>
      <c r="S498">
        <v>3</v>
      </c>
      <c r="T498" t="s">
        <v>31</v>
      </c>
      <c r="U498">
        <v>5.69</v>
      </c>
      <c r="V498">
        <v>3.54</v>
      </c>
    </row>
    <row r="499" spans="1:22" x14ac:dyDescent="0.25">
      <c r="A499" t="s">
        <v>3360</v>
      </c>
      <c r="B499">
        <v>18</v>
      </c>
      <c r="C499">
        <v>12</v>
      </c>
      <c r="D499">
        <v>6</v>
      </c>
      <c r="E499" t="s">
        <v>2426</v>
      </c>
      <c r="F499" t="s">
        <v>24</v>
      </c>
      <c r="G499">
        <v>647</v>
      </c>
      <c r="H499" t="s">
        <v>2465</v>
      </c>
      <c r="I499">
        <v>704</v>
      </c>
      <c r="J499" t="s">
        <v>3302</v>
      </c>
      <c r="K499">
        <v>10</v>
      </c>
      <c r="L499">
        <v>19</v>
      </c>
      <c r="M499" t="s">
        <v>357</v>
      </c>
      <c r="N499" t="s">
        <v>757</v>
      </c>
      <c r="O499">
        <v>8</v>
      </c>
      <c r="P499" t="s">
        <v>758</v>
      </c>
      <c r="Q499">
        <v>1</v>
      </c>
      <c r="R499" t="s">
        <v>28</v>
      </c>
      <c r="S499">
        <v>4</v>
      </c>
      <c r="T499" t="s">
        <v>32</v>
      </c>
      <c r="U499">
        <v>6.64</v>
      </c>
      <c r="V499">
        <v>4.33</v>
      </c>
    </row>
    <row r="500" spans="1:22" x14ac:dyDescent="0.25">
      <c r="A500" t="s">
        <v>3361</v>
      </c>
      <c r="B500">
        <v>18</v>
      </c>
      <c r="C500">
        <v>12</v>
      </c>
      <c r="D500">
        <v>6</v>
      </c>
      <c r="E500" t="s">
        <v>2426</v>
      </c>
      <c r="F500" t="s">
        <v>24</v>
      </c>
      <c r="G500">
        <v>647</v>
      </c>
      <c r="H500" t="s">
        <v>2465</v>
      </c>
      <c r="I500">
        <v>704</v>
      </c>
      <c r="J500" t="s">
        <v>3302</v>
      </c>
      <c r="K500">
        <v>10</v>
      </c>
      <c r="L500">
        <v>19</v>
      </c>
      <c r="M500" t="s">
        <v>357</v>
      </c>
      <c r="N500" t="s">
        <v>757</v>
      </c>
      <c r="O500">
        <v>8</v>
      </c>
      <c r="P500" t="s">
        <v>758</v>
      </c>
      <c r="Q500">
        <v>1</v>
      </c>
      <c r="R500" t="s">
        <v>28</v>
      </c>
      <c r="S500">
        <v>6</v>
      </c>
      <c r="T500" t="s">
        <v>34</v>
      </c>
      <c r="U500">
        <v>4.07</v>
      </c>
      <c r="V500">
        <v>3.27</v>
      </c>
    </row>
    <row r="501" spans="1:22" x14ac:dyDescent="0.25">
      <c r="A501" t="s">
        <v>3362</v>
      </c>
      <c r="B501">
        <v>18</v>
      </c>
      <c r="C501">
        <v>12</v>
      </c>
      <c r="D501">
        <v>6</v>
      </c>
      <c r="E501" t="s">
        <v>2426</v>
      </c>
      <c r="F501" t="s">
        <v>24</v>
      </c>
      <c r="G501">
        <v>647</v>
      </c>
      <c r="H501" t="s">
        <v>2465</v>
      </c>
      <c r="I501">
        <v>704</v>
      </c>
      <c r="J501" t="s">
        <v>3302</v>
      </c>
      <c r="K501">
        <v>10</v>
      </c>
      <c r="L501">
        <v>19</v>
      </c>
      <c r="M501" t="s">
        <v>357</v>
      </c>
      <c r="N501" t="s">
        <v>757</v>
      </c>
      <c r="O501">
        <v>8</v>
      </c>
      <c r="P501" t="s">
        <v>758</v>
      </c>
      <c r="Q501">
        <v>1</v>
      </c>
      <c r="R501" t="s">
        <v>28</v>
      </c>
      <c r="S501">
        <v>2</v>
      </c>
      <c r="T501" t="s">
        <v>30</v>
      </c>
      <c r="U501">
        <v>3.78</v>
      </c>
      <c r="V501">
        <v>3.94</v>
      </c>
    </row>
    <row r="502" spans="1:22" x14ac:dyDescent="0.25">
      <c r="A502" t="s">
        <v>3363</v>
      </c>
      <c r="B502">
        <v>18</v>
      </c>
      <c r="C502">
        <v>12</v>
      </c>
      <c r="D502">
        <v>6</v>
      </c>
      <c r="E502" t="s">
        <v>2426</v>
      </c>
      <c r="F502" t="s">
        <v>24</v>
      </c>
      <c r="G502">
        <v>647</v>
      </c>
      <c r="H502" t="s">
        <v>2465</v>
      </c>
      <c r="I502">
        <v>704</v>
      </c>
      <c r="J502" t="s">
        <v>3302</v>
      </c>
      <c r="K502">
        <v>10</v>
      </c>
      <c r="L502">
        <v>19</v>
      </c>
      <c r="M502" t="s">
        <v>357</v>
      </c>
      <c r="N502" t="s">
        <v>757</v>
      </c>
      <c r="O502">
        <v>8</v>
      </c>
      <c r="P502" t="s">
        <v>758</v>
      </c>
      <c r="Q502">
        <v>1</v>
      </c>
      <c r="R502" t="s">
        <v>28</v>
      </c>
      <c r="S502">
        <v>5</v>
      </c>
      <c r="T502" t="s">
        <v>33</v>
      </c>
      <c r="U502">
        <v>2.25</v>
      </c>
      <c r="V502">
        <v>2.63</v>
      </c>
    </row>
    <row r="503" spans="1:22" x14ac:dyDescent="0.25">
      <c r="A503" t="s">
        <v>3364</v>
      </c>
      <c r="B503">
        <v>18</v>
      </c>
      <c r="C503">
        <v>12</v>
      </c>
      <c r="D503">
        <v>6</v>
      </c>
      <c r="E503" t="s">
        <v>2426</v>
      </c>
      <c r="F503" t="s">
        <v>24</v>
      </c>
      <c r="G503">
        <v>647</v>
      </c>
      <c r="H503" t="s">
        <v>2465</v>
      </c>
      <c r="I503">
        <v>704</v>
      </c>
      <c r="J503" t="s">
        <v>3302</v>
      </c>
      <c r="K503">
        <v>10</v>
      </c>
      <c r="L503">
        <v>19</v>
      </c>
      <c r="M503" t="s">
        <v>357</v>
      </c>
      <c r="N503" t="s">
        <v>757</v>
      </c>
      <c r="O503">
        <v>8</v>
      </c>
      <c r="P503" t="s">
        <v>758</v>
      </c>
      <c r="Q503">
        <v>1</v>
      </c>
      <c r="R503" t="s">
        <v>28</v>
      </c>
      <c r="S503">
        <v>1</v>
      </c>
      <c r="T503" t="s">
        <v>29</v>
      </c>
      <c r="U503">
        <v>8.33</v>
      </c>
      <c r="V503">
        <v>5.09</v>
      </c>
    </row>
    <row r="504" spans="1:22" x14ac:dyDescent="0.25">
      <c r="A504" t="s">
        <v>3365</v>
      </c>
      <c r="B504">
        <v>18</v>
      </c>
      <c r="C504">
        <v>12</v>
      </c>
      <c r="D504">
        <v>6</v>
      </c>
      <c r="E504" t="s">
        <v>2426</v>
      </c>
      <c r="F504" t="s">
        <v>24</v>
      </c>
      <c r="G504">
        <v>647</v>
      </c>
      <c r="H504" t="s">
        <v>2465</v>
      </c>
      <c r="I504">
        <v>704</v>
      </c>
      <c r="J504" t="s">
        <v>3302</v>
      </c>
      <c r="K504">
        <v>10</v>
      </c>
      <c r="L504">
        <v>19</v>
      </c>
      <c r="M504" t="s">
        <v>357</v>
      </c>
      <c r="N504" t="s">
        <v>757</v>
      </c>
      <c r="O504">
        <v>8</v>
      </c>
      <c r="P504" t="s">
        <v>758</v>
      </c>
      <c r="Q504">
        <v>1</v>
      </c>
      <c r="R504" t="s">
        <v>28</v>
      </c>
      <c r="S504">
        <v>8</v>
      </c>
      <c r="T504" t="s">
        <v>36</v>
      </c>
      <c r="U504">
        <v>30.78</v>
      </c>
      <c r="V504">
        <v>18.34</v>
      </c>
    </row>
    <row r="505" spans="1:22" x14ac:dyDescent="0.25">
      <c r="A505" t="s">
        <v>3366</v>
      </c>
      <c r="B505">
        <v>19</v>
      </c>
      <c r="D505">
        <v>6</v>
      </c>
      <c r="E505" t="s">
        <v>2426</v>
      </c>
      <c r="F505" t="s">
        <v>24</v>
      </c>
      <c r="G505">
        <v>647</v>
      </c>
      <c r="H505" t="s">
        <v>2465</v>
      </c>
      <c r="I505">
        <v>704</v>
      </c>
      <c r="J505" t="s">
        <v>3302</v>
      </c>
      <c r="K505">
        <v>10</v>
      </c>
      <c r="L505">
        <v>19</v>
      </c>
      <c r="M505" t="s">
        <v>357</v>
      </c>
      <c r="N505" t="s">
        <v>757</v>
      </c>
      <c r="O505">
        <v>8</v>
      </c>
      <c r="P505" t="s">
        <v>758</v>
      </c>
      <c r="Q505">
        <v>1</v>
      </c>
      <c r="R505" t="s">
        <v>28</v>
      </c>
      <c r="S505">
        <v>3</v>
      </c>
      <c r="T505" t="s">
        <v>31</v>
      </c>
      <c r="U505">
        <v>5.69</v>
      </c>
      <c r="V505">
        <v>3.54</v>
      </c>
    </row>
    <row r="506" spans="1:22" x14ac:dyDescent="0.25">
      <c r="A506" t="s">
        <v>3367</v>
      </c>
      <c r="B506">
        <v>19</v>
      </c>
      <c r="D506">
        <v>6</v>
      </c>
      <c r="E506" t="s">
        <v>2426</v>
      </c>
      <c r="F506" t="s">
        <v>24</v>
      </c>
      <c r="G506">
        <v>647</v>
      </c>
      <c r="H506" t="s">
        <v>2465</v>
      </c>
      <c r="I506">
        <v>704</v>
      </c>
      <c r="J506" t="s">
        <v>3302</v>
      </c>
      <c r="K506">
        <v>10</v>
      </c>
      <c r="L506">
        <v>19</v>
      </c>
      <c r="M506" t="s">
        <v>357</v>
      </c>
      <c r="N506" t="s">
        <v>757</v>
      </c>
      <c r="O506">
        <v>8</v>
      </c>
      <c r="P506" t="s">
        <v>758</v>
      </c>
      <c r="Q506">
        <v>1</v>
      </c>
      <c r="R506" t="s">
        <v>28</v>
      </c>
      <c r="S506">
        <v>4</v>
      </c>
      <c r="T506" t="s">
        <v>32</v>
      </c>
      <c r="U506">
        <v>6.64</v>
      </c>
      <c r="V506">
        <v>4.33</v>
      </c>
    </row>
    <row r="507" spans="1:22" x14ac:dyDescent="0.25">
      <c r="A507" t="s">
        <v>3368</v>
      </c>
      <c r="B507">
        <v>19</v>
      </c>
      <c r="D507">
        <v>6</v>
      </c>
      <c r="E507" t="s">
        <v>2426</v>
      </c>
      <c r="F507" t="s">
        <v>24</v>
      </c>
      <c r="G507">
        <v>647</v>
      </c>
      <c r="H507" t="s">
        <v>2465</v>
      </c>
      <c r="I507">
        <v>704</v>
      </c>
      <c r="J507" t="s">
        <v>3302</v>
      </c>
      <c r="K507">
        <v>10</v>
      </c>
      <c r="L507">
        <v>19</v>
      </c>
      <c r="M507" t="s">
        <v>357</v>
      </c>
      <c r="N507" t="s">
        <v>757</v>
      </c>
      <c r="O507">
        <v>8</v>
      </c>
      <c r="P507" t="s">
        <v>758</v>
      </c>
      <c r="Q507">
        <v>1</v>
      </c>
      <c r="R507" t="s">
        <v>28</v>
      </c>
      <c r="S507">
        <v>6</v>
      </c>
      <c r="T507" t="s">
        <v>34</v>
      </c>
      <c r="U507">
        <v>4.07</v>
      </c>
      <c r="V507">
        <v>3.27</v>
      </c>
    </row>
    <row r="508" spans="1:22" x14ac:dyDescent="0.25">
      <c r="A508" t="s">
        <v>3369</v>
      </c>
      <c r="B508">
        <v>19</v>
      </c>
      <c r="D508">
        <v>6</v>
      </c>
      <c r="E508" t="s">
        <v>2426</v>
      </c>
      <c r="F508" t="s">
        <v>24</v>
      </c>
      <c r="G508">
        <v>647</v>
      </c>
      <c r="H508" t="s">
        <v>2465</v>
      </c>
      <c r="I508">
        <v>704</v>
      </c>
      <c r="J508" t="s">
        <v>3302</v>
      </c>
      <c r="K508">
        <v>10</v>
      </c>
      <c r="L508">
        <v>19</v>
      </c>
      <c r="M508" t="s">
        <v>357</v>
      </c>
      <c r="N508" t="s">
        <v>757</v>
      </c>
      <c r="O508">
        <v>8</v>
      </c>
      <c r="P508" t="s">
        <v>758</v>
      </c>
      <c r="Q508">
        <v>1</v>
      </c>
      <c r="R508" t="s">
        <v>28</v>
      </c>
      <c r="S508">
        <v>2</v>
      </c>
      <c r="T508" t="s">
        <v>30</v>
      </c>
      <c r="U508">
        <v>3.78</v>
      </c>
      <c r="V508">
        <v>3.94</v>
      </c>
    </row>
    <row r="509" spans="1:22" x14ac:dyDescent="0.25">
      <c r="A509" t="s">
        <v>3370</v>
      </c>
      <c r="B509">
        <v>19</v>
      </c>
      <c r="D509">
        <v>6</v>
      </c>
      <c r="E509" t="s">
        <v>2426</v>
      </c>
      <c r="F509" t="s">
        <v>24</v>
      </c>
      <c r="G509">
        <v>647</v>
      </c>
      <c r="H509" t="s">
        <v>2465</v>
      </c>
      <c r="I509">
        <v>704</v>
      </c>
      <c r="J509" t="s">
        <v>3302</v>
      </c>
      <c r="K509">
        <v>10</v>
      </c>
      <c r="L509">
        <v>19</v>
      </c>
      <c r="M509" t="s">
        <v>357</v>
      </c>
      <c r="N509" t="s">
        <v>757</v>
      </c>
      <c r="O509">
        <v>8</v>
      </c>
      <c r="P509" t="s">
        <v>758</v>
      </c>
      <c r="Q509">
        <v>1</v>
      </c>
      <c r="R509" t="s">
        <v>28</v>
      </c>
      <c r="S509">
        <v>5</v>
      </c>
      <c r="T509" t="s">
        <v>33</v>
      </c>
      <c r="U509">
        <v>2.25</v>
      </c>
      <c r="V509">
        <v>2.63</v>
      </c>
    </row>
    <row r="510" spans="1:22" x14ac:dyDescent="0.25">
      <c r="A510" t="s">
        <v>3371</v>
      </c>
      <c r="B510">
        <v>19</v>
      </c>
      <c r="D510">
        <v>6</v>
      </c>
      <c r="E510" t="s">
        <v>2426</v>
      </c>
      <c r="F510" t="s">
        <v>24</v>
      </c>
      <c r="G510">
        <v>647</v>
      </c>
      <c r="H510" t="s">
        <v>2465</v>
      </c>
      <c r="I510">
        <v>704</v>
      </c>
      <c r="J510" t="s">
        <v>3302</v>
      </c>
      <c r="K510">
        <v>10</v>
      </c>
      <c r="L510">
        <v>19</v>
      </c>
      <c r="M510" t="s">
        <v>357</v>
      </c>
      <c r="N510" t="s">
        <v>757</v>
      </c>
      <c r="O510">
        <v>8</v>
      </c>
      <c r="P510" t="s">
        <v>758</v>
      </c>
      <c r="Q510">
        <v>1</v>
      </c>
      <c r="R510" t="s">
        <v>28</v>
      </c>
      <c r="S510">
        <v>1</v>
      </c>
      <c r="T510" t="s">
        <v>29</v>
      </c>
      <c r="U510">
        <v>8.33</v>
      </c>
      <c r="V510">
        <v>5.09</v>
      </c>
    </row>
    <row r="511" spans="1:22" x14ac:dyDescent="0.25">
      <c r="A511" t="s">
        <v>3372</v>
      </c>
      <c r="B511">
        <v>19</v>
      </c>
      <c r="D511">
        <v>6</v>
      </c>
      <c r="E511" t="s">
        <v>2426</v>
      </c>
      <c r="F511" t="s">
        <v>24</v>
      </c>
      <c r="G511">
        <v>647</v>
      </c>
      <c r="H511" t="s">
        <v>2465</v>
      </c>
      <c r="I511">
        <v>704</v>
      </c>
      <c r="J511" t="s">
        <v>3302</v>
      </c>
      <c r="K511">
        <v>10</v>
      </c>
      <c r="L511">
        <v>19</v>
      </c>
      <c r="M511" t="s">
        <v>357</v>
      </c>
      <c r="N511" t="s">
        <v>757</v>
      </c>
      <c r="O511">
        <v>8</v>
      </c>
      <c r="P511" t="s">
        <v>758</v>
      </c>
      <c r="Q511">
        <v>1</v>
      </c>
      <c r="R511" t="s">
        <v>28</v>
      </c>
      <c r="S511">
        <v>8</v>
      </c>
      <c r="T511" t="s">
        <v>36</v>
      </c>
      <c r="U511">
        <v>30.78</v>
      </c>
      <c r="V511">
        <v>18.34</v>
      </c>
    </row>
    <row r="512" spans="1:22" x14ac:dyDescent="0.25">
      <c r="A512" t="s">
        <v>2466</v>
      </c>
      <c r="B512">
        <v>4</v>
      </c>
      <c r="D512">
        <v>19</v>
      </c>
      <c r="E512" t="s">
        <v>2462</v>
      </c>
      <c r="F512" t="s">
        <v>24</v>
      </c>
      <c r="G512">
        <v>751</v>
      </c>
      <c r="H512" t="s">
        <v>2467</v>
      </c>
      <c r="I512">
        <v>159</v>
      </c>
      <c r="J512" t="s">
        <v>177</v>
      </c>
      <c r="K512">
        <v>4</v>
      </c>
      <c r="L512">
        <v>4</v>
      </c>
      <c r="M512" t="s">
        <v>358</v>
      </c>
      <c r="N512" t="s">
        <v>3882</v>
      </c>
      <c r="O512">
        <v>22</v>
      </c>
      <c r="P512" t="s">
        <v>2021</v>
      </c>
      <c r="Q512">
        <v>2</v>
      </c>
      <c r="R512" t="s">
        <v>51</v>
      </c>
      <c r="S512">
        <v>4</v>
      </c>
      <c r="T512" t="s">
        <v>32</v>
      </c>
      <c r="U512">
        <v>2.65</v>
      </c>
      <c r="V512">
        <v>2.0699999999999998</v>
      </c>
    </row>
    <row r="513" spans="1:22" x14ac:dyDescent="0.25">
      <c r="A513" t="s">
        <v>2469</v>
      </c>
      <c r="B513">
        <v>4</v>
      </c>
      <c r="D513">
        <v>19</v>
      </c>
      <c r="E513" t="s">
        <v>2462</v>
      </c>
      <c r="F513" t="s">
        <v>24</v>
      </c>
      <c r="G513">
        <v>752</v>
      </c>
      <c r="H513" t="s">
        <v>2470</v>
      </c>
      <c r="I513">
        <v>155</v>
      </c>
      <c r="J513" t="s">
        <v>177</v>
      </c>
      <c r="K513">
        <v>4</v>
      </c>
      <c r="L513">
        <v>4</v>
      </c>
      <c r="M513" t="s">
        <v>358</v>
      </c>
      <c r="N513" t="s">
        <v>3882</v>
      </c>
      <c r="O513">
        <v>22</v>
      </c>
      <c r="P513" t="s">
        <v>2021</v>
      </c>
      <c r="Q513">
        <v>2</v>
      </c>
      <c r="R513" t="s">
        <v>51</v>
      </c>
      <c r="S513">
        <v>9</v>
      </c>
      <c r="T513" t="s">
        <v>52</v>
      </c>
      <c r="U513">
        <v>5.61</v>
      </c>
      <c r="V513">
        <v>2.87</v>
      </c>
    </row>
    <row r="514" spans="1:22" x14ac:dyDescent="0.25">
      <c r="A514" t="s">
        <v>2471</v>
      </c>
      <c r="B514">
        <v>4</v>
      </c>
      <c r="D514">
        <v>19</v>
      </c>
      <c r="E514" t="s">
        <v>2462</v>
      </c>
      <c r="F514" t="s">
        <v>24</v>
      </c>
      <c r="G514">
        <v>753</v>
      </c>
      <c r="H514" t="s">
        <v>2472</v>
      </c>
      <c r="I514">
        <v>156</v>
      </c>
      <c r="J514" t="s">
        <v>177</v>
      </c>
      <c r="K514">
        <v>4</v>
      </c>
      <c r="L514">
        <v>4</v>
      </c>
      <c r="M514" t="s">
        <v>358</v>
      </c>
      <c r="N514" t="s">
        <v>3882</v>
      </c>
      <c r="O514">
        <v>22</v>
      </c>
      <c r="P514" t="s">
        <v>2021</v>
      </c>
      <c r="Q514">
        <v>2</v>
      </c>
      <c r="R514" t="s">
        <v>51</v>
      </c>
      <c r="S514">
        <v>10</v>
      </c>
      <c r="T514" t="s">
        <v>53</v>
      </c>
      <c r="U514">
        <v>8.25</v>
      </c>
      <c r="V514">
        <v>4.12</v>
      </c>
    </row>
    <row r="515" spans="1:22" x14ac:dyDescent="0.25">
      <c r="A515" t="s">
        <v>2473</v>
      </c>
      <c r="B515">
        <v>4</v>
      </c>
      <c r="D515">
        <v>19</v>
      </c>
      <c r="E515" t="s">
        <v>2462</v>
      </c>
      <c r="F515" t="s">
        <v>24</v>
      </c>
      <c r="G515">
        <v>741</v>
      </c>
      <c r="H515" t="s">
        <v>2474</v>
      </c>
      <c r="I515">
        <v>172</v>
      </c>
      <c r="J515" t="s">
        <v>179</v>
      </c>
      <c r="K515">
        <v>4</v>
      </c>
      <c r="L515">
        <v>4</v>
      </c>
      <c r="M515" t="s">
        <v>358</v>
      </c>
      <c r="N515" t="s">
        <v>3882</v>
      </c>
      <c r="O515">
        <v>22</v>
      </c>
      <c r="P515" t="s">
        <v>2021</v>
      </c>
      <c r="Q515">
        <v>2</v>
      </c>
      <c r="R515" t="s">
        <v>51</v>
      </c>
      <c r="S515">
        <v>4</v>
      </c>
      <c r="T515" t="s">
        <v>32</v>
      </c>
      <c r="U515">
        <v>2.97</v>
      </c>
      <c r="V515">
        <v>2.2400000000000002</v>
      </c>
    </row>
    <row r="516" spans="1:22" x14ac:dyDescent="0.25">
      <c r="A516" t="s">
        <v>2475</v>
      </c>
      <c r="B516">
        <v>4</v>
      </c>
      <c r="D516">
        <v>19</v>
      </c>
      <c r="E516" t="s">
        <v>2462</v>
      </c>
      <c r="F516" t="s">
        <v>24</v>
      </c>
      <c r="G516">
        <v>742</v>
      </c>
      <c r="H516" t="s">
        <v>2476</v>
      </c>
      <c r="I516">
        <v>170</v>
      </c>
      <c r="J516" t="s">
        <v>179</v>
      </c>
      <c r="K516">
        <v>4</v>
      </c>
      <c r="L516">
        <v>4</v>
      </c>
      <c r="M516" t="s">
        <v>358</v>
      </c>
      <c r="N516" t="s">
        <v>3882</v>
      </c>
      <c r="O516">
        <v>22</v>
      </c>
      <c r="P516" t="s">
        <v>2021</v>
      </c>
      <c r="Q516">
        <v>2</v>
      </c>
      <c r="R516" t="s">
        <v>51</v>
      </c>
      <c r="S516">
        <v>9</v>
      </c>
      <c r="T516" t="s">
        <v>52</v>
      </c>
      <c r="U516">
        <v>5.46</v>
      </c>
      <c r="V516">
        <v>2.69</v>
      </c>
    </row>
    <row r="517" spans="1:22" x14ac:dyDescent="0.25">
      <c r="A517" t="s">
        <v>2477</v>
      </c>
      <c r="B517">
        <v>4</v>
      </c>
      <c r="D517">
        <v>19</v>
      </c>
      <c r="E517" t="s">
        <v>2462</v>
      </c>
      <c r="F517" t="s">
        <v>24</v>
      </c>
      <c r="G517">
        <v>741</v>
      </c>
      <c r="H517" t="s">
        <v>2474</v>
      </c>
      <c r="I517">
        <v>172</v>
      </c>
      <c r="J517" t="s">
        <v>179</v>
      </c>
      <c r="K517">
        <v>4</v>
      </c>
      <c r="L517">
        <v>4</v>
      </c>
      <c r="M517" t="s">
        <v>358</v>
      </c>
      <c r="N517" t="s">
        <v>3882</v>
      </c>
      <c r="O517">
        <v>22</v>
      </c>
      <c r="P517" t="s">
        <v>2021</v>
      </c>
      <c r="Q517">
        <v>2</v>
      </c>
      <c r="R517" t="s">
        <v>51</v>
      </c>
      <c r="S517">
        <v>10</v>
      </c>
      <c r="T517" t="s">
        <v>53</v>
      </c>
      <c r="U517">
        <v>8.42</v>
      </c>
      <c r="V517">
        <v>3.99</v>
      </c>
    </row>
    <row r="518" spans="1:22" x14ac:dyDescent="0.25">
      <c r="A518" t="s">
        <v>2478</v>
      </c>
      <c r="B518">
        <v>5</v>
      </c>
      <c r="C518">
        <v>-1</v>
      </c>
      <c r="D518">
        <v>19</v>
      </c>
      <c r="E518" t="s">
        <v>2462</v>
      </c>
      <c r="F518" t="s">
        <v>24</v>
      </c>
      <c r="G518">
        <v>754</v>
      </c>
      <c r="H518" t="s">
        <v>2468</v>
      </c>
      <c r="I518">
        <v>280</v>
      </c>
      <c r="J518" t="s">
        <v>177</v>
      </c>
      <c r="K518">
        <v>5</v>
      </c>
      <c r="L518">
        <v>5</v>
      </c>
      <c r="M518" t="s">
        <v>358</v>
      </c>
      <c r="N518" t="s">
        <v>3882</v>
      </c>
      <c r="O518">
        <v>22</v>
      </c>
      <c r="P518" t="s">
        <v>2021</v>
      </c>
      <c r="Q518">
        <v>2</v>
      </c>
      <c r="R518" t="s">
        <v>51</v>
      </c>
      <c r="S518">
        <v>4</v>
      </c>
      <c r="T518" t="s">
        <v>32</v>
      </c>
      <c r="U518">
        <v>3.22</v>
      </c>
      <c r="V518">
        <v>2.58</v>
      </c>
    </row>
    <row r="519" spans="1:22" x14ac:dyDescent="0.25">
      <c r="A519" t="s">
        <v>2480</v>
      </c>
      <c r="B519">
        <v>5</v>
      </c>
      <c r="C519">
        <v>-1</v>
      </c>
      <c r="D519">
        <v>19</v>
      </c>
      <c r="E519" t="s">
        <v>2462</v>
      </c>
      <c r="F519" t="s">
        <v>24</v>
      </c>
      <c r="G519">
        <v>755</v>
      </c>
      <c r="H519" t="s">
        <v>2481</v>
      </c>
      <c r="I519">
        <v>276</v>
      </c>
      <c r="J519" t="s">
        <v>177</v>
      </c>
      <c r="K519">
        <v>5</v>
      </c>
      <c r="L519">
        <v>5</v>
      </c>
      <c r="M519" t="s">
        <v>358</v>
      </c>
      <c r="N519" t="s">
        <v>3882</v>
      </c>
      <c r="O519">
        <v>22</v>
      </c>
      <c r="P519" t="s">
        <v>2021</v>
      </c>
      <c r="Q519">
        <v>2</v>
      </c>
      <c r="R519" t="s">
        <v>51</v>
      </c>
      <c r="S519">
        <v>9</v>
      </c>
      <c r="T519" t="s">
        <v>52</v>
      </c>
      <c r="U519">
        <v>6.23</v>
      </c>
      <c r="V519">
        <v>3.33</v>
      </c>
    </row>
    <row r="520" spans="1:22" x14ac:dyDescent="0.25">
      <c r="A520" t="s">
        <v>2482</v>
      </c>
      <c r="B520">
        <v>5</v>
      </c>
      <c r="C520">
        <v>-1</v>
      </c>
      <c r="D520">
        <v>19</v>
      </c>
      <c r="E520" t="s">
        <v>2462</v>
      </c>
      <c r="F520" t="s">
        <v>24</v>
      </c>
      <c r="G520">
        <v>755</v>
      </c>
      <c r="H520" t="s">
        <v>2481</v>
      </c>
      <c r="I520">
        <v>276</v>
      </c>
      <c r="J520" t="s">
        <v>177</v>
      </c>
      <c r="K520">
        <v>5</v>
      </c>
      <c r="L520">
        <v>5</v>
      </c>
      <c r="M520" t="s">
        <v>358</v>
      </c>
      <c r="N520" t="s">
        <v>3882</v>
      </c>
      <c r="O520">
        <v>22</v>
      </c>
      <c r="P520" t="s">
        <v>2021</v>
      </c>
      <c r="Q520">
        <v>2</v>
      </c>
      <c r="R520" t="s">
        <v>51</v>
      </c>
      <c r="S520">
        <v>10</v>
      </c>
      <c r="T520" t="s">
        <v>53</v>
      </c>
      <c r="U520">
        <v>9.4499999999999993</v>
      </c>
      <c r="V520">
        <v>5.29</v>
      </c>
    </row>
    <row r="521" spans="1:22" x14ac:dyDescent="0.25">
      <c r="A521" t="s">
        <v>2483</v>
      </c>
      <c r="B521">
        <v>5</v>
      </c>
      <c r="C521">
        <v>-1</v>
      </c>
      <c r="D521">
        <v>19</v>
      </c>
      <c r="E521" t="s">
        <v>2462</v>
      </c>
      <c r="F521" t="s">
        <v>24</v>
      </c>
      <c r="G521">
        <v>743</v>
      </c>
      <c r="H521" t="s">
        <v>2484</v>
      </c>
      <c r="I521">
        <v>269</v>
      </c>
      <c r="J521" t="s">
        <v>179</v>
      </c>
      <c r="K521">
        <v>5</v>
      </c>
      <c r="L521">
        <v>5</v>
      </c>
      <c r="M521" t="s">
        <v>358</v>
      </c>
      <c r="N521" t="s">
        <v>3882</v>
      </c>
      <c r="O521">
        <v>22</v>
      </c>
      <c r="P521" t="s">
        <v>2021</v>
      </c>
      <c r="Q521">
        <v>2</v>
      </c>
      <c r="R521" t="s">
        <v>51</v>
      </c>
      <c r="S521">
        <v>4</v>
      </c>
      <c r="T521" t="s">
        <v>32</v>
      </c>
      <c r="U521">
        <v>2.99</v>
      </c>
      <c r="V521">
        <v>2.36</v>
      </c>
    </row>
    <row r="522" spans="1:22" x14ac:dyDescent="0.25">
      <c r="A522" t="s">
        <v>2485</v>
      </c>
      <c r="B522">
        <v>5</v>
      </c>
      <c r="C522">
        <v>-1</v>
      </c>
      <c r="D522">
        <v>19</v>
      </c>
      <c r="E522" t="s">
        <v>2462</v>
      </c>
      <c r="F522" t="s">
        <v>24</v>
      </c>
      <c r="G522">
        <v>744</v>
      </c>
      <c r="H522" t="s">
        <v>2486</v>
      </c>
      <c r="I522">
        <v>267</v>
      </c>
      <c r="J522" t="s">
        <v>179</v>
      </c>
      <c r="K522">
        <v>5</v>
      </c>
      <c r="L522">
        <v>5</v>
      </c>
      <c r="M522" t="s">
        <v>358</v>
      </c>
      <c r="N522" t="s">
        <v>3882</v>
      </c>
      <c r="O522">
        <v>22</v>
      </c>
      <c r="P522" t="s">
        <v>2021</v>
      </c>
      <c r="Q522">
        <v>2</v>
      </c>
      <c r="R522" t="s">
        <v>51</v>
      </c>
      <c r="S522">
        <v>9</v>
      </c>
      <c r="T522" t="s">
        <v>52</v>
      </c>
      <c r="U522">
        <v>5.85</v>
      </c>
      <c r="V522">
        <v>3.39</v>
      </c>
    </row>
    <row r="523" spans="1:22" x14ac:dyDescent="0.25">
      <c r="A523" t="s">
        <v>2487</v>
      </c>
      <c r="B523">
        <v>5</v>
      </c>
      <c r="C523">
        <v>-1</v>
      </c>
      <c r="D523">
        <v>19</v>
      </c>
      <c r="E523" t="s">
        <v>2462</v>
      </c>
      <c r="F523" t="s">
        <v>24</v>
      </c>
      <c r="G523">
        <v>743</v>
      </c>
      <c r="H523" t="s">
        <v>2484</v>
      </c>
      <c r="I523">
        <v>269</v>
      </c>
      <c r="J523" t="s">
        <v>179</v>
      </c>
      <c r="K523">
        <v>5</v>
      </c>
      <c r="L523">
        <v>5</v>
      </c>
      <c r="M523" t="s">
        <v>358</v>
      </c>
      <c r="N523" t="s">
        <v>3882</v>
      </c>
      <c r="O523">
        <v>22</v>
      </c>
      <c r="P523" t="s">
        <v>2021</v>
      </c>
      <c r="Q523">
        <v>2</v>
      </c>
      <c r="R523" t="s">
        <v>51</v>
      </c>
      <c r="S523">
        <v>10</v>
      </c>
      <c r="T523" t="s">
        <v>53</v>
      </c>
      <c r="U523">
        <v>8.84</v>
      </c>
      <c r="V523">
        <v>4.87</v>
      </c>
    </row>
    <row r="524" spans="1:22" x14ac:dyDescent="0.25">
      <c r="A524" t="s">
        <v>2488</v>
      </c>
      <c r="B524">
        <v>6</v>
      </c>
      <c r="C524">
        <v>0</v>
      </c>
      <c r="D524">
        <v>19</v>
      </c>
      <c r="E524" t="s">
        <v>2462</v>
      </c>
      <c r="F524" t="s">
        <v>24</v>
      </c>
      <c r="G524">
        <v>756</v>
      </c>
      <c r="H524" t="s">
        <v>2479</v>
      </c>
      <c r="I524">
        <v>233</v>
      </c>
      <c r="J524" t="s">
        <v>177</v>
      </c>
      <c r="K524">
        <v>6</v>
      </c>
      <c r="L524">
        <v>6</v>
      </c>
      <c r="M524" t="s">
        <v>358</v>
      </c>
      <c r="N524" t="s">
        <v>3882</v>
      </c>
      <c r="O524">
        <v>22</v>
      </c>
      <c r="P524" t="s">
        <v>2021</v>
      </c>
      <c r="Q524">
        <v>2</v>
      </c>
      <c r="R524" t="s">
        <v>51</v>
      </c>
      <c r="S524">
        <v>4</v>
      </c>
      <c r="T524" t="s">
        <v>32</v>
      </c>
      <c r="U524">
        <v>2.89</v>
      </c>
      <c r="V524">
        <v>2.25</v>
      </c>
    </row>
    <row r="525" spans="1:22" x14ac:dyDescent="0.25">
      <c r="A525" t="s">
        <v>2490</v>
      </c>
      <c r="B525">
        <v>6</v>
      </c>
      <c r="C525">
        <v>0</v>
      </c>
      <c r="D525">
        <v>19</v>
      </c>
      <c r="E525" t="s">
        <v>2462</v>
      </c>
      <c r="F525" t="s">
        <v>24</v>
      </c>
      <c r="G525">
        <v>757</v>
      </c>
      <c r="H525" t="s">
        <v>2491</v>
      </c>
      <c r="I525">
        <v>230</v>
      </c>
      <c r="J525" t="s">
        <v>177</v>
      </c>
      <c r="K525">
        <v>6</v>
      </c>
      <c r="L525">
        <v>6</v>
      </c>
      <c r="M525" t="s">
        <v>358</v>
      </c>
      <c r="N525" t="s">
        <v>3882</v>
      </c>
      <c r="O525">
        <v>22</v>
      </c>
      <c r="P525" t="s">
        <v>2021</v>
      </c>
      <c r="Q525">
        <v>2</v>
      </c>
      <c r="R525" t="s">
        <v>51</v>
      </c>
      <c r="S525">
        <v>9</v>
      </c>
      <c r="T525" t="s">
        <v>52</v>
      </c>
      <c r="U525">
        <v>5.73</v>
      </c>
      <c r="V525">
        <v>3.55</v>
      </c>
    </row>
    <row r="526" spans="1:22" x14ac:dyDescent="0.25">
      <c r="A526" t="s">
        <v>2492</v>
      </c>
      <c r="B526">
        <v>6</v>
      </c>
      <c r="C526">
        <v>0</v>
      </c>
      <c r="D526">
        <v>19</v>
      </c>
      <c r="E526" t="s">
        <v>2462</v>
      </c>
      <c r="F526" t="s">
        <v>24</v>
      </c>
      <c r="G526">
        <v>758</v>
      </c>
      <c r="H526" t="s">
        <v>2493</v>
      </c>
      <c r="I526">
        <v>232</v>
      </c>
      <c r="J526" t="s">
        <v>177</v>
      </c>
      <c r="K526">
        <v>6</v>
      </c>
      <c r="L526">
        <v>6</v>
      </c>
      <c r="M526" t="s">
        <v>358</v>
      </c>
      <c r="N526" t="s">
        <v>3882</v>
      </c>
      <c r="O526">
        <v>22</v>
      </c>
      <c r="P526" t="s">
        <v>2021</v>
      </c>
      <c r="Q526">
        <v>2</v>
      </c>
      <c r="R526" t="s">
        <v>51</v>
      </c>
      <c r="S526">
        <v>10</v>
      </c>
      <c r="T526" t="s">
        <v>53</v>
      </c>
      <c r="U526">
        <v>8.61</v>
      </c>
      <c r="V526">
        <v>5.1100000000000003</v>
      </c>
    </row>
    <row r="527" spans="1:22" x14ac:dyDescent="0.25">
      <c r="A527" t="s">
        <v>2494</v>
      </c>
      <c r="B527">
        <v>6</v>
      </c>
      <c r="C527">
        <v>0</v>
      </c>
      <c r="D527">
        <v>19</v>
      </c>
      <c r="E527" t="s">
        <v>2462</v>
      </c>
      <c r="F527" t="s">
        <v>24</v>
      </c>
      <c r="G527">
        <v>745</v>
      </c>
      <c r="H527" t="s">
        <v>2495</v>
      </c>
      <c r="I527">
        <v>255</v>
      </c>
      <c r="J527" t="s">
        <v>179</v>
      </c>
      <c r="K527">
        <v>6</v>
      </c>
      <c r="L527">
        <v>6</v>
      </c>
      <c r="M527" t="s">
        <v>358</v>
      </c>
      <c r="N527" t="s">
        <v>3882</v>
      </c>
      <c r="O527">
        <v>22</v>
      </c>
      <c r="P527" t="s">
        <v>2021</v>
      </c>
      <c r="Q527">
        <v>2</v>
      </c>
      <c r="R527" t="s">
        <v>51</v>
      </c>
      <c r="S527">
        <v>4</v>
      </c>
      <c r="T527" t="s">
        <v>32</v>
      </c>
      <c r="U527">
        <v>3.33</v>
      </c>
      <c r="V527">
        <v>2.64</v>
      </c>
    </row>
    <row r="528" spans="1:22" x14ac:dyDescent="0.25">
      <c r="A528" t="s">
        <v>2496</v>
      </c>
      <c r="B528">
        <v>6</v>
      </c>
      <c r="C528">
        <v>0</v>
      </c>
      <c r="D528">
        <v>19</v>
      </c>
      <c r="E528" t="s">
        <v>2462</v>
      </c>
      <c r="F528" t="s">
        <v>24</v>
      </c>
      <c r="G528">
        <v>746</v>
      </c>
      <c r="H528" t="s">
        <v>2497</v>
      </c>
      <c r="I528">
        <v>254</v>
      </c>
      <c r="J528" t="s">
        <v>179</v>
      </c>
      <c r="K528">
        <v>6</v>
      </c>
      <c r="L528">
        <v>6</v>
      </c>
      <c r="M528" t="s">
        <v>358</v>
      </c>
      <c r="N528" t="s">
        <v>3882</v>
      </c>
      <c r="O528">
        <v>22</v>
      </c>
      <c r="P528" t="s">
        <v>2021</v>
      </c>
      <c r="Q528">
        <v>2</v>
      </c>
      <c r="R528" t="s">
        <v>51</v>
      </c>
      <c r="S528">
        <v>9</v>
      </c>
      <c r="T528" t="s">
        <v>52</v>
      </c>
      <c r="U528">
        <v>6.21</v>
      </c>
      <c r="V528">
        <v>3.68</v>
      </c>
    </row>
    <row r="529" spans="1:22" x14ac:dyDescent="0.25">
      <c r="A529" t="s">
        <v>2498</v>
      </c>
      <c r="B529">
        <v>6</v>
      </c>
      <c r="C529">
        <v>0</v>
      </c>
      <c r="D529">
        <v>19</v>
      </c>
      <c r="E529" t="s">
        <v>2462</v>
      </c>
      <c r="F529" t="s">
        <v>24</v>
      </c>
      <c r="G529">
        <v>746</v>
      </c>
      <c r="H529" t="s">
        <v>2497</v>
      </c>
      <c r="I529">
        <v>254</v>
      </c>
      <c r="J529" t="s">
        <v>179</v>
      </c>
      <c r="K529">
        <v>6</v>
      </c>
      <c r="L529">
        <v>6</v>
      </c>
      <c r="M529" t="s">
        <v>358</v>
      </c>
      <c r="N529" t="s">
        <v>3882</v>
      </c>
      <c r="O529">
        <v>22</v>
      </c>
      <c r="P529" t="s">
        <v>2021</v>
      </c>
      <c r="Q529">
        <v>2</v>
      </c>
      <c r="R529" t="s">
        <v>51</v>
      </c>
      <c r="S529">
        <v>10</v>
      </c>
      <c r="T529" t="s">
        <v>53</v>
      </c>
      <c r="U529">
        <v>9.52</v>
      </c>
      <c r="V529">
        <v>5.61</v>
      </c>
    </row>
    <row r="530" spans="1:22" x14ac:dyDescent="0.25">
      <c r="A530" t="s">
        <v>3863</v>
      </c>
      <c r="B530">
        <v>7</v>
      </c>
      <c r="C530">
        <v>1</v>
      </c>
      <c r="D530">
        <v>19</v>
      </c>
      <c r="E530" t="s">
        <v>2462</v>
      </c>
      <c r="F530" t="s">
        <v>24</v>
      </c>
      <c r="G530">
        <v>759</v>
      </c>
      <c r="H530" t="s">
        <v>2489</v>
      </c>
      <c r="I530">
        <v>221</v>
      </c>
      <c r="J530" t="s">
        <v>177</v>
      </c>
      <c r="K530">
        <v>7</v>
      </c>
      <c r="L530">
        <v>7</v>
      </c>
      <c r="M530" t="s">
        <v>358</v>
      </c>
      <c r="N530" t="s">
        <v>3882</v>
      </c>
      <c r="O530">
        <v>22</v>
      </c>
      <c r="P530" t="s">
        <v>2021</v>
      </c>
      <c r="Q530">
        <v>2</v>
      </c>
      <c r="R530" t="s">
        <v>51</v>
      </c>
      <c r="S530">
        <v>4</v>
      </c>
      <c r="T530" t="s">
        <v>32</v>
      </c>
      <c r="U530">
        <v>3.05</v>
      </c>
      <c r="V530">
        <v>2.67</v>
      </c>
    </row>
    <row r="531" spans="1:22" x14ac:dyDescent="0.25">
      <c r="A531" t="s">
        <v>3864</v>
      </c>
      <c r="B531">
        <v>7</v>
      </c>
      <c r="C531">
        <v>1</v>
      </c>
      <c r="D531">
        <v>19</v>
      </c>
      <c r="E531" t="s">
        <v>2462</v>
      </c>
      <c r="F531" t="s">
        <v>24</v>
      </c>
      <c r="G531">
        <v>759</v>
      </c>
      <c r="H531" t="s">
        <v>2489</v>
      </c>
      <c r="I531">
        <v>221</v>
      </c>
      <c r="J531" t="s">
        <v>177</v>
      </c>
      <c r="K531">
        <v>7</v>
      </c>
      <c r="L531">
        <v>7</v>
      </c>
      <c r="M531" t="s">
        <v>358</v>
      </c>
      <c r="N531" t="s">
        <v>3882</v>
      </c>
      <c r="O531">
        <v>22</v>
      </c>
      <c r="P531" t="s">
        <v>2021</v>
      </c>
      <c r="Q531">
        <v>2</v>
      </c>
      <c r="R531" t="s">
        <v>51</v>
      </c>
      <c r="S531">
        <v>9</v>
      </c>
      <c r="T531" t="s">
        <v>52</v>
      </c>
      <c r="U531">
        <v>6.1</v>
      </c>
      <c r="V531">
        <v>4.0599999999999996</v>
      </c>
    </row>
    <row r="532" spans="1:22" x14ac:dyDescent="0.25">
      <c r="A532" t="s">
        <v>3865</v>
      </c>
      <c r="B532">
        <v>7</v>
      </c>
      <c r="C532">
        <v>1</v>
      </c>
      <c r="D532">
        <v>19</v>
      </c>
      <c r="E532" t="s">
        <v>2462</v>
      </c>
      <c r="F532" t="s">
        <v>24</v>
      </c>
      <c r="G532">
        <v>759</v>
      </c>
      <c r="H532" t="s">
        <v>2489</v>
      </c>
      <c r="I532">
        <v>221</v>
      </c>
      <c r="J532" t="s">
        <v>177</v>
      </c>
      <c r="K532">
        <v>7</v>
      </c>
      <c r="L532">
        <v>7</v>
      </c>
      <c r="M532" t="s">
        <v>358</v>
      </c>
      <c r="N532" t="s">
        <v>3882</v>
      </c>
      <c r="O532">
        <v>22</v>
      </c>
      <c r="P532" t="s">
        <v>2021</v>
      </c>
      <c r="Q532">
        <v>2</v>
      </c>
      <c r="R532" t="s">
        <v>51</v>
      </c>
      <c r="S532">
        <v>10</v>
      </c>
      <c r="T532" t="s">
        <v>53</v>
      </c>
      <c r="U532">
        <v>9.19</v>
      </c>
      <c r="V532">
        <v>6.06</v>
      </c>
    </row>
    <row r="533" spans="1:22" x14ac:dyDescent="0.25">
      <c r="A533" t="s">
        <v>2499</v>
      </c>
      <c r="B533">
        <v>7</v>
      </c>
      <c r="C533">
        <v>1</v>
      </c>
      <c r="D533">
        <v>19</v>
      </c>
      <c r="E533" t="s">
        <v>2462</v>
      </c>
      <c r="F533" t="s">
        <v>24</v>
      </c>
      <c r="G533">
        <v>747</v>
      </c>
      <c r="H533" t="s">
        <v>2500</v>
      </c>
      <c r="I533">
        <v>243</v>
      </c>
      <c r="J533" t="s">
        <v>179</v>
      </c>
      <c r="K533">
        <v>7</v>
      </c>
      <c r="L533">
        <v>7</v>
      </c>
      <c r="M533" t="s">
        <v>358</v>
      </c>
      <c r="N533" t="s">
        <v>3882</v>
      </c>
      <c r="O533">
        <v>22</v>
      </c>
      <c r="P533" t="s">
        <v>2021</v>
      </c>
      <c r="Q533">
        <v>2</v>
      </c>
      <c r="R533" t="s">
        <v>51</v>
      </c>
      <c r="S533">
        <v>4</v>
      </c>
      <c r="T533" t="s">
        <v>32</v>
      </c>
      <c r="U533">
        <v>3.26</v>
      </c>
      <c r="V533">
        <v>2.4700000000000002</v>
      </c>
    </row>
    <row r="534" spans="1:22" x14ac:dyDescent="0.25">
      <c r="A534" t="s">
        <v>2501</v>
      </c>
      <c r="B534">
        <v>7</v>
      </c>
      <c r="C534">
        <v>1</v>
      </c>
      <c r="D534">
        <v>19</v>
      </c>
      <c r="E534" t="s">
        <v>2462</v>
      </c>
      <c r="F534" t="s">
        <v>24</v>
      </c>
      <c r="G534">
        <v>747</v>
      </c>
      <c r="H534" t="s">
        <v>2500</v>
      </c>
      <c r="I534">
        <v>243</v>
      </c>
      <c r="J534" t="s">
        <v>179</v>
      </c>
      <c r="K534">
        <v>7</v>
      </c>
      <c r="L534">
        <v>7</v>
      </c>
      <c r="M534" t="s">
        <v>358</v>
      </c>
      <c r="N534" t="s">
        <v>3882</v>
      </c>
      <c r="O534">
        <v>22</v>
      </c>
      <c r="P534" t="s">
        <v>2021</v>
      </c>
      <c r="Q534">
        <v>2</v>
      </c>
      <c r="R534" t="s">
        <v>51</v>
      </c>
      <c r="S534">
        <v>9</v>
      </c>
      <c r="T534" t="s">
        <v>52</v>
      </c>
      <c r="U534">
        <v>5.92</v>
      </c>
      <c r="V534">
        <v>3.79</v>
      </c>
    </row>
    <row r="535" spans="1:22" x14ac:dyDescent="0.25">
      <c r="A535" t="s">
        <v>2502</v>
      </c>
      <c r="B535">
        <v>7</v>
      </c>
      <c r="C535">
        <v>1</v>
      </c>
      <c r="D535">
        <v>19</v>
      </c>
      <c r="E535" t="s">
        <v>2462</v>
      </c>
      <c r="F535" t="s">
        <v>24</v>
      </c>
      <c r="G535">
        <v>747</v>
      </c>
      <c r="H535" t="s">
        <v>2500</v>
      </c>
      <c r="I535">
        <v>243</v>
      </c>
      <c r="J535" t="s">
        <v>179</v>
      </c>
      <c r="K535">
        <v>7</v>
      </c>
      <c r="L535">
        <v>7</v>
      </c>
      <c r="M535" t="s">
        <v>358</v>
      </c>
      <c r="N535" t="s">
        <v>3882</v>
      </c>
      <c r="O535">
        <v>22</v>
      </c>
      <c r="P535" t="s">
        <v>2021</v>
      </c>
      <c r="Q535">
        <v>2</v>
      </c>
      <c r="R535" t="s">
        <v>51</v>
      </c>
      <c r="S535">
        <v>10</v>
      </c>
      <c r="T535" t="s">
        <v>53</v>
      </c>
      <c r="U535">
        <v>9.18</v>
      </c>
      <c r="V535">
        <v>5.54</v>
      </c>
    </row>
    <row r="536" spans="1:22" x14ac:dyDescent="0.25">
      <c r="A536" t="s">
        <v>4673</v>
      </c>
      <c r="B536">
        <v>4</v>
      </c>
      <c r="D536">
        <v>19</v>
      </c>
      <c r="E536" t="s">
        <v>2464</v>
      </c>
      <c r="F536" t="s">
        <v>24</v>
      </c>
      <c r="G536">
        <v>760</v>
      </c>
      <c r="H536" t="s">
        <v>2524</v>
      </c>
      <c r="I536">
        <v>893</v>
      </c>
      <c r="J536" t="s">
        <v>177</v>
      </c>
      <c r="K536">
        <v>4</v>
      </c>
      <c r="L536">
        <v>7</v>
      </c>
      <c r="M536" t="s">
        <v>358</v>
      </c>
      <c r="N536" t="s">
        <v>3882</v>
      </c>
      <c r="O536">
        <v>22</v>
      </c>
      <c r="P536" t="s">
        <v>2021</v>
      </c>
      <c r="Q536">
        <v>2</v>
      </c>
      <c r="R536" t="s">
        <v>51</v>
      </c>
      <c r="S536">
        <v>4</v>
      </c>
      <c r="T536" t="s">
        <v>32</v>
      </c>
      <c r="U536">
        <v>2.99</v>
      </c>
      <c r="V536">
        <v>2.44</v>
      </c>
    </row>
    <row r="537" spans="1:22" x14ac:dyDescent="0.25">
      <c r="A537" t="s">
        <v>2503</v>
      </c>
      <c r="B537">
        <v>4</v>
      </c>
      <c r="D537">
        <v>19</v>
      </c>
      <c r="E537" t="s">
        <v>2464</v>
      </c>
      <c r="F537" t="s">
        <v>24</v>
      </c>
      <c r="G537">
        <v>761</v>
      </c>
      <c r="H537" t="s">
        <v>2504</v>
      </c>
      <c r="I537">
        <v>882</v>
      </c>
      <c r="J537" t="s">
        <v>177</v>
      </c>
      <c r="K537">
        <v>4</v>
      </c>
      <c r="L537">
        <v>7</v>
      </c>
      <c r="M537" t="s">
        <v>358</v>
      </c>
      <c r="N537" t="s">
        <v>3882</v>
      </c>
      <c r="O537">
        <v>22</v>
      </c>
      <c r="P537" t="s">
        <v>2021</v>
      </c>
      <c r="Q537">
        <v>2</v>
      </c>
      <c r="R537" t="s">
        <v>51</v>
      </c>
      <c r="S537">
        <v>9</v>
      </c>
      <c r="T537" t="s">
        <v>52</v>
      </c>
      <c r="U537">
        <v>5.96</v>
      </c>
      <c r="V537">
        <v>3.52</v>
      </c>
    </row>
    <row r="538" spans="1:22" x14ac:dyDescent="0.25">
      <c r="A538" t="s">
        <v>2505</v>
      </c>
      <c r="B538">
        <v>4</v>
      </c>
      <c r="D538">
        <v>19</v>
      </c>
      <c r="E538" t="s">
        <v>2464</v>
      </c>
      <c r="F538" t="s">
        <v>24</v>
      </c>
      <c r="G538">
        <v>762</v>
      </c>
      <c r="H538" t="s">
        <v>2506</v>
      </c>
      <c r="I538">
        <v>885</v>
      </c>
      <c r="J538" t="s">
        <v>177</v>
      </c>
      <c r="K538">
        <v>4</v>
      </c>
      <c r="L538">
        <v>7</v>
      </c>
      <c r="M538" t="s">
        <v>358</v>
      </c>
      <c r="N538" t="s">
        <v>3882</v>
      </c>
      <c r="O538">
        <v>22</v>
      </c>
      <c r="P538" t="s">
        <v>2021</v>
      </c>
      <c r="Q538">
        <v>2</v>
      </c>
      <c r="R538" t="s">
        <v>51</v>
      </c>
      <c r="S538">
        <v>10</v>
      </c>
      <c r="T538" t="s">
        <v>53</v>
      </c>
      <c r="U538">
        <v>8.9499999999999993</v>
      </c>
      <c r="V538">
        <v>5.28</v>
      </c>
    </row>
    <row r="539" spans="1:22" x14ac:dyDescent="0.25">
      <c r="A539" t="s">
        <v>2507</v>
      </c>
      <c r="B539">
        <v>4</v>
      </c>
      <c r="D539">
        <v>19</v>
      </c>
      <c r="E539" t="s">
        <v>2464</v>
      </c>
      <c r="F539" t="s">
        <v>24</v>
      </c>
      <c r="G539">
        <v>748</v>
      </c>
      <c r="H539" t="s">
        <v>2508</v>
      </c>
      <c r="I539">
        <v>939</v>
      </c>
      <c r="J539" t="s">
        <v>179</v>
      </c>
      <c r="K539">
        <v>4</v>
      </c>
      <c r="L539">
        <v>7</v>
      </c>
      <c r="M539" t="s">
        <v>358</v>
      </c>
      <c r="N539" t="s">
        <v>3882</v>
      </c>
      <c r="O539">
        <v>22</v>
      </c>
      <c r="P539" t="s">
        <v>2021</v>
      </c>
      <c r="Q539">
        <v>2</v>
      </c>
      <c r="R539" t="s">
        <v>51</v>
      </c>
      <c r="S539">
        <v>4</v>
      </c>
      <c r="T539" t="s">
        <v>32</v>
      </c>
      <c r="U539">
        <v>3.15</v>
      </c>
      <c r="V539">
        <v>2.4500000000000002</v>
      </c>
    </row>
    <row r="540" spans="1:22" x14ac:dyDescent="0.25">
      <c r="A540" t="s">
        <v>2509</v>
      </c>
      <c r="B540">
        <v>4</v>
      </c>
      <c r="D540">
        <v>19</v>
      </c>
      <c r="E540" t="s">
        <v>2464</v>
      </c>
      <c r="F540" t="s">
        <v>24</v>
      </c>
      <c r="G540">
        <v>749</v>
      </c>
      <c r="H540" t="s">
        <v>2510</v>
      </c>
      <c r="I540">
        <v>934</v>
      </c>
      <c r="J540" t="s">
        <v>179</v>
      </c>
      <c r="K540">
        <v>4</v>
      </c>
      <c r="L540">
        <v>7</v>
      </c>
      <c r="M540" t="s">
        <v>358</v>
      </c>
      <c r="N540" t="s">
        <v>3882</v>
      </c>
      <c r="O540">
        <v>22</v>
      </c>
      <c r="P540" t="s">
        <v>2021</v>
      </c>
      <c r="Q540">
        <v>2</v>
      </c>
      <c r="R540" t="s">
        <v>51</v>
      </c>
      <c r="S540">
        <v>9</v>
      </c>
      <c r="T540" t="s">
        <v>52</v>
      </c>
      <c r="U540">
        <v>5.89</v>
      </c>
      <c r="V540">
        <v>3.47</v>
      </c>
    </row>
    <row r="541" spans="1:22" x14ac:dyDescent="0.25">
      <c r="A541" t="s">
        <v>2511</v>
      </c>
      <c r="B541">
        <v>4</v>
      </c>
      <c r="D541">
        <v>19</v>
      </c>
      <c r="E541" t="s">
        <v>2464</v>
      </c>
      <c r="F541" t="s">
        <v>24</v>
      </c>
      <c r="G541">
        <v>750</v>
      </c>
      <c r="H541" t="s">
        <v>2512</v>
      </c>
      <c r="I541">
        <v>938</v>
      </c>
      <c r="J541" t="s">
        <v>179</v>
      </c>
      <c r="K541">
        <v>4</v>
      </c>
      <c r="L541">
        <v>7</v>
      </c>
      <c r="M541" t="s">
        <v>358</v>
      </c>
      <c r="N541" t="s">
        <v>3882</v>
      </c>
      <c r="O541">
        <v>22</v>
      </c>
      <c r="P541" t="s">
        <v>2021</v>
      </c>
      <c r="Q541">
        <v>2</v>
      </c>
      <c r="R541" t="s">
        <v>51</v>
      </c>
      <c r="S541">
        <v>10</v>
      </c>
      <c r="T541" t="s">
        <v>53</v>
      </c>
      <c r="U541">
        <v>9.0399999999999991</v>
      </c>
      <c r="V541">
        <v>5.13</v>
      </c>
    </row>
    <row r="542" spans="1:22" x14ac:dyDescent="0.25">
      <c r="A542" t="s">
        <v>4674</v>
      </c>
      <c r="B542">
        <v>5</v>
      </c>
      <c r="C542">
        <v>-1</v>
      </c>
      <c r="D542">
        <v>19</v>
      </c>
      <c r="E542" t="s">
        <v>2464</v>
      </c>
      <c r="F542" t="s">
        <v>24</v>
      </c>
      <c r="G542">
        <v>760</v>
      </c>
      <c r="H542" t="s">
        <v>2524</v>
      </c>
      <c r="I542">
        <v>893</v>
      </c>
      <c r="J542" t="s">
        <v>177</v>
      </c>
      <c r="K542">
        <v>4</v>
      </c>
      <c r="L542">
        <v>7</v>
      </c>
      <c r="M542" t="s">
        <v>358</v>
      </c>
      <c r="N542" t="s">
        <v>3882</v>
      </c>
      <c r="O542">
        <v>22</v>
      </c>
      <c r="P542" t="s">
        <v>2021</v>
      </c>
      <c r="Q542">
        <v>2</v>
      </c>
      <c r="R542" t="s">
        <v>51</v>
      </c>
      <c r="S542">
        <v>4</v>
      </c>
      <c r="T542" t="s">
        <v>32</v>
      </c>
      <c r="U542">
        <v>2.99</v>
      </c>
      <c r="V542">
        <v>2.44</v>
      </c>
    </row>
    <row r="543" spans="1:22" x14ac:dyDescent="0.25">
      <c r="A543" t="s">
        <v>2513</v>
      </c>
      <c r="B543">
        <v>5</v>
      </c>
      <c r="C543">
        <v>-1</v>
      </c>
      <c r="D543">
        <v>19</v>
      </c>
      <c r="E543" t="s">
        <v>2464</v>
      </c>
      <c r="F543" t="s">
        <v>24</v>
      </c>
      <c r="G543">
        <v>761</v>
      </c>
      <c r="H543" t="s">
        <v>2504</v>
      </c>
      <c r="I543">
        <v>882</v>
      </c>
      <c r="J543" t="s">
        <v>177</v>
      </c>
      <c r="K543">
        <v>4</v>
      </c>
      <c r="L543">
        <v>7</v>
      </c>
      <c r="M543" t="s">
        <v>358</v>
      </c>
      <c r="N543" t="s">
        <v>3882</v>
      </c>
      <c r="O543">
        <v>22</v>
      </c>
      <c r="P543" t="s">
        <v>2021</v>
      </c>
      <c r="Q543">
        <v>2</v>
      </c>
      <c r="R543" t="s">
        <v>51</v>
      </c>
      <c r="S543">
        <v>9</v>
      </c>
      <c r="T543" t="s">
        <v>52</v>
      </c>
      <c r="U543">
        <v>5.96</v>
      </c>
      <c r="V543">
        <v>3.52</v>
      </c>
    </row>
    <row r="544" spans="1:22" x14ac:dyDescent="0.25">
      <c r="A544" t="s">
        <v>2514</v>
      </c>
      <c r="B544">
        <v>5</v>
      </c>
      <c r="C544">
        <v>-1</v>
      </c>
      <c r="D544">
        <v>19</v>
      </c>
      <c r="E544" t="s">
        <v>2464</v>
      </c>
      <c r="F544" t="s">
        <v>24</v>
      </c>
      <c r="G544">
        <v>762</v>
      </c>
      <c r="H544" t="s">
        <v>2506</v>
      </c>
      <c r="I544">
        <v>885</v>
      </c>
      <c r="J544" t="s">
        <v>177</v>
      </c>
      <c r="K544">
        <v>4</v>
      </c>
      <c r="L544">
        <v>7</v>
      </c>
      <c r="M544" t="s">
        <v>358</v>
      </c>
      <c r="N544" t="s">
        <v>3882</v>
      </c>
      <c r="O544">
        <v>22</v>
      </c>
      <c r="P544" t="s">
        <v>2021</v>
      </c>
      <c r="Q544">
        <v>2</v>
      </c>
      <c r="R544" t="s">
        <v>51</v>
      </c>
      <c r="S544">
        <v>10</v>
      </c>
      <c r="T544" t="s">
        <v>53</v>
      </c>
      <c r="U544">
        <v>8.9499999999999993</v>
      </c>
      <c r="V544">
        <v>5.28</v>
      </c>
    </row>
    <row r="545" spans="1:22" x14ac:dyDescent="0.25">
      <c r="A545" t="s">
        <v>2515</v>
      </c>
      <c r="B545">
        <v>5</v>
      </c>
      <c r="C545">
        <v>-1</v>
      </c>
      <c r="D545">
        <v>19</v>
      </c>
      <c r="E545" t="s">
        <v>2464</v>
      </c>
      <c r="F545" t="s">
        <v>24</v>
      </c>
      <c r="G545">
        <v>748</v>
      </c>
      <c r="H545" t="s">
        <v>2508</v>
      </c>
      <c r="I545">
        <v>939</v>
      </c>
      <c r="J545" t="s">
        <v>179</v>
      </c>
      <c r="K545">
        <v>4</v>
      </c>
      <c r="L545">
        <v>7</v>
      </c>
      <c r="M545" t="s">
        <v>358</v>
      </c>
      <c r="N545" t="s">
        <v>3882</v>
      </c>
      <c r="O545">
        <v>22</v>
      </c>
      <c r="P545" t="s">
        <v>2021</v>
      </c>
      <c r="Q545">
        <v>2</v>
      </c>
      <c r="R545" t="s">
        <v>51</v>
      </c>
      <c r="S545">
        <v>4</v>
      </c>
      <c r="T545" t="s">
        <v>32</v>
      </c>
      <c r="U545">
        <v>3.15</v>
      </c>
      <c r="V545">
        <v>2.4500000000000002</v>
      </c>
    </row>
    <row r="546" spans="1:22" x14ac:dyDescent="0.25">
      <c r="A546" t="s">
        <v>2516</v>
      </c>
      <c r="B546">
        <v>5</v>
      </c>
      <c r="C546">
        <v>-1</v>
      </c>
      <c r="D546">
        <v>19</v>
      </c>
      <c r="E546" t="s">
        <v>2464</v>
      </c>
      <c r="F546" t="s">
        <v>24</v>
      </c>
      <c r="G546">
        <v>749</v>
      </c>
      <c r="H546" t="s">
        <v>2510</v>
      </c>
      <c r="I546">
        <v>934</v>
      </c>
      <c r="J546" t="s">
        <v>179</v>
      </c>
      <c r="K546">
        <v>4</v>
      </c>
      <c r="L546">
        <v>7</v>
      </c>
      <c r="M546" t="s">
        <v>358</v>
      </c>
      <c r="N546" t="s">
        <v>3882</v>
      </c>
      <c r="O546">
        <v>22</v>
      </c>
      <c r="P546" t="s">
        <v>2021</v>
      </c>
      <c r="Q546">
        <v>2</v>
      </c>
      <c r="R546" t="s">
        <v>51</v>
      </c>
      <c r="S546">
        <v>9</v>
      </c>
      <c r="T546" t="s">
        <v>52</v>
      </c>
      <c r="U546">
        <v>5.89</v>
      </c>
      <c r="V546">
        <v>3.47</v>
      </c>
    </row>
    <row r="547" spans="1:22" x14ac:dyDescent="0.25">
      <c r="A547" t="s">
        <v>2517</v>
      </c>
      <c r="B547">
        <v>5</v>
      </c>
      <c r="C547">
        <v>-1</v>
      </c>
      <c r="D547">
        <v>19</v>
      </c>
      <c r="E547" t="s">
        <v>2464</v>
      </c>
      <c r="F547" t="s">
        <v>24</v>
      </c>
      <c r="G547">
        <v>750</v>
      </c>
      <c r="H547" t="s">
        <v>2512</v>
      </c>
      <c r="I547">
        <v>938</v>
      </c>
      <c r="J547" t="s">
        <v>179</v>
      </c>
      <c r="K547">
        <v>4</v>
      </c>
      <c r="L547">
        <v>7</v>
      </c>
      <c r="M547" t="s">
        <v>358</v>
      </c>
      <c r="N547" t="s">
        <v>3882</v>
      </c>
      <c r="O547">
        <v>22</v>
      </c>
      <c r="P547" t="s">
        <v>2021</v>
      </c>
      <c r="Q547">
        <v>2</v>
      </c>
      <c r="R547" t="s">
        <v>51</v>
      </c>
      <c r="S547">
        <v>10</v>
      </c>
      <c r="T547" t="s">
        <v>53</v>
      </c>
      <c r="U547">
        <v>9.0399999999999991</v>
      </c>
      <c r="V547">
        <v>5.13</v>
      </c>
    </row>
    <row r="548" spans="1:22" x14ac:dyDescent="0.25">
      <c r="A548" t="s">
        <v>4675</v>
      </c>
      <c r="B548">
        <v>6</v>
      </c>
      <c r="C548">
        <v>0</v>
      </c>
      <c r="D548">
        <v>19</v>
      </c>
      <c r="E548" t="s">
        <v>2464</v>
      </c>
      <c r="F548" t="s">
        <v>24</v>
      </c>
      <c r="G548">
        <v>760</v>
      </c>
      <c r="H548" t="s">
        <v>2524</v>
      </c>
      <c r="I548">
        <v>893</v>
      </c>
      <c r="J548" t="s">
        <v>177</v>
      </c>
      <c r="K548">
        <v>4</v>
      </c>
      <c r="L548">
        <v>7</v>
      </c>
      <c r="M548" t="s">
        <v>358</v>
      </c>
      <c r="N548" t="s">
        <v>3882</v>
      </c>
      <c r="O548">
        <v>22</v>
      </c>
      <c r="P548" t="s">
        <v>2021</v>
      </c>
      <c r="Q548">
        <v>2</v>
      </c>
      <c r="R548" t="s">
        <v>51</v>
      </c>
      <c r="S548">
        <v>4</v>
      </c>
      <c r="T548" t="s">
        <v>32</v>
      </c>
      <c r="U548">
        <v>2.99</v>
      </c>
      <c r="V548">
        <v>2.44</v>
      </c>
    </row>
    <row r="549" spans="1:22" x14ac:dyDescent="0.25">
      <c r="A549" t="s">
        <v>2518</v>
      </c>
      <c r="B549">
        <v>6</v>
      </c>
      <c r="C549">
        <v>0</v>
      </c>
      <c r="D549">
        <v>19</v>
      </c>
      <c r="E549" t="s">
        <v>2464</v>
      </c>
      <c r="F549" t="s">
        <v>24</v>
      </c>
      <c r="G549">
        <v>761</v>
      </c>
      <c r="H549" t="s">
        <v>2504</v>
      </c>
      <c r="I549">
        <v>882</v>
      </c>
      <c r="J549" t="s">
        <v>177</v>
      </c>
      <c r="K549">
        <v>4</v>
      </c>
      <c r="L549">
        <v>7</v>
      </c>
      <c r="M549" t="s">
        <v>358</v>
      </c>
      <c r="N549" t="s">
        <v>3882</v>
      </c>
      <c r="O549">
        <v>22</v>
      </c>
      <c r="P549" t="s">
        <v>2021</v>
      </c>
      <c r="Q549">
        <v>2</v>
      </c>
      <c r="R549" t="s">
        <v>51</v>
      </c>
      <c r="S549">
        <v>9</v>
      </c>
      <c r="T549" t="s">
        <v>52</v>
      </c>
      <c r="U549">
        <v>5.96</v>
      </c>
      <c r="V549">
        <v>3.52</v>
      </c>
    </row>
    <row r="550" spans="1:22" x14ac:dyDescent="0.25">
      <c r="A550" t="s">
        <v>2519</v>
      </c>
      <c r="B550">
        <v>6</v>
      </c>
      <c r="C550">
        <v>0</v>
      </c>
      <c r="D550">
        <v>19</v>
      </c>
      <c r="E550" t="s">
        <v>2464</v>
      </c>
      <c r="F550" t="s">
        <v>24</v>
      </c>
      <c r="G550">
        <v>762</v>
      </c>
      <c r="H550" t="s">
        <v>2506</v>
      </c>
      <c r="I550">
        <v>885</v>
      </c>
      <c r="J550" t="s">
        <v>177</v>
      </c>
      <c r="K550">
        <v>4</v>
      </c>
      <c r="L550">
        <v>7</v>
      </c>
      <c r="M550" t="s">
        <v>358</v>
      </c>
      <c r="N550" t="s">
        <v>3882</v>
      </c>
      <c r="O550">
        <v>22</v>
      </c>
      <c r="P550" t="s">
        <v>2021</v>
      </c>
      <c r="Q550">
        <v>2</v>
      </c>
      <c r="R550" t="s">
        <v>51</v>
      </c>
      <c r="S550">
        <v>10</v>
      </c>
      <c r="T550" t="s">
        <v>53</v>
      </c>
      <c r="U550">
        <v>8.9499999999999993</v>
      </c>
      <c r="V550">
        <v>5.28</v>
      </c>
    </row>
    <row r="551" spans="1:22" x14ac:dyDescent="0.25">
      <c r="A551" t="s">
        <v>2520</v>
      </c>
      <c r="B551">
        <v>6</v>
      </c>
      <c r="C551">
        <v>0</v>
      </c>
      <c r="D551">
        <v>19</v>
      </c>
      <c r="E551" t="s">
        <v>2464</v>
      </c>
      <c r="F551" t="s">
        <v>24</v>
      </c>
      <c r="G551">
        <v>748</v>
      </c>
      <c r="H551" t="s">
        <v>2508</v>
      </c>
      <c r="I551">
        <v>939</v>
      </c>
      <c r="J551" t="s">
        <v>179</v>
      </c>
      <c r="K551">
        <v>4</v>
      </c>
      <c r="L551">
        <v>7</v>
      </c>
      <c r="M551" t="s">
        <v>358</v>
      </c>
      <c r="N551" t="s">
        <v>3882</v>
      </c>
      <c r="O551">
        <v>22</v>
      </c>
      <c r="P551" t="s">
        <v>2021</v>
      </c>
      <c r="Q551">
        <v>2</v>
      </c>
      <c r="R551" t="s">
        <v>51</v>
      </c>
      <c r="S551">
        <v>4</v>
      </c>
      <c r="T551" t="s">
        <v>32</v>
      </c>
      <c r="U551">
        <v>3.15</v>
      </c>
      <c r="V551">
        <v>2.4500000000000002</v>
      </c>
    </row>
    <row r="552" spans="1:22" x14ac:dyDescent="0.25">
      <c r="A552" t="s">
        <v>2521</v>
      </c>
      <c r="B552">
        <v>6</v>
      </c>
      <c r="C552">
        <v>0</v>
      </c>
      <c r="D552">
        <v>19</v>
      </c>
      <c r="E552" t="s">
        <v>2464</v>
      </c>
      <c r="F552" t="s">
        <v>24</v>
      </c>
      <c r="G552">
        <v>749</v>
      </c>
      <c r="H552" t="s">
        <v>2510</v>
      </c>
      <c r="I552">
        <v>934</v>
      </c>
      <c r="J552" t="s">
        <v>179</v>
      </c>
      <c r="K552">
        <v>4</v>
      </c>
      <c r="L552">
        <v>7</v>
      </c>
      <c r="M552" t="s">
        <v>358</v>
      </c>
      <c r="N552" t="s">
        <v>3882</v>
      </c>
      <c r="O552">
        <v>22</v>
      </c>
      <c r="P552" t="s">
        <v>2021</v>
      </c>
      <c r="Q552">
        <v>2</v>
      </c>
      <c r="R552" t="s">
        <v>51</v>
      </c>
      <c r="S552">
        <v>9</v>
      </c>
      <c r="T552" t="s">
        <v>52</v>
      </c>
      <c r="U552">
        <v>5.89</v>
      </c>
      <c r="V552">
        <v>3.47</v>
      </c>
    </row>
    <row r="553" spans="1:22" x14ac:dyDescent="0.25">
      <c r="A553" t="s">
        <v>2522</v>
      </c>
      <c r="B553">
        <v>6</v>
      </c>
      <c r="C553">
        <v>0</v>
      </c>
      <c r="D553">
        <v>19</v>
      </c>
      <c r="E553" t="s">
        <v>2464</v>
      </c>
      <c r="F553" t="s">
        <v>24</v>
      </c>
      <c r="G553">
        <v>750</v>
      </c>
      <c r="H553" t="s">
        <v>2512</v>
      </c>
      <c r="I553">
        <v>938</v>
      </c>
      <c r="J553" t="s">
        <v>179</v>
      </c>
      <c r="K553">
        <v>4</v>
      </c>
      <c r="L553">
        <v>7</v>
      </c>
      <c r="M553" t="s">
        <v>358</v>
      </c>
      <c r="N553" t="s">
        <v>3882</v>
      </c>
      <c r="O553">
        <v>22</v>
      </c>
      <c r="P553" t="s">
        <v>2021</v>
      </c>
      <c r="Q553">
        <v>2</v>
      </c>
      <c r="R553" t="s">
        <v>51</v>
      </c>
      <c r="S553">
        <v>10</v>
      </c>
      <c r="T553" t="s">
        <v>53</v>
      </c>
      <c r="U553">
        <v>9.0399999999999991</v>
      </c>
      <c r="V553">
        <v>5.13</v>
      </c>
    </row>
    <row r="554" spans="1:22" x14ac:dyDescent="0.25">
      <c r="A554" t="s">
        <v>2523</v>
      </c>
      <c r="B554">
        <v>7</v>
      </c>
      <c r="C554">
        <v>1</v>
      </c>
      <c r="D554">
        <v>19</v>
      </c>
      <c r="E554" t="s">
        <v>2464</v>
      </c>
      <c r="F554" t="s">
        <v>24</v>
      </c>
      <c r="G554">
        <v>760</v>
      </c>
      <c r="H554" t="s">
        <v>2524</v>
      </c>
      <c r="I554">
        <v>893</v>
      </c>
      <c r="J554" t="s">
        <v>177</v>
      </c>
      <c r="K554">
        <v>4</v>
      </c>
      <c r="L554">
        <v>7</v>
      </c>
      <c r="M554" t="s">
        <v>358</v>
      </c>
      <c r="N554" t="s">
        <v>3882</v>
      </c>
      <c r="O554">
        <v>22</v>
      </c>
      <c r="P554" t="s">
        <v>2021</v>
      </c>
      <c r="Q554">
        <v>2</v>
      </c>
      <c r="R554" t="s">
        <v>51</v>
      </c>
      <c r="S554">
        <v>4</v>
      </c>
      <c r="T554" t="s">
        <v>32</v>
      </c>
      <c r="U554">
        <v>2.99</v>
      </c>
      <c r="V554">
        <v>2.44</v>
      </c>
    </row>
    <row r="555" spans="1:22" x14ac:dyDescent="0.25">
      <c r="A555" t="s">
        <v>2525</v>
      </c>
      <c r="B555">
        <v>7</v>
      </c>
      <c r="C555">
        <v>1</v>
      </c>
      <c r="D555">
        <v>19</v>
      </c>
      <c r="E555" t="s">
        <v>2464</v>
      </c>
      <c r="F555" t="s">
        <v>24</v>
      </c>
      <c r="G555">
        <v>761</v>
      </c>
      <c r="H555" t="s">
        <v>2504</v>
      </c>
      <c r="I555">
        <v>882</v>
      </c>
      <c r="J555" t="s">
        <v>177</v>
      </c>
      <c r="K555">
        <v>4</v>
      </c>
      <c r="L555">
        <v>7</v>
      </c>
      <c r="M555" t="s">
        <v>358</v>
      </c>
      <c r="N555" t="s">
        <v>3882</v>
      </c>
      <c r="O555">
        <v>22</v>
      </c>
      <c r="P555" t="s">
        <v>2021</v>
      </c>
      <c r="Q555">
        <v>2</v>
      </c>
      <c r="R555" t="s">
        <v>51</v>
      </c>
      <c r="S555">
        <v>9</v>
      </c>
      <c r="T555" t="s">
        <v>52</v>
      </c>
      <c r="U555">
        <v>5.96</v>
      </c>
      <c r="V555">
        <v>3.52</v>
      </c>
    </row>
    <row r="556" spans="1:22" x14ac:dyDescent="0.25">
      <c r="A556" t="s">
        <v>2526</v>
      </c>
      <c r="B556">
        <v>7</v>
      </c>
      <c r="C556">
        <v>1</v>
      </c>
      <c r="D556">
        <v>19</v>
      </c>
      <c r="E556" t="s">
        <v>2464</v>
      </c>
      <c r="F556" t="s">
        <v>24</v>
      </c>
      <c r="G556">
        <v>762</v>
      </c>
      <c r="H556" t="s">
        <v>2506</v>
      </c>
      <c r="I556">
        <v>885</v>
      </c>
      <c r="J556" t="s">
        <v>177</v>
      </c>
      <c r="K556">
        <v>4</v>
      </c>
      <c r="L556">
        <v>7</v>
      </c>
      <c r="M556" t="s">
        <v>358</v>
      </c>
      <c r="N556" t="s">
        <v>3882</v>
      </c>
      <c r="O556">
        <v>22</v>
      </c>
      <c r="P556" t="s">
        <v>2021</v>
      </c>
      <c r="Q556">
        <v>2</v>
      </c>
      <c r="R556" t="s">
        <v>51</v>
      </c>
      <c r="S556">
        <v>10</v>
      </c>
      <c r="T556" t="s">
        <v>53</v>
      </c>
      <c r="U556">
        <v>8.9499999999999993</v>
      </c>
      <c r="V556">
        <v>5.28</v>
      </c>
    </row>
    <row r="557" spans="1:22" x14ac:dyDescent="0.25">
      <c r="A557" t="s">
        <v>2527</v>
      </c>
      <c r="B557">
        <v>7</v>
      </c>
      <c r="C557">
        <v>1</v>
      </c>
      <c r="D557">
        <v>19</v>
      </c>
      <c r="E557" t="s">
        <v>2464</v>
      </c>
      <c r="F557" t="s">
        <v>24</v>
      </c>
      <c r="G557">
        <v>748</v>
      </c>
      <c r="H557" t="s">
        <v>2508</v>
      </c>
      <c r="I557">
        <v>939</v>
      </c>
      <c r="J557" t="s">
        <v>179</v>
      </c>
      <c r="K557">
        <v>4</v>
      </c>
      <c r="L557">
        <v>7</v>
      </c>
      <c r="M557" t="s">
        <v>358</v>
      </c>
      <c r="N557" t="s">
        <v>3882</v>
      </c>
      <c r="O557">
        <v>22</v>
      </c>
      <c r="P557" t="s">
        <v>2021</v>
      </c>
      <c r="Q557">
        <v>2</v>
      </c>
      <c r="R557" t="s">
        <v>51</v>
      </c>
      <c r="S557">
        <v>4</v>
      </c>
      <c r="T557" t="s">
        <v>32</v>
      </c>
      <c r="U557">
        <v>3.15</v>
      </c>
      <c r="V557">
        <v>2.4500000000000002</v>
      </c>
    </row>
    <row r="558" spans="1:22" x14ac:dyDescent="0.25">
      <c r="A558" t="s">
        <v>2528</v>
      </c>
      <c r="B558">
        <v>7</v>
      </c>
      <c r="C558">
        <v>1</v>
      </c>
      <c r="D558">
        <v>19</v>
      </c>
      <c r="E558" t="s">
        <v>2464</v>
      </c>
      <c r="F558" t="s">
        <v>24</v>
      </c>
      <c r="G558">
        <v>749</v>
      </c>
      <c r="H558" t="s">
        <v>2510</v>
      </c>
      <c r="I558">
        <v>934</v>
      </c>
      <c r="J558" t="s">
        <v>179</v>
      </c>
      <c r="K558">
        <v>4</v>
      </c>
      <c r="L558">
        <v>7</v>
      </c>
      <c r="M558" t="s">
        <v>358</v>
      </c>
      <c r="N558" t="s">
        <v>3882</v>
      </c>
      <c r="O558">
        <v>22</v>
      </c>
      <c r="P558" t="s">
        <v>2021</v>
      </c>
      <c r="Q558">
        <v>2</v>
      </c>
      <c r="R558" t="s">
        <v>51</v>
      </c>
      <c r="S558">
        <v>9</v>
      </c>
      <c r="T558" t="s">
        <v>52</v>
      </c>
      <c r="U558">
        <v>5.89</v>
      </c>
      <c r="V558">
        <v>3.47</v>
      </c>
    </row>
    <row r="559" spans="1:22" x14ac:dyDescent="0.25">
      <c r="A559" t="s">
        <v>2529</v>
      </c>
      <c r="B559">
        <v>7</v>
      </c>
      <c r="C559">
        <v>1</v>
      </c>
      <c r="D559">
        <v>19</v>
      </c>
      <c r="E559" t="s">
        <v>2464</v>
      </c>
      <c r="F559" t="s">
        <v>24</v>
      </c>
      <c r="G559">
        <v>750</v>
      </c>
      <c r="H559" t="s">
        <v>2512</v>
      </c>
      <c r="I559">
        <v>938</v>
      </c>
      <c r="J559" t="s">
        <v>179</v>
      </c>
      <c r="K559">
        <v>4</v>
      </c>
      <c r="L559">
        <v>7</v>
      </c>
      <c r="M559" t="s">
        <v>358</v>
      </c>
      <c r="N559" t="s">
        <v>3882</v>
      </c>
      <c r="O559">
        <v>22</v>
      </c>
      <c r="P559" t="s">
        <v>2021</v>
      </c>
      <c r="Q559">
        <v>2</v>
      </c>
      <c r="R559" t="s">
        <v>51</v>
      </c>
      <c r="S559">
        <v>10</v>
      </c>
      <c r="T559" t="s">
        <v>53</v>
      </c>
      <c r="U559">
        <v>9.0399999999999991</v>
      </c>
      <c r="V559">
        <v>5.13</v>
      </c>
    </row>
    <row r="560" spans="1:22" x14ac:dyDescent="0.25">
      <c r="A560" t="s">
        <v>2530</v>
      </c>
      <c r="B560">
        <v>10</v>
      </c>
      <c r="C560">
        <v>4</v>
      </c>
      <c r="D560">
        <v>19</v>
      </c>
      <c r="E560" t="s">
        <v>2458</v>
      </c>
      <c r="F560" t="s">
        <v>24</v>
      </c>
      <c r="G560">
        <v>740</v>
      </c>
      <c r="H560" t="s">
        <v>2531</v>
      </c>
      <c r="I560">
        <v>208</v>
      </c>
      <c r="J560" t="s">
        <v>177</v>
      </c>
      <c r="K560">
        <v>10</v>
      </c>
      <c r="L560">
        <v>10</v>
      </c>
      <c r="M560" t="s">
        <v>358</v>
      </c>
      <c r="N560" t="s">
        <v>3881</v>
      </c>
      <c r="O560">
        <v>22</v>
      </c>
      <c r="P560" t="s">
        <v>2021</v>
      </c>
      <c r="Q560">
        <v>1</v>
      </c>
      <c r="R560" t="s">
        <v>28</v>
      </c>
      <c r="S560">
        <v>4</v>
      </c>
      <c r="T560" t="s">
        <v>32</v>
      </c>
      <c r="U560">
        <v>5.38</v>
      </c>
      <c r="V560">
        <v>3.91</v>
      </c>
    </row>
    <row r="561" spans="1:22" x14ac:dyDescent="0.25">
      <c r="A561" t="s">
        <v>2532</v>
      </c>
      <c r="B561">
        <v>10</v>
      </c>
      <c r="C561">
        <v>4</v>
      </c>
      <c r="D561">
        <v>19</v>
      </c>
      <c r="E561" t="s">
        <v>2458</v>
      </c>
      <c r="F561" t="s">
        <v>24</v>
      </c>
      <c r="G561">
        <v>639</v>
      </c>
      <c r="H561" t="s">
        <v>2533</v>
      </c>
      <c r="I561">
        <v>209</v>
      </c>
      <c r="J561" t="s">
        <v>177</v>
      </c>
      <c r="K561">
        <v>10</v>
      </c>
      <c r="L561">
        <v>10</v>
      </c>
      <c r="M561" t="s">
        <v>358</v>
      </c>
      <c r="N561" t="s">
        <v>3881</v>
      </c>
      <c r="O561">
        <v>22</v>
      </c>
      <c r="P561" t="s">
        <v>2021</v>
      </c>
      <c r="Q561">
        <v>1</v>
      </c>
      <c r="R561" t="s">
        <v>28</v>
      </c>
      <c r="S561">
        <v>9</v>
      </c>
      <c r="T561" t="s">
        <v>52</v>
      </c>
      <c r="U561">
        <v>7.65</v>
      </c>
      <c r="V561">
        <v>5.28</v>
      </c>
    </row>
    <row r="562" spans="1:22" x14ac:dyDescent="0.25">
      <c r="A562" t="s">
        <v>2534</v>
      </c>
      <c r="B562">
        <v>10</v>
      </c>
      <c r="C562">
        <v>4</v>
      </c>
      <c r="D562">
        <v>19</v>
      </c>
      <c r="E562" t="s">
        <v>2458</v>
      </c>
      <c r="F562" t="s">
        <v>24</v>
      </c>
      <c r="G562">
        <v>639</v>
      </c>
      <c r="H562" t="s">
        <v>2533</v>
      </c>
      <c r="I562">
        <v>209</v>
      </c>
      <c r="J562" t="s">
        <v>177</v>
      </c>
      <c r="K562">
        <v>10</v>
      </c>
      <c r="L562">
        <v>10</v>
      </c>
      <c r="M562" t="s">
        <v>358</v>
      </c>
      <c r="N562" t="s">
        <v>3881</v>
      </c>
      <c r="O562">
        <v>22</v>
      </c>
      <c r="P562" t="s">
        <v>2021</v>
      </c>
      <c r="Q562">
        <v>1</v>
      </c>
      <c r="R562" t="s">
        <v>28</v>
      </c>
      <c r="S562">
        <v>10</v>
      </c>
      <c r="T562" t="s">
        <v>53</v>
      </c>
      <c r="U562">
        <v>13.04</v>
      </c>
      <c r="V562">
        <v>8.41</v>
      </c>
    </row>
    <row r="563" spans="1:22" x14ac:dyDescent="0.25">
      <c r="A563" t="s">
        <v>2535</v>
      </c>
      <c r="B563">
        <v>10</v>
      </c>
      <c r="C563">
        <v>4</v>
      </c>
      <c r="D563">
        <v>19</v>
      </c>
      <c r="E563" t="s">
        <v>2458</v>
      </c>
      <c r="F563" t="s">
        <v>24</v>
      </c>
      <c r="G563">
        <v>721</v>
      </c>
      <c r="H563" t="s">
        <v>2536</v>
      </c>
      <c r="I563">
        <v>234</v>
      </c>
      <c r="J563" t="s">
        <v>179</v>
      </c>
      <c r="K563">
        <v>10</v>
      </c>
      <c r="L563">
        <v>10</v>
      </c>
      <c r="M563" t="s">
        <v>358</v>
      </c>
      <c r="N563" t="s">
        <v>3881</v>
      </c>
      <c r="O563">
        <v>22</v>
      </c>
      <c r="P563" t="s">
        <v>2021</v>
      </c>
      <c r="Q563">
        <v>1</v>
      </c>
      <c r="R563" t="s">
        <v>28</v>
      </c>
      <c r="S563">
        <v>4</v>
      </c>
      <c r="T563" t="s">
        <v>32</v>
      </c>
      <c r="U563">
        <v>5.12</v>
      </c>
      <c r="V563">
        <v>3.35</v>
      </c>
    </row>
    <row r="564" spans="1:22" x14ac:dyDescent="0.25">
      <c r="A564" t="s">
        <v>2537</v>
      </c>
      <c r="B564">
        <v>10</v>
      </c>
      <c r="C564">
        <v>4</v>
      </c>
      <c r="D564">
        <v>19</v>
      </c>
      <c r="E564" t="s">
        <v>2458</v>
      </c>
      <c r="F564" t="s">
        <v>24</v>
      </c>
      <c r="G564">
        <v>722</v>
      </c>
      <c r="H564" t="s">
        <v>2538</v>
      </c>
      <c r="I564">
        <v>233</v>
      </c>
      <c r="J564" t="s">
        <v>179</v>
      </c>
      <c r="K564">
        <v>10</v>
      </c>
      <c r="L564">
        <v>10</v>
      </c>
      <c r="M564" t="s">
        <v>358</v>
      </c>
      <c r="N564" t="s">
        <v>3881</v>
      </c>
      <c r="O564">
        <v>22</v>
      </c>
      <c r="P564" t="s">
        <v>2021</v>
      </c>
      <c r="Q564">
        <v>1</v>
      </c>
      <c r="R564" t="s">
        <v>28</v>
      </c>
      <c r="S564">
        <v>9</v>
      </c>
      <c r="T564" t="s">
        <v>52</v>
      </c>
      <c r="U564">
        <v>5.93</v>
      </c>
      <c r="V564">
        <v>4.5</v>
      </c>
    </row>
    <row r="565" spans="1:22" x14ac:dyDescent="0.25">
      <c r="A565" t="s">
        <v>2539</v>
      </c>
      <c r="B565">
        <v>10</v>
      </c>
      <c r="C565">
        <v>4</v>
      </c>
      <c r="D565">
        <v>19</v>
      </c>
      <c r="E565" t="s">
        <v>2458</v>
      </c>
      <c r="F565" t="s">
        <v>24</v>
      </c>
      <c r="G565">
        <v>722</v>
      </c>
      <c r="H565" t="s">
        <v>2538</v>
      </c>
      <c r="I565">
        <v>233</v>
      </c>
      <c r="J565" t="s">
        <v>179</v>
      </c>
      <c r="K565">
        <v>10</v>
      </c>
      <c r="L565">
        <v>10</v>
      </c>
      <c r="M565" t="s">
        <v>358</v>
      </c>
      <c r="N565" t="s">
        <v>3881</v>
      </c>
      <c r="O565">
        <v>22</v>
      </c>
      <c r="P565" t="s">
        <v>2021</v>
      </c>
      <c r="Q565">
        <v>1</v>
      </c>
      <c r="R565" t="s">
        <v>28</v>
      </c>
      <c r="S565">
        <v>10</v>
      </c>
      <c r="T565" t="s">
        <v>53</v>
      </c>
      <c r="U565">
        <v>11.08</v>
      </c>
      <c r="V565">
        <v>7.05</v>
      </c>
    </row>
    <row r="566" spans="1:22" x14ac:dyDescent="0.25">
      <c r="A566" t="s">
        <v>2540</v>
      </c>
      <c r="B566">
        <v>11</v>
      </c>
      <c r="C566">
        <v>5</v>
      </c>
      <c r="D566">
        <v>19</v>
      </c>
      <c r="E566" t="s">
        <v>2458</v>
      </c>
      <c r="F566" t="s">
        <v>24</v>
      </c>
      <c r="G566">
        <v>640</v>
      </c>
      <c r="H566" t="s">
        <v>2541</v>
      </c>
      <c r="I566">
        <v>190</v>
      </c>
      <c r="J566" t="s">
        <v>177</v>
      </c>
      <c r="K566">
        <v>11</v>
      </c>
      <c r="L566">
        <v>11</v>
      </c>
      <c r="M566" t="s">
        <v>358</v>
      </c>
      <c r="N566" t="s">
        <v>3881</v>
      </c>
      <c r="O566">
        <v>22</v>
      </c>
      <c r="P566" t="s">
        <v>2021</v>
      </c>
      <c r="Q566">
        <v>1</v>
      </c>
      <c r="R566" t="s">
        <v>28</v>
      </c>
      <c r="S566">
        <v>4</v>
      </c>
      <c r="T566" t="s">
        <v>32</v>
      </c>
      <c r="U566">
        <v>5.8</v>
      </c>
      <c r="V566">
        <v>4.22</v>
      </c>
    </row>
    <row r="567" spans="1:22" x14ac:dyDescent="0.25">
      <c r="A567" t="s">
        <v>2542</v>
      </c>
      <c r="B567">
        <v>11</v>
      </c>
      <c r="C567">
        <v>5</v>
      </c>
      <c r="D567">
        <v>19</v>
      </c>
      <c r="E567" t="s">
        <v>2458</v>
      </c>
      <c r="F567" t="s">
        <v>24</v>
      </c>
      <c r="G567">
        <v>641</v>
      </c>
      <c r="H567" t="s">
        <v>2543</v>
      </c>
      <c r="I567">
        <v>189</v>
      </c>
      <c r="J567" t="s">
        <v>177</v>
      </c>
      <c r="K567">
        <v>11</v>
      </c>
      <c r="L567">
        <v>11</v>
      </c>
      <c r="M567" t="s">
        <v>358</v>
      </c>
      <c r="N567" t="s">
        <v>3881</v>
      </c>
      <c r="O567">
        <v>22</v>
      </c>
      <c r="P567" t="s">
        <v>2021</v>
      </c>
      <c r="Q567">
        <v>1</v>
      </c>
      <c r="R567" t="s">
        <v>28</v>
      </c>
      <c r="S567">
        <v>9</v>
      </c>
      <c r="T567" t="s">
        <v>52</v>
      </c>
      <c r="U567">
        <v>7.98</v>
      </c>
      <c r="V567">
        <v>5.94</v>
      </c>
    </row>
    <row r="568" spans="1:22" x14ac:dyDescent="0.25">
      <c r="A568" t="s">
        <v>2544</v>
      </c>
      <c r="B568">
        <v>11</v>
      </c>
      <c r="C568">
        <v>5</v>
      </c>
      <c r="D568">
        <v>19</v>
      </c>
      <c r="E568" t="s">
        <v>2458</v>
      </c>
      <c r="F568" t="s">
        <v>24</v>
      </c>
      <c r="G568">
        <v>640</v>
      </c>
      <c r="H568" t="s">
        <v>2541</v>
      </c>
      <c r="I568">
        <v>190</v>
      </c>
      <c r="J568" t="s">
        <v>177</v>
      </c>
      <c r="K568">
        <v>11</v>
      </c>
      <c r="L568">
        <v>11</v>
      </c>
      <c r="M568" t="s">
        <v>358</v>
      </c>
      <c r="N568" t="s">
        <v>3881</v>
      </c>
      <c r="O568">
        <v>22</v>
      </c>
      <c r="P568" t="s">
        <v>2021</v>
      </c>
      <c r="Q568">
        <v>1</v>
      </c>
      <c r="R568" t="s">
        <v>28</v>
      </c>
      <c r="S568">
        <v>10</v>
      </c>
      <c r="T568" t="s">
        <v>53</v>
      </c>
      <c r="U568">
        <v>13.84</v>
      </c>
      <c r="V568">
        <v>9.3800000000000008</v>
      </c>
    </row>
    <row r="569" spans="1:22" x14ac:dyDescent="0.25">
      <c r="A569" t="s">
        <v>2545</v>
      </c>
      <c r="B569">
        <v>11</v>
      </c>
      <c r="C569">
        <v>5</v>
      </c>
      <c r="D569">
        <v>19</v>
      </c>
      <c r="E569" t="s">
        <v>2458</v>
      </c>
      <c r="F569" t="s">
        <v>24</v>
      </c>
      <c r="G569">
        <v>723</v>
      </c>
      <c r="H569" t="s">
        <v>2546</v>
      </c>
      <c r="I569">
        <v>266</v>
      </c>
      <c r="J569" t="s">
        <v>179</v>
      </c>
      <c r="K569">
        <v>11</v>
      </c>
      <c r="L569">
        <v>11</v>
      </c>
      <c r="M569" t="s">
        <v>358</v>
      </c>
      <c r="N569" t="s">
        <v>3881</v>
      </c>
      <c r="O569">
        <v>22</v>
      </c>
      <c r="P569" t="s">
        <v>2021</v>
      </c>
      <c r="Q569">
        <v>1</v>
      </c>
      <c r="R569" t="s">
        <v>28</v>
      </c>
      <c r="S569">
        <v>4</v>
      </c>
      <c r="T569" t="s">
        <v>32</v>
      </c>
      <c r="U569">
        <v>5.32</v>
      </c>
      <c r="V569">
        <v>3.67</v>
      </c>
    </row>
    <row r="570" spans="1:22" x14ac:dyDescent="0.25">
      <c r="A570" t="s">
        <v>2547</v>
      </c>
      <c r="B570">
        <v>11</v>
      </c>
      <c r="C570">
        <v>5</v>
      </c>
      <c r="D570">
        <v>19</v>
      </c>
      <c r="E570" t="s">
        <v>2458</v>
      </c>
      <c r="F570" t="s">
        <v>24</v>
      </c>
      <c r="G570">
        <v>723</v>
      </c>
      <c r="H570" t="s">
        <v>2546</v>
      </c>
      <c r="I570">
        <v>266</v>
      </c>
      <c r="J570" t="s">
        <v>179</v>
      </c>
      <c r="K570">
        <v>11</v>
      </c>
      <c r="L570">
        <v>11</v>
      </c>
      <c r="M570" t="s">
        <v>358</v>
      </c>
      <c r="N570" t="s">
        <v>3881</v>
      </c>
      <c r="O570">
        <v>22</v>
      </c>
      <c r="P570" t="s">
        <v>2021</v>
      </c>
      <c r="Q570">
        <v>1</v>
      </c>
      <c r="R570" t="s">
        <v>28</v>
      </c>
      <c r="S570">
        <v>9</v>
      </c>
      <c r="T570" t="s">
        <v>52</v>
      </c>
      <c r="U570">
        <v>6.77</v>
      </c>
      <c r="V570">
        <v>4.8</v>
      </c>
    </row>
    <row r="571" spans="1:22" x14ac:dyDescent="0.25">
      <c r="A571" t="s">
        <v>2548</v>
      </c>
      <c r="B571">
        <v>11</v>
      </c>
      <c r="C571">
        <v>5</v>
      </c>
      <c r="D571">
        <v>19</v>
      </c>
      <c r="E571" t="s">
        <v>2458</v>
      </c>
      <c r="F571" t="s">
        <v>24</v>
      </c>
      <c r="G571">
        <v>723</v>
      </c>
      <c r="H571" t="s">
        <v>2546</v>
      </c>
      <c r="I571">
        <v>266</v>
      </c>
      <c r="J571" t="s">
        <v>179</v>
      </c>
      <c r="K571">
        <v>11</v>
      </c>
      <c r="L571">
        <v>11</v>
      </c>
      <c r="M571" t="s">
        <v>358</v>
      </c>
      <c r="N571" t="s">
        <v>3881</v>
      </c>
      <c r="O571">
        <v>22</v>
      </c>
      <c r="P571" t="s">
        <v>2021</v>
      </c>
      <c r="Q571">
        <v>1</v>
      </c>
      <c r="R571" t="s">
        <v>28</v>
      </c>
      <c r="S571">
        <v>10</v>
      </c>
      <c r="T571" t="s">
        <v>53</v>
      </c>
      <c r="U571">
        <v>12.09</v>
      </c>
      <c r="V571">
        <v>7.6</v>
      </c>
    </row>
    <row r="572" spans="1:22" x14ac:dyDescent="0.25">
      <c r="A572" t="s">
        <v>2549</v>
      </c>
      <c r="B572">
        <v>12</v>
      </c>
      <c r="C572">
        <v>6</v>
      </c>
      <c r="D572">
        <v>19</v>
      </c>
      <c r="E572" t="s">
        <v>2458</v>
      </c>
      <c r="F572" t="s">
        <v>24</v>
      </c>
      <c r="G572">
        <v>642</v>
      </c>
      <c r="H572" t="s">
        <v>2550</v>
      </c>
      <c r="I572">
        <v>228</v>
      </c>
      <c r="J572" t="s">
        <v>177</v>
      </c>
      <c r="K572">
        <v>12</v>
      </c>
      <c r="L572">
        <v>12</v>
      </c>
      <c r="M572" t="s">
        <v>358</v>
      </c>
      <c r="N572" t="s">
        <v>3881</v>
      </c>
      <c r="O572">
        <v>22</v>
      </c>
      <c r="P572" t="s">
        <v>2021</v>
      </c>
      <c r="Q572">
        <v>1</v>
      </c>
      <c r="R572" t="s">
        <v>28</v>
      </c>
      <c r="S572">
        <v>4</v>
      </c>
      <c r="T572" t="s">
        <v>32</v>
      </c>
      <c r="U572">
        <v>7.6</v>
      </c>
      <c r="V572">
        <v>5.63</v>
      </c>
    </row>
    <row r="573" spans="1:22" x14ac:dyDescent="0.25">
      <c r="A573" t="s">
        <v>2551</v>
      </c>
      <c r="B573">
        <v>12</v>
      </c>
      <c r="C573">
        <v>6</v>
      </c>
      <c r="D573">
        <v>19</v>
      </c>
      <c r="E573" t="s">
        <v>2458</v>
      </c>
      <c r="F573" t="s">
        <v>24</v>
      </c>
      <c r="G573">
        <v>642</v>
      </c>
      <c r="H573" t="s">
        <v>2550</v>
      </c>
      <c r="I573">
        <v>228</v>
      </c>
      <c r="J573" t="s">
        <v>177</v>
      </c>
      <c r="K573">
        <v>12</v>
      </c>
      <c r="L573">
        <v>12</v>
      </c>
      <c r="M573" t="s">
        <v>358</v>
      </c>
      <c r="N573" t="s">
        <v>3881</v>
      </c>
      <c r="O573">
        <v>22</v>
      </c>
      <c r="P573" t="s">
        <v>2021</v>
      </c>
      <c r="Q573">
        <v>1</v>
      </c>
      <c r="R573" t="s">
        <v>28</v>
      </c>
      <c r="S573">
        <v>9</v>
      </c>
      <c r="T573" t="s">
        <v>52</v>
      </c>
      <c r="U573">
        <v>10.11</v>
      </c>
      <c r="V573">
        <v>6.63</v>
      </c>
    </row>
    <row r="574" spans="1:22" x14ac:dyDescent="0.25">
      <c r="A574" t="s">
        <v>2552</v>
      </c>
      <c r="B574">
        <v>12</v>
      </c>
      <c r="C574">
        <v>6</v>
      </c>
      <c r="D574">
        <v>19</v>
      </c>
      <c r="E574" t="s">
        <v>2458</v>
      </c>
      <c r="F574" t="s">
        <v>24</v>
      </c>
      <c r="G574">
        <v>642</v>
      </c>
      <c r="H574" t="s">
        <v>2550</v>
      </c>
      <c r="I574">
        <v>228</v>
      </c>
      <c r="J574" t="s">
        <v>177</v>
      </c>
      <c r="K574">
        <v>12</v>
      </c>
      <c r="L574">
        <v>12</v>
      </c>
      <c r="M574" t="s">
        <v>358</v>
      </c>
      <c r="N574" t="s">
        <v>3881</v>
      </c>
      <c r="O574">
        <v>22</v>
      </c>
      <c r="P574" t="s">
        <v>2021</v>
      </c>
      <c r="Q574">
        <v>1</v>
      </c>
      <c r="R574" t="s">
        <v>28</v>
      </c>
      <c r="S574">
        <v>10</v>
      </c>
      <c r="T574" t="s">
        <v>53</v>
      </c>
      <c r="U574">
        <v>17.72</v>
      </c>
      <c r="V574">
        <v>11.44</v>
      </c>
    </row>
    <row r="575" spans="1:22" x14ac:dyDescent="0.25">
      <c r="A575" t="s">
        <v>2553</v>
      </c>
      <c r="B575">
        <v>12</v>
      </c>
      <c r="C575">
        <v>6</v>
      </c>
      <c r="D575">
        <v>19</v>
      </c>
      <c r="E575" t="s">
        <v>2458</v>
      </c>
      <c r="F575" t="s">
        <v>24</v>
      </c>
      <c r="G575">
        <v>724</v>
      </c>
      <c r="H575" t="s">
        <v>2554</v>
      </c>
      <c r="I575">
        <v>217</v>
      </c>
      <c r="J575" t="s">
        <v>179</v>
      </c>
      <c r="K575">
        <v>12</v>
      </c>
      <c r="L575">
        <v>12</v>
      </c>
      <c r="M575" t="s">
        <v>358</v>
      </c>
      <c r="N575" t="s">
        <v>3881</v>
      </c>
      <c r="O575">
        <v>22</v>
      </c>
      <c r="P575" t="s">
        <v>2021</v>
      </c>
      <c r="Q575">
        <v>1</v>
      </c>
      <c r="R575" t="s">
        <v>28</v>
      </c>
      <c r="S575">
        <v>4</v>
      </c>
      <c r="T575" t="s">
        <v>32</v>
      </c>
      <c r="U575">
        <v>5.16</v>
      </c>
      <c r="V575">
        <v>3.58</v>
      </c>
    </row>
    <row r="576" spans="1:22" x14ac:dyDescent="0.25">
      <c r="A576" t="s">
        <v>2555</v>
      </c>
      <c r="B576">
        <v>12</v>
      </c>
      <c r="C576">
        <v>6</v>
      </c>
      <c r="D576">
        <v>19</v>
      </c>
      <c r="E576" t="s">
        <v>2458</v>
      </c>
      <c r="F576" t="s">
        <v>24</v>
      </c>
      <c r="G576">
        <v>724</v>
      </c>
      <c r="H576" t="s">
        <v>2554</v>
      </c>
      <c r="I576">
        <v>217</v>
      </c>
      <c r="J576" t="s">
        <v>179</v>
      </c>
      <c r="K576">
        <v>12</v>
      </c>
      <c r="L576">
        <v>12</v>
      </c>
      <c r="M576" t="s">
        <v>358</v>
      </c>
      <c r="N576" t="s">
        <v>3881</v>
      </c>
      <c r="O576">
        <v>22</v>
      </c>
      <c r="P576" t="s">
        <v>2021</v>
      </c>
      <c r="Q576">
        <v>1</v>
      </c>
      <c r="R576" t="s">
        <v>28</v>
      </c>
      <c r="S576">
        <v>9</v>
      </c>
      <c r="T576" t="s">
        <v>52</v>
      </c>
      <c r="U576">
        <v>6.15</v>
      </c>
      <c r="V576">
        <v>4.57</v>
      </c>
    </row>
    <row r="577" spans="1:22" x14ac:dyDescent="0.25">
      <c r="A577" t="s">
        <v>2556</v>
      </c>
      <c r="B577">
        <v>12</v>
      </c>
      <c r="C577">
        <v>6</v>
      </c>
      <c r="D577">
        <v>19</v>
      </c>
      <c r="E577" t="s">
        <v>2458</v>
      </c>
      <c r="F577" t="s">
        <v>24</v>
      </c>
      <c r="G577">
        <v>724</v>
      </c>
      <c r="H577" t="s">
        <v>2554</v>
      </c>
      <c r="I577">
        <v>217</v>
      </c>
      <c r="J577" t="s">
        <v>179</v>
      </c>
      <c r="K577">
        <v>12</v>
      </c>
      <c r="L577">
        <v>12</v>
      </c>
      <c r="M577" t="s">
        <v>358</v>
      </c>
      <c r="N577" t="s">
        <v>3881</v>
      </c>
      <c r="O577">
        <v>22</v>
      </c>
      <c r="P577" t="s">
        <v>2021</v>
      </c>
      <c r="Q577">
        <v>1</v>
      </c>
      <c r="R577" t="s">
        <v>28</v>
      </c>
      <c r="S577">
        <v>10</v>
      </c>
      <c r="T577" t="s">
        <v>53</v>
      </c>
      <c r="U577">
        <v>11.3</v>
      </c>
      <c r="V577">
        <v>7.25</v>
      </c>
    </row>
    <row r="578" spans="1:22" x14ac:dyDescent="0.25">
      <c r="A578" t="s">
        <v>2557</v>
      </c>
      <c r="B578">
        <v>13</v>
      </c>
      <c r="C578">
        <v>7</v>
      </c>
      <c r="D578">
        <v>19</v>
      </c>
      <c r="E578" t="s">
        <v>2458</v>
      </c>
      <c r="F578" t="s">
        <v>24</v>
      </c>
      <c r="G578">
        <v>643</v>
      </c>
      <c r="H578" t="s">
        <v>2558</v>
      </c>
      <c r="I578">
        <v>196</v>
      </c>
      <c r="J578" t="s">
        <v>177</v>
      </c>
      <c r="K578">
        <v>13</v>
      </c>
      <c r="L578">
        <v>13</v>
      </c>
      <c r="M578" t="s">
        <v>358</v>
      </c>
      <c r="N578" t="s">
        <v>3881</v>
      </c>
      <c r="O578">
        <v>22</v>
      </c>
      <c r="P578" t="s">
        <v>2021</v>
      </c>
      <c r="Q578">
        <v>1</v>
      </c>
      <c r="R578" t="s">
        <v>28</v>
      </c>
      <c r="S578">
        <v>4</v>
      </c>
      <c r="T578" t="s">
        <v>32</v>
      </c>
      <c r="U578">
        <v>7.82</v>
      </c>
      <c r="V578">
        <v>5.19</v>
      </c>
    </row>
    <row r="579" spans="1:22" x14ac:dyDescent="0.25">
      <c r="A579" t="s">
        <v>2559</v>
      </c>
      <c r="B579">
        <v>13</v>
      </c>
      <c r="C579">
        <v>7</v>
      </c>
      <c r="D579">
        <v>19</v>
      </c>
      <c r="E579" t="s">
        <v>2458</v>
      </c>
      <c r="F579" t="s">
        <v>24</v>
      </c>
      <c r="G579">
        <v>644</v>
      </c>
      <c r="H579" t="s">
        <v>2560</v>
      </c>
      <c r="I579">
        <v>194</v>
      </c>
      <c r="J579" t="s">
        <v>177</v>
      </c>
      <c r="K579">
        <v>13</v>
      </c>
      <c r="L579">
        <v>13</v>
      </c>
      <c r="M579" t="s">
        <v>358</v>
      </c>
      <c r="N579" t="s">
        <v>3881</v>
      </c>
      <c r="O579">
        <v>22</v>
      </c>
      <c r="P579" t="s">
        <v>2021</v>
      </c>
      <c r="Q579">
        <v>1</v>
      </c>
      <c r="R579" t="s">
        <v>28</v>
      </c>
      <c r="S579">
        <v>9</v>
      </c>
      <c r="T579" t="s">
        <v>52</v>
      </c>
      <c r="U579">
        <v>9.49</v>
      </c>
      <c r="V579">
        <v>5.99</v>
      </c>
    </row>
    <row r="580" spans="1:22" x14ac:dyDescent="0.25">
      <c r="A580" t="s">
        <v>2561</v>
      </c>
      <c r="B580">
        <v>13</v>
      </c>
      <c r="C580">
        <v>7</v>
      </c>
      <c r="D580">
        <v>19</v>
      </c>
      <c r="E580" t="s">
        <v>2458</v>
      </c>
      <c r="F580" t="s">
        <v>24</v>
      </c>
      <c r="G580">
        <v>645</v>
      </c>
      <c r="H580" t="s">
        <v>2562</v>
      </c>
      <c r="I580">
        <v>197</v>
      </c>
      <c r="J580" t="s">
        <v>177</v>
      </c>
      <c r="K580">
        <v>13</v>
      </c>
      <c r="L580">
        <v>13</v>
      </c>
      <c r="M580" t="s">
        <v>358</v>
      </c>
      <c r="N580" t="s">
        <v>3881</v>
      </c>
      <c r="O580">
        <v>22</v>
      </c>
      <c r="P580" t="s">
        <v>2021</v>
      </c>
      <c r="Q580">
        <v>1</v>
      </c>
      <c r="R580" t="s">
        <v>28</v>
      </c>
      <c r="S580">
        <v>10</v>
      </c>
      <c r="T580" t="s">
        <v>53</v>
      </c>
      <c r="U580">
        <v>17.32</v>
      </c>
      <c r="V580">
        <v>10.31</v>
      </c>
    </row>
    <row r="581" spans="1:22" x14ac:dyDescent="0.25">
      <c r="A581" t="s">
        <v>2563</v>
      </c>
      <c r="B581">
        <v>13</v>
      </c>
      <c r="C581">
        <v>7</v>
      </c>
      <c r="D581">
        <v>19</v>
      </c>
      <c r="E581" t="s">
        <v>2458</v>
      </c>
      <c r="F581" t="s">
        <v>24</v>
      </c>
      <c r="G581">
        <v>725</v>
      </c>
      <c r="H581" t="s">
        <v>2564</v>
      </c>
      <c r="I581">
        <v>204</v>
      </c>
      <c r="J581" t="s">
        <v>179</v>
      </c>
      <c r="K581">
        <v>13</v>
      </c>
      <c r="L581">
        <v>13</v>
      </c>
      <c r="M581" t="s">
        <v>358</v>
      </c>
      <c r="N581" t="s">
        <v>3881</v>
      </c>
      <c r="O581">
        <v>22</v>
      </c>
      <c r="P581" t="s">
        <v>2021</v>
      </c>
      <c r="Q581">
        <v>1</v>
      </c>
      <c r="R581" t="s">
        <v>28</v>
      </c>
      <c r="S581">
        <v>4</v>
      </c>
      <c r="T581" t="s">
        <v>32</v>
      </c>
      <c r="U581">
        <v>5.0599999999999996</v>
      </c>
      <c r="V581">
        <v>3.76</v>
      </c>
    </row>
    <row r="582" spans="1:22" x14ac:dyDescent="0.25">
      <c r="A582" t="s">
        <v>2565</v>
      </c>
      <c r="B582">
        <v>13</v>
      </c>
      <c r="C582">
        <v>7</v>
      </c>
      <c r="D582">
        <v>19</v>
      </c>
      <c r="E582" t="s">
        <v>2458</v>
      </c>
      <c r="F582" t="s">
        <v>24</v>
      </c>
      <c r="G582">
        <v>726</v>
      </c>
      <c r="H582" t="s">
        <v>2566</v>
      </c>
      <c r="I582">
        <v>203</v>
      </c>
      <c r="J582" t="s">
        <v>179</v>
      </c>
      <c r="K582">
        <v>13</v>
      </c>
      <c r="L582">
        <v>13</v>
      </c>
      <c r="M582" t="s">
        <v>358</v>
      </c>
      <c r="N582" t="s">
        <v>3881</v>
      </c>
      <c r="O582">
        <v>22</v>
      </c>
      <c r="P582" t="s">
        <v>2021</v>
      </c>
      <c r="Q582">
        <v>1</v>
      </c>
      <c r="R582" t="s">
        <v>28</v>
      </c>
      <c r="S582">
        <v>9</v>
      </c>
      <c r="T582" t="s">
        <v>52</v>
      </c>
      <c r="U582">
        <v>5.8</v>
      </c>
      <c r="V582">
        <v>4.66</v>
      </c>
    </row>
    <row r="583" spans="1:22" x14ac:dyDescent="0.25">
      <c r="A583" t="s">
        <v>2567</v>
      </c>
      <c r="B583">
        <v>13</v>
      </c>
      <c r="C583">
        <v>7</v>
      </c>
      <c r="D583">
        <v>19</v>
      </c>
      <c r="E583" t="s">
        <v>2458</v>
      </c>
      <c r="F583" t="s">
        <v>24</v>
      </c>
      <c r="G583">
        <v>725</v>
      </c>
      <c r="H583" t="s">
        <v>2564</v>
      </c>
      <c r="I583">
        <v>204</v>
      </c>
      <c r="J583" t="s">
        <v>179</v>
      </c>
      <c r="K583">
        <v>13</v>
      </c>
      <c r="L583">
        <v>13</v>
      </c>
      <c r="M583" t="s">
        <v>358</v>
      </c>
      <c r="N583" t="s">
        <v>3881</v>
      </c>
      <c r="O583">
        <v>22</v>
      </c>
      <c r="P583" t="s">
        <v>2021</v>
      </c>
      <c r="Q583">
        <v>1</v>
      </c>
      <c r="R583" t="s">
        <v>28</v>
      </c>
      <c r="S583">
        <v>10</v>
      </c>
      <c r="T583" t="s">
        <v>53</v>
      </c>
      <c r="U583">
        <v>10.85</v>
      </c>
      <c r="V583">
        <v>7.61</v>
      </c>
    </row>
    <row r="584" spans="1:22" x14ac:dyDescent="0.25">
      <c r="A584" t="s">
        <v>2568</v>
      </c>
      <c r="B584">
        <v>14</v>
      </c>
      <c r="C584">
        <v>8</v>
      </c>
      <c r="D584">
        <v>19</v>
      </c>
      <c r="E584" t="s">
        <v>2458</v>
      </c>
      <c r="F584" t="s">
        <v>24</v>
      </c>
      <c r="G584">
        <v>610</v>
      </c>
      <c r="H584" t="s">
        <v>2569</v>
      </c>
      <c r="I584">
        <v>201</v>
      </c>
      <c r="J584" t="s">
        <v>177</v>
      </c>
      <c r="K584">
        <v>14</v>
      </c>
      <c r="L584">
        <v>14</v>
      </c>
      <c r="M584" t="s">
        <v>358</v>
      </c>
      <c r="N584" t="s">
        <v>3881</v>
      </c>
      <c r="O584">
        <v>22</v>
      </c>
      <c r="P584" t="s">
        <v>2021</v>
      </c>
      <c r="Q584">
        <v>1</v>
      </c>
      <c r="R584" t="s">
        <v>28</v>
      </c>
      <c r="S584">
        <v>4</v>
      </c>
      <c r="T584" t="s">
        <v>32</v>
      </c>
      <c r="U584">
        <v>8.44</v>
      </c>
      <c r="V584">
        <v>5.81</v>
      </c>
    </row>
    <row r="585" spans="1:22" x14ac:dyDescent="0.25">
      <c r="A585" t="s">
        <v>2570</v>
      </c>
      <c r="B585">
        <v>14</v>
      </c>
      <c r="C585">
        <v>8</v>
      </c>
      <c r="D585">
        <v>19</v>
      </c>
      <c r="E585" t="s">
        <v>2458</v>
      </c>
      <c r="F585" t="s">
        <v>24</v>
      </c>
      <c r="G585">
        <v>610</v>
      </c>
      <c r="H585" t="s">
        <v>2569</v>
      </c>
      <c r="I585">
        <v>201</v>
      </c>
      <c r="J585" t="s">
        <v>177</v>
      </c>
      <c r="K585">
        <v>14</v>
      </c>
      <c r="L585">
        <v>14</v>
      </c>
      <c r="M585" t="s">
        <v>358</v>
      </c>
      <c r="N585" t="s">
        <v>3881</v>
      </c>
      <c r="O585">
        <v>22</v>
      </c>
      <c r="P585" t="s">
        <v>2021</v>
      </c>
      <c r="Q585">
        <v>1</v>
      </c>
      <c r="R585" t="s">
        <v>28</v>
      </c>
      <c r="S585">
        <v>9</v>
      </c>
      <c r="T585" t="s">
        <v>52</v>
      </c>
      <c r="U585">
        <v>11.19</v>
      </c>
      <c r="V585">
        <v>7.48</v>
      </c>
    </row>
    <row r="586" spans="1:22" x14ac:dyDescent="0.25">
      <c r="A586" t="s">
        <v>2571</v>
      </c>
      <c r="B586">
        <v>14</v>
      </c>
      <c r="C586">
        <v>8</v>
      </c>
      <c r="D586">
        <v>19</v>
      </c>
      <c r="E586" t="s">
        <v>2458</v>
      </c>
      <c r="F586" t="s">
        <v>24</v>
      </c>
      <c r="G586">
        <v>610</v>
      </c>
      <c r="H586" t="s">
        <v>2569</v>
      </c>
      <c r="I586">
        <v>201</v>
      </c>
      <c r="J586" t="s">
        <v>177</v>
      </c>
      <c r="K586">
        <v>14</v>
      </c>
      <c r="L586">
        <v>14</v>
      </c>
      <c r="M586" t="s">
        <v>358</v>
      </c>
      <c r="N586" t="s">
        <v>3881</v>
      </c>
      <c r="O586">
        <v>22</v>
      </c>
      <c r="P586" t="s">
        <v>2021</v>
      </c>
      <c r="Q586">
        <v>1</v>
      </c>
      <c r="R586" t="s">
        <v>28</v>
      </c>
      <c r="S586">
        <v>10</v>
      </c>
      <c r="T586" t="s">
        <v>53</v>
      </c>
      <c r="U586">
        <v>19.64</v>
      </c>
      <c r="V586">
        <v>12.35</v>
      </c>
    </row>
    <row r="587" spans="1:22" x14ac:dyDescent="0.25">
      <c r="A587" t="s">
        <v>2572</v>
      </c>
      <c r="B587">
        <v>14</v>
      </c>
      <c r="C587">
        <v>8</v>
      </c>
      <c r="D587">
        <v>19</v>
      </c>
      <c r="E587" t="s">
        <v>2458</v>
      </c>
      <c r="F587" t="s">
        <v>24</v>
      </c>
      <c r="G587">
        <v>727</v>
      </c>
      <c r="H587" t="s">
        <v>2573</v>
      </c>
      <c r="I587">
        <v>191</v>
      </c>
      <c r="J587" t="s">
        <v>179</v>
      </c>
      <c r="K587">
        <v>14</v>
      </c>
      <c r="L587">
        <v>14</v>
      </c>
      <c r="M587" t="s">
        <v>358</v>
      </c>
      <c r="N587" t="s">
        <v>3881</v>
      </c>
      <c r="O587">
        <v>22</v>
      </c>
      <c r="P587" t="s">
        <v>2021</v>
      </c>
      <c r="Q587">
        <v>1</v>
      </c>
      <c r="R587" t="s">
        <v>28</v>
      </c>
      <c r="S587">
        <v>4</v>
      </c>
      <c r="T587" t="s">
        <v>32</v>
      </c>
      <c r="U587">
        <v>5.68</v>
      </c>
      <c r="V587">
        <v>4.24</v>
      </c>
    </row>
    <row r="588" spans="1:22" x14ac:dyDescent="0.25">
      <c r="A588" t="s">
        <v>2574</v>
      </c>
      <c r="B588">
        <v>14</v>
      </c>
      <c r="C588">
        <v>8</v>
      </c>
      <c r="D588">
        <v>19</v>
      </c>
      <c r="E588" t="s">
        <v>2458</v>
      </c>
      <c r="F588" t="s">
        <v>24</v>
      </c>
      <c r="G588">
        <v>727</v>
      </c>
      <c r="H588" t="s">
        <v>2573</v>
      </c>
      <c r="I588">
        <v>191</v>
      </c>
      <c r="J588" t="s">
        <v>179</v>
      </c>
      <c r="K588">
        <v>14</v>
      </c>
      <c r="L588">
        <v>14</v>
      </c>
      <c r="M588" t="s">
        <v>358</v>
      </c>
      <c r="N588" t="s">
        <v>3881</v>
      </c>
      <c r="O588">
        <v>22</v>
      </c>
      <c r="P588" t="s">
        <v>2021</v>
      </c>
      <c r="Q588">
        <v>1</v>
      </c>
      <c r="R588" t="s">
        <v>28</v>
      </c>
      <c r="S588">
        <v>9</v>
      </c>
      <c r="T588" t="s">
        <v>52</v>
      </c>
      <c r="U588">
        <v>6.58</v>
      </c>
      <c r="V588">
        <v>5</v>
      </c>
    </row>
    <row r="589" spans="1:22" x14ac:dyDescent="0.25">
      <c r="A589" t="s">
        <v>2575</v>
      </c>
      <c r="B589">
        <v>14</v>
      </c>
      <c r="C589">
        <v>8</v>
      </c>
      <c r="D589">
        <v>19</v>
      </c>
      <c r="E589" t="s">
        <v>2458</v>
      </c>
      <c r="F589" t="s">
        <v>24</v>
      </c>
      <c r="G589">
        <v>727</v>
      </c>
      <c r="H589" t="s">
        <v>2573</v>
      </c>
      <c r="I589">
        <v>191</v>
      </c>
      <c r="J589" t="s">
        <v>179</v>
      </c>
      <c r="K589">
        <v>14</v>
      </c>
      <c r="L589">
        <v>14</v>
      </c>
      <c r="M589" t="s">
        <v>358</v>
      </c>
      <c r="N589" t="s">
        <v>3881</v>
      </c>
      <c r="O589">
        <v>22</v>
      </c>
      <c r="P589" t="s">
        <v>2021</v>
      </c>
      <c r="Q589">
        <v>1</v>
      </c>
      <c r="R589" t="s">
        <v>28</v>
      </c>
      <c r="S589">
        <v>10</v>
      </c>
      <c r="T589" t="s">
        <v>53</v>
      </c>
      <c r="U589">
        <v>12.26</v>
      </c>
      <c r="V589">
        <v>8.5399999999999991</v>
      </c>
    </row>
    <row r="590" spans="1:22" x14ac:dyDescent="0.25">
      <c r="A590" t="s">
        <v>2576</v>
      </c>
      <c r="B590">
        <v>15</v>
      </c>
      <c r="C590">
        <v>9</v>
      </c>
      <c r="D590">
        <v>19</v>
      </c>
      <c r="E590" t="s">
        <v>2458</v>
      </c>
      <c r="F590" t="s">
        <v>24</v>
      </c>
      <c r="G590">
        <v>611</v>
      </c>
      <c r="H590" t="s">
        <v>2577</v>
      </c>
      <c r="I590">
        <v>204</v>
      </c>
      <c r="J590" t="s">
        <v>177</v>
      </c>
      <c r="K590">
        <v>15</v>
      </c>
      <c r="L590">
        <v>15</v>
      </c>
      <c r="M590" t="s">
        <v>358</v>
      </c>
      <c r="N590" t="s">
        <v>3881</v>
      </c>
      <c r="O590">
        <v>22</v>
      </c>
      <c r="P590" t="s">
        <v>2021</v>
      </c>
      <c r="Q590">
        <v>1</v>
      </c>
      <c r="R590" t="s">
        <v>28</v>
      </c>
      <c r="S590">
        <v>4</v>
      </c>
      <c r="T590" t="s">
        <v>32</v>
      </c>
      <c r="U590">
        <v>9.64</v>
      </c>
      <c r="V590">
        <v>5.69</v>
      </c>
    </row>
    <row r="591" spans="1:22" x14ac:dyDescent="0.25">
      <c r="A591" t="s">
        <v>2578</v>
      </c>
      <c r="B591">
        <v>15</v>
      </c>
      <c r="C591">
        <v>9</v>
      </c>
      <c r="D591">
        <v>19</v>
      </c>
      <c r="E591" t="s">
        <v>2458</v>
      </c>
      <c r="F591" t="s">
        <v>24</v>
      </c>
      <c r="G591">
        <v>611</v>
      </c>
      <c r="H591" t="s">
        <v>2577</v>
      </c>
      <c r="I591">
        <v>204</v>
      </c>
      <c r="J591" t="s">
        <v>177</v>
      </c>
      <c r="K591">
        <v>15</v>
      </c>
      <c r="L591">
        <v>15</v>
      </c>
      <c r="M591" t="s">
        <v>358</v>
      </c>
      <c r="N591" t="s">
        <v>3881</v>
      </c>
      <c r="O591">
        <v>22</v>
      </c>
      <c r="P591" t="s">
        <v>2021</v>
      </c>
      <c r="Q591">
        <v>1</v>
      </c>
      <c r="R591" t="s">
        <v>28</v>
      </c>
      <c r="S591">
        <v>9</v>
      </c>
      <c r="T591" t="s">
        <v>52</v>
      </c>
      <c r="U591">
        <v>11.36</v>
      </c>
      <c r="V591">
        <v>6.67</v>
      </c>
    </row>
    <row r="592" spans="1:22" x14ac:dyDescent="0.25">
      <c r="A592" t="s">
        <v>2579</v>
      </c>
      <c r="B592">
        <v>15</v>
      </c>
      <c r="C592">
        <v>9</v>
      </c>
      <c r="D592">
        <v>19</v>
      </c>
      <c r="E592" t="s">
        <v>2458</v>
      </c>
      <c r="F592" t="s">
        <v>24</v>
      </c>
      <c r="G592">
        <v>611</v>
      </c>
      <c r="H592" t="s">
        <v>2577</v>
      </c>
      <c r="I592">
        <v>204</v>
      </c>
      <c r="J592" t="s">
        <v>177</v>
      </c>
      <c r="K592">
        <v>15</v>
      </c>
      <c r="L592">
        <v>15</v>
      </c>
      <c r="M592" t="s">
        <v>358</v>
      </c>
      <c r="N592" t="s">
        <v>3881</v>
      </c>
      <c r="O592">
        <v>22</v>
      </c>
      <c r="P592" t="s">
        <v>2021</v>
      </c>
      <c r="Q592">
        <v>1</v>
      </c>
      <c r="R592" t="s">
        <v>28</v>
      </c>
      <c r="S592">
        <v>10</v>
      </c>
      <c r="T592" t="s">
        <v>53</v>
      </c>
      <c r="U592">
        <v>21</v>
      </c>
      <c r="V592">
        <v>11.42</v>
      </c>
    </row>
    <row r="593" spans="1:22" x14ac:dyDescent="0.25">
      <c r="A593" t="s">
        <v>2580</v>
      </c>
      <c r="B593">
        <v>15</v>
      </c>
      <c r="C593">
        <v>9</v>
      </c>
      <c r="D593">
        <v>19</v>
      </c>
      <c r="E593" t="s">
        <v>2458</v>
      </c>
      <c r="F593" t="s">
        <v>24</v>
      </c>
      <c r="G593">
        <v>728</v>
      </c>
      <c r="H593" t="s">
        <v>2581</v>
      </c>
      <c r="I593">
        <v>178</v>
      </c>
      <c r="J593" t="s">
        <v>179</v>
      </c>
      <c r="K593">
        <v>15</v>
      </c>
      <c r="L593">
        <v>15</v>
      </c>
      <c r="M593" t="s">
        <v>358</v>
      </c>
      <c r="N593" t="s">
        <v>3881</v>
      </c>
      <c r="O593">
        <v>22</v>
      </c>
      <c r="P593" t="s">
        <v>2021</v>
      </c>
      <c r="Q593">
        <v>1</v>
      </c>
      <c r="R593" t="s">
        <v>28</v>
      </c>
      <c r="S593">
        <v>4</v>
      </c>
      <c r="T593" t="s">
        <v>32</v>
      </c>
      <c r="U593">
        <v>5.99</v>
      </c>
      <c r="V593">
        <v>4.33</v>
      </c>
    </row>
    <row r="594" spans="1:22" x14ac:dyDescent="0.25">
      <c r="A594" t="s">
        <v>2582</v>
      </c>
      <c r="B594">
        <v>15</v>
      </c>
      <c r="C594">
        <v>9</v>
      </c>
      <c r="D594">
        <v>19</v>
      </c>
      <c r="E594" t="s">
        <v>2458</v>
      </c>
      <c r="F594" t="s">
        <v>24</v>
      </c>
      <c r="G594">
        <v>729</v>
      </c>
      <c r="H594" t="s">
        <v>2583</v>
      </c>
      <c r="I594">
        <v>177</v>
      </c>
      <c r="J594" t="s">
        <v>179</v>
      </c>
      <c r="K594">
        <v>15</v>
      </c>
      <c r="L594">
        <v>15</v>
      </c>
      <c r="M594" t="s">
        <v>358</v>
      </c>
      <c r="N594" t="s">
        <v>3881</v>
      </c>
      <c r="O594">
        <v>22</v>
      </c>
      <c r="P594" t="s">
        <v>2021</v>
      </c>
      <c r="Q594">
        <v>1</v>
      </c>
      <c r="R594" t="s">
        <v>28</v>
      </c>
      <c r="S594">
        <v>9</v>
      </c>
      <c r="T594" t="s">
        <v>52</v>
      </c>
      <c r="U594">
        <v>6.3</v>
      </c>
      <c r="V594">
        <v>4.97</v>
      </c>
    </row>
    <row r="595" spans="1:22" x14ac:dyDescent="0.25">
      <c r="A595" t="s">
        <v>2584</v>
      </c>
      <c r="B595">
        <v>15</v>
      </c>
      <c r="C595">
        <v>9</v>
      </c>
      <c r="D595">
        <v>19</v>
      </c>
      <c r="E595" t="s">
        <v>2458</v>
      </c>
      <c r="F595" t="s">
        <v>24</v>
      </c>
      <c r="G595">
        <v>728</v>
      </c>
      <c r="H595" t="s">
        <v>2581</v>
      </c>
      <c r="I595">
        <v>178</v>
      </c>
      <c r="J595" t="s">
        <v>179</v>
      </c>
      <c r="K595">
        <v>15</v>
      </c>
      <c r="L595">
        <v>15</v>
      </c>
      <c r="M595" t="s">
        <v>358</v>
      </c>
      <c r="N595" t="s">
        <v>3881</v>
      </c>
      <c r="O595">
        <v>22</v>
      </c>
      <c r="P595" t="s">
        <v>2021</v>
      </c>
      <c r="Q595">
        <v>1</v>
      </c>
      <c r="R595" t="s">
        <v>28</v>
      </c>
      <c r="S595">
        <v>10</v>
      </c>
      <c r="T595" t="s">
        <v>53</v>
      </c>
      <c r="U595">
        <v>12.29</v>
      </c>
      <c r="V595">
        <v>8.6300000000000008</v>
      </c>
    </row>
    <row r="596" spans="1:22" x14ac:dyDescent="0.25">
      <c r="A596" t="s">
        <v>2585</v>
      </c>
      <c r="B596">
        <v>16</v>
      </c>
      <c r="C596">
        <v>10</v>
      </c>
      <c r="D596">
        <v>19</v>
      </c>
      <c r="E596" t="s">
        <v>2458</v>
      </c>
      <c r="F596" t="s">
        <v>24</v>
      </c>
      <c r="G596">
        <v>612</v>
      </c>
      <c r="H596" t="s">
        <v>2586</v>
      </c>
      <c r="I596">
        <v>172</v>
      </c>
      <c r="J596" t="s">
        <v>177</v>
      </c>
      <c r="K596">
        <v>16</v>
      </c>
      <c r="L596">
        <v>16</v>
      </c>
      <c r="M596" t="s">
        <v>358</v>
      </c>
      <c r="N596" t="s">
        <v>3881</v>
      </c>
      <c r="O596">
        <v>22</v>
      </c>
      <c r="P596" t="s">
        <v>2021</v>
      </c>
      <c r="Q596">
        <v>1</v>
      </c>
      <c r="R596" t="s">
        <v>28</v>
      </c>
      <c r="S596">
        <v>4</v>
      </c>
      <c r="T596" t="s">
        <v>32</v>
      </c>
      <c r="U596">
        <v>10.36</v>
      </c>
      <c r="V596">
        <v>5.46</v>
      </c>
    </row>
    <row r="597" spans="1:22" x14ac:dyDescent="0.25">
      <c r="A597" t="s">
        <v>2587</v>
      </c>
      <c r="B597">
        <v>16</v>
      </c>
      <c r="C597">
        <v>10</v>
      </c>
      <c r="D597">
        <v>19</v>
      </c>
      <c r="E597" t="s">
        <v>2458</v>
      </c>
      <c r="F597" t="s">
        <v>24</v>
      </c>
      <c r="G597">
        <v>612</v>
      </c>
      <c r="H597" t="s">
        <v>2586</v>
      </c>
      <c r="I597">
        <v>172</v>
      </c>
      <c r="J597" t="s">
        <v>177</v>
      </c>
      <c r="K597">
        <v>16</v>
      </c>
      <c r="L597">
        <v>16</v>
      </c>
      <c r="M597" t="s">
        <v>358</v>
      </c>
      <c r="N597" t="s">
        <v>3881</v>
      </c>
      <c r="O597">
        <v>22</v>
      </c>
      <c r="P597" t="s">
        <v>2021</v>
      </c>
      <c r="Q597">
        <v>1</v>
      </c>
      <c r="R597" t="s">
        <v>28</v>
      </c>
      <c r="S597">
        <v>9</v>
      </c>
      <c r="T597" t="s">
        <v>52</v>
      </c>
      <c r="U597">
        <v>12.67</v>
      </c>
      <c r="V597">
        <v>7.29</v>
      </c>
    </row>
    <row r="598" spans="1:22" x14ac:dyDescent="0.25">
      <c r="A598" t="s">
        <v>2588</v>
      </c>
      <c r="B598">
        <v>16</v>
      </c>
      <c r="C598">
        <v>10</v>
      </c>
      <c r="D598">
        <v>19</v>
      </c>
      <c r="E598" t="s">
        <v>2458</v>
      </c>
      <c r="F598" t="s">
        <v>24</v>
      </c>
      <c r="G598">
        <v>612</v>
      </c>
      <c r="H598" t="s">
        <v>2586</v>
      </c>
      <c r="I598">
        <v>172</v>
      </c>
      <c r="J598" t="s">
        <v>177</v>
      </c>
      <c r="K598">
        <v>16</v>
      </c>
      <c r="L598">
        <v>16</v>
      </c>
      <c r="M598" t="s">
        <v>358</v>
      </c>
      <c r="N598" t="s">
        <v>3881</v>
      </c>
      <c r="O598">
        <v>22</v>
      </c>
      <c r="P598" t="s">
        <v>2021</v>
      </c>
      <c r="Q598">
        <v>1</v>
      </c>
      <c r="R598" t="s">
        <v>28</v>
      </c>
      <c r="S598">
        <v>10</v>
      </c>
      <c r="T598" t="s">
        <v>53</v>
      </c>
      <c r="U598">
        <v>23.03</v>
      </c>
      <c r="V598">
        <v>11.96</v>
      </c>
    </row>
    <row r="599" spans="1:22" x14ac:dyDescent="0.25">
      <c r="A599" t="s">
        <v>2589</v>
      </c>
      <c r="B599">
        <v>16</v>
      </c>
      <c r="C599">
        <v>10</v>
      </c>
      <c r="D599">
        <v>19</v>
      </c>
      <c r="E599" t="s">
        <v>2458</v>
      </c>
      <c r="F599" t="s">
        <v>24</v>
      </c>
      <c r="G599">
        <v>730</v>
      </c>
      <c r="H599" t="s">
        <v>2590</v>
      </c>
      <c r="I599">
        <v>155</v>
      </c>
      <c r="J599" t="s">
        <v>179</v>
      </c>
      <c r="K599">
        <v>16</v>
      </c>
      <c r="L599">
        <v>16</v>
      </c>
      <c r="M599" t="s">
        <v>358</v>
      </c>
      <c r="N599" t="s">
        <v>3881</v>
      </c>
      <c r="O599">
        <v>22</v>
      </c>
      <c r="P599" t="s">
        <v>2021</v>
      </c>
      <c r="Q599">
        <v>1</v>
      </c>
      <c r="R599" t="s">
        <v>28</v>
      </c>
      <c r="S599">
        <v>4</v>
      </c>
      <c r="T599" t="s">
        <v>32</v>
      </c>
      <c r="U599">
        <v>5.61</v>
      </c>
      <c r="V599">
        <v>4.01</v>
      </c>
    </row>
    <row r="600" spans="1:22" x14ac:dyDescent="0.25">
      <c r="A600" t="s">
        <v>2591</v>
      </c>
      <c r="B600">
        <v>16</v>
      </c>
      <c r="C600">
        <v>10</v>
      </c>
      <c r="D600">
        <v>19</v>
      </c>
      <c r="E600" t="s">
        <v>2458</v>
      </c>
      <c r="F600" t="s">
        <v>24</v>
      </c>
      <c r="G600">
        <v>731</v>
      </c>
      <c r="H600" t="s">
        <v>2592</v>
      </c>
      <c r="I600">
        <v>153</v>
      </c>
      <c r="J600" t="s">
        <v>179</v>
      </c>
      <c r="K600">
        <v>16</v>
      </c>
      <c r="L600">
        <v>16</v>
      </c>
      <c r="M600" t="s">
        <v>358</v>
      </c>
      <c r="N600" t="s">
        <v>3881</v>
      </c>
      <c r="O600">
        <v>22</v>
      </c>
      <c r="P600" t="s">
        <v>2021</v>
      </c>
      <c r="Q600">
        <v>1</v>
      </c>
      <c r="R600" t="s">
        <v>28</v>
      </c>
      <c r="S600">
        <v>9</v>
      </c>
      <c r="T600" t="s">
        <v>52</v>
      </c>
      <c r="U600">
        <v>5.85</v>
      </c>
      <c r="V600">
        <v>5.03</v>
      </c>
    </row>
    <row r="601" spans="1:22" x14ac:dyDescent="0.25">
      <c r="A601" t="s">
        <v>2593</v>
      </c>
      <c r="B601">
        <v>16</v>
      </c>
      <c r="C601">
        <v>10</v>
      </c>
      <c r="D601">
        <v>19</v>
      </c>
      <c r="E601" t="s">
        <v>2458</v>
      </c>
      <c r="F601" t="s">
        <v>24</v>
      </c>
      <c r="G601">
        <v>731</v>
      </c>
      <c r="H601" t="s">
        <v>2592</v>
      </c>
      <c r="I601">
        <v>153</v>
      </c>
      <c r="J601" t="s">
        <v>179</v>
      </c>
      <c r="K601">
        <v>16</v>
      </c>
      <c r="L601">
        <v>16</v>
      </c>
      <c r="M601" t="s">
        <v>358</v>
      </c>
      <c r="N601" t="s">
        <v>3881</v>
      </c>
      <c r="O601">
        <v>22</v>
      </c>
      <c r="P601" t="s">
        <v>2021</v>
      </c>
      <c r="Q601">
        <v>1</v>
      </c>
      <c r="R601" t="s">
        <v>28</v>
      </c>
      <c r="S601">
        <v>10</v>
      </c>
      <c r="T601" t="s">
        <v>53</v>
      </c>
      <c r="U601">
        <v>11.41</v>
      </c>
      <c r="V601">
        <v>8.1</v>
      </c>
    </row>
    <row r="602" spans="1:22" x14ac:dyDescent="0.25">
      <c r="A602" t="s">
        <v>2594</v>
      </c>
      <c r="B602">
        <v>17</v>
      </c>
      <c r="C602">
        <v>11</v>
      </c>
      <c r="D602">
        <v>19</v>
      </c>
      <c r="E602" t="s">
        <v>2458</v>
      </c>
      <c r="F602" t="s">
        <v>24</v>
      </c>
      <c r="G602">
        <v>613</v>
      </c>
      <c r="H602" t="s">
        <v>2595</v>
      </c>
      <c r="I602">
        <v>154</v>
      </c>
      <c r="J602" t="s">
        <v>177</v>
      </c>
      <c r="K602">
        <v>17</v>
      </c>
      <c r="L602">
        <v>17</v>
      </c>
      <c r="M602" t="s">
        <v>358</v>
      </c>
      <c r="N602" t="s">
        <v>3881</v>
      </c>
      <c r="O602">
        <v>22</v>
      </c>
      <c r="P602" t="s">
        <v>2021</v>
      </c>
      <c r="Q602">
        <v>1</v>
      </c>
      <c r="R602" t="s">
        <v>28</v>
      </c>
      <c r="S602">
        <v>4</v>
      </c>
      <c r="T602" t="s">
        <v>32</v>
      </c>
      <c r="U602">
        <v>9.25</v>
      </c>
      <c r="V602">
        <v>4.6100000000000003</v>
      </c>
    </row>
    <row r="603" spans="1:22" x14ac:dyDescent="0.25">
      <c r="A603" t="s">
        <v>2596</v>
      </c>
      <c r="B603">
        <v>17</v>
      </c>
      <c r="C603">
        <v>11</v>
      </c>
      <c r="D603">
        <v>19</v>
      </c>
      <c r="E603" t="s">
        <v>2458</v>
      </c>
      <c r="F603" t="s">
        <v>24</v>
      </c>
      <c r="G603">
        <v>613</v>
      </c>
      <c r="H603" t="s">
        <v>2595</v>
      </c>
      <c r="I603">
        <v>154</v>
      </c>
      <c r="J603" t="s">
        <v>177</v>
      </c>
      <c r="K603">
        <v>17</v>
      </c>
      <c r="L603">
        <v>17</v>
      </c>
      <c r="M603" t="s">
        <v>358</v>
      </c>
      <c r="N603" t="s">
        <v>3881</v>
      </c>
      <c r="O603">
        <v>22</v>
      </c>
      <c r="P603" t="s">
        <v>2021</v>
      </c>
      <c r="Q603">
        <v>1</v>
      </c>
      <c r="R603" t="s">
        <v>28</v>
      </c>
      <c r="S603">
        <v>9</v>
      </c>
      <c r="T603" t="s">
        <v>52</v>
      </c>
      <c r="U603">
        <v>11.07</v>
      </c>
      <c r="V603">
        <v>6.49</v>
      </c>
    </row>
    <row r="604" spans="1:22" x14ac:dyDescent="0.25">
      <c r="A604" t="s">
        <v>2597</v>
      </c>
      <c r="B604">
        <v>17</v>
      </c>
      <c r="C604">
        <v>11</v>
      </c>
      <c r="D604">
        <v>19</v>
      </c>
      <c r="E604" t="s">
        <v>2458</v>
      </c>
      <c r="F604" t="s">
        <v>24</v>
      </c>
      <c r="G604">
        <v>613</v>
      </c>
      <c r="H604" t="s">
        <v>2595</v>
      </c>
      <c r="I604">
        <v>154</v>
      </c>
      <c r="J604" t="s">
        <v>177</v>
      </c>
      <c r="K604">
        <v>17</v>
      </c>
      <c r="L604">
        <v>17</v>
      </c>
      <c r="M604" t="s">
        <v>358</v>
      </c>
      <c r="N604" t="s">
        <v>3881</v>
      </c>
      <c r="O604">
        <v>22</v>
      </c>
      <c r="P604" t="s">
        <v>2021</v>
      </c>
      <c r="Q604">
        <v>1</v>
      </c>
      <c r="R604" t="s">
        <v>28</v>
      </c>
      <c r="S604">
        <v>10</v>
      </c>
      <c r="T604" t="s">
        <v>53</v>
      </c>
      <c r="U604">
        <v>20.32</v>
      </c>
      <c r="V604">
        <v>10.39</v>
      </c>
    </row>
    <row r="605" spans="1:22" x14ac:dyDescent="0.25">
      <c r="A605" t="s">
        <v>2598</v>
      </c>
      <c r="B605">
        <v>17</v>
      </c>
      <c r="C605">
        <v>11</v>
      </c>
      <c r="D605">
        <v>19</v>
      </c>
      <c r="E605" t="s">
        <v>2458</v>
      </c>
      <c r="F605" t="s">
        <v>24</v>
      </c>
      <c r="G605">
        <v>732</v>
      </c>
      <c r="H605" t="s">
        <v>2599</v>
      </c>
      <c r="I605">
        <v>119</v>
      </c>
      <c r="J605" t="s">
        <v>179</v>
      </c>
      <c r="K605">
        <v>17</v>
      </c>
      <c r="L605">
        <v>17</v>
      </c>
      <c r="M605" t="s">
        <v>358</v>
      </c>
      <c r="N605" t="s">
        <v>3881</v>
      </c>
      <c r="O605">
        <v>22</v>
      </c>
      <c r="P605" t="s">
        <v>2021</v>
      </c>
      <c r="Q605">
        <v>1</v>
      </c>
      <c r="R605" t="s">
        <v>28</v>
      </c>
      <c r="S605">
        <v>4</v>
      </c>
      <c r="T605" t="s">
        <v>32</v>
      </c>
      <c r="U605">
        <v>6.78</v>
      </c>
      <c r="V605">
        <v>5.08</v>
      </c>
    </row>
    <row r="606" spans="1:22" x14ac:dyDescent="0.25">
      <c r="A606" t="s">
        <v>2600</v>
      </c>
      <c r="B606">
        <v>17</v>
      </c>
      <c r="C606">
        <v>11</v>
      </c>
      <c r="D606">
        <v>19</v>
      </c>
      <c r="E606" t="s">
        <v>2458</v>
      </c>
      <c r="F606" t="s">
        <v>24</v>
      </c>
      <c r="G606">
        <v>732</v>
      </c>
      <c r="H606" t="s">
        <v>2599</v>
      </c>
      <c r="I606">
        <v>119</v>
      </c>
      <c r="J606" t="s">
        <v>179</v>
      </c>
      <c r="K606">
        <v>17</v>
      </c>
      <c r="L606">
        <v>17</v>
      </c>
      <c r="M606" t="s">
        <v>358</v>
      </c>
      <c r="N606" t="s">
        <v>3881</v>
      </c>
      <c r="O606">
        <v>22</v>
      </c>
      <c r="P606" t="s">
        <v>2021</v>
      </c>
      <c r="Q606">
        <v>1</v>
      </c>
      <c r="R606" t="s">
        <v>28</v>
      </c>
      <c r="S606">
        <v>9</v>
      </c>
      <c r="T606" t="s">
        <v>52</v>
      </c>
      <c r="U606">
        <v>6.72</v>
      </c>
      <c r="V606">
        <v>5.6</v>
      </c>
    </row>
    <row r="607" spans="1:22" x14ac:dyDescent="0.25">
      <c r="A607" t="s">
        <v>2601</v>
      </c>
      <c r="B607">
        <v>17</v>
      </c>
      <c r="C607">
        <v>11</v>
      </c>
      <c r="D607">
        <v>19</v>
      </c>
      <c r="E607" t="s">
        <v>2458</v>
      </c>
      <c r="F607" t="s">
        <v>24</v>
      </c>
      <c r="G607">
        <v>732</v>
      </c>
      <c r="H607" t="s">
        <v>2599</v>
      </c>
      <c r="I607">
        <v>119</v>
      </c>
      <c r="J607" t="s">
        <v>179</v>
      </c>
      <c r="K607">
        <v>17</v>
      </c>
      <c r="L607">
        <v>17</v>
      </c>
      <c r="M607" t="s">
        <v>358</v>
      </c>
      <c r="N607" t="s">
        <v>3881</v>
      </c>
      <c r="O607">
        <v>22</v>
      </c>
      <c r="P607" t="s">
        <v>2021</v>
      </c>
      <c r="Q607">
        <v>1</v>
      </c>
      <c r="R607" t="s">
        <v>28</v>
      </c>
      <c r="S607">
        <v>10</v>
      </c>
      <c r="T607" t="s">
        <v>53</v>
      </c>
      <c r="U607">
        <v>13.5</v>
      </c>
      <c r="V607">
        <v>9.94</v>
      </c>
    </row>
    <row r="608" spans="1:22" x14ac:dyDescent="0.25">
      <c r="A608" t="s">
        <v>2602</v>
      </c>
      <c r="B608">
        <v>8</v>
      </c>
      <c r="C608">
        <v>2</v>
      </c>
      <c r="D608">
        <v>19</v>
      </c>
      <c r="E608" t="s">
        <v>2458</v>
      </c>
      <c r="F608" t="s">
        <v>24</v>
      </c>
      <c r="G608">
        <v>736</v>
      </c>
      <c r="H608" t="s">
        <v>2603</v>
      </c>
      <c r="I608">
        <v>186</v>
      </c>
      <c r="J608" t="s">
        <v>177</v>
      </c>
      <c r="K608">
        <v>8</v>
      </c>
      <c r="L608">
        <v>8</v>
      </c>
      <c r="M608" t="s">
        <v>358</v>
      </c>
      <c r="N608" t="s">
        <v>3881</v>
      </c>
      <c r="O608">
        <v>22</v>
      </c>
      <c r="P608" t="s">
        <v>2021</v>
      </c>
      <c r="Q608">
        <v>1</v>
      </c>
      <c r="R608" t="s">
        <v>28</v>
      </c>
      <c r="S608">
        <v>4</v>
      </c>
      <c r="T608" t="s">
        <v>32</v>
      </c>
      <c r="U608">
        <v>5.05</v>
      </c>
      <c r="V608">
        <v>3.09</v>
      </c>
    </row>
    <row r="609" spans="1:22" x14ac:dyDescent="0.25">
      <c r="A609" t="s">
        <v>2604</v>
      </c>
      <c r="B609">
        <v>8</v>
      </c>
      <c r="C609">
        <v>2</v>
      </c>
      <c r="D609">
        <v>19</v>
      </c>
      <c r="E609" t="s">
        <v>2458</v>
      </c>
      <c r="F609" t="s">
        <v>24</v>
      </c>
      <c r="G609">
        <v>737</v>
      </c>
      <c r="H609" t="s">
        <v>2605</v>
      </c>
      <c r="I609">
        <v>185</v>
      </c>
      <c r="J609" t="s">
        <v>177</v>
      </c>
      <c r="K609">
        <v>8</v>
      </c>
      <c r="L609">
        <v>8</v>
      </c>
      <c r="M609" t="s">
        <v>358</v>
      </c>
      <c r="N609" t="s">
        <v>3881</v>
      </c>
      <c r="O609">
        <v>22</v>
      </c>
      <c r="P609" t="s">
        <v>2021</v>
      </c>
      <c r="Q609">
        <v>1</v>
      </c>
      <c r="R609" t="s">
        <v>28</v>
      </c>
      <c r="S609">
        <v>9</v>
      </c>
      <c r="T609" t="s">
        <v>52</v>
      </c>
      <c r="U609">
        <v>7.59</v>
      </c>
      <c r="V609">
        <v>4.34</v>
      </c>
    </row>
    <row r="610" spans="1:22" x14ac:dyDescent="0.25">
      <c r="A610" t="s">
        <v>2606</v>
      </c>
      <c r="B610">
        <v>8</v>
      </c>
      <c r="C610">
        <v>2</v>
      </c>
      <c r="D610">
        <v>19</v>
      </c>
      <c r="E610" t="s">
        <v>2458</v>
      </c>
      <c r="F610" t="s">
        <v>24</v>
      </c>
      <c r="G610">
        <v>737</v>
      </c>
      <c r="H610" t="s">
        <v>2605</v>
      </c>
      <c r="I610">
        <v>185</v>
      </c>
      <c r="J610" t="s">
        <v>177</v>
      </c>
      <c r="K610">
        <v>8</v>
      </c>
      <c r="L610">
        <v>8</v>
      </c>
      <c r="M610" t="s">
        <v>358</v>
      </c>
      <c r="N610" t="s">
        <v>3881</v>
      </c>
      <c r="O610">
        <v>22</v>
      </c>
      <c r="P610" t="s">
        <v>2021</v>
      </c>
      <c r="Q610">
        <v>1</v>
      </c>
      <c r="R610" t="s">
        <v>28</v>
      </c>
      <c r="S610">
        <v>10</v>
      </c>
      <c r="T610" t="s">
        <v>53</v>
      </c>
      <c r="U610">
        <v>12.65</v>
      </c>
      <c r="V610">
        <v>6.79</v>
      </c>
    </row>
    <row r="611" spans="1:22" x14ac:dyDescent="0.25">
      <c r="A611" t="s">
        <v>2607</v>
      </c>
      <c r="B611">
        <v>8</v>
      </c>
      <c r="C611">
        <v>2</v>
      </c>
      <c r="D611">
        <v>19</v>
      </c>
      <c r="E611" t="s">
        <v>2458</v>
      </c>
      <c r="F611" t="s">
        <v>24</v>
      </c>
      <c r="G611">
        <v>717</v>
      </c>
      <c r="H611" t="s">
        <v>2608</v>
      </c>
      <c r="I611">
        <v>200</v>
      </c>
      <c r="J611" t="s">
        <v>179</v>
      </c>
      <c r="K611">
        <v>8</v>
      </c>
      <c r="L611">
        <v>8</v>
      </c>
      <c r="M611" t="s">
        <v>358</v>
      </c>
      <c r="N611" t="s">
        <v>3881</v>
      </c>
      <c r="O611">
        <v>22</v>
      </c>
      <c r="P611" t="s">
        <v>2021</v>
      </c>
      <c r="Q611">
        <v>1</v>
      </c>
      <c r="R611" t="s">
        <v>28</v>
      </c>
      <c r="S611">
        <v>4</v>
      </c>
      <c r="T611" t="s">
        <v>32</v>
      </c>
      <c r="U611">
        <v>4.9800000000000004</v>
      </c>
      <c r="V611">
        <v>3.66</v>
      </c>
    </row>
    <row r="612" spans="1:22" x14ac:dyDescent="0.25">
      <c r="A612" t="s">
        <v>2609</v>
      </c>
      <c r="B612">
        <v>8</v>
      </c>
      <c r="C612">
        <v>2</v>
      </c>
      <c r="D612">
        <v>19</v>
      </c>
      <c r="E612" t="s">
        <v>2458</v>
      </c>
      <c r="F612" t="s">
        <v>24</v>
      </c>
      <c r="G612">
        <v>718</v>
      </c>
      <c r="H612" t="s">
        <v>2610</v>
      </c>
      <c r="I612">
        <v>199</v>
      </c>
      <c r="J612" t="s">
        <v>179</v>
      </c>
      <c r="K612">
        <v>8</v>
      </c>
      <c r="L612">
        <v>8</v>
      </c>
      <c r="M612" t="s">
        <v>358</v>
      </c>
      <c r="N612" t="s">
        <v>3881</v>
      </c>
      <c r="O612">
        <v>22</v>
      </c>
      <c r="P612" t="s">
        <v>2021</v>
      </c>
      <c r="Q612">
        <v>1</v>
      </c>
      <c r="R612" t="s">
        <v>28</v>
      </c>
      <c r="S612">
        <v>9</v>
      </c>
      <c r="T612" t="s">
        <v>52</v>
      </c>
      <c r="U612">
        <v>6.94</v>
      </c>
      <c r="V612">
        <v>4.9800000000000004</v>
      </c>
    </row>
    <row r="613" spans="1:22" x14ac:dyDescent="0.25">
      <c r="A613" t="s">
        <v>2611</v>
      </c>
      <c r="B613">
        <v>8</v>
      </c>
      <c r="C613">
        <v>2</v>
      </c>
      <c r="D613">
        <v>19</v>
      </c>
      <c r="E613" t="s">
        <v>2458</v>
      </c>
      <c r="F613" t="s">
        <v>24</v>
      </c>
      <c r="G613">
        <v>718</v>
      </c>
      <c r="H613" t="s">
        <v>2610</v>
      </c>
      <c r="I613">
        <v>199</v>
      </c>
      <c r="J613" t="s">
        <v>179</v>
      </c>
      <c r="K613">
        <v>8</v>
      </c>
      <c r="L613">
        <v>8</v>
      </c>
      <c r="M613" t="s">
        <v>358</v>
      </c>
      <c r="N613" t="s">
        <v>3881</v>
      </c>
      <c r="O613">
        <v>22</v>
      </c>
      <c r="P613" t="s">
        <v>2021</v>
      </c>
      <c r="Q613">
        <v>1</v>
      </c>
      <c r="R613" t="s">
        <v>28</v>
      </c>
      <c r="S613">
        <v>10</v>
      </c>
      <c r="T613" t="s">
        <v>53</v>
      </c>
      <c r="U613">
        <v>11.92</v>
      </c>
      <c r="V613">
        <v>7.81</v>
      </c>
    </row>
    <row r="614" spans="1:22" x14ac:dyDescent="0.25">
      <c r="A614" t="s">
        <v>2612</v>
      </c>
      <c r="B614">
        <v>9</v>
      </c>
      <c r="C614">
        <v>3</v>
      </c>
      <c r="D614">
        <v>19</v>
      </c>
      <c r="E614" t="s">
        <v>2458</v>
      </c>
      <c r="F614" t="s">
        <v>24</v>
      </c>
      <c r="G614">
        <v>738</v>
      </c>
      <c r="H614" t="s">
        <v>2613</v>
      </c>
      <c r="I614">
        <v>202</v>
      </c>
      <c r="J614" t="s">
        <v>177</v>
      </c>
      <c r="K614">
        <v>9</v>
      </c>
      <c r="L614">
        <v>9</v>
      </c>
      <c r="M614" t="s">
        <v>358</v>
      </c>
      <c r="N614" t="s">
        <v>3881</v>
      </c>
      <c r="O614">
        <v>22</v>
      </c>
      <c r="P614" t="s">
        <v>2021</v>
      </c>
      <c r="Q614">
        <v>1</v>
      </c>
      <c r="R614" t="s">
        <v>28</v>
      </c>
      <c r="S614">
        <v>4</v>
      </c>
      <c r="T614" t="s">
        <v>32</v>
      </c>
      <c r="U614">
        <v>5.12</v>
      </c>
      <c r="V614">
        <v>3.32</v>
      </c>
    </row>
    <row r="615" spans="1:22" x14ac:dyDescent="0.25">
      <c r="A615" t="s">
        <v>2614</v>
      </c>
      <c r="B615">
        <v>9</v>
      </c>
      <c r="C615">
        <v>3</v>
      </c>
      <c r="D615">
        <v>19</v>
      </c>
      <c r="E615" t="s">
        <v>2458</v>
      </c>
      <c r="F615" t="s">
        <v>24</v>
      </c>
      <c r="G615">
        <v>739</v>
      </c>
      <c r="H615" t="s">
        <v>2615</v>
      </c>
      <c r="I615">
        <v>201</v>
      </c>
      <c r="J615" t="s">
        <v>177</v>
      </c>
      <c r="K615">
        <v>9</v>
      </c>
      <c r="L615">
        <v>9</v>
      </c>
      <c r="M615" t="s">
        <v>358</v>
      </c>
      <c r="N615" t="s">
        <v>3881</v>
      </c>
      <c r="O615">
        <v>22</v>
      </c>
      <c r="P615" t="s">
        <v>2021</v>
      </c>
      <c r="Q615">
        <v>1</v>
      </c>
      <c r="R615" t="s">
        <v>28</v>
      </c>
      <c r="S615">
        <v>9</v>
      </c>
      <c r="T615" t="s">
        <v>52</v>
      </c>
      <c r="U615">
        <v>7.42</v>
      </c>
      <c r="V615">
        <v>5.18</v>
      </c>
    </row>
    <row r="616" spans="1:22" x14ac:dyDescent="0.25">
      <c r="A616" t="s">
        <v>2616</v>
      </c>
      <c r="B616">
        <v>9</v>
      </c>
      <c r="C616">
        <v>3</v>
      </c>
      <c r="D616">
        <v>19</v>
      </c>
      <c r="E616" t="s">
        <v>2458</v>
      </c>
      <c r="F616" t="s">
        <v>24</v>
      </c>
      <c r="G616">
        <v>739</v>
      </c>
      <c r="H616" t="s">
        <v>2615</v>
      </c>
      <c r="I616">
        <v>201</v>
      </c>
      <c r="J616" t="s">
        <v>177</v>
      </c>
      <c r="K616">
        <v>9</v>
      </c>
      <c r="L616">
        <v>9</v>
      </c>
      <c r="M616" t="s">
        <v>358</v>
      </c>
      <c r="N616" t="s">
        <v>3881</v>
      </c>
      <c r="O616">
        <v>22</v>
      </c>
      <c r="P616" t="s">
        <v>2021</v>
      </c>
      <c r="Q616">
        <v>1</v>
      </c>
      <c r="R616" t="s">
        <v>28</v>
      </c>
      <c r="S616">
        <v>10</v>
      </c>
      <c r="T616" t="s">
        <v>53</v>
      </c>
      <c r="U616">
        <v>12.53</v>
      </c>
      <c r="V616">
        <v>7.71</v>
      </c>
    </row>
    <row r="617" spans="1:22" x14ac:dyDescent="0.25">
      <c r="A617" t="s">
        <v>2617</v>
      </c>
      <c r="B617">
        <v>9</v>
      </c>
      <c r="C617">
        <v>3</v>
      </c>
      <c r="D617">
        <v>19</v>
      </c>
      <c r="E617" t="s">
        <v>2458</v>
      </c>
      <c r="F617" t="s">
        <v>24</v>
      </c>
      <c r="G617">
        <v>719</v>
      </c>
      <c r="H617" t="s">
        <v>2618</v>
      </c>
      <c r="I617">
        <v>234</v>
      </c>
      <c r="J617" t="s">
        <v>179</v>
      </c>
      <c r="K617">
        <v>9</v>
      </c>
      <c r="L617">
        <v>9</v>
      </c>
      <c r="M617" t="s">
        <v>358</v>
      </c>
      <c r="N617" t="s">
        <v>3881</v>
      </c>
      <c r="O617">
        <v>22</v>
      </c>
      <c r="P617" t="s">
        <v>2021</v>
      </c>
      <c r="Q617">
        <v>1</v>
      </c>
      <c r="R617" t="s">
        <v>28</v>
      </c>
      <c r="S617">
        <v>4</v>
      </c>
      <c r="T617" t="s">
        <v>32</v>
      </c>
      <c r="U617">
        <v>5.07</v>
      </c>
      <c r="V617">
        <v>3.57</v>
      </c>
    </row>
    <row r="618" spans="1:22" x14ac:dyDescent="0.25">
      <c r="A618" t="s">
        <v>2619</v>
      </c>
      <c r="B618">
        <v>9</v>
      </c>
      <c r="C618">
        <v>3</v>
      </c>
      <c r="D618">
        <v>19</v>
      </c>
      <c r="E618" t="s">
        <v>2458</v>
      </c>
      <c r="F618" t="s">
        <v>24</v>
      </c>
      <c r="G618">
        <v>720</v>
      </c>
      <c r="H618" t="s">
        <v>2620</v>
      </c>
      <c r="I618">
        <v>233</v>
      </c>
      <c r="J618" t="s">
        <v>179</v>
      </c>
      <c r="K618">
        <v>9</v>
      </c>
      <c r="L618">
        <v>9</v>
      </c>
      <c r="M618" t="s">
        <v>358</v>
      </c>
      <c r="N618" t="s">
        <v>3881</v>
      </c>
      <c r="O618">
        <v>22</v>
      </c>
      <c r="P618" t="s">
        <v>2021</v>
      </c>
      <c r="Q618">
        <v>1</v>
      </c>
      <c r="R618" t="s">
        <v>28</v>
      </c>
      <c r="S618">
        <v>9</v>
      </c>
      <c r="T618" t="s">
        <v>52</v>
      </c>
      <c r="U618">
        <v>6.9</v>
      </c>
      <c r="V618">
        <v>5.16</v>
      </c>
    </row>
    <row r="619" spans="1:22" x14ac:dyDescent="0.25">
      <c r="A619" t="s">
        <v>2621</v>
      </c>
      <c r="B619">
        <v>9</v>
      </c>
      <c r="C619">
        <v>3</v>
      </c>
      <c r="D619">
        <v>19</v>
      </c>
      <c r="E619" t="s">
        <v>2458</v>
      </c>
      <c r="F619" t="s">
        <v>24</v>
      </c>
      <c r="G619">
        <v>720</v>
      </c>
      <c r="H619" t="s">
        <v>2620</v>
      </c>
      <c r="I619">
        <v>233</v>
      </c>
      <c r="J619" t="s">
        <v>179</v>
      </c>
      <c r="K619">
        <v>9</v>
      </c>
      <c r="L619">
        <v>9</v>
      </c>
      <c r="M619" t="s">
        <v>358</v>
      </c>
      <c r="N619" t="s">
        <v>3881</v>
      </c>
      <c r="O619">
        <v>22</v>
      </c>
      <c r="P619" t="s">
        <v>2021</v>
      </c>
      <c r="Q619">
        <v>1</v>
      </c>
      <c r="R619" t="s">
        <v>28</v>
      </c>
      <c r="S619">
        <v>10</v>
      </c>
      <c r="T619" t="s">
        <v>53</v>
      </c>
      <c r="U619">
        <v>11.96</v>
      </c>
      <c r="V619">
        <v>8.01</v>
      </c>
    </row>
    <row r="620" spans="1:22" x14ac:dyDescent="0.25">
      <c r="A620" t="s">
        <v>2622</v>
      </c>
      <c r="B620">
        <v>10</v>
      </c>
      <c r="C620">
        <v>4</v>
      </c>
      <c r="D620">
        <v>19</v>
      </c>
      <c r="E620" t="s">
        <v>2463</v>
      </c>
      <c r="F620" t="s">
        <v>24</v>
      </c>
      <c r="G620">
        <v>614</v>
      </c>
      <c r="H620" t="s">
        <v>2623</v>
      </c>
      <c r="I620">
        <v>1941</v>
      </c>
      <c r="J620" t="s">
        <v>177</v>
      </c>
      <c r="K620">
        <v>8</v>
      </c>
      <c r="L620">
        <v>17</v>
      </c>
      <c r="M620" t="s">
        <v>358</v>
      </c>
      <c r="N620" t="s">
        <v>3881</v>
      </c>
      <c r="O620">
        <v>22</v>
      </c>
      <c r="P620" t="s">
        <v>2021</v>
      </c>
      <c r="Q620">
        <v>1</v>
      </c>
      <c r="R620" t="s">
        <v>28</v>
      </c>
      <c r="S620">
        <v>4</v>
      </c>
      <c r="T620" t="s">
        <v>32</v>
      </c>
      <c r="U620">
        <v>7.38</v>
      </c>
      <c r="V620">
        <v>5.15</v>
      </c>
    </row>
    <row r="621" spans="1:22" x14ac:dyDescent="0.25">
      <c r="A621" t="s">
        <v>2624</v>
      </c>
      <c r="B621">
        <v>10</v>
      </c>
      <c r="C621">
        <v>4</v>
      </c>
      <c r="D621">
        <v>19</v>
      </c>
      <c r="E621" t="s">
        <v>2463</v>
      </c>
      <c r="F621" t="s">
        <v>24</v>
      </c>
      <c r="G621">
        <v>615</v>
      </c>
      <c r="H621" t="s">
        <v>2625</v>
      </c>
      <c r="I621">
        <v>1937</v>
      </c>
      <c r="J621" t="s">
        <v>177</v>
      </c>
      <c r="K621">
        <v>8</v>
      </c>
      <c r="L621">
        <v>17</v>
      </c>
      <c r="M621" t="s">
        <v>358</v>
      </c>
      <c r="N621" t="s">
        <v>3881</v>
      </c>
      <c r="O621">
        <v>22</v>
      </c>
      <c r="P621" t="s">
        <v>2021</v>
      </c>
      <c r="Q621">
        <v>1</v>
      </c>
      <c r="R621" t="s">
        <v>28</v>
      </c>
      <c r="S621">
        <v>9</v>
      </c>
      <c r="T621" t="s">
        <v>52</v>
      </c>
      <c r="U621">
        <v>9.6</v>
      </c>
      <c r="V621">
        <v>6.43</v>
      </c>
    </row>
    <row r="622" spans="1:22" x14ac:dyDescent="0.25">
      <c r="A622" t="s">
        <v>2626</v>
      </c>
      <c r="B622">
        <v>10</v>
      </c>
      <c r="C622">
        <v>4</v>
      </c>
      <c r="D622">
        <v>19</v>
      </c>
      <c r="E622" t="s">
        <v>2463</v>
      </c>
      <c r="F622" t="s">
        <v>24</v>
      </c>
      <c r="G622">
        <v>616</v>
      </c>
      <c r="H622" t="s">
        <v>2627</v>
      </c>
      <c r="I622">
        <v>1941</v>
      </c>
      <c r="J622" t="s">
        <v>177</v>
      </c>
      <c r="K622">
        <v>8</v>
      </c>
      <c r="L622">
        <v>17</v>
      </c>
      <c r="M622" t="s">
        <v>358</v>
      </c>
      <c r="N622" t="s">
        <v>3881</v>
      </c>
      <c r="O622">
        <v>22</v>
      </c>
      <c r="P622" t="s">
        <v>2021</v>
      </c>
      <c r="Q622">
        <v>1</v>
      </c>
      <c r="R622" t="s">
        <v>28</v>
      </c>
      <c r="S622">
        <v>10</v>
      </c>
      <c r="T622" t="s">
        <v>53</v>
      </c>
      <c r="U622">
        <v>16.989999999999998</v>
      </c>
      <c r="V622">
        <v>10.78</v>
      </c>
    </row>
    <row r="623" spans="1:22" x14ac:dyDescent="0.25">
      <c r="A623" t="s">
        <v>2628</v>
      </c>
      <c r="B623">
        <v>10</v>
      </c>
      <c r="C623">
        <v>4</v>
      </c>
      <c r="D623">
        <v>19</v>
      </c>
      <c r="E623" t="s">
        <v>2463</v>
      </c>
      <c r="F623" t="s">
        <v>24</v>
      </c>
      <c r="G623">
        <v>733</v>
      </c>
      <c r="H623" t="s">
        <v>2629</v>
      </c>
      <c r="I623">
        <v>1998</v>
      </c>
      <c r="J623" t="s">
        <v>179</v>
      </c>
      <c r="K623">
        <v>8</v>
      </c>
      <c r="L623">
        <v>17</v>
      </c>
      <c r="M623" t="s">
        <v>358</v>
      </c>
      <c r="N623" t="s">
        <v>3881</v>
      </c>
      <c r="O623">
        <v>22</v>
      </c>
      <c r="P623" t="s">
        <v>2021</v>
      </c>
      <c r="Q623">
        <v>1</v>
      </c>
      <c r="R623" t="s">
        <v>28</v>
      </c>
      <c r="S623">
        <v>4</v>
      </c>
      <c r="T623" t="s">
        <v>32</v>
      </c>
      <c r="U623">
        <v>5.39</v>
      </c>
      <c r="V623">
        <v>3.88</v>
      </c>
    </row>
    <row r="624" spans="1:22" x14ac:dyDescent="0.25">
      <c r="A624" t="s">
        <v>2630</v>
      </c>
      <c r="B624">
        <v>10</v>
      </c>
      <c r="C624">
        <v>4</v>
      </c>
      <c r="D624">
        <v>19</v>
      </c>
      <c r="E624" t="s">
        <v>2463</v>
      </c>
      <c r="F624" t="s">
        <v>24</v>
      </c>
      <c r="G624">
        <v>734</v>
      </c>
      <c r="H624" t="s">
        <v>2631</v>
      </c>
      <c r="I624">
        <v>1991</v>
      </c>
      <c r="J624" t="s">
        <v>179</v>
      </c>
      <c r="K624">
        <v>8</v>
      </c>
      <c r="L624">
        <v>17</v>
      </c>
      <c r="M624" t="s">
        <v>358</v>
      </c>
      <c r="N624" t="s">
        <v>3881</v>
      </c>
      <c r="O624">
        <v>22</v>
      </c>
      <c r="P624" t="s">
        <v>2021</v>
      </c>
      <c r="Q624">
        <v>1</v>
      </c>
      <c r="R624" t="s">
        <v>28</v>
      </c>
      <c r="S624">
        <v>9</v>
      </c>
      <c r="T624" t="s">
        <v>52</v>
      </c>
      <c r="U624">
        <v>6.4</v>
      </c>
      <c r="V624">
        <v>4.9000000000000004</v>
      </c>
    </row>
    <row r="625" spans="1:22" x14ac:dyDescent="0.25">
      <c r="A625" t="s">
        <v>2632</v>
      </c>
      <c r="B625">
        <v>10</v>
      </c>
      <c r="C625">
        <v>4</v>
      </c>
      <c r="D625">
        <v>19</v>
      </c>
      <c r="E625" t="s">
        <v>2463</v>
      </c>
      <c r="F625" t="s">
        <v>24</v>
      </c>
      <c r="G625">
        <v>735</v>
      </c>
      <c r="H625" t="s">
        <v>2633</v>
      </c>
      <c r="I625">
        <v>1993</v>
      </c>
      <c r="J625" t="s">
        <v>179</v>
      </c>
      <c r="K625">
        <v>8</v>
      </c>
      <c r="L625">
        <v>17</v>
      </c>
      <c r="M625" t="s">
        <v>358</v>
      </c>
      <c r="N625" t="s">
        <v>3881</v>
      </c>
      <c r="O625">
        <v>22</v>
      </c>
      <c r="P625" t="s">
        <v>2021</v>
      </c>
      <c r="Q625">
        <v>1</v>
      </c>
      <c r="R625" t="s">
        <v>28</v>
      </c>
      <c r="S625">
        <v>10</v>
      </c>
      <c r="T625" t="s">
        <v>53</v>
      </c>
      <c r="U625">
        <v>11.79</v>
      </c>
      <c r="V625">
        <v>7.97</v>
      </c>
    </row>
    <row r="626" spans="1:22" x14ac:dyDescent="0.25">
      <c r="A626" t="s">
        <v>2634</v>
      </c>
      <c r="B626">
        <v>11</v>
      </c>
      <c r="C626">
        <v>5</v>
      </c>
      <c r="D626">
        <v>19</v>
      </c>
      <c r="E626" t="s">
        <v>2463</v>
      </c>
      <c r="F626" t="s">
        <v>24</v>
      </c>
      <c r="G626">
        <v>614</v>
      </c>
      <c r="H626" t="s">
        <v>2623</v>
      </c>
      <c r="I626">
        <v>1941</v>
      </c>
      <c r="J626" t="s">
        <v>177</v>
      </c>
      <c r="K626">
        <v>8</v>
      </c>
      <c r="L626">
        <v>17</v>
      </c>
      <c r="M626" t="s">
        <v>358</v>
      </c>
      <c r="N626" t="s">
        <v>3881</v>
      </c>
      <c r="O626">
        <v>22</v>
      </c>
      <c r="P626" t="s">
        <v>2021</v>
      </c>
      <c r="Q626">
        <v>1</v>
      </c>
      <c r="R626" t="s">
        <v>28</v>
      </c>
      <c r="S626">
        <v>4</v>
      </c>
      <c r="T626" t="s">
        <v>32</v>
      </c>
      <c r="U626">
        <v>7.38</v>
      </c>
      <c r="V626">
        <v>5.15</v>
      </c>
    </row>
    <row r="627" spans="1:22" x14ac:dyDescent="0.25">
      <c r="A627" t="s">
        <v>2635</v>
      </c>
      <c r="B627">
        <v>11</v>
      </c>
      <c r="C627">
        <v>5</v>
      </c>
      <c r="D627">
        <v>19</v>
      </c>
      <c r="E627" t="s">
        <v>2463</v>
      </c>
      <c r="F627" t="s">
        <v>24</v>
      </c>
      <c r="G627">
        <v>615</v>
      </c>
      <c r="H627" t="s">
        <v>2625</v>
      </c>
      <c r="I627">
        <v>1937</v>
      </c>
      <c r="J627" t="s">
        <v>177</v>
      </c>
      <c r="K627">
        <v>8</v>
      </c>
      <c r="L627">
        <v>17</v>
      </c>
      <c r="M627" t="s">
        <v>358</v>
      </c>
      <c r="N627" t="s">
        <v>3881</v>
      </c>
      <c r="O627">
        <v>22</v>
      </c>
      <c r="P627" t="s">
        <v>2021</v>
      </c>
      <c r="Q627">
        <v>1</v>
      </c>
      <c r="R627" t="s">
        <v>28</v>
      </c>
      <c r="S627">
        <v>9</v>
      </c>
      <c r="T627" t="s">
        <v>52</v>
      </c>
      <c r="U627">
        <v>9.6</v>
      </c>
      <c r="V627">
        <v>6.43</v>
      </c>
    </row>
    <row r="628" spans="1:22" x14ac:dyDescent="0.25">
      <c r="A628" t="s">
        <v>2636</v>
      </c>
      <c r="B628">
        <v>11</v>
      </c>
      <c r="C628">
        <v>5</v>
      </c>
      <c r="D628">
        <v>19</v>
      </c>
      <c r="E628" t="s">
        <v>2463</v>
      </c>
      <c r="F628" t="s">
        <v>24</v>
      </c>
      <c r="G628">
        <v>616</v>
      </c>
      <c r="H628" t="s">
        <v>2627</v>
      </c>
      <c r="I628">
        <v>1941</v>
      </c>
      <c r="J628" t="s">
        <v>177</v>
      </c>
      <c r="K628">
        <v>8</v>
      </c>
      <c r="L628">
        <v>17</v>
      </c>
      <c r="M628" t="s">
        <v>358</v>
      </c>
      <c r="N628" t="s">
        <v>3881</v>
      </c>
      <c r="O628">
        <v>22</v>
      </c>
      <c r="P628" t="s">
        <v>2021</v>
      </c>
      <c r="Q628">
        <v>1</v>
      </c>
      <c r="R628" t="s">
        <v>28</v>
      </c>
      <c r="S628">
        <v>10</v>
      </c>
      <c r="T628" t="s">
        <v>53</v>
      </c>
      <c r="U628">
        <v>16.989999999999998</v>
      </c>
      <c r="V628">
        <v>10.78</v>
      </c>
    </row>
    <row r="629" spans="1:22" x14ac:dyDescent="0.25">
      <c r="A629" t="s">
        <v>2637</v>
      </c>
      <c r="B629">
        <v>11</v>
      </c>
      <c r="C629">
        <v>5</v>
      </c>
      <c r="D629">
        <v>19</v>
      </c>
      <c r="E629" t="s">
        <v>2463</v>
      </c>
      <c r="F629" t="s">
        <v>24</v>
      </c>
      <c r="G629">
        <v>733</v>
      </c>
      <c r="H629" t="s">
        <v>2629</v>
      </c>
      <c r="I629">
        <v>1998</v>
      </c>
      <c r="J629" t="s">
        <v>179</v>
      </c>
      <c r="K629">
        <v>8</v>
      </c>
      <c r="L629">
        <v>17</v>
      </c>
      <c r="M629" t="s">
        <v>358</v>
      </c>
      <c r="N629" t="s">
        <v>3881</v>
      </c>
      <c r="O629">
        <v>22</v>
      </c>
      <c r="P629" t="s">
        <v>2021</v>
      </c>
      <c r="Q629">
        <v>1</v>
      </c>
      <c r="R629" t="s">
        <v>28</v>
      </c>
      <c r="S629">
        <v>4</v>
      </c>
      <c r="T629" t="s">
        <v>32</v>
      </c>
      <c r="U629">
        <v>5.39</v>
      </c>
      <c r="V629">
        <v>3.88</v>
      </c>
    </row>
    <row r="630" spans="1:22" x14ac:dyDescent="0.25">
      <c r="A630" t="s">
        <v>2638</v>
      </c>
      <c r="B630">
        <v>11</v>
      </c>
      <c r="C630">
        <v>5</v>
      </c>
      <c r="D630">
        <v>19</v>
      </c>
      <c r="E630" t="s">
        <v>2463</v>
      </c>
      <c r="F630" t="s">
        <v>24</v>
      </c>
      <c r="G630">
        <v>734</v>
      </c>
      <c r="H630" t="s">
        <v>2631</v>
      </c>
      <c r="I630">
        <v>1991</v>
      </c>
      <c r="J630" t="s">
        <v>179</v>
      </c>
      <c r="K630">
        <v>8</v>
      </c>
      <c r="L630">
        <v>17</v>
      </c>
      <c r="M630" t="s">
        <v>358</v>
      </c>
      <c r="N630" t="s">
        <v>3881</v>
      </c>
      <c r="O630">
        <v>22</v>
      </c>
      <c r="P630" t="s">
        <v>2021</v>
      </c>
      <c r="Q630">
        <v>1</v>
      </c>
      <c r="R630" t="s">
        <v>28</v>
      </c>
      <c r="S630">
        <v>9</v>
      </c>
      <c r="T630" t="s">
        <v>52</v>
      </c>
      <c r="U630">
        <v>6.4</v>
      </c>
      <c r="V630">
        <v>4.9000000000000004</v>
      </c>
    </row>
    <row r="631" spans="1:22" x14ac:dyDescent="0.25">
      <c r="A631" t="s">
        <v>2639</v>
      </c>
      <c r="B631">
        <v>11</v>
      </c>
      <c r="C631">
        <v>5</v>
      </c>
      <c r="D631">
        <v>19</v>
      </c>
      <c r="E631" t="s">
        <v>2463</v>
      </c>
      <c r="F631" t="s">
        <v>24</v>
      </c>
      <c r="G631">
        <v>735</v>
      </c>
      <c r="H631" t="s">
        <v>2633</v>
      </c>
      <c r="I631">
        <v>1993</v>
      </c>
      <c r="J631" t="s">
        <v>179</v>
      </c>
      <c r="K631">
        <v>8</v>
      </c>
      <c r="L631">
        <v>17</v>
      </c>
      <c r="M631" t="s">
        <v>358</v>
      </c>
      <c r="N631" t="s">
        <v>3881</v>
      </c>
      <c r="O631">
        <v>22</v>
      </c>
      <c r="P631" t="s">
        <v>2021</v>
      </c>
      <c r="Q631">
        <v>1</v>
      </c>
      <c r="R631" t="s">
        <v>28</v>
      </c>
      <c r="S631">
        <v>10</v>
      </c>
      <c r="T631" t="s">
        <v>53</v>
      </c>
      <c r="U631">
        <v>11.79</v>
      </c>
      <c r="V631">
        <v>7.97</v>
      </c>
    </row>
    <row r="632" spans="1:22" x14ac:dyDescent="0.25">
      <c r="A632" t="s">
        <v>2640</v>
      </c>
      <c r="B632">
        <v>12</v>
      </c>
      <c r="C632">
        <v>6</v>
      </c>
      <c r="D632">
        <v>19</v>
      </c>
      <c r="E632" t="s">
        <v>2463</v>
      </c>
      <c r="F632" t="s">
        <v>24</v>
      </c>
      <c r="G632">
        <v>614</v>
      </c>
      <c r="H632" t="s">
        <v>2623</v>
      </c>
      <c r="I632">
        <v>1941</v>
      </c>
      <c r="J632" t="s">
        <v>177</v>
      </c>
      <c r="K632">
        <v>8</v>
      </c>
      <c r="L632">
        <v>17</v>
      </c>
      <c r="M632" t="s">
        <v>358</v>
      </c>
      <c r="N632" t="s">
        <v>3881</v>
      </c>
      <c r="O632">
        <v>22</v>
      </c>
      <c r="P632" t="s">
        <v>2021</v>
      </c>
      <c r="Q632">
        <v>1</v>
      </c>
      <c r="R632" t="s">
        <v>28</v>
      </c>
      <c r="S632">
        <v>4</v>
      </c>
      <c r="T632" t="s">
        <v>32</v>
      </c>
      <c r="U632">
        <v>7.38</v>
      </c>
      <c r="V632">
        <v>5.15</v>
      </c>
    </row>
    <row r="633" spans="1:22" x14ac:dyDescent="0.25">
      <c r="A633" t="s">
        <v>2641</v>
      </c>
      <c r="B633">
        <v>12</v>
      </c>
      <c r="C633">
        <v>6</v>
      </c>
      <c r="D633">
        <v>19</v>
      </c>
      <c r="E633" t="s">
        <v>2463</v>
      </c>
      <c r="F633" t="s">
        <v>24</v>
      </c>
      <c r="G633">
        <v>615</v>
      </c>
      <c r="H633" t="s">
        <v>2625</v>
      </c>
      <c r="I633">
        <v>1937</v>
      </c>
      <c r="J633" t="s">
        <v>177</v>
      </c>
      <c r="K633">
        <v>8</v>
      </c>
      <c r="L633">
        <v>17</v>
      </c>
      <c r="M633" t="s">
        <v>358</v>
      </c>
      <c r="N633" t="s">
        <v>3881</v>
      </c>
      <c r="O633">
        <v>22</v>
      </c>
      <c r="P633" t="s">
        <v>2021</v>
      </c>
      <c r="Q633">
        <v>1</v>
      </c>
      <c r="R633" t="s">
        <v>28</v>
      </c>
      <c r="S633">
        <v>9</v>
      </c>
      <c r="T633" t="s">
        <v>52</v>
      </c>
      <c r="U633">
        <v>9.6</v>
      </c>
      <c r="V633">
        <v>6.43</v>
      </c>
    </row>
    <row r="634" spans="1:22" x14ac:dyDescent="0.25">
      <c r="A634" t="s">
        <v>2642</v>
      </c>
      <c r="B634">
        <v>12</v>
      </c>
      <c r="C634">
        <v>6</v>
      </c>
      <c r="D634">
        <v>19</v>
      </c>
      <c r="E634" t="s">
        <v>2463</v>
      </c>
      <c r="F634" t="s">
        <v>24</v>
      </c>
      <c r="G634">
        <v>616</v>
      </c>
      <c r="H634" t="s">
        <v>2627</v>
      </c>
      <c r="I634">
        <v>1941</v>
      </c>
      <c r="J634" t="s">
        <v>177</v>
      </c>
      <c r="K634">
        <v>8</v>
      </c>
      <c r="L634">
        <v>17</v>
      </c>
      <c r="M634" t="s">
        <v>358</v>
      </c>
      <c r="N634" t="s">
        <v>3881</v>
      </c>
      <c r="O634">
        <v>22</v>
      </c>
      <c r="P634" t="s">
        <v>2021</v>
      </c>
      <c r="Q634">
        <v>1</v>
      </c>
      <c r="R634" t="s">
        <v>28</v>
      </c>
      <c r="S634">
        <v>10</v>
      </c>
      <c r="T634" t="s">
        <v>53</v>
      </c>
      <c r="U634">
        <v>16.989999999999998</v>
      </c>
      <c r="V634">
        <v>10.78</v>
      </c>
    </row>
    <row r="635" spans="1:22" x14ac:dyDescent="0.25">
      <c r="A635" t="s">
        <v>2643</v>
      </c>
      <c r="B635">
        <v>12</v>
      </c>
      <c r="C635">
        <v>6</v>
      </c>
      <c r="D635">
        <v>19</v>
      </c>
      <c r="E635" t="s">
        <v>2463</v>
      </c>
      <c r="F635" t="s">
        <v>24</v>
      </c>
      <c r="G635">
        <v>733</v>
      </c>
      <c r="H635" t="s">
        <v>2629</v>
      </c>
      <c r="I635">
        <v>1998</v>
      </c>
      <c r="J635" t="s">
        <v>179</v>
      </c>
      <c r="K635">
        <v>8</v>
      </c>
      <c r="L635">
        <v>17</v>
      </c>
      <c r="M635" t="s">
        <v>358</v>
      </c>
      <c r="N635" t="s">
        <v>3881</v>
      </c>
      <c r="O635">
        <v>22</v>
      </c>
      <c r="P635" t="s">
        <v>2021</v>
      </c>
      <c r="Q635">
        <v>1</v>
      </c>
      <c r="R635" t="s">
        <v>28</v>
      </c>
      <c r="S635">
        <v>4</v>
      </c>
      <c r="T635" t="s">
        <v>32</v>
      </c>
      <c r="U635">
        <v>5.39</v>
      </c>
      <c r="V635">
        <v>3.88</v>
      </c>
    </row>
    <row r="636" spans="1:22" x14ac:dyDescent="0.25">
      <c r="A636" t="s">
        <v>2644</v>
      </c>
      <c r="B636">
        <v>12</v>
      </c>
      <c r="C636">
        <v>6</v>
      </c>
      <c r="D636">
        <v>19</v>
      </c>
      <c r="E636" t="s">
        <v>2463</v>
      </c>
      <c r="F636" t="s">
        <v>24</v>
      </c>
      <c r="G636">
        <v>734</v>
      </c>
      <c r="H636" t="s">
        <v>2631</v>
      </c>
      <c r="I636">
        <v>1991</v>
      </c>
      <c r="J636" t="s">
        <v>179</v>
      </c>
      <c r="K636">
        <v>8</v>
      </c>
      <c r="L636">
        <v>17</v>
      </c>
      <c r="M636" t="s">
        <v>358</v>
      </c>
      <c r="N636" t="s">
        <v>3881</v>
      </c>
      <c r="O636">
        <v>22</v>
      </c>
      <c r="P636" t="s">
        <v>2021</v>
      </c>
      <c r="Q636">
        <v>1</v>
      </c>
      <c r="R636" t="s">
        <v>28</v>
      </c>
      <c r="S636">
        <v>9</v>
      </c>
      <c r="T636" t="s">
        <v>52</v>
      </c>
      <c r="U636">
        <v>6.4</v>
      </c>
      <c r="V636">
        <v>4.9000000000000004</v>
      </c>
    </row>
    <row r="637" spans="1:22" x14ac:dyDescent="0.25">
      <c r="A637" t="s">
        <v>2645</v>
      </c>
      <c r="B637">
        <v>12</v>
      </c>
      <c r="C637">
        <v>6</v>
      </c>
      <c r="D637">
        <v>19</v>
      </c>
      <c r="E637" t="s">
        <v>2463</v>
      </c>
      <c r="F637" t="s">
        <v>24</v>
      </c>
      <c r="G637">
        <v>735</v>
      </c>
      <c r="H637" t="s">
        <v>2633</v>
      </c>
      <c r="I637">
        <v>1993</v>
      </c>
      <c r="J637" t="s">
        <v>179</v>
      </c>
      <c r="K637">
        <v>8</v>
      </c>
      <c r="L637">
        <v>17</v>
      </c>
      <c r="M637" t="s">
        <v>358</v>
      </c>
      <c r="N637" t="s">
        <v>3881</v>
      </c>
      <c r="O637">
        <v>22</v>
      </c>
      <c r="P637" t="s">
        <v>2021</v>
      </c>
      <c r="Q637">
        <v>1</v>
      </c>
      <c r="R637" t="s">
        <v>28</v>
      </c>
      <c r="S637">
        <v>10</v>
      </c>
      <c r="T637" t="s">
        <v>53</v>
      </c>
      <c r="U637">
        <v>11.79</v>
      </c>
      <c r="V637">
        <v>7.97</v>
      </c>
    </row>
    <row r="638" spans="1:22" x14ac:dyDescent="0.25">
      <c r="A638" t="s">
        <v>2646</v>
      </c>
      <c r="B638">
        <v>13</v>
      </c>
      <c r="C638">
        <v>7</v>
      </c>
      <c r="D638">
        <v>19</v>
      </c>
      <c r="E638" t="s">
        <v>2463</v>
      </c>
      <c r="F638" t="s">
        <v>24</v>
      </c>
      <c r="G638">
        <v>614</v>
      </c>
      <c r="H638" t="s">
        <v>2623</v>
      </c>
      <c r="I638">
        <v>1941</v>
      </c>
      <c r="J638" t="s">
        <v>177</v>
      </c>
      <c r="K638">
        <v>8</v>
      </c>
      <c r="L638">
        <v>17</v>
      </c>
      <c r="M638" t="s">
        <v>358</v>
      </c>
      <c r="N638" t="s">
        <v>3881</v>
      </c>
      <c r="O638">
        <v>22</v>
      </c>
      <c r="P638" t="s">
        <v>2021</v>
      </c>
      <c r="Q638">
        <v>1</v>
      </c>
      <c r="R638" t="s">
        <v>28</v>
      </c>
      <c r="S638">
        <v>4</v>
      </c>
      <c r="T638" t="s">
        <v>32</v>
      </c>
      <c r="U638">
        <v>7.38</v>
      </c>
      <c r="V638">
        <v>5.15</v>
      </c>
    </row>
    <row r="639" spans="1:22" x14ac:dyDescent="0.25">
      <c r="A639" t="s">
        <v>2647</v>
      </c>
      <c r="B639">
        <v>13</v>
      </c>
      <c r="C639">
        <v>7</v>
      </c>
      <c r="D639">
        <v>19</v>
      </c>
      <c r="E639" t="s">
        <v>2463</v>
      </c>
      <c r="F639" t="s">
        <v>24</v>
      </c>
      <c r="G639">
        <v>615</v>
      </c>
      <c r="H639" t="s">
        <v>2625</v>
      </c>
      <c r="I639">
        <v>1937</v>
      </c>
      <c r="J639" t="s">
        <v>177</v>
      </c>
      <c r="K639">
        <v>8</v>
      </c>
      <c r="L639">
        <v>17</v>
      </c>
      <c r="M639" t="s">
        <v>358</v>
      </c>
      <c r="N639" t="s">
        <v>3881</v>
      </c>
      <c r="O639">
        <v>22</v>
      </c>
      <c r="P639" t="s">
        <v>2021</v>
      </c>
      <c r="Q639">
        <v>1</v>
      </c>
      <c r="R639" t="s">
        <v>28</v>
      </c>
      <c r="S639">
        <v>9</v>
      </c>
      <c r="T639" t="s">
        <v>52</v>
      </c>
      <c r="U639">
        <v>9.6</v>
      </c>
      <c r="V639">
        <v>6.43</v>
      </c>
    </row>
    <row r="640" spans="1:22" x14ac:dyDescent="0.25">
      <c r="A640" t="s">
        <v>2648</v>
      </c>
      <c r="B640">
        <v>13</v>
      </c>
      <c r="C640">
        <v>7</v>
      </c>
      <c r="D640">
        <v>19</v>
      </c>
      <c r="E640" t="s">
        <v>2463</v>
      </c>
      <c r="F640" t="s">
        <v>24</v>
      </c>
      <c r="G640">
        <v>616</v>
      </c>
      <c r="H640" t="s">
        <v>2627</v>
      </c>
      <c r="I640">
        <v>1941</v>
      </c>
      <c r="J640" t="s">
        <v>177</v>
      </c>
      <c r="K640">
        <v>8</v>
      </c>
      <c r="L640">
        <v>17</v>
      </c>
      <c r="M640" t="s">
        <v>358</v>
      </c>
      <c r="N640" t="s">
        <v>3881</v>
      </c>
      <c r="O640">
        <v>22</v>
      </c>
      <c r="P640" t="s">
        <v>2021</v>
      </c>
      <c r="Q640">
        <v>1</v>
      </c>
      <c r="R640" t="s">
        <v>28</v>
      </c>
      <c r="S640">
        <v>10</v>
      </c>
      <c r="T640" t="s">
        <v>53</v>
      </c>
      <c r="U640">
        <v>16.989999999999998</v>
      </c>
      <c r="V640">
        <v>10.78</v>
      </c>
    </row>
    <row r="641" spans="1:22" x14ac:dyDescent="0.25">
      <c r="A641" t="s">
        <v>2649</v>
      </c>
      <c r="B641">
        <v>13</v>
      </c>
      <c r="C641">
        <v>7</v>
      </c>
      <c r="D641">
        <v>19</v>
      </c>
      <c r="E641" t="s">
        <v>2463</v>
      </c>
      <c r="F641" t="s">
        <v>24</v>
      </c>
      <c r="G641">
        <v>733</v>
      </c>
      <c r="H641" t="s">
        <v>2629</v>
      </c>
      <c r="I641">
        <v>1998</v>
      </c>
      <c r="J641" t="s">
        <v>179</v>
      </c>
      <c r="K641">
        <v>8</v>
      </c>
      <c r="L641">
        <v>17</v>
      </c>
      <c r="M641" t="s">
        <v>358</v>
      </c>
      <c r="N641" t="s">
        <v>3881</v>
      </c>
      <c r="O641">
        <v>22</v>
      </c>
      <c r="P641" t="s">
        <v>2021</v>
      </c>
      <c r="Q641">
        <v>1</v>
      </c>
      <c r="R641" t="s">
        <v>28</v>
      </c>
      <c r="S641">
        <v>4</v>
      </c>
      <c r="T641" t="s">
        <v>32</v>
      </c>
      <c r="U641">
        <v>5.39</v>
      </c>
      <c r="V641">
        <v>3.88</v>
      </c>
    </row>
    <row r="642" spans="1:22" x14ac:dyDescent="0.25">
      <c r="A642" t="s">
        <v>2650</v>
      </c>
      <c r="B642">
        <v>13</v>
      </c>
      <c r="C642">
        <v>7</v>
      </c>
      <c r="D642">
        <v>19</v>
      </c>
      <c r="E642" t="s">
        <v>2463</v>
      </c>
      <c r="F642" t="s">
        <v>24</v>
      </c>
      <c r="G642">
        <v>734</v>
      </c>
      <c r="H642" t="s">
        <v>2631</v>
      </c>
      <c r="I642">
        <v>1991</v>
      </c>
      <c r="J642" t="s">
        <v>179</v>
      </c>
      <c r="K642">
        <v>8</v>
      </c>
      <c r="L642">
        <v>17</v>
      </c>
      <c r="M642" t="s">
        <v>358</v>
      </c>
      <c r="N642" t="s">
        <v>3881</v>
      </c>
      <c r="O642">
        <v>22</v>
      </c>
      <c r="P642" t="s">
        <v>2021</v>
      </c>
      <c r="Q642">
        <v>1</v>
      </c>
      <c r="R642" t="s">
        <v>28</v>
      </c>
      <c r="S642">
        <v>9</v>
      </c>
      <c r="T642" t="s">
        <v>52</v>
      </c>
      <c r="U642">
        <v>6.4</v>
      </c>
      <c r="V642">
        <v>4.9000000000000004</v>
      </c>
    </row>
    <row r="643" spans="1:22" x14ac:dyDescent="0.25">
      <c r="A643" t="s">
        <v>2651</v>
      </c>
      <c r="B643">
        <v>13</v>
      </c>
      <c r="C643">
        <v>7</v>
      </c>
      <c r="D643">
        <v>19</v>
      </c>
      <c r="E643" t="s">
        <v>2463</v>
      </c>
      <c r="F643" t="s">
        <v>24</v>
      </c>
      <c r="G643">
        <v>735</v>
      </c>
      <c r="H643" t="s">
        <v>2633</v>
      </c>
      <c r="I643">
        <v>1993</v>
      </c>
      <c r="J643" t="s">
        <v>179</v>
      </c>
      <c r="K643">
        <v>8</v>
      </c>
      <c r="L643">
        <v>17</v>
      </c>
      <c r="M643" t="s">
        <v>358</v>
      </c>
      <c r="N643" t="s">
        <v>3881</v>
      </c>
      <c r="O643">
        <v>22</v>
      </c>
      <c r="P643" t="s">
        <v>2021</v>
      </c>
      <c r="Q643">
        <v>1</v>
      </c>
      <c r="R643" t="s">
        <v>28</v>
      </c>
      <c r="S643">
        <v>10</v>
      </c>
      <c r="T643" t="s">
        <v>53</v>
      </c>
      <c r="U643">
        <v>11.79</v>
      </c>
      <c r="V643">
        <v>7.97</v>
      </c>
    </row>
    <row r="644" spans="1:22" x14ac:dyDescent="0.25">
      <c r="A644" t="s">
        <v>2652</v>
      </c>
      <c r="B644">
        <v>14</v>
      </c>
      <c r="C644">
        <v>8</v>
      </c>
      <c r="D644">
        <v>19</v>
      </c>
      <c r="E644" t="s">
        <v>2463</v>
      </c>
      <c r="F644" t="s">
        <v>24</v>
      </c>
      <c r="G644">
        <v>614</v>
      </c>
      <c r="H644" t="s">
        <v>2623</v>
      </c>
      <c r="I644">
        <v>1941</v>
      </c>
      <c r="J644" t="s">
        <v>177</v>
      </c>
      <c r="K644">
        <v>8</v>
      </c>
      <c r="L644">
        <v>17</v>
      </c>
      <c r="M644" t="s">
        <v>358</v>
      </c>
      <c r="N644" t="s">
        <v>3881</v>
      </c>
      <c r="O644">
        <v>22</v>
      </c>
      <c r="P644" t="s">
        <v>2021</v>
      </c>
      <c r="Q644">
        <v>1</v>
      </c>
      <c r="R644" t="s">
        <v>28</v>
      </c>
      <c r="S644">
        <v>4</v>
      </c>
      <c r="T644" t="s">
        <v>32</v>
      </c>
      <c r="U644">
        <v>7.38</v>
      </c>
      <c r="V644">
        <v>5.15</v>
      </c>
    </row>
    <row r="645" spans="1:22" x14ac:dyDescent="0.25">
      <c r="A645" t="s">
        <v>2653</v>
      </c>
      <c r="B645">
        <v>14</v>
      </c>
      <c r="C645">
        <v>8</v>
      </c>
      <c r="D645">
        <v>19</v>
      </c>
      <c r="E645" t="s">
        <v>2463</v>
      </c>
      <c r="F645" t="s">
        <v>24</v>
      </c>
      <c r="G645">
        <v>615</v>
      </c>
      <c r="H645" t="s">
        <v>2625</v>
      </c>
      <c r="I645">
        <v>1937</v>
      </c>
      <c r="J645" t="s">
        <v>177</v>
      </c>
      <c r="K645">
        <v>8</v>
      </c>
      <c r="L645">
        <v>17</v>
      </c>
      <c r="M645" t="s">
        <v>358</v>
      </c>
      <c r="N645" t="s">
        <v>3881</v>
      </c>
      <c r="O645">
        <v>22</v>
      </c>
      <c r="P645" t="s">
        <v>2021</v>
      </c>
      <c r="Q645">
        <v>1</v>
      </c>
      <c r="R645" t="s">
        <v>28</v>
      </c>
      <c r="S645">
        <v>9</v>
      </c>
      <c r="T645" t="s">
        <v>52</v>
      </c>
      <c r="U645">
        <v>9.6</v>
      </c>
      <c r="V645">
        <v>6.43</v>
      </c>
    </row>
    <row r="646" spans="1:22" x14ac:dyDescent="0.25">
      <c r="A646" t="s">
        <v>2654</v>
      </c>
      <c r="B646">
        <v>14</v>
      </c>
      <c r="C646">
        <v>8</v>
      </c>
      <c r="D646">
        <v>19</v>
      </c>
      <c r="E646" t="s">
        <v>2463</v>
      </c>
      <c r="F646" t="s">
        <v>24</v>
      </c>
      <c r="G646">
        <v>616</v>
      </c>
      <c r="H646" t="s">
        <v>2627</v>
      </c>
      <c r="I646">
        <v>1941</v>
      </c>
      <c r="J646" t="s">
        <v>177</v>
      </c>
      <c r="K646">
        <v>8</v>
      </c>
      <c r="L646">
        <v>17</v>
      </c>
      <c r="M646" t="s">
        <v>358</v>
      </c>
      <c r="N646" t="s">
        <v>3881</v>
      </c>
      <c r="O646">
        <v>22</v>
      </c>
      <c r="P646" t="s">
        <v>2021</v>
      </c>
      <c r="Q646">
        <v>1</v>
      </c>
      <c r="R646" t="s">
        <v>28</v>
      </c>
      <c r="S646">
        <v>10</v>
      </c>
      <c r="T646" t="s">
        <v>53</v>
      </c>
      <c r="U646">
        <v>16.989999999999998</v>
      </c>
      <c r="V646">
        <v>10.78</v>
      </c>
    </row>
    <row r="647" spans="1:22" x14ac:dyDescent="0.25">
      <c r="A647" t="s">
        <v>2655</v>
      </c>
      <c r="B647">
        <v>14</v>
      </c>
      <c r="C647">
        <v>8</v>
      </c>
      <c r="D647">
        <v>19</v>
      </c>
      <c r="E647" t="s">
        <v>2463</v>
      </c>
      <c r="F647" t="s">
        <v>24</v>
      </c>
      <c r="G647">
        <v>733</v>
      </c>
      <c r="H647" t="s">
        <v>2629</v>
      </c>
      <c r="I647">
        <v>1998</v>
      </c>
      <c r="J647" t="s">
        <v>179</v>
      </c>
      <c r="K647">
        <v>8</v>
      </c>
      <c r="L647">
        <v>17</v>
      </c>
      <c r="M647" t="s">
        <v>358</v>
      </c>
      <c r="N647" t="s">
        <v>3881</v>
      </c>
      <c r="O647">
        <v>22</v>
      </c>
      <c r="P647" t="s">
        <v>2021</v>
      </c>
      <c r="Q647">
        <v>1</v>
      </c>
      <c r="R647" t="s">
        <v>28</v>
      </c>
      <c r="S647">
        <v>4</v>
      </c>
      <c r="T647" t="s">
        <v>32</v>
      </c>
      <c r="U647">
        <v>5.39</v>
      </c>
      <c r="V647">
        <v>3.88</v>
      </c>
    </row>
    <row r="648" spans="1:22" x14ac:dyDescent="0.25">
      <c r="A648" t="s">
        <v>2656</v>
      </c>
      <c r="B648">
        <v>14</v>
      </c>
      <c r="C648">
        <v>8</v>
      </c>
      <c r="D648">
        <v>19</v>
      </c>
      <c r="E648" t="s">
        <v>2463</v>
      </c>
      <c r="F648" t="s">
        <v>24</v>
      </c>
      <c r="G648">
        <v>734</v>
      </c>
      <c r="H648" t="s">
        <v>2631</v>
      </c>
      <c r="I648">
        <v>1991</v>
      </c>
      <c r="J648" t="s">
        <v>179</v>
      </c>
      <c r="K648">
        <v>8</v>
      </c>
      <c r="L648">
        <v>17</v>
      </c>
      <c r="M648" t="s">
        <v>358</v>
      </c>
      <c r="N648" t="s">
        <v>3881</v>
      </c>
      <c r="O648">
        <v>22</v>
      </c>
      <c r="P648" t="s">
        <v>2021</v>
      </c>
      <c r="Q648">
        <v>1</v>
      </c>
      <c r="R648" t="s">
        <v>28</v>
      </c>
      <c r="S648">
        <v>9</v>
      </c>
      <c r="T648" t="s">
        <v>52</v>
      </c>
      <c r="U648">
        <v>6.4</v>
      </c>
      <c r="V648">
        <v>4.9000000000000004</v>
      </c>
    </row>
    <row r="649" spans="1:22" x14ac:dyDescent="0.25">
      <c r="A649" t="s">
        <v>2657</v>
      </c>
      <c r="B649">
        <v>14</v>
      </c>
      <c r="C649">
        <v>8</v>
      </c>
      <c r="D649">
        <v>19</v>
      </c>
      <c r="E649" t="s">
        <v>2463</v>
      </c>
      <c r="F649" t="s">
        <v>24</v>
      </c>
      <c r="G649">
        <v>735</v>
      </c>
      <c r="H649" t="s">
        <v>2633</v>
      </c>
      <c r="I649">
        <v>1993</v>
      </c>
      <c r="J649" t="s">
        <v>179</v>
      </c>
      <c r="K649">
        <v>8</v>
      </c>
      <c r="L649">
        <v>17</v>
      </c>
      <c r="M649" t="s">
        <v>358</v>
      </c>
      <c r="N649" t="s">
        <v>3881</v>
      </c>
      <c r="O649">
        <v>22</v>
      </c>
      <c r="P649" t="s">
        <v>2021</v>
      </c>
      <c r="Q649">
        <v>1</v>
      </c>
      <c r="R649" t="s">
        <v>28</v>
      </c>
      <c r="S649">
        <v>10</v>
      </c>
      <c r="T649" t="s">
        <v>53</v>
      </c>
      <c r="U649">
        <v>11.79</v>
      </c>
      <c r="V649">
        <v>7.97</v>
      </c>
    </row>
    <row r="650" spans="1:22" x14ac:dyDescent="0.25">
      <c r="A650" t="s">
        <v>2658</v>
      </c>
      <c r="B650">
        <v>15</v>
      </c>
      <c r="C650">
        <v>9</v>
      </c>
      <c r="D650">
        <v>19</v>
      </c>
      <c r="E650" t="s">
        <v>2463</v>
      </c>
      <c r="F650" t="s">
        <v>24</v>
      </c>
      <c r="G650">
        <v>614</v>
      </c>
      <c r="H650" t="s">
        <v>2623</v>
      </c>
      <c r="I650">
        <v>1941</v>
      </c>
      <c r="J650" t="s">
        <v>177</v>
      </c>
      <c r="K650">
        <v>8</v>
      </c>
      <c r="L650">
        <v>17</v>
      </c>
      <c r="M650" t="s">
        <v>358</v>
      </c>
      <c r="N650" t="s">
        <v>3881</v>
      </c>
      <c r="O650">
        <v>22</v>
      </c>
      <c r="P650" t="s">
        <v>2021</v>
      </c>
      <c r="Q650">
        <v>1</v>
      </c>
      <c r="R650" t="s">
        <v>28</v>
      </c>
      <c r="S650">
        <v>4</v>
      </c>
      <c r="T650" t="s">
        <v>32</v>
      </c>
      <c r="U650">
        <v>7.38</v>
      </c>
      <c r="V650">
        <v>5.15</v>
      </c>
    </row>
    <row r="651" spans="1:22" x14ac:dyDescent="0.25">
      <c r="A651" t="s">
        <v>2659</v>
      </c>
      <c r="B651">
        <v>15</v>
      </c>
      <c r="C651">
        <v>9</v>
      </c>
      <c r="D651">
        <v>19</v>
      </c>
      <c r="E651" t="s">
        <v>2463</v>
      </c>
      <c r="F651" t="s">
        <v>24</v>
      </c>
      <c r="G651">
        <v>615</v>
      </c>
      <c r="H651" t="s">
        <v>2625</v>
      </c>
      <c r="I651">
        <v>1937</v>
      </c>
      <c r="J651" t="s">
        <v>177</v>
      </c>
      <c r="K651">
        <v>8</v>
      </c>
      <c r="L651">
        <v>17</v>
      </c>
      <c r="M651" t="s">
        <v>358</v>
      </c>
      <c r="N651" t="s">
        <v>3881</v>
      </c>
      <c r="O651">
        <v>22</v>
      </c>
      <c r="P651" t="s">
        <v>2021</v>
      </c>
      <c r="Q651">
        <v>1</v>
      </c>
      <c r="R651" t="s">
        <v>28</v>
      </c>
      <c r="S651">
        <v>9</v>
      </c>
      <c r="T651" t="s">
        <v>52</v>
      </c>
      <c r="U651">
        <v>9.6</v>
      </c>
      <c r="V651">
        <v>6.43</v>
      </c>
    </row>
    <row r="652" spans="1:22" x14ac:dyDescent="0.25">
      <c r="A652" t="s">
        <v>2660</v>
      </c>
      <c r="B652">
        <v>15</v>
      </c>
      <c r="C652">
        <v>9</v>
      </c>
      <c r="D652">
        <v>19</v>
      </c>
      <c r="E652" t="s">
        <v>2463</v>
      </c>
      <c r="F652" t="s">
        <v>24</v>
      </c>
      <c r="G652">
        <v>616</v>
      </c>
      <c r="H652" t="s">
        <v>2627</v>
      </c>
      <c r="I652">
        <v>1941</v>
      </c>
      <c r="J652" t="s">
        <v>177</v>
      </c>
      <c r="K652">
        <v>8</v>
      </c>
      <c r="L652">
        <v>17</v>
      </c>
      <c r="M652" t="s">
        <v>358</v>
      </c>
      <c r="N652" t="s">
        <v>3881</v>
      </c>
      <c r="O652">
        <v>22</v>
      </c>
      <c r="P652" t="s">
        <v>2021</v>
      </c>
      <c r="Q652">
        <v>1</v>
      </c>
      <c r="R652" t="s">
        <v>28</v>
      </c>
      <c r="S652">
        <v>10</v>
      </c>
      <c r="T652" t="s">
        <v>53</v>
      </c>
      <c r="U652">
        <v>16.989999999999998</v>
      </c>
      <c r="V652">
        <v>10.78</v>
      </c>
    </row>
    <row r="653" spans="1:22" x14ac:dyDescent="0.25">
      <c r="A653" t="s">
        <v>2661</v>
      </c>
      <c r="B653">
        <v>15</v>
      </c>
      <c r="C653">
        <v>9</v>
      </c>
      <c r="D653">
        <v>19</v>
      </c>
      <c r="E653" t="s">
        <v>2463</v>
      </c>
      <c r="F653" t="s">
        <v>24</v>
      </c>
      <c r="G653">
        <v>733</v>
      </c>
      <c r="H653" t="s">
        <v>2629</v>
      </c>
      <c r="I653">
        <v>1998</v>
      </c>
      <c r="J653" t="s">
        <v>179</v>
      </c>
      <c r="K653">
        <v>8</v>
      </c>
      <c r="L653">
        <v>17</v>
      </c>
      <c r="M653" t="s">
        <v>358</v>
      </c>
      <c r="N653" t="s">
        <v>3881</v>
      </c>
      <c r="O653">
        <v>22</v>
      </c>
      <c r="P653" t="s">
        <v>2021</v>
      </c>
      <c r="Q653">
        <v>1</v>
      </c>
      <c r="R653" t="s">
        <v>28</v>
      </c>
      <c r="S653">
        <v>4</v>
      </c>
      <c r="T653" t="s">
        <v>32</v>
      </c>
      <c r="U653">
        <v>5.39</v>
      </c>
      <c r="V653">
        <v>3.88</v>
      </c>
    </row>
    <row r="654" spans="1:22" x14ac:dyDescent="0.25">
      <c r="A654" t="s">
        <v>2662</v>
      </c>
      <c r="B654">
        <v>15</v>
      </c>
      <c r="C654">
        <v>9</v>
      </c>
      <c r="D654">
        <v>19</v>
      </c>
      <c r="E654" t="s">
        <v>2463</v>
      </c>
      <c r="F654" t="s">
        <v>24</v>
      </c>
      <c r="G654">
        <v>734</v>
      </c>
      <c r="H654" t="s">
        <v>2631</v>
      </c>
      <c r="I654">
        <v>1991</v>
      </c>
      <c r="J654" t="s">
        <v>179</v>
      </c>
      <c r="K654">
        <v>8</v>
      </c>
      <c r="L654">
        <v>17</v>
      </c>
      <c r="M654" t="s">
        <v>358</v>
      </c>
      <c r="N654" t="s">
        <v>3881</v>
      </c>
      <c r="O654">
        <v>22</v>
      </c>
      <c r="P654" t="s">
        <v>2021</v>
      </c>
      <c r="Q654">
        <v>1</v>
      </c>
      <c r="R654" t="s">
        <v>28</v>
      </c>
      <c r="S654">
        <v>9</v>
      </c>
      <c r="T654" t="s">
        <v>52</v>
      </c>
      <c r="U654">
        <v>6.4</v>
      </c>
      <c r="V654">
        <v>4.9000000000000004</v>
      </c>
    </row>
    <row r="655" spans="1:22" x14ac:dyDescent="0.25">
      <c r="A655" t="s">
        <v>2663</v>
      </c>
      <c r="B655">
        <v>15</v>
      </c>
      <c r="C655">
        <v>9</v>
      </c>
      <c r="D655">
        <v>19</v>
      </c>
      <c r="E655" t="s">
        <v>2463</v>
      </c>
      <c r="F655" t="s">
        <v>24</v>
      </c>
      <c r="G655">
        <v>735</v>
      </c>
      <c r="H655" t="s">
        <v>2633</v>
      </c>
      <c r="I655">
        <v>1993</v>
      </c>
      <c r="J655" t="s">
        <v>179</v>
      </c>
      <c r="K655">
        <v>8</v>
      </c>
      <c r="L655">
        <v>17</v>
      </c>
      <c r="M655" t="s">
        <v>358</v>
      </c>
      <c r="N655" t="s">
        <v>3881</v>
      </c>
      <c r="O655">
        <v>22</v>
      </c>
      <c r="P655" t="s">
        <v>2021</v>
      </c>
      <c r="Q655">
        <v>1</v>
      </c>
      <c r="R655" t="s">
        <v>28</v>
      </c>
      <c r="S655">
        <v>10</v>
      </c>
      <c r="T655" t="s">
        <v>53</v>
      </c>
      <c r="U655">
        <v>11.79</v>
      </c>
      <c r="V655">
        <v>7.97</v>
      </c>
    </row>
    <row r="656" spans="1:22" x14ac:dyDescent="0.25">
      <c r="A656" t="s">
        <v>2664</v>
      </c>
      <c r="B656">
        <v>16</v>
      </c>
      <c r="C656">
        <v>10</v>
      </c>
      <c r="D656">
        <v>19</v>
      </c>
      <c r="E656" t="s">
        <v>2463</v>
      </c>
      <c r="F656" t="s">
        <v>24</v>
      </c>
      <c r="G656">
        <v>614</v>
      </c>
      <c r="H656" t="s">
        <v>2623</v>
      </c>
      <c r="I656">
        <v>1941</v>
      </c>
      <c r="J656" t="s">
        <v>177</v>
      </c>
      <c r="K656">
        <v>8</v>
      </c>
      <c r="L656">
        <v>17</v>
      </c>
      <c r="M656" t="s">
        <v>358</v>
      </c>
      <c r="N656" t="s">
        <v>3881</v>
      </c>
      <c r="O656">
        <v>22</v>
      </c>
      <c r="P656" t="s">
        <v>2021</v>
      </c>
      <c r="Q656">
        <v>1</v>
      </c>
      <c r="R656" t="s">
        <v>28</v>
      </c>
      <c r="S656">
        <v>4</v>
      </c>
      <c r="T656" t="s">
        <v>32</v>
      </c>
      <c r="U656">
        <v>7.38</v>
      </c>
      <c r="V656">
        <v>5.15</v>
      </c>
    </row>
    <row r="657" spans="1:22" x14ac:dyDescent="0.25">
      <c r="A657" t="s">
        <v>2665</v>
      </c>
      <c r="B657">
        <v>16</v>
      </c>
      <c r="C657">
        <v>10</v>
      </c>
      <c r="D657">
        <v>19</v>
      </c>
      <c r="E657" t="s">
        <v>2463</v>
      </c>
      <c r="F657" t="s">
        <v>24</v>
      </c>
      <c r="G657">
        <v>615</v>
      </c>
      <c r="H657" t="s">
        <v>2625</v>
      </c>
      <c r="I657">
        <v>1937</v>
      </c>
      <c r="J657" t="s">
        <v>177</v>
      </c>
      <c r="K657">
        <v>8</v>
      </c>
      <c r="L657">
        <v>17</v>
      </c>
      <c r="M657" t="s">
        <v>358</v>
      </c>
      <c r="N657" t="s">
        <v>3881</v>
      </c>
      <c r="O657">
        <v>22</v>
      </c>
      <c r="P657" t="s">
        <v>2021</v>
      </c>
      <c r="Q657">
        <v>1</v>
      </c>
      <c r="R657" t="s">
        <v>28</v>
      </c>
      <c r="S657">
        <v>9</v>
      </c>
      <c r="T657" t="s">
        <v>52</v>
      </c>
      <c r="U657">
        <v>9.6</v>
      </c>
      <c r="V657">
        <v>6.43</v>
      </c>
    </row>
    <row r="658" spans="1:22" x14ac:dyDescent="0.25">
      <c r="A658" t="s">
        <v>2666</v>
      </c>
      <c r="B658">
        <v>16</v>
      </c>
      <c r="C658">
        <v>10</v>
      </c>
      <c r="D658">
        <v>19</v>
      </c>
      <c r="E658" t="s">
        <v>2463</v>
      </c>
      <c r="F658" t="s">
        <v>24</v>
      </c>
      <c r="G658">
        <v>616</v>
      </c>
      <c r="H658" t="s">
        <v>2627</v>
      </c>
      <c r="I658">
        <v>1941</v>
      </c>
      <c r="J658" t="s">
        <v>177</v>
      </c>
      <c r="K658">
        <v>8</v>
      </c>
      <c r="L658">
        <v>17</v>
      </c>
      <c r="M658" t="s">
        <v>358</v>
      </c>
      <c r="N658" t="s">
        <v>3881</v>
      </c>
      <c r="O658">
        <v>22</v>
      </c>
      <c r="P658" t="s">
        <v>2021</v>
      </c>
      <c r="Q658">
        <v>1</v>
      </c>
      <c r="R658" t="s">
        <v>28</v>
      </c>
      <c r="S658">
        <v>10</v>
      </c>
      <c r="T658" t="s">
        <v>53</v>
      </c>
      <c r="U658">
        <v>16.989999999999998</v>
      </c>
      <c r="V658">
        <v>10.78</v>
      </c>
    </row>
    <row r="659" spans="1:22" x14ac:dyDescent="0.25">
      <c r="A659" t="s">
        <v>2667</v>
      </c>
      <c r="B659">
        <v>16</v>
      </c>
      <c r="C659">
        <v>10</v>
      </c>
      <c r="D659">
        <v>19</v>
      </c>
      <c r="E659" t="s">
        <v>2463</v>
      </c>
      <c r="F659" t="s">
        <v>24</v>
      </c>
      <c r="G659">
        <v>733</v>
      </c>
      <c r="H659" t="s">
        <v>2629</v>
      </c>
      <c r="I659">
        <v>1998</v>
      </c>
      <c r="J659" t="s">
        <v>179</v>
      </c>
      <c r="K659">
        <v>8</v>
      </c>
      <c r="L659">
        <v>17</v>
      </c>
      <c r="M659" t="s">
        <v>358</v>
      </c>
      <c r="N659" t="s">
        <v>3881</v>
      </c>
      <c r="O659">
        <v>22</v>
      </c>
      <c r="P659" t="s">
        <v>2021</v>
      </c>
      <c r="Q659">
        <v>1</v>
      </c>
      <c r="R659" t="s">
        <v>28</v>
      </c>
      <c r="S659">
        <v>4</v>
      </c>
      <c r="T659" t="s">
        <v>32</v>
      </c>
      <c r="U659">
        <v>5.39</v>
      </c>
      <c r="V659">
        <v>3.88</v>
      </c>
    </row>
    <row r="660" spans="1:22" x14ac:dyDescent="0.25">
      <c r="A660" t="s">
        <v>2668</v>
      </c>
      <c r="B660">
        <v>16</v>
      </c>
      <c r="C660">
        <v>10</v>
      </c>
      <c r="D660">
        <v>19</v>
      </c>
      <c r="E660" t="s">
        <v>2463</v>
      </c>
      <c r="F660" t="s">
        <v>24</v>
      </c>
      <c r="G660">
        <v>734</v>
      </c>
      <c r="H660" t="s">
        <v>2631</v>
      </c>
      <c r="I660">
        <v>1991</v>
      </c>
      <c r="J660" t="s">
        <v>179</v>
      </c>
      <c r="K660">
        <v>8</v>
      </c>
      <c r="L660">
        <v>17</v>
      </c>
      <c r="M660" t="s">
        <v>358</v>
      </c>
      <c r="N660" t="s">
        <v>3881</v>
      </c>
      <c r="O660">
        <v>22</v>
      </c>
      <c r="P660" t="s">
        <v>2021</v>
      </c>
      <c r="Q660">
        <v>1</v>
      </c>
      <c r="R660" t="s">
        <v>28</v>
      </c>
      <c r="S660">
        <v>9</v>
      </c>
      <c r="T660" t="s">
        <v>52</v>
      </c>
      <c r="U660">
        <v>6.4</v>
      </c>
      <c r="V660">
        <v>4.9000000000000004</v>
      </c>
    </row>
    <row r="661" spans="1:22" x14ac:dyDescent="0.25">
      <c r="A661" t="s">
        <v>2669</v>
      </c>
      <c r="B661">
        <v>16</v>
      </c>
      <c r="C661">
        <v>10</v>
      </c>
      <c r="D661">
        <v>19</v>
      </c>
      <c r="E661" t="s">
        <v>2463</v>
      </c>
      <c r="F661" t="s">
        <v>24</v>
      </c>
      <c r="G661">
        <v>735</v>
      </c>
      <c r="H661" t="s">
        <v>2633</v>
      </c>
      <c r="I661">
        <v>1993</v>
      </c>
      <c r="J661" t="s">
        <v>179</v>
      </c>
      <c r="K661">
        <v>8</v>
      </c>
      <c r="L661">
        <v>17</v>
      </c>
      <c r="M661" t="s">
        <v>358</v>
      </c>
      <c r="N661" t="s">
        <v>3881</v>
      </c>
      <c r="O661">
        <v>22</v>
      </c>
      <c r="P661" t="s">
        <v>2021</v>
      </c>
      <c r="Q661">
        <v>1</v>
      </c>
      <c r="R661" t="s">
        <v>28</v>
      </c>
      <c r="S661">
        <v>10</v>
      </c>
      <c r="T661" t="s">
        <v>53</v>
      </c>
      <c r="U661">
        <v>11.79</v>
      </c>
      <c r="V661">
        <v>7.97</v>
      </c>
    </row>
    <row r="662" spans="1:22" x14ac:dyDescent="0.25">
      <c r="A662" t="s">
        <v>2670</v>
      </c>
      <c r="B662">
        <v>17</v>
      </c>
      <c r="C662">
        <v>11</v>
      </c>
      <c r="D662">
        <v>19</v>
      </c>
      <c r="E662" t="s">
        <v>2463</v>
      </c>
      <c r="F662" t="s">
        <v>24</v>
      </c>
      <c r="G662">
        <v>614</v>
      </c>
      <c r="H662" t="s">
        <v>2623</v>
      </c>
      <c r="I662">
        <v>1941</v>
      </c>
      <c r="J662" t="s">
        <v>177</v>
      </c>
      <c r="K662">
        <v>8</v>
      </c>
      <c r="L662">
        <v>17</v>
      </c>
      <c r="M662" t="s">
        <v>358</v>
      </c>
      <c r="N662" t="s">
        <v>3881</v>
      </c>
      <c r="O662">
        <v>22</v>
      </c>
      <c r="P662" t="s">
        <v>2021</v>
      </c>
      <c r="Q662">
        <v>1</v>
      </c>
      <c r="R662" t="s">
        <v>28</v>
      </c>
      <c r="S662">
        <v>4</v>
      </c>
      <c r="T662" t="s">
        <v>32</v>
      </c>
      <c r="U662">
        <v>7.38</v>
      </c>
      <c r="V662">
        <v>5.15</v>
      </c>
    </row>
    <row r="663" spans="1:22" x14ac:dyDescent="0.25">
      <c r="A663" t="s">
        <v>2671</v>
      </c>
      <c r="B663">
        <v>17</v>
      </c>
      <c r="C663">
        <v>11</v>
      </c>
      <c r="D663">
        <v>19</v>
      </c>
      <c r="E663" t="s">
        <v>2463</v>
      </c>
      <c r="F663" t="s">
        <v>24</v>
      </c>
      <c r="G663">
        <v>615</v>
      </c>
      <c r="H663" t="s">
        <v>2625</v>
      </c>
      <c r="I663">
        <v>1937</v>
      </c>
      <c r="J663" t="s">
        <v>177</v>
      </c>
      <c r="K663">
        <v>8</v>
      </c>
      <c r="L663">
        <v>17</v>
      </c>
      <c r="M663" t="s">
        <v>358</v>
      </c>
      <c r="N663" t="s">
        <v>3881</v>
      </c>
      <c r="O663">
        <v>22</v>
      </c>
      <c r="P663" t="s">
        <v>2021</v>
      </c>
      <c r="Q663">
        <v>1</v>
      </c>
      <c r="R663" t="s">
        <v>28</v>
      </c>
      <c r="S663">
        <v>9</v>
      </c>
      <c r="T663" t="s">
        <v>52</v>
      </c>
      <c r="U663">
        <v>9.6</v>
      </c>
      <c r="V663">
        <v>6.43</v>
      </c>
    </row>
    <row r="664" spans="1:22" x14ac:dyDescent="0.25">
      <c r="A664" t="s">
        <v>2672</v>
      </c>
      <c r="B664">
        <v>17</v>
      </c>
      <c r="C664">
        <v>11</v>
      </c>
      <c r="D664">
        <v>19</v>
      </c>
      <c r="E664" t="s">
        <v>2463</v>
      </c>
      <c r="F664" t="s">
        <v>24</v>
      </c>
      <c r="G664">
        <v>616</v>
      </c>
      <c r="H664" t="s">
        <v>2627</v>
      </c>
      <c r="I664">
        <v>1941</v>
      </c>
      <c r="J664" t="s">
        <v>177</v>
      </c>
      <c r="K664">
        <v>8</v>
      </c>
      <c r="L664">
        <v>17</v>
      </c>
      <c r="M664" t="s">
        <v>358</v>
      </c>
      <c r="N664" t="s">
        <v>3881</v>
      </c>
      <c r="O664">
        <v>22</v>
      </c>
      <c r="P664" t="s">
        <v>2021</v>
      </c>
      <c r="Q664">
        <v>1</v>
      </c>
      <c r="R664" t="s">
        <v>28</v>
      </c>
      <c r="S664">
        <v>10</v>
      </c>
      <c r="T664" t="s">
        <v>53</v>
      </c>
      <c r="U664">
        <v>16.989999999999998</v>
      </c>
      <c r="V664">
        <v>10.78</v>
      </c>
    </row>
    <row r="665" spans="1:22" x14ac:dyDescent="0.25">
      <c r="A665" t="s">
        <v>2673</v>
      </c>
      <c r="B665">
        <v>17</v>
      </c>
      <c r="C665">
        <v>11</v>
      </c>
      <c r="D665">
        <v>19</v>
      </c>
      <c r="E665" t="s">
        <v>2463</v>
      </c>
      <c r="F665" t="s">
        <v>24</v>
      </c>
      <c r="G665">
        <v>733</v>
      </c>
      <c r="H665" t="s">
        <v>2629</v>
      </c>
      <c r="I665">
        <v>1998</v>
      </c>
      <c r="J665" t="s">
        <v>179</v>
      </c>
      <c r="K665">
        <v>8</v>
      </c>
      <c r="L665">
        <v>17</v>
      </c>
      <c r="M665" t="s">
        <v>358</v>
      </c>
      <c r="N665" t="s">
        <v>3881</v>
      </c>
      <c r="O665">
        <v>22</v>
      </c>
      <c r="P665" t="s">
        <v>2021</v>
      </c>
      <c r="Q665">
        <v>1</v>
      </c>
      <c r="R665" t="s">
        <v>28</v>
      </c>
      <c r="S665">
        <v>4</v>
      </c>
      <c r="T665" t="s">
        <v>32</v>
      </c>
      <c r="U665">
        <v>5.39</v>
      </c>
      <c r="V665">
        <v>3.88</v>
      </c>
    </row>
    <row r="666" spans="1:22" x14ac:dyDescent="0.25">
      <c r="A666" t="s">
        <v>2674</v>
      </c>
      <c r="B666">
        <v>17</v>
      </c>
      <c r="C666">
        <v>11</v>
      </c>
      <c r="D666">
        <v>19</v>
      </c>
      <c r="E666" t="s">
        <v>2463</v>
      </c>
      <c r="F666" t="s">
        <v>24</v>
      </c>
      <c r="G666">
        <v>734</v>
      </c>
      <c r="H666" t="s">
        <v>2631</v>
      </c>
      <c r="I666">
        <v>1991</v>
      </c>
      <c r="J666" t="s">
        <v>179</v>
      </c>
      <c r="K666">
        <v>8</v>
      </c>
      <c r="L666">
        <v>17</v>
      </c>
      <c r="M666" t="s">
        <v>358</v>
      </c>
      <c r="N666" t="s">
        <v>3881</v>
      </c>
      <c r="O666">
        <v>22</v>
      </c>
      <c r="P666" t="s">
        <v>2021</v>
      </c>
      <c r="Q666">
        <v>1</v>
      </c>
      <c r="R666" t="s">
        <v>28</v>
      </c>
      <c r="S666">
        <v>9</v>
      </c>
      <c r="T666" t="s">
        <v>52</v>
      </c>
      <c r="U666">
        <v>6.4</v>
      </c>
      <c r="V666">
        <v>4.9000000000000004</v>
      </c>
    </row>
    <row r="667" spans="1:22" x14ac:dyDescent="0.25">
      <c r="A667" t="s">
        <v>2675</v>
      </c>
      <c r="B667">
        <v>17</v>
      </c>
      <c r="C667">
        <v>11</v>
      </c>
      <c r="D667">
        <v>19</v>
      </c>
      <c r="E667" t="s">
        <v>2463</v>
      </c>
      <c r="F667" t="s">
        <v>24</v>
      </c>
      <c r="G667">
        <v>735</v>
      </c>
      <c r="H667" t="s">
        <v>2633</v>
      </c>
      <c r="I667">
        <v>1993</v>
      </c>
      <c r="J667" t="s">
        <v>179</v>
      </c>
      <c r="K667">
        <v>8</v>
      </c>
      <c r="L667">
        <v>17</v>
      </c>
      <c r="M667" t="s">
        <v>358</v>
      </c>
      <c r="N667" t="s">
        <v>3881</v>
      </c>
      <c r="O667">
        <v>22</v>
      </c>
      <c r="P667" t="s">
        <v>2021</v>
      </c>
      <c r="Q667">
        <v>1</v>
      </c>
      <c r="R667" t="s">
        <v>28</v>
      </c>
      <c r="S667">
        <v>10</v>
      </c>
      <c r="T667" t="s">
        <v>53</v>
      </c>
      <c r="U667">
        <v>11.79</v>
      </c>
      <c r="V667">
        <v>7.97</v>
      </c>
    </row>
    <row r="668" spans="1:22" x14ac:dyDescent="0.25">
      <c r="A668" t="s">
        <v>2676</v>
      </c>
      <c r="B668">
        <v>8</v>
      </c>
      <c r="C668">
        <v>2</v>
      </c>
      <c r="D668">
        <v>19</v>
      </c>
      <c r="E668" t="s">
        <v>2463</v>
      </c>
      <c r="F668" t="s">
        <v>24</v>
      </c>
      <c r="G668">
        <v>614</v>
      </c>
      <c r="H668" t="s">
        <v>2623</v>
      </c>
      <c r="I668">
        <v>1941</v>
      </c>
      <c r="J668" t="s">
        <v>177</v>
      </c>
      <c r="K668">
        <v>8</v>
      </c>
      <c r="L668">
        <v>17</v>
      </c>
      <c r="M668" t="s">
        <v>358</v>
      </c>
      <c r="N668" t="s">
        <v>3881</v>
      </c>
      <c r="O668">
        <v>22</v>
      </c>
      <c r="P668" t="s">
        <v>2021</v>
      </c>
      <c r="Q668">
        <v>1</v>
      </c>
      <c r="R668" t="s">
        <v>28</v>
      </c>
      <c r="S668">
        <v>4</v>
      </c>
      <c r="T668" t="s">
        <v>32</v>
      </c>
      <c r="U668">
        <v>7.38</v>
      </c>
      <c r="V668">
        <v>5.15</v>
      </c>
    </row>
    <row r="669" spans="1:22" x14ac:dyDescent="0.25">
      <c r="A669" t="s">
        <v>2677</v>
      </c>
      <c r="B669">
        <v>8</v>
      </c>
      <c r="C669">
        <v>2</v>
      </c>
      <c r="D669">
        <v>19</v>
      </c>
      <c r="E669" t="s">
        <v>2463</v>
      </c>
      <c r="F669" t="s">
        <v>24</v>
      </c>
      <c r="G669">
        <v>615</v>
      </c>
      <c r="H669" t="s">
        <v>2625</v>
      </c>
      <c r="I669">
        <v>1937</v>
      </c>
      <c r="J669" t="s">
        <v>177</v>
      </c>
      <c r="K669">
        <v>8</v>
      </c>
      <c r="L669">
        <v>17</v>
      </c>
      <c r="M669" t="s">
        <v>358</v>
      </c>
      <c r="N669" t="s">
        <v>3881</v>
      </c>
      <c r="O669">
        <v>22</v>
      </c>
      <c r="P669" t="s">
        <v>2021</v>
      </c>
      <c r="Q669">
        <v>1</v>
      </c>
      <c r="R669" t="s">
        <v>28</v>
      </c>
      <c r="S669">
        <v>9</v>
      </c>
      <c r="T669" t="s">
        <v>52</v>
      </c>
      <c r="U669">
        <v>9.6</v>
      </c>
      <c r="V669">
        <v>6.43</v>
      </c>
    </row>
    <row r="670" spans="1:22" x14ac:dyDescent="0.25">
      <c r="A670" t="s">
        <v>2678</v>
      </c>
      <c r="B670">
        <v>8</v>
      </c>
      <c r="C670">
        <v>2</v>
      </c>
      <c r="D670">
        <v>19</v>
      </c>
      <c r="E670" t="s">
        <v>2463</v>
      </c>
      <c r="F670" t="s">
        <v>24</v>
      </c>
      <c r="G670">
        <v>616</v>
      </c>
      <c r="H670" t="s">
        <v>2627</v>
      </c>
      <c r="I670">
        <v>1941</v>
      </c>
      <c r="J670" t="s">
        <v>177</v>
      </c>
      <c r="K670">
        <v>8</v>
      </c>
      <c r="L670">
        <v>17</v>
      </c>
      <c r="M670" t="s">
        <v>358</v>
      </c>
      <c r="N670" t="s">
        <v>3881</v>
      </c>
      <c r="O670">
        <v>22</v>
      </c>
      <c r="P670" t="s">
        <v>2021</v>
      </c>
      <c r="Q670">
        <v>1</v>
      </c>
      <c r="R670" t="s">
        <v>28</v>
      </c>
      <c r="S670">
        <v>10</v>
      </c>
      <c r="T670" t="s">
        <v>53</v>
      </c>
      <c r="U670">
        <v>16.989999999999998</v>
      </c>
      <c r="V670">
        <v>10.78</v>
      </c>
    </row>
    <row r="671" spans="1:22" x14ac:dyDescent="0.25">
      <c r="A671" t="s">
        <v>2679</v>
      </c>
      <c r="B671">
        <v>8</v>
      </c>
      <c r="C671">
        <v>2</v>
      </c>
      <c r="D671">
        <v>19</v>
      </c>
      <c r="E671" t="s">
        <v>2463</v>
      </c>
      <c r="F671" t="s">
        <v>24</v>
      </c>
      <c r="G671">
        <v>733</v>
      </c>
      <c r="H671" t="s">
        <v>2629</v>
      </c>
      <c r="I671">
        <v>1998</v>
      </c>
      <c r="J671" t="s">
        <v>179</v>
      </c>
      <c r="K671">
        <v>8</v>
      </c>
      <c r="L671">
        <v>17</v>
      </c>
      <c r="M671" t="s">
        <v>358</v>
      </c>
      <c r="N671" t="s">
        <v>3881</v>
      </c>
      <c r="O671">
        <v>22</v>
      </c>
      <c r="P671" t="s">
        <v>2021</v>
      </c>
      <c r="Q671">
        <v>1</v>
      </c>
      <c r="R671" t="s">
        <v>28</v>
      </c>
      <c r="S671">
        <v>4</v>
      </c>
      <c r="T671" t="s">
        <v>32</v>
      </c>
      <c r="U671">
        <v>5.39</v>
      </c>
      <c r="V671">
        <v>3.88</v>
      </c>
    </row>
    <row r="672" spans="1:22" x14ac:dyDescent="0.25">
      <c r="A672" t="s">
        <v>2680</v>
      </c>
      <c r="B672">
        <v>8</v>
      </c>
      <c r="C672">
        <v>2</v>
      </c>
      <c r="D672">
        <v>19</v>
      </c>
      <c r="E672" t="s">
        <v>2463</v>
      </c>
      <c r="F672" t="s">
        <v>24</v>
      </c>
      <c r="G672">
        <v>734</v>
      </c>
      <c r="H672" t="s">
        <v>2631</v>
      </c>
      <c r="I672">
        <v>1991</v>
      </c>
      <c r="J672" t="s">
        <v>179</v>
      </c>
      <c r="K672">
        <v>8</v>
      </c>
      <c r="L672">
        <v>17</v>
      </c>
      <c r="M672" t="s">
        <v>358</v>
      </c>
      <c r="N672" t="s">
        <v>3881</v>
      </c>
      <c r="O672">
        <v>22</v>
      </c>
      <c r="P672" t="s">
        <v>2021</v>
      </c>
      <c r="Q672">
        <v>1</v>
      </c>
      <c r="R672" t="s">
        <v>28</v>
      </c>
      <c r="S672">
        <v>9</v>
      </c>
      <c r="T672" t="s">
        <v>52</v>
      </c>
      <c r="U672">
        <v>6.4</v>
      </c>
      <c r="V672">
        <v>4.9000000000000004</v>
      </c>
    </row>
    <row r="673" spans="1:22" x14ac:dyDescent="0.25">
      <c r="A673" t="s">
        <v>2681</v>
      </c>
      <c r="B673">
        <v>8</v>
      </c>
      <c r="C673">
        <v>2</v>
      </c>
      <c r="D673">
        <v>19</v>
      </c>
      <c r="E673" t="s">
        <v>2463</v>
      </c>
      <c r="F673" t="s">
        <v>24</v>
      </c>
      <c r="G673">
        <v>735</v>
      </c>
      <c r="H673" t="s">
        <v>2633</v>
      </c>
      <c r="I673">
        <v>1993</v>
      </c>
      <c r="J673" t="s">
        <v>179</v>
      </c>
      <c r="K673">
        <v>8</v>
      </c>
      <c r="L673">
        <v>17</v>
      </c>
      <c r="M673" t="s">
        <v>358</v>
      </c>
      <c r="N673" t="s">
        <v>3881</v>
      </c>
      <c r="O673">
        <v>22</v>
      </c>
      <c r="P673" t="s">
        <v>2021</v>
      </c>
      <c r="Q673">
        <v>1</v>
      </c>
      <c r="R673" t="s">
        <v>28</v>
      </c>
      <c r="S673">
        <v>10</v>
      </c>
      <c r="T673" t="s">
        <v>53</v>
      </c>
      <c r="U673">
        <v>11.79</v>
      </c>
      <c r="V673">
        <v>7.97</v>
      </c>
    </row>
    <row r="674" spans="1:22" x14ac:dyDescent="0.25">
      <c r="A674" t="s">
        <v>2682</v>
      </c>
      <c r="B674">
        <v>9</v>
      </c>
      <c r="C674">
        <v>3</v>
      </c>
      <c r="D674">
        <v>19</v>
      </c>
      <c r="E674" t="s">
        <v>2463</v>
      </c>
      <c r="F674" t="s">
        <v>24</v>
      </c>
      <c r="G674">
        <v>614</v>
      </c>
      <c r="H674" t="s">
        <v>2623</v>
      </c>
      <c r="I674">
        <v>1941</v>
      </c>
      <c r="J674" t="s">
        <v>177</v>
      </c>
      <c r="K674">
        <v>8</v>
      </c>
      <c r="L674">
        <v>17</v>
      </c>
      <c r="M674" t="s">
        <v>358</v>
      </c>
      <c r="N674" t="s">
        <v>3881</v>
      </c>
      <c r="O674">
        <v>22</v>
      </c>
      <c r="P674" t="s">
        <v>2021</v>
      </c>
      <c r="Q674">
        <v>1</v>
      </c>
      <c r="R674" t="s">
        <v>28</v>
      </c>
      <c r="S674">
        <v>4</v>
      </c>
      <c r="T674" t="s">
        <v>32</v>
      </c>
      <c r="U674">
        <v>7.38</v>
      </c>
      <c r="V674">
        <v>5.15</v>
      </c>
    </row>
    <row r="675" spans="1:22" x14ac:dyDescent="0.25">
      <c r="A675" t="s">
        <v>2683</v>
      </c>
      <c r="B675">
        <v>9</v>
      </c>
      <c r="C675">
        <v>3</v>
      </c>
      <c r="D675">
        <v>19</v>
      </c>
      <c r="E675" t="s">
        <v>2463</v>
      </c>
      <c r="F675" t="s">
        <v>24</v>
      </c>
      <c r="G675">
        <v>615</v>
      </c>
      <c r="H675" t="s">
        <v>2625</v>
      </c>
      <c r="I675">
        <v>1937</v>
      </c>
      <c r="J675" t="s">
        <v>177</v>
      </c>
      <c r="K675">
        <v>8</v>
      </c>
      <c r="L675">
        <v>17</v>
      </c>
      <c r="M675" t="s">
        <v>358</v>
      </c>
      <c r="N675" t="s">
        <v>3881</v>
      </c>
      <c r="O675">
        <v>22</v>
      </c>
      <c r="P675" t="s">
        <v>2021</v>
      </c>
      <c r="Q675">
        <v>1</v>
      </c>
      <c r="R675" t="s">
        <v>28</v>
      </c>
      <c r="S675">
        <v>9</v>
      </c>
      <c r="T675" t="s">
        <v>52</v>
      </c>
      <c r="U675">
        <v>9.6</v>
      </c>
      <c r="V675">
        <v>6.43</v>
      </c>
    </row>
    <row r="676" spans="1:22" x14ac:dyDescent="0.25">
      <c r="A676" t="s">
        <v>2684</v>
      </c>
      <c r="B676">
        <v>9</v>
      </c>
      <c r="C676">
        <v>3</v>
      </c>
      <c r="D676">
        <v>19</v>
      </c>
      <c r="E676" t="s">
        <v>2463</v>
      </c>
      <c r="F676" t="s">
        <v>24</v>
      </c>
      <c r="G676">
        <v>616</v>
      </c>
      <c r="H676" t="s">
        <v>2627</v>
      </c>
      <c r="I676">
        <v>1941</v>
      </c>
      <c r="J676" t="s">
        <v>177</v>
      </c>
      <c r="K676">
        <v>8</v>
      </c>
      <c r="L676">
        <v>17</v>
      </c>
      <c r="M676" t="s">
        <v>358</v>
      </c>
      <c r="N676" t="s">
        <v>3881</v>
      </c>
      <c r="O676">
        <v>22</v>
      </c>
      <c r="P676" t="s">
        <v>2021</v>
      </c>
      <c r="Q676">
        <v>1</v>
      </c>
      <c r="R676" t="s">
        <v>28</v>
      </c>
      <c r="S676">
        <v>10</v>
      </c>
      <c r="T676" t="s">
        <v>53</v>
      </c>
      <c r="U676">
        <v>16.989999999999998</v>
      </c>
      <c r="V676">
        <v>10.78</v>
      </c>
    </row>
    <row r="677" spans="1:22" x14ac:dyDescent="0.25">
      <c r="A677" t="s">
        <v>2685</v>
      </c>
      <c r="B677">
        <v>9</v>
      </c>
      <c r="C677">
        <v>3</v>
      </c>
      <c r="D677">
        <v>19</v>
      </c>
      <c r="E677" t="s">
        <v>2463</v>
      </c>
      <c r="F677" t="s">
        <v>24</v>
      </c>
      <c r="G677">
        <v>733</v>
      </c>
      <c r="H677" t="s">
        <v>2629</v>
      </c>
      <c r="I677">
        <v>1998</v>
      </c>
      <c r="J677" t="s">
        <v>179</v>
      </c>
      <c r="K677">
        <v>8</v>
      </c>
      <c r="L677">
        <v>17</v>
      </c>
      <c r="M677" t="s">
        <v>358</v>
      </c>
      <c r="N677" t="s">
        <v>3881</v>
      </c>
      <c r="O677">
        <v>22</v>
      </c>
      <c r="P677" t="s">
        <v>2021</v>
      </c>
      <c r="Q677">
        <v>1</v>
      </c>
      <c r="R677" t="s">
        <v>28</v>
      </c>
      <c r="S677">
        <v>4</v>
      </c>
      <c r="T677" t="s">
        <v>32</v>
      </c>
      <c r="U677">
        <v>5.39</v>
      </c>
      <c r="V677">
        <v>3.88</v>
      </c>
    </row>
    <row r="678" spans="1:22" x14ac:dyDescent="0.25">
      <c r="A678" t="s">
        <v>2686</v>
      </c>
      <c r="B678">
        <v>9</v>
      </c>
      <c r="C678">
        <v>3</v>
      </c>
      <c r="D678">
        <v>19</v>
      </c>
      <c r="E678" t="s">
        <v>2463</v>
      </c>
      <c r="F678" t="s">
        <v>24</v>
      </c>
      <c r="G678">
        <v>734</v>
      </c>
      <c r="H678" t="s">
        <v>2631</v>
      </c>
      <c r="I678">
        <v>1991</v>
      </c>
      <c r="J678" t="s">
        <v>179</v>
      </c>
      <c r="K678">
        <v>8</v>
      </c>
      <c r="L678">
        <v>17</v>
      </c>
      <c r="M678" t="s">
        <v>358</v>
      </c>
      <c r="N678" t="s">
        <v>3881</v>
      </c>
      <c r="O678">
        <v>22</v>
      </c>
      <c r="P678" t="s">
        <v>2021</v>
      </c>
      <c r="Q678">
        <v>1</v>
      </c>
      <c r="R678" t="s">
        <v>28</v>
      </c>
      <c r="S678">
        <v>9</v>
      </c>
      <c r="T678" t="s">
        <v>52</v>
      </c>
      <c r="U678">
        <v>6.4</v>
      </c>
      <c r="V678">
        <v>4.9000000000000004</v>
      </c>
    </row>
    <row r="679" spans="1:22" x14ac:dyDescent="0.25">
      <c r="A679" t="s">
        <v>2687</v>
      </c>
      <c r="B679">
        <v>9</v>
      </c>
      <c r="C679">
        <v>3</v>
      </c>
      <c r="D679">
        <v>19</v>
      </c>
      <c r="E679" t="s">
        <v>2463</v>
      </c>
      <c r="F679" t="s">
        <v>24</v>
      </c>
      <c r="G679">
        <v>735</v>
      </c>
      <c r="H679" t="s">
        <v>2633</v>
      </c>
      <c r="I679">
        <v>1993</v>
      </c>
      <c r="J679" t="s">
        <v>179</v>
      </c>
      <c r="K679">
        <v>8</v>
      </c>
      <c r="L679">
        <v>17</v>
      </c>
      <c r="M679" t="s">
        <v>358</v>
      </c>
      <c r="N679" t="s">
        <v>3881</v>
      </c>
      <c r="O679">
        <v>22</v>
      </c>
      <c r="P679" t="s">
        <v>2021</v>
      </c>
      <c r="Q679">
        <v>1</v>
      </c>
      <c r="R679" t="s">
        <v>28</v>
      </c>
      <c r="S679">
        <v>10</v>
      </c>
      <c r="T679" t="s">
        <v>53</v>
      </c>
      <c r="U679">
        <v>11.79</v>
      </c>
      <c r="V679">
        <v>7.97</v>
      </c>
    </row>
    <row r="680" spans="1:22" x14ac:dyDescent="0.25">
      <c r="A680" t="s">
        <v>3373</v>
      </c>
      <c r="B680">
        <v>10</v>
      </c>
      <c r="C680">
        <v>4</v>
      </c>
      <c r="D680">
        <v>1</v>
      </c>
      <c r="E680" t="s">
        <v>2239</v>
      </c>
      <c r="F680" t="s">
        <v>55</v>
      </c>
      <c r="G680">
        <v>327</v>
      </c>
      <c r="H680" t="s">
        <v>2240</v>
      </c>
      <c r="I680">
        <v>353</v>
      </c>
      <c r="J680" t="s">
        <v>3302</v>
      </c>
      <c r="K680">
        <v>9</v>
      </c>
      <c r="L680">
        <v>10</v>
      </c>
      <c r="M680" t="s">
        <v>357</v>
      </c>
      <c r="N680" t="s">
        <v>3867</v>
      </c>
      <c r="O680">
        <v>1</v>
      </c>
      <c r="P680" t="s">
        <v>3868</v>
      </c>
      <c r="Q680">
        <v>1</v>
      </c>
      <c r="R680" t="s">
        <v>28</v>
      </c>
      <c r="S680">
        <v>3</v>
      </c>
      <c r="T680" t="s">
        <v>31</v>
      </c>
      <c r="U680">
        <v>7.4489999999999998</v>
      </c>
      <c r="V680">
        <v>3.6230000000000002</v>
      </c>
    </row>
    <row r="681" spans="1:22" x14ac:dyDescent="0.25">
      <c r="A681" t="s">
        <v>3374</v>
      </c>
      <c r="B681">
        <v>10</v>
      </c>
      <c r="C681">
        <v>4</v>
      </c>
      <c r="D681">
        <v>1</v>
      </c>
      <c r="E681" t="s">
        <v>2239</v>
      </c>
      <c r="F681" t="s">
        <v>55</v>
      </c>
      <c r="G681">
        <v>317</v>
      </c>
      <c r="H681" t="s">
        <v>2241</v>
      </c>
      <c r="I681">
        <v>376</v>
      </c>
      <c r="J681" t="s">
        <v>3302</v>
      </c>
      <c r="K681">
        <v>9</v>
      </c>
      <c r="L681">
        <v>10</v>
      </c>
      <c r="M681" t="s">
        <v>357</v>
      </c>
      <c r="N681" t="s">
        <v>3867</v>
      </c>
      <c r="O681">
        <v>1</v>
      </c>
      <c r="P681" t="s">
        <v>3868</v>
      </c>
      <c r="Q681">
        <v>1</v>
      </c>
      <c r="R681" t="s">
        <v>28</v>
      </c>
      <c r="S681">
        <v>4</v>
      </c>
      <c r="T681" t="s">
        <v>32</v>
      </c>
      <c r="U681">
        <v>8.5410000000000004</v>
      </c>
      <c r="V681">
        <v>4.4969999999999999</v>
      </c>
    </row>
    <row r="682" spans="1:22" x14ac:dyDescent="0.25">
      <c r="A682" t="s">
        <v>3375</v>
      </c>
      <c r="B682">
        <v>10</v>
      </c>
      <c r="C682">
        <v>4</v>
      </c>
      <c r="D682">
        <v>1</v>
      </c>
      <c r="E682" t="s">
        <v>2239</v>
      </c>
      <c r="F682" t="s">
        <v>55</v>
      </c>
      <c r="G682">
        <v>332</v>
      </c>
      <c r="H682" t="s">
        <v>2242</v>
      </c>
      <c r="I682">
        <v>371</v>
      </c>
      <c r="J682" t="s">
        <v>3302</v>
      </c>
      <c r="K682">
        <v>9</v>
      </c>
      <c r="L682">
        <v>10</v>
      </c>
      <c r="M682" t="s">
        <v>357</v>
      </c>
      <c r="N682" t="s">
        <v>3867</v>
      </c>
      <c r="O682">
        <v>1</v>
      </c>
      <c r="P682" t="s">
        <v>3868</v>
      </c>
      <c r="Q682">
        <v>1</v>
      </c>
      <c r="R682" t="s">
        <v>28</v>
      </c>
      <c r="S682">
        <v>6</v>
      </c>
      <c r="T682" t="s">
        <v>34</v>
      </c>
      <c r="U682">
        <v>7.0289999999999999</v>
      </c>
      <c r="V682">
        <v>3.5640000000000001</v>
      </c>
    </row>
    <row r="683" spans="1:22" x14ac:dyDescent="0.25">
      <c r="A683" t="s">
        <v>3376</v>
      </c>
      <c r="B683">
        <v>10</v>
      </c>
      <c r="C683">
        <v>4</v>
      </c>
      <c r="D683">
        <v>1</v>
      </c>
      <c r="E683" t="s">
        <v>2239</v>
      </c>
      <c r="F683" t="s">
        <v>55</v>
      </c>
      <c r="G683">
        <v>312</v>
      </c>
      <c r="H683" t="s">
        <v>2243</v>
      </c>
      <c r="I683">
        <v>376</v>
      </c>
      <c r="J683" t="s">
        <v>3302</v>
      </c>
      <c r="K683">
        <v>9</v>
      </c>
      <c r="L683">
        <v>10</v>
      </c>
      <c r="M683" t="s">
        <v>357</v>
      </c>
      <c r="N683" t="s">
        <v>3867</v>
      </c>
      <c r="O683">
        <v>1</v>
      </c>
      <c r="P683" t="s">
        <v>3868</v>
      </c>
      <c r="Q683">
        <v>1</v>
      </c>
      <c r="R683" t="s">
        <v>28</v>
      </c>
      <c r="S683">
        <v>2</v>
      </c>
      <c r="T683" t="s">
        <v>30</v>
      </c>
      <c r="U683">
        <v>6.01</v>
      </c>
      <c r="V683">
        <v>4.5469999999999997</v>
      </c>
    </row>
    <row r="684" spans="1:22" x14ac:dyDescent="0.25">
      <c r="A684" t="s">
        <v>3377</v>
      </c>
      <c r="B684">
        <v>10</v>
      </c>
      <c r="C684">
        <v>4</v>
      </c>
      <c r="D684">
        <v>1</v>
      </c>
      <c r="E684" t="s">
        <v>2239</v>
      </c>
      <c r="F684" t="s">
        <v>55</v>
      </c>
      <c r="G684">
        <v>322</v>
      </c>
      <c r="H684" t="s">
        <v>2244</v>
      </c>
      <c r="I684">
        <v>378</v>
      </c>
      <c r="J684" t="s">
        <v>3302</v>
      </c>
      <c r="K684">
        <v>9</v>
      </c>
      <c r="L684">
        <v>10</v>
      </c>
      <c r="M684" t="s">
        <v>357</v>
      </c>
      <c r="N684" t="s">
        <v>3867</v>
      </c>
      <c r="O684">
        <v>1</v>
      </c>
      <c r="P684" t="s">
        <v>3868</v>
      </c>
      <c r="Q684">
        <v>1</v>
      </c>
      <c r="R684" t="s">
        <v>28</v>
      </c>
      <c r="S684">
        <v>5</v>
      </c>
      <c r="T684" t="s">
        <v>33</v>
      </c>
      <c r="U684">
        <v>6.1779999999999999</v>
      </c>
      <c r="V684">
        <v>4.29</v>
      </c>
    </row>
    <row r="685" spans="1:22" x14ac:dyDescent="0.25">
      <c r="A685" t="s">
        <v>3378</v>
      </c>
      <c r="B685">
        <v>10</v>
      </c>
      <c r="C685">
        <v>4</v>
      </c>
      <c r="D685">
        <v>1</v>
      </c>
      <c r="E685" t="s">
        <v>2239</v>
      </c>
      <c r="F685" t="s">
        <v>55</v>
      </c>
      <c r="G685">
        <v>307</v>
      </c>
      <c r="H685" t="s">
        <v>2245</v>
      </c>
      <c r="I685">
        <v>357</v>
      </c>
      <c r="J685" t="s">
        <v>3302</v>
      </c>
      <c r="K685">
        <v>9</v>
      </c>
      <c r="L685">
        <v>10</v>
      </c>
      <c r="M685" t="s">
        <v>357</v>
      </c>
      <c r="N685" t="s">
        <v>3867</v>
      </c>
      <c r="O685">
        <v>1</v>
      </c>
      <c r="P685" t="s">
        <v>3868</v>
      </c>
      <c r="Q685">
        <v>1</v>
      </c>
      <c r="R685" t="s">
        <v>28</v>
      </c>
      <c r="S685">
        <v>1</v>
      </c>
      <c r="T685" t="s">
        <v>29</v>
      </c>
      <c r="U685">
        <v>10.863</v>
      </c>
      <c r="V685">
        <v>4.8769999999999998</v>
      </c>
    </row>
    <row r="686" spans="1:22" x14ac:dyDescent="0.25">
      <c r="A686" t="s">
        <v>3379</v>
      </c>
      <c r="B686">
        <v>10</v>
      </c>
      <c r="C686">
        <v>4</v>
      </c>
      <c r="D686">
        <v>1</v>
      </c>
      <c r="E686" t="s">
        <v>2239</v>
      </c>
      <c r="F686" t="s">
        <v>55</v>
      </c>
      <c r="G686">
        <v>337</v>
      </c>
      <c r="H686" t="s">
        <v>2246</v>
      </c>
      <c r="I686">
        <v>347</v>
      </c>
      <c r="J686" t="s">
        <v>3302</v>
      </c>
      <c r="K686">
        <v>9</v>
      </c>
      <c r="L686">
        <v>10</v>
      </c>
      <c r="M686" t="s">
        <v>357</v>
      </c>
      <c r="N686" t="s">
        <v>3867</v>
      </c>
      <c r="O686">
        <v>1</v>
      </c>
      <c r="P686" t="s">
        <v>3868</v>
      </c>
      <c r="Q686">
        <v>1</v>
      </c>
      <c r="R686" t="s">
        <v>28</v>
      </c>
      <c r="S686">
        <v>7</v>
      </c>
      <c r="T686" t="s">
        <v>35</v>
      </c>
      <c r="U686">
        <v>37.363999999999997</v>
      </c>
      <c r="V686">
        <v>16.619</v>
      </c>
    </row>
    <row r="687" spans="1:22" x14ac:dyDescent="0.25">
      <c r="A687" t="s">
        <v>3380</v>
      </c>
      <c r="B687">
        <v>10</v>
      </c>
      <c r="C687">
        <v>4</v>
      </c>
      <c r="D687">
        <v>1</v>
      </c>
      <c r="E687" t="s">
        <v>2239</v>
      </c>
      <c r="F687" t="s">
        <v>55</v>
      </c>
      <c r="G687">
        <v>342</v>
      </c>
      <c r="H687" t="s">
        <v>2247</v>
      </c>
      <c r="I687">
        <v>347</v>
      </c>
      <c r="J687" t="s">
        <v>3302</v>
      </c>
      <c r="K687">
        <v>9</v>
      </c>
      <c r="L687">
        <v>10</v>
      </c>
      <c r="M687" t="s">
        <v>357</v>
      </c>
      <c r="N687" t="s">
        <v>3867</v>
      </c>
      <c r="O687">
        <v>1</v>
      </c>
      <c r="P687" t="s">
        <v>3868</v>
      </c>
      <c r="Q687">
        <v>1</v>
      </c>
      <c r="R687" t="s">
        <v>28</v>
      </c>
      <c r="S687">
        <v>8</v>
      </c>
      <c r="T687" t="s">
        <v>36</v>
      </c>
      <c r="U687">
        <v>45.835999999999999</v>
      </c>
      <c r="V687">
        <v>19.920999999999999</v>
      </c>
    </row>
    <row r="688" spans="1:22" x14ac:dyDescent="0.25">
      <c r="A688" t="s">
        <v>3381</v>
      </c>
      <c r="B688">
        <v>11</v>
      </c>
      <c r="C688">
        <v>5</v>
      </c>
      <c r="D688">
        <v>1</v>
      </c>
      <c r="E688" t="s">
        <v>2239</v>
      </c>
      <c r="F688" t="s">
        <v>55</v>
      </c>
      <c r="G688">
        <v>328</v>
      </c>
      <c r="H688" t="s">
        <v>2248</v>
      </c>
      <c r="I688">
        <v>417</v>
      </c>
      <c r="J688" t="s">
        <v>3302</v>
      </c>
      <c r="K688">
        <v>11</v>
      </c>
      <c r="L688">
        <v>12</v>
      </c>
      <c r="M688" t="s">
        <v>357</v>
      </c>
      <c r="N688" t="s">
        <v>3867</v>
      </c>
      <c r="O688">
        <v>1</v>
      </c>
      <c r="P688" t="s">
        <v>3868</v>
      </c>
      <c r="Q688">
        <v>1</v>
      </c>
      <c r="R688" t="s">
        <v>28</v>
      </c>
      <c r="S688">
        <v>3</v>
      </c>
      <c r="T688" t="s">
        <v>31</v>
      </c>
      <c r="U688">
        <v>7.3390000000000004</v>
      </c>
      <c r="V688">
        <v>3.5369999999999999</v>
      </c>
    </row>
    <row r="689" spans="1:22" x14ac:dyDescent="0.25">
      <c r="A689" t="s">
        <v>3382</v>
      </c>
      <c r="B689">
        <v>11</v>
      </c>
      <c r="C689">
        <v>5</v>
      </c>
      <c r="D689">
        <v>1</v>
      </c>
      <c r="E689" t="s">
        <v>2239</v>
      </c>
      <c r="F689" t="s">
        <v>55</v>
      </c>
      <c r="G689">
        <v>318</v>
      </c>
      <c r="H689" t="s">
        <v>2249</v>
      </c>
      <c r="I689">
        <v>429</v>
      </c>
      <c r="J689" t="s">
        <v>3302</v>
      </c>
      <c r="K689">
        <v>11</v>
      </c>
      <c r="L689">
        <v>12</v>
      </c>
      <c r="M689" t="s">
        <v>357</v>
      </c>
      <c r="N689" t="s">
        <v>3867</v>
      </c>
      <c r="O689">
        <v>1</v>
      </c>
      <c r="P689" t="s">
        <v>3868</v>
      </c>
      <c r="Q689">
        <v>1</v>
      </c>
      <c r="R689" t="s">
        <v>28</v>
      </c>
      <c r="S689">
        <v>4</v>
      </c>
      <c r="T689" t="s">
        <v>32</v>
      </c>
      <c r="U689">
        <v>7.3940000000000001</v>
      </c>
      <c r="V689">
        <v>3.91</v>
      </c>
    </row>
    <row r="690" spans="1:22" x14ac:dyDescent="0.25">
      <c r="A690" t="s">
        <v>3383</v>
      </c>
      <c r="B690">
        <v>11</v>
      </c>
      <c r="C690">
        <v>5</v>
      </c>
      <c r="D690">
        <v>1</v>
      </c>
      <c r="E690" t="s">
        <v>2239</v>
      </c>
      <c r="F690" t="s">
        <v>55</v>
      </c>
      <c r="G690">
        <v>333</v>
      </c>
      <c r="H690" t="s">
        <v>2250</v>
      </c>
      <c r="I690">
        <v>427</v>
      </c>
      <c r="J690" t="s">
        <v>3302</v>
      </c>
      <c r="K690">
        <v>11</v>
      </c>
      <c r="L690">
        <v>12</v>
      </c>
      <c r="M690" t="s">
        <v>357</v>
      </c>
      <c r="N690" t="s">
        <v>3867</v>
      </c>
      <c r="O690">
        <v>1</v>
      </c>
      <c r="P690" t="s">
        <v>3868</v>
      </c>
      <c r="Q690">
        <v>1</v>
      </c>
      <c r="R690" t="s">
        <v>28</v>
      </c>
      <c r="S690">
        <v>6</v>
      </c>
      <c r="T690" t="s">
        <v>34</v>
      </c>
      <c r="U690">
        <v>6.2249999999999996</v>
      </c>
      <c r="V690">
        <v>3.3809999999999998</v>
      </c>
    </row>
    <row r="691" spans="1:22" x14ac:dyDescent="0.25">
      <c r="A691" t="s">
        <v>3384</v>
      </c>
      <c r="B691">
        <v>11</v>
      </c>
      <c r="C691">
        <v>5</v>
      </c>
      <c r="D691">
        <v>1</v>
      </c>
      <c r="E691" t="s">
        <v>2239</v>
      </c>
      <c r="F691" t="s">
        <v>55</v>
      </c>
      <c r="G691">
        <v>313</v>
      </c>
      <c r="H691" t="s">
        <v>2251</v>
      </c>
      <c r="I691">
        <v>427</v>
      </c>
      <c r="J691" t="s">
        <v>3302</v>
      </c>
      <c r="K691">
        <v>11</v>
      </c>
      <c r="L691">
        <v>12</v>
      </c>
      <c r="M691" t="s">
        <v>357</v>
      </c>
      <c r="N691" t="s">
        <v>3867</v>
      </c>
      <c r="O691">
        <v>1</v>
      </c>
      <c r="P691" t="s">
        <v>3868</v>
      </c>
      <c r="Q691">
        <v>1</v>
      </c>
      <c r="R691" t="s">
        <v>28</v>
      </c>
      <c r="S691">
        <v>2</v>
      </c>
      <c r="T691" t="s">
        <v>30</v>
      </c>
      <c r="U691">
        <v>4.7350000000000003</v>
      </c>
      <c r="V691">
        <v>4.0549999999999997</v>
      </c>
    </row>
    <row r="692" spans="1:22" x14ac:dyDescent="0.25">
      <c r="A692" t="s">
        <v>3385</v>
      </c>
      <c r="B692">
        <v>11</v>
      </c>
      <c r="C692">
        <v>5</v>
      </c>
      <c r="D692">
        <v>1</v>
      </c>
      <c r="E692" t="s">
        <v>2239</v>
      </c>
      <c r="F692" t="s">
        <v>55</v>
      </c>
      <c r="G692">
        <v>323</v>
      </c>
      <c r="H692" t="s">
        <v>2252</v>
      </c>
      <c r="I692">
        <v>430</v>
      </c>
      <c r="J692" t="s">
        <v>3302</v>
      </c>
      <c r="K692">
        <v>11</v>
      </c>
      <c r="L692">
        <v>12</v>
      </c>
      <c r="M692" t="s">
        <v>357</v>
      </c>
      <c r="N692" t="s">
        <v>3867</v>
      </c>
      <c r="O692">
        <v>1</v>
      </c>
      <c r="P692" t="s">
        <v>3868</v>
      </c>
      <c r="Q692">
        <v>1</v>
      </c>
      <c r="R692" t="s">
        <v>28</v>
      </c>
      <c r="S692">
        <v>5</v>
      </c>
      <c r="T692" t="s">
        <v>33</v>
      </c>
      <c r="U692">
        <v>4.0759999999999996</v>
      </c>
      <c r="V692">
        <v>3.56</v>
      </c>
    </row>
    <row r="693" spans="1:22" x14ac:dyDescent="0.25">
      <c r="A693" t="s">
        <v>3386</v>
      </c>
      <c r="B693">
        <v>11</v>
      </c>
      <c r="C693">
        <v>5</v>
      </c>
      <c r="D693">
        <v>1</v>
      </c>
      <c r="E693" t="s">
        <v>2239</v>
      </c>
      <c r="F693" t="s">
        <v>55</v>
      </c>
      <c r="G693">
        <v>308</v>
      </c>
      <c r="H693" t="s">
        <v>2253</v>
      </c>
      <c r="I693">
        <v>418</v>
      </c>
      <c r="J693" t="s">
        <v>3302</v>
      </c>
      <c r="K693">
        <v>11</v>
      </c>
      <c r="L693">
        <v>12</v>
      </c>
      <c r="M693" t="s">
        <v>357</v>
      </c>
      <c r="N693" t="s">
        <v>3867</v>
      </c>
      <c r="O693">
        <v>1</v>
      </c>
      <c r="P693" t="s">
        <v>3868</v>
      </c>
      <c r="Q693">
        <v>1</v>
      </c>
      <c r="R693" t="s">
        <v>28</v>
      </c>
      <c r="S693">
        <v>1</v>
      </c>
      <c r="T693" t="s">
        <v>29</v>
      </c>
      <c r="U693">
        <v>11.791</v>
      </c>
      <c r="V693">
        <v>5.1779999999999999</v>
      </c>
    </row>
    <row r="694" spans="1:22" x14ac:dyDescent="0.25">
      <c r="A694" t="s">
        <v>3387</v>
      </c>
      <c r="B694">
        <v>11</v>
      </c>
      <c r="C694">
        <v>5</v>
      </c>
      <c r="D694">
        <v>1</v>
      </c>
      <c r="E694" t="s">
        <v>2239</v>
      </c>
      <c r="F694" t="s">
        <v>55</v>
      </c>
      <c r="G694">
        <v>338</v>
      </c>
      <c r="H694" t="s">
        <v>2254</v>
      </c>
      <c r="I694">
        <v>414</v>
      </c>
      <c r="J694" t="s">
        <v>3302</v>
      </c>
      <c r="K694">
        <v>11</v>
      </c>
      <c r="L694">
        <v>12</v>
      </c>
      <c r="M694" t="s">
        <v>357</v>
      </c>
      <c r="N694" t="s">
        <v>3867</v>
      </c>
      <c r="O694">
        <v>1</v>
      </c>
      <c r="P694" t="s">
        <v>3868</v>
      </c>
      <c r="Q694">
        <v>1</v>
      </c>
      <c r="R694" t="s">
        <v>28</v>
      </c>
      <c r="S694">
        <v>7</v>
      </c>
      <c r="T694" t="s">
        <v>35</v>
      </c>
      <c r="U694">
        <v>33.976999999999997</v>
      </c>
      <c r="V694">
        <v>15.337999999999999</v>
      </c>
    </row>
    <row r="695" spans="1:22" x14ac:dyDescent="0.25">
      <c r="A695" t="s">
        <v>3388</v>
      </c>
      <c r="B695">
        <v>11</v>
      </c>
      <c r="C695">
        <v>5</v>
      </c>
      <c r="D695">
        <v>1</v>
      </c>
      <c r="E695" t="s">
        <v>2239</v>
      </c>
      <c r="F695" t="s">
        <v>55</v>
      </c>
      <c r="G695">
        <v>343</v>
      </c>
      <c r="H695" t="s">
        <v>2255</v>
      </c>
      <c r="I695">
        <v>414</v>
      </c>
      <c r="J695" t="s">
        <v>3302</v>
      </c>
      <c r="K695">
        <v>11</v>
      </c>
      <c r="L695">
        <v>12</v>
      </c>
      <c r="M695" t="s">
        <v>357</v>
      </c>
      <c r="N695" t="s">
        <v>3867</v>
      </c>
      <c r="O695">
        <v>1</v>
      </c>
      <c r="P695" t="s">
        <v>3868</v>
      </c>
      <c r="Q695">
        <v>1</v>
      </c>
      <c r="R695" t="s">
        <v>28</v>
      </c>
      <c r="S695">
        <v>8</v>
      </c>
      <c r="T695" t="s">
        <v>36</v>
      </c>
      <c r="U695">
        <v>41.334000000000003</v>
      </c>
      <c r="V695">
        <v>18.093</v>
      </c>
    </row>
    <row r="696" spans="1:22" x14ac:dyDescent="0.25">
      <c r="A696" t="s">
        <v>3389</v>
      </c>
      <c r="B696">
        <v>12</v>
      </c>
      <c r="C696">
        <v>6</v>
      </c>
      <c r="D696">
        <v>1</v>
      </c>
      <c r="E696" t="s">
        <v>2239</v>
      </c>
      <c r="F696" t="s">
        <v>55</v>
      </c>
      <c r="G696">
        <v>328</v>
      </c>
      <c r="H696" t="s">
        <v>2248</v>
      </c>
      <c r="I696">
        <v>417</v>
      </c>
      <c r="J696" t="s">
        <v>3302</v>
      </c>
      <c r="K696">
        <v>11</v>
      </c>
      <c r="L696">
        <v>12</v>
      </c>
      <c r="M696" t="s">
        <v>357</v>
      </c>
      <c r="N696" t="s">
        <v>3867</v>
      </c>
      <c r="O696">
        <v>1</v>
      </c>
      <c r="P696" t="s">
        <v>3868</v>
      </c>
      <c r="Q696">
        <v>1</v>
      </c>
      <c r="R696" t="s">
        <v>28</v>
      </c>
      <c r="S696">
        <v>3</v>
      </c>
      <c r="T696" t="s">
        <v>31</v>
      </c>
      <c r="U696">
        <v>7.3390000000000004</v>
      </c>
      <c r="V696">
        <v>3.5369999999999999</v>
      </c>
    </row>
    <row r="697" spans="1:22" x14ac:dyDescent="0.25">
      <c r="A697" t="s">
        <v>3390</v>
      </c>
      <c r="B697">
        <v>12</v>
      </c>
      <c r="C697">
        <v>6</v>
      </c>
      <c r="D697">
        <v>1</v>
      </c>
      <c r="E697" t="s">
        <v>2239</v>
      </c>
      <c r="F697" t="s">
        <v>55</v>
      </c>
      <c r="G697">
        <v>318</v>
      </c>
      <c r="H697" t="s">
        <v>2249</v>
      </c>
      <c r="I697">
        <v>429</v>
      </c>
      <c r="J697" t="s">
        <v>3302</v>
      </c>
      <c r="K697">
        <v>11</v>
      </c>
      <c r="L697">
        <v>12</v>
      </c>
      <c r="M697" t="s">
        <v>357</v>
      </c>
      <c r="N697" t="s">
        <v>3867</v>
      </c>
      <c r="O697">
        <v>1</v>
      </c>
      <c r="P697" t="s">
        <v>3868</v>
      </c>
      <c r="Q697">
        <v>1</v>
      </c>
      <c r="R697" t="s">
        <v>28</v>
      </c>
      <c r="S697">
        <v>4</v>
      </c>
      <c r="T697" t="s">
        <v>32</v>
      </c>
      <c r="U697">
        <v>7.3940000000000001</v>
      </c>
      <c r="V697">
        <v>3.91</v>
      </c>
    </row>
    <row r="698" spans="1:22" x14ac:dyDescent="0.25">
      <c r="A698" t="s">
        <v>3391</v>
      </c>
      <c r="B698">
        <v>12</v>
      </c>
      <c r="C698">
        <v>6</v>
      </c>
      <c r="D698">
        <v>1</v>
      </c>
      <c r="E698" t="s">
        <v>2239</v>
      </c>
      <c r="F698" t="s">
        <v>55</v>
      </c>
      <c r="G698">
        <v>333</v>
      </c>
      <c r="H698" t="s">
        <v>2250</v>
      </c>
      <c r="I698">
        <v>427</v>
      </c>
      <c r="J698" t="s">
        <v>3302</v>
      </c>
      <c r="K698">
        <v>11</v>
      </c>
      <c r="L698">
        <v>12</v>
      </c>
      <c r="M698" t="s">
        <v>357</v>
      </c>
      <c r="N698" t="s">
        <v>3867</v>
      </c>
      <c r="O698">
        <v>1</v>
      </c>
      <c r="P698" t="s">
        <v>3868</v>
      </c>
      <c r="Q698">
        <v>1</v>
      </c>
      <c r="R698" t="s">
        <v>28</v>
      </c>
      <c r="S698">
        <v>6</v>
      </c>
      <c r="T698" t="s">
        <v>34</v>
      </c>
      <c r="U698">
        <v>6.2249999999999996</v>
      </c>
      <c r="V698">
        <v>3.3809999999999998</v>
      </c>
    </row>
    <row r="699" spans="1:22" x14ac:dyDescent="0.25">
      <c r="A699" t="s">
        <v>3392</v>
      </c>
      <c r="B699">
        <v>12</v>
      </c>
      <c r="C699">
        <v>6</v>
      </c>
      <c r="D699">
        <v>1</v>
      </c>
      <c r="E699" t="s">
        <v>2239</v>
      </c>
      <c r="F699" t="s">
        <v>55</v>
      </c>
      <c r="G699">
        <v>313</v>
      </c>
      <c r="H699" t="s">
        <v>2251</v>
      </c>
      <c r="I699">
        <v>427</v>
      </c>
      <c r="J699" t="s">
        <v>3302</v>
      </c>
      <c r="K699">
        <v>11</v>
      </c>
      <c r="L699">
        <v>12</v>
      </c>
      <c r="M699" t="s">
        <v>357</v>
      </c>
      <c r="N699" t="s">
        <v>3867</v>
      </c>
      <c r="O699">
        <v>1</v>
      </c>
      <c r="P699" t="s">
        <v>3868</v>
      </c>
      <c r="Q699">
        <v>1</v>
      </c>
      <c r="R699" t="s">
        <v>28</v>
      </c>
      <c r="S699">
        <v>2</v>
      </c>
      <c r="T699" t="s">
        <v>30</v>
      </c>
      <c r="U699">
        <v>4.7350000000000003</v>
      </c>
      <c r="V699">
        <v>4.0549999999999997</v>
      </c>
    </row>
    <row r="700" spans="1:22" x14ac:dyDescent="0.25">
      <c r="A700" t="s">
        <v>3393</v>
      </c>
      <c r="B700">
        <v>12</v>
      </c>
      <c r="C700">
        <v>6</v>
      </c>
      <c r="D700">
        <v>1</v>
      </c>
      <c r="E700" t="s">
        <v>2239</v>
      </c>
      <c r="F700" t="s">
        <v>55</v>
      </c>
      <c r="G700">
        <v>323</v>
      </c>
      <c r="H700" t="s">
        <v>2252</v>
      </c>
      <c r="I700">
        <v>430</v>
      </c>
      <c r="J700" t="s">
        <v>3302</v>
      </c>
      <c r="K700">
        <v>11</v>
      </c>
      <c r="L700">
        <v>12</v>
      </c>
      <c r="M700" t="s">
        <v>357</v>
      </c>
      <c r="N700" t="s">
        <v>3867</v>
      </c>
      <c r="O700">
        <v>1</v>
      </c>
      <c r="P700" t="s">
        <v>3868</v>
      </c>
      <c r="Q700">
        <v>1</v>
      </c>
      <c r="R700" t="s">
        <v>28</v>
      </c>
      <c r="S700">
        <v>5</v>
      </c>
      <c r="T700" t="s">
        <v>33</v>
      </c>
      <c r="U700">
        <v>4.0759999999999996</v>
      </c>
      <c r="V700">
        <v>3.56</v>
      </c>
    </row>
    <row r="701" spans="1:22" x14ac:dyDescent="0.25">
      <c r="A701" t="s">
        <v>3394</v>
      </c>
      <c r="B701">
        <v>12</v>
      </c>
      <c r="C701">
        <v>6</v>
      </c>
      <c r="D701">
        <v>1</v>
      </c>
      <c r="E701" t="s">
        <v>2239</v>
      </c>
      <c r="F701" t="s">
        <v>55</v>
      </c>
      <c r="G701">
        <v>308</v>
      </c>
      <c r="H701" t="s">
        <v>2253</v>
      </c>
      <c r="I701">
        <v>418</v>
      </c>
      <c r="J701" t="s">
        <v>3302</v>
      </c>
      <c r="K701">
        <v>11</v>
      </c>
      <c r="L701">
        <v>12</v>
      </c>
      <c r="M701" t="s">
        <v>357</v>
      </c>
      <c r="N701" t="s">
        <v>3867</v>
      </c>
      <c r="O701">
        <v>1</v>
      </c>
      <c r="P701" t="s">
        <v>3868</v>
      </c>
      <c r="Q701">
        <v>1</v>
      </c>
      <c r="R701" t="s">
        <v>28</v>
      </c>
      <c r="S701">
        <v>1</v>
      </c>
      <c r="T701" t="s">
        <v>29</v>
      </c>
      <c r="U701">
        <v>11.791</v>
      </c>
      <c r="V701">
        <v>5.1779999999999999</v>
      </c>
    </row>
    <row r="702" spans="1:22" x14ac:dyDescent="0.25">
      <c r="A702" t="s">
        <v>3395</v>
      </c>
      <c r="B702">
        <v>12</v>
      </c>
      <c r="C702">
        <v>6</v>
      </c>
      <c r="D702">
        <v>1</v>
      </c>
      <c r="E702" t="s">
        <v>2239</v>
      </c>
      <c r="F702" t="s">
        <v>55</v>
      </c>
      <c r="G702">
        <v>338</v>
      </c>
      <c r="H702" t="s">
        <v>2254</v>
      </c>
      <c r="I702">
        <v>414</v>
      </c>
      <c r="J702" t="s">
        <v>3302</v>
      </c>
      <c r="K702">
        <v>11</v>
      </c>
      <c r="L702">
        <v>12</v>
      </c>
      <c r="M702" t="s">
        <v>357</v>
      </c>
      <c r="N702" t="s">
        <v>3867</v>
      </c>
      <c r="O702">
        <v>1</v>
      </c>
      <c r="P702" t="s">
        <v>3868</v>
      </c>
      <c r="Q702">
        <v>1</v>
      </c>
      <c r="R702" t="s">
        <v>28</v>
      </c>
      <c r="S702">
        <v>7</v>
      </c>
      <c r="T702" t="s">
        <v>35</v>
      </c>
      <c r="U702">
        <v>33.976999999999997</v>
      </c>
      <c r="V702">
        <v>15.337999999999999</v>
      </c>
    </row>
    <row r="703" spans="1:22" x14ac:dyDescent="0.25">
      <c r="A703" t="s">
        <v>3396</v>
      </c>
      <c r="B703">
        <v>12</v>
      </c>
      <c r="C703">
        <v>6</v>
      </c>
      <c r="D703">
        <v>1</v>
      </c>
      <c r="E703" t="s">
        <v>2239</v>
      </c>
      <c r="F703" t="s">
        <v>55</v>
      </c>
      <c r="G703">
        <v>343</v>
      </c>
      <c r="H703" t="s">
        <v>2255</v>
      </c>
      <c r="I703">
        <v>414</v>
      </c>
      <c r="J703" t="s">
        <v>3302</v>
      </c>
      <c r="K703">
        <v>11</v>
      </c>
      <c r="L703">
        <v>12</v>
      </c>
      <c r="M703" t="s">
        <v>357</v>
      </c>
      <c r="N703" t="s">
        <v>3867</v>
      </c>
      <c r="O703">
        <v>1</v>
      </c>
      <c r="P703" t="s">
        <v>3868</v>
      </c>
      <c r="Q703">
        <v>1</v>
      </c>
      <c r="R703" t="s">
        <v>28</v>
      </c>
      <c r="S703">
        <v>8</v>
      </c>
      <c r="T703" t="s">
        <v>36</v>
      </c>
      <c r="U703">
        <v>41.334000000000003</v>
      </c>
      <c r="V703">
        <v>18.093</v>
      </c>
    </row>
    <row r="704" spans="1:22" x14ac:dyDescent="0.25">
      <c r="A704" t="s">
        <v>3397</v>
      </c>
      <c r="B704">
        <v>13</v>
      </c>
      <c r="C704">
        <v>7</v>
      </c>
      <c r="D704">
        <v>1</v>
      </c>
      <c r="E704" t="s">
        <v>2239</v>
      </c>
      <c r="F704" t="s">
        <v>55</v>
      </c>
      <c r="G704">
        <v>329</v>
      </c>
      <c r="H704" t="s">
        <v>2256</v>
      </c>
      <c r="I704">
        <v>478</v>
      </c>
      <c r="J704" t="s">
        <v>3302</v>
      </c>
      <c r="K704">
        <v>13</v>
      </c>
      <c r="L704">
        <v>14</v>
      </c>
      <c r="M704" t="s">
        <v>357</v>
      </c>
      <c r="N704" t="s">
        <v>3867</v>
      </c>
      <c r="O704">
        <v>1</v>
      </c>
      <c r="P704" t="s">
        <v>3868</v>
      </c>
      <c r="Q704">
        <v>1</v>
      </c>
      <c r="R704" t="s">
        <v>28</v>
      </c>
      <c r="S704">
        <v>3</v>
      </c>
      <c r="T704" t="s">
        <v>31</v>
      </c>
      <c r="U704">
        <v>6.899</v>
      </c>
      <c r="V704">
        <v>3.2050000000000001</v>
      </c>
    </row>
    <row r="705" spans="1:22" x14ac:dyDescent="0.25">
      <c r="A705" t="s">
        <v>3398</v>
      </c>
      <c r="B705">
        <v>13</v>
      </c>
      <c r="C705">
        <v>7</v>
      </c>
      <c r="D705">
        <v>1</v>
      </c>
      <c r="E705" t="s">
        <v>2239</v>
      </c>
      <c r="F705" t="s">
        <v>55</v>
      </c>
      <c r="G705">
        <v>319</v>
      </c>
      <c r="H705" t="s">
        <v>2257</v>
      </c>
      <c r="I705">
        <v>482</v>
      </c>
      <c r="J705" t="s">
        <v>3302</v>
      </c>
      <c r="K705">
        <v>13</v>
      </c>
      <c r="L705">
        <v>14</v>
      </c>
      <c r="M705" t="s">
        <v>357</v>
      </c>
      <c r="N705" t="s">
        <v>3867</v>
      </c>
      <c r="O705">
        <v>1</v>
      </c>
      <c r="P705" t="s">
        <v>3868</v>
      </c>
      <c r="Q705">
        <v>1</v>
      </c>
      <c r="R705" t="s">
        <v>28</v>
      </c>
      <c r="S705">
        <v>4</v>
      </c>
      <c r="T705" t="s">
        <v>32</v>
      </c>
      <c r="U705">
        <v>7.3840000000000003</v>
      </c>
      <c r="V705">
        <v>3.84</v>
      </c>
    </row>
    <row r="706" spans="1:22" x14ac:dyDescent="0.25">
      <c r="A706" t="s">
        <v>3399</v>
      </c>
      <c r="B706">
        <v>13</v>
      </c>
      <c r="C706">
        <v>7</v>
      </c>
      <c r="D706">
        <v>1</v>
      </c>
      <c r="E706" t="s">
        <v>2239</v>
      </c>
      <c r="F706" t="s">
        <v>55</v>
      </c>
      <c r="G706">
        <v>334</v>
      </c>
      <c r="H706" t="s">
        <v>2258</v>
      </c>
      <c r="I706">
        <v>479</v>
      </c>
      <c r="J706" t="s">
        <v>3302</v>
      </c>
      <c r="K706">
        <v>13</v>
      </c>
      <c r="L706">
        <v>14</v>
      </c>
      <c r="M706" t="s">
        <v>357</v>
      </c>
      <c r="N706" t="s">
        <v>3867</v>
      </c>
      <c r="O706">
        <v>1</v>
      </c>
      <c r="P706" t="s">
        <v>3868</v>
      </c>
      <c r="Q706">
        <v>1</v>
      </c>
      <c r="R706" t="s">
        <v>28</v>
      </c>
      <c r="S706">
        <v>6</v>
      </c>
      <c r="T706" t="s">
        <v>34</v>
      </c>
      <c r="U706">
        <v>5.16</v>
      </c>
      <c r="V706">
        <v>3.367</v>
      </c>
    </row>
    <row r="707" spans="1:22" x14ac:dyDescent="0.25">
      <c r="A707" t="s">
        <v>3400</v>
      </c>
      <c r="B707">
        <v>13</v>
      </c>
      <c r="C707">
        <v>7</v>
      </c>
      <c r="D707">
        <v>1</v>
      </c>
      <c r="E707" t="s">
        <v>2239</v>
      </c>
      <c r="F707" t="s">
        <v>55</v>
      </c>
      <c r="G707">
        <v>314</v>
      </c>
      <c r="H707" t="s">
        <v>2259</v>
      </c>
      <c r="I707">
        <v>481</v>
      </c>
      <c r="J707" t="s">
        <v>3302</v>
      </c>
      <c r="K707">
        <v>13</v>
      </c>
      <c r="L707">
        <v>14</v>
      </c>
      <c r="M707" t="s">
        <v>357</v>
      </c>
      <c r="N707" t="s">
        <v>3867</v>
      </c>
      <c r="O707">
        <v>1</v>
      </c>
      <c r="P707" t="s">
        <v>3868</v>
      </c>
      <c r="Q707">
        <v>1</v>
      </c>
      <c r="R707" t="s">
        <v>28</v>
      </c>
      <c r="S707">
        <v>2</v>
      </c>
      <c r="T707" t="s">
        <v>30</v>
      </c>
      <c r="U707">
        <v>4.4260000000000002</v>
      </c>
      <c r="V707">
        <v>3.7530000000000001</v>
      </c>
    </row>
    <row r="708" spans="1:22" x14ac:dyDescent="0.25">
      <c r="A708" t="s">
        <v>3401</v>
      </c>
      <c r="B708">
        <v>13</v>
      </c>
      <c r="C708">
        <v>7</v>
      </c>
      <c r="D708">
        <v>1</v>
      </c>
      <c r="E708" t="s">
        <v>2239</v>
      </c>
      <c r="F708" t="s">
        <v>55</v>
      </c>
      <c r="G708">
        <v>324</v>
      </c>
      <c r="H708" t="s">
        <v>2260</v>
      </c>
      <c r="I708">
        <v>482</v>
      </c>
      <c r="J708" t="s">
        <v>3302</v>
      </c>
      <c r="K708">
        <v>13</v>
      </c>
      <c r="L708">
        <v>14</v>
      </c>
      <c r="M708" t="s">
        <v>357</v>
      </c>
      <c r="N708" t="s">
        <v>3867</v>
      </c>
      <c r="O708">
        <v>1</v>
      </c>
      <c r="P708" t="s">
        <v>3868</v>
      </c>
      <c r="Q708">
        <v>1</v>
      </c>
      <c r="R708" t="s">
        <v>28</v>
      </c>
      <c r="S708">
        <v>5</v>
      </c>
      <c r="T708" t="s">
        <v>33</v>
      </c>
      <c r="U708">
        <v>2.68</v>
      </c>
      <c r="V708">
        <v>2.6379999999999999</v>
      </c>
    </row>
    <row r="709" spans="1:22" x14ac:dyDescent="0.25">
      <c r="A709" t="s">
        <v>3402</v>
      </c>
      <c r="B709">
        <v>13</v>
      </c>
      <c r="C709">
        <v>7</v>
      </c>
      <c r="D709">
        <v>1</v>
      </c>
      <c r="E709" t="s">
        <v>2239</v>
      </c>
      <c r="F709" t="s">
        <v>55</v>
      </c>
      <c r="G709">
        <v>309</v>
      </c>
      <c r="H709" t="s">
        <v>2261</v>
      </c>
      <c r="I709">
        <v>478</v>
      </c>
      <c r="J709" t="s">
        <v>3302</v>
      </c>
      <c r="K709">
        <v>13</v>
      </c>
      <c r="L709">
        <v>14</v>
      </c>
      <c r="M709" t="s">
        <v>357</v>
      </c>
      <c r="N709" t="s">
        <v>3867</v>
      </c>
      <c r="O709">
        <v>1</v>
      </c>
      <c r="P709" t="s">
        <v>3868</v>
      </c>
      <c r="Q709">
        <v>1</v>
      </c>
      <c r="R709" t="s">
        <v>28</v>
      </c>
      <c r="S709">
        <v>1</v>
      </c>
      <c r="T709" t="s">
        <v>29</v>
      </c>
      <c r="U709">
        <v>12.177</v>
      </c>
      <c r="V709">
        <v>4.95</v>
      </c>
    </row>
    <row r="710" spans="1:22" x14ac:dyDescent="0.25">
      <c r="A710" t="s">
        <v>3403</v>
      </c>
      <c r="B710">
        <v>13</v>
      </c>
      <c r="C710">
        <v>7</v>
      </c>
      <c r="D710">
        <v>1</v>
      </c>
      <c r="E710" t="s">
        <v>2239</v>
      </c>
      <c r="F710" t="s">
        <v>55</v>
      </c>
      <c r="G710">
        <v>339</v>
      </c>
      <c r="H710" t="s">
        <v>2262</v>
      </c>
      <c r="I710">
        <v>475</v>
      </c>
      <c r="J710" t="s">
        <v>3302</v>
      </c>
      <c r="K710">
        <v>13</v>
      </c>
      <c r="L710">
        <v>14</v>
      </c>
      <c r="M710" t="s">
        <v>357</v>
      </c>
      <c r="N710" t="s">
        <v>3867</v>
      </c>
      <c r="O710">
        <v>1</v>
      </c>
      <c r="P710" t="s">
        <v>3868</v>
      </c>
      <c r="Q710">
        <v>1</v>
      </c>
      <c r="R710" t="s">
        <v>28</v>
      </c>
      <c r="S710">
        <v>7</v>
      </c>
      <c r="T710" t="s">
        <v>35</v>
      </c>
      <c r="U710">
        <v>31.434000000000001</v>
      </c>
      <c r="V710">
        <v>13.792999999999999</v>
      </c>
    </row>
    <row r="711" spans="1:22" x14ac:dyDescent="0.25">
      <c r="A711" t="s">
        <v>3404</v>
      </c>
      <c r="B711">
        <v>13</v>
      </c>
      <c r="C711">
        <v>7</v>
      </c>
      <c r="D711">
        <v>1</v>
      </c>
      <c r="E711" t="s">
        <v>2239</v>
      </c>
      <c r="F711" t="s">
        <v>55</v>
      </c>
      <c r="G711">
        <v>344</v>
      </c>
      <c r="H711" t="s">
        <v>2263</v>
      </c>
      <c r="I711">
        <v>475</v>
      </c>
      <c r="J711" t="s">
        <v>3302</v>
      </c>
      <c r="K711">
        <v>13</v>
      </c>
      <c r="L711">
        <v>14</v>
      </c>
      <c r="M711" t="s">
        <v>357</v>
      </c>
      <c r="N711" t="s">
        <v>3867</v>
      </c>
      <c r="O711">
        <v>1</v>
      </c>
      <c r="P711" t="s">
        <v>3868</v>
      </c>
      <c r="Q711">
        <v>1</v>
      </c>
      <c r="R711" t="s">
        <v>28</v>
      </c>
      <c r="S711">
        <v>8</v>
      </c>
      <c r="T711" t="s">
        <v>36</v>
      </c>
      <c r="U711">
        <v>38.844999999999999</v>
      </c>
      <c r="V711">
        <v>16.353999999999999</v>
      </c>
    </row>
    <row r="712" spans="1:22" x14ac:dyDescent="0.25">
      <c r="A712" t="s">
        <v>3405</v>
      </c>
      <c r="B712">
        <v>14</v>
      </c>
      <c r="C712">
        <v>8</v>
      </c>
      <c r="D712">
        <v>1</v>
      </c>
      <c r="E712" t="s">
        <v>2239</v>
      </c>
      <c r="F712" t="s">
        <v>55</v>
      </c>
      <c r="G712">
        <v>329</v>
      </c>
      <c r="H712" t="s">
        <v>2256</v>
      </c>
      <c r="I712">
        <v>478</v>
      </c>
      <c r="J712" t="s">
        <v>3302</v>
      </c>
      <c r="K712">
        <v>13</v>
      </c>
      <c r="L712">
        <v>14</v>
      </c>
      <c r="M712" t="s">
        <v>357</v>
      </c>
      <c r="N712" t="s">
        <v>3867</v>
      </c>
      <c r="O712">
        <v>1</v>
      </c>
      <c r="P712" t="s">
        <v>3868</v>
      </c>
      <c r="Q712">
        <v>1</v>
      </c>
      <c r="R712" t="s">
        <v>28</v>
      </c>
      <c r="S712">
        <v>3</v>
      </c>
      <c r="T712" t="s">
        <v>31</v>
      </c>
      <c r="U712">
        <v>6.899</v>
      </c>
      <c r="V712">
        <v>3.2050000000000001</v>
      </c>
    </row>
    <row r="713" spans="1:22" x14ac:dyDescent="0.25">
      <c r="A713" t="s">
        <v>3406</v>
      </c>
      <c r="B713">
        <v>14</v>
      </c>
      <c r="C713">
        <v>8</v>
      </c>
      <c r="D713">
        <v>1</v>
      </c>
      <c r="E713" t="s">
        <v>2239</v>
      </c>
      <c r="F713" t="s">
        <v>55</v>
      </c>
      <c r="G713">
        <v>319</v>
      </c>
      <c r="H713" t="s">
        <v>2257</v>
      </c>
      <c r="I713">
        <v>482</v>
      </c>
      <c r="J713" t="s">
        <v>3302</v>
      </c>
      <c r="K713">
        <v>13</v>
      </c>
      <c r="L713">
        <v>14</v>
      </c>
      <c r="M713" t="s">
        <v>357</v>
      </c>
      <c r="N713" t="s">
        <v>3867</v>
      </c>
      <c r="O713">
        <v>1</v>
      </c>
      <c r="P713" t="s">
        <v>3868</v>
      </c>
      <c r="Q713">
        <v>1</v>
      </c>
      <c r="R713" t="s">
        <v>28</v>
      </c>
      <c r="S713">
        <v>4</v>
      </c>
      <c r="T713" t="s">
        <v>32</v>
      </c>
      <c r="U713">
        <v>7.3840000000000003</v>
      </c>
      <c r="V713">
        <v>3.84</v>
      </c>
    </row>
    <row r="714" spans="1:22" x14ac:dyDescent="0.25">
      <c r="A714" t="s">
        <v>3407</v>
      </c>
      <c r="B714">
        <v>14</v>
      </c>
      <c r="C714">
        <v>8</v>
      </c>
      <c r="D714">
        <v>1</v>
      </c>
      <c r="E714" t="s">
        <v>2239</v>
      </c>
      <c r="F714" t="s">
        <v>55</v>
      </c>
      <c r="G714">
        <v>334</v>
      </c>
      <c r="H714" t="s">
        <v>2258</v>
      </c>
      <c r="I714">
        <v>479</v>
      </c>
      <c r="J714" t="s">
        <v>3302</v>
      </c>
      <c r="K714">
        <v>13</v>
      </c>
      <c r="L714">
        <v>14</v>
      </c>
      <c r="M714" t="s">
        <v>357</v>
      </c>
      <c r="N714" t="s">
        <v>3867</v>
      </c>
      <c r="O714">
        <v>1</v>
      </c>
      <c r="P714" t="s">
        <v>3868</v>
      </c>
      <c r="Q714">
        <v>1</v>
      </c>
      <c r="R714" t="s">
        <v>28</v>
      </c>
      <c r="S714">
        <v>6</v>
      </c>
      <c r="T714" t="s">
        <v>34</v>
      </c>
      <c r="U714">
        <v>5.16</v>
      </c>
      <c r="V714">
        <v>3.367</v>
      </c>
    </row>
    <row r="715" spans="1:22" x14ac:dyDescent="0.25">
      <c r="A715" t="s">
        <v>3408</v>
      </c>
      <c r="B715">
        <v>14</v>
      </c>
      <c r="C715">
        <v>8</v>
      </c>
      <c r="D715">
        <v>1</v>
      </c>
      <c r="E715" t="s">
        <v>2239</v>
      </c>
      <c r="F715" t="s">
        <v>55</v>
      </c>
      <c r="G715">
        <v>314</v>
      </c>
      <c r="H715" t="s">
        <v>2259</v>
      </c>
      <c r="I715">
        <v>481</v>
      </c>
      <c r="J715" t="s">
        <v>3302</v>
      </c>
      <c r="K715">
        <v>13</v>
      </c>
      <c r="L715">
        <v>14</v>
      </c>
      <c r="M715" t="s">
        <v>357</v>
      </c>
      <c r="N715" t="s">
        <v>3867</v>
      </c>
      <c r="O715">
        <v>1</v>
      </c>
      <c r="P715" t="s">
        <v>3868</v>
      </c>
      <c r="Q715">
        <v>1</v>
      </c>
      <c r="R715" t="s">
        <v>28</v>
      </c>
      <c r="S715">
        <v>2</v>
      </c>
      <c r="T715" t="s">
        <v>30</v>
      </c>
      <c r="U715">
        <v>4.4260000000000002</v>
      </c>
      <c r="V715">
        <v>3.7530000000000001</v>
      </c>
    </row>
    <row r="716" spans="1:22" x14ac:dyDescent="0.25">
      <c r="A716" t="s">
        <v>3409</v>
      </c>
      <c r="B716">
        <v>14</v>
      </c>
      <c r="C716">
        <v>8</v>
      </c>
      <c r="D716">
        <v>1</v>
      </c>
      <c r="E716" t="s">
        <v>2239</v>
      </c>
      <c r="F716" t="s">
        <v>55</v>
      </c>
      <c r="G716">
        <v>324</v>
      </c>
      <c r="H716" t="s">
        <v>2260</v>
      </c>
      <c r="I716">
        <v>482</v>
      </c>
      <c r="J716" t="s">
        <v>3302</v>
      </c>
      <c r="K716">
        <v>13</v>
      </c>
      <c r="L716">
        <v>14</v>
      </c>
      <c r="M716" t="s">
        <v>357</v>
      </c>
      <c r="N716" t="s">
        <v>3867</v>
      </c>
      <c r="O716">
        <v>1</v>
      </c>
      <c r="P716" t="s">
        <v>3868</v>
      </c>
      <c r="Q716">
        <v>1</v>
      </c>
      <c r="R716" t="s">
        <v>28</v>
      </c>
      <c r="S716">
        <v>5</v>
      </c>
      <c r="T716" t="s">
        <v>33</v>
      </c>
      <c r="U716">
        <v>2.68</v>
      </c>
      <c r="V716">
        <v>2.6379999999999999</v>
      </c>
    </row>
    <row r="717" spans="1:22" x14ac:dyDescent="0.25">
      <c r="A717" t="s">
        <v>3410</v>
      </c>
      <c r="B717">
        <v>14</v>
      </c>
      <c r="C717">
        <v>8</v>
      </c>
      <c r="D717">
        <v>1</v>
      </c>
      <c r="E717" t="s">
        <v>2239</v>
      </c>
      <c r="F717" t="s">
        <v>55</v>
      </c>
      <c r="G717">
        <v>309</v>
      </c>
      <c r="H717" t="s">
        <v>2261</v>
      </c>
      <c r="I717">
        <v>478</v>
      </c>
      <c r="J717" t="s">
        <v>3302</v>
      </c>
      <c r="K717">
        <v>13</v>
      </c>
      <c r="L717">
        <v>14</v>
      </c>
      <c r="M717" t="s">
        <v>357</v>
      </c>
      <c r="N717" t="s">
        <v>3867</v>
      </c>
      <c r="O717">
        <v>1</v>
      </c>
      <c r="P717" t="s">
        <v>3868</v>
      </c>
      <c r="Q717">
        <v>1</v>
      </c>
      <c r="R717" t="s">
        <v>28</v>
      </c>
      <c r="S717">
        <v>1</v>
      </c>
      <c r="T717" t="s">
        <v>29</v>
      </c>
      <c r="U717">
        <v>12.177</v>
      </c>
      <c r="V717">
        <v>4.95</v>
      </c>
    </row>
    <row r="718" spans="1:22" x14ac:dyDescent="0.25">
      <c r="A718" t="s">
        <v>3411</v>
      </c>
      <c r="B718">
        <v>14</v>
      </c>
      <c r="C718">
        <v>8</v>
      </c>
      <c r="D718">
        <v>1</v>
      </c>
      <c r="E718" t="s">
        <v>2239</v>
      </c>
      <c r="F718" t="s">
        <v>55</v>
      </c>
      <c r="G718">
        <v>339</v>
      </c>
      <c r="H718" t="s">
        <v>2262</v>
      </c>
      <c r="I718">
        <v>475</v>
      </c>
      <c r="J718" t="s">
        <v>3302</v>
      </c>
      <c r="K718">
        <v>13</v>
      </c>
      <c r="L718">
        <v>14</v>
      </c>
      <c r="M718" t="s">
        <v>357</v>
      </c>
      <c r="N718" t="s">
        <v>3867</v>
      </c>
      <c r="O718">
        <v>1</v>
      </c>
      <c r="P718" t="s">
        <v>3868</v>
      </c>
      <c r="Q718">
        <v>1</v>
      </c>
      <c r="R718" t="s">
        <v>28</v>
      </c>
      <c r="S718">
        <v>7</v>
      </c>
      <c r="T718" t="s">
        <v>35</v>
      </c>
      <c r="U718">
        <v>31.434000000000001</v>
      </c>
      <c r="V718">
        <v>13.792999999999999</v>
      </c>
    </row>
    <row r="719" spans="1:22" x14ac:dyDescent="0.25">
      <c r="A719" t="s">
        <v>3412</v>
      </c>
      <c r="B719">
        <v>14</v>
      </c>
      <c r="C719">
        <v>8</v>
      </c>
      <c r="D719">
        <v>1</v>
      </c>
      <c r="E719" t="s">
        <v>2239</v>
      </c>
      <c r="F719" t="s">
        <v>55</v>
      </c>
      <c r="G719">
        <v>344</v>
      </c>
      <c r="H719" t="s">
        <v>2263</v>
      </c>
      <c r="I719">
        <v>475</v>
      </c>
      <c r="J719" t="s">
        <v>3302</v>
      </c>
      <c r="K719">
        <v>13</v>
      </c>
      <c r="L719">
        <v>14</v>
      </c>
      <c r="M719" t="s">
        <v>357</v>
      </c>
      <c r="N719" t="s">
        <v>3867</v>
      </c>
      <c r="O719">
        <v>1</v>
      </c>
      <c r="P719" t="s">
        <v>3868</v>
      </c>
      <c r="Q719">
        <v>1</v>
      </c>
      <c r="R719" t="s">
        <v>28</v>
      </c>
      <c r="S719">
        <v>8</v>
      </c>
      <c r="T719" t="s">
        <v>36</v>
      </c>
      <c r="U719">
        <v>38.844999999999999</v>
      </c>
      <c r="V719">
        <v>16.353999999999999</v>
      </c>
    </row>
    <row r="720" spans="1:22" x14ac:dyDescent="0.25">
      <c r="A720" t="s">
        <v>3413</v>
      </c>
      <c r="B720">
        <v>15</v>
      </c>
      <c r="C720">
        <v>9</v>
      </c>
      <c r="D720">
        <v>1</v>
      </c>
      <c r="E720" t="s">
        <v>2239</v>
      </c>
      <c r="F720" t="s">
        <v>55</v>
      </c>
      <c r="G720">
        <v>330</v>
      </c>
      <c r="H720" t="s">
        <v>2264</v>
      </c>
      <c r="I720">
        <v>289</v>
      </c>
      <c r="J720" t="s">
        <v>3302</v>
      </c>
      <c r="K720">
        <v>15</v>
      </c>
      <c r="L720">
        <v>16</v>
      </c>
      <c r="M720" t="s">
        <v>357</v>
      </c>
      <c r="N720" t="s">
        <v>3867</v>
      </c>
      <c r="O720">
        <v>1</v>
      </c>
      <c r="P720" t="s">
        <v>3868</v>
      </c>
      <c r="Q720">
        <v>1</v>
      </c>
      <c r="R720" t="s">
        <v>28</v>
      </c>
      <c r="S720">
        <v>3</v>
      </c>
      <c r="T720" t="s">
        <v>31</v>
      </c>
      <c r="U720">
        <v>7.1550000000000002</v>
      </c>
      <c r="V720">
        <v>3.1429999999999998</v>
      </c>
    </row>
    <row r="721" spans="1:22" x14ac:dyDescent="0.25">
      <c r="A721" t="s">
        <v>3414</v>
      </c>
      <c r="B721">
        <v>15</v>
      </c>
      <c r="C721">
        <v>9</v>
      </c>
      <c r="D721">
        <v>1</v>
      </c>
      <c r="E721" t="s">
        <v>2239</v>
      </c>
      <c r="F721" t="s">
        <v>55</v>
      </c>
      <c r="G721">
        <v>320</v>
      </c>
      <c r="H721" t="s">
        <v>2265</v>
      </c>
      <c r="I721">
        <v>296</v>
      </c>
      <c r="J721" t="s">
        <v>3302</v>
      </c>
      <c r="K721">
        <v>15</v>
      </c>
      <c r="L721">
        <v>16</v>
      </c>
      <c r="M721" t="s">
        <v>357</v>
      </c>
      <c r="N721" t="s">
        <v>3867</v>
      </c>
      <c r="O721">
        <v>1</v>
      </c>
      <c r="P721" t="s">
        <v>3868</v>
      </c>
      <c r="Q721">
        <v>1</v>
      </c>
      <c r="R721" t="s">
        <v>28</v>
      </c>
      <c r="S721">
        <v>4</v>
      </c>
      <c r="T721" t="s">
        <v>32</v>
      </c>
      <c r="U721">
        <v>7.5250000000000004</v>
      </c>
      <c r="V721">
        <v>3.927</v>
      </c>
    </row>
    <row r="722" spans="1:22" x14ac:dyDescent="0.25">
      <c r="A722" t="s">
        <v>3415</v>
      </c>
      <c r="B722">
        <v>15</v>
      </c>
      <c r="C722">
        <v>9</v>
      </c>
      <c r="D722">
        <v>1</v>
      </c>
      <c r="E722" t="s">
        <v>2239</v>
      </c>
      <c r="F722" t="s">
        <v>55</v>
      </c>
      <c r="G722">
        <v>335</v>
      </c>
      <c r="H722" t="s">
        <v>2266</v>
      </c>
      <c r="I722">
        <v>296</v>
      </c>
      <c r="J722" t="s">
        <v>3302</v>
      </c>
      <c r="K722">
        <v>15</v>
      </c>
      <c r="L722">
        <v>16</v>
      </c>
      <c r="M722" t="s">
        <v>357</v>
      </c>
      <c r="N722" t="s">
        <v>3867</v>
      </c>
      <c r="O722">
        <v>1</v>
      </c>
      <c r="P722" t="s">
        <v>3868</v>
      </c>
      <c r="Q722">
        <v>1</v>
      </c>
      <c r="R722" t="s">
        <v>28</v>
      </c>
      <c r="S722">
        <v>6</v>
      </c>
      <c r="T722" t="s">
        <v>34</v>
      </c>
      <c r="U722">
        <v>4.4320000000000004</v>
      </c>
      <c r="V722">
        <v>2.8559999999999999</v>
      </c>
    </row>
    <row r="723" spans="1:22" x14ac:dyDescent="0.25">
      <c r="A723" t="s">
        <v>3416</v>
      </c>
      <c r="B723">
        <v>15</v>
      </c>
      <c r="C723">
        <v>9</v>
      </c>
      <c r="D723">
        <v>1</v>
      </c>
      <c r="E723" t="s">
        <v>2239</v>
      </c>
      <c r="F723" t="s">
        <v>55</v>
      </c>
      <c r="G723">
        <v>315</v>
      </c>
      <c r="H723" t="s">
        <v>2267</v>
      </c>
      <c r="I723">
        <v>297</v>
      </c>
      <c r="J723" t="s">
        <v>3302</v>
      </c>
      <c r="K723">
        <v>15</v>
      </c>
      <c r="L723">
        <v>16</v>
      </c>
      <c r="M723" t="s">
        <v>357</v>
      </c>
      <c r="N723" t="s">
        <v>3867</v>
      </c>
      <c r="O723">
        <v>1</v>
      </c>
      <c r="P723" t="s">
        <v>3868</v>
      </c>
      <c r="Q723">
        <v>1</v>
      </c>
      <c r="R723" t="s">
        <v>28</v>
      </c>
      <c r="S723">
        <v>2</v>
      </c>
      <c r="T723" t="s">
        <v>30</v>
      </c>
      <c r="U723">
        <v>3.9380000000000002</v>
      </c>
      <c r="V723">
        <v>3.15</v>
      </c>
    </row>
    <row r="724" spans="1:22" x14ac:dyDescent="0.25">
      <c r="A724" t="s">
        <v>3417</v>
      </c>
      <c r="B724">
        <v>15</v>
      </c>
      <c r="C724">
        <v>9</v>
      </c>
      <c r="D724">
        <v>1</v>
      </c>
      <c r="E724" t="s">
        <v>2239</v>
      </c>
      <c r="F724" t="s">
        <v>55</v>
      </c>
      <c r="G724">
        <v>325</v>
      </c>
      <c r="H724" t="s">
        <v>2268</v>
      </c>
      <c r="I724">
        <v>297</v>
      </c>
      <c r="J724" t="s">
        <v>3302</v>
      </c>
      <c r="K724">
        <v>15</v>
      </c>
      <c r="L724">
        <v>16</v>
      </c>
      <c r="M724" t="s">
        <v>357</v>
      </c>
      <c r="N724" t="s">
        <v>3867</v>
      </c>
      <c r="O724">
        <v>1</v>
      </c>
      <c r="P724" t="s">
        <v>3868</v>
      </c>
      <c r="Q724">
        <v>1</v>
      </c>
      <c r="R724" t="s">
        <v>28</v>
      </c>
      <c r="S724">
        <v>5</v>
      </c>
      <c r="T724" t="s">
        <v>33</v>
      </c>
      <c r="U724">
        <v>2.4340000000000002</v>
      </c>
      <c r="V724">
        <v>2.363</v>
      </c>
    </row>
    <row r="725" spans="1:22" x14ac:dyDescent="0.25">
      <c r="A725" t="s">
        <v>3418</v>
      </c>
      <c r="B725">
        <v>15</v>
      </c>
      <c r="C725">
        <v>9</v>
      </c>
      <c r="D725">
        <v>1</v>
      </c>
      <c r="E725" t="s">
        <v>2239</v>
      </c>
      <c r="F725" t="s">
        <v>55</v>
      </c>
      <c r="G725">
        <v>310</v>
      </c>
      <c r="H725" t="s">
        <v>2269</v>
      </c>
      <c r="I725">
        <v>290</v>
      </c>
      <c r="J725" t="s">
        <v>3302</v>
      </c>
      <c r="K725">
        <v>15</v>
      </c>
      <c r="L725">
        <v>16</v>
      </c>
      <c r="M725" t="s">
        <v>357</v>
      </c>
      <c r="N725" t="s">
        <v>3867</v>
      </c>
      <c r="O725">
        <v>1</v>
      </c>
      <c r="P725" t="s">
        <v>3868</v>
      </c>
      <c r="Q725">
        <v>1</v>
      </c>
      <c r="R725" t="s">
        <v>28</v>
      </c>
      <c r="S725">
        <v>1</v>
      </c>
      <c r="T725" t="s">
        <v>29</v>
      </c>
      <c r="U725">
        <v>11.919</v>
      </c>
      <c r="V725">
        <v>4.8460000000000001</v>
      </c>
    </row>
    <row r="726" spans="1:22" x14ac:dyDescent="0.25">
      <c r="A726" t="s">
        <v>3419</v>
      </c>
      <c r="B726">
        <v>15</v>
      </c>
      <c r="C726">
        <v>9</v>
      </c>
      <c r="D726">
        <v>1</v>
      </c>
      <c r="E726" t="s">
        <v>2239</v>
      </c>
      <c r="F726" t="s">
        <v>55</v>
      </c>
      <c r="G726">
        <v>340</v>
      </c>
      <c r="H726" t="s">
        <v>2270</v>
      </c>
      <c r="I726">
        <v>289</v>
      </c>
      <c r="J726" t="s">
        <v>3302</v>
      </c>
      <c r="K726">
        <v>15</v>
      </c>
      <c r="L726">
        <v>16</v>
      </c>
      <c r="M726" t="s">
        <v>357</v>
      </c>
      <c r="N726" t="s">
        <v>3867</v>
      </c>
      <c r="O726">
        <v>1</v>
      </c>
      <c r="P726" t="s">
        <v>3868</v>
      </c>
      <c r="Q726">
        <v>1</v>
      </c>
      <c r="R726" t="s">
        <v>28</v>
      </c>
      <c r="S726">
        <v>7</v>
      </c>
      <c r="T726" t="s">
        <v>35</v>
      </c>
      <c r="U726">
        <v>29.893000000000001</v>
      </c>
      <c r="V726">
        <v>12.741</v>
      </c>
    </row>
    <row r="727" spans="1:22" x14ac:dyDescent="0.25">
      <c r="A727" t="s">
        <v>3420</v>
      </c>
      <c r="B727">
        <v>15</v>
      </c>
      <c r="C727">
        <v>9</v>
      </c>
      <c r="D727">
        <v>1</v>
      </c>
      <c r="E727" t="s">
        <v>2239</v>
      </c>
      <c r="F727" t="s">
        <v>55</v>
      </c>
      <c r="G727">
        <v>345</v>
      </c>
      <c r="H727" t="s">
        <v>2271</v>
      </c>
      <c r="I727">
        <v>289</v>
      </c>
      <c r="J727" t="s">
        <v>3302</v>
      </c>
      <c r="K727">
        <v>15</v>
      </c>
      <c r="L727">
        <v>16</v>
      </c>
      <c r="M727" t="s">
        <v>357</v>
      </c>
      <c r="N727" t="s">
        <v>3867</v>
      </c>
      <c r="O727">
        <v>1</v>
      </c>
      <c r="P727" t="s">
        <v>3868</v>
      </c>
      <c r="Q727">
        <v>1</v>
      </c>
      <c r="R727" t="s">
        <v>28</v>
      </c>
      <c r="S727">
        <v>8</v>
      </c>
      <c r="T727" t="s">
        <v>36</v>
      </c>
      <c r="U727">
        <v>37.415999999999997</v>
      </c>
      <c r="V727">
        <v>15.156000000000001</v>
      </c>
    </row>
    <row r="728" spans="1:22" x14ac:dyDescent="0.25">
      <c r="A728" t="s">
        <v>3421</v>
      </c>
      <c r="B728">
        <v>16</v>
      </c>
      <c r="C728">
        <v>10</v>
      </c>
      <c r="D728">
        <v>1</v>
      </c>
      <c r="E728" t="s">
        <v>2239</v>
      </c>
      <c r="F728" t="s">
        <v>55</v>
      </c>
      <c r="G728">
        <v>330</v>
      </c>
      <c r="H728" t="s">
        <v>2264</v>
      </c>
      <c r="I728">
        <v>289</v>
      </c>
      <c r="J728" t="s">
        <v>3302</v>
      </c>
      <c r="K728">
        <v>15</v>
      </c>
      <c r="L728">
        <v>16</v>
      </c>
      <c r="M728" t="s">
        <v>357</v>
      </c>
      <c r="N728" t="s">
        <v>3867</v>
      </c>
      <c r="O728">
        <v>1</v>
      </c>
      <c r="P728" t="s">
        <v>3868</v>
      </c>
      <c r="Q728">
        <v>1</v>
      </c>
      <c r="R728" t="s">
        <v>28</v>
      </c>
      <c r="S728">
        <v>3</v>
      </c>
      <c r="T728" t="s">
        <v>31</v>
      </c>
      <c r="U728">
        <v>7.1550000000000002</v>
      </c>
      <c r="V728">
        <v>3.1429999999999998</v>
      </c>
    </row>
    <row r="729" spans="1:22" x14ac:dyDescent="0.25">
      <c r="A729" t="s">
        <v>3422</v>
      </c>
      <c r="B729">
        <v>16</v>
      </c>
      <c r="C729">
        <v>10</v>
      </c>
      <c r="D729">
        <v>1</v>
      </c>
      <c r="E729" t="s">
        <v>2239</v>
      </c>
      <c r="F729" t="s">
        <v>55</v>
      </c>
      <c r="G729">
        <v>320</v>
      </c>
      <c r="H729" t="s">
        <v>2265</v>
      </c>
      <c r="I729">
        <v>296</v>
      </c>
      <c r="J729" t="s">
        <v>3302</v>
      </c>
      <c r="K729">
        <v>15</v>
      </c>
      <c r="L729">
        <v>16</v>
      </c>
      <c r="M729" t="s">
        <v>357</v>
      </c>
      <c r="N729" t="s">
        <v>3867</v>
      </c>
      <c r="O729">
        <v>1</v>
      </c>
      <c r="P729" t="s">
        <v>3868</v>
      </c>
      <c r="Q729">
        <v>1</v>
      </c>
      <c r="R729" t="s">
        <v>28</v>
      </c>
      <c r="S729">
        <v>4</v>
      </c>
      <c r="T729" t="s">
        <v>32</v>
      </c>
      <c r="U729">
        <v>7.5250000000000004</v>
      </c>
      <c r="V729">
        <v>3.927</v>
      </c>
    </row>
    <row r="730" spans="1:22" x14ac:dyDescent="0.25">
      <c r="A730" t="s">
        <v>3423</v>
      </c>
      <c r="B730">
        <v>16</v>
      </c>
      <c r="C730">
        <v>10</v>
      </c>
      <c r="D730">
        <v>1</v>
      </c>
      <c r="E730" t="s">
        <v>2239</v>
      </c>
      <c r="F730" t="s">
        <v>55</v>
      </c>
      <c r="G730">
        <v>335</v>
      </c>
      <c r="H730" t="s">
        <v>2266</v>
      </c>
      <c r="I730">
        <v>296</v>
      </c>
      <c r="J730" t="s">
        <v>3302</v>
      </c>
      <c r="K730">
        <v>15</v>
      </c>
      <c r="L730">
        <v>16</v>
      </c>
      <c r="M730" t="s">
        <v>357</v>
      </c>
      <c r="N730" t="s">
        <v>3867</v>
      </c>
      <c r="O730">
        <v>1</v>
      </c>
      <c r="P730" t="s">
        <v>3868</v>
      </c>
      <c r="Q730">
        <v>1</v>
      </c>
      <c r="R730" t="s">
        <v>28</v>
      </c>
      <c r="S730">
        <v>6</v>
      </c>
      <c r="T730" t="s">
        <v>34</v>
      </c>
      <c r="U730">
        <v>4.4320000000000004</v>
      </c>
      <c r="V730">
        <v>2.8559999999999999</v>
      </c>
    </row>
    <row r="731" spans="1:22" x14ac:dyDescent="0.25">
      <c r="A731" t="s">
        <v>3424</v>
      </c>
      <c r="B731">
        <v>16</v>
      </c>
      <c r="C731">
        <v>10</v>
      </c>
      <c r="D731">
        <v>1</v>
      </c>
      <c r="E731" t="s">
        <v>2239</v>
      </c>
      <c r="F731" t="s">
        <v>55</v>
      </c>
      <c r="G731">
        <v>315</v>
      </c>
      <c r="H731" t="s">
        <v>2267</v>
      </c>
      <c r="I731">
        <v>297</v>
      </c>
      <c r="J731" t="s">
        <v>3302</v>
      </c>
      <c r="K731">
        <v>15</v>
      </c>
      <c r="L731">
        <v>16</v>
      </c>
      <c r="M731" t="s">
        <v>357</v>
      </c>
      <c r="N731" t="s">
        <v>3867</v>
      </c>
      <c r="O731">
        <v>1</v>
      </c>
      <c r="P731" t="s">
        <v>3868</v>
      </c>
      <c r="Q731">
        <v>1</v>
      </c>
      <c r="R731" t="s">
        <v>28</v>
      </c>
      <c r="S731">
        <v>2</v>
      </c>
      <c r="T731" t="s">
        <v>30</v>
      </c>
      <c r="U731">
        <v>3.9380000000000002</v>
      </c>
      <c r="V731">
        <v>3.15</v>
      </c>
    </row>
    <row r="732" spans="1:22" x14ac:dyDescent="0.25">
      <c r="A732" t="s">
        <v>3425</v>
      </c>
      <c r="B732">
        <v>16</v>
      </c>
      <c r="C732">
        <v>10</v>
      </c>
      <c r="D732">
        <v>1</v>
      </c>
      <c r="E732" t="s">
        <v>2239</v>
      </c>
      <c r="F732" t="s">
        <v>55</v>
      </c>
      <c r="G732">
        <v>325</v>
      </c>
      <c r="H732" t="s">
        <v>2268</v>
      </c>
      <c r="I732">
        <v>297</v>
      </c>
      <c r="J732" t="s">
        <v>3302</v>
      </c>
      <c r="K732">
        <v>15</v>
      </c>
      <c r="L732">
        <v>16</v>
      </c>
      <c r="M732" t="s">
        <v>357</v>
      </c>
      <c r="N732" t="s">
        <v>3867</v>
      </c>
      <c r="O732">
        <v>1</v>
      </c>
      <c r="P732" t="s">
        <v>3868</v>
      </c>
      <c r="Q732">
        <v>1</v>
      </c>
      <c r="R732" t="s">
        <v>28</v>
      </c>
      <c r="S732">
        <v>5</v>
      </c>
      <c r="T732" t="s">
        <v>33</v>
      </c>
      <c r="U732">
        <v>2.4340000000000002</v>
      </c>
      <c r="V732">
        <v>2.363</v>
      </c>
    </row>
    <row r="733" spans="1:22" x14ac:dyDescent="0.25">
      <c r="A733" t="s">
        <v>3426</v>
      </c>
      <c r="B733">
        <v>16</v>
      </c>
      <c r="C733">
        <v>10</v>
      </c>
      <c r="D733">
        <v>1</v>
      </c>
      <c r="E733" t="s">
        <v>2239</v>
      </c>
      <c r="F733" t="s">
        <v>55</v>
      </c>
      <c r="G733">
        <v>310</v>
      </c>
      <c r="H733" t="s">
        <v>2269</v>
      </c>
      <c r="I733">
        <v>290</v>
      </c>
      <c r="J733" t="s">
        <v>3302</v>
      </c>
      <c r="K733">
        <v>15</v>
      </c>
      <c r="L733">
        <v>16</v>
      </c>
      <c r="M733" t="s">
        <v>357</v>
      </c>
      <c r="N733" t="s">
        <v>3867</v>
      </c>
      <c r="O733">
        <v>1</v>
      </c>
      <c r="P733" t="s">
        <v>3868</v>
      </c>
      <c r="Q733">
        <v>1</v>
      </c>
      <c r="R733" t="s">
        <v>28</v>
      </c>
      <c r="S733">
        <v>1</v>
      </c>
      <c r="T733" t="s">
        <v>29</v>
      </c>
      <c r="U733">
        <v>11.919</v>
      </c>
      <c r="V733">
        <v>4.8460000000000001</v>
      </c>
    </row>
    <row r="734" spans="1:22" x14ac:dyDescent="0.25">
      <c r="A734" t="s">
        <v>3427</v>
      </c>
      <c r="B734">
        <v>16</v>
      </c>
      <c r="C734">
        <v>10</v>
      </c>
      <c r="D734">
        <v>1</v>
      </c>
      <c r="E734" t="s">
        <v>2239</v>
      </c>
      <c r="F734" t="s">
        <v>55</v>
      </c>
      <c r="G734">
        <v>340</v>
      </c>
      <c r="H734" t="s">
        <v>2270</v>
      </c>
      <c r="I734">
        <v>289</v>
      </c>
      <c r="J734" t="s">
        <v>3302</v>
      </c>
      <c r="K734">
        <v>15</v>
      </c>
      <c r="L734">
        <v>16</v>
      </c>
      <c r="M734" t="s">
        <v>357</v>
      </c>
      <c r="N734" t="s">
        <v>3867</v>
      </c>
      <c r="O734">
        <v>1</v>
      </c>
      <c r="P734" t="s">
        <v>3868</v>
      </c>
      <c r="Q734">
        <v>1</v>
      </c>
      <c r="R734" t="s">
        <v>28</v>
      </c>
      <c r="S734">
        <v>7</v>
      </c>
      <c r="T734" t="s">
        <v>35</v>
      </c>
      <c r="U734">
        <v>29.893000000000001</v>
      </c>
      <c r="V734">
        <v>12.741</v>
      </c>
    </row>
    <row r="735" spans="1:22" x14ac:dyDescent="0.25">
      <c r="A735" t="s">
        <v>3428</v>
      </c>
      <c r="B735">
        <v>16</v>
      </c>
      <c r="C735">
        <v>10</v>
      </c>
      <c r="D735">
        <v>1</v>
      </c>
      <c r="E735" t="s">
        <v>2239</v>
      </c>
      <c r="F735" t="s">
        <v>55</v>
      </c>
      <c r="G735">
        <v>345</v>
      </c>
      <c r="H735" t="s">
        <v>2271</v>
      </c>
      <c r="I735">
        <v>289</v>
      </c>
      <c r="J735" t="s">
        <v>3302</v>
      </c>
      <c r="K735">
        <v>15</v>
      </c>
      <c r="L735">
        <v>16</v>
      </c>
      <c r="M735" t="s">
        <v>357</v>
      </c>
      <c r="N735" t="s">
        <v>3867</v>
      </c>
      <c r="O735">
        <v>1</v>
      </c>
      <c r="P735" t="s">
        <v>3868</v>
      </c>
      <c r="Q735">
        <v>1</v>
      </c>
      <c r="R735" t="s">
        <v>28</v>
      </c>
      <c r="S735">
        <v>8</v>
      </c>
      <c r="T735" t="s">
        <v>36</v>
      </c>
      <c r="U735">
        <v>37.415999999999997</v>
      </c>
      <c r="V735">
        <v>15.156000000000001</v>
      </c>
    </row>
    <row r="736" spans="1:22" x14ac:dyDescent="0.25">
      <c r="A736" t="s">
        <v>3429</v>
      </c>
      <c r="B736">
        <v>17</v>
      </c>
      <c r="C736">
        <v>11</v>
      </c>
      <c r="D736">
        <v>1</v>
      </c>
      <c r="E736" t="s">
        <v>2239</v>
      </c>
      <c r="F736" t="s">
        <v>55</v>
      </c>
      <c r="G736">
        <v>331</v>
      </c>
      <c r="H736" t="s">
        <v>2272</v>
      </c>
      <c r="I736">
        <v>289</v>
      </c>
      <c r="J736" t="s">
        <v>3302</v>
      </c>
      <c r="K736">
        <v>17</v>
      </c>
      <c r="L736">
        <v>18</v>
      </c>
      <c r="M736" t="s">
        <v>357</v>
      </c>
      <c r="N736" t="s">
        <v>3867</v>
      </c>
      <c r="O736">
        <v>1</v>
      </c>
      <c r="P736" t="s">
        <v>3868</v>
      </c>
      <c r="Q736">
        <v>1</v>
      </c>
      <c r="R736" t="s">
        <v>28</v>
      </c>
      <c r="S736">
        <v>3</v>
      </c>
      <c r="T736" t="s">
        <v>31</v>
      </c>
      <c r="U736">
        <v>7.6820000000000004</v>
      </c>
      <c r="V736">
        <v>3.6840000000000002</v>
      </c>
    </row>
    <row r="737" spans="1:22" x14ac:dyDescent="0.25">
      <c r="A737" t="s">
        <v>3430</v>
      </c>
      <c r="B737">
        <v>17</v>
      </c>
      <c r="C737">
        <v>11</v>
      </c>
      <c r="D737">
        <v>1</v>
      </c>
      <c r="E737" t="s">
        <v>2239</v>
      </c>
      <c r="F737" t="s">
        <v>55</v>
      </c>
      <c r="G737">
        <v>321</v>
      </c>
      <c r="H737" t="s">
        <v>2273</v>
      </c>
      <c r="I737">
        <v>291</v>
      </c>
      <c r="J737" t="s">
        <v>3302</v>
      </c>
      <c r="K737">
        <v>17</v>
      </c>
      <c r="L737">
        <v>18</v>
      </c>
      <c r="M737" t="s">
        <v>357</v>
      </c>
      <c r="N737" t="s">
        <v>3867</v>
      </c>
      <c r="O737">
        <v>1</v>
      </c>
      <c r="P737" t="s">
        <v>3868</v>
      </c>
      <c r="Q737">
        <v>1</v>
      </c>
      <c r="R737" t="s">
        <v>28</v>
      </c>
      <c r="S737">
        <v>4</v>
      </c>
      <c r="T737" t="s">
        <v>32</v>
      </c>
      <c r="U737">
        <v>8.4030000000000005</v>
      </c>
      <c r="V737">
        <v>4.282</v>
      </c>
    </row>
    <row r="738" spans="1:22" x14ac:dyDescent="0.25">
      <c r="A738" t="s">
        <v>3431</v>
      </c>
      <c r="B738">
        <v>17</v>
      </c>
      <c r="C738">
        <v>11</v>
      </c>
      <c r="D738">
        <v>1</v>
      </c>
      <c r="E738" t="s">
        <v>2239</v>
      </c>
      <c r="F738" t="s">
        <v>55</v>
      </c>
      <c r="G738">
        <v>336</v>
      </c>
      <c r="H738" t="s">
        <v>2274</v>
      </c>
      <c r="I738">
        <v>290</v>
      </c>
      <c r="J738" t="s">
        <v>3302</v>
      </c>
      <c r="K738">
        <v>17</v>
      </c>
      <c r="L738">
        <v>18</v>
      </c>
      <c r="M738" t="s">
        <v>357</v>
      </c>
      <c r="N738" t="s">
        <v>3867</v>
      </c>
      <c r="O738">
        <v>1</v>
      </c>
      <c r="P738" t="s">
        <v>3868</v>
      </c>
      <c r="Q738">
        <v>1</v>
      </c>
      <c r="R738" t="s">
        <v>28</v>
      </c>
      <c r="S738">
        <v>6</v>
      </c>
      <c r="T738" t="s">
        <v>34</v>
      </c>
      <c r="U738">
        <v>5.3380000000000001</v>
      </c>
      <c r="V738">
        <v>3.5049999999999999</v>
      </c>
    </row>
    <row r="739" spans="1:22" x14ac:dyDescent="0.25">
      <c r="A739" t="s">
        <v>3432</v>
      </c>
      <c r="B739">
        <v>17</v>
      </c>
      <c r="C739">
        <v>11</v>
      </c>
      <c r="D739">
        <v>1</v>
      </c>
      <c r="E739" t="s">
        <v>2239</v>
      </c>
      <c r="F739" t="s">
        <v>55</v>
      </c>
      <c r="G739">
        <v>316</v>
      </c>
      <c r="H739" t="s">
        <v>2275</v>
      </c>
      <c r="I739">
        <v>292</v>
      </c>
      <c r="J739" t="s">
        <v>3302</v>
      </c>
      <c r="K739">
        <v>17</v>
      </c>
      <c r="L739">
        <v>18</v>
      </c>
      <c r="M739" t="s">
        <v>357</v>
      </c>
      <c r="N739" t="s">
        <v>3867</v>
      </c>
      <c r="O739">
        <v>1</v>
      </c>
      <c r="P739" t="s">
        <v>3868</v>
      </c>
      <c r="Q739">
        <v>1</v>
      </c>
      <c r="R739" t="s">
        <v>28</v>
      </c>
      <c r="S739">
        <v>2</v>
      </c>
      <c r="T739" t="s">
        <v>30</v>
      </c>
      <c r="U739">
        <v>4.569</v>
      </c>
      <c r="V739">
        <v>3.6970000000000001</v>
      </c>
    </row>
    <row r="740" spans="1:22" x14ac:dyDescent="0.25">
      <c r="A740" t="s">
        <v>3433</v>
      </c>
      <c r="B740">
        <v>17</v>
      </c>
      <c r="C740">
        <v>11</v>
      </c>
      <c r="D740">
        <v>1</v>
      </c>
      <c r="E740" t="s">
        <v>2239</v>
      </c>
      <c r="F740" t="s">
        <v>55</v>
      </c>
      <c r="G740">
        <v>326</v>
      </c>
      <c r="H740" t="s">
        <v>2276</v>
      </c>
      <c r="I740">
        <v>292</v>
      </c>
      <c r="J740" t="s">
        <v>3302</v>
      </c>
      <c r="K740">
        <v>17</v>
      </c>
      <c r="L740">
        <v>18</v>
      </c>
      <c r="M740" t="s">
        <v>357</v>
      </c>
      <c r="N740" t="s">
        <v>3867</v>
      </c>
      <c r="O740">
        <v>1</v>
      </c>
      <c r="P740" t="s">
        <v>3868</v>
      </c>
      <c r="Q740">
        <v>1</v>
      </c>
      <c r="R740" t="s">
        <v>28</v>
      </c>
      <c r="S740">
        <v>5</v>
      </c>
      <c r="T740" t="s">
        <v>33</v>
      </c>
      <c r="U740">
        <v>2.508</v>
      </c>
      <c r="V740">
        <v>2.4</v>
      </c>
    </row>
    <row r="741" spans="1:22" x14ac:dyDescent="0.25">
      <c r="A741" t="s">
        <v>3434</v>
      </c>
      <c r="B741">
        <v>17</v>
      </c>
      <c r="C741">
        <v>11</v>
      </c>
      <c r="D741">
        <v>1</v>
      </c>
      <c r="E741" t="s">
        <v>2239</v>
      </c>
      <c r="F741" t="s">
        <v>55</v>
      </c>
      <c r="G741">
        <v>311</v>
      </c>
      <c r="H741" t="s">
        <v>2277</v>
      </c>
      <c r="I741">
        <v>289</v>
      </c>
      <c r="J741" t="s">
        <v>3302</v>
      </c>
      <c r="K741">
        <v>17</v>
      </c>
      <c r="L741">
        <v>18</v>
      </c>
      <c r="M741" t="s">
        <v>357</v>
      </c>
      <c r="N741" t="s">
        <v>3867</v>
      </c>
      <c r="O741">
        <v>1</v>
      </c>
      <c r="P741" t="s">
        <v>3868</v>
      </c>
      <c r="Q741">
        <v>1</v>
      </c>
      <c r="R741" t="s">
        <v>28</v>
      </c>
      <c r="S741">
        <v>1</v>
      </c>
      <c r="T741" t="s">
        <v>29</v>
      </c>
      <c r="U741">
        <v>11.834</v>
      </c>
      <c r="V741">
        <v>4.875</v>
      </c>
    </row>
    <row r="742" spans="1:22" x14ac:dyDescent="0.25">
      <c r="A742" t="s">
        <v>3435</v>
      </c>
      <c r="B742">
        <v>17</v>
      </c>
      <c r="C742">
        <v>11</v>
      </c>
      <c r="D742">
        <v>1</v>
      </c>
      <c r="E742" t="s">
        <v>2239</v>
      </c>
      <c r="F742" t="s">
        <v>55</v>
      </c>
      <c r="G742">
        <v>341</v>
      </c>
      <c r="H742" t="s">
        <v>2278</v>
      </c>
      <c r="I742">
        <v>288</v>
      </c>
      <c r="J742" t="s">
        <v>3302</v>
      </c>
      <c r="K742">
        <v>17</v>
      </c>
      <c r="L742">
        <v>18</v>
      </c>
      <c r="M742" t="s">
        <v>357</v>
      </c>
      <c r="N742" t="s">
        <v>3867</v>
      </c>
      <c r="O742">
        <v>1</v>
      </c>
      <c r="P742" t="s">
        <v>3868</v>
      </c>
      <c r="Q742">
        <v>1</v>
      </c>
      <c r="R742" t="s">
        <v>28</v>
      </c>
      <c r="S742">
        <v>7</v>
      </c>
      <c r="T742" t="s">
        <v>35</v>
      </c>
      <c r="U742">
        <v>31.812000000000001</v>
      </c>
      <c r="V742">
        <v>13.996</v>
      </c>
    </row>
    <row r="743" spans="1:22" x14ac:dyDescent="0.25">
      <c r="A743" t="s">
        <v>3436</v>
      </c>
      <c r="B743">
        <v>17</v>
      </c>
      <c r="C743">
        <v>11</v>
      </c>
      <c r="D743">
        <v>1</v>
      </c>
      <c r="E743" t="s">
        <v>2239</v>
      </c>
      <c r="F743" t="s">
        <v>55</v>
      </c>
      <c r="G743">
        <v>346</v>
      </c>
      <c r="H743" t="s">
        <v>2279</v>
      </c>
      <c r="I743">
        <v>288</v>
      </c>
      <c r="J743" t="s">
        <v>3302</v>
      </c>
      <c r="K743">
        <v>17</v>
      </c>
      <c r="L743">
        <v>18</v>
      </c>
      <c r="M743" t="s">
        <v>357</v>
      </c>
      <c r="N743" t="s">
        <v>3867</v>
      </c>
      <c r="O743">
        <v>1</v>
      </c>
      <c r="P743" t="s">
        <v>3868</v>
      </c>
      <c r="Q743">
        <v>1</v>
      </c>
      <c r="R743" t="s">
        <v>28</v>
      </c>
      <c r="S743">
        <v>8</v>
      </c>
      <c r="T743" t="s">
        <v>36</v>
      </c>
      <c r="U743">
        <v>40.149000000000001</v>
      </c>
      <c r="V743">
        <v>17.170999999999999</v>
      </c>
    </row>
    <row r="744" spans="1:22" x14ac:dyDescent="0.25">
      <c r="A744" t="s">
        <v>3437</v>
      </c>
      <c r="B744">
        <v>18</v>
      </c>
      <c r="C744">
        <v>12</v>
      </c>
      <c r="D744">
        <v>1</v>
      </c>
      <c r="E744" t="s">
        <v>2239</v>
      </c>
      <c r="F744" t="s">
        <v>55</v>
      </c>
      <c r="G744">
        <v>331</v>
      </c>
      <c r="H744" t="s">
        <v>2272</v>
      </c>
      <c r="I744">
        <v>289</v>
      </c>
      <c r="J744" t="s">
        <v>3302</v>
      </c>
      <c r="K744">
        <v>17</v>
      </c>
      <c r="L744">
        <v>18</v>
      </c>
      <c r="M744" t="s">
        <v>357</v>
      </c>
      <c r="N744" t="s">
        <v>3867</v>
      </c>
      <c r="O744">
        <v>1</v>
      </c>
      <c r="P744" t="s">
        <v>3868</v>
      </c>
      <c r="Q744">
        <v>1</v>
      </c>
      <c r="R744" t="s">
        <v>28</v>
      </c>
      <c r="S744">
        <v>3</v>
      </c>
      <c r="T744" t="s">
        <v>31</v>
      </c>
      <c r="U744">
        <v>7.6820000000000004</v>
      </c>
      <c r="V744">
        <v>3.6840000000000002</v>
      </c>
    </row>
    <row r="745" spans="1:22" x14ac:dyDescent="0.25">
      <c r="A745" t="s">
        <v>3438</v>
      </c>
      <c r="B745">
        <v>18</v>
      </c>
      <c r="C745">
        <v>12</v>
      </c>
      <c r="D745">
        <v>1</v>
      </c>
      <c r="E745" t="s">
        <v>2239</v>
      </c>
      <c r="F745" t="s">
        <v>55</v>
      </c>
      <c r="G745">
        <v>321</v>
      </c>
      <c r="H745" t="s">
        <v>2273</v>
      </c>
      <c r="I745">
        <v>291</v>
      </c>
      <c r="J745" t="s">
        <v>3302</v>
      </c>
      <c r="K745">
        <v>17</v>
      </c>
      <c r="L745">
        <v>18</v>
      </c>
      <c r="M745" t="s">
        <v>357</v>
      </c>
      <c r="N745" t="s">
        <v>3867</v>
      </c>
      <c r="O745">
        <v>1</v>
      </c>
      <c r="P745" t="s">
        <v>3868</v>
      </c>
      <c r="Q745">
        <v>1</v>
      </c>
      <c r="R745" t="s">
        <v>28</v>
      </c>
      <c r="S745">
        <v>4</v>
      </c>
      <c r="T745" t="s">
        <v>32</v>
      </c>
      <c r="U745">
        <v>8.4030000000000005</v>
      </c>
      <c r="V745">
        <v>4.282</v>
      </c>
    </row>
    <row r="746" spans="1:22" x14ac:dyDescent="0.25">
      <c r="A746" t="s">
        <v>3439</v>
      </c>
      <c r="B746">
        <v>18</v>
      </c>
      <c r="C746">
        <v>12</v>
      </c>
      <c r="D746">
        <v>1</v>
      </c>
      <c r="E746" t="s">
        <v>2239</v>
      </c>
      <c r="F746" t="s">
        <v>55</v>
      </c>
      <c r="G746">
        <v>336</v>
      </c>
      <c r="H746" t="s">
        <v>2274</v>
      </c>
      <c r="I746">
        <v>290</v>
      </c>
      <c r="J746" t="s">
        <v>3302</v>
      </c>
      <c r="K746">
        <v>17</v>
      </c>
      <c r="L746">
        <v>18</v>
      </c>
      <c r="M746" t="s">
        <v>357</v>
      </c>
      <c r="N746" t="s">
        <v>3867</v>
      </c>
      <c r="O746">
        <v>1</v>
      </c>
      <c r="P746" t="s">
        <v>3868</v>
      </c>
      <c r="Q746">
        <v>1</v>
      </c>
      <c r="R746" t="s">
        <v>28</v>
      </c>
      <c r="S746">
        <v>6</v>
      </c>
      <c r="T746" t="s">
        <v>34</v>
      </c>
      <c r="U746">
        <v>5.3380000000000001</v>
      </c>
      <c r="V746">
        <v>3.5049999999999999</v>
      </c>
    </row>
    <row r="747" spans="1:22" x14ac:dyDescent="0.25">
      <c r="A747" t="s">
        <v>3440</v>
      </c>
      <c r="B747">
        <v>18</v>
      </c>
      <c r="C747">
        <v>12</v>
      </c>
      <c r="D747">
        <v>1</v>
      </c>
      <c r="E747" t="s">
        <v>2239</v>
      </c>
      <c r="F747" t="s">
        <v>55</v>
      </c>
      <c r="G747">
        <v>316</v>
      </c>
      <c r="H747" t="s">
        <v>2275</v>
      </c>
      <c r="I747">
        <v>292</v>
      </c>
      <c r="J747" t="s">
        <v>3302</v>
      </c>
      <c r="K747">
        <v>17</v>
      </c>
      <c r="L747">
        <v>18</v>
      </c>
      <c r="M747" t="s">
        <v>357</v>
      </c>
      <c r="N747" t="s">
        <v>3867</v>
      </c>
      <c r="O747">
        <v>1</v>
      </c>
      <c r="P747" t="s">
        <v>3868</v>
      </c>
      <c r="Q747">
        <v>1</v>
      </c>
      <c r="R747" t="s">
        <v>28</v>
      </c>
      <c r="S747">
        <v>2</v>
      </c>
      <c r="T747" t="s">
        <v>30</v>
      </c>
      <c r="U747">
        <v>4.569</v>
      </c>
      <c r="V747">
        <v>3.6970000000000001</v>
      </c>
    </row>
    <row r="748" spans="1:22" x14ac:dyDescent="0.25">
      <c r="A748" t="s">
        <v>3441</v>
      </c>
      <c r="B748">
        <v>18</v>
      </c>
      <c r="C748">
        <v>12</v>
      </c>
      <c r="D748">
        <v>1</v>
      </c>
      <c r="E748" t="s">
        <v>2239</v>
      </c>
      <c r="F748" t="s">
        <v>55</v>
      </c>
      <c r="G748">
        <v>326</v>
      </c>
      <c r="H748" t="s">
        <v>2276</v>
      </c>
      <c r="I748">
        <v>292</v>
      </c>
      <c r="J748" t="s">
        <v>3302</v>
      </c>
      <c r="K748">
        <v>17</v>
      </c>
      <c r="L748">
        <v>18</v>
      </c>
      <c r="M748" t="s">
        <v>357</v>
      </c>
      <c r="N748" t="s">
        <v>3867</v>
      </c>
      <c r="O748">
        <v>1</v>
      </c>
      <c r="P748" t="s">
        <v>3868</v>
      </c>
      <c r="Q748">
        <v>1</v>
      </c>
      <c r="R748" t="s">
        <v>28</v>
      </c>
      <c r="S748">
        <v>5</v>
      </c>
      <c r="T748" t="s">
        <v>33</v>
      </c>
      <c r="U748">
        <v>2.508</v>
      </c>
      <c r="V748">
        <v>2.4</v>
      </c>
    </row>
    <row r="749" spans="1:22" x14ac:dyDescent="0.25">
      <c r="A749" t="s">
        <v>3442</v>
      </c>
      <c r="B749">
        <v>18</v>
      </c>
      <c r="C749">
        <v>12</v>
      </c>
      <c r="D749">
        <v>1</v>
      </c>
      <c r="E749" t="s">
        <v>2239</v>
      </c>
      <c r="F749" t="s">
        <v>55</v>
      </c>
      <c r="G749">
        <v>311</v>
      </c>
      <c r="H749" t="s">
        <v>2277</v>
      </c>
      <c r="I749">
        <v>289</v>
      </c>
      <c r="J749" t="s">
        <v>3302</v>
      </c>
      <c r="K749">
        <v>17</v>
      </c>
      <c r="L749">
        <v>18</v>
      </c>
      <c r="M749" t="s">
        <v>357</v>
      </c>
      <c r="N749" t="s">
        <v>3867</v>
      </c>
      <c r="O749">
        <v>1</v>
      </c>
      <c r="P749" t="s">
        <v>3868</v>
      </c>
      <c r="Q749">
        <v>1</v>
      </c>
      <c r="R749" t="s">
        <v>28</v>
      </c>
      <c r="S749">
        <v>1</v>
      </c>
      <c r="T749" t="s">
        <v>29</v>
      </c>
      <c r="U749">
        <v>11.834</v>
      </c>
      <c r="V749">
        <v>4.875</v>
      </c>
    </row>
    <row r="750" spans="1:22" x14ac:dyDescent="0.25">
      <c r="A750" t="s">
        <v>3443</v>
      </c>
      <c r="B750">
        <v>18</v>
      </c>
      <c r="C750">
        <v>12</v>
      </c>
      <c r="D750">
        <v>1</v>
      </c>
      <c r="E750" t="s">
        <v>2239</v>
      </c>
      <c r="F750" t="s">
        <v>55</v>
      </c>
      <c r="G750">
        <v>341</v>
      </c>
      <c r="H750" t="s">
        <v>2278</v>
      </c>
      <c r="I750">
        <v>288</v>
      </c>
      <c r="J750" t="s">
        <v>3302</v>
      </c>
      <c r="K750">
        <v>17</v>
      </c>
      <c r="L750">
        <v>18</v>
      </c>
      <c r="M750" t="s">
        <v>357</v>
      </c>
      <c r="N750" t="s">
        <v>3867</v>
      </c>
      <c r="O750">
        <v>1</v>
      </c>
      <c r="P750" t="s">
        <v>3868</v>
      </c>
      <c r="Q750">
        <v>1</v>
      </c>
      <c r="R750" t="s">
        <v>28</v>
      </c>
      <c r="S750">
        <v>7</v>
      </c>
      <c r="T750" t="s">
        <v>35</v>
      </c>
      <c r="U750">
        <v>31.812000000000001</v>
      </c>
      <c r="V750">
        <v>13.996</v>
      </c>
    </row>
    <row r="751" spans="1:22" x14ac:dyDescent="0.25">
      <c r="A751" t="s">
        <v>3444</v>
      </c>
      <c r="B751">
        <v>18</v>
      </c>
      <c r="C751">
        <v>12</v>
      </c>
      <c r="D751">
        <v>1</v>
      </c>
      <c r="E751" t="s">
        <v>2239</v>
      </c>
      <c r="F751" t="s">
        <v>55</v>
      </c>
      <c r="G751">
        <v>346</v>
      </c>
      <c r="H751" t="s">
        <v>2279</v>
      </c>
      <c r="I751">
        <v>288</v>
      </c>
      <c r="J751" t="s">
        <v>3302</v>
      </c>
      <c r="K751">
        <v>17</v>
      </c>
      <c r="L751">
        <v>18</v>
      </c>
      <c r="M751" t="s">
        <v>357</v>
      </c>
      <c r="N751" t="s">
        <v>3867</v>
      </c>
      <c r="O751">
        <v>1</v>
      </c>
      <c r="P751" t="s">
        <v>3868</v>
      </c>
      <c r="Q751">
        <v>1</v>
      </c>
      <c r="R751" t="s">
        <v>28</v>
      </c>
      <c r="S751">
        <v>8</v>
      </c>
      <c r="T751" t="s">
        <v>36</v>
      </c>
      <c r="U751">
        <v>40.149000000000001</v>
      </c>
      <c r="V751">
        <v>17.170999999999999</v>
      </c>
    </row>
    <row r="752" spans="1:22" x14ac:dyDescent="0.25">
      <c r="A752" t="s">
        <v>3445</v>
      </c>
      <c r="B752">
        <v>9</v>
      </c>
      <c r="C752">
        <v>3</v>
      </c>
      <c r="D752">
        <v>1</v>
      </c>
      <c r="E752" t="s">
        <v>2239</v>
      </c>
      <c r="F752" t="s">
        <v>55</v>
      </c>
      <c r="G752">
        <v>327</v>
      </c>
      <c r="H752" t="s">
        <v>2240</v>
      </c>
      <c r="I752">
        <v>353</v>
      </c>
      <c r="J752" t="s">
        <v>3302</v>
      </c>
      <c r="K752">
        <v>9</v>
      </c>
      <c r="L752">
        <v>10</v>
      </c>
      <c r="M752" t="s">
        <v>357</v>
      </c>
      <c r="N752" t="s">
        <v>3867</v>
      </c>
      <c r="O752">
        <v>1</v>
      </c>
      <c r="P752" t="s">
        <v>3868</v>
      </c>
      <c r="Q752">
        <v>1</v>
      </c>
      <c r="R752" t="s">
        <v>28</v>
      </c>
      <c r="S752">
        <v>3</v>
      </c>
      <c r="T752" t="s">
        <v>31</v>
      </c>
      <c r="U752">
        <v>7.4489999999999998</v>
      </c>
      <c r="V752">
        <v>3.6230000000000002</v>
      </c>
    </row>
    <row r="753" spans="1:22" x14ac:dyDescent="0.25">
      <c r="A753" t="s">
        <v>3446</v>
      </c>
      <c r="B753">
        <v>9</v>
      </c>
      <c r="C753">
        <v>3</v>
      </c>
      <c r="D753">
        <v>1</v>
      </c>
      <c r="E753" t="s">
        <v>2239</v>
      </c>
      <c r="F753" t="s">
        <v>55</v>
      </c>
      <c r="G753">
        <v>317</v>
      </c>
      <c r="H753" t="s">
        <v>2241</v>
      </c>
      <c r="I753">
        <v>376</v>
      </c>
      <c r="J753" t="s">
        <v>3302</v>
      </c>
      <c r="K753">
        <v>9</v>
      </c>
      <c r="L753">
        <v>10</v>
      </c>
      <c r="M753" t="s">
        <v>357</v>
      </c>
      <c r="N753" t="s">
        <v>3867</v>
      </c>
      <c r="O753">
        <v>1</v>
      </c>
      <c r="P753" t="s">
        <v>3868</v>
      </c>
      <c r="Q753">
        <v>1</v>
      </c>
      <c r="R753" t="s">
        <v>28</v>
      </c>
      <c r="S753">
        <v>4</v>
      </c>
      <c r="T753" t="s">
        <v>32</v>
      </c>
      <c r="U753">
        <v>8.5410000000000004</v>
      </c>
      <c r="V753">
        <v>4.4969999999999999</v>
      </c>
    </row>
    <row r="754" spans="1:22" x14ac:dyDescent="0.25">
      <c r="A754" t="s">
        <v>3447</v>
      </c>
      <c r="B754">
        <v>9</v>
      </c>
      <c r="C754">
        <v>3</v>
      </c>
      <c r="D754">
        <v>1</v>
      </c>
      <c r="E754" t="s">
        <v>2239</v>
      </c>
      <c r="F754" t="s">
        <v>55</v>
      </c>
      <c r="G754">
        <v>332</v>
      </c>
      <c r="H754" t="s">
        <v>2242</v>
      </c>
      <c r="I754">
        <v>371</v>
      </c>
      <c r="J754" t="s">
        <v>3302</v>
      </c>
      <c r="K754">
        <v>9</v>
      </c>
      <c r="L754">
        <v>10</v>
      </c>
      <c r="M754" t="s">
        <v>357</v>
      </c>
      <c r="N754" t="s">
        <v>3867</v>
      </c>
      <c r="O754">
        <v>1</v>
      </c>
      <c r="P754" t="s">
        <v>3868</v>
      </c>
      <c r="Q754">
        <v>1</v>
      </c>
      <c r="R754" t="s">
        <v>28</v>
      </c>
      <c r="S754">
        <v>6</v>
      </c>
      <c r="T754" t="s">
        <v>34</v>
      </c>
      <c r="U754">
        <v>7.0289999999999999</v>
      </c>
      <c r="V754">
        <v>3.5640000000000001</v>
      </c>
    </row>
    <row r="755" spans="1:22" x14ac:dyDescent="0.25">
      <c r="A755" t="s">
        <v>3448</v>
      </c>
      <c r="B755">
        <v>9</v>
      </c>
      <c r="C755">
        <v>3</v>
      </c>
      <c r="D755">
        <v>1</v>
      </c>
      <c r="E755" t="s">
        <v>2239</v>
      </c>
      <c r="F755" t="s">
        <v>55</v>
      </c>
      <c r="G755">
        <v>312</v>
      </c>
      <c r="H755" t="s">
        <v>2243</v>
      </c>
      <c r="I755">
        <v>376</v>
      </c>
      <c r="J755" t="s">
        <v>3302</v>
      </c>
      <c r="K755">
        <v>9</v>
      </c>
      <c r="L755">
        <v>10</v>
      </c>
      <c r="M755" t="s">
        <v>357</v>
      </c>
      <c r="N755" t="s">
        <v>3867</v>
      </c>
      <c r="O755">
        <v>1</v>
      </c>
      <c r="P755" t="s">
        <v>3868</v>
      </c>
      <c r="Q755">
        <v>1</v>
      </c>
      <c r="R755" t="s">
        <v>28</v>
      </c>
      <c r="S755">
        <v>2</v>
      </c>
      <c r="T755" t="s">
        <v>30</v>
      </c>
      <c r="U755">
        <v>6.01</v>
      </c>
      <c r="V755">
        <v>4.5469999999999997</v>
      </c>
    </row>
    <row r="756" spans="1:22" x14ac:dyDescent="0.25">
      <c r="A756" t="s">
        <v>3449</v>
      </c>
      <c r="B756">
        <v>9</v>
      </c>
      <c r="C756">
        <v>3</v>
      </c>
      <c r="D756">
        <v>1</v>
      </c>
      <c r="E756" t="s">
        <v>2239</v>
      </c>
      <c r="F756" t="s">
        <v>55</v>
      </c>
      <c r="G756">
        <v>322</v>
      </c>
      <c r="H756" t="s">
        <v>2244</v>
      </c>
      <c r="I756">
        <v>378</v>
      </c>
      <c r="J756" t="s">
        <v>3302</v>
      </c>
      <c r="K756">
        <v>9</v>
      </c>
      <c r="L756">
        <v>10</v>
      </c>
      <c r="M756" t="s">
        <v>357</v>
      </c>
      <c r="N756" t="s">
        <v>3867</v>
      </c>
      <c r="O756">
        <v>1</v>
      </c>
      <c r="P756" t="s">
        <v>3868</v>
      </c>
      <c r="Q756">
        <v>1</v>
      </c>
      <c r="R756" t="s">
        <v>28</v>
      </c>
      <c r="S756">
        <v>5</v>
      </c>
      <c r="T756" t="s">
        <v>33</v>
      </c>
      <c r="U756">
        <v>6.1779999999999999</v>
      </c>
      <c r="V756">
        <v>4.29</v>
      </c>
    </row>
    <row r="757" spans="1:22" x14ac:dyDescent="0.25">
      <c r="A757" t="s">
        <v>3450</v>
      </c>
      <c r="B757">
        <v>9</v>
      </c>
      <c r="C757">
        <v>3</v>
      </c>
      <c r="D757">
        <v>1</v>
      </c>
      <c r="E757" t="s">
        <v>2239</v>
      </c>
      <c r="F757" t="s">
        <v>55</v>
      </c>
      <c r="G757">
        <v>307</v>
      </c>
      <c r="H757" t="s">
        <v>2245</v>
      </c>
      <c r="I757">
        <v>357</v>
      </c>
      <c r="J757" t="s">
        <v>3302</v>
      </c>
      <c r="K757">
        <v>9</v>
      </c>
      <c r="L757">
        <v>10</v>
      </c>
      <c r="M757" t="s">
        <v>357</v>
      </c>
      <c r="N757" t="s">
        <v>3867</v>
      </c>
      <c r="O757">
        <v>1</v>
      </c>
      <c r="P757" t="s">
        <v>3868</v>
      </c>
      <c r="Q757">
        <v>1</v>
      </c>
      <c r="R757" t="s">
        <v>28</v>
      </c>
      <c r="S757">
        <v>1</v>
      </c>
      <c r="T757" t="s">
        <v>29</v>
      </c>
      <c r="U757">
        <v>10.863</v>
      </c>
      <c r="V757">
        <v>4.8769999999999998</v>
      </c>
    </row>
    <row r="758" spans="1:22" x14ac:dyDescent="0.25">
      <c r="A758" t="s">
        <v>3451</v>
      </c>
      <c r="B758">
        <v>9</v>
      </c>
      <c r="C758">
        <v>3</v>
      </c>
      <c r="D758">
        <v>1</v>
      </c>
      <c r="E758" t="s">
        <v>2239</v>
      </c>
      <c r="F758" t="s">
        <v>55</v>
      </c>
      <c r="G758">
        <v>337</v>
      </c>
      <c r="H758" t="s">
        <v>2246</v>
      </c>
      <c r="I758">
        <v>347</v>
      </c>
      <c r="J758" t="s">
        <v>3302</v>
      </c>
      <c r="K758">
        <v>9</v>
      </c>
      <c r="L758">
        <v>10</v>
      </c>
      <c r="M758" t="s">
        <v>357</v>
      </c>
      <c r="N758" t="s">
        <v>3867</v>
      </c>
      <c r="O758">
        <v>1</v>
      </c>
      <c r="P758" t="s">
        <v>3868</v>
      </c>
      <c r="Q758">
        <v>1</v>
      </c>
      <c r="R758" t="s">
        <v>28</v>
      </c>
      <c r="S758">
        <v>7</v>
      </c>
      <c r="T758" t="s">
        <v>35</v>
      </c>
      <c r="U758">
        <v>37.363999999999997</v>
      </c>
      <c r="V758">
        <v>16.619</v>
      </c>
    </row>
    <row r="759" spans="1:22" x14ac:dyDescent="0.25">
      <c r="A759" t="s">
        <v>3452</v>
      </c>
      <c r="B759">
        <v>9</v>
      </c>
      <c r="C759">
        <v>3</v>
      </c>
      <c r="D759">
        <v>1</v>
      </c>
      <c r="E759" t="s">
        <v>2239</v>
      </c>
      <c r="F759" t="s">
        <v>55</v>
      </c>
      <c r="G759">
        <v>342</v>
      </c>
      <c r="H759" t="s">
        <v>2247</v>
      </c>
      <c r="I759">
        <v>347</v>
      </c>
      <c r="J759" t="s">
        <v>3302</v>
      </c>
      <c r="K759">
        <v>9</v>
      </c>
      <c r="L759">
        <v>10</v>
      </c>
      <c r="M759" t="s">
        <v>357</v>
      </c>
      <c r="N759" t="s">
        <v>3867</v>
      </c>
      <c r="O759">
        <v>1</v>
      </c>
      <c r="P759" t="s">
        <v>3868</v>
      </c>
      <c r="Q759">
        <v>1</v>
      </c>
      <c r="R759" t="s">
        <v>28</v>
      </c>
      <c r="S759">
        <v>8</v>
      </c>
      <c r="T759" t="s">
        <v>36</v>
      </c>
      <c r="U759">
        <v>45.835999999999999</v>
      </c>
      <c r="V759">
        <v>19.920999999999999</v>
      </c>
    </row>
    <row r="760" spans="1:22" x14ac:dyDescent="0.25">
      <c r="A760" t="s">
        <v>3453</v>
      </c>
      <c r="B760">
        <v>10</v>
      </c>
      <c r="C760">
        <v>4</v>
      </c>
      <c r="D760">
        <v>10</v>
      </c>
      <c r="E760" t="s">
        <v>2437</v>
      </c>
      <c r="F760" t="s">
        <v>24</v>
      </c>
      <c r="G760">
        <v>684</v>
      </c>
      <c r="H760" t="s">
        <v>2688</v>
      </c>
      <c r="I760">
        <v>405</v>
      </c>
      <c r="J760" t="s">
        <v>3302</v>
      </c>
      <c r="K760">
        <v>8</v>
      </c>
      <c r="L760">
        <v>18</v>
      </c>
      <c r="M760" t="s">
        <v>357</v>
      </c>
      <c r="N760" t="s">
        <v>3867</v>
      </c>
      <c r="O760">
        <v>1</v>
      </c>
      <c r="P760" t="s">
        <v>3868</v>
      </c>
      <c r="Q760">
        <v>1</v>
      </c>
      <c r="R760" t="s">
        <v>28</v>
      </c>
      <c r="S760">
        <v>3</v>
      </c>
      <c r="T760" t="s">
        <v>31</v>
      </c>
      <c r="U760">
        <v>5.78</v>
      </c>
      <c r="V760">
        <v>3.63</v>
      </c>
    </row>
    <row r="761" spans="1:22" x14ac:dyDescent="0.25">
      <c r="A761" t="s">
        <v>3454</v>
      </c>
      <c r="B761">
        <v>10</v>
      </c>
      <c r="C761">
        <v>4</v>
      </c>
      <c r="D761">
        <v>10</v>
      </c>
      <c r="E761" t="s">
        <v>2437</v>
      </c>
      <c r="F761" t="s">
        <v>24</v>
      </c>
      <c r="G761">
        <v>684</v>
      </c>
      <c r="H761" t="s">
        <v>2688</v>
      </c>
      <c r="I761">
        <v>405</v>
      </c>
      <c r="J761" t="s">
        <v>3302</v>
      </c>
      <c r="K761">
        <v>8</v>
      </c>
      <c r="L761">
        <v>18</v>
      </c>
      <c r="M761" t="s">
        <v>357</v>
      </c>
      <c r="N761" t="s">
        <v>3867</v>
      </c>
      <c r="O761">
        <v>1</v>
      </c>
      <c r="P761" t="s">
        <v>3868</v>
      </c>
      <c r="Q761">
        <v>1</v>
      </c>
      <c r="R761" t="s">
        <v>28</v>
      </c>
      <c r="S761">
        <v>4</v>
      </c>
      <c r="T761" t="s">
        <v>32</v>
      </c>
      <c r="U761">
        <v>7.56</v>
      </c>
      <c r="V761">
        <v>5.49</v>
      </c>
    </row>
    <row r="762" spans="1:22" x14ac:dyDescent="0.25">
      <c r="A762" t="s">
        <v>3455</v>
      </c>
      <c r="B762">
        <v>10</v>
      </c>
      <c r="C762">
        <v>4</v>
      </c>
      <c r="D762">
        <v>10</v>
      </c>
      <c r="E762" t="s">
        <v>2437</v>
      </c>
      <c r="F762" t="s">
        <v>24</v>
      </c>
      <c r="G762">
        <v>684</v>
      </c>
      <c r="H762" t="s">
        <v>2688</v>
      </c>
      <c r="I762">
        <v>405</v>
      </c>
      <c r="J762" t="s">
        <v>3302</v>
      </c>
      <c r="K762">
        <v>8</v>
      </c>
      <c r="L762">
        <v>18</v>
      </c>
      <c r="M762" t="s">
        <v>357</v>
      </c>
      <c r="N762" t="s">
        <v>3867</v>
      </c>
      <c r="O762">
        <v>1</v>
      </c>
      <c r="P762" t="s">
        <v>3868</v>
      </c>
      <c r="Q762">
        <v>1</v>
      </c>
      <c r="R762" t="s">
        <v>28</v>
      </c>
      <c r="S762">
        <v>6</v>
      </c>
      <c r="T762" t="s">
        <v>34</v>
      </c>
      <c r="U762">
        <v>3.72</v>
      </c>
      <c r="V762">
        <v>3.62</v>
      </c>
    </row>
    <row r="763" spans="1:22" x14ac:dyDescent="0.25">
      <c r="A763" t="s">
        <v>3456</v>
      </c>
      <c r="B763">
        <v>10</v>
      </c>
      <c r="C763">
        <v>4</v>
      </c>
      <c r="D763">
        <v>10</v>
      </c>
      <c r="E763" t="s">
        <v>2437</v>
      </c>
      <c r="F763" t="s">
        <v>24</v>
      </c>
      <c r="G763">
        <v>684</v>
      </c>
      <c r="H763" t="s">
        <v>2688</v>
      </c>
      <c r="I763">
        <v>405</v>
      </c>
      <c r="J763" t="s">
        <v>3302</v>
      </c>
      <c r="K763">
        <v>8</v>
      </c>
      <c r="L763">
        <v>18</v>
      </c>
      <c r="M763" t="s">
        <v>357</v>
      </c>
      <c r="N763" t="s">
        <v>3867</v>
      </c>
      <c r="O763">
        <v>1</v>
      </c>
      <c r="P763" t="s">
        <v>3868</v>
      </c>
      <c r="Q763">
        <v>1</v>
      </c>
      <c r="R763" t="s">
        <v>28</v>
      </c>
      <c r="S763">
        <v>2</v>
      </c>
      <c r="T763" t="s">
        <v>30</v>
      </c>
      <c r="U763">
        <v>4.2699999999999996</v>
      </c>
      <c r="V763">
        <v>4.4800000000000004</v>
      </c>
    </row>
    <row r="764" spans="1:22" x14ac:dyDescent="0.25">
      <c r="A764" t="s">
        <v>3457</v>
      </c>
      <c r="B764">
        <v>10</v>
      </c>
      <c r="C764">
        <v>4</v>
      </c>
      <c r="D764">
        <v>10</v>
      </c>
      <c r="E764" t="s">
        <v>2437</v>
      </c>
      <c r="F764" t="s">
        <v>24</v>
      </c>
      <c r="G764">
        <v>684</v>
      </c>
      <c r="H764" t="s">
        <v>2688</v>
      </c>
      <c r="I764">
        <v>405</v>
      </c>
      <c r="J764" t="s">
        <v>3302</v>
      </c>
      <c r="K764">
        <v>8</v>
      </c>
      <c r="L764">
        <v>18</v>
      </c>
      <c r="M764" t="s">
        <v>357</v>
      </c>
      <c r="N764" t="s">
        <v>3867</v>
      </c>
      <c r="O764">
        <v>1</v>
      </c>
      <c r="P764" t="s">
        <v>3868</v>
      </c>
      <c r="Q764">
        <v>1</v>
      </c>
      <c r="R764" t="s">
        <v>28</v>
      </c>
      <c r="S764">
        <v>5</v>
      </c>
      <c r="T764" t="s">
        <v>33</v>
      </c>
      <c r="U764">
        <v>3.03</v>
      </c>
      <c r="V764">
        <v>3.36</v>
      </c>
    </row>
    <row r="765" spans="1:22" x14ac:dyDescent="0.25">
      <c r="A765" t="s">
        <v>3458</v>
      </c>
      <c r="B765">
        <v>10</v>
      </c>
      <c r="C765">
        <v>4</v>
      </c>
      <c r="D765">
        <v>10</v>
      </c>
      <c r="E765" t="s">
        <v>2437</v>
      </c>
      <c r="F765" t="s">
        <v>24</v>
      </c>
      <c r="G765">
        <v>684</v>
      </c>
      <c r="H765" t="s">
        <v>2688</v>
      </c>
      <c r="I765">
        <v>405</v>
      </c>
      <c r="J765" t="s">
        <v>3302</v>
      </c>
      <c r="K765">
        <v>8</v>
      </c>
      <c r="L765">
        <v>18</v>
      </c>
      <c r="M765" t="s">
        <v>357</v>
      </c>
      <c r="N765" t="s">
        <v>3867</v>
      </c>
      <c r="O765">
        <v>1</v>
      </c>
      <c r="P765" t="s">
        <v>3868</v>
      </c>
      <c r="Q765">
        <v>1</v>
      </c>
      <c r="R765" t="s">
        <v>28</v>
      </c>
      <c r="S765">
        <v>1</v>
      </c>
      <c r="T765" t="s">
        <v>29</v>
      </c>
      <c r="U765">
        <v>9.3699999999999992</v>
      </c>
      <c r="V765">
        <v>5.38</v>
      </c>
    </row>
    <row r="766" spans="1:22" x14ac:dyDescent="0.25">
      <c r="A766" t="s">
        <v>3459</v>
      </c>
      <c r="B766">
        <v>11</v>
      </c>
      <c r="C766">
        <v>5</v>
      </c>
      <c r="D766">
        <v>10</v>
      </c>
      <c r="E766" t="s">
        <v>2437</v>
      </c>
      <c r="F766" t="s">
        <v>24</v>
      </c>
      <c r="G766">
        <v>684</v>
      </c>
      <c r="H766" t="s">
        <v>2688</v>
      </c>
      <c r="I766">
        <v>405</v>
      </c>
      <c r="J766" t="s">
        <v>3302</v>
      </c>
      <c r="K766">
        <v>8</v>
      </c>
      <c r="L766">
        <v>18</v>
      </c>
      <c r="M766" t="s">
        <v>357</v>
      </c>
      <c r="N766" t="s">
        <v>3867</v>
      </c>
      <c r="O766">
        <v>1</v>
      </c>
      <c r="P766" t="s">
        <v>3868</v>
      </c>
      <c r="Q766">
        <v>1</v>
      </c>
      <c r="R766" t="s">
        <v>28</v>
      </c>
      <c r="S766">
        <v>3</v>
      </c>
      <c r="T766" t="s">
        <v>31</v>
      </c>
      <c r="U766">
        <v>5.78</v>
      </c>
      <c r="V766">
        <v>3.63</v>
      </c>
    </row>
    <row r="767" spans="1:22" x14ac:dyDescent="0.25">
      <c r="A767" t="s">
        <v>3460</v>
      </c>
      <c r="B767">
        <v>11</v>
      </c>
      <c r="C767">
        <v>5</v>
      </c>
      <c r="D767">
        <v>10</v>
      </c>
      <c r="E767" t="s">
        <v>2437</v>
      </c>
      <c r="F767" t="s">
        <v>24</v>
      </c>
      <c r="G767">
        <v>684</v>
      </c>
      <c r="H767" t="s">
        <v>2688</v>
      </c>
      <c r="I767">
        <v>405</v>
      </c>
      <c r="J767" t="s">
        <v>3302</v>
      </c>
      <c r="K767">
        <v>8</v>
      </c>
      <c r="L767">
        <v>18</v>
      </c>
      <c r="M767" t="s">
        <v>357</v>
      </c>
      <c r="N767" t="s">
        <v>3867</v>
      </c>
      <c r="O767">
        <v>1</v>
      </c>
      <c r="P767" t="s">
        <v>3868</v>
      </c>
      <c r="Q767">
        <v>1</v>
      </c>
      <c r="R767" t="s">
        <v>28</v>
      </c>
      <c r="S767">
        <v>4</v>
      </c>
      <c r="T767" t="s">
        <v>32</v>
      </c>
      <c r="U767">
        <v>7.56</v>
      </c>
      <c r="V767">
        <v>5.49</v>
      </c>
    </row>
    <row r="768" spans="1:22" x14ac:dyDescent="0.25">
      <c r="A768" t="s">
        <v>3461</v>
      </c>
      <c r="B768">
        <v>11</v>
      </c>
      <c r="C768">
        <v>5</v>
      </c>
      <c r="D768">
        <v>10</v>
      </c>
      <c r="E768" t="s">
        <v>2437</v>
      </c>
      <c r="F768" t="s">
        <v>24</v>
      </c>
      <c r="G768">
        <v>684</v>
      </c>
      <c r="H768" t="s">
        <v>2688</v>
      </c>
      <c r="I768">
        <v>405</v>
      </c>
      <c r="J768" t="s">
        <v>3302</v>
      </c>
      <c r="K768">
        <v>8</v>
      </c>
      <c r="L768">
        <v>18</v>
      </c>
      <c r="M768" t="s">
        <v>357</v>
      </c>
      <c r="N768" t="s">
        <v>3867</v>
      </c>
      <c r="O768">
        <v>1</v>
      </c>
      <c r="P768" t="s">
        <v>3868</v>
      </c>
      <c r="Q768">
        <v>1</v>
      </c>
      <c r="R768" t="s">
        <v>28</v>
      </c>
      <c r="S768">
        <v>6</v>
      </c>
      <c r="T768" t="s">
        <v>34</v>
      </c>
      <c r="U768">
        <v>3.72</v>
      </c>
      <c r="V768">
        <v>3.62</v>
      </c>
    </row>
    <row r="769" spans="1:22" x14ac:dyDescent="0.25">
      <c r="A769" t="s">
        <v>3462</v>
      </c>
      <c r="B769">
        <v>11</v>
      </c>
      <c r="C769">
        <v>5</v>
      </c>
      <c r="D769">
        <v>10</v>
      </c>
      <c r="E769" t="s">
        <v>2437</v>
      </c>
      <c r="F769" t="s">
        <v>24</v>
      </c>
      <c r="G769">
        <v>684</v>
      </c>
      <c r="H769" t="s">
        <v>2688</v>
      </c>
      <c r="I769">
        <v>405</v>
      </c>
      <c r="J769" t="s">
        <v>3302</v>
      </c>
      <c r="K769">
        <v>8</v>
      </c>
      <c r="L769">
        <v>18</v>
      </c>
      <c r="M769" t="s">
        <v>357</v>
      </c>
      <c r="N769" t="s">
        <v>3867</v>
      </c>
      <c r="O769">
        <v>1</v>
      </c>
      <c r="P769" t="s">
        <v>3868</v>
      </c>
      <c r="Q769">
        <v>1</v>
      </c>
      <c r="R769" t="s">
        <v>28</v>
      </c>
      <c r="S769">
        <v>2</v>
      </c>
      <c r="T769" t="s">
        <v>30</v>
      </c>
      <c r="U769">
        <v>4.2699999999999996</v>
      </c>
      <c r="V769">
        <v>4.4800000000000004</v>
      </c>
    </row>
    <row r="770" spans="1:22" x14ac:dyDescent="0.25">
      <c r="A770" t="s">
        <v>3463</v>
      </c>
      <c r="B770">
        <v>11</v>
      </c>
      <c r="C770">
        <v>5</v>
      </c>
      <c r="D770">
        <v>10</v>
      </c>
      <c r="E770" t="s">
        <v>2437</v>
      </c>
      <c r="F770" t="s">
        <v>24</v>
      </c>
      <c r="G770">
        <v>684</v>
      </c>
      <c r="H770" t="s">
        <v>2688</v>
      </c>
      <c r="I770">
        <v>405</v>
      </c>
      <c r="J770" t="s">
        <v>3302</v>
      </c>
      <c r="K770">
        <v>8</v>
      </c>
      <c r="L770">
        <v>18</v>
      </c>
      <c r="M770" t="s">
        <v>357</v>
      </c>
      <c r="N770" t="s">
        <v>3867</v>
      </c>
      <c r="O770">
        <v>1</v>
      </c>
      <c r="P770" t="s">
        <v>3868</v>
      </c>
      <c r="Q770">
        <v>1</v>
      </c>
      <c r="R770" t="s">
        <v>28</v>
      </c>
      <c r="S770">
        <v>5</v>
      </c>
      <c r="T770" t="s">
        <v>33</v>
      </c>
      <c r="U770">
        <v>3.03</v>
      </c>
      <c r="V770">
        <v>3.36</v>
      </c>
    </row>
    <row r="771" spans="1:22" x14ac:dyDescent="0.25">
      <c r="A771" t="s">
        <v>3464</v>
      </c>
      <c r="B771">
        <v>11</v>
      </c>
      <c r="C771">
        <v>5</v>
      </c>
      <c r="D771">
        <v>10</v>
      </c>
      <c r="E771" t="s">
        <v>2437</v>
      </c>
      <c r="F771" t="s">
        <v>24</v>
      </c>
      <c r="G771">
        <v>684</v>
      </c>
      <c r="H771" t="s">
        <v>2688</v>
      </c>
      <c r="I771">
        <v>405</v>
      </c>
      <c r="J771" t="s">
        <v>3302</v>
      </c>
      <c r="K771">
        <v>8</v>
      </c>
      <c r="L771">
        <v>18</v>
      </c>
      <c r="M771" t="s">
        <v>357</v>
      </c>
      <c r="N771" t="s">
        <v>3867</v>
      </c>
      <c r="O771">
        <v>1</v>
      </c>
      <c r="P771" t="s">
        <v>3868</v>
      </c>
      <c r="Q771">
        <v>1</v>
      </c>
      <c r="R771" t="s">
        <v>28</v>
      </c>
      <c r="S771">
        <v>1</v>
      </c>
      <c r="T771" t="s">
        <v>29</v>
      </c>
      <c r="U771">
        <v>9.3699999999999992</v>
      </c>
      <c r="V771">
        <v>5.38</v>
      </c>
    </row>
    <row r="772" spans="1:22" x14ac:dyDescent="0.25">
      <c r="A772" t="s">
        <v>3465</v>
      </c>
      <c r="B772">
        <v>12</v>
      </c>
      <c r="C772">
        <v>6</v>
      </c>
      <c r="D772">
        <v>10</v>
      </c>
      <c r="E772" t="s">
        <v>2437</v>
      </c>
      <c r="F772" t="s">
        <v>24</v>
      </c>
      <c r="G772">
        <v>684</v>
      </c>
      <c r="H772" t="s">
        <v>2688</v>
      </c>
      <c r="I772">
        <v>405</v>
      </c>
      <c r="J772" t="s">
        <v>3302</v>
      </c>
      <c r="K772">
        <v>8</v>
      </c>
      <c r="L772">
        <v>18</v>
      </c>
      <c r="M772" t="s">
        <v>357</v>
      </c>
      <c r="N772" t="s">
        <v>3867</v>
      </c>
      <c r="O772">
        <v>1</v>
      </c>
      <c r="P772" t="s">
        <v>3868</v>
      </c>
      <c r="Q772">
        <v>1</v>
      </c>
      <c r="R772" t="s">
        <v>28</v>
      </c>
      <c r="S772">
        <v>3</v>
      </c>
      <c r="T772" t="s">
        <v>31</v>
      </c>
      <c r="U772">
        <v>5.78</v>
      </c>
      <c r="V772">
        <v>3.63</v>
      </c>
    </row>
    <row r="773" spans="1:22" x14ac:dyDescent="0.25">
      <c r="A773" t="s">
        <v>3466</v>
      </c>
      <c r="B773">
        <v>12</v>
      </c>
      <c r="C773">
        <v>6</v>
      </c>
      <c r="D773">
        <v>10</v>
      </c>
      <c r="E773" t="s">
        <v>2437</v>
      </c>
      <c r="F773" t="s">
        <v>24</v>
      </c>
      <c r="G773">
        <v>684</v>
      </c>
      <c r="H773" t="s">
        <v>2688</v>
      </c>
      <c r="I773">
        <v>405</v>
      </c>
      <c r="J773" t="s">
        <v>3302</v>
      </c>
      <c r="K773">
        <v>8</v>
      </c>
      <c r="L773">
        <v>18</v>
      </c>
      <c r="M773" t="s">
        <v>357</v>
      </c>
      <c r="N773" t="s">
        <v>3867</v>
      </c>
      <c r="O773">
        <v>1</v>
      </c>
      <c r="P773" t="s">
        <v>3868</v>
      </c>
      <c r="Q773">
        <v>1</v>
      </c>
      <c r="R773" t="s">
        <v>28</v>
      </c>
      <c r="S773">
        <v>4</v>
      </c>
      <c r="T773" t="s">
        <v>32</v>
      </c>
      <c r="U773">
        <v>7.56</v>
      </c>
      <c r="V773">
        <v>5.49</v>
      </c>
    </row>
    <row r="774" spans="1:22" x14ac:dyDescent="0.25">
      <c r="A774" t="s">
        <v>3467</v>
      </c>
      <c r="B774">
        <v>12</v>
      </c>
      <c r="C774">
        <v>6</v>
      </c>
      <c r="D774">
        <v>10</v>
      </c>
      <c r="E774" t="s">
        <v>2437</v>
      </c>
      <c r="F774" t="s">
        <v>24</v>
      </c>
      <c r="G774">
        <v>684</v>
      </c>
      <c r="H774" t="s">
        <v>2688</v>
      </c>
      <c r="I774">
        <v>405</v>
      </c>
      <c r="J774" t="s">
        <v>3302</v>
      </c>
      <c r="K774">
        <v>8</v>
      </c>
      <c r="L774">
        <v>18</v>
      </c>
      <c r="M774" t="s">
        <v>357</v>
      </c>
      <c r="N774" t="s">
        <v>3867</v>
      </c>
      <c r="O774">
        <v>1</v>
      </c>
      <c r="P774" t="s">
        <v>3868</v>
      </c>
      <c r="Q774">
        <v>1</v>
      </c>
      <c r="R774" t="s">
        <v>28</v>
      </c>
      <c r="S774">
        <v>6</v>
      </c>
      <c r="T774" t="s">
        <v>34</v>
      </c>
      <c r="U774">
        <v>3.72</v>
      </c>
      <c r="V774">
        <v>3.62</v>
      </c>
    </row>
    <row r="775" spans="1:22" x14ac:dyDescent="0.25">
      <c r="A775" t="s">
        <v>3468</v>
      </c>
      <c r="B775">
        <v>12</v>
      </c>
      <c r="C775">
        <v>6</v>
      </c>
      <c r="D775">
        <v>10</v>
      </c>
      <c r="E775" t="s">
        <v>2437</v>
      </c>
      <c r="F775" t="s">
        <v>24</v>
      </c>
      <c r="G775">
        <v>684</v>
      </c>
      <c r="H775" t="s">
        <v>2688</v>
      </c>
      <c r="I775">
        <v>405</v>
      </c>
      <c r="J775" t="s">
        <v>3302</v>
      </c>
      <c r="K775">
        <v>8</v>
      </c>
      <c r="L775">
        <v>18</v>
      </c>
      <c r="M775" t="s">
        <v>357</v>
      </c>
      <c r="N775" t="s">
        <v>3867</v>
      </c>
      <c r="O775">
        <v>1</v>
      </c>
      <c r="P775" t="s">
        <v>3868</v>
      </c>
      <c r="Q775">
        <v>1</v>
      </c>
      <c r="R775" t="s">
        <v>28</v>
      </c>
      <c r="S775">
        <v>2</v>
      </c>
      <c r="T775" t="s">
        <v>30</v>
      </c>
      <c r="U775">
        <v>4.2699999999999996</v>
      </c>
      <c r="V775">
        <v>4.4800000000000004</v>
      </c>
    </row>
    <row r="776" spans="1:22" x14ac:dyDescent="0.25">
      <c r="A776" t="s">
        <v>3469</v>
      </c>
      <c r="B776">
        <v>12</v>
      </c>
      <c r="C776">
        <v>6</v>
      </c>
      <c r="D776">
        <v>10</v>
      </c>
      <c r="E776" t="s">
        <v>2437</v>
      </c>
      <c r="F776" t="s">
        <v>24</v>
      </c>
      <c r="G776">
        <v>684</v>
      </c>
      <c r="H776" t="s">
        <v>2688</v>
      </c>
      <c r="I776">
        <v>405</v>
      </c>
      <c r="J776" t="s">
        <v>3302</v>
      </c>
      <c r="K776">
        <v>8</v>
      </c>
      <c r="L776">
        <v>18</v>
      </c>
      <c r="M776" t="s">
        <v>357</v>
      </c>
      <c r="N776" t="s">
        <v>3867</v>
      </c>
      <c r="O776">
        <v>1</v>
      </c>
      <c r="P776" t="s">
        <v>3868</v>
      </c>
      <c r="Q776">
        <v>1</v>
      </c>
      <c r="R776" t="s">
        <v>28</v>
      </c>
      <c r="S776">
        <v>5</v>
      </c>
      <c r="T776" t="s">
        <v>33</v>
      </c>
      <c r="U776">
        <v>3.03</v>
      </c>
      <c r="V776">
        <v>3.36</v>
      </c>
    </row>
    <row r="777" spans="1:22" x14ac:dyDescent="0.25">
      <c r="A777" t="s">
        <v>3470</v>
      </c>
      <c r="B777">
        <v>12</v>
      </c>
      <c r="C777">
        <v>6</v>
      </c>
      <c r="D777">
        <v>10</v>
      </c>
      <c r="E777" t="s">
        <v>2437</v>
      </c>
      <c r="F777" t="s">
        <v>24</v>
      </c>
      <c r="G777">
        <v>684</v>
      </c>
      <c r="H777" t="s">
        <v>2688</v>
      </c>
      <c r="I777">
        <v>405</v>
      </c>
      <c r="J777" t="s">
        <v>3302</v>
      </c>
      <c r="K777">
        <v>8</v>
      </c>
      <c r="L777">
        <v>18</v>
      </c>
      <c r="M777" t="s">
        <v>357</v>
      </c>
      <c r="N777" t="s">
        <v>3867</v>
      </c>
      <c r="O777">
        <v>1</v>
      </c>
      <c r="P777" t="s">
        <v>3868</v>
      </c>
      <c r="Q777">
        <v>1</v>
      </c>
      <c r="R777" t="s">
        <v>28</v>
      </c>
      <c r="S777">
        <v>1</v>
      </c>
      <c r="T777" t="s">
        <v>29</v>
      </c>
      <c r="U777">
        <v>9.3699999999999992</v>
      </c>
      <c r="V777">
        <v>5.38</v>
      </c>
    </row>
    <row r="778" spans="1:22" x14ac:dyDescent="0.25">
      <c r="A778" t="s">
        <v>3471</v>
      </c>
      <c r="B778">
        <v>13</v>
      </c>
      <c r="C778">
        <v>7</v>
      </c>
      <c r="D778">
        <v>10</v>
      </c>
      <c r="E778" t="s">
        <v>2437</v>
      </c>
      <c r="F778" t="s">
        <v>24</v>
      </c>
      <c r="G778">
        <v>684</v>
      </c>
      <c r="H778" t="s">
        <v>2688</v>
      </c>
      <c r="I778">
        <v>405</v>
      </c>
      <c r="J778" t="s">
        <v>3302</v>
      </c>
      <c r="K778">
        <v>8</v>
      </c>
      <c r="L778">
        <v>18</v>
      </c>
      <c r="M778" t="s">
        <v>357</v>
      </c>
      <c r="N778" t="s">
        <v>3867</v>
      </c>
      <c r="O778">
        <v>1</v>
      </c>
      <c r="P778" t="s">
        <v>3868</v>
      </c>
      <c r="Q778">
        <v>1</v>
      </c>
      <c r="R778" t="s">
        <v>28</v>
      </c>
      <c r="S778">
        <v>3</v>
      </c>
      <c r="T778" t="s">
        <v>31</v>
      </c>
      <c r="U778">
        <v>5.78</v>
      </c>
      <c r="V778">
        <v>3.63</v>
      </c>
    </row>
    <row r="779" spans="1:22" x14ac:dyDescent="0.25">
      <c r="A779" t="s">
        <v>3472</v>
      </c>
      <c r="B779">
        <v>13</v>
      </c>
      <c r="C779">
        <v>7</v>
      </c>
      <c r="D779">
        <v>10</v>
      </c>
      <c r="E779" t="s">
        <v>2437</v>
      </c>
      <c r="F779" t="s">
        <v>24</v>
      </c>
      <c r="G779">
        <v>684</v>
      </c>
      <c r="H779" t="s">
        <v>2688</v>
      </c>
      <c r="I779">
        <v>405</v>
      </c>
      <c r="J779" t="s">
        <v>3302</v>
      </c>
      <c r="K779">
        <v>8</v>
      </c>
      <c r="L779">
        <v>18</v>
      </c>
      <c r="M779" t="s">
        <v>357</v>
      </c>
      <c r="N779" t="s">
        <v>3867</v>
      </c>
      <c r="O779">
        <v>1</v>
      </c>
      <c r="P779" t="s">
        <v>3868</v>
      </c>
      <c r="Q779">
        <v>1</v>
      </c>
      <c r="R779" t="s">
        <v>28</v>
      </c>
      <c r="S779">
        <v>4</v>
      </c>
      <c r="T779" t="s">
        <v>32</v>
      </c>
      <c r="U779">
        <v>7.56</v>
      </c>
      <c r="V779">
        <v>5.49</v>
      </c>
    </row>
    <row r="780" spans="1:22" x14ac:dyDescent="0.25">
      <c r="A780" t="s">
        <v>3473</v>
      </c>
      <c r="B780">
        <v>13</v>
      </c>
      <c r="C780">
        <v>7</v>
      </c>
      <c r="D780">
        <v>10</v>
      </c>
      <c r="E780" t="s">
        <v>2437</v>
      </c>
      <c r="F780" t="s">
        <v>24</v>
      </c>
      <c r="G780">
        <v>684</v>
      </c>
      <c r="H780" t="s">
        <v>2688</v>
      </c>
      <c r="I780">
        <v>405</v>
      </c>
      <c r="J780" t="s">
        <v>3302</v>
      </c>
      <c r="K780">
        <v>8</v>
      </c>
      <c r="L780">
        <v>18</v>
      </c>
      <c r="M780" t="s">
        <v>357</v>
      </c>
      <c r="N780" t="s">
        <v>3867</v>
      </c>
      <c r="O780">
        <v>1</v>
      </c>
      <c r="P780" t="s">
        <v>3868</v>
      </c>
      <c r="Q780">
        <v>1</v>
      </c>
      <c r="R780" t="s">
        <v>28</v>
      </c>
      <c r="S780">
        <v>6</v>
      </c>
      <c r="T780" t="s">
        <v>34</v>
      </c>
      <c r="U780">
        <v>3.72</v>
      </c>
      <c r="V780">
        <v>3.62</v>
      </c>
    </row>
    <row r="781" spans="1:22" x14ac:dyDescent="0.25">
      <c r="A781" t="s">
        <v>3474</v>
      </c>
      <c r="B781">
        <v>13</v>
      </c>
      <c r="C781">
        <v>7</v>
      </c>
      <c r="D781">
        <v>10</v>
      </c>
      <c r="E781" t="s">
        <v>2437</v>
      </c>
      <c r="F781" t="s">
        <v>24</v>
      </c>
      <c r="G781">
        <v>684</v>
      </c>
      <c r="H781" t="s">
        <v>2688</v>
      </c>
      <c r="I781">
        <v>405</v>
      </c>
      <c r="J781" t="s">
        <v>3302</v>
      </c>
      <c r="K781">
        <v>8</v>
      </c>
      <c r="L781">
        <v>18</v>
      </c>
      <c r="M781" t="s">
        <v>357</v>
      </c>
      <c r="N781" t="s">
        <v>3867</v>
      </c>
      <c r="O781">
        <v>1</v>
      </c>
      <c r="P781" t="s">
        <v>3868</v>
      </c>
      <c r="Q781">
        <v>1</v>
      </c>
      <c r="R781" t="s">
        <v>28</v>
      </c>
      <c r="S781">
        <v>2</v>
      </c>
      <c r="T781" t="s">
        <v>30</v>
      </c>
      <c r="U781">
        <v>4.2699999999999996</v>
      </c>
      <c r="V781">
        <v>4.4800000000000004</v>
      </c>
    </row>
    <row r="782" spans="1:22" x14ac:dyDescent="0.25">
      <c r="A782" t="s">
        <v>3475</v>
      </c>
      <c r="B782">
        <v>13</v>
      </c>
      <c r="C782">
        <v>7</v>
      </c>
      <c r="D782">
        <v>10</v>
      </c>
      <c r="E782" t="s">
        <v>2437</v>
      </c>
      <c r="F782" t="s">
        <v>24</v>
      </c>
      <c r="G782">
        <v>684</v>
      </c>
      <c r="H782" t="s">
        <v>2688</v>
      </c>
      <c r="I782">
        <v>405</v>
      </c>
      <c r="J782" t="s">
        <v>3302</v>
      </c>
      <c r="K782">
        <v>8</v>
      </c>
      <c r="L782">
        <v>18</v>
      </c>
      <c r="M782" t="s">
        <v>357</v>
      </c>
      <c r="N782" t="s">
        <v>3867</v>
      </c>
      <c r="O782">
        <v>1</v>
      </c>
      <c r="P782" t="s">
        <v>3868</v>
      </c>
      <c r="Q782">
        <v>1</v>
      </c>
      <c r="R782" t="s">
        <v>28</v>
      </c>
      <c r="S782">
        <v>5</v>
      </c>
      <c r="T782" t="s">
        <v>33</v>
      </c>
      <c r="U782">
        <v>3.03</v>
      </c>
      <c r="V782">
        <v>3.36</v>
      </c>
    </row>
    <row r="783" spans="1:22" x14ac:dyDescent="0.25">
      <c r="A783" t="s">
        <v>3476</v>
      </c>
      <c r="B783">
        <v>13</v>
      </c>
      <c r="C783">
        <v>7</v>
      </c>
      <c r="D783">
        <v>10</v>
      </c>
      <c r="E783" t="s">
        <v>2437</v>
      </c>
      <c r="F783" t="s">
        <v>24</v>
      </c>
      <c r="G783">
        <v>684</v>
      </c>
      <c r="H783" t="s">
        <v>2688</v>
      </c>
      <c r="I783">
        <v>405</v>
      </c>
      <c r="J783" t="s">
        <v>3302</v>
      </c>
      <c r="K783">
        <v>8</v>
      </c>
      <c r="L783">
        <v>18</v>
      </c>
      <c r="M783" t="s">
        <v>357</v>
      </c>
      <c r="N783" t="s">
        <v>3867</v>
      </c>
      <c r="O783">
        <v>1</v>
      </c>
      <c r="P783" t="s">
        <v>3868</v>
      </c>
      <c r="Q783">
        <v>1</v>
      </c>
      <c r="R783" t="s">
        <v>28</v>
      </c>
      <c r="S783">
        <v>1</v>
      </c>
      <c r="T783" t="s">
        <v>29</v>
      </c>
      <c r="U783">
        <v>9.3699999999999992</v>
      </c>
      <c r="V783">
        <v>5.38</v>
      </c>
    </row>
    <row r="784" spans="1:22" x14ac:dyDescent="0.25">
      <c r="A784" t="s">
        <v>3477</v>
      </c>
      <c r="B784">
        <v>14</v>
      </c>
      <c r="C784">
        <v>8</v>
      </c>
      <c r="D784">
        <v>10</v>
      </c>
      <c r="E784" t="s">
        <v>2437</v>
      </c>
      <c r="F784" t="s">
        <v>24</v>
      </c>
      <c r="G784">
        <v>684</v>
      </c>
      <c r="H784" t="s">
        <v>2688</v>
      </c>
      <c r="I784">
        <v>405</v>
      </c>
      <c r="J784" t="s">
        <v>3302</v>
      </c>
      <c r="K784">
        <v>8</v>
      </c>
      <c r="L784">
        <v>18</v>
      </c>
      <c r="M784" t="s">
        <v>357</v>
      </c>
      <c r="N784" t="s">
        <v>3867</v>
      </c>
      <c r="O784">
        <v>1</v>
      </c>
      <c r="P784" t="s">
        <v>3868</v>
      </c>
      <c r="Q784">
        <v>1</v>
      </c>
      <c r="R784" t="s">
        <v>28</v>
      </c>
      <c r="S784">
        <v>3</v>
      </c>
      <c r="T784" t="s">
        <v>31</v>
      </c>
      <c r="U784">
        <v>5.78</v>
      </c>
      <c r="V784">
        <v>3.63</v>
      </c>
    </row>
    <row r="785" spans="1:22" x14ac:dyDescent="0.25">
      <c r="A785" t="s">
        <v>3478</v>
      </c>
      <c r="B785">
        <v>14</v>
      </c>
      <c r="C785">
        <v>8</v>
      </c>
      <c r="D785">
        <v>10</v>
      </c>
      <c r="E785" t="s">
        <v>2437</v>
      </c>
      <c r="F785" t="s">
        <v>24</v>
      </c>
      <c r="G785">
        <v>684</v>
      </c>
      <c r="H785" t="s">
        <v>2688</v>
      </c>
      <c r="I785">
        <v>405</v>
      </c>
      <c r="J785" t="s">
        <v>3302</v>
      </c>
      <c r="K785">
        <v>8</v>
      </c>
      <c r="L785">
        <v>18</v>
      </c>
      <c r="M785" t="s">
        <v>357</v>
      </c>
      <c r="N785" t="s">
        <v>3867</v>
      </c>
      <c r="O785">
        <v>1</v>
      </c>
      <c r="P785" t="s">
        <v>3868</v>
      </c>
      <c r="Q785">
        <v>1</v>
      </c>
      <c r="R785" t="s">
        <v>28</v>
      </c>
      <c r="S785">
        <v>4</v>
      </c>
      <c r="T785" t="s">
        <v>32</v>
      </c>
      <c r="U785">
        <v>7.56</v>
      </c>
      <c r="V785">
        <v>5.49</v>
      </c>
    </row>
    <row r="786" spans="1:22" x14ac:dyDescent="0.25">
      <c r="A786" t="s">
        <v>3479</v>
      </c>
      <c r="B786">
        <v>14</v>
      </c>
      <c r="C786">
        <v>8</v>
      </c>
      <c r="D786">
        <v>10</v>
      </c>
      <c r="E786" t="s">
        <v>2437</v>
      </c>
      <c r="F786" t="s">
        <v>24</v>
      </c>
      <c r="G786">
        <v>684</v>
      </c>
      <c r="H786" t="s">
        <v>2688</v>
      </c>
      <c r="I786">
        <v>405</v>
      </c>
      <c r="J786" t="s">
        <v>3302</v>
      </c>
      <c r="K786">
        <v>8</v>
      </c>
      <c r="L786">
        <v>18</v>
      </c>
      <c r="M786" t="s">
        <v>357</v>
      </c>
      <c r="N786" t="s">
        <v>3867</v>
      </c>
      <c r="O786">
        <v>1</v>
      </c>
      <c r="P786" t="s">
        <v>3868</v>
      </c>
      <c r="Q786">
        <v>1</v>
      </c>
      <c r="R786" t="s">
        <v>28</v>
      </c>
      <c r="S786">
        <v>6</v>
      </c>
      <c r="T786" t="s">
        <v>34</v>
      </c>
      <c r="U786">
        <v>3.72</v>
      </c>
      <c r="V786">
        <v>3.62</v>
      </c>
    </row>
    <row r="787" spans="1:22" x14ac:dyDescent="0.25">
      <c r="A787" t="s">
        <v>3480</v>
      </c>
      <c r="B787">
        <v>14</v>
      </c>
      <c r="C787">
        <v>8</v>
      </c>
      <c r="D787">
        <v>10</v>
      </c>
      <c r="E787" t="s">
        <v>2437</v>
      </c>
      <c r="F787" t="s">
        <v>24</v>
      </c>
      <c r="G787">
        <v>684</v>
      </c>
      <c r="H787" t="s">
        <v>2688</v>
      </c>
      <c r="I787">
        <v>405</v>
      </c>
      <c r="J787" t="s">
        <v>3302</v>
      </c>
      <c r="K787">
        <v>8</v>
      </c>
      <c r="L787">
        <v>18</v>
      </c>
      <c r="M787" t="s">
        <v>357</v>
      </c>
      <c r="N787" t="s">
        <v>3867</v>
      </c>
      <c r="O787">
        <v>1</v>
      </c>
      <c r="P787" t="s">
        <v>3868</v>
      </c>
      <c r="Q787">
        <v>1</v>
      </c>
      <c r="R787" t="s">
        <v>28</v>
      </c>
      <c r="S787">
        <v>2</v>
      </c>
      <c r="T787" t="s">
        <v>30</v>
      </c>
      <c r="U787">
        <v>4.2699999999999996</v>
      </c>
      <c r="V787">
        <v>4.4800000000000004</v>
      </c>
    </row>
    <row r="788" spans="1:22" x14ac:dyDescent="0.25">
      <c r="A788" t="s">
        <v>3481</v>
      </c>
      <c r="B788">
        <v>14</v>
      </c>
      <c r="C788">
        <v>8</v>
      </c>
      <c r="D788">
        <v>10</v>
      </c>
      <c r="E788" t="s">
        <v>2437</v>
      </c>
      <c r="F788" t="s">
        <v>24</v>
      </c>
      <c r="G788">
        <v>684</v>
      </c>
      <c r="H788" t="s">
        <v>2688</v>
      </c>
      <c r="I788">
        <v>405</v>
      </c>
      <c r="J788" t="s">
        <v>3302</v>
      </c>
      <c r="K788">
        <v>8</v>
      </c>
      <c r="L788">
        <v>18</v>
      </c>
      <c r="M788" t="s">
        <v>357</v>
      </c>
      <c r="N788" t="s">
        <v>3867</v>
      </c>
      <c r="O788">
        <v>1</v>
      </c>
      <c r="P788" t="s">
        <v>3868</v>
      </c>
      <c r="Q788">
        <v>1</v>
      </c>
      <c r="R788" t="s">
        <v>28</v>
      </c>
      <c r="S788">
        <v>5</v>
      </c>
      <c r="T788" t="s">
        <v>33</v>
      </c>
      <c r="U788">
        <v>3.03</v>
      </c>
      <c r="V788">
        <v>3.36</v>
      </c>
    </row>
    <row r="789" spans="1:22" x14ac:dyDescent="0.25">
      <c r="A789" t="s">
        <v>3482</v>
      </c>
      <c r="B789">
        <v>14</v>
      </c>
      <c r="C789">
        <v>8</v>
      </c>
      <c r="D789">
        <v>10</v>
      </c>
      <c r="E789" t="s">
        <v>2437</v>
      </c>
      <c r="F789" t="s">
        <v>24</v>
      </c>
      <c r="G789">
        <v>684</v>
      </c>
      <c r="H789" t="s">
        <v>2688</v>
      </c>
      <c r="I789">
        <v>405</v>
      </c>
      <c r="J789" t="s">
        <v>3302</v>
      </c>
      <c r="K789">
        <v>8</v>
      </c>
      <c r="L789">
        <v>18</v>
      </c>
      <c r="M789" t="s">
        <v>357</v>
      </c>
      <c r="N789" t="s">
        <v>3867</v>
      </c>
      <c r="O789">
        <v>1</v>
      </c>
      <c r="P789" t="s">
        <v>3868</v>
      </c>
      <c r="Q789">
        <v>1</v>
      </c>
      <c r="R789" t="s">
        <v>28</v>
      </c>
      <c r="S789">
        <v>1</v>
      </c>
      <c r="T789" t="s">
        <v>29</v>
      </c>
      <c r="U789">
        <v>9.3699999999999992</v>
      </c>
      <c r="V789">
        <v>5.38</v>
      </c>
    </row>
    <row r="790" spans="1:22" x14ac:dyDescent="0.25">
      <c r="A790" t="s">
        <v>3483</v>
      </c>
      <c r="B790">
        <v>15</v>
      </c>
      <c r="C790">
        <v>9</v>
      </c>
      <c r="D790">
        <v>10</v>
      </c>
      <c r="E790" t="s">
        <v>2437</v>
      </c>
      <c r="F790" t="s">
        <v>24</v>
      </c>
      <c r="G790">
        <v>684</v>
      </c>
      <c r="H790" t="s">
        <v>2688</v>
      </c>
      <c r="I790">
        <v>405</v>
      </c>
      <c r="J790" t="s">
        <v>3302</v>
      </c>
      <c r="K790">
        <v>8</v>
      </c>
      <c r="L790">
        <v>18</v>
      </c>
      <c r="M790" t="s">
        <v>357</v>
      </c>
      <c r="N790" t="s">
        <v>3867</v>
      </c>
      <c r="O790">
        <v>1</v>
      </c>
      <c r="P790" t="s">
        <v>3868</v>
      </c>
      <c r="Q790">
        <v>1</v>
      </c>
      <c r="R790" t="s">
        <v>28</v>
      </c>
      <c r="S790">
        <v>3</v>
      </c>
      <c r="T790" t="s">
        <v>31</v>
      </c>
      <c r="U790">
        <v>5.78</v>
      </c>
      <c r="V790">
        <v>3.63</v>
      </c>
    </row>
    <row r="791" spans="1:22" x14ac:dyDescent="0.25">
      <c r="A791" t="s">
        <v>3484</v>
      </c>
      <c r="B791">
        <v>15</v>
      </c>
      <c r="C791">
        <v>9</v>
      </c>
      <c r="D791">
        <v>10</v>
      </c>
      <c r="E791" t="s">
        <v>2437</v>
      </c>
      <c r="F791" t="s">
        <v>24</v>
      </c>
      <c r="G791">
        <v>684</v>
      </c>
      <c r="H791" t="s">
        <v>2688</v>
      </c>
      <c r="I791">
        <v>405</v>
      </c>
      <c r="J791" t="s">
        <v>3302</v>
      </c>
      <c r="K791">
        <v>8</v>
      </c>
      <c r="L791">
        <v>18</v>
      </c>
      <c r="M791" t="s">
        <v>357</v>
      </c>
      <c r="N791" t="s">
        <v>3867</v>
      </c>
      <c r="O791">
        <v>1</v>
      </c>
      <c r="P791" t="s">
        <v>3868</v>
      </c>
      <c r="Q791">
        <v>1</v>
      </c>
      <c r="R791" t="s">
        <v>28</v>
      </c>
      <c r="S791">
        <v>4</v>
      </c>
      <c r="T791" t="s">
        <v>32</v>
      </c>
      <c r="U791">
        <v>7.56</v>
      </c>
      <c r="V791">
        <v>5.49</v>
      </c>
    </row>
    <row r="792" spans="1:22" x14ac:dyDescent="0.25">
      <c r="A792" t="s">
        <v>3485</v>
      </c>
      <c r="B792">
        <v>15</v>
      </c>
      <c r="C792">
        <v>9</v>
      </c>
      <c r="D792">
        <v>10</v>
      </c>
      <c r="E792" t="s">
        <v>2437</v>
      </c>
      <c r="F792" t="s">
        <v>24</v>
      </c>
      <c r="G792">
        <v>684</v>
      </c>
      <c r="H792" t="s">
        <v>2688</v>
      </c>
      <c r="I792">
        <v>405</v>
      </c>
      <c r="J792" t="s">
        <v>3302</v>
      </c>
      <c r="K792">
        <v>8</v>
      </c>
      <c r="L792">
        <v>18</v>
      </c>
      <c r="M792" t="s">
        <v>357</v>
      </c>
      <c r="N792" t="s">
        <v>3867</v>
      </c>
      <c r="O792">
        <v>1</v>
      </c>
      <c r="P792" t="s">
        <v>3868</v>
      </c>
      <c r="Q792">
        <v>1</v>
      </c>
      <c r="R792" t="s">
        <v>28</v>
      </c>
      <c r="S792">
        <v>6</v>
      </c>
      <c r="T792" t="s">
        <v>34</v>
      </c>
      <c r="U792">
        <v>3.72</v>
      </c>
      <c r="V792">
        <v>3.62</v>
      </c>
    </row>
    <row r="793" spans="1:22" x14ac:dyDescent="0.25">
      <c r="A793" t="s">
        <v>3486</v>
      </c>
      <c r="B793">
        <v>15</v>
      </c>
      <c r="C793">
        <v>9</v>
      </c>
      <c r="D793">
        <v>10</v>
      </c>
      <c r="E793" t="s">
        <v>2437</v>
      </c>
      <c r="F793" t="s">
        <v>24</v>
      </c>
      <c r="G793">
        <v>684</v>
      </c>
      <c r="H793" t="s">
        <v>2688</v>
      </c>
      <c r="I793">
        <v>405</v>
      </c>
      <c r="J793" t="s">
        <v>3302</v>
      </c>
      <c r="K793">
        <v>8</v>
      </c>
      <c r="L793">
        <v>18</v>
      </c>
      <c r="M793" t="s">
        <v>357</v>
      </c>
      <c r="N793" t="s">
        <v>3867</v>
      </c>
      <c r="O793">
        <v>1</v>
      </c>
      <c r="P793" t="s">
        <v>3868</v>
      </c>
      <c r="Q793">
        <v>1</v>
      </c>
      <c r="R793" t="s">
        <v>28</v>
      </c>
      <c r="S793">
        <v>2</v>
      </c>
      <c r="T793" t="s">
        <v>30</v>
      </c>
      <c r="U793">
        <v>4.2699999999999996</v>
      </c>
      <c r="V793">
        <v>4.4800000000000004</v>
      </c>
    </row>
    <row r="794" spans="1:22" x14ac:dyDescent="0.25">
      <c r="A794" t="s">
        <v>3487</v>
      </c>
      <c r="B794">
        <v>15</v>
      </c>
      <c r="C794">
        <v>9</v>
      </c>
      <c r="D794">
        <v>10</v>
      </c>
      <c r="E794" t="s">
        <v>2437</v>
      </c>
      <c r="F794" t="s">
        <v>24</v>
      </c>
      <c r="G794">
        <v>684</v>
      </c>
      <c r="H794" t="s">
        <v>2688</v>
      </c>
      <c r="I794">
        <v>405</v>
      </c>
      <c r="J794" t="s">
        <v>3302</v>
      </c>
      <c r="K794">
        <v>8</v>
      </c>
      <c r="L794">
        <v>18</v>
      </c>
      <c r="M794" t="s">
        <v>357</v>
      </c>
      <c r="N794" t="s">
        <v>3867</v>
      </c>
      <c r="O794">
        <v>1</v>
      </c>
      <c r="P794" t="s">
        <v>3868</v>
      </c>
      <c r="Q794">
        <v>1</v>
      </c>
      <c r="R794" t="s">
        <v>28</v>
      </c>
      <c r="S794">
        <v>5</v>
      </c>
      <c r="T794" t="s">
        <v>33</v>
      </c>
      <c r="U794">
        <v>3.03</v>
      </c>
      <c r="V794">
        <v>3.36</v>
      </c>
    </row>
    <row r="795" spans="1:22" x14ac:dyDescent="0.25">
      <c r="A795" t="s">
        <v>3488</v>
      </c>
      <c r="B795">
        <v>15</v>
      </c>
      <c r="C795">
        <v>9</v>
      </c>
      <c r="D795">
        <v>10</v>
      </c>
      <c r="E795" t="s">
        <v>2437</v>
      </c>
      <c r="F795" t="s">
        <v>24</v>
      </c>
      <c r="G795">
        <v>684</v>
      </c>
      <c r="H795" t="s">
        <v>2688</v>
      </c>
      <c r="I795">
        <v>405</v>
      </c>
      <c r="J795" t="s">
        <v>3302</v>
      </c>
      <c r="K795">
        <v>8</v>
      </c>
      <c r="L795">
        <v>18</v>
      </c>
      <c r="M795" t="s">
        <v>357</v>
      </c>
      <c r="N795" t="s">
        <v>3867</v>
      </c>
      <c r="O795">
        <v>1</v>
      </c>
      <c r="P795" t="s">
        <v>3868</v>
      </c>
      <c r="Q795">
        <v>1</v>
      </c>
      <c r="R795" t="s">
        <v>28</v>
      </c>
      <c r="S795">
        <v>1</v>
      </c>
      <c r="T795" t="s">
        <v>29</v>
      </c>
      <c r="U795">
        <v>9.3699999999999992</v>
      </c>
      <c r="V795">
        <v>5.38</v>
      </c>
    </row>
    <row r="796" spans="1:22" x14ac:dyDescent="0.25">
      <c r="A796" t="s">
        <v>3489</v>
      </c>
      <c r="B796">
        <v>16</v>
      </c>
      <c r="C796">
        <v>10</v>
      </c>
      <c r="D796">
        <v>10</v>
      </c>
      <c r="E796" t="s">
        <v>2437</v>
      </c>
      <c r="F796" t="s">
        <v>24</v>
      </c>
      <c r="G796">
        <v>684</v>
      </c>
      <c r="H796" t="s">
        <v>2688</v>
      </c>
      <c r="I796">
        <v>405</v>
      </c>
      <c r="J796" t="s">
        <v>3302</v>
      </c>
      <c r="K796">
        <v>8</v>
      </c>
      <c r="L796">
        <v>18</v>
      </c>
      <c r="M796" t="s">
        <v>357</v>
      </c>
      <c r="N796" t="s">
        <v>3867</v>
      </c>
      <c r="O796">
        <v>1</v>
      </c>
      <c r="P796" t="s">
        <v>3868</v>
      </c>
      <c r="Q796">
        <v>1</v>
      </c>
      <c r="R796" t="s">
        <v>28</v>
      </c>
      <c r="S796">
        <v>3</v>
      </c>
      <c r="T796" t="s">
        <v>31</v>
      </c>
      <c r="U796">
        <v>5.78</v>
      </c>
      <c r="V796">
        <v>3.63</v>
      </c>
    </row>
    <row r="797" spans="1:22" x14ac:dyDescent="0.25">
      <c r="A797" t="s">
        <v>3490</v>
      </c>
      <c r="B797">
        <v>16</v>
      </c>
      <c r="C797">
        <v>10</v>
      </c>
      <c r="D797">
        <v>10</v>
      </c>
      <c r="E797" t="s">
        <v>2437</v>
      </c>
      <c r="F797" t="s">
        <v>24</v>
      </c>
      <c r="G797">
        <v>684</v>
      </c>
      <c r="H797" t="s">
        <v>2688</v>
      </c>
      <c r="I797">
        <v>405</v>
      </c>
      <c r="J797" t="s">
        <v>3302</v>
      </c>
      <c r="K797">
        <v>8</v>
      </c>
      <c r="L797">
        <v>18</v>
      </c>
      <c r="M797" t="s">
        <v>357</v>
      </c>
      <c r="N797" t="s">
        <v>3867</v>
      </c>
      <c r="O797">
        <v>1</v>
      </c>
      <c r="P797" t="s">
        <v>3868</v>
      </c>
      <c r="Q797">
        <v>1</v>
      </c>
      <c r="R797" t="s">
        <v>28</v>
      </c>
      <c r="S797">
        <v>4</v>
      </c>
      <c r="T797" t="s">
        <v>32</v>
      </c>
      <c r="U797">
        <v>7.56</v>
      </c>
      <c r="V797">
        <v>5.49</v>
      </c>
    </row>
    <row r="798" spans="1:22" x14ac:dyDescent="0.25">
      <c r="A798" t="s">
        <v>3491</v>
      </c>
      <c r="B798">
        <v>16</v>
      </c>
      <c r="C798">
        <v>10</v>
      </c>
      <c r="D798">
        <v>10</v>
      </c>
      <c r="E798" t="s">
        <v>2437</v>
      </c>
      <c r="F798" t="s">
        <v>24</v>
      </c>
      <c r="G798">
        <v>684</v>
      </c>
      <c r="H798" t="s">
        <v>2688</v>
      </c>
      <c r="I798">
        <v>405</v>
      </c>
      <c r="J798" t="s">
        <v>3302</v>
      </c>
      <c r="K798">
        <v>8</v>
      </c>
      <c r="L798">
        <v>18</v>
      </c>
      <c r="M798" t="s">
        <v>357</v>
      </c>
      <c r="N798" t="s">
        <v>3867</v>
      </c>
      <c r="O798">
        <v>1</v>
      </c>
      <c r="P798" t="s">
        <v>3868</v>
      </c>
      <c r="Q798">
        <v>1</v>
      </c>
      <c r="R798" t="s">
        <v>28</v>
      </c>
      <c r="S798">
        <v>6</v>
      </c>
      <c r="T798" t="s">
        <v>34</v>
      </c>
      <c r="U798">
        <v>3.72</v>
      </c>
      <c r="V798">
        <v>3.62</v>
      </c>
    </row>
    <row r="799" spans="1:22" x14ac:dyDescent="0.25">
      <c r="A799" t="s">
        <v>3492</v>
      </c>
      <c r="B799">
        <v>16</v>
      </c>
      <c r="C799">
        <v>10</v>
      </c>
      <c r="D799">
        <v>10</v>
      </c>
      <c r="E799" t="s">
        <v>2437</v>
      </c>
      <c r="F799" t="s">
        <v>24</v>
      </c>
      <c r="G799">
        <v>684</v>
      </c>
      <c r="H799" t="s">
        <v>2688</v>
      </c>
      <c r="I799">
        <v>405</v>
      </c>
      <c r="J799" t="s">
        <v>3302</v>
      </c>
      <c r="K799">
        <v>8</v>
      </c>
      <c r="L799">
        <v>18</v>
      </c>
      <c r="M799" t="s">
        <v>357</v>
      </c>
      <c r="N799" t="s">
        <v>3867</v>
      </c>
      <c r="O799">
        <v>1</v>
      </c>
      <c r="P799" t="s">
        <v>3868</v>
      </c>
      <c r="Q799">
        <v>1</v>
      </c>
      <c r="R799" t="s">
        <v>28</v>
      </c>
      <c r="S799">
        <v>2</v>
      </c>
      <c r="T799" t="s">
        <v>30</v>
      </c>
      <c r="U799">
        <v>4.2699999999999996</v>
      </c>
      <c r="V799">
        <v>4.4800000000000004</v>
      </c>
    </row>
    <row r="800" spans="1:22" x14ac:dyDescent="0.25">
      <c r="A800" t="s">
        <v>3493</v>
      </c>
      <c r="B800">
        <v>16</v>
      </c>
      <c r="C800">
        <v>10</v>
      </c>
      <c r="D800">
        <v>10</v>
      </c>
      <c r="E800" t="s">
        <v>2437</v>
      </c>
      <c r="F800" t="s">
        <v>24</v>
      </c>
      <c r="G800">
        <v>684</v>
      </c>
      <c r="H800" t="s">
        <v>2688</v>
      </c>
      <c r="I800">
        <v>405</v>
      </c>
      <c r="J800" t="s">
        <v>3302</v>
      </c>
      <c r="K800">
        <v>8</v>
      </c>
      <c r="L800">
        <v>18</v>
      </c>
      <c r="M800" t="s">
        <v>357</v>
      </c>
      <c r="N800" t="s">
        <v>3867</v>
      </c>
      <c r="O800">
        <v>1</v>
      </c>
      <c r="P800" t="s">
        <v>3868</v>
      </c>
      <c r="Q800">
        <v>1</v>
      </c>
      <c r="R800" t="s">
        <v>28</v>
      </c>
      <c r="S800">
        <v>5</v>
      </c>
      <c r="T800" t="s">
        <v>33</v>
      </c>
      <c r="U800">
        <v>3.03</v>
      </c>
      <c r="V800">
        <v>3.36</v>
      </c>
    </row>
    <row r="801" spans="1:22" x14ac:dyDescent="0.25">
      <c r="A801" t="s">
        <v>3494</v>
      </c>
      <c r="B801">
        <v>16</v>
      </c>
      <c r="C801">
        <v>10</v>
      </c>
      <c r="D801">
        <v>10</v>
      </c>
      <c r="E801" t="s">
        <v>2437</v>
      </c>
      <c r="F801" t="s">
        <v>24</v>
      </c>
      <c r="G801">
        <v>684</v>
      </c>
      <c r="H801" t="s">
        <v>2688</v>
      </c>
      <c r="I801">
        <v>405</v>
      </c>
      <c r="J801" t="s">
        <v>3302</v>
      </c>
      <c r="K801">
        <v>8</v>
      </c>
      <c r="L801">
        <v>18</v>
      </c>
      <c r="M801" t="s">
        <v>357</v>
      </c>
      <c r="N801" t="s">
        <v>3867</v>
      </c>
      <c r="O801">
        <v>1</v>
      </c>
      <c r="P801" t="s">
        <v>3868</v>
      </c>
      <c r="Q801">
        <v>1</v>
      </c>
      <c r="R801" t="s">
        <v>28</v>
      </c>
      <c r="S801">
        <v>1</v>
      </c>
      <c r="T801" t="s">
        <v>29</v>
      </c>
      <c r="U801">
        <v>9.3699999999999992</v>
      </c>
      <c r="V801">
        <v>5.38</v>
      </c>
    </row>
    <row r="802" spans="1:22" x14ac:dyDescent="0.25">
      <c r="A802" t="s">
        <v>3495</v>
      </c>
      <c r="B802">
        <v>17</v>
      </c>
      <c r="C802">
        <v>11</v>
      </c>
      <c r="D802">
        <v>10</v>
      </c>
      <c r="E802" t="s">
        <v>2437</v>
      </c>
      <c r="F802" t="s">
        <v>24</v>
      </c>
      <c r="G802">
        <v>684</v>
      </c>
      <c r="H802" t="s">
        <v>2688</v>
      </c>
      <c r="I802">
        <v>405</v>
      </c>
      <c r="J802" t="s">
        <v>3302</v>
      </c>
      <c r="K802">
        <v>8</v>
      </c>
      <c r="L802">
        <v>18</v>
      </c>
      <c r="M802" t="s">
        <v>357</v>
      </c>
      <c r="N802" t="s">
        <v>3867</v>
      </c>
      <c r="O802">
        <v>1</v>
      </c>
      <c r="P802" t="s">
        <v>3868</v>
      </c>
      <c r="Q802">
        <v>1</v>
      </c>
      <c r="R802" t="s">
        <v>28</v>
      </c>
      <c r="S802">
        <v>3</v>
      </c>
      <c r="T802" t="s">
        <v>31</v>
      </c>
      <c r="U802">
        <v>5.78</v>
      </c>
      <c r="V802">
        <v>3.63</v>
      </c>
    </row>
    <row r="803" spans="1:22" x14ac:dyDescent="0.25">
      <c r="A803" t="s">
        <v>3496</v>
      </c>
      <c r="B803">
        <v>17</v>
      </c>
      <c r="C803">
        <v>11</v>
      </c>
      <c r="D803">
        <v>10</v>
      </c>
      <c r="E803" t="s">
        <v>2437</v>
      </c>
      <c r="F803" t="s">
        <v>24</v>
      </c>
      <c r="G803">
        <v>684</v>
      </c>
      <c r="H803" t="s">
        <v>2688</v>
      </c>
      <c r="I803">
        <v>405</v>
      </c>
      <c r="J803" t="s">
        <v>3302</v>
      </c>
      <c r="K803">
        <v>8</v>
      </c>
      <c r="L803">
        <v>18</v>
      </c>
      <c r="M803" t="s">
        <v>357</v>
      </c>
      <c r="N803" t="s">
        <v>3867</v>
      </c>
      <c r="O803">
        <v>1</v>
      </c>
      <c r="P803" t="s">
        <v>3868</v>
      </c>
      <c r="Q803">
        <v>1</v>
      </c>
      <c r="R803" t="s">
        <v>28</v>
      </c>
      <c r="S803">
        <v>4</v>
      </c>
      <c r="T803" t="s">
        <v>32</v>
      </c>
      <c r="U803">
        <v>7.56</v>
      </c>
      <c r="V803">
        <v>5.49</v>
      </c>
    </row>
    <row r="804" spans="1:22" x14ac:dyDescent="0.25">
      <c r="A804" t="s">
        <v>3497</v>
      </c>
      <c r="B804">
        <v>17</v>
      </c>
      <c r="C804">
        <v>11</v>
      </c>
      <c r="D804">
        <v>10</v>
      </c>
      <c r="E804" t="s">
        <v>2437</v>
      </c>
      <c r="F804" t="s">
        <v>24</v>
      </c>
      <c r="G804">
        <v>684</v>
      </c>
      <c r="H804" t="s">
        <v>2688</v>
      </c>
      <c r="I804">
        <v>405</v>
      </c>
      <c r="J804" t="s">
        <v>3302</v>
      </c>
      <c r="K804">
        <v>8</v>
      </c>
      <c r="L804">
        <v>18</v>
      </c>
      <c r="M804" t="s">
        <v>357</v>
      </c>
      <c r="N804" t="s">
        <v>3867</v>
      </c>
      <c r="O804">
        <v>1</v>
      </c>
      <c r="P804" t="s">
        <v>3868</v>
      </c>
      <c r="Q804">
        <v>1</v>
      </c>
      <c r="R804" t="s">
        <v>28</v>
      </c>
      <c r="S804">
        <v>6</v>
      </c>
      <c r="T804" t="s">
        <v>34</v>
      </c>
      <c r="U804">
        <v>3.72</v>
      </c>
      <c r="V804">
        <v>3.62</v>
      </c>
    </row>
    <row r="805" spans="1:22" x14ac:dyDescent="0.25">
      <c r="A805" t="s">
        <v>3498</v>
      </c>
      <c r="B805">
        <v>17</v>
      </c>
      <c r="C805">
        <v>11</v>
      </c>
      <c r="D805">
        <v>10</v>
      </c>
      <c r="E805" t="s">
        <v>2437</v>
      </c>
      <c r="F805" t="s">
        <v>24</v>
      </c>
      <c r="G805">
        <v>684</v>
      </c>
      <c r="H805" t="s">
        <v>2688</v>
      </c>
      <c r="I805">
        <v>405</v>
      </c>
      <c r="J805" t="s">
        <v>3302</v>
      </c>
      <c r="K805">
        <v>8</v>
      </c>
      <c r="L805">
        <v>18</v>
      </c>
      <c r="M805" t="s">
        <v>357</v>
      </c>
      <c r="N805" t="s">
        <v>3867</v>
      </c>
      <c r="O805">
        <v>1</v>
      </c>
      <c r="P805" t="s">
        <v>3868</v>
      </c>
      <c r="Q805">
        <v>1</v>
      </c>
      <c r="R805" t="s">
        <v>28</v>
      </c>
      <c r="S805">
        <v>2</v>
      </c>
      <c r="T805" t="s">
        <v>30</v>
      </c>
      <c r="U805">
        <v>4.2699999999999996</v>
      </c>
      <c r="V805">
        <v>4.4800000000000004</v>
      </c>
    </row>
    <row r="806" spans="1:22" x14ac:dyDescent="0.25">
      <c r="A806" t="s">
        <v>3499</v>
      </c>
      <c r="B806">
        <v>17</v>
      </c>
      <c r="C806">
        <v>11</v>
      </c>
      <c r="D806">
        <v>10</v>
      </c>
      <c r="E806" t="s">
        <v>2437</v>
      </c>
      <c r="F806" t="s">
        <v>24</v>
      </c>
      <c r="G806">
        <v>684</v>
      </c>
      <c r="H806" t="s">
        <v>2688</v>
      </c>
      <c r="I806">
        <v>405</v>
      </c>
      <c r="J806" t="s">
        <v>3302</v>
      </c>
      <c r="K806">
        <v>8</v>
      </c>
      <c r="L806">
        <v>18</v>
      </c>
      <c r="M806" t="s">
        <v>357</v>
      </c>
      <c r="N806" t="s">
        <v>3867</v>
      </c>
      <c r="O806">
        <v>1</v>
      </c>
      <c r="P806" t="s">
        <v>3868</v>
      </c>
      <c r="Q806">
        <v>1</v>
      </c>
      <c r="R806" t="s">
        <v>28</v>
      </c>
      <c r="S806">
        <v>5</v>
      </c>
      <c r="T806" t="s">
        <v>33</v>
      </c>
      <c r="U806">
        <v>3.03</v>
      </c>
      <c r="V806">
        <v>3.36</v>
      </c>
    </row>
    <row r="807" spans="1:22" x14ac:dyDescent="0.25">
      <c r="A807" t="s">
        <v>3500</v>
      </c>
      <c r="B807">
        <v>17</v>
      </c>
      <c r="C807">
        <v>11</v>
      </c>
      <c r="D807">
        <v>10</v>
      </c>
      <c r="E807" t="s">
        <v>2437</v>
      </c>
      <c r="F807" t="s">
        <v>24</v>
      </c>
      <c r="G807">
        <v>684</v>
      </c>
      <c r="H807" t="s">
        <v>2688</v>
      </c>
      <c r="I807">
        <v>405</v>
      </c>
      <c r="J807" t="s">
        <v>3302</v>
      </c>
      <c r="K807">
        <v>8</v>
      </c>
      <c r="L807">
        <v>18</v>
      </c>
      <c r="M807" t="s">
        <v>357</v>
      </c>
      <c r="N807" t="s">
        <v>3867</v>
      </c>
      <c r="O807">
        <v>1</v>
      </c>
      <c r="P807" t="s">
        <v>3868</v>
      </c>
      <c r="Q807">
        <v>1</v>
      </c>
      <c r="R807" t="s">
        <v>28</v>
      </c>
      <c r="S807">
        <v>1</v>
      </c>
      <c r="T807" t="s">
        <v>29</v>
      </c>
      <c r="U807">
        <v>9.3699999999999992</v>
      </c>
      <c r="V807">
        <v>5.38</v>
      </c>
    </row>
    <row r="808" spans="1:22" x14ac:dyDescent="0.25">
      <c r="A808" t="s">
        <v>3501</v>
      </c>
      <c r="B808">
        <v>18</v>
      </c>
      <c r="C808">
        <v>12</v>
      </c>
      <c r="D808">
        <v>10</v>
      </c>
      <c r="E808" t="s">
        <v>2437</v>
      </c>
      <c r="F808" t="s">
        <v>24</v>
      </c>
      <c r="G808">
        <v>684</v>
      </c>
      <c r="H808" t="s">
        <v>2688</v>
      </c>
      <c r="I808">
        <v>405</v>
      </c>
      <c r="J808" t="s">
        <v>3302</v>
      </c>
      <c r="K808">
        <v>8</v>
      </c>
      <c r="L808">
        <v>18</v>
      </c>
      <c r="M808" t="s">
        <v>357</v>
      </c>
      <c r="N808" t="s">
        <v>3867</v>
      </c>
      <c r="O808">
        <v>1</v>
      </c>
      <c r="P808" t="s">
        <v>3868</v>
      </c>
      <c r="Q808">
        <v>1</v>
      </c>
      <c r="R808" t="s">
        <v>28</v>
      </c>
      <c r="S808">
        <v>3</v>
      </c>
      <c r="T808" t="s">
        <v>31</v>
      </c>
      <c r="U808">
        <v>5.78</v>
      </c>
      <c r="V808">
        <v>3.63</v>
      </c>
    </row>
    <row r="809" spans="1:22" x14ac:dyDescent="0.25">
      <c r="A809" t="s">
        <v>3502</v>
      </c>
      <c r="B809">
        <v>18</v>
      </c>
      <c r="C809">
        <v>12</v>
      </c>
      <c r="D809">
        <v>10</v>
      </c>
      <c r="E809" t="s">
        <v>2437</v>
      </c>
      <c r="F809" t="s">
        <v>24</v>
      </c>
      <c r="G809">
        <v>684</v>
      </c>
      <c r="H809" t="s">
        <v>2688</v>
      </c>
      <c r="I809">
        <v>405</v>
      </c>
      <c r="J809" t="s">
        <v>3302</v>
      </c>
      <c r="K809">
        <v>8</v>
      </c>
      <c r="L809">
        <v>18</v>
      </c>
      <c r="M809" t="s">
        <v>357</v>
      </c>
      <c r="N809" t="s">
        <v>3867</v>
      </c>
      <c r="O809">
        <v>1</v>
      </c>
      <c r="P809" t="s">
        <v>3868</v>
      </c>
      <c r="Q809">
        <v>1</v>
      </c>
      <c r="R809" t="s">
        <v>28</v>
      </c>
      <c r="S809">
        <v>4</v>
      </c>
      <c r="T809" t="s">
        <v>32</v>
      </c>
      <c r="U809">
        <v>7.56</v>
      </c>
      <c r="V809">
        <v>5.49</v>
      </c>
    </row>
    <row r="810" spans="1:22" x14ac:dyDescent="0.25">
      <c r="A810" t="s">
        <v>3503</v>
      </c>
      <c r="B810">
        <v>18</v>
      </c>
      <c r="C810">
        <v>12</v>
      </c>
      <c r="D810">
        <v>10</v>
      </c>
      <c r="E810" t="s">
        <v>2437</v>
      </c>
      <c r="F810" t="s">
        <v>24</v>
      </c>
      <c r="G810">
        <v>684</v>
      </c>
      <c r="H810" t="s">
        <v>2688</v>
      </c>
      <c r="I810">
        <v>405</v>
      </c>
      <c r="J810" t="s">
        <v>3302</v>
      </c>
      <c r="K810">
        <v>8</v>
      </c>
      <c r="L810">
        <v>18</v>
      </c>
      <c r="M810" t="s">
        <v>357</v>
      </c>
      <c r="N810" t="s">
        <v>3867</v>
      </c>
      <c r="O810">
        <v>1</v>
      </c>
      <c r="P810" t="s">
        <v>3868</v>
      </c>
      <c r="Q810">
        <v>1</v>
      </c>
      <c r="R810" t="s">
        <v>28</v>
      </c>
      <c r="S810">
        <v>6</v>
      </c>
      <c r="T810" t="s">
        <v>34</v>
      </c>
      <c r="U810">
        <v>3.72</v>
      </c>
      <c r="V810">
        <v>3.62</v>
      </c>
    </row>
    <row r="811" spans="1:22" x14ac:dyDescent="0.25">
      <c r="A811" t="s">
        <v>3504</v>
      </c>
      <c r="B811">
        <v>18</v>
      </c>
      <c r="C811">
        <v>12</v>
      </c>
      <c r="D811">
        <v>10</v>
      </c>
      <c r="E811" t="s">
        <v>2437</v>
      </c>
      <c r="F811" t="s">
        <v>24</v>
      </c>
      <c r="G811">
        <v>684</v>
      </c>
      <c r="H811" t="s">
        <v>2688</v>
      </c>
      <c r="I811">
        <v>405</v>
      </c>
      <c r="J811" t="s">
        <v>3302</v>
      </c>
      <c r="K811">
        <v>8</v>
      </c>
      <c r="L811">
        <v>18</v>
      </c>
      <c r="M811" t="s">
        <v>357</v>
      </c>
      <c r="N811" t="s">
        <v>3867</v>
      </c>
      <c r="O811">
        <v>1</v>
      </c>
      <c r="P811" t="s">
        <v>3868</v>
      </c>
      <c r="Q811">
        <v>1</v>
      </c>
      <c r="R811" t="s">
        <v>28</v>
      </c>
      <c r="S811">
        <v>2</v>
      </c>
      <c r="T811" t="s">
        <v>30</v>
      </c>
      <c r="U811">
        <v>4.2699999999999996</v>
      </c>
      <c r="V811">
        <v>4.4800000000000004</v>
      </c>
    </row>
    <row r="812" spans="1:22" x14ac:dyDescent="0.25">
      <c r="A812" t="s">
        <v>3505</v>
      </c>
      <c r="B812">
        <v>18</v>
      </c>
      <c r="C812">
        <v>12</v>
      </c>
      <c r="D812">
        <v>10</v>
      </c>
      <c r="E812" t="s">
        <v>2437</v>
      </c>
      <c r="F812" t="s">
        <v>24</v>
      </c>
      <c r="G812">
        <v>684</v>
      </c>
      <c r="H812" t="s">
        <v>2688</v>
      </c>
      <c r="I812">
        <v>405</v>
      </c>
      <c r="J812" t="s">
        <v>3302</v>
      </c>
      <c r="K812">
        <v>8</v>
      </c>
      <c r="L812">
        <v>18</v>
      </c>
      <c r="M812" t="s">
        <v>357</v>
      </c>
      <c r="N812" t="s">
        <v>3867</v>
      </c>
      <c r="O812">
        <v>1</v>
      </c>
      <c r="P812" t="s">
        <v>3868</v>
      </c>
      <c r="Q812">
        <v>1</v>
      </c>
      <c r="R812" t="s">
        <v>28</v>
      </c>
      <c r="S812">
        <v>5</v>
      </c>
      <c r="T812" t="s">
        <v>33</v>
      </c>
      <c r="U812">
        <v>3.03</v>
      </c>
      <c r="V812">
        <v>3.36</v>
      </c>
    </row>
    <row r="813" spans="1:22" x14ac:dyDescent="0.25">
      <c r="A813" t="s">
        <v>3506</v>
      </c>
      <c r="B813">
        <v>18</v>
      </c>
      <c r="C813">
        <v>12</v>
      </c>
      <c r="D813">
        <v>10</v>
      </c>
      <c r="E813" t="s">
        <v>2437</v>
      </c>
      <c r="F813" t="s">
        <v>24</v>
      </c>
      <c r="G813">
        <v>684</v>
      </c>
      <c r="H813" t="s">
        <v>2688</v>
      </c>
      <c r="I813">
        <v>405</v>
      </c>
      <c r="J813" t="s">
        <v>3302</v>
      </c>
      <c r="K813">
        <v>8</v>
      </c>
      <c r="L813">
        <v>18</v>
      </c>
      <c r="M813" t="s">
        <v>357</v>
      </c>
      <c r="N813" t="s">
        <v>3867</v>
      </c>
      <c r="O813">
        <v>1</v>
      </c>
      <c r="P813" t="s">
        <v>3868</v>
      </c>
      <c r="Q813">
        <v>1</v>
      </c>
      <c r="R813" t="s">
        <v>28</v>
      </c>
      <c r="S813">
        <v>1</v>
      </c>
      <c r="T813" t="s">
        <v>29</v>
      </c>
      <c r="U813">
        <v>9.3699999999999992</v>
      </c>
      <c r="V813">
        <v>5.38</v>
      </c>
    </row>
    <row r="814" spans="1:22" x14ac:dyDescent="0.25">
      <c r="A814" t="s">
        <v>3507</v>
      </c>
      <c r="B814">
        <v>8</v>
      </c>
      <c r="C814">
        <v>2</v>
      </c>
      <c r="D814">
        <v>10</v>
      </c>
      <c r="E814" t="s">
        <v>2437</v>
      </c>
      <c r="F814" t="s">
        <v>24</v>
      </c>
      <c r="G814">
        <v>684</v>
      </c>
      <c r="H814" t="s">
        <v>2688</v>
      </c>
      <c r="I814">
        <v>405</v>
      </c>
      <c r="J814" t="s">
        <v>3302</v>
      </c>
      <c r="K814">
        <v>8</v>
      </c>
      <c r="L814">
        <v>18</v>
      </c>
      <c r="M814" t="s">
        <v>357</v>
      </c>
      <c r="N814" t="s">
        <v>3867</v>
      </c>
      <c r="O814">
        <v>1</v>
      </c>
      <c r="P814" t="s">
        <v>3868</v>
      </c>
      <c r="Q814">
        <v>1</v>
      </c>
      <c r="R814" t="s">
        <v>28</v>
      </c>
      <c r="S814">
        <v>3</v>
      </c>
      <c r="T814" t="s">
        <v>31</v>
      </c>
      <c r="U814">
        <v>5.78</v>
      </c>
      <c r="V814">
        <v>3.63</v>
      </c>
    </row>
    <row r="815" spans="1:22" x14ac:dyDescent="0.25">
      <c r="A815" t="s">
        <v>3508</v>
      </c>
      <c r="B815">
        <v>8</v>
      </c>
      <c r="C815">
        <v>2</v>
      </c>
      <c r="D815">
        <v>10</v>
      </c>
      <c r="E815" t="s">
        <v>2437</v>
      </c>
      <c r="F815" t="s">
        <v>24</v>
      </c>
      <c r="G815">
        <v>684</v>
      </c>
      <c r="H815" t="s">
        <v>2688</v>
      </c>
      <c r="I815">
        <v>405</v>
      </c>
      <c r="J815" t="s">
        <v>3302</v>
      </c>
      <c r="K815">
        <v>8</v>
      </c>
      <c r="L815">
        <v>18</v>
      </c>
      <c r="M815" t="s">
        <v>357</v>
      </c>
      <c r="N815" t="s">
        <v>3867</v>
      </c>
      <c r="O815">
        <v>1</v>
      </c>
      <c r="P815" t="s">
        <v>3868</v>
      </c>
      <c r="Q815">
        <v>1</v>
      </c>
      <c r="R815" t="s">
        <v>28</v>
      </c>
      <c r="S815">
        <v>4</v>
      </c>
      <c r="T815" t="s">
        <v>32</v>
      </c>
      <c r="U815">
        <v>7.56</v>
      </c>
      <c r="V815">
        <v>5.49</v>
      </c>
    </row>
    <row r="816" spans="1:22" x14ac:dyDescent="0.25">
      <c r="A816" t="s">
        <v>3509</v>
      </c>
      <c r="B816">
        <v>8</v>
      </c>
      <c r="C816">
        <v>2</v>
      </c>
      <c r="D816">
        <v>10</v>
      </c>
      <c r="E816" t="s">
        <v>2437</v>
      </c>
      <c r="F816" t="s">
        <v>24</v>
      </c>
      <c r="G816">
        <v>684</v>
      </c>
      <c r="H816" t="s">
        <v>2688</v>
      </c>
      <c r="I816">
        <v>405</v>
      </c>
      <c r="J816" t="s">
        <v>3302</v>
      </c>
      <c r="K816">
        <v>8</v>
      </c>
      <c r="L816">
        <v>18</v>
      </c>
      <c r="M816" t="s">
        <v>357</v>
      </c>
      <c r="N816" t="s">
        <v>3867</v>
      </c>
      <c r="O816">
        <v>1</v>
      </c>
      <c r="P816" t="s">
        <v>3868</v>
      </c>
      <c r="Q816">
        <v>1</v>
      </c>
      <c r="R816" t="s">
        <v>28</v>
      </c>
      <c r="S816">
        <v>6</v>
      </c>
      <c r="T816" t="s">
        <v>34</v>
      </c>
      <c r="U816">
        <v>3.72</v>
      </c>
      <c r="V816">
        <v>3.62</v>
      </c>
    </row>
    <row r="817" spans="1:22" x14ac:dyDescent="0.25">
      <c r="A817" t="s">
        <v>3510</v>
      </c>
      <c r="B817">
        <v>8</v>
      </c>
      <c r="C817">
        <v>2</v>
      </c>
      <c r="D817">
        <v>10</v>
      </c>
      <c r="E817" t="s">
        <v>2437</v>
      </c>
      <c r="F817" t="s">
        <v>24</v>
      </c>
      <c r="G817">
        <v>684</v>
      </c>
      <c r="H817" t="s">
        <v>2688</v>
      </c>
      <c r="I817">
        <v>405</v>
      </c>
      <c r="J817" t="s">
        <v>3302</v>
      </c>
      <c r="K817">
        <v>8</v>
      </c>
      <c r="L817">
        <v>18</v>
      </c>
      <c r="M817" t="s">
        <v>357</v>
      </c>
      <c r="N817" t="s">
        <v>3867</v>
      </c>
      <c r="O817">
        <v>1</v>
      </c>
      <c r="P817" t="s">
        <v>3868</v>
      </c>
      <c r="Q817">
        <v>1</v>
      </c>
      <c r="R817" t="s">
        <v>28</v>
      </c>
      <c r="S817">
        <v>2</v>
      </c>
      <c r="T817" t="s">
        <v>30</v>
      </c>
      <c r="U817">
        <v>4.2699999999999996</v>
      </c>
      <c r="V817">
        <v>4.4800000000000004</v>
      </c>
    </row>
    <row r="818" spans="1:22" x14ac:dyDescent="0.25">
      <c r="A818" t="s">
        <v>3511</v>
      </c>
      <c r="B818">
        <v>8</v>
      </c>
      <c r="C818">
        <v>2</v>
      </c>
      <c r="D818">
        <v>10</v>
      </c>
      <c r="E818" t="s">
        <v>2437</v>
      </c>
      <c r="F818" t="s">
        <v>24</v>
      </c>
      <c r="G818">
        <v>684</v>
      </c>
      <c r="H818" t="s">
        <v>2688</v>
      </c>
      <c r="I818">
        <v>405</v>
      </c>
      <c r="J818" t="s">
        <v>3302</v>
      </c>
      <c r="K818">
        <v>8</v>
      </c>
      <c r="L818">
        <v>18</v>
      </c>
      <c r="M818" t="s">
        <v>357</v>
      </c>
      <c r="N818" t="s">
        <v>3867</v>
      </c>
      <c r="O818">
        <v>1</v>
      </c>
      <c r="P818" t="s">
        <v>3868</v>
      </c>
      <c r="Q818">
        <v>1</v>
      </c>
      <c r="R818" t="s">
        <v>28</v>
      </c>
      <c r="S818">
        <v>5</v>
      </c>
      <c r="T818" t="s">
        <v>33</v>
      </c>
      <c r="U818">
        <v>3.03</v>
      </c>
      <c r="V818">
        <v>3.36</v>
      </c>
    </row>
    <row r="819" spans="1:22" x14ac:dyDescent="0.25">
      <c r="A819" t="s">
        <v>3512</v>
      </c>
      <c r="B819">
        <v>8</v>
      </c>
      <c r="C819">
        <v>2</v>
      </c>
      <c r="D819">
        <v>10</v>
      </c>
      <c r="E819" t="s">
        <v>2437</v>
      </c>
      <c r="F819" t="s">
        <v>24</v>
      </c>
      <c r="G819">
        <v>684</v>
      </c>
      <c r="H819" t="s">
        <v>2688</v>
      </c>
      <c r="I819">
        <v>405</v>
      </c>
      <c r="J819" t="s">
        <v>3302</v>
      </c>
      <c r="K819">
        <v>8</v>
      </c>
      <c r="L819">
        <v>18</v>
      </c>
      <c r="M819" t="s">
        <v>357</v>
      </c>
      <c r="N819" t="s">
        <v>3867</v>
      </c>
      <c r="O819">
        <v>1</v>
      </c>
      <c r="P819" t="s">
        <v>3868</v>
      </c>
      <c r="Q819">
        <v>1</v>
      </c>
      <c r="R819" t="s">
        <v>28</v>
      </c>
      <c r="S819">
        <v>1</v>
      </c>
      <c r="T819" t="s">
        <v>29</v>
      </c>
      <c r="U819">
        <v>9.3699999999999992</v>
      </c>
      <c r="V819">
        <v>5.38</v>
      </c>
    </row>
    <row r="820" spans="1:22" x14ac:dyDescent="0.25">
      <c r="A820" t="s">
        <v>3513</v>
      </c>
      <c r="B820">
        <v>9</v>
      </c>
      <c r="C820">
        <v>3</v>
      </c>
      <c r="D820">
        <v>10</v>
      </c>
      <c r="E820" t="s">
        <v>2437</v>
      </c>
      <c r="F820" t="s">
        <v>24</v>
      </c>
      <c r="G820">
        <v>684</v>
      </c>
      <c r="H820" t="s">
        <v>2688</v>
      </c>
      <c r="I820">
        <v>405</v>
      </c>
      <c r="J820" t="s">
        <v>3302</v>
      </c>
      <c r="K820">
        <v>8</v>
      </c>
      <c r="L820">
        <v>18</v>
      </c>
      <c r="M820" t="s">
        <v>357</v>
      </c>
      <c r="N820" t="s">
        <v>3867</v>
      </c>
      <c r="O820">
        <v>1</v>
      </c>
      <c r="P820" t="s">
        <v>3868</v>
      </c>
      <c r="Q820">
        <v>1</v>
      </c>
      <c r="R820" t="s">
        <v>28</v>
      </c>
      <c r="S820">
        <v>3</v>
      </c>
      <c r="T820" t="s">
        <v>31</v>
      </c>
      <c r="U820">
        <v>5.78</v>
      </c>
      <c r="V820">
        <v>3.63</v>
      </c>
    </row>
    <row r="821" spans="1:22" x14ac:dyDescent="0.25">
      <c r="A821" t="s">
        <v>3514</v>
      </c>
      <c r="B821">
        <v>9</v>
      </c>
      <c r="C821">
        <v>3</v>
      </c>
      <c r="D821">
        <v>10</v>
      </c>
      <c r="E821" t="s">
        <v>2437</v>
      </c>
      <c r="F821" t="s">
        <v>24</v>
      </c>
      <c r="G821">
        <v>684</v>
      </c>
      <c r="H821" t="s">
        <v>2688</v>
      </c>
      <c r="I821">
        <v>405</v>
      </c>
      <c r="J821" t="s">
        <v>3302</v>
      </c>
      <c r="K821">
        <v>8</v>
      </c>
      <c r="L821">
        <v>18</v>
      </c>
      <c r="M821" t="s">
        <v>357</v>
      </c>
      <c r="N821" t="s">
        <v>3867</v>
      </c>
      <c r="O821">
        <v>1</v>
      </c>
      <c r="P821" t="s">
        <v>3868</v>
      </c>
      <c r="Q821">
        <v>1</v>
      </c>
      <c r="R821" t="s">
        <v>28</v>
      </c>
      <c r="S821">
        <v>4</v>
      </c>
      <c r="T821" t="s">
        <v>32</v>
      </c>
      <c r="U821">
        <v>7.56</v>
      </c>
      <c r="V821">
        <v>5.49</v>
      </c>
    </row>
    <row r="822" spans="1:22" x14ac:dyDescent="0.25">
      <c r="A822" t="s">
        <v>3515</v>
      </c>
      <c r="B822">
        <v>9</v>
      </c>
      <c r="C822">
        <v>3</v>
      </c>
      <c r="D822">
        <v>10</v>
      </c>
      <c r="E822" t="s">
        <v>2437</v>
      </c>
      <c r="F822" t="s">
        <v>24</v>
      </c>
      <c r="G822">
        <v>684</v>
      </c>
      <c r="H822" t="s">
        <v>2688</v>
      </c>
      <c r="I822">
        <v>405</v>
      </c>
      <c r="J822" t="s">
        <v>3302</v>
      </c>
      <c r="K822">
        <v>8</v>
      </c>
      <c r="L822">
        <v>18</v>
      </c>
      <c r="M822" t="s">
        <v>357</v>
      </c>
      <c r="N822" t="s">
        <v>3867</v>
      </c>
      <c r="O822">
        <v>1</v>
      </c>
      <c r="P822" t="s">
        <v>3868</v>
      </c>
      <c r="Q822">
        <v>1</v>
      </c>
      <c r="R822" t="s">
        <v>28</v>
      </c>
      <c r="S822">
        <v>6</v>
      </c>
      <c r="T822" t="s">
        <v>34</v>
      </c>
      <c r="U822">
        <v>3.72</v>
      </c>
      <c r="V822">
        <v>3.62</v>
      </c>
    </row>
    <row r="823" spans="1:22" x14ac:dyDescent="0.25">
      <c r="A823" t="s">
        <v>3516</v>
      </c>
      <c r="B823">
        <v>9</v>
      </c>
      <c r="C823">
        <v>3</v>
      </c>
      <c r="D823">
        <v>10</v>
      </c>
      <c r="E823" t="s">
        <v>2437</v>
      </c>
      <c r="F823" t="s">
        <v>24</v>
      </c>
      <c r="G823">
        <v>684</v>
      </c>
      <c r="H823" t="s">
        <v>2688</v>
      </c>
      <c r="I823">
        <v>405</v>
      </c>
      <c r="J823" t="s">
        <v>3302</v>
      </c>
      <c r="K823">
        <v>8</v>
      </c>
      <c r="L823">
        <v>18</v>
      </c>
      <c r="M823" t="s">
        <v>357</v>
      </c>
      <c r="N823" t="s">
        <v>3867</v>
      </c>
      <c r="O823">
        <v>1</v>
      </c>
      <c r="P823" t="s">
        <v>3868</v>
      </c>
      <c r="Q823">
        <v>1</v>
      </c>
      <c r="R823" t="s">
        <v>28</v>
      </c>
      <c r="S823">
        <v>2</v>
      </c>
      <c r="T823" t="s">
        <v>30</v>
      </c>
      <c r="U823">
        <v>4.2699999999999996</v>
      </c>
      <c r="V823">
        <v>4.4800000000000004</v>
      </c>
    </row>
    <row r="824" spans="1:22" x14ac:dyDescent="0.25">
      <c r="A824" t="s">
        <v>3517</v>
      </c>
      <c r="B824">
        <v>9</v>
      </c>
      <c r="C824">
        <v>3</v>
      </c>
      <c r="D824">
        <v>10</v>
      </c>
      <c r="E824" t="s">
        <v>2437</v>
      </c>
      <c r="F824" t="s">
        <v>24</v>
      </c>
      <c r="G824">
        <v>684</v>
      </c>
      <c r="H824" t="s">
        <v>2688</v>
      </c>
      <c r="I824">
        <v>405</v>
      </c>
      <c r="J824" t="s">
        <v>3302</v>
      </c>
      <c r="K824">
        <v>8</v>
      </c>
      <c r="L824">
        <v>18</v>
      </c>
      <c r="M824" t="s">
        <v>357</v>
      </c>
      <c r="N824" t="s">
        <v>3867</v>
      </c>
      <c r="O824">
        <v>1</v>
      </c>
      <c r="P824" t="s">
        <v>3868</v>
      </c>
      <c r="Q824">
        <v>1</v>
      </c>
      <c r="R824" t="s">
        <v>28</v>
      </c>
      <c r="S824">
        <v>5</v>
      </c>
      <c r="T824" t="s">
        <v>33</v>
      </c>
      <c r="U824">
        <v>3.03</v>
      </c>
      <c r="V824">
        <v>3.36</v>
      </c>
    </row>
    <row r="825" spans="1:22" x14ac:dyDescent="0.25">
      <c r="A825" t="s">
        <v>3518</v>
      </c>
      <c r="B825">
        <v>9</v>
      </c>
      <c r="C825">
        <v>3</v>
      </c>
      <c r="D825">
        <v>10</v>
      </c>
      <c r="E825" t="s">
        <v>2437</v>
      </c>
      <c r="F825" t="s">
        <v>24</v>
      </c>
      <c r="G825">
        <v>684</v>
      </c>
      <c r="H825" t="s">
        <v>2688</v>
      </c>
      <c r="I825">
        <v>405</v>
      </c>
      <c r="J825" t="s">
        <v>3302</v>
      </c>
      <c r="K825">
        <v>8</v>
      </c>
      <c r="L825">
        <v>18</v>
      </c>
      <c r="M825" t="s">
        <v>357</v>
      </c>
      <c r="N825" t="s">
        <v>3867</v>
      </c>
      <c r="O825">
        <v>1</v>
      </c>
      <c r="P825" t="s">
        <v>3868</v>
      </c>
      <c r="Q825">
        <v>1</v>
      </c>
      <c r="R825" t="s">
        <v>28</v>
      </c>
      <c r="S825">
        <v>1</v>
      </c>
      <c r="T825" t="s">
        <v>29</v>
      </c>
      <c r="U825">
        <v>9.3699999999999992</v>
      </c>
      <c r="V825">
        <v>5.38</v>
      </c>
    </row>
    <row r="826" spans="1:22" x14ac:dyDescent="0.25">
      <c r="A826" t="s">
        <v>3883</v>
      </c>
      <c r="B826">
        <v>10</v>
      </c>
      <c r="C826">
        <v>4</v>
      </c>
      <c r="D826">
        <v>10</v>
      </c>
      <c r="E826" t="s">
        <v>3875</v>
      </c>
      <c r="F826" t="s">
        <v>24</v>
      </c>
      <c r="G826">
        <v>681</v>
      </c>
      <c r="H826" t="s">
        <v>3884</v>
      </c>
      <c r="I826">
        <v>254</v>
      </c>
      <c r="J826" t="s">
        <v>177</v>
      </c>
      <c r="K826">
        <v>8</v>
      </c>
      <c r="L826">
        <v>18</v>
      </c>
      <c r="M826" t="s">
        <v>357</v>
      </c>
      <c r="N826" t="s">
        <v>3867</v>
      </c>
      <c r="O826">
        <v>1</v>
      </c>
      <c r="P826" t="s">
        <v>3868</v>
      </c>
      <c r="Q826">
        <v>1</v>
      </c>
      <c r="R826" t="s">
        <v>28</v>
      </c>
      <c r="S826">
        <v>3</v>
      </c>
      <c r="T826" t="s">
        <v>31</v>
      </c>
      <c r="U826">
        <v>6.08</v>
      </c>
      <c r="V826">
        <v>3.56</v>
      </c>
    </row>
    <row r="827" spans="1:22" x14ac:dyDescent="0.25">
      <c r="A827" t="s">
        <v>3885</v>
      </c>
      <c r="B827">
        <v>10</v>
      </c>
      <c r="C827">
        <v>4</v>
      </c>
      <c r="D827">
        <v>10</v>
      </c>
      <c r="E827" t="s">
        <v>3875</v>
      </c>
      <c r="F827" t="s">
        <v>24</v>
      </c>
      <c r="G827">
        <v>681</v>
      </c>
      <c r="H827" t="s">
        <v>3884</v>
      </c>
      <c r="I827">
        <v>254</v>
      </c>
      <c r="J827" t="s">
        <v>177</v>
      </c>
      <c r="K827">
        <v>8</v>
      </c>
      <c r="L827">
        <v>18</v>
      </c>
      <c r="M827" t="s">
        <v>357</v>
      </c>
      <c r="N827" t="s">
        <v>3867</v>
      </c>
      <c r="O827">
        <v>1</v>
      </c>
      <c r="P827" t="s">
        <v>3868</v>
      </c>
      <c r="Q827">
        <v>1</v>
      </c>
      <c r="R827" t="s">
        <v>28</v>
      </c>
      <c r="S827">
        <v>4</v>
      </c>
      <c r="T827" t="s">
        <v>32</v>
      </c>
      <c r="U827">
        <v>7.65</v>
      </c>
      <c r="V827">
        <v>5.43</v>
      </c>
    </row>
    <row r="828" spans="1:22" x14ac:dyDescent="0.25">
      <c r="A828" t="s">
        <v>3886</v>
      </c>
      <c r="B828">
        <v>10</v>
      </c>
      <c r="C828">
        <v>4</v>
      </c>
      <c r="D828">
        <v>10</v>
      </c>
      <c r="E828" t="s">
        <v>3875</v>
      </c>
      <c r="F828" t="s">
        <v>24</v>
      </c>
      <c r="G828">
        <v>681</v>
      </c>
      <c r="H828" t="s">
        <v>3884</v>
      </c>
      <c r="I828">
        <v>254</v>
      </c>
      <c r="J828" t="s">
        <v>177</v>
      </c>
      <c r="K828">
        <v>8</v>
      </c>
      <c r="L828">
        <v>18</v>
      </c>
      <c r="M828" t="s">
        <v>357</v>
      </c>
      <c r="N828" t="s">
        <v>3867</v>
      </c>
      <c r="O828">
        <v>1</v>
      </c>
      <c r="P828" t="s">
        <v>3868</v>
      </c>
      <c r="Q828">
        <v>1</v>
      </c>
      <c r="R828" t="s">
        <v>28</v>
      </c>
      <c r="S828">
        <v>6</v>
      </c>
      <c r="T828" t="s">
        <v>34</v>
      </c>
      <c r="U828">
        <v>3.59</v>
      </c>
      <c r="V828">
        <v>3.65</v>
      </c>
    </row>
    <row r="829" spans="1:22" x14ac:dyDescent="0.25">
      <c r="A829" t="s">
        <v>3887</v>
      </c>
      <c r="B829">
        <v>10</v>
      </c>
      <c r="C829">
        <v>4</v>
      </c>
      <c r="D829">
        <v>10</v>
      </c>
      <c r="E829" t="s">
        <v>3875</v>
      </c>
      <c r="F829" t="s">
        <v>24</v>
      </c>
      <c r="G829">
        <v>681</v>
      </c>
      <c r="H829" t="s">
        <v>3884</v>
      </c>
      <c r="I829">
        <v>254</v>
      </c>
      <c r="J829" t="s">
        <v>177</v>
      </c>
      <c r="K829">
        <v>8</v>
      </c>
      <c r="L829">
        <v>18</v>
      </c>
      <c r="M829" t="s">
        <v>357</v>
      </c>
      <c r="N829" t="s">
        <v>3867</v>
      </c>
      <c r="O829">
        <v>1</v>
      </c>
      <c r="P829" t="s">
        <v>3868</v>
      </c>
      <c r="Q829">
        <v>1</v>
      </c>
      <c r="R829" t="s">
        <v>28</v>
      </c>
      <c r="S829">
        <v>2</v>
      </c>
      <c r="T829" t="s">
        <v>30</v>
      </c>
      <c r="U829">
        <v>4.28</v>
      </c>
      <c r="V829">
        <v>4.1500000000000004</v>
      </c>
    </row>
    <row r="830" spans="1:22" x14ac:dyDescent="0.25">
      <c r="A830" t="s">
        <v>3888</v>
      </c>
      <c r="B830">
        <v>10</v>
      </c>
      <c r="C830">
        <v>4</v>
      </c>
      <c r="D830">
        <v>10</v>
      </c>
      <c r="E830" t="s">
        <v>3875</v>
      </c>
      <c r="F830" t="s">
        <v>24</v>
      </c>
      <c r="G830">
        <v>681</v>
      </c>
      <c r="H830" t="s">
        <v>3884</v>
      </c>
      <c r="I830">
        <v>254</v>
      </c>
      <c r="J830" t="s">
        <v>177</v>
      </c>
      <c r="K830">
        <v>8</v>
      </c>
      <c r="L830">
        <v>18</v>
      </c>
      <c r="M830" t="s">
        <v>357</v>
      </c>
      <c r="N830" t="s">
        <v>3867</v>
      </c>
      <c r="O830">
        <v>1</v>
      </c>
      <c r="P830" t="s">
        <v>3868</v>
      </c>
      <c r="Q830">
        <v>1</v>
      </c>
      <c r="R830" t="s">
        <v>28</v>
      </c>
      <c r="S830">
        <v>5</v>
      </c>
      <c r="T830" t="s">
        <v>33</v>
      </c>
      <c r="U830">
        <v>3.1</v>
      </c>
      <c r="V830">
        <v>3.01</v>
      </c>
    </row>
    <row r="831" spans="1:22" x14ac:dyDescent="0.25">
      <c r="A831" t="s">
        <v>3889</v>
      </c>
      <c r="B831">
        <v>10</v>
      </c>
      <c r="C831">
        <v>4</v>
      </c>
      <c r="D831">
        <v>10</v>
      </c>
      <c r="E831" t="s">
        <v>3875</v>
      </c>
      <c r="F831" t="s">
        <v>24</v>
      </c>
      <c r="G831">
        <v>681</v>
      </c>
      <c r="H831" t="s">
        <v>3884</v>
      </c>
      <c r="I831">
        <v>254</v>
      </c>
      <c r="J831" t="s">
        <v>177</v>
      </c>
      <c r="K831">
        <v>8</v>
      </c>
      <c r="L831">
        <v>18</v>
      </c>
      <c r="M831" t="s">
        <v>357</v>
      </c>
      <c r="N831" t="s">
        <v>3867</v>
      </c>
      <c r="O831">
        <v>1</v>
      </c>
      <c r="P831" t="s">
        <v>3868</v>
      </c>
      <c r="Q831">
        <v>1</v>
      </c>
      <c r="R831" t="s">
        <v>28</v>
      </c>
      <c r="S831">
        <v>1</v>
      </c>
      <c r="T831" t="s">
        <v>29</v>
      </c>
      <c r="U831">
        <v>10.6</v>
      </c>
      <c r="V831">
        <v>5.32</v>
      </c>
    </row>
    <row r="832" spans="1:22" x14ac:dyDescent="0.25">
      <c r="A832" t="s">
        <v>3890</v>
      </c>
      <c r="B832">
        <v>10</v>
      </c>
      <c r="C832">
        <v>4</v>
      </c>
      <c r="D832">
        <v>10</v>
      </c>
      <c r="E832" t="s">
        <v>3875</v>
      </c>
      <c r="F832" t="s">
        <v>24</v>
      </c>
      <c r="G832">
        <v>680</v>
      </c>
      <c r="H832" t="s">
        <v>3891</v>
      </c>
      <c r="I832">
        <v>151</v>
      </c>
      <c r="J832" t="s">
        <v>179</v>
      </c>
      <c r="K832">
        <v>8</v>
      </c>
      <c r="L832">
        <v>18</v>
      </c>
      <c r="M832" t="s">
        <v>357</v>
      </c>
      <c r="N832" t="s">
        <v>3867</v>
      </c>
      <c r="O832">
        <v>1</v>
      </c>
      <c r="P832" t="s">
        <v>3868</v>
      </c>
      <c r="Q832">
        <v>1</v>
      </c>
      <c r="R832" t="s">
        <v>28</v>
      </c>
      <c r="S832">
        <v>3</v>
      </c>
      <c r="T832" t="s">
        <v>31</v>
      </c>
      <c r="U832">
        <v>5.27</v>
      </c>
      <c r="V832">
        <v>3.69</v>
      </c>
    </row>
    <row r="833" spans="1:22" x14ac:dyDescent="0.25">
      <c r="A833" t="s">
        <v>3892</v>
      </c>
      <c r="B833">
        <v>10</v>
      </c>
      <c r="C833">
        <v>4</v>
      </c>
      <c r="D833">
        <v>10</v>
      </c>
      <c r="E833" t="s">
        <v>3875</v>
      </c>
      <c r="F833" t="s">
        <v>24</v>
      </c>
      <c r="G833">
        <v>680</v>
      </c>
      <c r="H833" t="s">
        <v>3891</v>
      </c>
      <c r="I833">
        <v>151</v>
      </c>
      <c r="J833" t="s">
        <v>179</v>
      </c>
      <c r="K833">
        <v>8</v>
      </c>
      <c r="L833">
        <v>18</v>
      </c>
      <c r="M833" t="s">
        <v>357</v>
      </c>
      <c r="N833" t="s">
        <v>3867</v>
      </c>
      <c r="O833">
        <v>1</v>
      </c>
      <c r="P833" t="s">
        <v>3868</v>
      </c>
      <c r="Q833">
        <v>1</v>
      </c>
      <c r="R833" t="s">
        <v>28</v>
      </c>
      <c r="S833">
        <v>4</v>
      </c>
      <c r="T833" t="s">
        <v>32</v>
      </c>
      <c r="U833">
        <v>7.41</v>
      </c>
      <c r="V833">
        <v>5.6</v>
      </c>
    </row>
    <row r="834" spans="1:22" x14ac:dyDescent="0.25">
      <c r="A834" t="s">
        <v>3893</v>
      </c>
      <c r="B834">
        <v>10</v>
      </c>
      <c r="C834">
        <v>4</v>
      </c>
      <c r="D834">
        <v>10</v>
      </c>
      <c r="E834" t="s">
        <v>3875</v>
      </c>
      <c r="F834" t="s">
        <v>24</v>
      </c>
      <c r="G834">
        <v>680</v>
      </c>
      <c r="H834" t="s">
        <v>3891</v>
      </c>
      <c r="I834">
        <v>151</v>
      </c>
      <c r="J834" t="s">
        <v>179</v>
      </c>
      <c r="K834">
        <v>8</v>
      </c>
      <c r="L834">
        <v>18</v>
      </c>
      <c r="M834" t="s">
        <v>357</v>
      </c>
      <c r="N834" t="s">
        <v>3867</v>
      </c>
      <c r="O834">
        <v>1</v>
      </c>
      <c r="P834" t="s">
        <v>3868</v>
      </c>
      <c r="Q834">
        <v>1</v>
      </c>
      <c r="R834" t="s">
        <v>28</v>
      </c>
      <c r="S834">
        <v>6</v>
      </c>
      <c r="T834" t="s">
        <v>34</v>
      </c>
      <c r="U834">
        <v>3.94</v>
      </c>
      <c r="V834">
        <v>3.59</v>
      </c>
    </row>
    <row r="835" spans="1:22" x14ac:dyDescent="0.25">
      <c r="A835" t="s">
        <v>3894</v>
      </c>
      <c r="B835">
        <v>10</v>
      </c>
      <c r="C835">
        <v>4</v>
      </c>
      <c r="D835">
        <v>10</v>
      </c>
      <c r="E835" t="s">
        <v>3875</v>
      </c>
      <c r="F835" t="s">
        <v>24</v>
      </c>
      <c r="G835">
        <v>680</v>
      </c>
      <c r="H835" t="s">
        <v>3891</v>
      </c>
      <c r="I835">
        <v>151</v>
      </c>
      <c r="J835" t="s">
        <v>179</v>
      </c>
      <c r="K835">
        <v>8</v>
      </c>
      <c r="L835">
        <v>18</v>
      </c>
      <c r="M835" t="s">
        <v>357</v>
      </c>
      <c r="N835" t="s">
        <v>3867</v>
      </c>
      <c r="O835">
        <v>1</v>
      </c>
      <c r="P835" t="s">
        <v>3868</v>
      </c>
      <c r="Q835">
        <v>1</v>
      </c>
      <c r="R835" t="s">
        <v>28</v>
      </c>
      <c r="S835">
        <v>2</v>
      </c>
      <c r="T835" t="s">
        <v>30</v>
      </c>
      <c r="U835">
        <v>4.26</v>
      </c>
      <c r="V835">
        <v>5.01</v>
      </c>
    </row>
    <row r="836" spans="1:22" x14ac:dyDescent="0.25">
      <c r="A836" t="s">
        <v>3895</v>
      </c>
      <c r="B836">
        <v>10</v>
      </c>
      <c r="C836">
        <v>4</v>
      </c>
      <c r="D836">
        <v>10</v>
      </c>
      <c r="E836" t="s">
        <v>3875</v>
      </c>
      <c r="F836" t="s">
        <v>24</v>
      </c>
      <c r="G836">
        <v>680</v>
      </c>
      <c r="H836" t="s">
        <v>3891</v>
      </c>
      <c r="I836">
        <v>151</v>
      </c>
      <c r="J836" t="s">
        <v>179</v>
      </c>
      <c r="K836">
        <v>8</v>
      </c>
      <c r="L836">
        <v>18</v>
      </c>
      <c r="M836" t="s">
        <v>357</v>
      </c>
      <c r="N836" t="s">
        <v>3867</v>
      </c>
      <c r="O836">
        <v>1</v>
      </c>
      <c r="P836" t="s">
        <v>3868</v>
      </c>
      <c r="Q836">
        <v>1</v>
      </c>
      <c r="R836" t="s">
        <v>28</v>
      </c>
      <c r="S836">
        <v>5</v>
      </c>
      <c r="T836" t="s">
        <v>33</v>
      </c>
      <c r="U836">
        <v>2.93</v>
      </c>
      <c r="V836">
        <v>3.89</v>
      </c>
    </row>
    <row r="837" spans="1:22" x14ac:dyDescent="0.25">
      <c r="A837" t="s">
        <v>3896</v>
      </c>
      <c r="B837">
        <v>10</v>
      </c>
      <c r="C837">
        <v>4</v>
      </c>
      <c r="D837">
        <v>10</v>
      </c>
      <c r="E837" t="s">
        <v>3875</v>
      </c>
      <c r="F837" t="s">
        <v>24</v>
      </c>
      <c r="G837">
        <v>680</v>
      </c>
      <c r="H837" t="s">
        <v>3891</v>
      </c>
      <c r="I837">
        <v>151</v>
      </c>
      <c r="J837" t="s">
        <v>179</v>
      </c>
      <c r="K837">
        <v>8</v>
      </c>
      <c r="L837">
        <v>18</v>
      </c>
      <c r="M837" t="s">
        <v>357</v>
      </c>
      <c r="N837" t="s">
        <v>3867</v>
      </c>
      <c r="O837">
        <v>1</v>
      </c>
      <c r="P837" t="s">
        <v>3868</v>
      </c>
      <c r="Q837">
        <v>1</v>
      </c>
      <c r="R837" t="s">
        <v>28</v>
      </c>
      <c r="S837">
        <v>1</v>
      </c>
      <c r="T837" t="s">
        <v>29</v>
      </c>
      <c r="U837">
        <v>8.2100000000000009</v>
      </c>
      <c r="V837">
        <v>5.29</v>
      </c>
    </row>
    <row r="838" spans="1:22" x14ac:dyDescent="0.25">
      <c r="A838" t="s">
        <v>3897</v>
      </c>
      <c r="B838">
        <v>11</v>
      </c>
      <c r="C838">
        <v>5</v>
      </c>
      <c r="D838">
        <v>10</v>
      </c>
      <c r="E838" t="s">
        <v>3875</v>
      </c>
      <c r="F838" t="s">
        <v>24</v>
      </c>
      <c r="G838">
        <v>681</v>
      </c>
      <c r="H838" t="s">
        <v>3884</v>
      </c>
      <c r="I838">
        <v>254</v>
      </c>
      <c r="J838" t="s">
        <v>177</v>
      </c>
      <c r="K838">
        <v>8</v>
      </c>
      <c r="L838">
        <v>18</v>
      </c>
      <c r="M838" t="s">
        <v>357</v>
      </c>
      <c r="N838" t="s">
        <v>3867</v>
      </c>
      <c r="O838">
        <v>1</v>
      </c>
      <c r="P838" t="s">
        <v>3868</v>
      </c>
      <c r="Q838">
        <v>1</v>
      </c>
      <c r="R838" t="s">
        <v>28</v>
      </c>
      <c r="S838">
        <v>3</v>
      </c>
      <c r="T838" t="s">
        <v>31</v>
      </c>
      <c r="U838">
        <v>6.08</v>
      </c>
      <c r="V838">
        <v>3.56</v>
      </c>
    </row>
    <row r="839" spans="1:22" x14ac:dyDescent="0.25">
      <c r="A839" t="s">
        <v>3898</v>
      </c>
      <c r="B839">
        <v>11</v>
      </c>
      <c r="C839">
        <v>5</v>
      </c>
      <c r="D839">
        <v>10</v>
      </c>
      <c r="E839" t="s">
        <v>3875</v>
      </c>
      <c r="F839" t="s">
        <v>24</v>
      </c>
      <c r="G839">
        <v>681</v>
      </c>
      <c r="H839" t="s">
        <v>3884</v>
      </c>
      <c r="I839">
        <v>254</v>
      </c>
      <c r="J839" t="s">
        <v>177</v>
      </c>
      <c r="K839">
        <v>8</v>
      </c>
      <c r="L839">
        <v>18</v>
      </c>
      <c r="M839" t="s">
        <v>357</v>
      </c>
      <c r="N839" t="s">
        <v>3867</v>
      </c>
      <c r="O839">
        <v>1</v>
      </c>
      <c r="P839" t="s">
        <v>3868</v>
      </c>
      <c r="Q839">
        <v>1</v>
      </c>
      <c r="R839" t="s">
        <v>28</v>
      </c>
      <c r="S839">
        <v>4</v>
      </c>
      <c r="T839" t="s">
        <v>32</v>
      </c>
      <c r="U839">
        <v>7.65</v>
      </c>
      <c r="V839">
        <v>5.43</v>
      </c>
    </row>
    <row r="840" spans="1:22" x14ac:dyDescent="0.25">
      <c r="A840" t="s">
        <v>3899</v>
      </c>
      <c r="B840">
        <v>11</v>
      </c>
      <c r="C840">
        <v>5</v>
      </c>
      <c r="D840">
        <v>10</v>
      </c>
      <c r="E840" t="s">
        <v>3875</v>
      </c>
      <c r="F840" t="s">
        <v>24</v>
      </c>
      <c r="G840">
        <v>681</v>
      </c>
      <c r="H840" t="s">
        <v>3884</v>
      </c>
      <c r="I840">
        <v>254</v>
      </c>
      <c r="J840" t="s">
        <v>177</v>
      </c>
      <c r="K840">
        <v>8</v>
      </c>
      <c r="L840">
        <v>18</v>
      </c>
      <c r="M840" t="s">
        <v>357</v>
      </c>
      <c r="N840" t="s">
        <v>3867</v>
      </c>
      <c r="O840">
        <v>1</v>
      </c>
      <c r="P840" t="s">
        <v>3868</v>
      </c>
      <c r="Q840">
        <v>1</v>
      </c>
      <c r="R840" t="s">
        <v>28</v>
      </c>
      <c r="S840">
        <v>6</v>
      </c>
      <c r="T840" t="s">
        <v>34</v>
      </c>
      <c r="U840">
        <v>3.59</v>
      </c>
      <c r="V840">
        <v>3.65</v>
      </c>
    </row>
    <row r="841" spans="1:22" x14ac:dyDescent="0.25">
      <c r="A841" t="s">
        <v>3900</v>
      </c>
      <c r="B841">
        <v>11</v>
      </c>
      <c r="C841">
        <v>5</v>
      </c>
      <c r="D841">
        <v>10</v>
      </c>
      <c r="E841" t="s">
        <v>3875</v>
      </c>
      <c r="F841" t="s">
        <v>24</v>
      </c>
      <c r="G841">
        <v>681</v>
      </c>
      <c r="H841" t="s">
        <v>3884</v>
      </c>
      <c r="I841">
        <v>254</v>
      </c>
      <c r="J841" t="s">
        <v>177</v>
      </c>
      <c r="K841">
        <v>8</v>
      </c>
      <c r="L841">
        <v>18</v>
      </c>
      <c r="M841" t="s">
        <v>357</v>
      </c>
      <c r="N841" t="s">
        <v>3867</v>
      </c>
      <c r="O841">
        <v>1</v>
      </c>
      <c r="P841" t="s">
        <v>3868</v>
      </c>
      <c r="Q841">
        <v>1</v>
      </c>
      <c r="R841" t="s">
        <v>28</v>
      </c>
      <c r="S841">
        <v>2</v>
      </c>
      <c r="T841" t="s">
        <v>30</v>
      </c>
      <c r="U841">
        <v>4.28</v>
      </c>
      <c r="V841">
        <v>4.1500000000000004</v>
      </c>
    </row>
    <row r="842" spans="1:22" x14ac:dyDescent="0.25">
      <c r="A842" t="s">
        <v>3901</v>
      </c>
      <c r="B842">
        <v>11</v>
      </c>
      <c r="C842">
        <v>5</v>
      </c>
      <c r="D842">
        <v>10</v>
      </c>
      <c r="E842" t="s">
        <v>3875</v>
      </c>
      <c r="F842" t="s">
        <v>24</v>
      </c>
      <c r="G842">
        <v>681</v>
      </c>
      <c r="H842" t="s">
        <v>3884</v>
      </c>
      <c r="I842">
        <v>254</v>
      </c>
      <c r="J842" t="s">
        <v>177</v>
      </c>
      <c r="K842">
        <v>8</v>
      </c>
      <c r="L842">
        <v>18</v>
      </c>
      <c r="M842" t="s">
        <v>357</v>
      </c>
      <c r="N842" t="s">
        <v>3867</v>
      </c>
      <c r="O842">
        <v>1</v>
      </c>
      <c r="P842" t="s">
        <v>3868</v>
      </c>
      <c r="Q842">
        <v>1</v>
      </c>
      <c r="R842" t="s">
        <v>28</v>
      </c>
      <c r="S842">
        <v>5</v>
      </c>
      <c r="T842" t="s">
        <v>33</v>
      </c>
      <c r="U842">
        <v>3.1</v>
      </c>
      <c r="V842">
        <v>3.01</v>
      </c>
    </row>
    <row r="843" spans="1:22" x14ac:dyDescent="0.25">
      <c r="A843" t="s">
        <v>3902</v>
      </c>
      <c r="B843">
        <v>11</v>
      </c>
      <c r="C843">
        <v>5</v>
      </c>
      <c r="D843">
        <v>10</v>
      </c>
      <c r="E843" t="s">
        <v>3875</v>
      </c>
      <c r="F843" t="s">
        <v>24</v>
      </c>
      <c r="G843">
        <v>681</v>
      </c>
      <c r="H843" t="s">
        <v>3884</v>
      </c>
      <c r="I843">
        <v>254</v>
      </c>
      <c r="J843" t="s">
        <v>177</v>
      </c>
      <c r="K843">
        <v>8</v>
      </c>
      <c r="L843">
        <v>18</v>
      </c>
      <c r="M843" t="s">
        <v>357</v>
      </c>
      <c r="N843" t="s">
        <v>3867</v>
      </c>
      <c r="O843">
        <v>1</v>
      </c>
      <c r="P843" t="s">
        <v>3868</v>
      </c>
      <c r="Q843">
        <v>1</v>
      </c>
      <c r="R843" t="s">
        <v>28</v>
      </c>
      <c r="S843">
        <v>1</v>
      </c>
      <c r="T843" t="s">
        <v>29</v>
      </c>
      <c r="U843">
        <v>10.6</v>
      </c>
      <c r="V843">
        <v>5.32</v>
      </c>
    </row>
    <row r="844" spans="1:22" x14ac:dyDescent="0.25">
      <c r="A844" t="s">
        <v>3903</v>
      </c>
      <c r="B844">
        <v>11</v>
      </c>
      <c r="C844">
        <v>5</v>
      </c>
      <c r="D844">
        <v>10</v>
      </c>
      <c r="E844" t="s">
        <v>3875</v>
      </c>
      <c r="F844" t="s">
        <v>24</v>
      </c>
      <c r="G844">
        <v>680</v>
      </c>
      <c r="H844" t="s">
        <v>3891</v>
      </c>
      <c r="I844">
        <v>151</v>
      </c>
      <c r="J844" t="s">
        <v>179</v>
      </c>
      <c r="K844">
        <v>8</v>
      </c>
      <c r="L844">
        <v>18</v>
      </c>
      <c r="M844" t="s">
        <v>357</v>
      </c>
      <c r="N844" t="s">
        <v>3867</v>
      </c>
      <c r="O844">
        <v>1</v>
      </c>
      <c r="P844" t="s">
        <v>3868</v>
      </c>
      <c r="Q844">
        <v>1</v>
      </c>
      <c r="R844" t="s">
        <v>28</v>
      </c>
      <c r="S844">
        <v>3</v>
      </c>
      <c r="T844" t="s">
        <v>31</v>
      </c>
      <c r="U844">
        <v>5.27</v>
      </c>
      <c r="V844">
        <v>3.69</v>
      </c>
    </row>
    <row r="845" spans="1:22" x14ac:dyDescent="0.25">
      <c r="A845" t="s">
        <v>3904</v>
      </c>
      <c r="B845">
        <v>11</v>
      </c>
      <c r="C845">
        <v>5</v>
      </c>
      <c r="D845">
        <v>10</v>
      </c>
      <c r="E845" t="s">
        <v>3875</v>
      </c>
      <c r="F845" t="s">
        <v>24</v>
      </c>
      <c r="G845">
        <v>680</v>
      </c>
      <c r="H845" t="s">
        <v>3891</v>
      </c>
      <c r="I845">
        <v>151</v>
      </c>
      <c r="J845" t="s">
        <v>179</v>
      </c>
      <c r="K845">
        <v>8</v>
      </c>
      <c r="L845">
        <v>18</v>
      </c>
      <c r="M845" t="s">
        <v>357</v>
      </c>
      <c r="N845" t="s">
        <v>3867</v>
      </c>
      <c r="O845">
        <v>1</v>
      </c>
      <c r="P845" t="s">
        <v>3868</v>
      </c>
      <c r="Q845">
        <v>1</v>
      </c>
      <c r="R845" t="s">
        <v>28</v>
      </c>
      <c r="S845">
        <v>4</v>
      </c>
      <c r="T845" t="s">
        <v>32</v>
      </c>
      <c r="U845">
        <v>7.41</v>
      </c>
      <c r="V845">
        <v>5.6</v>
      </c>
    </row>
    <row r="846" spans="1:22" x14ac:dyDescent="0.25">
      <c r="A846" t="s">
        <v>3905</v>
      </c>
      <c r="B846">
        <v>11</v>
      </c>
      <c r="C846">
        <v>5</v>
      </c>
      <c r="D846">
        <v>10</v>
      </c>
      <c r="E846" t="s">
        <v>3875</v>
      </c>
      <c r="F846" t="s">
        <v>24</v>
      </c>
      <c r="G846">
        <v>680</v>
      </c>
      <c r="H846" t="s">
        <v>3891</v>
      </c>
      <c r="I846">
        <v>151</v>
      </c>
      <c r="J846" t="s">
        <v>179</v>
      </c>
      <c r="K846">
        <v>8</v>
      </c>
      <c r="L846">
        <v>18</v>
      </c>
      <c r="M846" t="s">
        <v>357</v>
      </c>
      <c r="N846" t="s">
        <v>3867</v>
      </c>
      <c r="O846">
        <v>1</v>
      </c>
      <c r="P846" t="s">
        <v>3868</v>
      </c>
      <c r="Q846">
        <v>1</v>
      </c>
      <c r="R846" t="s">
        <v>28</v>
      </c>
      <c r="S846">
        <v>6</v>
      </c>
      <c r="T846" t="s">
        <v>34</v>
      </c>
      <c r="U846">
        <v>3.94</v>
      </c>
      <c r="V846">
        <v>3.59</v>
      </c>
    </row>
    <row r="847" spans="1:22" x14ac:dyDescent="0.25">
      <c r="A847" t="s">
        <v>3906</v>
      </c>
      <c r="B847">
        <v>11</v>
      </c>
      <c r="C847">
        <v>5</v>
      </c>
      <c r="D847">
        <v>10</v>
      </c>
      <c r="E847" t="s">
        <v>3875</v>
      </c>
      <c r="F847" t="s">
        <v>24</v>
      </c>
      <c r="G847">
        <v>680</v>
      </c>
      <c r="H847" t="s">
        <v>3891</v>
      </c>
      <c r="I847">
        <v>151</v>
      </c>
      <c r="J847" t="s">
        <v>179</v>
      </c>
      <c r="K847">
        <v>8</v>
      </c>
      <c r="L847">
        <v>18</v>
      </c>
      <c r="M847" t="s">
        <v>357</v>
      </c>
      <c r="N847" t="s">
        <v>3867</v>
      </c>
      <c r="O847">
        <v>1</v>
      </c>
      <c r="P847" t="s">
        <v>3868</v>
      </c>
      <c r="Q847">
        <v>1</v>
      </c>
      <c r="R847" t="s">
        <v>28</v>
      </c>
      <c r="S847">
        <v>2</v>
      </c>
      <c r="T847" t="s">
        <v>30</v>
      </c>
      <c r="U847">
        <v>4.26</v>
      </c>
      <c r="V847">
        <v>5.01</v>
      </c>
    </row>
    <row r="848" spans="1:22" x14ac:dyDescent="0.25">
      <c r="A848" t="s">
        <v>3907</v>
      </c>
      <c r="B848">
        <v>11</v>
      </c>
      <c r="C848">
        <v>5</v>
      </c>
      <c r="D848">
        <v>10</v>
      </c>
      <c r="E848" t="s">
        <v>3875</v>
      </c>
      <c r="F848" t="s">
        <v>24</v>
      </c>
      <c r="G848">
        <v>680</v>
      </c>
      <c r="H848" t="s">
        <v>3891</v>
      </c>
      <c r="I848">
        <v>151</v>
      </c>
      <c r="J848" t="s">
        <v>179</v>
      </c>
      <c r="K848">
        <v>8</v>
      </c>
      <c r="L848">
        <v>18</v>
      </c>
      <c r="M848" t="s">
        <v>357</v>
      </c>
      <c r="N848" t="s">
        <v>3867</v>
      </c>
      <c r="O848">
        <v>1</v>
      </c>
      <c r="P848" t="s">
        <v>3868</v>
      </c>
      <c r="Q848">
        <v>1</v>
      </c>
      <c r="R848" t="s">
        <v>28</v>
      </c>
      <c r="S848">
        <v>5</v>
      </c>
      <c r="T848" t="s">
        <v>33</v>
      </c>
      <c r="U848">
        <v>2.93</v>
      </c>
      <c r="V848">
        <v>3.89</v>
      </c>
    </row>
    <row r="849" spans="1:22" x14ac:dyDescent="0.25">
      <c r="A849" t="s">
        <v>3908</v>
      </c>
      <c r="B849">
        <v>11</v>
      </c>
      <c r="C849">
        <v>5</v>
      </c>
      <c r="D849">
        <v>10</v>
      </c>
      <c r="E849" t="s">
        <v>3875</v>
      </c>
      <c r="F849" t="s">
        <v>24</v>
      </c>
      <c r="G849">
        <v>680</v>
      </c>
      <c r="H849" t="s">
        <v>3891</v>
      </c>
      <c r="I849">
        <v>151</v>
      </c>
      <c r="J849" t="s">
        <v>179</v>
      </c>
      <c r="K849">
        <v>8</v>
      </c>
      <c r="L849">
        <v>18</v>
      </c>
      <c r="M849" t="s">
        <v>357</v>
      </c>
      <c r="N849" t="s">
        <v>3867</v>
      </c>
      <c r="O849">
        <v>1</v>
      </c>
      <c r="P849" t="s">
        <v>3868</v>
      </c>
      <c r="Q849">
        <v>1</v>
      </c>
      <c r="R849" t="s">
        <v>28</v>
      </c>
      <c r="S849">
        <v>1</v>
      </c>
      <c r="T849" t="s">
        <v>29</v>
      </c>
      <c r="U849">
        <v>8.2100000000000009</v>
      </c>
      <c r="V849">
        <v>5.29</v>
      </c>
    </row>
    <row r="850" spans="1:22" x14ac:dyDescent="0.25">
      <c r="A850" t="s">
        <v>3909</v>
      </c>
      <c r="B850">
        <v>12</v>
      </c>
      <c r="C850">
        <v>6</v>
      </c>
      <c r="D850">
        <v>10</v>
      </c>
      <c r="E850" t="s">
        <v>3875</v>
      </c>
      <c r="F850" t="s">
        <v>24</v>
      </c>
      <c r="G850">
        <v>681</v>
      </c>
      <c r="H850" t="s">
        <v>3884</v>
      </c>
      <c r="I850">
        <v>254</v>
      </c>
      <c r="J850" t="s">
        <v>177</v>
      </c>
      <c r="K850">
        <v>8</v>
      </c>
      <c r="L850">
        <v>18</v>
      </c>
      <c r="M850" t="s">
        <v>357</v>
      </c>
      <c r="N850" t="s">
        <v>3867</v>
      </c>
      <c r="O850">
        <v>1</v>
      </c>
      <c r="P850" t="s">
        <v>3868</v>
      </c>
      <c r="Q850">
        <v>1</v>
      </c>
      <c r="R850" t="s">
        <v>28</v>
      </c>
      <c r="S850">
        <v>3</v>
      </c>
      <c r="T850" t="s">
        <v>31</v>
      </c>
      <c r="U850">
        <v>6.08</v>
      </c>
      <c r="V850">
        <v>3.56</v>
      </c>
    </row>
    <row r="851" spans="1:22" x14ac:dyDescent="0.25">
      <c r="A851" t="s">
        <v>3910</v>
      </c>
      <c r="B851">
        <v>12</v>
      </c>
      <c r="C851">
        <v>6</v>
      </c>
      <c r="D851">
        <v>10</v>
      </c>
      <c r="E851" t="s">
        <v>3875</v>
      </c>
      <c r="F851" t="s">
        <v>24</v>
      </c>
      <c r="G851">
        <v>681</v>
      </c>
      <c r="H851" t="s">
        <v>3884</v>
      </c>
      <c r="I851">
        <v>254</v>
      </c>
      <c r="J851" t="s">
        <v>177</v>
      </c>
      <c r="K851">
        <v>8</v>
      </c>
      <c r="L851">
        <v>18</v>
      </c>
      <c r="M851" t="s">
        <v>357</v>
      </c>
      <c r="N851" t="s">
        <v>3867</v>
      </c>
      <c r="O851">
        <v>1</v>
      </c>
      <c r="P851" t="s">
        <v>3868</v>
      </c>
      <c r="Q851">
        <v>1</v>
      </c>
      <c r="R851" t="s">
        <v>28</v>
      </c>
      <c r="S851">
        <v>4</v>
      </c>
      <c r="T851" t="s">
        <v>32</v>
      </c>
      <c r="U851">
        <v>7.65</v>
      </c>
      <c r="V851">
        <v>5.43</v>
      </c>
    </row>
    <row r="852" spans="1:22" x14ac:dyDescent="0.25">
      <c r="A852" t="s">
        <v>3911</v>
      </c>
      <c r="B852">
        <v>12</v>
      </c>
      <c r="C852">
        <v>6</v>
      </c>
      <c r="D852">
        <v>10</v>
      </c>
      <c r="E852" t="s">
        <v>3875</v>
      </c>
      <c r="F852" t="s">
        <v>24</v>
      </c>
      <c r="G852">
        <v>681</v>
      </c>
      <c r="H852" t="s">
        <v>3884</v>
      </c>
      <c r="I852">
        <v>254</v>
      </c>
      <c r="J852" t="s">
        <v>177</v>
      </c>
      <c r="K852">
        <v>8</v>
      </c>
      <c r="L852">
        <v>18</v>
      </c>
      <c r="M852" t="s">
        <v>357</v>
      </c>
      <c r="N852" t="s">
        <v>3867</v>
      </c>
      <c r="O852">
        <v>1</v>
      </c>
      <c r="P852" t="s">
        <v>3868</v>
      </c>
      <c r="Q852">
        <v>1</v>
      </c>
      <c r="R852" t="s">
        <v>28</v>
      </c>
      <c r="S852">
        <v>6</v>
      </c>
      <c r="T852" t="s">
        <v>34</v>
      </c>
      <c r="U852">
        <v>3.59</v>
      </c>
      <c r="V852">
        <v>3.65</v>
      </c>
    </row>
    <row r="853" spans="1:22" x14ac:dyDescent="0.25">
      <c r="A853" t="s">
        <v>3912</v>
      </c>
      <c r="B853">
        <v>12</v>
      </c>
      <c r="C853">
        <v>6</v>
      </c>
      <c r="D853">
        <v>10</v>
      </c>
      <c r="E853" t="s">
        <v>3875</v>
      </c>
      <c r="F853" t="s">
        <v>24</v>
      </c>
      <c r="G853">
        <v>681</v>
      </c>
      <c r="H853" t="s">
        <v>3884</v>
      </c>
      <c r="I853">
        <v>254</v>
      </c>
      <c r="J853" t="s">
        <v>177</v>
      </c>
      <c r="K853">
        <v>8</v>
      </c>
      <c r="L853">
        <v>18</v>
      </c>
      <c r="M853" t="s">
        <v>357</v>
      </c>
      <c r="N853" t="s">
        <v>3867</v>
      </c>
      <c r="O853">
        <v>1</v>
      </c>
      <c r="P853" t="s">
        <v>3868</v>
      </c>
      <c r="Q853">
        <v>1</v>
      </c>
      <c r="R853" t="s">
        <v>28</v>
      </c>
      <c r="S853">
        <v>2</v>
      </c>
      <c r="T853" t="s">
        <v>30</v>
      </c>
      <c r="U853">
        <v>4.28</v>
      </c>
      <c r="V853">
        <v>4.1500000000000004</v>
      </c>
    </row>
    <row r="854" spans="1:22" x14ac:dyDescent="0.25">
      <c r="A854" t="s">
        <v>3913</v>
      </c>
      <c r="B854">
        <v>12</v>
      </c>
      <c r="C854">
        <v>6</v>
      </c>
      <c r="D854">
        <v>10</v>
      </c>
      <c r="E854" t="s">
        <v>3875</v>
      </c>
      <c r="F854" t="s">
        <v>24</v>
      </c>
      <c r="G854">
        <v>681</v>
      </c>
      <c r="H854" t="s">
        <v>3884</v>
      </c>
      <c r="I854">
        <v>254</v>
      </c>
      <c r="J854" t="s">
        <v>177</v>
      </c>
      <c r="K854">
        <v>8</v>
      </c>
      <c r="L854">
        <v>18</v>
      </c>
      <c r="M854" t="s">
        <v>357</v>
      </c>
      <c r="N854" t="s">
        <v>3867</v>
      </c>
      <c r="O854">
        <v>1</v>
      </c>
      <c r="P854" t="s">
        <v>3868</v>
      </c>
      <c r="Q854">
        <v>1</v>
      </c>
      <c r="R854" t="s">
        <v>28</v>
      </c>
      <c r="S854">
        <v>5</v>
      </c>
      <c r="T854" t="s">
        <v>33</v>
      </c>
      <c r="U854">
        <v>3.1</v>
      </c>
      <c r="V854">
        <v>3.01</v>
      </c>
    </row>
    <row r="855" spans="1:22" x14ac:dyDescent="0.25">
      <c r="A855" t="s">
        <v>3914</v>
      </c>
      <c r="B855">
        <v>12</v>
      </c>
      <c r="C855">
        <v>6</v>
      </c>
      <c r="D855">
        <v>10</v>
      </c>
      <c r="E855" t="s">
        <v>3875</v>
      </c>
      <c r="F855" t="s">
        <v>24</v>
      </c>
      <c r="G855">
        <v>681</v>
      </c>
      <c r="H855" t="s">
        <v>3884</v>
      </c>
      <c r="I855">
        <v>254</v>
      </c>
      <c r="J855" t="s">
        <v>177</v>
      </c>
      <c r="K855">
        <v>8</v>
      </c>
      <c r="L855">
        <v>18</v>
      </c>
      <c r="M855" t="s">
        <v>357</v>
      </c>
      <c r="N855" t="s">
        <v>3867</v>
      </c>
      <c r="O855">
        <v>1</v>
      </c>
      <c r="P855" t="s">
        <v>3868</v>
      </c>
      <c r="Q855">
        <v>1</v>
      </c>
      <c r="R855" t="s">
        <v>28</v>
      </c>
      <c r="S855">
        <v>1</v>
      </c>
      <c r="T855" t="s">
        <v>29</v>
      </c>
      <c r="U855">
        <v>10.6</v>
      </c>
      <c r="V855">
        <v>5.32</v>
      </c>
    </row>
    <row r="856" spans="1:22" x14ac:dyDescent="0.25">
      <c r="A856" t="s">
        <v>3915</v>
      </c>
      <c r="B856">
        <v>12</v>
      </c>
      <c r="C856">
        <v>6</v>
      </c>
      <c r="D856">
        <v>10</v>
      </c>
      <c r="E856" t="s">
        <v>3875</v>
      </c>
      <c r="F856" t="s">
        <v>24</v>
      </c>
      <c r="G856">
        <v>680</v>
      </c>
      <c r="H856" t="s">
        <v>3891</v>
      </c>
      <c r="I856">
        <v>151</v>
      </c>
      <c r="J856" t="s">
        <v>179</v>
      </c>
      <c r="K856">
        <v>8</v>
      </c>
      <c r="L856">
        <v>18</v>
      </c>
      <c r="M856" t="s">
        <v>357</v>
      </c>
      <c r="N856" t="s">
        <v>3867</v>
      </c>
      <c r="O856">
        <v>1</v>
      </c>
      <c r="P856" t="s">
        <v>3868</v>
      </c>
      <c r="Q856">
        <v>1</v>
      </c>
      <c r="R856" t="s">
        <v>28</v>
      </c>
      <c r="S856">
        <v>3</v>
      </c>
      <c r="T856" t="s">
        <v>31</v>
      </c>
      <c r="U856">
        <v>5.27</v>
      </c>
      <c r="V856">
        <v>3.69</v>
      </c>
    </row>
    <row r="857" spans="1:22" x14ac:dyDescent="0.25">
      <c r="A857" t="s">
        <v>3916</v>
      </c>
      <c r="B857">
        <v>12</v>
      </c>
      <c r="C857">
        <v>6</v>
      </c>
      <c r="D857">
        <v>10</v>
      </c>
      <c r="E857" t="s">
        <v>3875</v>
      </c>
      <c r="F857" t="s">
        <v>24</v>
      </c>
      <c r="G857">
        <v>680</v>
      </c>
      <c r="H857" t="s">
        <v>3891</v>
      </c>
      <c r="I857">
        <v>151</v>
      </c>
      <c r="J857" t="s">
        <v>179</v>
      </c>
      <c r="K857">
        <v>8</v>
      </c>
      <c r="L857">
        <v>18</v>
      </c>
      <c r="M857" t="s">
        <v>357</v>
      </c>
      <c r="N857" t="s">
        <v>3867</v>
      </c>
      <c r="O857">
        <v>1</v>
      </c>
      <c r="P857" t="s">
        <v>3868</v>
      </c>
      <c r="Q857">
        <v>1</v>
      </c>
      <c r="R857" t="s">
        <v>28</v>
      </c>
      <c r="S857">
        <v>4</v>
      </c>
      <c r="T857" t="s">
        <v>32</v>
      </c>
      <c r="U857">
        <v>7.41</v>
      </c>
      <c r="V857">
        <v>5.6</v>
      </c>
    </row>
    <row r="858" spans="1:22" x14ac:dyDescent="0.25">
      <c r="A858" t="s">
        <v>3917</v>
      </c>
      <c r="B858">
        <v>12</v>
      </c>
      <c r="C858">
        <v>6</v>
      </c>
      <c r="D858">
        <v>10</v>
      </c>
      <c r="E858" t="s">
        <v>3875</v>
      </c>
      <c r="F858" t="s">
        <v>24</v>
      </c>
      <c r="G858">
        <v>680</v>
      </c>
      <c r="H858" t="s">
        <v>3891</v>
      </c>
      <c r="I858">
        <v>151</v>
      </c>
      <c r="J858" t="s">
        <v>179</v>
      </c>
      <c r="K858">
        <v>8</v>
      </c>
      <c r="L858">
        <v>18</v>
      </c>
      <c r="M858" t="s">
        <v>357</v>
      </c>
      <c r="N858" t="s">
        <v>3867</v>
      </c>
      <c r="O858">
        <v>1</v>
      </c>
      <c r="P858" t="s">
        <v>3868</v>
      </c>
      <c r="Q858">
        <v>1</v>
      </c>
      <c r="R858" t="s">
        <v>28</v>
      </c>
      <c r="S858">
        <v>6</v>
      </c>
      <c r="T858" t="s">
        <v>34</v>
      </c>
      <c r="U858">
        <v>3.94</v>
      </c>
      <c r="V858">
        <v>3.59</v>
      </c>
    </row>
    <row r="859" spans="1:22" x14ac:dyDescent="0.25">
      <c r="A859" t="s">
        <v>3918</v>
      </c>
      <c r="B859">
        <v>12</v>
      </c>
      <c r="C859">
        <v>6</v>
      </c>
      <c r="D859">
        <v>10</v>
      </c>
      <c r="E859" t="s">
        <v>3875</v>
      </c>
      <c r="F859" t="s">
        <v>24</v>
      </c>
      <c r="G859">
        <v>680</v>
      </c>
      <c r="H859" t="s">
        <v>3891</v>
      </c>
      <c r="I859">
        <v>151</v>
      </c>
      <c r="J859" t="s">
        <v>179</v>
      </c>
      <c r="K859">
        <v>8</v>
      </c>
      <c r="L859">
        <v>18</v>
      </c>
      <c r="M859" t="s">
        <v>357</v>
      </c>
      <c r="N859" t="s">
        <v>3867</v>
      </c>
      <c r="O859">
        <v>1</v>
      </c>
      <c r="P859" t="s">
        <v>3868</v>
      </c>
      <c r="Q859">
        <v>1</v>
      </c>
      <c r="R859" t="s">
        <v>28</v>
      </c>
      <c r="S859">
        <v>2</v>
      </c>
      <c r="T859" t="s">
        <v>30</v>
      </c>
      <c r="U859">
        <v>4.26</v>
      </c>
      <c r="V859">
        <v>5.01</v>
      </c>
    </row>
    <row r="860" spans="1:22" x14ac:dyDescent="0.25">
      <c r="A860" t="s">
        <v>3919</v>
      </c>
      <c r="B860">
        <v>12</v>
      </c>
      <c r="C860">
        <v>6</v>
      </c>
      <c r="D860">
        <v>10</v>
      </c>
      <c r="E860" t="s">
        <v>3875</v>
      </c>
      <c r="F860" t="s">
        <v>24</v>
      </c>
      <c r="G860">
        <v>680</v>
      </c>
      <c r="H860" t="s">
        <v>3891</v>
      </c>
      <c r="I860">
        <v>151</v>
      </c>
      <c r="J860" t="s">
        <v>179</v>
      </c>
      <c r="K860">
        <v>8</v>
      </c>
      <c r="L860">
        <v>18</v>
      </c>
      <c r="M860" t="s">
        <v>357</v>
      </c>
      <c r="N860" t="s">
        <v>3867</v>
      </c>
      <c r="O860">
        <v>1</v>
      </c>
      <c r="P860" t="s">
        <v>3868</v>
      </c>
      <c r="Q860">
        <v>1</v>
      </c>
      <c r="R860" t="s">
        <v>28</v>
      </c>
      <c r="S860">
        <v>5</v>
      </c>
      <c r="T860" t="s">
        <v>33</v>
      </c>
      <c r="U860">
        <v>2.93</v>
      </c>
      <c r="V860">
        <v>3.89</v>
      </c>
    </row>
    <row r="861" spans="1:22" x14ac:dyDescent="0.25">
      <c r="A861" t="s">
        <v>3920</v>
      </c>
      <c r="B861">
        <v>12</v>
      </c>
      <c r="C861">
        <v>6</v>
      </c>
      <c r="D861">
        <v>10</v>
      </c>
      <c r="E861" t="s">
        <v>3875</v>
      </c>
      <c r="F861" t="s">
        <v>24</v>
      </c>
      <c r="G861">
        <v>680</v>
      </c>
      <c r="H861" t="s">
        <v>3891</v>
      </c>
      <c r="I861">
        <v>151</v>
      </c>
      <c r="J861" t="s">
        <v>179</v>
      </c>
      <c r="K861">
        <v>8</v>
      </c>
      <c r="L861">
        <v>18</v>
      </c>
      <c r="M861" t="s">
        <v>357</v>
      </c>
      <c r="N861" t="s">
        <v>3867</v>
      </c>
      <c r="O861">
        <v>1</v>
      </c>
      <c r="P861" t="s">
        <v>3868</v>
      </c>
      <c r="Q861">
        <v>1</v>
      </c>
      <c r="R861" t="s">
        <v>28</v>
      </c>
      <c r="S861">
        <v>1</v>
      </c>
      <c r="T861" t="s">
        <v>29</v>
      </c>
      <c r="U861">
        <v>8.2100000000000009</v>
      </c>
      <c r="V861">
        <v>5.29</v>
      </c>
    </row>
    <row r="862" spans="1:22" x14ac:dyDescent="0.25">
      <c r="A862" t="s">
        <v>3921</v>
      </c>
      <c r="B862">
        <v>13</v>
      </c>
      <c r="C862">
        <v>7</v>
      </c>
      <c r="D862">
        <v>10</v>
      </c>
      <c r="E862" t="s">
        <v>3875</v>
      </c>
      <c r="F862" t="s">
        <v>24</v>
      </c>
      <c r="G862">
        <v>681</v>
      </c>
      <c r="H862" t="s">
        <v>3884</v>
      </c>
      <c r="I862">
        <v>254</v>
      </c>
      <c r="J862" t="s">
        <v>177</v>
      </c>
      <c r="K862">
        <v>8</v>
      </c>
      <c r="L862">
        <v>18</v>
      </c>
      <c r="M862" t="s">
        <v>357</v>
      </c>
      <c r="N862" t="s">
        <v>3867</v>
      </c>
      <c r="O862">
        <v>1</v>
      </c>
      <c r="P862" t="s">
        <v>3868</v>
      </c>
      <c r="Q862">
        <v>1</v>
      </c>
      <c r="R862" t="s">
        <v>28</v>
      </c>
      <c r="S862">
        <v>3</v>
      </c>
      <c r="T862" t="s">
        <v>31</v>
      </c>
      <c r="U862">
        <v>6.08</v>
      </c>
      <c r="V862">
        <v>3.56</v>
      </c>
    </row>
    <row r="863" spans="1:22" x14ac:dyDescent="0.25">
      <c r="A863" t="s">
        <v>3922</v>
      </c>
      <c r="B863">
        <v>13</v>
      </c>
      <c r="C863">
        <v>7</v>
      </c>
      <c r="D863">
        <v>10</v>
      </c>
      <c r="E863" t="s">
        <v>3875</v>
      </c>
      <c r="F863" t="s">
        <v>24</v>
      </c>
      <c r="G863">
        <v>681</v>
      </c>
      <c r="H863" t="s">
        <v>3884</v>
      </c>
      <c r="I863">
        <v>254</v>
      </c>
      <c r="J863" t="s">
        <v>177</v>
      </c>
      <c r="K863">
        <v>8</v>
      </c>
      <c r="L863">
        <v>18</v>
      </c>
      <c r="M863" t="s">
        <v>357</v>
      </c>
      <c r="N863" t="s">
        <v>3867</v>
      </c>
      <c r="O863">
        <v>1</v>
      </c>
      <c r="P863" t="s">
        <v>3868</v>
      </c>
      <c r="Q863">
        <v>1</v>
      </c>
      <c r="R863" t="s">
        <v>28</v>
      </c>
      <c r="S863">
        <v>4</v>
      </c>
      <c r="T863" t="s">
        <v>32</v>
      </c>
      <c r="U863">
        <v>7.65</v>
      </c>
      <c r="V863">
        <v>5.43</v>
      </c>
    </row>
    <row r="864" spans="1:22" x14ac:dyDescent="0.25">
      <c r="A864" t="s">
        <v>3923</v>
      </c>
      <c r="B864">
        <v>13</v>
      </c>
      <c r="C864">
        <v>7</v>
      </c>
      <c r="D864">
        <v>10</v>
      </c>
      <c r="E864" t="s">
        <v>3875</v>
      </c>
      <c r="F864" t="s">
        <v>24</v>
      </c>
      <c r="G864">
        <v>681</v>
      </c>
      <c r="H864" t="s">
        <v>3884</v>
      </c>
      <c r="I864">
        <v>254</v>
      </c>
      <c r="J864" t="s">
        <v>177</v>
      </c>
      <c r="K864">
        <v>8</v>
      </c>
      <c r="L864">
        <v>18</v>
      </c>
      <c r="M864" t="s">
        <v>357</v>
      </c>
      <c r="N864" t="s">
        <v>3867</v>
      </c>
      <c r="O864">
        <v>1</v>
      </c>
      <c r="P864" t="s">
        <v>3868</v>
      </c>
      <c r="Q864">
        <v>1</v>
      </c>
      <c r="R864" t="s">
        <v>28</v>
      </c>
      <c r="S864">
        <v>6</v>
      </c>
      <c r="T864" t="s">
        <v>34</v>
      </c>
      <c r="U864">
        <v>3.59</v>
      </c>
      <c r="V864">
        <v>3.65</v>
      </c>
    </row>
    <row r="865" spans="1:22" x14ac:dyDescent="0.25">
      <c r="A865" t="s">
        <v>3924</v>
      </c>
      <c r="B865">
        <v>13</v>
      </c>
      <c r="C865">
        <v>7</v>
      </c>
      <c r="D865">
        <v>10</v>
      </c>
      <c r="E865" t="s">
        <v>3875</v>
      </c>
      <c r="F865" t="s">
        <v>24</v>
      </c>
      <c r="G865">
        <v>681</v>
      </c>
      <c r="H865" t="s">
        <v>3884</v>
      </c>
      <c r="I865">
        <v>254</v>
      </c>
      <c r="J865" t="s">
        <v>177</v>
      </c>
      <c r="K865">
        <v>8</v>
      </c>
      <c r="L865">
        <v>18</v>
      </c>
      <c r="M865" t="s">
        <v>357</v>
      </c>
      <c r="N865" t="s">
        <v>3867</v>
      </c>
      <c r="O865">
        <v>1</v>
      </c>
      <c r="P865" t="s">
        <v>3868</v>
      </c>
      <c r="Q865">
        <v>1</v>
      </c>
      <c r="R865" t="s">
        <v>28</v>
      </c>
      <c r="S865">
        <v>2</v>
      </c>
      <c r="T865" t="s">
        <v>30</v>
      </c>
      <c r="U865">
        <v>4.28</v>
      </c>
      <c r="V865">
        <v>4.1500000000000004</v>
      </c>
    </row>
    <row r="866" spans="1:22" x14ac:dyDescent="0.25">
      <c r="A866" t="s">
        <v>3925</v>
      </c>
      <c r="B866">
        <v>13</v>
      </c>
      <c r="C866">
        <v>7</v>
      </c>
      <c r="D866">
        <v>10</v>
      </c>
      <c r="E866" t="s">
        <v>3875</v>
      </c>
      <c r="F866" t="s">
        <v>24</v>
      </c>
      <c r="G866">
        <v>681</v>
      </c>
      <c r="H866" t="s">
        <v>3884</v>
      </c>
      <c r="I866">
        <v>254</v>
      </c>
      <c r="J866" t="s">
        <v>177</v>
      </c>
      <c r="K866">
        <v>8</v>
      </c>
      <c r="L866">
        <v>18</v>
      </c>
      <c r="M866" t="s">
        <v>357</v>
      </c>
      <c r="N866" t="s">
        <v>3867</v>
      </c>
      <c r="O866">
        <v>1</v>
      </c>
      <c r="P866" t="s">
        <v>3868</v>
      </c>
      <c r="Q866">
        <v>1</v>
      </c>
      <c r="R866" t="s">
        <v>28</v>
      </c>
      <c r="S866">
        <v>5</v>
      </c>
      <c r="T866" t="s">
        <v>33</v>
      </c>
      <c r="U866">
        <v>3.1</v>
      </c>
      <c r="V866">
        <v>3.01</v>
      </c>
    </row>
    <row r="867" spans="1:22" x14ac:dyDescent="0.25">
      <c r="A867" t="s">
        <v>3926</v>
      </c>
      <c r="B867">
        <v>13</v>
      </c>
      <c r="C867">
        <v>7</v>
      </c>
      <c r="D867">
        <v>10</v>
      </c>
      <c r="E867" t="s">
        <v>3875</v>
      </c>
      <c r="F867" t="s">
        <v>24</v>
      </c>
      <c r="G867">
        <v>681</v>
      </c>
      <c r="H867" t="s">
        <v>3884</v>
      </c>
      <c r="I867">
        <v>254</v>
      </c>
      <c r="J867" t="s">
        <v>177</v>
      </c>
      <c r="K867">
        <v>8</v>
      </c>
      <c r="L867">
        <v>18</v>
      </c>
      <c r="M867" t="s">
        <v>357</v>
      </c>
      <c r="N867" t="s">
        <v>3867</v>
      </c>
      <c r="O867">
        <v>1</v>
      </c>
      <c r="P867" t="s">
        <v>3868</v>
      </c>
      <c r="Q867">
        <v>1</v>
      </c>
      <c r="R867" t="s">
        <v>28</v>
      </c>
      <c r="S867">
        <v>1</v>
      </c>
      <c r="T867" t="s">
        <v>29</v>
      </c>
      <c r="U867">
        <v>10.6</v>
      </c>
      <c r="V867">
        <v>5.32</v>
      </c>
    </row>
    <row r="868" spans="1:22" x14ac:dyDescent="0.25">
      <c r="A868" t="s">
        <v>3927</v>
      </c>
      <c r="B868">
        <v>13</v>
      </c>
      <c r="C868">
        <v>7</v>
      </c>
      <c r="D868">
        <v>10</v>
      </c>
      <c r="E868" t="s">
        <v>3875</v>
      </c>
      <c r="F868" t="s">
        <v>24</v>
      </c>
      <c r="G868">
        <v>680</v>
      </c>
      <c r="H868" t="s">
        <v>3891</v>
      </c>
      <c r="I868">
        <v>151</v>
      </c>
      <c r="J868" t="s">
        <v>179</v>
      </c>
      <c r="K868">
        <v>8</v>
      </c>
      <c r="L868">
        <v>18</v>
      </c>
      <c r="M868" t="s">
        <v>357</v>
      </c>
      <c r="N868" t="s">
        <v>3867</v>
      </c>
      <c r="O868">
        <v>1</v>
      </c>
      <c r="P868" t="s">
        <v>3868</v>
      </c>
      <c r="Q868">
        <v>1</v>
      </c>
      <c r="R868" t="s">
        <v>28</v>
      </c>
      <c r="S868">
        <v>3</v>
      </c>
      <c r="T868" t="s">
        <v>31</v>
      </c>
      <c r="U868">
        <v>5.27</v>
      </c>
      <c r="V868">
        <v>3.69</v>
      </c>
    </row>
    <row r="869" spans="1:22" x14ac:dyDescent="0.25">
      <c r="A869" t="s">
        <v>3928</v>
      </c>
      <c r="B869">
        <v>13</v>
      </c>
      <c r="C869">
        <v>7</v>
      </c>
      <c r="D869">
        <v>10</v>
      </c>
      <c r="E869" t="s">
        <v>3875</v>
      </c>
      <c r="F869" t="s">
        <v>24</v>
      </c>
      <c r="G869">
        <v>680</v>
      </c>
      <c r="H869" t="s">
        <v>3891</v>
      </c>
      <c r="I869">
        <v>151</v>
      </c>
      <c r="J869" t="s">
        <v>179</v>
      </c>
      <c r="K869">
        <v>8</v>
      </c>
      <c r="L869">
        <v>18</v>
      </c>
      <c r="M869" t="s">
        <v>357</v>
      </c>
      <c r="N869" t="s">
        <v>3867</v>
      </c>
      <c r="O869">
        <v>1</v>
      </c>
      <c r="P869" t="s">
        <v>3868</v>
      </c>
      <c r="Q869">
        <v>1</v>
      </c>
      <c r="R869" t="s">
        <v>28</v>
      </c>
      <c r="S869">
        <v>4</v>
      </c>
      <c r="T869" t="s">
        <v>32</v>
      </c>
      <c r="U869">
        <v>7.41</v>
      </c>
      <c r="V869">
        <v>5.6</v>
      </c>
    </row>
    <row r="870" spans="1:22" x14ac:dyDescent="0.25">
      <c r="A870" t="s">
        <v>3929</v>
      </c>
      <c r="B870">
        <v>13</v>
      </c>
      <c r="C870">
        <v>7</v>
      </c>
      <c r="D870">
        <v>10</v>
      </c>
      <c r="E870" t="s">
        <v>3875</v>
      </c>
      <c r="F870" t="s">
        <v>24</v>
      </c>
      <c r="G870">
        <v>680</v>
      </c>
      <c r="H870" t="s">
        <v>3891</v>
      </c>
      <c r="I870">
        <v>151</v>
      </c>
      <c r="J870" t="s">
        <v>179</v>
      </c>
      <c r="K870">
        <v>8</v>
      </c>
      <c r="L870">
        <v>18</v>
      </c>
      <c r="M870" t="s">
        <v>357</v>
      </c>
      <c r="N870" t="s">
        <v>3867</v>
      </c>
      <c r="O870">
        <v>1</v>
      </c>
      <c r="P870" t="s">
        <v>3868</v>
      </c>
      <c r="Q870">
        <v>1</v>
      </c>
      <c r="R870" t="s">
        <v>28</v>
      </c>
      <c r="S870">
        <v>6</v>
      </c>
      <c r="T870" t="s">
        <v>34</v>
      </c>
      <c r="U870">
        <v>3.94</v>
      </c>
      <c r="V870">
        <v>3.59</v>
      </c>
    </row>
    <row r="871" spans="1:22" x14ac:dyDescent="0.25">
      <c r="A871" t="s">
        <v>3930</v>
      </c>
      <c r="B871">
        <v>13</v>
      </c>
      <c r="C871">
        <v>7</v>
      </c>
      <c r="D871">
        <v>10</v>
      </c>
      <c r="E871" t="s">
        <v>3875</v>
      </c>
      <c r="F871" t="s">
        <v>24</v>
      </c>
      <c r="G871">
        <v>680</v>
      </c>
      <c r="H871" t="s">
        <v>3891</v>
      </c>
      <c r="I871">
        <v>151</v>
      </c>
      <c r="J871" t="s">
        <v>179</v>
      </c>
      <c r="K871">
        <v>8</v>
      </c>
      <c r="L871">
        <v>18</v>
      </c>
      <c r="M871" t="s">
        <v>357</v>
      </c>
      <c r="N871" t="s">
        <v>3867</v>
      </c>
      <c r="O871">
        <v>1</v>
      </c>
      <c r="P871" t="s">
        <v>3868</v>
      </c>
      <c r="Q871">
        <v>1</v>
      </c>
      <c r="R871" t="s">
        <v>28</v>
      </c>
      <c r="S871">
        <v>2</v>
      </c>
      <c r="T871" t="s">
        <v>30</v>
      </c>
      <c r="U871">
        <v>4.26</v>
      </c>
      <c r="V871">
        <v>5.01</v>
      </c>
    </row>
    <row r="872" spans="1:22" x14ac:dyDescent="0.25">
      <c r="A872" t="s">
        <v>3931</v>
      </c>
      <c r="B872">
        <v>13</v>
      </c>
      <c r="C872">
        <v>7</v>
      </c>
      <c r="D872">
        <v>10</v>
      </c>
      <c r="E872" t="s">
        <v>3875</v>
      </c>
      <c r="F872" t="s">
        <v>24</v>
      </c>
      <c r="G872">
        <v>680</v>
      </c>
      <c r="H872" t="s">
        <v>3891</v>
      </c>
      <c r="I872">
        <v>151</v>
      </c>
      <c r="J872" t="s">
        <v>179</v>
      </c>
      <c r="K872">
        <v>8</v>
      </c>
      <c r="L872">
        <v>18</v>
      </c>
      <c r="M872" t="s">
        <v>357</v>
      </c>
      <c r="N872" t="s">
        <v>3867</v>
      </c>
      <c r="O872">
        <v>1</v>
      </c>
      <c r="P872" t="s">
        <v>3868</v>
      </c>
      <c r="Q872">
        <v>1</v>
      </c>
      <c r="R872" t="s">
        <v>28</v>
      </c>
      <c r="S872">
        <v>5</v>
      </c>
      <c r="T872" t="s">
        <v>33</v>
      </c>
      <c r="U872">
        <v>2.93</v>
      </c>
      <c r="V872">
        <v>3.89</v>
      </c>
    </row>
    <row r="873" spans="1:22" x14ac:dyDescent="0.25">
      <c r="A873" t="s">
        <v>3932</v>
      </c>
      <c r="B873">
        <v>13</v>
      </c>
      <c r="C873">
        <v>7</v>
      </c>
      <c r="D873">
        <v>10</v>
      </c>
      <c r="E873" t="s">
        <v>3875</v>
      </c>
      <c r="F873" t="s">
        <v>24</v>
      </c>
      <c r="G873">
        <v>680</v>
      </c>
      <c r="H873" t="s">
        <v>3891</v>
      </c>
      <c r="I873">
        <v>151</v>
      </c>
      <c r="J873" t="s">
        <v>179</v>
      </c>
      <c r="K873">
        <v>8</v>
      </c>
      <c r="L873">
        <v>18</v>
      </c>
      <c r="M873" t="s">
        <v>357</v>
      </c>
      <c r="N873" t="s">
        <v>3867</v>
      </c>
      <c r="O873">
        <v>1</v>
      </c>
      <c r="P873" t="s">
        <v>3868</v>
      </c>
      <c r="Q873">
        <v>1</v>
      </c>
      <c r="R873" t="s">
        <v>28</v>
      </c>
      <c r="S873">
        <v>1</v>
      </c>
      <c r="T873" t="s">
        <v>29</v>
      </c>
      <c r="U873">
        <v>8.2100000000000009</v>
      </c>
      <c r="V873">
        <v>5.29</v>
      </c>
    </row>
    <row r="874" spans="1:22" x14ac:dyDescent="0.25">
      <c r="A874" t="s">
        <v>3933</v>
      </c>
      <c r="B874">
        <v>14</v>
      </c>
      <c r="C874">
        <v>8</v>
      </c>
      <c r="D874">
        <v>10</v>
      </c>
      <c r="E874" t="s">
        <v>3875</v>
      </c>
      <c r="F874" t="s">
        <v>24</v>
      </c>
      <c r="G874">
        <v>681</v>
      </c>
      <c r="H874" t="s">
        <v>3884</v>
      </c>
      <c r="I874">
        <v>254</v>
      </c>
      <c r="J874" t="s">
        <v>177</v>
      </c>
      <c r="K874">
        <v>8</v>
      </c>
      <c r="L874">
        <v>18</v>
      </c>
      <c r="M874" t="s">
        <v>357</v>
      </c>
      <c r="N874" t="s">
        <v>3867</v>
      </c>
      <c r="O874">
        <v>1</v>
      </c>
      <c r="P874" t="s">
        <v>3868</v>
      </c>
      <c r="Q874">
        <v>1</v>
      </c>
      <c r="R874" t="s">
        <v>28</v>
      </c>
      <c r="S874">
        <v>3</v>
      </c>
      <c r="T874" t="s">
        <v>31</v>
      </c>
      <c r="U874">
        <v>6.08</v>
      </c>
      <c r="V874">
        <v>3.56</v>
      </c>
    </row>
    <row r="875" spans="1:22" x14ac:dyDescent="0.25">
      <c r="A875" t="s">
        <v>3934</v>
      </c>
      <c r="B875">
        <v>14</v>
      </c>
      <c r="C875">
        <v>8</v>
      </c>
      <c r="D875">
        <v>10</v>
      </c>
      <c r="E875" t="s">
        <v>3875</v>
      </c>
      <c r="F875" t="s">
        <v>24</v>
      </c>
      <c r="G875">
        <v>681</v>
      </c>
      <c r="H875" t="s">
        <v>3884</v>
      </c>
      <c r="I875">
        <v>254</v>
      </c>
      <c r="J875" t="s">
        <v>177</v>
      </c>
      <c r="K875">
        <v>8</v>
      </c>
      <c r="L875">
        <v>18</v>
      </c>
      <c r="M875" t="s">
        <v>357</v>
      </c>
      <c r="N875" t="s">
        <v>3867</v>
      </c>
      <c r="O875">
        <v>1</v>
      </c>
      <c r="P875" t="s">
        <v>3868</v>
      </c>
      <c r="Q875">
        <v>1</v>
      </c>
      <c r="R875" t="s">
        <v>28</v>
      </c>
      <c r="S875">
        <v>4</v>
      </c>
      <c r="T875" t="s">
        <v>32</v>
      </c>
      <c r="U875">
        <v>7.65</v>
      </c>
      <c r="V875">
        <v>5.43</v>
      </c>
    </row>
    <row r="876" spans="1:22" x14ac:dyDescent="0.25">
      <c r="A876" t="s">
        <v>3935</v>
      </c>
      <c r="B876">
        <v>14</v>
      </c>
      <c r="C876">
        <v>8</v>
      </c>
      <c r="D876">
        <v>10</v>
      </c>
      <c r="E876" t="s">
        <v>3875</v>
      </c>
      <c r="F876" t="s">
        <v>24</v>
      </c>
      <c r="G876">
        <v>681</v>
      </c>
      <c r="H876" t="s">
        <v>3884</v>
      </c>
      <c r="I876">
        <v>254</v>
      </c>
      <c r="J876" t="s">
        <v>177</v>
      </c>
      <c r="K876">
        <v>8</v>
      </c>
      <c r="L876">
        <v>18</v>
      </c>
      <c r="M876" t="s">
        <v>357</v>
      </c>
      <c r="N876" t="s">
        <v>3867</v>
      </c>
      <c r="O876">
        <v>1</v>
      </c>
      <c r="P876" t="s">
        <v>3868</v>
      </c>
      <c r="Q876">
        <v>1</v>
      </c>
      <c r="R876" t="s">
        <v>28</v>
      </c>
      <c r="S876">
        <v>6</v>
      </c>
      <c r="T876" t="s">
        <v>34</v>
      </c>
      <c r="U876">
        <v>3.59</v>
      </c>
      <c r="V876">
        <v>3.65</v>
      </c>
    </row>
    <row r="877" spans="1:22" x14ac:dyDescent="0.25">
      <c r="A877" t="s">
        <v>3936</v>
      </c>
      <c r="B877">
        <v>14</v>
      </c>
      <c r="C877">
        <v>8</v>
      </c>
      <c r="D877">
        <v>10</v>
      </c>
      <c r="E877" t="s">
        <v>3875</v>
      </c>
      <c r="F877" t="s">
        <v>24</v>
      </c>
      <c r="G877">
        <v>681</v>
      </c>
      <c r="H877" t="s">
        <v>3884</v>
      </c>
      <c r="I877">
        <v>254</v>
      </c>
      <c r="J877" t="s">
        <v>177</v>
      </c>
      <c r="K877">
        <v>8</v>
      </c>
      <c r="L877">
        <v>18</v>
      </c>
      <c r="M877" t="s">
        <v>357</v>
      </c>
      <c r="N877" t="s">
        <v>3867</v>
      </c>
      <c r="O877">
        <v>1</v>
      </c>
      <c r="P877" t="s">
        <v>3868</v>
      </c>
      <c r="Q877">
        <v>1</v>
      </c>
      <c r="R877" t="s">
        <v>28</v>
      </c>
      <c r="S877">
        <v>2</v>
      </c>
      <c r="T877" t="s">
        <v>30</v>
      </c>
      <c r="U877">
        <v>4.28</v>
      </c>
      <c r="V877">
        <v>4.1500000000000004</v>
      </c>
    </row>
    <row r="878" spans="1:22" x14ac:dyDescent="0.25">
      <c r="A878" t="s">
        <v>3937</v>
      </c>
      <c r="B878">
        <v>14</v>
      </c>
      <c r="C878">
        <v>8</v>
      </c>
      <c r="D878">
        <v>10</v>
      </c>
      <c r="E878" t="s">
        <v>3875</v>
      </c>
      <c r="F878" t="s">
        <v>24</v>
      </c>
      <c r="G878">
        <v>681</v>
      </c>
      <c r="H878" t="s">
        <v>3884</v>
      </c>
      <c r="I878">
        <v>254</v>
      </c>
      <c r="J878" t="s">
        <v>177</v>
      </c>
      <c r="K878">
        <v>8</v>
      </c>
      <c r="L878">
        <v>18</v>
      </c>
      <c r="M878" t="s">
        <v>357</v>
      </c>
      <c r="N878" t="s">
        <v>3867</v>
      </c>
      <c r="O878">
        <v>1</v>
      </c>
      <c r="P878" t="s">
        <v>3868</v>
      </c>
      <c r="Q878">
        <v>1</v>
      </c>
      <c r="R878" t="s">
        <v>28</v>
      </c>
      <c r="S878">
        <v>5</v>
      </c>
      <c r="T878" t="s">
        <v>33</v>
      </c>
      <c r="U878">
        <v>3.1</v>
      </c>
      <c r="V878">
        <v>3.01</v>
      </c>
    </row>
    <row r="879" spans="1:22" x14ac:dyDescent="0.25">
      <c r="A879" t="s">
        <v>3938</v>
      </c>
      <c r="B879">
        <v>14</v>
      </c>
      <c r="C879">
        <v>8</v>
      </c>
      <c r="D879">
        <v>10</v>
      </c>
      <c r="E879" t="s">
        <v>3875</v>
      </c>
      <c r="F879" t="s">
        <v>24</v>
      </c>
      <c r="G879">
        <v>681</v>
      </c>
      <c r="H879" t="s">
        <v>3884</v>
      </c>
      <c r="I879">
        <v>254</v>
      </c>
      <c r="J879" t="s">
        <v>177</v>
      </c>
      <c r="K879">
        <v>8</v>
      </c>
      <c r="L879">
        <v>18</v>
      </c>
      <c r="M879" t="s">
        <v>357</v>
      </c>
      <c r="N879" t="s">
        <v>3867</v>
      </c>
      <c r="O879">
        <v>1</v>
      </c>
      <c r="P879" t="s">
        <v>3868</v>
      </c>
      <c r="Q879">
        <v>1</v>
      </c>
      <c r="R879" t="s">
        <v>28</v>
      </c>
      <c r="S879">
        <v>1</v>
      </c>
      <c r="T879" t="s">
        <v>29</v>
      </c>
      <c r="U879">
        <v>10.6</v>
      </c>
      <c r="V879">
        <v>5.32</v>
      </c>
    </row>
    <row r="880" spans="1:22" x14ac:dyDescent="0.25">
      <c r="A880" t="s">
        <v>3939</v>
      </c>
      <c r="B880">
        <v>14</v>
      </c>
      <c r="C880">
        <v>8</v>
      </c>
      <c r="D880">
        <v>10</v>
      </c>
      <c r="E880" t="s">
        <v>3875</v>
      </c>
      <c r="F880" t="s">
        <v>24</v>
      </c>
      <c r="G880">
        <v>680</v>
      </c>
      <c r="H880" t="s">
        <v>3891</v>
      </c>
      <c r="I880">
        <v>151</v>
      </c>
      <c r="J880" t="s">
        <v>179</v>
      </c>
      <c r="K880">
        <v>8</v>
      </c>
      <c r="L880">
        <v>18</v>
      </c>
      <c r="M880" t="s">
        <v>357</v>
      </c>
      <c r="N880" t="s">
        <v>3867</v>
      </c>
      <c r="O880">
        <v>1</v>
      </c>
      <c r="P880" t="s">
        <v>3868</v>
      </c>
      <c r="Q880">
        <v>1</v>
      </c>
      <c r="R880" t="s">
        <v>28</v>
      </c>
      <c r="S880">
        <v>3</v>
      </c>
      <c r="T880" t="s">
        <v>31</v>
      </c>
      <c r="U880">
        <v>5.27</v>
      </c>
      <c r="V880">
        <v>3.69</v>
      </c>
    </row>
    <row r="881" spans="1:22" x14ac:dyDescent="0.25">
      <c r="A881" t="s">
        <v>3940</v>
      </c>
      <c r="B881">
        <v>14</v>
      </c>
      <c r="C881">
        <v>8</v>
      </c>
      <c r="D881">
        <v>10</v>
      </c>
      <c r="E881" t="s">
        <v>3875</v>
      </c>
      <c r="F881" t="s">
        <v>24</v>
      </c>
      <c r="G881">
        <v>680</v>
      </c>
      <c r="H881" t="s">
        <v>3891</v>
      </c>
      <c r="I881">
        <v>151</v>
      </c>
      <c r="J881" t="s">
        <v>179</v>
      </c>
      <c r="K881">
        <v>8</v>
      </c>
      <c r="L881">
        <v>18</v>
      </c>
      <c r="M881" t="s">
        <v>357</v>
      </c>
      <c r="N881" t="s">
        <v>3867</v>
      </c>
      <c r="O881">
        <v>1</v>
      </c>
      <c r="P881" t="s">
        <v>3868</v>
      </c>
      <c r="Q881">
        <v>1</v>
      </c>
      <c r="R881" t="s">
        <v>28</v>
      </c>
      <c r="S881">
        <v>4</v>
      </c>
      <c r="T881" t="s">
        <v>32</v>
      </c>
      <c r="U881">
        <v>7.41</v>
      </c>
      <c r="V881">
        <v>5.6</v>
      </c>
    </row>
    <row r="882" spans="1:22" x14ac:dyDescent="0.25">
      <c r="A882" t="s">
        <v>3941</v>
      </c>
      <c r="B882">
        <v>14</v>
      </c>
      <c r="C882">
        <v>8</v>
      </c>
      <c r="D882">
        <v>10</v>
      </c>
      <c r="E882" t="s">
        <v>3875</v>
      </c>
      <c r="F882" t="s">
        <v>24</v>
      </c>
      <c r="G882">
        <v>680</v>
      </c>
      <c r="H882" t="s">
        <v>3891</v>
      </c>
      <c r="I882">
        <v>151</v>
      </c>
      <c r="J882" t="s">
        <v>179</v>
      </c>
      <c r="K882">
        <v>8</v>
      </c>
      <c r="L882">
        <v>18</v>
      </c>
      <c r="M882" t="s">
        <v>357</v>
      </c>
      <c r="N882" t="s">
        <v>3867</v>
      </c>
      <c r="O882">
        <v>1</v>
      </c>
      <c r="P882" t="s">
        <v>3868</v>
      </c>
      <c r="Q882">
        <v>1</v>
      </c>
      <c r="R882" t="s">
        <v>28</v>
      </c>
      <c r="S882">
        <v>6</v>
      </c>
      <c r="T882" t="s">
        <v>34</v>
      </c>
      <c r="U882">
        <v>3.94</v>
      </c>
      <c r="V882">
        <v>3.59</v>
      </c>
    </row>
    <row r="883" spans="1:22" x14ac:dyDescent="0.25">
      <c r="A883" t="s">
        <v>3942</v>
      </c>
      <c r="B883">
        <v>14</v>
      </c>
      <c r="C883">
        <v>8</v>
      </c>
      <c r="D883">
        <v>10</v>
      </c>
      <c r="E883" t="s">
        <v>3875</v>
      </c>
      <c r="F883" t="s">
        <v>24</v>
      </c>
      <c r="G883">
        <v>680</v>
      </c>
      <c r="H883" t="s">
        <v>3891</v>
      </c>
      <c r="I883">
        <v>151</v>
      </c>
      <c r="J883" t="s">
        <v>179</v>
      </c>
      <c r="K883">
        <v>8</v>
      </c>
      <c r="L883">
        <v>18</v>
      </c>
      <c r="M883" t="s">
        <v>357</v>
      </c>
      <c r="N883" t="s">
        <v>3867</v>
      </c>
      <c r="O883">
        <v>1</v>
      </c>
      <c r="P883" t="s">
        <v>3868</v>
      </c>
      <c r="Q883">
        <v>1</v>
      </c>
      <c r="R883" t="s">
        <v>28</v>
      </c>
      <c r="S883">
        <v>2</v>
      </c>
      <c r="T883" t="s">
        <v>30</v>
      </c>
      <c r="U883">
        <v>4.26</v>
      </c>
      <c r="V883">
        <v>5.01</v>
      </c>
    </row>
    <row r="884" spans="1:22" x14ac:dyDescent="0.25">
      <c r="A884" t="s">
        <v>3943</v>
      </c>
      <c r="B884">
        <v>14</v>
      </c>
      <c r="C884">
        <v>8</v>
      </c>
      <c r="D884">
        <v>10</v>
      </c>
      <c r="E884" t="s">
        <v>3875</v>
      </c>
      <c r="F884" t="s">
        <v>24</v>
      </c>
      <c r="G884">
        <v>680</v>
      </c>
      <c r="H884" t="s">
        <v>3891</v>
      </c>
      <c r="I884">
        <v>151</v>
      </c>
      <c r="J884" t="s">
        <v>179</v>
      </c>
      <c r="K884">
        <v>8</v>
      </c>
      <c r="L884">
        <v>18</v>
      </c>
      <c r="M884" t="s">
        <v>357</v>
      </c>
      <c r="N884" t="s">
        <v>3867</v>
      </c>
      <c r="O884">
        <v>1</v>
      </c>
      <c r="P884" t="s">
        <v>3868</v>
      </c>
      <c r="Q884">
        <v>1</v>
      </c>
      <c r="R884" t="s">
        <v>28</v>
      </c>
      <c r="S884">
        <v>5</v>
      </c>
      <c r="T884" t="s">
        <v>33</v>
      </c>
      <c r="U884">
        <v>2.93</v>
      </c>
      <c r="V884">
        <v>3.89</v>
      </c>
    </row>
    <row r="885" spans="1:22" x14ac:dyDescent="0.25">
      <c r="A885" t="s">
        <v>3944</v>
      </c>
      <c r="B885">
        <v>14</v>
      </c>
      <c r="C885">
        <v>8</v>
      </c>
      <c r="D885">
        <v>10</v>
      </c>
      <c r="E885" t="s">
        <v>3875</v>
      </c>
      <c r="F885" t="s">
        <v>24</v>
      </c>
      <c r="G885">
        <v>680</v>
      </c>
      <c r="H885" t="s">
        <v>3891</v>
      </c>
      <c r="I885">
        <v>151</v>
      </c>
      <c r="J885" t="s">
        <v>179</v>
      </c>
      <c r="K885">
        <v>8</v>
      </c>
      <c r="L885">
        <v>18</v>
      </c>
      <c r="M885" t="s">
        <v>357</v>
      </c>
      <c r="N885" t="s">
        <v>3867</v>
      </c>
      <c r="O885">
        <v>1</v>
      </c>
      <c r="P885" t="s">
        <v>3868</v>
      </c>
      <c r="Q885">
        <v>1</v>
      </c>
      <c r="R885" t="s">
        <v>28</v>
      </c>
      <c r="S885">
        <v>1</v>
      </c>
      <c r="T885" t="s">
        <v>29</v>
      </c>
      <c r="U885">
        <v>8.2100000000000009</v>
      </c>
      <c r="V885">
        <v>5.29</v>
      </c>
    </row>
    <row r="886" spans="1:22" x14ac:dyDescent="0.25">
      <c r="A886" t="s">
        <v>3945</v>
      </c>
      <c r="B886">
        <v>15</v>
      </c>
      <c r="C886">
        <v>9</v>
      </c>
      <c r="D886">
        <v>10</v>
      </c>
      <c r="E886" t="s">
        <v>3875</v>
      </c>
      <c r="F886" t="s">
        <v>24</v>
      </c>
      <c r="G886">
        <v>681</v>
      </c>
      <c r="H886" t="s">
        <v>3884</v>
      </c>
      <c r="I886">
        <v>254</v>
      </c>
      <c r="J886" t="s">
        <v>177</v>
      </c>
      <c r="K886">
        <v>8</v>
      </c>
      <c r="L886">
        <v>18</v>
      </c>
      <c r="M886" t="s">
        <v>357</v>
      </c>
      <c r="N886" t="s">
        <v>3867</v>
      </c>
      <c r="O886">
        <v>1</v>
      </c>
      <c r="P886" t="s">
        <v>3868</v>
      </c>
      <c r="Q886">
        <v>1</v>
      </c>
      <c r="R886" t="s">
        <v>28</v>
      </c>
      <c r="S886">
        <v>3</v>
      </c>
      <c r="T886" t="s">
        <v>31</v>
      </c>
      <c r="U886">
        <v>6.08</v>
      </c>
      <c r="V886">
        <v>3.56</v>
      </c>
    </row>
    <row r="887" spans="1:22" x14ac:dyDescent="0.25">
      <c r="A887" t="s">
        <v>3946</v>
      </c>
      <c r="B887">
        <v>15</v>
      </c>
      <c r="C887">
        <v>9</v>
      </c>
      <c r="D887">
        <v>10</v>
      </c>
      <c r="E887" t="s">
        <v>3875</v>
      </c>
      <c r="F887" t="s">
        <v>24</v>
      </c>
      <c r="G887">
        <v>681</v>
      </c>
      <c r="H887" t="s">
        <v>3884</v>
      </c>
      <c r="I887">
        <v>254</v>
      </c>
      <c r="J887" t="s">
        <v>177</v>
      </c>
      <c r="K887">
        <v>8</v>
      </c>
      <c r="L887">
        <v>18</v>
      </c>
      <c r="M887" t="s">
        <v>357</v>
      </c>
      <c r="N887" t="s">
        <v>3867</v>
      </c>
      <c r="O887">
        <v>1</v>
      </c>
      <c r="P887" t="s">
        <v>3868</v>
      </c>
      <c r="Q887">
        <v>1</v>
      </c>
      <c r="R887" t="s">
        <v>28</v>
      </c>
      <c r="S887">
        <v>4</v>
      </c>
      <c r="T887" t="s">
        <v>32</v>
      </c>
      <c r="U887">
        <v>7.65</v>
      </c>
      <c r="V887">
        <v>5.43</v>
      </c>
    </row>
    <row r="888" spans="1:22" x14ac:dyDescent="0.25">
      <c r="A888" t="s">
        <v>3947</v>
      </c>
      <c r="B888">
        <v>15</v>
      </c>
      <c r="C888">
        <v>9</v>
      </c>
      <c r="D888">
        <v>10</v>
      </c>
      <c r="E888" t="s">
        <v>3875</v>
      </c>
      <c r="F888" t="s">
        <v>24</v>
      </c>
      <c r="G888">
        <v>681</v>
      </c>
      <c r="H888" t="s">
        <v>3884</v>
      </c>
      <c r="I888">
        <v>254</v>
      </c>
      <c r="J888" t="s">
        <v>177</v>
      </c>
      <c r="K888">
        <v>8</v>
      </c>
      <c r="L888">
        <v>18</v>
      </c>
      <c r="M888" t="s">
        <v>357</v>
      </c>
      <c r="N888" t="s">
        <v>3867</v>
      </c>
      <c r="O888">
        <v>1</v>
      </c>
      <c r="P888" t="s">
        <v>3868</v>
      </c>
      <c r="Q888">
        <v>1</v>
      </c>
      <c r="R888" t="s">
        <v>28</v>
      </c>
      <c r="S888">
        <v>6</v>
      </c>
      <c r="T888" t="s">
        <v>34</v>
      </c>
      <c r="U888">
        <v>3.59</v>
      </c>
      <c r="V888">
        <v>3.65</v>
      </c>
    </row>
    <row r="889" spans="1:22" x14ac:dyDescent="0.25">
      <c r="A889" t="s">
        <v>3948</v>
      </c>
      <c r="B889">
        <v>15</v>
      </c>
      <c r="C889">
        <v>9</v>
      </c>
      <c r="D889">
        <v>10</v>
      </c>
      <c r="E889" t="s">
        <v>3875</v>
      </c>
      <c r="F889" t="s">
        <v>24</v>
      </c>
      <c r="G889">
        <v>681</v>
      </c>
      <c r="H889" t="s">
        <v>3884</v>
      </c>
      <c r="I889">
        <v>254</v>
      </c>
      <c r="J889" t="s">
        <v>177</v>
      </c>
      <c r="K889">
        <v>8</v>
      </c>
      <c r="L889">
        <v>18</v>
      </c>
      <c r="M889" t="s">
        <v>357</v>
      </c>
      <c r="N889" t="s">
        <v>3867</v>
      </c>
      <c r="O889">
        <v>1</v>
      </c>
      <c r="P889" t="s">
        <v>3868</v>
      </c>
      <c r="Q889">
        <v>1</v>
      </c>
      <c r="R889" t="s">
        <v>28</v>
      </c>
      <c r="S889">
        <v>2</v>
      </c>
      <c r="T889" t="s">
        <v>30</v>
      </c>
      <c r="U889">
        <v>4.28</v>
      </c>
      <c r="V889">
        <v>4.1500000000000004</v>
      </c>
    </row>
    <row r="890" spans="1:22" x14ac:dyDescent="0.25">
      <c r="A890" t="s">
        <v>3949</v>
      </c>
      <c r="B890">
        <v>15</v>
      </c>
      <c r="C890">
        <v>9</v>
      </c>
      <c r="D890">
        <v>10</v>
      </c>
      <c r="E890" t="s">
        <v>3875</v>
      </c>
      <c r="F890" t="s">
        <v>24</v>
      </c>
      <c r="G890">
        <v>681</v>
      </c>
      <c r="H890" t="s">
        <v>3884</v>
      </c>
      <c r="I890">
        <v>254</v>
      </c>
      <c r="J890" t="s">
        <v>177</v>
      </c>
      <c r="K890">
        <v>8</v>
      </c>
      <c r="L890">
        <v>18</v>
      </c>
      <c r="M890" t="s">
        <v>357</v>
      </c>
      <c r="N890" t="s">
        <v>3867</v>
      </c>
      <c r="O890">
        <v>1</v>
      </c>
      <c r="P890" t="s">
        <v>3868</v>
      </c>
      <c r="Q890">
        <v>1</v>
      </c>
      <c r="R890" t="s">
        <v>28</v>
      </c>
      <c r="S890">
        <v>5</v>
      </c>
      <c r="T890" t="s">
        <v>33</v>
      </c>
      <c r="U890">
        <v>3.1</v>
      </c>
      <c r="V890">
        <v>3.01</v>
      </c>
    </row>
    <row r="891" spans="1:22" x14ac:dyDescent="0.25">
      <c r="A891" t="s">
        <v>3950</v>
      </c>
      <c r="B891">
        <v>15</v>
      </c>
      <c r="C891">
        <v>9</v>
      </c>
      <c r="D891">
        <v>10</v>
      </c>
      <c r="E891" t="s">
        <v>3875</v>
      </c>
      <c r="F891" t="s">
        <v>24</v>
      </c>
      <c r="G891">
        <v>681</v>
      </c>
      <c r="H891" t="s">
        <v>3884</v>
      </c>
      <c r="I891">
        <v>254</v>
      </c>
      <c r="J891" t="s">
        <v>177</v>
      </c>
      <c r="K891">
        <v>8</v>
      </c>
      <c r="L891">
        <v>18</v>
      </c>
      <c r="M891" t="s">
        <v>357</v>
      </c>
      <c r="N891" t="s">
        <v>3867</v>
      </c>
      <c r="O891">
        <v>1</v>
      </c>
      <c r="P891" t="s">
        <v>3868</v>
      </c>
      <c r="Q891">
        <v>1</v>
      </c>
      <c r="R891" t="s">
        <v>28</v>
      </c>
      <c r="S891">
        <v>1</v>
      </c>
      <c r="T891" t="s">
        <v>29</v>
      </c>
      <c r="U891">
        <v>10.6</v>
      </c>
      <c r="V891">
        <v>5.32</v>
      </c>
    </row>
    <row r="892" spans="1:22" x14ac:dyDescent="0.25">
      <c r="A892" t="s">
        <v>3951</v>
      </c>
      <c r="B892">
        <v>15</v>
      </c>
      <c r="C892">
        <v>9</v>
      </c>
      <c r="D892">
        <v>10</v>
      </c>
      <c r="E892" t="s">
        <v>3875</v>
      </c>
      <c r="F892" t="s">
        <v>24</v>
      </c>
      <c r="G892">
        <v>680</v>
      </c>
      <c r="H892" t="s">
        <v>3891</v>
      </c>
      <c r="I892">
        <v>151</v>
      </c>
      <c r="J892" t="s">
        <v>179</v>
      </c>
      <c r="K892">
        <v>8</v>
      </c>
      <c r="L892">
        <v>18</v>
      </c>
      <c r="M892" t="s">
        <v>357</v>
      </c>
      <c r="N892" t="s">
        <v>3867</v>
      </c>
      <c r="O892">
        <v>1</v>
      </c>
      <c r="P892" t="s">
        <v>3868</v>
      </c>
      <c r="Q892">
        <v>1</v>
      </c>
      <c r="R892" t="s">
        <v>28</v>
      </c>
      <c r="S892">
        <v>3</v>
      </c>
      <c r="T892" t="s">
        <v>31</v>
      </c>
      <c r="U892">
        <v>5.27</v>
      </c>
      <c r="V892">
        <v>3.69</v>
      </c>
    </row>
    <row r="893" spans="1:22" x14ac:dyDescent="0.25">
      <c r="A893" t="s">
        <v>3952</v>
      </c>
      <c r="B893">
        <v>15</v>
      </c>
      <c r="C893">
        <v>9</v>
      </c>
      <c r="D893">
        <v>10</v>
      </c>
      <c r="E893" t="s">
        <v>3875</v>
      </c>
      <c r="F893" t="s">
        <v>24</v>
      </c>
      <c r="G893">
        <v>680</v>
      </c>
      <c r="H893" t="s">
        <v>3891</v>
      </c>
      <c r="I893">
        <v>151</v>
      </c>
      <c r="J893" t="s">
        <v>179</v>
      </c>
      <c r="K893">
        <v>8</v>
      </c>
      <c r="L893">
        <v>18</v>
      </c>
      <c r="M893" t="s">
        <v>357</v>
      </c>
      <c r="N893" t="s">
        <v>3867</v>
      </c>
      <c r="O893">
        <v>1</v>
      </c>
      <c r="P893" t="s">
        <v>3868</v>
      </c>
      <c r="Q893">
        <v>1</v>
      </c>
      <c r="R893" t="s">
        <v>28</v>
      </c>
      <c r="S893">
        <v>4</v>
      </c>
      <c r="T893" t="s">
        <v>32</v>
      </c>
      <c r="U893">
        <v>7.41</v>
      </c>
      <c r="V893">
        <v>5.6</v>
      </c>
    </row>
    <row r="894" spans="1:22" x14ac:dyDescent="0.25">
      <c r="A894" t="s">
        <v>3953</v>
      </c>
      <c r="B894">
        <v>15</v>
      </c>
      <c r="C894">
        <v>9</v>
      </c>
      <c r="D894">
        <v>10</v>
      </c>
      <c r="E894" t="s">
        <v>3875</v>
      </c>
      <c r="F894" t="s">
        <v>24</v>
      </c>
      <c r="G894">
        <v>680</v>
      </c>
      <c r="H894" t="s">
        <v>3891</v>
      </c>
      <c r="I894">
        <v>151</v>
      </c>
      <c r="J894" t="s">
        <v>179</v>
      </c>
      <c r="K894">
        <v>8</v>
      </c>
      <c r="L894">
        <v>18</v>
      </c>
      <c r="M894" t="s">
        <v>357</v>
      </c>
      <c r="N894" t="s">
        <v>3867</v>
      </c>
      <c r="O894">
        <v>1</v>
      </c>
      <c r="P894" t="s">
        <v>3868</v>
      </c>
      <c r="Q894">
        <v>1</v>
      </c>
      <c r="R894" t="s">
        <v>28</v>
      </c>
      <c r="S894">
        <v>6</v>
      </c>
      <c r="T894" t="s">
        <v>34</v>
      </c>
      <c r="U894">
        <v>3.94</v>
      </c>
      <c r="V894">
        <v>3.59</v>
      </c>
    </row>
    <row r="895" spans="1:22" x14ac:dyDescent="0.25">
      <c r="A895" t="s">
        <v>3954</v>
      </c>
      <c r="B895">
        <v>15</v>
      </c>
      <c r="C895">
        <v>9</v>
      </c>
      <c r="D895">
        <v>10</v>
      </c>
      <c r="E895" t="s">
        <v>3875</v>
      </c>
      <c r="F895" t="s">
        <v>24</v>
      </c>
      <c r="G895">
        <v>680</v>
      </c>
      <c r="H895" t="s">
        <v>3891</v>
      </c>
      <c r="I895">
        <v>151</v>
      </c>
      <c r="J895" t="s">
        <v>179</v>
      </c>
      <c r="K895">
        <v>8</v>
      </c>
      <c r="L895">
        <v>18</v>
      </c>
      <c r="M895" t="s">
        <v>357</v>
      </c>
      <c r="N895" t="s">
        <v>3867</v>
      </c>
      <c r="O895">
        <v>1</v>
      </c>
      <c r="P895" t="s">
        <v>3868</v>
      </c>
      <c r="Q895">
        <v>1</v>
      </c>
      <c r="R895" t="s">
        <v>28</v>
      </c>
      <c r="S895">
        <v>2</v>
      </c>
      <c r="T895" t="s">
        <v>30</v>
      </c>
      <c r="U895">
        <v>4.26</v>
      </c>
      <c r="V895">
        <v>5.01</v>
      </c>
    </row>
    <row r="896" spans="1:22" x14ac:dyDescent="0.25">
      <c r="A896" t="s">
        <v>3955</v>
      </c>
      <c r="B896">
        <v>15</v>
      </c>
      <c r="C896">
        <v>9</v>
      </c>
      <c r="D896">
        <v>10</v>
      </c>
      <c r="E896" t="s">
        <v>3875</v>
      </c>
      <c r="F896" t="s">
        <v>24</v>
      </c>
      <c r="G896">
        <v>680</v>
      </c>
      <c r="H896" t="s">
        <v>3891</v>
      </c>
      <c r="I896">
        <v>151</v>
      </c>
      <c r="J896" t="s">
        <v>179</v>
      </c>
      <c r="K896">
        <v>8</v>
      </c>
      <c r="L896">
        <v>18</v>
      </c>
      <c r="M896" t="s">
        <v>357</v>
      </c>
      <c r="N896" t="s">
        <v>3867</v>
      </c>
      <c r="O896">
        <v>1</v>
      </c>
      <c r="P896" t="s">
        <v>3868</v>
      </c>
      <c r="Q896">
        <v>1</v>
      </c>
      <c r="R896" t="s">
        <v>28</v>
      </c>
      <c r="S896">
        <v>5</v>
      </c>
      <c r="T896" t="s">
        <v>33</v>
      </c>
      <c r="U896">
        <v>2.93</v>
      </c>
      <c r="V896">
        <v>3.89</v>
      </c>
    </row>
    <row r="897" spans="1:22" x14ac:dyDescent="0.25">
      <c r="A897" t="s">
        <v>3956</v>
      </c>
      <c r="B897">
        <v>15</v>
      </c>
      <c r="C897">
        <v>9</v>
      </c>
      <c r="D897">
        <v>10</v>
      </c>
      <c r="E897" t="s">
        <v>3875</v>
      </c>
      <c r="F897" t="s">
        <v>24</v>
      </c>
      <c r="G897">
        <v>680</v>
      </c>
      <c r="H897" t="s">
        <v>3891</v>
      </c>
      <c r="I897">
        <v>151</v>
      </c>
      <c r="J897" t="s">
        <v>179</v>
      </c>
      <c r="K897">
        <v>8</v>
      </c>
      <c r="L897">
        <v>18</v>
      </c>
      <c r="M897" t="s">
        <v>357</v>
      </c>
      <c r="N897" t="s">
        <v>3867</v>
      </c>
      <c r="O897">
        <v>1</v>
      </c>
      <c r="P897" t="s">
        <v>3868</v>
      </c>
      <c r="Q897">
        <v>1</v>
      </c>
      <c r="R897" t="s">
        <v>28</v>
      </c>
      <c r="S897">
        <v>1</v>
      </c>
      <c r="T897" t="s">
        <v>29</v>
      </c>
      <c r="U897">
        <v>8.2100000000000009</v>
      </c>
      <c r="V897">
        <v>5.29</v>
      </c>
    </row>
    <row r="898" spans="1:22" x14ac:dyDescent="0.25">
      <c r="A898" t="s">
        <v>3957</v>
      </c>
      <c r="B898">
        <v>16</v>
      </c>
      <c r="C898">
        <v>10</v>
      </c>
      <c r="D898">
        <v>10</v>
      </c>
      <c r="E898" t="s">
        <v>3875</v>
      </c>
      <c r="F898" t="s">
        <v>24</v>
      </c>
      <c r="G898">
        <v>681</v>
      </c>
      <c r="H898" t="s">
        <v>3884</v>
      </c>
      <c r="I898">
        <v>254</v>
      </c>
      <c r="J898" t="s">
        <v>177</v>
      </c>
      <c r="K898">
        <v>8</v>
      </c>
      <c r="L898">
        <v>18</v>
      </c>
      <c r="M898" t="s">
        <v>357</v>
      </c>
      <c r="N898" t="s">
        <v>3867</v>
      </c>
      <c r="O898">
        <v>1</v>
      </c>
      <c r="P898" t="s">
        <v>3868</v>
      </c>
      <c r="Q898">
        <v>1</v>
      </c>
      <c r="R898" t="s">
        <v>28</v>
      </c>
      <c r="S898">
        <v>3</v>
      </c>
      <c r="T898" t="s">
        <v>31</v>
      </c>
      <c r="U898">
        <v>6.08</v>
      </c>
      <c r="V898">
        <v>3.56</v>
      </c>
    </row>
    <row r="899" spans="1:22" x14ac:dyDescent="0.25">
      <c r="A899" t="s">
        <v>3958</v>
      </c>
      <c r="B899">
        <v>16</v>
      </c>
      <c r="C899">
        <v>10</v>
      </c>
      <c r="D899">
        <v>10</v>
      </c>
      <c r="E899" t="s">
        <v>3875</v>
      </c>
      <c r="F899" t="s">
        <v>24</v>
      </c>
      <c r="G899">
        <v>681</v>
      </c>
      <c r="H899" t="s">
        <v>3884</v>
      </c>
      <c r="I899">
        <v>254</v>
      </c>
      <c r="J899" t="s">
        <v>177</v>
      </c>
      <c r="K899">
        <v>8</v>
      </c>
      <c r="L899">
        <v>18</v>
      </c>
      <c r="M899" t="s">
        <v>357</v>
      </c>
      <c r="N899" t="s">
        <v>3867</v>
      </c>
      <c r="O899">
        <v>1</v>
      </c>
      <c r="P899" t="s">
        <v>3868</v>
      </c>
      <c r="Q899">
        <v>1</v>
      </c>
      <c r="R899" t="s">
        <v>28</v>
      </c>
      <c r="S899">
        <v>4</v>
      </c>
      <c r="T899" t="s">
        <v>32</v>
      </c>
      <c r="U899">
        <v>7.65</v>
      </c>
      <c r="V899">
        <v>5.43</v>
      </c>
    </row>
    <row r="900" spans="1:22" x14ac:dyDescent="0.25">
      <c r="A900" t="s">
        <v>3959</v>
      </c>
      <c r="B900">
        <v>16</v>
      </c>
      <c r="C900">
        <v>10</v>
      </c>
      <c r="D900">
        <v>10</v>
      </c>
      <c r="E900" t="s">
        <v>3875</v>
      </c>
      <c r="F900" t="s">
        <v>24</v>
      </c>
      <c r="G900">
        <v>681</v>
      </c>
      <c r="H900" t="s">
        <v>3884</v>
      </c>
      <c r="I900">
        <v>254</v>
      </c>
      <c r="J900" t="s">
        <v>177</v>
      </c>
      <c r="K900">
        <v>8</v>
      </c>
      <c r="L900">
        <v>18</v>
      </c>
      <c r="M900" t="s">
        <v>357</v>
      </c>
      <c r="N900" t="s">
        <v>3867</v>
      </c>
      <c r="O900">
        <v>1</v>
      </c>
      <c r="P900" t="s">
        <v>3868</v>
      </c>
      <c r="Q900">
        <v>1</v>
      </c>
      <c r="R900" t="s">
        <v>28</v>
      </c>
      <c r="S900">
        <v>6</v>
      </c>
      <c r="T900" t="s">
        <v>34</v>
      </c>
      <c r="U900">
        <v>3.59</v>
      </c>
      <c r="V900">
        <v>3.65</v>
      </c>
    </row>
    <row r="901" spans="1:22" x14ac:dyDescent="0.25">
      <c r="A901" t="s">
        <v>3960</v>
      </c>
      <c r="B901">
        <v>16</v>
      </c>
      <c r="C901">
        <v>10</v>
      </c>
      <c r="D901">
        <v>10</v>
      </c>
      <c r="E901" t="s">
        <v>3875</v>
      </c>
      <c r="F901" t="s">
        <v>24</v>
      </c>
      <c r="G901">
        <v>681</v>
      </c>
      <c r="H901" t="s">
        <v>3884</v>
      </c>
      <c r="I901">
        <v>254</v>
      </c>
      <c r="J901" t="s">
        <v>177</v>
      </c>
      <c r="K901">
        <v>8</v>
      </c>
      <c r="L901">
        <v>18</v>
      </c>
      <c r="M901" t="s">
        <v>357</v>
      </c>
      <c r="N901" t="s">
        <v>3867</v>
      </c>
      <c r="O901">
        <v>1</v>
      </c>
      <c r="P901" t="s">
        <v>3868</v>
      </c>
      <c r="Q901">
        <v>1</v>
      </c>
      <c r="R901" t="s">
        <v>28</v>
      </c>
      <c r="S901">
        <v>2</v>
      </c>
      <c r="T901" t="s">
        <v>30</v>
      </c>
      <c r="U901">
        <v>4.28</v>
      </c>
      <c r="V901">
        <v>4.1500000000000004</v>
      </c>
    </row>
    <row r="902" spans="1:22" x14ac:dyDescent="0.25">
      <c r="A902" t="s">
        <v>3961</v>
      </c>
      <c r="B902">
        <v>16</v>
      </c>
      <c r="C902">
        <v>10</v>
      </c>
      <c r="D902">
        <v>10</v>
      </c>
      <c r="E902" t="s">
        <v>3875</v>
      </c>
      <c r="F902" t="s">
        <v>24</v>
      </c>
      <c r="G902">
        <v>681</v>
      </c>
      <c r="H902" t="s">
        <v>3884</v>
      </c>
      <c r="I902">
        <v>254</v>
      </c>
      <c r="J902" t="s">
        <v>177</v>
      </c>
      <c r="K902">
        <v>8</v>
      </c>
      <c r="L902">
        <v>18</v>
      </c>
      <c r="M902" t="s">
        <v>357</v>
      </c>
      <c r="N902" t="s">
        <v>3867</v>
      </c>
      <c r="O902">
        <v>1</v>
      </c>
      <c r="P902" t="s">
        <v>3868</v>
      </c>
      <c r="Q902">
        <v>1</v>
      </c>
      <c r="R902" t="s">
        <v>28</v>
      </c>
      <c r="S902">
        <v>5</v>
      </c>
      <c r="T902" t="s">
        <v>33</v>
      </c>
      <c r="U902">
        <v>3.1</v>
      </c>
      <c r="V902">
        <v>3.01</v>
      </c>
    </row>
    <row r="903" spans="1:22" x14ac:dyDescent="0.25">
      <c r="A903" t="s">
        <v>3962</v>
      </c>
      <c r="B903">
        <v>16</v>
      </c>
      <c r="C903">
        <v>10</v>
      </c>
      <c r="D903">
        <v>10</v>
      </c>
      <c r="E903" t="s">
        <v>3875</v>
      </c>
      <c r="F903" t="s">
        <v>24</v>
      </c>
      <c r="G903">
        <v>681</v>
      </c>
      <c r="H903" t="s">
        <v>3884</v>
      </c>
      <c r="I903">
        <v>254</v>
      </c>
      <c r="J903" t="s">
        <v>177</v>
      </c>
      <c r="K903">
        <v>8</v>
      </c>
      <c r="L903">
        <v>18</v>
      </c>
      <c r="M903" t="s">
        <v>357</v>
      </c>
      <c r="N903" t="s">
        <v>3867</v>
      </c>
      <c r="O903">
        <v>1</v>
      </c>
      <c r="P903" t="s">
        <v>3868</v>
      </c>
      <c r="Q903">
        <v>1</v>
      </c>
      <c r="R903" t="s">
        <v>28</v>
      </c>
      <c r="S903">
        <v>1</v>
      </c>
      <c r="T903" t="s">
        <v>29</v>
      </c>
      <c r="U903">
        <v>10.6</v>
      </c>
      <c r="V903">
        <v>5.32</v>
      </c>
    </row>
    <row r="904" spans="1:22" x14ac:dyDescent="0.25">
      <c r="A904" t="s">
        <v>3963</v>
      </c>
      <c r="B904">
        <v>16</v>
      </c>
      <c r="C904">
        <v>10</v>
      </c>
      <c r="D904">
        <v>10</v>
      </c>
      <c r="E904" t="s">
        <v>3875</v>
      </c>
      <c r="F904" t="s">
        <v>24</v>
      </c>
      <c r="G904">
        <v>680</v>
      </c>
      <c r="H904" t="s">
        <v>3891</v>
      </c>
      <c r="I904">
        <v>151</v>
      </c>
      <c r="J904" t="s">
        <v>179</v>
      </c>
      <c r="K904">
        <v>8</v>
      </c>
      <c r="L904">
        <v>18</v>
      </c>
      <c r="M904" t="s">
        <v>357</v>
      </c>
      <c r="N904" t="s">
        <v>3867</v>
      </c>
      <c r="O904">
        <v>1</v>
      </c>
      <c r="P904" t="s">
        <v>3868</v>
      </c>
      <c r="Q904">
        <v>1</v>
      </c>
      <c r="R904" t="s">
        <v>28</v>
      </c>
      <c r="S904">
        <v>3</v>
      </c>
      <c r="T904" t="s">
        <v>31</v>
      </c>
      <c r="U904">
        <v>5.27</v>
      </c>
      <c r="V904">
        <v>3.69</v>
      </c>
    </row>
    <row r="905" spans="1:22" x14ac:dyDescent="0.25">
      <c r="A905" t="s">
        <v>3964</v>
      </c>
      <c r="B905">
        <v>16</v>
      </c>
      <c r="C905">
        <v>10</v>
      </c>
      <c r="D905">
        <v>10</v>
      </c>
      <c r="E905" t="s">
        <v>3875</v>
      </c>
      <c r="F905" t="s">
        <v>24</v>
      </c>
      <c r="G905">
        <v>680</v>
      </c>
      <c r="H905" t="s">
        <v>3891</v>
      </c>
      <c r="I905">
        <v>151</v>
      </c>
      <c r="J905" t="s">
        <v>179</v>
      </c>
      <c r="K905">
        <v>8</v>
      </c>
      <c r="L905">
        <v>18</v>
      </c>
      <c r="M905" t="s">
        <v>357</v>
      </c>
      <c r="N905" t="s">
        <v>3867</v>
      </c>
      <c r="O905">
        <v>1</v>
      </c>
      <c r="P905" t="s">
        <v>3868</v>
      </c>
      <c r="Q905">
        <v>1</v>
      </c>
      <c r="R905" t="s">
        <v>28</v>
      </c>
      <c r="S905">
        <v>4</v>
      </c>
      <c r="T905" t="s">
        <v>32</v>
      </c>
      <c r="U905">
        <v>7.41</v>
      </c>
      <c r="V905">
        <v>5.6</v>
      </c>
    </row>
    <row r="906" spans="1:22" x14ac:dyDescent="0.25">
      <c r="A906" t="s">
        <v>3965</v>
      </c>
      <c r="B906">
        <v>16</v>
      </c>
      <c r="C906">
        <v>10</v>
      </c>
      <c r="D906">
        <v>10</v>
      </c>
      <c r="E906" t="s">
        <v>3875</v>
      </c>
      <c r="F906" t="s">
        <v>24</v>
      </c>
      <c r="G906">
        <v>680</v>
      </c>
      <c r="H906" t="s">
        <v>3891</v>
      </c>
      <c r="I906">
        <v>151</v>
      </c>
      <c r="J906" t="s">
        <v>179</v>
      </c>
      <c r="K906">
        <v>8</v>
      </c>
      <c r="L906">
        <v>18</v>
      </c>
      <c r="M906" t="s">
        <v>357</v>
      </c>
      <c r="N906" t="s">
        <v>3867</v>
      </c>
      <c r="O906">
        <v>1</v>
      </c>
      <c r="P906" t="s">
        <v>3868</v>
      </c>
      <c r="Q906">
        <v>1</v>
      </c>
      <c r="R906" t="s">
        <v>28</v>
      </c>
      <c r="S906">
        <v>6</v>
      </c>
      <c r="T906" t="s">
        <v>34</v>
      </c>
      <c r="U906">
        <v>3.94</v>
      </c>
      <c r="V906">
        <v>3.59</v>
      </c>
    </row>
    <row r="907" spans="1:22" x14ac:dyDescent="0.25">
      <c r="A907" t="s">
        <v>3966</v>
      </c>
      <c r="B907">
        <v>16</v>
      </c>
      <c r="C907">
        <v>10</v>
      </c>
      <c r="D907">
        <v>10</v>
      </c>
      <c r="E907" t="s">
        <v>3875</v>
      </c>
      <c r="F907" t="s">
        <v>24</v>
      </c>
      <c r="G907">
        <v>680</v>
      </c>
      <c r="H907" t="s">
        <v>3891</v>
      </c>
      <c r="I907">
        <v>151</v>
      </c>
      <c r="J907" t="s">
        <v>179</v>
      </c>
      <c r="K907">
        <v>8</v>
      </c>
      <c r="L907">
        <v>18</v>
      </c>
      <c r="M907" t="s">
        <v>357</v>
      </c>
      <c r="N907" t="s">
        <v>3867</v>
      </c>
      <c r="O907">
        <v>1</v>
      </c>
      <c r="P907" t="s">
        <v>3868</v>
      </c>
      <c r="Q907">
        <v>1</v>
      </c>
      <c r="R907" t="s">
        <v>28</v>
      </c>
      <c r="S907">
        <v>2</v>
      </c>
      <c r="T907" t="s">
        <v>30</v>
      </c>
      <c r="U907">
        <v>4.26</v>
      </c>
      <c r="V907">
        <v>5.01</v>
      </c>
    </row>
    <row r="908" spans="1:22" x14ac:dyDescent="0.25">
      <c r="A908" t="s">
        <v>3967</v>
      </c>
      <c r="B908">
        <v>16</v>
      </c>
      <c r="C908">
        <v>10</v>
      </c>
      <c r="D908">
        <v>10</v>
      </c>
      <c r="E908" t="s">
        <v>3875</v>
      </c>
      <c r="F908" t="s">
        <v>24</v>
      </c>
      <c r="G908">
        <v>680</v>
      </c>
      <c r="H908" t="s">
        <v>3891</v>
      </c>
      <c r="I908">
        <v>151</v>
      </c>
      <c r="J908" t="s">
        <v>179</v>
      </c>
      <c r="K908">
        <v>8</v>
      </c>
      <c r="L908">
        <v>18</v>
      </c>
      <c r="M908" t="s">
        <v>357</v>
      </c>
      <c r="N908" t="s">
        <v>3867</v>
      </c>
      <c r="O908">
        <v>1</v>
      </c>
      <c r="P908" t="s">
        <v>3868</v>
      </c>
      <c r="Q908">
        <v>1</v>
      </c>
      <c r="R908" t="s">
        <v>28</v>
      </c>
      <c r="S908">
        <v>5</v>
      </c>
      <c r="T908" t="s">
        <v>33</v>
      </c>
      <c r="U908">
        <v>2.93</v>
      </c>
      <c r="V908">
        <v>3.89</v>
      </c>
    </row>
    <row r="909" spans="1:22" x14ac:dyDescent="0.25">
      <c r="A909" t="s">
        <v>3968</v>
      </c>
      <c r="B909">
        <v>16</v>
      </c>
      <c r="C909">
        <v>10</v>
      </c>
      <c r="D909">
        <v>10</v>
      </c>
      <c r="E909" t="s">
        <v>3875</v>
      </c>
      <c r="F909" t="s">
        <v>24</v>
      </c>
      <c r="G909">
        <v>680</v>
      </c>
      <c r="H909" t="s">
        <v>3891</v>
      </c>
      <c r="I909">
        <v>151</v>
      </c>
      <c r="J909" t="s">
        <v>179</v>
      </c>
      <c r="K909">
        <v>8</v>
      </c>
      <c r="L909">
        <v>18</v>
      </c>
      <c r="M909" t="s">
        <v>357</v>
      </c>
      <c r="N909" t="s">
        <v>3867</v>
      </c>
      <c r="O909">
        <v>1</v>
      </c>
      <c r="P909" t="s">
        <v>3868</v>
      </c>
      <c r="Q909">
        <v>1</v>
      </c>
      <c r="R909" t="s">
        <v>28</v>
      </c>
      <c r="S909">
        <v>1</v>
      </c>
      <c r="T909" t="s">
        <v>29</v>
      </c>
      <c r="U909">
        <v>8.2100000000000009</v>
      </c>
      <c r="V909">
        <v>5.29</v>
      </c>
    </row>
    <row r="910" spans="1:22" x14ac:dyDescent="0.25">
      <c r="A910" t="s">
        <v>3969</v>
      </c>
      <c r="B910">
        <v>17</v>
      </c>
      <c r="C910">
        <v>11</v>
      </c>
      <c r="D910">
        <v>10</v>
      </c>
      <c r="E910" t="s">
        <v>3875</v>
      </c>
      <c r="F910" t="s">
        <v>24</v>
      </c>
      <c r="G910">
        <v>681</v>
      </c>
      <c r="H910" t="s">
        <v>3884</v>
      </c>
      <c r="I910">
        <v>254</v>
      </c>
      <c r="J910" t="s">
        <v>177</v>
      </c>
      <c r="K910">
        <v>8</v>
      </c>
      <c r="L910">
        <v>18</v>
      </c>
      <c r="M910" t="s">
        <v>357</v>
      </c>
      <c r="N910" t="s">
        <v>3867</v>
      </c>
      <c r="O910">
        <v>1</v>
      </c>
      <c r="P910" t="s">
        <v>3868</v>
      </c>
      <c r="Q910">
        <v>1</v>
      </c>
      <c r="R910" t="s">
        <v>28</v>
      </c>
      <c r="S910">
        <v>3</v>
      </c>
      <c r="T910" t="s">
        <v>31</v>
      </c>
      <c r="U910">
        <v>6.08</v>
      </c>
      <c r="V910">
        <v>3.56</v>
      </c>
    </row>
    <row r="911" spans="1:22" x14ac:dyDescent="0.25">
      <c r="A911" t="s">
        <v>3970</v>
      </c>
      <c r="B911">
        <v>17</v>
      </c>
      <c r="C911">
        <v>11</v>
      </c>
      <c r="D911">
        <v>10</v>
      </c>
      <c r="E911" t="s">
        <v>3875</v>
      </c>
      <c r="F911" t="s">
        <v>24</v>
      </c>
      <c r="G911">
        <v>681</v>
      </c>
      <c r="H911" t="s">
        <v>3884</v>
      </c>
      <c r="I911">
        <v>254</v>
      </c>
      <c r="J911" t="s">
        <v>177</v>
      </c>
      <c r="K911">
        <v>8</v>
      </c>
      <c r="L911">
        <v>18</v>
      </c>
      <c r="M911" t="s">
        <v>357</v>
      </c>
      <c r="N911" t="s">
        <v>3867</v>
      </c>
      <c r="O911">
        <v>1</v>
      </c>
      <c r="P911" t="s">
        <v>3868</v>
      </c>
      <c r="Q911">
        <v>1</v>
      </c>
      <c r="R911" t="s">
        <v>28</v>
      </c>
      <c r="S911">
        <v>4</v>
      </c>
      <c r="T911" t="s">
        <v>32</v>
      </c>
      <c r="U911">
        <v>7.65</v>
      </c>
      <c r="V911">
        <v>5.43</v>
      </c>
    </row>
    <row r="912" spans="1:22" x14ac:dyDescent="0.25">
      <c r="A912" t="s">
        <v>3971</v>
      </c>
      <c r="B912">
        <v>17</v>
      </c>
      <c r="C912">
        <v>11</v>
      </c>
      <c r="D912">
        <v>10</v>
      </c>
      <c r="E912" t="s">
        <v>3875</v>
      </c>
      <c r="F912" t="s">
        <v>24</v>
      </c>
      <c r="G912">
        <v>681</v>
      </c>
      <c r="H912" t="s">
        <v>3884</v>
      </c>
      <c r="I912">
        <v>254</v>
      </c>
      <c r="J912" t="s">
        <v>177</v>
      </c>
      <c r="K912">
        <v>8</v>
      </c>
      <c r="L912">
        <v>18</v>
      </c>
      <c r="M912" t="s">
        <v>357</v>
      </c>
      <c r="N912" t="s">
        <v>3867</v>
      </c>
      <c r="O912">
        <v>1</v>
      </c>
      <c r="P912" t="s">
        <v>3868</v>
      </c>
      <c r="Q912">
        <v>1</v>
      </c>
      <c r="R912" t="s">
        <v>28</v>
      </c>
      <c r="S912">
        <v>6</v>
      </c>
      <c r="T912" t="s">
        <v>34</v>
      </c>
      <c r="U912">
        <v>3.59</v>
      </c>
      <c r="V912">
        <v>3.65</v>
      </c>
    </row>
    <row r="913" spans="1:22" x14ac:dyDescent="0.25">
      <c r="A913" t="s">
        <v>3972</v>
      </c>
      <c r="B913">
        <v>17</v>
      </c>
      <c r="C913">
        <v>11</v>
      </c>
      <c r="D913">
        <v>10</v>
      </c>
      <c r="E913" t="s">
        <v>3875</v>
      </c>
      <c r="F913" t="s">
        <v>24</v>
      </c>
      <c r="G913">
        <v>681</v>
      </c>
      <c r="H913" t="s">
        <v>3884</v>
      </c>
      <c r="I913">
        <v>254</v>
      </c>
      <c r="J913" t="s">
        <v>177</v>
      </c>
      <c r="K913">
        <v>8</v>
      </c>
      <c r="L913">
        <v>18</v>
      </c>
      <c r="M913" t="s">
        <v>357</v>
      </c>
      <c r="N913" t="s">
        <v>3867</v>
      </c>
      <c r="O913">
        <v>1</v>
      </c>
      <c r="P913" t="s">
        <v>3868</v>
      </c>
      <c r="Q913">
        <v>1</v>
      </c>
      <c r="R913" t="s">
        <v>28</v>
      </c>
      <c r="S913">
        <v>2</v>
      </c>
      <c r="T913" t="s">
        <v>30</v>
      </c>
      <c r="U913">
        <v>4.28</v>
      </c>
      <c r="V913">
        <v>4.1500000000000004</v>
      </c>
    </row>
    <row r="914" spans="1:22" x14ac:dyDescent="0.25">
      <c r="A914" t="s">
        <v>3973</v>
      </c>
      <c r="B914">
        <v>17</v>
      </c>
      <c r="C914">
        <v>11</v>
      </c>
      <c r="D914">
        <v>10</v>
      </c>
      <c r="E914" t="s">
        <v>3875</v>
      </c>
      <c r="F914" t="s">
        <v>24</v>
      </c>
      <c r="G914">
        <v>681</v>
      </c>
      <c r="H914" t="s">
        <v>3884</v>
      </c>
      <c r="I914">
        <v>254</v>
      </c>
      <c r="J914" t="s">
        <v>177</v>
      </c>
      <c r="K914">
        <v>8</v>
      </c>
      <c r="L914">
        <v>18</v>
      </c>
      <c r="M914" t="s">
        <v>357</v>
      </c>
      <c r="N914" t="s">
        <v>3867</v>
      </c>
      <c r="O914">
        <v>1</v>
      </c>
      <c r="P914" t="s">
        <v>3868</v>
      </c>
      <c r="Q914">
        <v>1</v>
      </c>
      <c r="R914" t="s">
        <v>28</v>
      </c>
      <c r="S914">
        <v>5</v>
      </c>
      <c r="T914" t="s">
        <v>33</v>
      </c>
      <c r="U914">
        <v>3.1</v>
      </c>
      <c r="V914">
        <v>3.01</v>
      </c>
    </row>
    <row r="915" spans="1:22" x14ac:dyDescent="0.25">
      <c r="A915" t="s">
        <v>3974</v>
      </c>
      <c r="B915">
        <v>17</v>
      </c>
      <c r="C915">
        <v>11</v>
      </c>
      <c r="D915">
        <v>10</v>
      </c>
      <c r="E915" t="s">
        <v>3875</v>
      </c>
      <c r="F915" t="s">
        <v>24</v>
      </c>
      <c r="G915">
        <v>681</v>
      </c>
      <c r="H915" t="s">
        <v>3884</v>
      </c>
      <c r="I915">
        <v>254</v>
      </c>
      <c r="J915" t="s">
        <v>177</v>
      </c>
      <c r="K915">
        <v>8</v>
      </c>
      <c r="L915">
        <v>18</v>
      </c>
      <c r="M915" t="s">
        <v>357</v>
      </c>
      <c r="N915" t="s">
        <v>3867</v>
      </c>
      <c r="O915">
        <v>1</v>
      </c>
      <c r="P915" t="s">
        <v>3868</v>
      </c>
      <c r="Q915">
        <v>1</v>
      </c>
      <c r="R915" t="s">
        <v>28</v>
      </c>
      <c r="S915">
        <v>1</v>
      </c>
      <c r="T915" t="s">
        <v>29</v>
      </c>
      <c r="U915">
        <v>10.6</v>
      </c>
      <c r="V915">
        <v>5.32</v>
      </c>
    </row>
    <row r="916" spans="1:22" x14ac:dyDescent="0.25">
      <c r="A916" t="s">
        <v>3975</v>
      </c>
      <c r="B916">
        <v>17</v>
      </c>
      <c r="C916">
        <v>11</v>
      </c>
      <c r="D916">
        <v>10</v>
      </c>
      <c r="E916" t="s">
        <v>3875</v>
      </c>
      <c r="F916" t="s">
        <v>24</v>
      </c>
      <c r="G916">
        <v>680</v>
      </c>
      <c r="H916" t="s">
        <v>3891</v>
      </c>
      <c r="I916">
        <v>151</v>
      </c>
      <c r="J916" t="s">
        <v>179</v>
      </c>
      <c r="K916">
        <v>8</v>
      </c>
      <c r="L916">
        <v>18</v>
      </c>
      <c r="M916" t="s">
        <v>357</v>
      </c>
      <c r="N916" t="s">
        <v>3867</v>
      </c>
      <c r="O916">
        <v>1</v>
      </c>
      <c r="P916" t="s">
        <v>3868</v>
      </c>
      <c r="Q916">
        <v>1</v>
      </c>
      <c r="R916" t="s">
        <v>28</v>
      </c>
      <c r="S916">
        <v>3</v>
      </c>
      <c r="T916" t="s">
        <v>31</v>
      </c>
      <c r="U916">
        <v>5.27</v>
      </c>
      <c r="V916">
        <v>3.69</v>
      </c>
    </row>
    <row r="917" spans="1:22" x14ac:dyDescent="0.25">
      <c r="A917" t="s">
        <v>3976</v>
      </c>
      <c r="B917">
        <v>17</v>
      </c>
      <c r="C917">
        <v>11</v>
      </c>
      <c r="D917">
        <v>10</v>
      </c>
      <c r="E917" t="s">
        <v>3875</v>
      </c>
      <c r="F917" t="s">
        <v>24</v>
      </c>
      <c r="G917">
        <v>680</v>
      </c>
      <c r="H917" t="s">
        <v>3891</v>
      </c>
      <c r="I917">
        <v>151</v>
      </c>
      <c r="J917" t="s">
        <v>179</v>
      </c>
      <c r="K917">
        <v>8</v>
      </c>
      <c r="L917">
        <v>18</v>
      </c>
      <c r="M917" t="s">
        <v>357</v>
      </c>
      <c r="N917" t="s">
        <v>3867</v>
      </c>
      <c r="O917">
        <v>1</v>
      </c>
      <c r="P917" t="s">
        <v>3868</v>
      </c>
      <c r="Q917">
        <v>1</v>
      </c>
      <c r="R917" t="s">
        <v>28</v>
      </c>
      <c r="S917">
        <v>4</v>
      </c>
      <c r="T917" t="s">
        <v>32</v>
      </c>
      <c r="U917">
        <v>7.41</v>
      </c>
      <c r="V917">
        <v>5.6</v>
      </c>
    </row>
    <row r="918" spans="1:22" x14ac:dyDescent="0.25">
      <c r="A918" t="s">
        <v>3977</v>
      </c>
      <c r="B918">
        <v>17</v>
      </c>
      <c r="C918">
        <v>11</v>
      </c>
      <c r="D918">
        <v>10</v>
      </c>
      <c r="E918" t="s">
        <v>3875</v>
      </c>
      <c r="F918" t="s">
        <v>24</v>
      </c>
      <c r="G918">
        <v>680</v>
      </c>
      <c r="H918" t="s">
        <v>3891</v>
      </c>
      <c r="I918">
        <v>151</v>
      </c>
      <c r="J918" t="s">
        <v>179</v>
      </c>
      <c r="K918">
        <v>8</v>
      </c>
      <c r="L918">
        <v>18</v>
      </c>
      <c r="M918" t="s">
        <v>357</v>
      </c>
      <c r="N918" t="s">
        <v>3867</v>
      </c>
      <c r="O918">
        <v>1</v>
      </c>
      <c r="P918" t="s">
        <v>3868</v>
      </c>
      <c r="Q918">
        <v>1</v>
      </c>
      <c r="R918" t="s">
        <v>28</v>
      </c>
      <c r="S918">
        <v>6</v>
      </c>
      <c r="T918" t="s">
        <v>34</v>
      </c>
      <c r="U918">
        <v>3.94</v>
      </c>
      <c r="V918">
        <v>3.59</v>
      </c>
    </row>
    <row r="919" spans="1:22" x14ac:dyDescent="0.25">
      <c r="A919" t="s">
        <v>3978</v>
      </c>
      <c r="B919">
        <v>17</v>
      </c>
      <c r="C919">
        <v>11</v>
      </c>
      <c r="D919">
        <v>10</v>
      </c>
      <c r="E919" t="s">
        <v>3875</v>
      </c>
      <c r="F919" t="s">
        <v>24</v>
      </c>
      <c r="G919">
        <v>680</v>
      </c>
      <c r="H919" t="s">
        <v>3891</v>
      </c>
      <c r="I919">
        <v>151</v>
      </c>
      <c r="J919" t="s">
        <v>179</v>
      </c>
      <c r="K919">
        <v>8</v>
      </c>
      <c r="L919">
        <v>18</v>
      </c>
      <c r="M919" t="s">
        <v>357</v>
      </c>
      <c r="N919" t="s">
        <v>3867</v>
      </c>
      <c r="O919">
        <v>1</v>
      </c>
      <c r="P919" t="s">
        <v>3868</v>
      </c>
      <c r="Q919">
        <v>1</v>
      </c>
      <c r="R919" t="s">
        <v>28</v>
      </c>
      <c r="S919">
        <v>2</v>
      </c>
      <c r="T919" t="s">
        <v>30</v>
      </c>
      <c r="U919">
        <v>4.26</v>
      </c>
      <c r="V919">
        <v>5.01</v>
      </c>
    </row>
    <row r="920" spans="1:22" x14ac:dyDescent="0.25">
      <c r="A920" t="s">
        <v>3979</v>
      </c>
      <c r="B920">
        <v>17</v>
      </c>
      <c r="C920">
        <v>11</v>
      </c>
      <c r="D920">
        <v>10</v>
      </c>
      <c r="E920" t="s">
        <v>3875</v>
      </c>
      <c r="F920" t="s">
        <v>24</v>
      </c>
      <c r="G920">
        <v>680</v>
      </c>
      <c r="H920" t="s">
        <v>3891</v>
      </c>
      <c r="I920">
        <v>151</v>
      </c>
      <c r="J920" t="s">
        <v>179</v>
      </c>
      <c r="K920">
        <v>8</v>
      </c>
      <c r="L920">
        <v>18</v>
      </c>
      <c r="M920" t="s">
        <v>357</v>
      </c>
      <c r="N920" t="s">
        <v>3867</v>
      </c>
      <c r="O920">
        <v>1</v>
      </c>
      <c r="P920" t="s">
        <v>3868</v>
      </c>
      <c r="Q920">
        <v>1</v>
      </c>
      <c r="R920" t="s">
        <v>28</v>
      </c>
      <c r="S920">
        <v>5</v>
      </c>
      <c r="T920" t="s">
        <v>33</v>
      </c>
      <c r="U920">
        <v>2.93</v>
      </c>
      <c r="V920">
        <v>3.89</v>
      </c>
    </row>
    <row r="921" spans="1:22" x14ac:dyDescent="0.25">
      <c r="A921" t="s">
        <v>3980</v>
      </c>
      <c r="B921">
        <v>17</v>
      </c>
      <c r="C921">
        <v>11</v>
      </c>
      <c r="D921">
        <v>10</v>
      </c>
      <c r="E921" t="s">
        <v>3875</v>
      </c>
      <c r="F921" t="s">
        <v>24</v>
      </c>
      <c r="G921">
        <v>680</v>
      </c>
      <c r="H921" t="s">
        <v>3891</v>
      </c>
      <c r="I921">
        <v>151</v>
      </c>
      <c r="J921" t="s">
        <v>179</v>
      </c>
      <c r="K921">
        <v>8</v>
      </c>
      <c r="L921">
        <v>18</v>
      </c>
      <c r="M921" t="s">
        <v>357</v>
      </c>
      <c r="N921" t="s">
        <v>3867</v>
      </c>
      <c r="O921">
        <v>1</v>
      </c>
      <c r="P921" t="s">
        <v>3868</v>
      </c>
      <c r="Q921">
        <v>1</v>
      </c>
      <c r="R921" t="s">
        <v>28</v>
      </c>
      <c r="S921">
        <v>1</v>
      </c>
      <c r="T921" t="s">
        <v>29</v>
      </c>
      <c r="U921">
        <v>8.2100000000000009</v>
      </c>
      <c r="V921">
        <v>5.29</v>
      </c>
    </row>
    <row r="922" spans="1:22" x14ac:dyDescent="0.25">
      <c r="A922" t="s">
        <v>3981</v>
      </c>
      <c r="B922">
        <v>18</v>
      </c>
      <c r="C922">
        <v>12</v>
      </c>
      <c r="D922">
        <v>10</v>
      </c>
      <c r="E922" t="s">
        <v>3875</v>
      </c>
      <c r="F922" t="s">
        <v>24</v>
      </c>
      <c r="G922">
        <v>681</v>
      </c>
      <c r="H922" t="s">
        <v>3884</v>
      </c>
      <c r="I922">
        <v>254</v>
      </c>
      <c r="J922" t="s">
        <v>177</v>
      </c>
      <c r="K922">
        <v>8</v>
      </c>
      <c r="L922">
        <v>18</v>
      </c>
      <c r="M922" t="s">
        <v>357</v>
      </c>
      <c r="N922" t="s">
        <v>3867</v>
      </c>
      <c r="O922">
        <v>1</v>
      </c>
      <c r="P922" t="s">
        <v>3868</v>
      </c>
      <c r="Q922">
        <v>1</v>
      </c>
      <c r="R922" t="s">
        <v>28</v>
      </c>
      <c r="S922">
        <v>3</v>
      </c>
      <c r="T922" t="s">
        <v>31</v>
      </c>
      <c r="U922">
        <v>6.08</v>
      </c>
      <c r="V922">
        <v>3.56</v>
      </c>
    </row>
    <row r="923" spans="1:22" x14ac:dyDescent="0.25">
      <c r="A923" t="s">
        <v>3982</v>
      </c>
      <c r="B923">
        <v>18</v>
      </c>
      <c r="C923">
        <v>12</v>
      </c>
      <c r="D923">
        <v>10</v>
      </c>
      <c r="E923" t="s">
        <v>3875</v>
      </c>
      <c r="F923" t="s">
        <v>24</v>
      </c>
      <c r="G923">
        <v>681</v>
      </c>
      <c r="H923" t="s">
        <v>3884</v>
      </c>
      <c r="I923">
        <v>254</v>
      </c>
      <c r="J923" t="s">
        <v>177</v>
      </c>
      <c r="K923">
        <v>8</v>
      </c>
      <c r="L923">
        <v>18</v>
      </c>
      <c r="M923" t="s">
        <v>357</v>
      </c>
      <c r="N923" t="s">
        <v>3867</v>
      </c>
      <c r="O923">
        <v>1</v>
      </c>
      <c r="P923" t="s">
        <v>3868</v>
      </c>
      <c r="Q923">
        <v>1</v>
      </c>
      <c r="R923" t="s">
        <v>28</v>
      </c>
      <c r="S923">
        <v>4</v>
      </c>
      <c r="T923" t="s">
        <v>32</v>
      </c>
      <c r="U923">
        <v>7.65</v>
      </c>
      <c r="V923">
        <v>5.43</v>
      </c>
    </row>
    <row r="924" spans="1:22" x14ac:dyDescent="0.25">
      <c r="A924" t="s">
        <v>3983</v>
      </c>
      <c r="B924">
        <v>18</v>
      </c>
      <c r="C924">
        <v>12</v>
      </c>
      <c r="D924">
        <v>10</v>
      </c>
      <c r="E924" t="s">
        <v>3875</v>
      </c>
      <c r="F924" t="s">
        <v>24</v>
      </c>
      <c r="G924">
        <v>681</v>
      </c>
      <c r="H924" t="s">
        <v>3884</v>
      </c>
      <c r="I924">
        <v>254</v>
      </c>
      <c r="J924" t="s">
        <v>177</v>
      </c>
      <c r="K924">
        <v>8</v>
      </c>
      <c r="L924">
        <v>18</v>
      </c>
      <c r="M924" t="s">
        <v>357</v>
      </c>
      <c r="N924" t="s">
        <v>3867</v>
      </c>
      <c r="O924">
        <v>1</v>
      </c>
      <c r="P924" t="s">
        <v>3868</v>
      </c>
      <c r="Q924">
        <v>1</v>
      </c>
      <c r="R924" t="s">
        <v>28</v>
      </c>
      <c r="S924">
        <v>6</v>
      </c>
      <c r="T924" t="s">
        <v>34</v>
      </c>
      <c r="U924">
        <v>3.59</v>
      </c>
      <c r="V924">
        <v>3.65</v>
      </c>
    </row>
    <row r="925" spans="1:22" x14ac:dyDescent="0.25">
      <c r="A925" t="s">
        <v>3984</v>
      </c>
      <c r="B925">
        <v>18</v>
      </c>
      <c r="C925">
        <v>12</v>
      </c>
      <c r="D925">
        <v>10</v>
      </c>
      <c r="E925" t="s">
        <v>3875</v>
      </c>
      <c r="F925" t="s">
        <v>24</v>
      </c>
      <c r="G925">
        <v>681</v>
      </c>
      <c r="H925" t="s">
        <v>3884</v>
      </c>
      <c r="I925">
        <v>254</v>
      </c>
      <c r="J925" t="s">
        <v>177</v>
      </c>
      <c r="K925">
        <v>8</v>
      </c>
      <c r="L925">
        <v>18</v>
      </c>
      <c r="M925" t="s">
        <v>357</v>
      </c>
      <c r="N925" t="s">
        <v>3867</v>
      </c>
      <c r="O925">
        <v>1</v>
      </c>
      <c r="P925" t="s">
        <v>3868</v>
      </c>
      <c r="Q925">
        <v>1</v>
      </c>
      <c r="R925" t="s">
        <v>28</v>
      </c>
      <c r="S925">
        <v>2</v>
      </c>
      <c r="T925" t="s">
        <v>30</v>
      </c>
      <c r="U925">
        <v>4.28</v>
      </c>
      <c r="V925">
        <v>4.1500000000000004</v>
      </c>
    </row>
    <row r="926" spans="1:22" x14ac:dyDescent="0.25">
      <c r="A926" t="s">
        <v>3985</v>
      </c>
      <c r="B926">
        <v>18</v>
      </c>
      <c r="C926">
        <v>12</v>
      </c>
      <c r="D926">
        <v>10</v>
      </c>
      <c r="E926" t="s">
        <v>3875</v>
      </c>
      <c r="F926" t="s">
        <v>24</v>
      </c>
      <c r="G926">
        <v>681</v>
      </c>
      <c r="H926" t="s">
        <v>3884</v>
      </c>
      <c r="I926">
        <v>254</v>
      </c>
      <c r="J926" t="s">
        <v>177</v>
      </c>
      <c r="K926">
        <v>8</v>
      </c>
      <c r="L926">
        <v>18</v>
      </c>
      <c r="M926" t="s">
        <v>357</v>
      </c>
      <c r="N926" t="s">
        <v>3867</v>
      </c>
      <c r="O926">
        <v>1</v>
      </c>
      <c r="P926" t="s">
        <v>3868</v>
      </c>
      <c r="Q926">
        <v>1</v>
      </c>
      <c r="R926" t="s">
        <v>28</v>
      </c>
      <c r="S926">
        <v>5</v>
      </c>
      <c r="T926" t="s">
        <v>33</v>
      </c>
      <c r="U926">
        <v>3.1</v>
      </c>
      <c r="V926">
        <v>3.01</v>
      </c>
    </row>
    <row r="927" spans="1:22" x14ac:dyDescent="0.25">
      <c r="A927" t="s">
        <v>3986</v>
      </c>
      <c r="B927">
        <v>18</v>
      </c>
      <c r="C927">
        <v>12</v>
      </c>
      <c r="D927">
        <v>10</v>
      </c>
      <c r="E927" t="s">
        <v>3875</v>
      </c>
      <c r="F927" t="s">
        <v>24</v>
      </c>
      <c r="G927">
        <v>681</v>
      </c>
      <c r="H927" t="s">
        <v>3884</v>
      </c>
      <c r="I927">
        <v>254</v>
      </c>
      <c r="J927" t="s">
        <v>177</v>
      </c>
      <c r="K927">
        <v>8</v>
      </c>
      <c r="L927">
        <v>18</v>
      </c>
      <c r="M927" t="s">
        <v>357</v>
      </c>
      <c r="N927" t="s">
        <v>3867</v>
      </c>
      <c r="O927">
        <v>1</v>
      </c>
      <c r="P927" t="s">
        <v>3868</v>
      </c>
      <c r="Q927">
        <v>1</v>
      </c>
      <c r="R927" t="s">
        <v>28</v>
      </c>
      <c r="S927">
        <v>1</v>
      </c>
      <c r="T927" t="s">
        <v>29</v>
      </c>
      <c r="U927">
        <v>10.6</v>
      </c>
      <c r="V927">
        <v>5.32</v>
      </c>
    </row>
    <row r="928" spans="1:22" x14ac:dyDescent="0.25">
      <c r="A928" t="s">
        <v>3987</v>
      </c>
      <c r="B928">
        <v>18</v>
      </c>
      <c r="C928">
        <v>12</v>
      </c>
      <c r="D928">
        <v>10</v>
      </c>
      <c r="E928" t="s">
        <v>3875</v>
      </c>
      <c r="F928" t="s">
        <v>24</v>
      </c>
      <c r="G928">
        <v>680</v>
      </c>
      <c r="H928" t="s">
        <v>3891</v>
      </c>
      <c r="I928">
        <v>151</v>
      </c>
      <c r="J928" t="s">
        <v>179</v>
      </c>
      <c r="K928">
        <v>8</v>
      </c>
      <c r="L928">
        <v>18</v>
      </c>
      <c r="M928" t="s">
        <v>357</v>
      </c>
      <c r="N928" t="s">
        <v>3867</v>
      </c>
      <c r="O928">
        <v>1</v>
      </c>
      <c r="P928" t="s">
        <v>3868</v>
      </c>
      <c r="Q928">
        <v>1</v>
      </c>
      <c r="R928" t="s">
        <v>28</v>
      </c>
      <c r="S928">
        <v>3</v>
      </c>
      <c r="T928" t="s">
        <v>31</v>
      </c>
      <c r="U928">
        <v>5.27</v>
      </c>
      <c r="V928">
        <v>3.69</v>
      </c>
    </row>
    <row r="929" spans="1:22" x14ac:dyDescent="0.25">
      <c r="A929" t="s">
        <v>3988</v>
      </c>
      <c r="B929">
        <v>18</v>
      </c>
      <c r="C929">
        <v>12</v>
      </c>
      <c r="D929">
        <v>10</v>
      </c>
      <c r="E929" t="s">
        <v>3875</v>
      </c>
      <c r="F929" t="s">
        <v>24</v>
      </c>
      <c r="G929">
        <v>680</v>
      </c>
      <c r="H929" t="s">
        <v>3891</v>
      </c>
      <c r="I929">
        <v>151</v>
      </c>
      <c r="J929" t="s">
        <v>179</v>
      </c>
      <c r="K929">
        <v>8</v>
      </c>
      <c r="L929">
        <v>18</v>
      </c>
      <c r="M929" t="s">
        <v>357</v>
      </c>
      <c r="N929" t="s">
        <v>3867</v>
      </c>
      <c r="O929">
        <v>1</v>
      </c>
      <c r="P929" t="s">
        <v>3868</v>
      </c>
      <c r="Q929">
        <v>1</v>
      </c>
      <c r="R929" t="s">
        <v>28</v>
      </c>
      <c r="S929">
        <v>4</v>
      </c>
      <c r="T929" t="s">
        <v>32</v>
      </c>
      <c r="U929">
        <v>7.41</v>
      </c>
      <c r="V929">
        <v>5.6</v>
      </c>
    </row>
    <row r="930" spans="1:22" x14ac:dyDescent="0.25">
      <c r="A930" t="s">
        <v>3989</v>
      </c>
      <c r="B930">
        <v>18</v>
      </c>
      <c r="C930">
        <v>12</v>
      </c>
      <c r="D930">
        <v>10</v>
      </c>
      <c r="E930" t="s">
        <v>3875</v>
      </c>
      <c r="F930" t="s">
        <v>24</v>
      </c>
      <c r="G930">
        <v>680</v>
      </c>
      <c r="H930" t="s">
        <v>3891</v>
      </c>
      <c r="I930">
        <v>151</v>
      </c>
      <c r="J930" t="s">
        <v>179</v>
      </c>
      <c r="K930">
        <v>8</v>
      </c>
      <c r="L930">
        <v>18</v>
      </c>
      <c r="M930" t="s">
        <v>357</v>
      </c>
      <c r="N930" t="s">
        <v>3867</v>
      </c>
      <c r="O930">
        <v>1</v>
      </c>
      <c r="P930" t="s">
        <v>3868</v>
      </c>
      <c r="Q930">
        <v>1</v>
      </c>
      <c r="R930" t="s">
        <v>28</v>
      </c>
      <c r="S930">
        <v>6</v>
      </c>
      <c r="T930" t="s">
        <v>34</v>
      </c>
      <c r="U930">
        <v>3.94</v>
      </c>
      <c r="V930">
        <v>3.59</v>
      </c>
    </row>
    <row r="931" spans="1:22" x14ac:dyDescent="0.25">
      <c r="A931" t="s">
        <v>3990</v>
      </c>
      <c r="B931">
        <v>18</v>
      </c>
      <c r="C931">
        <v>12</v>
      </c>
      <c r="D931">
        <v>10</v>
      </c>
      <c r="E931" t="s">
        <v>3875</v>
      </c>
      <c r="F931" t="s">
        <v>24</v>
      </c>
      <c r="G931">
        <v>680</v>
      </c>
      <c r="H931" t="s">
        <v>3891</v>
      </c>
      <c r="I931">
        <v>151</v>
      </c>
      <c r="J931" t="s">
        <v>179</v>
      </c>
      <c r="K931">
        <v>8</v>
      </c>
      <c r="L931">
        <v>18</v>
      </c>
      <c r="M931" t="s">
        <v>357</v>
      </c>
      <c r="N931" t="s">
        <v>3867</v>
      </c>
      <c r="O931">
        <v>1</v>
      </c>
      <c r="P931" t="s">
        <v>3868</v>
      </c>
      <c r="Q931">
        <v>1</v>
      </c>
      <c r="R931" t="s">
        <v>28</v>
      </c>
      <c r="S931">
        <v>2</v>
      </c>
      <c r="T931" t="s">
        <v>30</v>
      </c>
      <c r="U931">
        <v>4.26</v>
      </c>
      <c r="V931">
        <v>5.01</v>
      </c>
    </row>
    <row r="932" spans="1:22" x14ac:dyDescent="0.25">
      <c r="A932" t="s">
        <v>3991</v>
      </c>
      <c r="B932">
        <v>18</v>
      </c>
      <c r="C932">
        <v>12</v>
      </c>
      <c r="D932">
        <v>10</v>
      </c>
      <c r="E932" t="s">
        <v>3875</v>
      </c>
      <c r="F932" t="s">
        <v>24</v>
      </c>
      <c r="G932">
        <v>680</v>
      </c>
      <c r="H932" t="s">
        <v>3891</v>
      </c>
      <c r="I932">
        <v>151</v>
      </c>
      <c r="J932" t="s">
        <v>179</v>
      </c>
      <c r="K932">
        <v>8</v>
      </c>
      <c r="L932">
        <v>18</v>
      </c>
      <c r="M932" t="s">
        <v>357</v>
      </c>
      <c r="N932" t="s">
        <v>3867</v>
      </c>
      <c r="O932">
        <v>1</v>
      </c>
      <c r="P932" t="s">
        <v>3868</v>
      </c>
      <c r="Q932">
        <v>1</v>
      </c>
      <c r="R932" t="s">
        <v>28</v>
      </c>
      <c r="S932">
        <v>5</v>
      </c>
      <c r="T932" t="s">
        <v>33</v>
      </c>
      <c r="U932">
        <v>2.93</v>
      </c>
      <c r="V932">
        <v>3.89</v>
      </c>
    </row>
    <row r="933" spans="1:22" x14ac:dyDescent="0.25">
      <c r="A933" t="s">
        <v>3992</v>
      </c>
      <c r="B933">
        <v>18</v>
      </c>
      <c r="C933">
        <v>12</v>
      </c>
      <c r="D933">
        <v>10</v>
      </c>
      <c r="E933" t="s">
        <v>3875</v>
      </c>
      <c r="F933" t="s">
        <v>24</v>
      </c>
      <c r="G933">
        <v>680</v>
      </c>
      <c r="H933" t="s">
        <v>3891</v>
      </c>
      <c r="I933">
        <v>151</v>
      </c>
      <c r="J933" t="s">
        <v>179</v>
      </c>
      <c r="K933">
        <v>8</v>
      </c>
      <c r="L933">
        <v>18</v>
      </c>
      <c r="M933" t="s">
        <v>357</v>
      </c>
      <c r="N933" t="s">
        <v>3867</v>
      </c>
      <c r="O933">
        <v>1</v>
      </c>
      <c r="P933" t="s">
        <v>3868</v>
      </c>
      <c r="Q933">
        <v>1</v>
      </c>
      <c r="R933" t="s">
        <v>28</v>
      </c>
      <c r="S933">
        <v>1</v>
      </c>
      <c r="T933" t="s">
        <v>29</v>
      </c>
      <c r="U933">
        <v>8.2100000000000009</v>
      </c>
      <c r="V933">
        <v>5.29</v>
      </c>
    </row>
    <row r="934" spans="1:22" x14ac:dyDescent="0.25">
      <c r="A934" t="s">
        <v>3993</v>
      </c>
      <c r="B934">
        <v>8</v>
      </c>
      <c r="C934">
        <v>2</v>
      </c>
      <c r="D934">
        <v>10</v>
      </c>
      <c r="E934" t="s">
        <v>3875</v>
      </c>
      <c r="F934" t="s">
        <v>24</v>
      </c>
      <c r="G934">
        <v>681</v>
      </c>
      <c r="H934" t="s">
        <v>3884</v>
      </c>
      <c r="I934">
        <v>254</v>
      </c>
      <c r="J934" t="s">
        <v>177</v>
      </c>
      <c r="K934">
        <v>8</v>
      </c>
      <c r="L934">
        <v>18</v>
      </c>
      <c r="M934" t="s">
        <v>357</v>
      </c>
      <c r="N934" t="s">
        <v>3867</v>
      </c>
      <c r="O934">
        <v>1</v>
      </c>
      <c r="P934" t="s">
        <v>3868</v>
      </c>
      <c r="Q934">
        <v>1</v>
      </c>
      <c r="R934" t="s">
        <v>28</v>
      </c>
      <c r="S934">
        <v>3</v>
      </c>
      <c r="T934" t="s">
        <v>31</v>
      </c>
      <c r="U934">
        <v>6.08</v>
      </c>
      <c r="V934">
        <v>3.56</v>
      </c>
    </row>
    <row r="935" spans="1:22" x14ac:dyDescent="0.25">
      <c r="A935" t="s">
        <v>3994</v>
      </c>
      <c r="B935">
        <v>8</v>
      </c>
      <c r="C935">
        <v>2</v>
      </c>
      <c r="D935">
        <v>10</v>
      </c>
      <c r="E935" t="s">
        <v>3875</v>
      </c>
      <c r="F935" t="s">
        <v>24</v>
      </c>
      <c r="G935">
        <v>681</v>
      </c>
      <c r="H935" t="s">
        <v>3884</v>
      </c>
      <c r="I935">
        <v>254</v>
      </c>
      <c r="J935" t="s">
        <v>177</v>
      </c>
      <c r="K935">
        <v>8</v>
      </c>
      <c r="L935">
        <v>18</v>
      </c>
      <c r="M935" t="s">
        <v>357</v>
      </c>
      <c r="N935" t="s">
        <v>3867</v>
      </c>
      <c r="O935">
        <v>1</v>
      </c>
      <c r="P935" t="s">
        <v>3868</v>
      </c>
      <c r="Q935">
        <v>1</v>
      </c>
      <c r="R935" t="s">
        <v>28</v>
      </c>
      <c r="S935">
        <v>4</v>
      </c>
      <c r="T935" t="s">
        <v>32</v>
      </c>
      <c r="U935">
        <v>7.65</v>
      </c>
      <c r="V935">
        <v>5.43</v>
      </c>
    </row>
    <row r="936" spans="1:22" x14ac:dyDescent="0.25">
      <c r="A936" t="s">
        <v>3995</v>
      </c>
      <c r="B936">
        <v>8</v>
      </c>
      <c r="C936">
        <v>2</v>
      </c>
      <c r="D936">
        <v>10</v>
      </c>
      <c r="E936" t="s">
        <v>3875</v>
      </c>
      <c r="F936" t="s">
        <v>24</v>
      </c>
      <c r="G936">
        <v>681</v>
      </c>
      <c r="H936" t="s">
        <v>3884</v>
      </c>
      <c r="I936">
        <v>254</v>
      </c>
      <c r="J936" t="s">
        <v>177</v>
      </c>
      <c r="K936">
        <v>8</v>
      </c>
      <c r="L936">
        <v>18</v>
      </c>
      <c r="M936" t="s">
        <v>357</v>
      </c>
      <c r="N936" t="s">
        <v>3867</v>
      </c>
      <c r="O936">
        <v>1</v>
      </c>
      <c r="P936" t="s">
        <v>3868</v>
      </c>
      <c r="Q936">
        <v>1</v>
      </c>
      <c r="R936" t="s">
        <v>28</v>
      </c>
      <c r="S936">
        <v>6</v>
      </c>
      <c r="T936" t="s">
        <v>34</v>
      </c>
      <c r="U936">
        <v>3.59</v>
      </c>
      <c r="V936">
        <v>3.65</v>
      </c>
    </row>
    <row r="937" spans="1:22" x14ac:dyDescent="0.25">
      <c r="A937" t="s">
        <v>3996</v>
      </c>
      <c r="B937">
        <v>8</v>
      </c>
      <c r="C937">
        <v>2</v>
      </c>
      <c r="D937">
        <v>10</v>
      </c>
      <c r="E937" t="s">
        <v>3875</v>
      </c>
      <c r="F937" t="s">
        <v>24</v>
      </c>
      <c r="G937">
        <v>681</v>
      </c>
      <c r="H937" t="s">
        <v>3884</v>
      </c>
      <c r="I937">
        <v>254</v>
      </c>
      <c r="J937" t="s">
        <v>177</v>
      </c>
      <c r="K937">
        <v>8</v>
      </c>
      <c r="L937">
        <v>18</v>
      </c>
      <c r="M937" t="s">
        <v>357</v>
      </c>
      <c r="N937" t="s">
        <v>3867</v>
      </c>
      <c r="O937">
        <v>1</v>
      </c>
      <c r="P937" t="s">
        <v>3868</v>
      </c>
      <c r="Q937">
        <v>1</v>
      </c>
      <c r="R937" t="s">
        <v>28</v>
      </c>
      <c r="S937">
        <v>2</v>
      </c>
      <c r="T937" t="s">
        <v>30</v>
      </c>
      <c r="U937">
        <v>4.28</v>
      </c>
      <c r="V937">
        <v>4.1500000000000004</v>
      </c>
    </row>
    <row r="938" spans="1:22" x14ac:dyDescent="0.25">
      <c r="A938" t="s">
        <v>3997</v>
      </c>
      <c r="B938">
        <v>8</v>
      </c>
      <c r="C938">
        <v>2</v>
      </c>
      <c r="D938">
        <v>10</v>
      </c>
      <c r="E938" t="s">
        <v>3875</v>
      </c>
      <c r="F938" t="s">
        <v>24</v>
      </c>
      <c r="G938">
        <v>681</v>
      </c>
      <c r="H938" t="s">
        <v>3884</v>
      </c>
      <c r="I938">
        <v>254</v>
      </c>
      <c r="J938" t="s">
        <v>177</v>
      </c>
      <c r="K938">
        <v>8</v>
      </c>
      <c r="L938">
        <v>18</v>
      </c>
      <c r="M938" t="s">
        <v>357</v>
      </c>
      <c r="N938" t="s">
        <v>3867</v>
      </c>
      <c r="O938">
        <v>1</v>
      </c>
      <c r="P938" t="s">
        <v>3868</v>
      </c>
      <c r="Q938">
        <v>1</v>
      </c>
      <c r="R938" t="s">
        <v>28</v>
      </c>
      <c r="S938">
        <v>5</v>
      </c>
      <c r="T938" t="s">
        <v>33</v>
      </c>
      <c r="U938">
        <v>3.1</v>
      </c>
      <c r="V938">
        <v>3.01</v>
      </c>
    </row>
    <row r="939" spans="1:22" x14ac:dyDescent="0.25">
      <c r="A939" t="s">
        <v>3998</v>
      </c>
      <c r="B939">
        <v>8</v>
      </c>
      <c r="C939">
        <v>2</v>
      </c>
      <c r="D939">
        <v>10</v>
      </c>
      <c r="E939" t="s">
        <v>3875</v>
      </c>
      <c r="F939" t="s">
        <v>24</v>
      </c>
      <c r="G939">
        <v>681</v>
      </c>
      <c r="H939" t="s">
        <v>3884</v>
      </c>
      <c r="I939">
        <v>254</v>
      </c>
      <c r="J939" t="s">
        <v>177</v>
      </c>
      <c r="K939">
        <v>8</v>
      </c>
      <c r="L939">
        <v>18</v>
      </c>
      <c r="M939" t="s">
        <v>357</v>
      </c>
      <c r="N939" t="s">
        <v>3867</v>
      </c>
      <c r="O939">
        <v>1</v>
      </c>
      <c r="P939" t="s">
        <v>3868</v>
      </c>
      <c r="Q939">
        <v>1</v>
      </c>
      <c r="R939" t="s">
        <v>28</v>
      </c>
      <c r="S939">
        <v>1</v>
      </c>
      <c r="T939" t="s">
        <v>29</v>
      </c>
      <c r="U939">
        <v>10.6</v>
      </c>
      <c r="V939">
        <v>5.32</v>
      </c>
    </row>
    <row r="940" spans="1:22" x14ac:dyDescent="0.25">
      <c r="A940" t="s">
        <v>3999</v>
      </c>
      <c r="B940">
        <v>8</v>
      </c>
      <c r="C940">
        <v>2</v>
      </c>
      <c r="D940">
        <v>10</v>
      </c>
      <c r="E940" t="s">
        <v>3875</v>
      </c>
      <c r="F940" t="s">
        <v>24</v>
      </c>
      <c r="G940">
        <v>680</v>
      </c>
      <c r="H940" t="s">
        <v>3891</v>
      </c>
      <c r="I940">
        <v>151</v>
      </c>
      <c r="J940" t="s">
        <v>179</v>
      </c>
      <c r="K940">
        <v>8</v>
      </c>
      <c r="L940">
        <v>18</v>
      </c>
      <c r="M940" t="s">
        <v>357</v>
      </c>
      <c r="N940" t="s">
        <v>3867</v>
      </c>
      <c r="O940">
        <v>1</v>
      </c>
      <c r="P940" t="s">
        <v>3868</v>
      </c>
      <c r="Q940">
        <v>1</v>
      </c>
      <c r="R940" t="s">
        <v>28</v>
      </c>
      <c r="S940">
        <v>3</v>
      </c>
      <c r="T940" t="s">
        <v>31</v>
      </c>
      <c r="U940">
        <v>5.27</v>
      </c>
      <c r="V940">
        <v>3.69</v>
      </c>
    </row>
    <row r="941" spans="1:22" x14ac:dyDescent="0.25">
      <c r="A941" t="s">
        <v>4000</v>
      </c>
      <c r="B941">
        <v>8</v>
      </c>
      <c r="C941">
        <v>2</v>
      </c>
      <c r="D941">
        <v>10</v>
      </c>
      <c r="E941" t="s">
        <v>3875</v>
      </c>
      <c r="F941" t="s">
        <v>24</v>
      </c>
      <c r="G941">
        <v>680</v>
      </c>
      <c r="H941" t="s">
        <v>3891</v>
      </c>
      <c r="I941">
        <v>151</v>
      </c>
      <c r="J941" t="s">
        <v>179</v>
      </c>
      <c r="K941">
        <v>8</v>
      </c>
      <c r="L941">
        <v>18</v>
      </c>
      <c r="M941" t="s">
        <v>357</v>
      </c>
      <c r="N941" t="s">
        <v>3867</v>
      </c>
      <c r="O941">
        <v>1</v>
      </c>
      <c r="P941" t="s">
        <v>3868</v>
      </c>
      <c r="Q941">
        <v>1</v>
      </c>
      <c r="R941" t="s">
        <v>28</v>
      </c>
      <c r="S941">
        <v>4</v>
      </c>
      <c r="T941" t="s">
        <v>32</v>
      </c>
      <c r="U941">
        <v>7.41</v>
      </c>
      <c r="V941">
        <v>5.6</v>
      </c>
    </row>
    <row r="942" spans="1:22" x14ac:dyDescent="0.25">
      <c r="A942" t="s">
        <v>4001</v>
      </c>
      <c r="B942">
        <v>8</v>
      </c>
      <c r="C942">
        <v>2</v>
      </c>
      <c r="D942">
        <v>10</v>
      </c>
      <c r="E942" t="s">
        <v>3875</v>
      </c>
      <c r="F942" t="s">
        <v>24</v>
      </c>
      <c r="G942">
        <v>680</v>
      </c>
      <c r="H942" t="s">
        <v>3891</v>
      </c>
      <c r="I942">
        <v>151</v>
      </c>
      <c r="J942" t="s">
        <v>179</v>
      </c>
      <c r="K942">
        <v>8</v>
      </c>
      <c r="L942">
        <v>18</v>
      </c>
      <c r="M942" t="s">
        <v>357</v>
      </c>
      <c r="N942" t="s">
        <v>3867</v>
      </c>
      <c r="O942">
        <v>1</v>
      </c>
      <c r="P942" t="s">
        <v>3868</v>
      </c>
      <c r="Q942">
        <v>1</v>
      </c>
      <c r="R942" t="s">
        <v>28</v>
      </c>
      <c r="S942">
        <v>6</v>
      </c>
      <c r="T942" t="s">
        <v>34</v>
      </c>
      <c r="U942">
        <v>3.94</v>
      </c>
      <c r="V942">
        <v>3.59</v>
      </c>
    </row>
    <row r="943" spans="1:22" x14ac:dyDescent="0.25">
      <c r="A943" t="s">
        <v>4002</v>
      </c>
      <c r="B943">
        <v>8</v>
      </c>
      <c r="C943">
        <v>2</v>
      </c>
      <c r="D943">
        <v>10</v>
      </c>
      <c r="E943" t="s">
        <v>3875</v>
      </c>
      <c r="F943" t="s">
        <v>24</v>
      </c>
      <c r="G943">
        <v>680</v>
      </c>
      <c r="H943" t="s">
        <v>3891</v>
      </c>
      <c r="I943">
        <v>151</v>
      </c>
      <c r="J943" t="s">
        <v>179</v>
      </c>
      <c r="K943">
        <v>8</v>
      </c>
      <c r="L943">
        <v>18</v>
      </c>
      <c r="M943" t="s">
        <v>357</v>
      </c>
      <c r="N943" t="s">
        <v>3867</v>
      </c>
      <c r="O943">
        <v>1</v>
      </c>
      <c r="P943" t="s">
        <v>3868</v>
      </c>
      <c r="Q943">
        <v>1</v>
      </c>
      <c r="R943" t="s">
        <v>28</v>
      </c>
      <c r="S943">
        <v>2</v>
      </c>
      <c r="T943" t="s">
        <v>30</v>
      </c>
      <c r="U943">
        <v>4.26</v>
      </c>
      <c r="V943">
        <v>5.01</v>
      </c>
    </row>
    <row r="944" spans="1:22" x14ac:dyDescent="0.25">
      <c r="A944" t="s">
        <v>4003</v>
      </c>
      <c r="B944">
        <v>8</v>
      </c>
      <c r="C944">
        <v>2</v>
      </c>
      <c r="D944">
        <v>10</v>
      </c>
      <c r="E944" t="s">
        <v>3875</v>
      </c>
      <c r="F944" t="s">
        <v>24</v>
      </c>
      <c r="G944">
        <v>680</v>
      </c>
      <c r="H944" t="s">
        <v>3891</v>
      </c>
      <c r="I944">
        <v>151</v>
      </c>
      <c r="J944" t="s">
        <v>179</v>
      </c>
      <c r="K944">
        <v>8</v>
      </c>
      <c r="L944">
        <v>18</v>
      </c>
      <c r="M944" t="s">
        <v>357</v>
      </c>
      <c r="N944" t="s">
        <v>3867</v>
      </c>
      <c r="O944">
        <v>1</v>
      </c>
      <c r="P944" t="s">
        <v>3868</v>
      </c>
      <c r="Q944">
        <v>1</v>
      </c>
      <c r="R944" t="s">
        <v>28</v>
      </c>
      <c r="S944">
        <v>5</v>
      </c>
      <c r="T944" t="s">
        <v>33</v>
      </c>
      <c r="U944">
        <v>2.93</v>
      </c>
      <c r="V944">
        <v>3.89</v>
      </c>
    </row>
    <row r="945" spans="1:22" x14ac:dyDescent="0.25">
      <c r="A945" s="128" t="s">
        <v>4004</v>
      </c>
      <c r="B945">
        <v>8</v>
      </c>
      <c r="C945">
        <v>2</v>
      </c>
      <c r="D945">
        <v>10</v>
      </c>
      <c r="E945" s="128" t="s">
        <v>3875</v>
      </c>
      <c r="F945" s="128" t="s">
        <v>24</v>
      </c>
      <c r="G945">
        <v>680</v>
      </c>
      <c r="H945" s="128" t="s">
        <v>3891</v>
      </c>
      <c r="I945">
        <v>151</v>
      </c>
      <c r="J945" s="128" t="s">
        <v>179</v>
      </c>
      <c r="K945">
        <v>8</v>
      </c>
      <c r="L945">
        <v>18</v>
      </c>
      <c r="M945" s="128" t="s">
        <v>357</v>
      </c>
      <c r="N945" s="128" t="s">
        <v>3867</v>
      </c>
      <c r="O945">
        <v>1</v>
      </c>
      <c r="P945" s="128" t="s">
        <v>3868</v>
      </c>
      <c r="Q945">
        <v>1</v>
      </c>
      <c r="R945" s="128" t="s">
        <v>28</v>
      </c>
      <c r="S945">
        <v>1</v>
      </c>
      <c r="T945" s="128" t="s">
        <v>29</v>
      </c>
      <c r="U945">
        <v>8.2100000000000009</v>
      </c>
      <c r="V945">
        <v>5.29</v>
      </c>
    </row>
    <row r="946" spans="1:22" x14ac:dyDescent="0.25">
      <c r="A946" s="128" t="s">
        <v>4005</v>
      </c>
      <c r="B946">
        <v>9</v>
      </c>
      <c r="C946">
        <v>3</v>
      </c>
      <c r="D946">
        <v>10</v>
      </c>
      <c r="E946" s="128" t="s">
        <v>3875</v>
      </c>
      <c r="F946" s="128" t="s">
        <v>24</v>
      </c>
      <c r="G946">
        <v>681</v>
      </c>
      <c r="H946" s="128" t="s">
        <v>3884</v>
      </c>
      <c r="I946">
        <v>254</v>
      </c>
      <c r="J946" s="128" t="s">
        <v>177</v>
      </c>
      <c r="K946">
        <v>8</v>
      </c>
      <c r="L946">
        <v>18</v>
      </c>
      <c r="M946" s="128" t="s">
        <v>357</v>
      </c>
      <c r="N946" s="128" t="s">
        <v>3867</v>
      </c>
      <c r="O946">
        <v>1</v>
      </c>
      <c r="P946" s="128" t="s">
        <v>3868</v>
      </c>
      <c r="Q946">
        <v>1</v>
      </c>
      <c r="R946" s="128" t="s">
        <v>28</v>
      </c>
      <c r="S946">
        <v>3</v>
      </c>
      <c r="T946" s="128" t="s">
        <v>31</v>
      </c>
      <c r="U946">
        <v>6.08</v>
      </c>
      <c r="V946">
        <v>3.56</v>
      </c>
    </row>
    <row r="947" spans="1:22" x14ac:dyDescent="0.25">
      <c r="A947" s="128" t="s">
        <v>4006</v>
      </c>
      <c r="B947">
        <v>9</v>
      </c>
      <c r="C947">
        <v>3</v>
      </c>
      <c r="D947">
        <v>10</v>
      </c>
      <c r="E947" s="128" t="s">
        <v>3875</v>
      </c>
      <c r="F947" s="128" t="s">
        <v>24</v>
      </c>
      <c r="G947">
        <v>681</v>
      </c>
      <c r="H947" s="128" t="s">
        <v>3884</v>
      </c>
      <c r="I947">
        <v>254</v>
      </c>
      <c r="J947" s="128" t="s">
        <v>177</v>
      </c>
      <c r="K947">
        <v>8</v>
      </c>
      <c r="L947">
        <v>18</v>
      </c>
      <c r="M947" s="128" t="s">
        <v>357</v>
      </c>
      <c r="N947" s="128" t="s">
        <v>3867</v>
      </c>
      <c r="O947">
        <v>1</v>
      </c>
      <c r="P947" s="128" t="s">
        <v>3868</v>
      </c>
      <c r="Q947">
        <v>1</v>
      </c>
      <c r="R947" s="128" t="s">
        <v>28</v>
      </c>
      <c r="S947">
        <v>4</v>
      </c>
      <c r="T947" s="128" t="s">
        <v>32</v>
      </c>
      <c r="U947">
        <v>7.65</v>
      </c>
      <c r="V947">
        <v>5.43</v>
      </c>
    </row>
    <row r="948" spans="1:22" x14ac:dyDescent="0.25">
      <c r="A948" s="128" t="s">
        <v>4007</v>
      </c>
      <c r="B948">
        <v>9</v>
      </c>
      <c r="C948">
        <v>3</v>
      </c>
      <c r="D948">
        <v>10</v>
      </c>
      <c r="E948" s="128" t="s">
        <v>3875</v>
      </c>
      <c r="F948" s="128" t="s">
        <v>24</v>
      </c>
      <c r="G948">
        <v>681</v>
      </c>
      <c r="H948" s="128" t="s">
        <v>3884</v>
      </c>
      <c r="I948">
        <v>254</v>
      </c>
      <c r="J948" s="128" t="s">
        <v>177</v>
      </c>
      <c r="K948">
        <v>8</v>
      </c>
      <c r="L948">
        <v>18</v>
      </c>
      <c r="M948" s="128" t="s">
        <v>357</v>
      </c>
      <c r="N948" s="128" t="s">
        <v>3867</v>
      </c>
      <c r="O948">
        <v>1</v>
      </c>
      <c r="P948" s="128" t="s">
        <v>3868</v>
      </c>
      <c r="Q948">
        <v>1</v>
      </c>
      <c r="R948" s="128" t="s">
        <v>28</v>
      </c>
      <c r="S948">
        <v>6</v>
      </c>
      <c r="T948" s="128" t="s">
        <v>34</v>
      </c>
      <c r="U948">
        <v>3.59</v>
      </c>
      <c r="V948">
        <v>3.65</v>
      </c>
    </row>
    <row r="949" spans="1:22" x14ac:dyDescent="0.25">
      <c r="A949" s="128" t="s">
        <v>4008</v>
      </c>
      <c r="B949">
        <v>9</v>
      </c>
      <c r="C949">
        <v>3</v>
      </c>
      <c r="D949">
        <v>10</v>
      </c>
      <c r="E949" s="128" t="s">
        <v>3875</v>
      </c>
      <c r="F949" s="128" t="s">
        <v>24</v>
      </c>
      <c r="G949">
        <v>681</v>
      </c>
      <c r="H949" s="128" t="s">
        <v>3884</v>
      </c>
      <c r="I949">
        <v>254</v>
      </c>
      <c r="J949" s="128" t="s">
        <v>177</v>
      </c>
      <c r="K949">
        <v>8</v>
      </c>
      <c r="L949">
        <v>18</v>
      </c>
      <c r="M949" s="128" t="s">
        <v>357</v>
      </c>
      <c r="N949" s="128" t="s">
        <v>3867</v>
      </c>
      <c r="O949">
        <v>1</v>
      </c>
      <c r="P949" s="128" t="s">
        <v>3868</v>
      </c>
      <c r="Q949">
        <v>1</v>
      </c>
      <c r="R949" s="128" t="s">
        <v>28</v>
      </c>
      <c r="S949">
        <v>2</v>
      </c>
      <c r="T949" s="128" t="s">
        <v>30</v>
      </c>
      <c r="U949">
        <v>4.28</v>
      </c>
      <c r="V949">
        <v>4.1500000000000004</v>
      </c>
    </row>
    <row r="950" spans="1:22" x14ac:dyDescent="0.25">
      <c r="A950" s="128" t="s">
        <v>4009</v>
      </c>
      <c r="B950">
        <v>9</v>
      </c>
      <c r="C950">
        <v>3</v>
      </c>
      <c r="D950">
        <v>10</v>
      </c>
      <c r="E950" s="128" t="s">
        <v>3875</v>
      </c>
      <c r="F950" s="128" t="s">
        <v>24</v>
      </c>
      <c r="G950">
        <v>681</v>
      </c>
      <c r="H950" s="128" t="s">
        <v>3884</v>
      </c>
      <c r="I950">
        <v>254</v>
      </c>
      <c r="J950" s="128" t="s">
        <v>177</v>
      </c>
      <c r="K950">
        <v>8</v>
      </c>
      <c r="L950">
        <v>18</v>
      </c>
      <c r="M950" s="128" t="s">
        <v>357</v>
      </c>
      <c r="N950" s="128" t="s">
        <v>3867</v>
      </c>
      <c r="O950">
        <v>1</v>
      </c>
      <c r="P950" s="128" t="s">
        <v>3868</v>
      </c>
      <c r="Q950">
        <v>1</v>
      </c>
      <c r="R950" s="128" t="s">
        <v>28</v>
      </c>
      <c r="S950">
        <v>5</v>
      </c>
      <c r="T950" s="128" t="s">
        <v>33</v>
      </c>
      <c r="U950">
        <v>3.1</v>
      </c>
      <c r="V950">
        <v>3.01</v>
      </c>
    </row>
    <row r="951" spans="1:22" x14ac:dyDescent="0.25">
      <c r="A951" s="128" t="s">
        <v>4010</v>
      </c>
      <c r="B951">
        <v>9</v>
      </c>
      <c r="C951">
        <v>3</v>
      </c>
      <c r="D951">
        <v>10</v>
      </c>
      <c r="E951" s="128" t="s">
        <v>3875</v>
      </c>
      <c r="F951" s="128" t="s">
        <v>24</v>
      </c>
      <c r="G951">
        <v>681</v>
      </c>
      <c r="H951" s="128" t="s">
        <v>3884</v>
      </c>
      <c r="I951">
        <v>254</v>
      </c>
      <c r="J951" s="128" t="s">
        <v>177</v>
      </c>
      <c r="K951">
        <v>8</v>
      </c>
      <c r="L951">
        <v>18</v>
      </c>
      <c r="M951" s="128" t="s">
        <v>357</v>
      </c>
      <c r="N951" s="128" t="s">
        <v>3867</v>
      </c>
      <c r="O951">
        <v>1</v>
      </c>
      <c r="P951" s="128" t="s">
        <v>3868</v>
      </c>
      <c r="Q951">
        <v>1</v>
      </c>
      <c r="R951" s="128" t="s">
        <v>28</v>
      </c>
      <c r="S951">
        <v>1</v>
      </c>
      <c r="T951" s="128" t="s">
        <v>29</v>
      </c>
      <c r="U951">
        <v>10.6</v>
      </c>
      <c r="V951">
        <v>5.32</v>
      </c>
    </row>
    <row r="952" spans="1:22" x14ac:dyDescent="0.25">
      <c r="A952" s="128" t="s">
        <v>4011</v>
      </c>
      <c r="B952">
        <v>9</v>
      </c>
      <c r="C952">
        <v>3</v>
      </c>
      <c r="D952">
        <v>10</v>
      </c>
      <c r="E952" s="128" t="s">
        <v>3875</v>
      </c>
      <c r="F952" s="128" t="s">
        <v>24</v>
      </c>
      <c r="G952">
        <v>680</v>
      </c>
      <c r="H952" s="128" t="s">
        <v>3891</v>
      </c>
      <c r="I952">
        <v>151</v>
      </c>
      <c r="J952" s="128" t="s">
        <v>179</v>
      </c>
      <c r="K952">
        <v>8</v>
      </c>
      <c r="L952">
        <v>18</v>
      </c>
      <c r="M952" s="128" t="s">
        <v>357</v>
      </c>
      <c r="N952" s="128" t="s">
        <v>3867</v>
      </c>
      <c r="O952">
        <v>1</v>
      </c>
      <c r="P952" s="128" t="s">
        <v>3868</v>
      </c>
      <c r="Q952">
        <v>1</v>
      </c>
      <c r="R952" s="128" t="s">
        <v>28</v>
      </c>
      <c r="S952">
        <v>3</v>
      </c>
      <c r="T952" s="128" t="s">
        <v>31</v>
      </c>
      <c r="U952">
        <v>5.27</v>
      </c>
      <c r="V952">
        <v>3.69</v>
      </c>
    </row>
    <row r="953" spans="1:22" x14ac:dyDescent="0.25">
      <c r="A953" s="128" t="s">
        <v>4012</v>
      </c>
      <c r="B953">
        <v>9</v>
      </c>
      <c r="C953">
        <v>3</v>
      </c>
      <c r="D953">
        <v>10</v>
      </c>
      <c r="E953" s="128" t="s">
        <v>3875</v>
      </c>
      <c r="F953" s="128" t="s">
        <v>24</v>
      </c>
      <c r="G953">
        <v>680</v>
      </c>
      <c r="H953" s="128" t="s">
        <v>3891</v>
      </c>
      <c r="I953">
        <v>151</v>
      </c>
      <c r="J953" s="128" t="s">
        <v>179</v>
      </c>
      <c r="K953">
        <v>8</v>
      </c>
      <c r="L953">
        <v>18</v>
      </c>
      <c r="M953" s="128" t="s">
        <v>357</v>
      </c>
      <c r="N953" s="128" t="s">
        <v>3867</v>
      </c>
      <c r="O953">
        <v>1</v>
      </c>
      <c r="P953" s="128" t="s">
        <v>3868</v>
      </c>
      <c r="Q953">
        <v>1</v>
      </c>
      <c r="R953" s="128" t="s">
        <v>28</v>
      </c>
      <c r="S953">
        <v>4</v>
      </c>
      <c r="T953" s="128" t="s">
        <v>32</v>
      </c>
      <c r="U953">
        <v>7.41</v>
      </c>
      <c r="V953">
        <v>5.6</v>
      </c>
    </row>
    <row r="954" spans="1:22" x14ac:dyDescent="0.25">
      <c r="A954" s="128" t="s">
        <v>4013</v>
      </c>
      <c r="B954">
        <v>9</v>
      </c>
      <c r="C954">
        <v>3</v>
      </c>
      <c r="D954">
        <v>10</v>
      </c>
      <c r="E954" s="128" t="s">
        <v>3875</v>
      </c>
      <c r="F954" s="128" t="s">
        <v>24</v>
      </c>
      <c r="G954">
        <v>680</v>
      </c>
      <c r="H954" s="128" t="s">
        <v>3891</v>
      </c>
      <c r="I954">
        <v>151</v>
      </c>
      <c r="J954" s="128" t="s">
        <v>179</v>
      </c>
      <c r="K954">
        <v>8</v>
      </c>
      <c r="L954">
        <v>18</v>
      </c>
      <c r="M954" s="128" t="s">
        <v>357</v>
      </c>
      <c r="N954" s="128" t="s">
        <v>3867</v>
      </c>
      <c r="O954">
        <v>1</v>
      </c>
      <c r="P954" s="128" t="s">
        <v>3868</v>
      </c>
      <c r="Q954">
        <v>1</v>
      </c>
      <c r="R954" s="128" t="s">
        <v>28</v>
      </c>
      <c r="S954">
        <v>6</v>
      </c>
      <c r="T954" s="128" t="s">
        <v>34</v>
      </c>
      <c r="U954">
        <v>3.94</v>
      </c>
      <c r="V954">
        <v>3.59</v>
      </c>
    </row>
    <row r="955" spans="1:22" x14ac:dyDescent="0.25">
      <c r="A955" s="128" t="s">
        <v>4014</v>
      </c>
      <c r="B955">
        <v>9</v>
      </c>
      <c r="C955">
        <v>3</v>
      </c>
      <c r="D955">
        <v>10</v>
      </c>
      <c r="E955" s="128" t="s">
        <v>3875</v>
      </c>
      <c r="F955" s="128" t="s">
        <v>24</v>
      </c>
      <c r="G955">
        <v>680</v>
      </c>
      <c r="H955" s="128" t="s">
        <v>3891</v>
      </c>
      <c r="I955">
        <v>151</v>
      </c>
      <c r="J955" s="128" t="s">
        <v>179</v>
      </c>
      <c r="K955">
        <v>8</v>
      </c>
      <c r="L955">
        <v>18</v>
      </c>
      <c r="M955" s="128" t="s">
        <v>357</v>
      </c>
      <c r="N955" s="128" t="s">
        <v>3867</v>
      </c>
      <c r="O955">
        <v>1</v>
      </c>
      <c r="P955" s="128" t="s">
        <v>3868</v>
      </c>
      <c r="Q955">
        <v>1</v>
      </c>
      <c r="R955" s="128" t="s">
        <v>28</v>
      </c>
      <c r="S955">
        <v>2</v>
      </c>
      <c r="T955" s="128" t="s">
        <v>30</v>
      </c>
      <c r="U955">
        <v>4.26</v>
      </c>
      <c r="V955">
        <v>5.01</v>
      </c>
    </row>
    <row r="956" spans="1:22" x14ac:dyDescent="0.25">
      <c r="A956" s="128" t="s">
        <v>4015</v>
      </c>
      <c r="B956">
        <v>9</v>
      </c>
      <c r="C956">
        <v>3</v>
      </c>
      <c r="D956">
        <v>10</v>
      </c>
      <c r="E956" s="128" t="s">
        <v>3875</v>
      </c>
      <c r="F956" s="128" t="s">
        <v>24</v>
      </c>
      <c r="G956">
        <v>680</v>
      </c>
      <c r="H956" s="128" t="s">
        <v>3891</v>
      </c>
      <c r="I956">
        <v>151</v>
      </c>
      <c r="J956" s="128" t="s">
        <v>179</v>
      </c>
      <c r="K956">
        <v>8</v>
      </c>
      <c r="L956">
        <v>18</v>
      </c>
      <c r="M956" s="128" t="s">
        <v>357</v>
      </c>
      <c r="N956" s="128" t="s">
        <v>3867</v>
      </c>
      <c r="O956">
        <v>1</v>
      </c>
      <c r="P956" s="128" t="s">
        <v>3868</v>
      </c>
      <c r="Q956">
        <v>1</v>
      </c>
      <c r="R956" s="128" t="s">
        <v>28</v>
      </c>
      <c r="S956">
        <v>5</v>
      </c>
      <c r="T956" s="128" t="s">
        <v>33</v>
      </c>
      <c r="U956">
        <v>2.93</v>
      </c>
      <c r="V956">
        <v>3.89</v>
      </c>
    </row>
    <row r="957" spans="1:22" x14ac:dyDescent="0.25">
      <c r="A957" s="128" t="s">
        <v>4016</v>
      </c>
      <c r="B957">
        <v>9</v>
      </c>
      <c r="C957">
        <v>3</v>
      </c>
      <c r="D957">
        <v>10</v>
      </c>
      <c r="E957" s="128" t="s">
        <v>3875</v>
      </c>
      <c r="F957" s="128" t="s">
        <v>24</v>
      </c>
      <c r="G957">
        <v>680</v>
      </c>
      <c r="H957" s="128" t="s">
        <v>3891</v>
      </c>
      <c r="I957">
        <v>151</v>
      </c>
      <c r="J957" s="128" t="s">
        <v>179</v>
      </c>
      <c r="K957">
        <v>8</v>
      </c>
      <c r="L957">
        <v>18</v>
      </c>
      <c r="M957" s="128" t="s">
        <v>357</v>
      </c>
      <c r="N957" s="128" t="s">
        <v>3867</v>
      </c>
      <c r="O957">
        <v>1</v>
      </c>
      <c r="P957" s="128" t="s">
        <v>3868</v>
      </c>
      <c r="Q957">
        <v>1</v>
      </c>
      <c r="R957" s="128" t="s">
        <v>28</v>
      </c>
      <c r="S957">
        <v>1</v>
      </c>
      <c r="T957" s="128" t="s">
        <v>29</v>
      </c>
      <c r="U957">
        <v>8.2100000000000009</v>
      </c>
      <c r="V957">
        <v>5.29</v>
      </c>
    </row>
    <row r="958" spans="1:22" x14ac:dyDescent="0.25">
      <c r="A958" s="128" t="s">
        <v>3519</v>
      </c>
      <c r="B958">
        <v>10</v>
      </c>
      <c r="C958">
        <v>4</v>
      </c>
      <c r="D958">
        <v>10</v>
      </c>
      <c r="E958" s="128" t="s">
        <v>2433</v>
      </c>
      <c r="F958" s="128" t="s">
        <v>24</v>
      </c>
      <c r="G958">
        <v>682</v>
      </c>
      <c r="H958" s="128" t="s">
        <v>2689</v>
      </c>
      <c r="I958">
        <v>152</v>
      </c>
      <c r="J958" s="128" t="s">
        <v>3302</v>
      </c>
      <c r="K958">
        <v>8</v>
      </c>
      <c r="L958">
        <v>12</v>
      </c>
      <c r="M958" s="128" t="s">
        <v>357</v>
      </c>
      <c r="N958" s="128" t="s">
        <v>3867</v>
      </c>
      <c r="O958">
        <v>1</v>
      </c>
      <c r="P958" s="128" t="s">
        <v>3868</v>
      </c>
      <c r="Q958">
        <v>1</v>
      </c>
      <c r="R958" s="128" t="s">
        <v>28</v>
      </c>
      <c r="S958">
        <v>3</v>
      </c>
      <c r="T958" s="128" t="s">
        <v>31</v>
      </c>
      <c r="U958">
        <v>6.13</v>
      </c>
      <c r="V958">
        <v>3.75</v>
      </c>
    </row>
    <row r="959" spans="1:22" x14ac:dyDescent="0.25">
      <c r="A959" s="128" t="s">
        <v>3520</v>
      </c>
      <c r="B959">
        <v>10</v>
      </c>
      <c r="C959">
        <v>4</v>
      </c>
      <c r="D959">
        <v>10</v>
      </c>
      <c r="E959" s="128" t="s">
        <v>2433</v>
      </c>
      <c r="F959" s="128" t="s">
        <v>24</v>
      </c>
      <c r="G959">
        <v>682</v>
      </c>
      <c r="H959" s="128" t="s">
        <v>2689</v>
      </c>
      <c r="I959">
        <v>152</v>
      </c>
      <c r="J959" s="128" t="s">
        <v>3302</v>
      </c>
      <c r="K959">
        <v>8</v>
      </c>
      <c r="L959">
        <v>12</v>
      </c>
      <c r="M959" s="128" t="s">
        <v>357</v>
      </c>
      <c r="N959" s="128" t="s">
        <v>3867</v>
      </c>
      <c r="O959">
        <v>1</v>
      </c>
      <c r="P959" s="128" t="s">
        <v>3868</v>
      </c>
      <c r="Q959">
        <v>1</v>
      </c>
      <c r="R959" s="128" t="s">
        <v>28</v>
      </c>
      <c r="S959">
        <v>4</v>
      </c>
      <c r="T959" s="128" t="s">
        <v>32</v>
      </c>
      <c r="U959">
        <v>7.81</v>
      </c>
      <c r="V959">
        <v>5.44</v>
      </c>
    </row>
    <row r="960" spans="1:22" x14ac:dyDescent="0.25">
      <c r="A960" s="128" t="s">
        <v>3521</v>
      </c>
      <c r="B960">
        <v>10</v>
      </c>
      <c r="C960">
        <v>4</v>
      </c>
      <c r="D960">
        <v>10</v>
      </c>
      <c r="E960" s="128" t="s">
        <v>2433</v>
      </c>
      <c r="F960" s="128" t="s">
        <v>24</v>
      </c>
      <c r="G960">
        <v>682</v>
      </c>
      <c r="H960" s="128" t="s">
        <v>2689</v>
      </c>
      <c r="I960">
        <v>152</v>
      </c>
      <c r="J960" s="128" t="s">
        <v>3302</v>
      </c>
      <c r="K960">
        <v>8</v>
      </c>
      <c r="L960">
        <v>12</v>
      </c>
      <c r="M960" s="128" t="s">
        <v>357</v>
      </c>
      <c r="N960" s="128" t="s">
        <v>3867</v>
      </c>
      <c r="O960">
        <v>1</v>
      </c>
      <c r="P960" s="128" t="s">
        <v>3868</v>
      </c>
      <c r="Q960">
        <v>1</v>
      </c>
      <c r="R960" s="128" t="s">
        <v>28</v>
      </c>
      <c r="S960">
        <v>6</v>
      </c>
      <c r="T960" s="128" t="s">
        <v>34</v>
      </c>
      <c r="U960">
        <v>4.84</v>
      </c>
      <c r="V960">
        <v>3.73</v>
      </c>
    </row>
    <row r="961" spans="1:22" x14ac:dyDescent="0.25">
      <c r="A961" s="128" t="s">
        <v>3522</v>
      </c>
      <c r="B961">
        <v>10</v>
      </c>
      <c r="C961">
        <v>4</v>
      </c>
      <c r="D961">
        <v>10</v>
      </c>
      <c r="E961" s="128" t="s">
        <v>2433</v>
      </c>
      <c r="F961" s="128" t="s">
        <v>24</v>
      </c>
      <c r="G961">
        <v>682</v>
      </c>
      <c r="H961" s="128" t="s">
        <v>2689</v>
      </c>
      <c r="I961">
        <v>152</v>
      </c>
      <c r="J961" s="128" t="s">
        <v>3302</v>
      </c>
      <c r="K961">
        <v>8</v>
      </c>
      <c r="L961">
        <v>12</v>
      </c>
      <c r="M961" s="128" t="s">
        <v>357</v>
      </c>
      <c r="N961" s="128" t="s">
        <v>3867</v>
      </c>
      <c r="O961">
        <v>1</v>
      </c>
      <c r="P961" s="128" t="s">
        <v>3868</v>
      </c>
      <c r="Q961">
        <v>1</v>
      </c>
      <c r="R961" s="128" t="s">
        <v>28</v>
      </c>
      <c r="S961">
        <v>2</v>
      </c>
      <c r="T961" s="128" t="s">
        <v>30</v>
      </c>
      <c r="U961">
        <v>5.17</v>
      </c>
      <c r="V961">
        <v>5.0599999999999996</v>
      </c>
    </row>
    <row r="962" spans="1:22" x14ac:dyDescent="0.25">
      <c r="A962" s="128" t="s">
        <v>3523</v>
      </c>
      <c r="B962">
        <v>10</v>
      </c>
      <c r="C962">
        <v>4</v>
      </c>
      <c r="D962">
        <v>10</v>
      </c>
      <c r="E962" s="128" t="s">
        <v>2433</v>
      </c>
      <c r="F962" s="128" t="s">
        <v>24</v>
      </c>
      <c r="G962">
        <v>682</v>
      </c>
      <c r="H962" s="128" t="s">
        <v>2689</v>
      </c>
      <c r="I962">
        <v>152</v>
      </c>
      <c r="J962" s="128" t="s">
        <v>3302</v>
      </c>
      <c r="K962">
        <v>8</v>
      </c>
      <c r="L962">
        <v>12</v>
      </c>
      <c r="M962" s="128" t="s">
        <v>357</v>
      </c>
      <c r="N962" s="128" t="s">
        <v>3867</v>
      </c>
      <c r="O962">
        <v>1</v>
      </c>
      <c r="P962" s="128" t="s">
        <v>3868</v>
      </c>
      <c r="Q962">
        <v>1</v>
      </c>
      <c r="R962" s="128" t="s">
        <v>28</v>
      </c>
      <c r="S962">
        <v>5</v>
      </c>
      <c r="T962" s="128" t="s">
        <v>33</v>
      </c>
      <c r="U962">
        <v>4.2300000000000004</v>
      </c>
      <c r="V962">
        <v>4.34</v>
      </c>
    </row>
    <row r="963" spans="1:22" x14ac:dyDescent="0.25">
      <c r="A963" s="128" t="s">
        <v>3524</v>
      </c>
      <c r="B963">
        <v>10</v>
      </c>
      <c r="C963">
        <v>4</v>
      </c>
      <c r="D963">
        <v>10</v>
      </c>
      <c r="E963" s="128" t="s">
        <v>2433</v>
      </c>
      <c r="F963" s="128" t="s">
        <v>24</v>
      </c>
      <c r="G963">
        <v>682</v>
      </c>
      <c r="H963" s="128" t="s">
        <v>2689</v>
      </c>
      <c r="I963">
        <v>152</v>
      </c>
      <c r="J963" s="128" t="s">
        <v>3302</v>
      </c>
      <c r="K963">
        <v>8</v>
      </c>
      <c r="L963">
        <v>12</v>
      </c>
      <c r="M963" s="128" t="s">
        <v>357</v>
      </c>
      <c r="N963" s="128" t="s">
        <v>3867</v>
      </c>
      <c r="O963">
        <v>1</v>
      </c>
      <c r="P963" s="128" t="s">
        <v>3868</v>
      </c>
      <c r="Q963">
        <v>1</v>
      </c>
      <c r="R963" s="128" t="s">
        <v>28</v>
      </c>
      <c r="S963">
        <v>1</v>
      </c>
      <c r="T963" s="128" t="s">
        <v>29</v>
      </c>
      <c r="U963">
        <v>9.19</v>
      </c>
      <c r="V963">
        <v>5.48</v>
      </c>
    </row>
    <row r="964" spans="1:22" x14ac:dyDescent="0.25">
      <c r="A964" s="128" t="s">
        <v>3525</v>
      </c>
      <c r="B964">
        <v>11</v>
      </c>
      <c r="C964">
        <v>5</v>
      </c>
      <c r="D964">
        <v>10</v>
      </c>
      <c r="E964" s="128" t="s">
        <v>2433</v>
      </c>
      <c r="F964" s="128" t="s">
        <v>24</v>
      </c>
      <c r="G964">
        <v>682</v>
      </c>
      <c r="H964" s="128" t="s">
        <v>2689</v>
      </c>
      <c r="I964">
        <v>152</v>
      </c>
      <c r="J964" s="128" t="s">
        <v>3302</v>
      </c>
      <c r="K964">
        <v>8</v>
      </c>
      <c r="L964">
        <v>12</v>
      </c>
      <c r="M964" s="128" t="s">
        <v>357</v>
      </c>
      <c r="N964" s="128" t="s">
        <v>3867</v>
      </c>
      <c r="O964">
        <v>1</v>
      </c>
      <c r="P964" s="128" t="s">
        <v>3868</v>
      </c>
      <c r="Q964">
        <v>1</v>
      </c>
      <c r="R964" s="128" t="s">
        <v>28</v>
      </c>
      <c r="S964">
        <v>3</v>
      </c>
      <c r="T964" s="128" t="s">
        <v>31</v>
      </c>
      <c r="U964">
        <v>6.13</v>
      </c>
      <c r="V964">
        <v>3.75</v>
      </c>
    </row>
    <row r="965" spans="1:22" x14ac:dyDescent="0.25">
      <c r="A965" s="128" t="s">
        <v>3526</v>
      </c>
      <c r="B965">
        <v>11</v>
      </c>
      <c r="C965">
        <v>5</v>
      </c>
      <c r="D965">
        <v>10</v>
      </c>
      <c r="E965" s="128" t="s">
        <v>2433</v>
      </c>
      <c r="F965" s="128" t="s">
        <v>24</v>
      </c>
      <c r="G965">
        <v>682</v>
      </c>
      <c r="H965" s="128" t="s">
        <v>2689</v>
      </c>
      <c r="I965">
        <v>152</v>
      </c>
      <c r="J965" s="128" t="s">
        <v>3302</v>
      </c>
      <c r="K965">
        <v>8</v>
      </c>
      <c r="L965">
        <v>12</v>
      </c>
      <c r="M965" s="128" t="s">
        <v>357</v>
      </c>
      <c r="N965" s="128" t="s">
        <v>3867</v>
      </c>
      <c r="O965">
        <v>1</v>
      </c>
      <c r="P965" s="128" t="s">
        <v>3868</v>
      </c>
      <c r="Q965">
        <v>1</v>
      </c>
      <c r="R965" s="128" t="s">
        <v>28</v>
      </c>
      <c r="S965">
        <v>4</v>
      </c>
      <c r="T965" s="128" t="s">
        <v>32</v>
      </c>
      <c r="U965">
        <v>7.81</v>
      </c>
      <c r="V965">
        <v>5.44</v>
      </c>
    </row>
    <row r="966" spans="1:22" x14ac:dyDescent="0.25">
      <c r="A966" s="128" t="s">
        <v>3527</v>
      </c>
      <c r="B966">
        <v>11</v>
      </c>
      <c r="C966">
        <v>5</v>
      </c>
      <c r="D966">
        <v>10</v>
      </c>
      <c r="E966" s="128" t="s">
        <v>2433</v>
      </c>
      <c r="F966" s="128" t="s">
        <v>24</v>
      </c>
      <c r="G966">
        <v>682</v>
      </c>
      <c r="H966" s="128" t="s">
        <v>2689</v>
      </c>
      <c r="I966">
        <v>152</v>
      </c>
      <c r="J966" s="128" t="s">
        <v>3302</v>
      </c>
      <c r="K966">
        <v>8</v>
      </c>
      <c r="L966">
        <v>12</v>
      </c>
      <c r="M966" s="128" t="s">
        <v>357</v>
      </c>
      <c r="N966" s="128" t="s">
        <v>3867</v>
      </c>
      <c r="O966">
        <v>1</v>
      </c>
      <c r="P966" s="128" t="s">
        <v>3868</v>
      </c>
      <c r="Q966">
        <v>1</v>
      </c>
      <c r="R966" s="128" t="s">
        <v>28</v>
      </c>
      <c r="S966">
        <v>6</v>
      </c>
      <c r="T966" s="128" t="s">
        <v>34</v>
      </c>
      <c r="U966">
        <v>4.84</v>
      </c>
      <c r="V966">
        <v>3.73</v>
      </c>
    </row>
    <row r="967" spans="1:22" x14ac:dyDescent="0.25">
      <c r="A967" s="128" t="s">
        <v>3528</v>
      </c>
      <c r="B967">
        <v>11</v>
      </c>
      <c r="C967">
        <v>5</v>
      </c>
      <c r="D967">
        <v>10</v>
      </c>
      <c r="E967" s="128" t="s">
        <v>2433</v>
      </c>
      <c r="F967" s="128" t="s">
        <v>24</v>
      </c>
      <c r="G967">
        <v>682</v>
      </c>
      <c r="H967" s="128" t="s">
        <v>2689</v>
      </c>
      <c r="I967">
        <v>152</v>
      </c>
      <c r="J967" s="128" t="s">
        <v>3302</v>
      </c>
      <c r="K967">
        <v>8</v>
      </c>
      <c r="L967">
        <v>12</v>
      </c>
      <c r="M967" s="128" t="s">
        <v>357</v>
      </c>
      <c r="N967" s="128" t="s">
        <v>3867</v>
      </c>
      <c r="O967">
        <v>1</v>
      </c>
      <c r="P967" s="128" t="s">
        <v>3868</v>
      </c>
      <c r="Q967">
        <v>1</v>
      </c>
      <c r="R967" s="128" t="s">
        <v>28</v>
      </c>
      <c r="S967">
        <v>2</v>
      </c>
      <c r="T967" s="128" t="s">
        <v>30</v>
      </c>
      <c r="U967">
        <v>5.17</v>
      </c>
      <c r="V967">
        <v>5.0599999999999996</v>
      </c>
    </row>
    <row r="968" spans="1:22" x14ac:dyDescent="0.25">
      <c r="A968" s="128" t="s">
        <v>3529</v>
      </c>
      <c r="B968">
        <v>11</v>
      </c>
      <c r="C968">
        <v>5</v>
      </c>
      <c r="D968">
        <v>10</v>
      </c>
      <c r="E968" s="128" t="s">
        <v>2433</v>
      </c>
      <c r="F968" s="128" t="s">
        <v>24</v>
      </c>
      <c r="G968">
        <v>682</v>
      </c>
      <c r="H968" s="128" t="s">
        <v>2689</v>
      </c>
      <c r="I968">
        <v>152</v>
      </c>
      <c r="J968" s="128" t="s">
        <v>3302</v>
      </c>
      <c r="K968">
        <v>8</v>
      </c>
      <c r="L968">
        <v>12</v>
      </c>
      <c r="M968" s="128" t="s">
        <v>357</v>
      </c>
      <c r="N968" s="128" t="s">
        <v>3867</v>
      </c>
      <c r="O968">
        <v>1</v>
      </c>
      <c r="P968" s="128" t="s">
        <v>3868</v>
      </c>
      <c r="Q968">
        <v>1</v>
      </c>
      <c r="R968" s="128" t="s">
        <v>28</v>
      </c>
      <c r="S968">
        <v>5</v>
      </c>
      <c r="T968" s="128" t="s">
        <v>33</v>
      </c>
      <c r="U968">
        <v>4.2300000000000004</v>
      </c>
      <c r="V968">
        <v>4.34</v>
      </c>
    </row>
    <row r="969" spans="1:22" x14ac:dyDescent="0.25">
      <c r="A969" s="128" t="s">
        <v>3530</v>
      </c>
      <c r="B969">
        <v>11</v>
      </c>
      <c r="C969">
        <v>5</v>
      </c>
      <c r="D969">
        <v>10</v>
      </c>
      <c r="E969" s="128" t="s">
        <v>2433</v>
      </c>
      <c r="F969" s="128" t="s">
        <v>24</v>
      </c>
      <c r="G969">
        <v>682</v>
      </c>
      <c r="H969" s="128" t="s">
        <v>2689</v>
      </c>
      <c r="I969">
        <v>152</v>
      </c>
      <c r="J969" s="128" t="s">
        <v>3302</v>
      </c>
      <c r="K969">
        <v>8</v>
      </c>
      <c r="L969">
        <v>12</v>
      </c>
      <c r="M969" s="128" t="s">
        <v>357</v>
      </c>
      <c r="N969" s="128" t="s">
        <v>3867</v>
      </c>
      <c r="O969">
        <v>1</v>
      </c>
      <c r="P969" s="128" t="s">
        <v>3868</v>
      </c>
      <c r="Q969">
        <v>1</v>
      </c>
      <c r="R969" s="128" t="s">
        <v>28</v>
      </c>
      <c r="S969">
        <v>1</v>
      </c>
      <c r="T969" s="128" t="s">
        <v>29</v>
      </c>
      <c r="U969">
        <v>9.19</v>
      </c>
      <c r="V969">
        <v>5.48</v>
      </c>
    </row>
    <row r="970" spans="1:22" x14ac:dyDescent="0.25">
      <c r="A970" s="128" t="s">
        <v>3531</v>
      </c>
      <c r="B970">
        <v>12</v>
      </c>
      <c r="C970">
        <v>6</v>
      </c>
      <c r="D970">
        <v>10</v>
      </c>
      <c r="E970" s="128" t="s">
        <v>2433</v>
      </c>
      <c r="F970" s="128" t="s">
        <v>24</v>
      </c>
      <c r="G970">
        <v>682</v>
      </c>
      <c r="H970" s="128" t="s">
        <v>2689</v>
      </c>
      <c r="I970">
        <v>152</v>
      </c>
      <c r="J970" s="128" t="s">
        <v>3302</v>
      </c>
      <c r="K970">
        <v>8</v>
      </c>
      <c r="L970">
        <v>12</v>
      </c>
      <c r="M970" s="128" t="s">
        <v>357</v>
      </c>
      <c r="N970" s="128" t="s">
        <v>3867</v>
      </c>
      <c r="O970">
        <v>1</v>
      </c>
      <c r="P970" s="128" t="s">
        <v>3868</v>
      </c>
      <c r="Q970">
        <v>1</v>
      </c>
      <c r="R970" s="128" t="s">
        <v>28</v>
      </c>
      <c r="S970">
        <v>3</v>
      </c>
      <c r="T970" s="128" t="s">
        <v>31</v>
      </c>
      <c r="U970">
        <v>6.13</v>
      </c>
      <c r="V970">
        <v>3.75</v>
      </c>
    </row>
    <row r="971" spans="1:22" x14ac:dyDescent="0.25">
      <c r="A971" s="128" t="s">
        <v>3532</v>
      </c>
      <c r="B971">
        <v>12</v>
      </c>
      <c r="C971">
        <v>6</v>
      </c>
      <c r="D971">
        <v>10</v>
      </c>
      <c r="E971" s="128" t="s">
        <v>2433</v>
      </c>
      <c r="F971" s="128" t="s">
        <v>24</v>
      </c>
      <c r="G971">
        <v>682</v>
      </c>
      <c r="H971" s="128" t="s">
        <v>2689</v>
      </c>
      <c r="I971">
        <v>152</v>
      </c>
      <c r="J971" s="128" t="s">
        <v>3302</v>
      </c>
      <c r="K971">
        <v>8</v>
      </c>
      <c r="L971">
        <v>12</v>
      </c>
      <c r="M971" s="128" t="s">
        <v>357</v>
      </c>
      <c r="N971" s="128" t="s">
        <v>3867</v>
      </c>
      <c r="O971">
        <v>1</v>
      </c>
      <c r="P971" s="128" t="s">
        <v>3868</v>
      </c>
      <c r="Q971">
        <v>1</v>
      </c>
      <c r="R971" s="128" t="s">
        <v>28</v>
      </c>
      <c r="S971">
        <v>4</v>
      </c>
      <c r="T971" s="128" t="s">
        <v>32</v>
      </c>
      <c r="U971">
        <v>7.81</v>
      </c>
      <c r="V971">
        <v>5.44</v>
      </c>
    </row>
    <row r="972" spans="1:22" x14ac:dyDescent="0.25">
      <c r="A972" s="128" t="s">
        <v>3533</v>
      </c>
      <c r="B972">
        <v>12</v>
      </c>
      <c r="C972">
        <v>6</v>
      </c>
      <c r="D972">
        <v>10</v>
      </c>
      <c r="E972" s="128" t="s">
        <v>2433</v>
      </c>
      <c r="F972" s="128" t="s">
        <v>24</v>
      </c>
      <c r="G972">
        <v>682</v>
      </c>
      <c r="H972" s="128" t="s">
        <v>2689</v>
      </c>
      <c r="I972">
        <v>152</v>
      </c>
      <c r="J972" s="128" t="s">
        <v>3302</v>
      </c>
      <c r="K972">
        <v>8</v>
      </c>
      <c r="L972">
        <v>12</v>
      </c>
      <c r="M972" s="128" t="s">
        <v>357</v>
      </c>
      <c r="N972" s="128" t="s">
        <v>3867</v>
      </c>
      <c r="O972">
        <v>1</v>
      </c>
      <c r="P972" s="128" t="s">
        <v>3868</v>
      </c>
      <c r="Q972">
        <v>1</v>
      </c>
      <c r="R972" s="128" t="s">
        <v>28</v>
      </c>
      <c r="S972">
        <v>6</v>
      </c>
      <c r="T972" s="128" t="s">
        <v>34</v>
      </c>
      <c r="U972">
        <v>4.84</v>
      </c>
      <c r="V972">
        <v>3.73</v>
      </c>
    </row>
    <row r="973" spans="1:22" x14ac:dyDescent="0.25">
      <c r="A973" s="128" t="s">
        <v>3534</v>
      </c>
      <c r="B973">
        <v>12</v>
      </c>
      <c r="C973">
        <v>6</v>
      </c>
      <c r="D973">
        <v>10</v>
      </c>
      <c r="E973" s="128" t="s">
        <v>2433</v>
      </c>
      <c r="F973" s="128" t="s">
        <v>24</v>
      </c>
      <c r="G973">
        <v>682</v>
      </c>
      <c r="H973" s="128" t="s">
        <v>2689</v>
      </c>
      <c r="I973">
        <v>152</v>
      </c>
      <c r="J973" s="128" t="s">
        <v>3302</v>
      </c>
      <c r="K973">
        <v>8</v>
      </c>
      <c r="L973">
        <v>12</v>
      </c>
      <c r="M973" s="128" t="s">
        <v>357</v>
      </c>
      <c r="N973" s="128" t="s">
        <v>3867</v>
      </c>
      <c r="O973">
        <v>1</v>
      </c>
      <c r="P973" s="128" t="s">
        <v>3868</v>
      </c>
      <c r="Q973">
        <v>1</v>
      </c>
      <c r="R973" s="128" t="s">
        <v>28</v>
      </c>
      <c r="S973">
        <v>2</v>
      </c>
      <c r="T973" s="128" t="s">
        <v>30</v>
      </c>
      <c r="U973">
        <v>5.17</v>
      </c>
      <c r="V973">
        <v>5.0599999999999996</v>
      </c>
    </row>
    <row r="974" spans="1:22" x14ac:dyDescent="0.25">
      <c r="A974" s="128" t="s">
        <v>3535</v>
      </c>
      <c r="B974">
        <v>12</v>
      </c>
      <c r="C974">
        <v>6</v>
      </c>
      <c r="D974">
        <v>10</v>
      </c>
      <c r="E974" s="128" t="s">
        <v>2433</v>
      </c>
      <c r="F974" s="128" t="s">
        <v>24</v>
      </c>
      <c r="G974">
        <v>682</v>
      </c>
      <c r="H974" s="128" t="s">
        <v>2689</v>
      </c>
      <c r="I974">
        <v>152</v>
      </c>
      <c r="J974" s="128" t="s">
        <v>3302</v>
      </c>
      <c r="K974">
        <v>8</v>
      </c>
      <c r="L974">
        <v>12</v>
      </c>
      <c r="M974" s="128" t="s">
        <v>357</v>
      </c>
      <c r="N974" s="128" t="s">
        <v>3867</v>
      </c>
      <c r="O974">
        <v>1</v>
      </c>
      <c r="P974" s="128" t="s">
        <v>3868</v>
      </c>
      <c r="Q974">
        <v>1</v>
      </c>
      <c r="R974" s="128" t="s">
        <v>28</v>
      </c>
      <c r="S974">
        <v>5</v>
      </c>
      <c r="T974" s="128" t="s">
        <v>33</v>
      </c>
      <c r="U974">
        <v>4.2300000000000004</v>
      </c>
      <c r="V974">
        <v>4.34</v>
      </c>
    </row>
    <row r="975" spans="1:22" x14ac:dyDescent="0.25">
      <c r="A975" s="128" t="s">
        <v>3536</v>
      </c>
      <c r="B975">
        <v>12</v>
      </c>
      <c r="C975">
        <v>6</v>
      </c>
      <c r="D975">
        <v>10</v>
      </c>
      <c r="E975" s="128" t="s">
        <v>2433</v>
      </c>
      <c r="F975" s="128" t="s">
        <v>24</v>
      </c>
      <c r="G975">
        <v>682</v>
      </c>
      <c r="H975" s="128" t="s">
        <v>2689</v>
      </c>
      <c r="I975">
        <v>152</v>
      </c>
      <c r="J975" s="128" t="s">
        <v>3302</v>
      </c>
      <c r="K975">
        <v>8</v>
      </c>
      <c r="L975">
        <v>12</v>
      </c>
      <c r="M975" s="128" t="s">
        <v>357</v>
      </c>
      <c r="N975" s="128" t="s">
        <v>3867</v>
      </c>
      <c r="O975">
        <v>1</v>
      </c>
      <c r="P975" s="128" t="s">
        <v>3868</v>
      </c>
      <c r="Q975">
        <v>1</v>
      </c>
      <c r="R975" s="128" t="s">
        <v>28</v>
      </c>
      <c r="S975">
        <v>1</v>
      </c>
      <c r="T975" s="128" t="s">
        <v>29</v>
      </c>
      <c r="U975">
        <v>9.19</v>
      </c>
      <c r="V975">
        <v>5.48</v>
      </c>
    </row>
    <row r="976" spans="1:22" x14ac:dyDescent="0.25">
      <c r="A976" s="128" t="s">
        <v>3537</v>
      </c>
      <c r="B976">
        <v>13</v>
      </c>
      <c r="C976">
        <v>7</v>
      </c>
      <c r="D976">
        <v>10</v>
      </c>
      <c r="E976" s="128" t="s">
        <v>2433</v>
      </c>
      <c r="F976" s="128" t="s">
        <v>24</v>
      </c>
      <c r="G976">
        <v>683</v>
      </c>
      <c r="H976" s="128" t="s">
        <v>2690</v>
      </c>
      <c r="I976">
        <v>235</v>
      </c>
      <c r="J976" s="128" t="s">
        <v>3302</v>
      </c>
      <c r="K976">
        <v>13</v>
      </c>
      <c r="L976">
        <v>18</v>
      </c>
      <c r="M976" s="128" t="s">
        <v>357</v>
      </c>
      <c r="N976" s="128" t="s">
        <v>3867</v>
      </c>
      <c r="O976">
        <v>1</v>
      </c>
      <c r="P976" s="128" t="s">
        <v>3868</v>
      </c>
      <c r="Q976">
        <v>1</v>
      </c>
      <c r="R976" s="128" t="s">
        <v>28</v>
      </c>
      <c r="S976">
        <v>3</v>
      </c>
      <c r="T976" s="128" t="s">
        <v>31</v>
      </c>
      <c r="U976">
        <v>5.57</v>
      </c>
      <c r="V976">
        <v>3.54</v>
      </c>
    </row>
    <row r="977" spans="1:22" x14ac:dyDescent="0.25">
      <c r="A977" s="128" t="s">
        <v>3538</v>
      </c>
      <c r="B977">
        <v>13</v>
      </c>
      <c r="C977">
        <v>7</v>
      </c>
      <c r="D977">
        <v>10</v>
      </c>
      <c r="E977" s="128" t="s">
        <v>2433</v>
      </c>
      <c r="F977" s="128" t="s">
        <v>24</v>
      </c>
      <c r="G977">
        <v>683</v>
      </c>
      <c r="H977" s="128" t="s">
        <v>2690</v>
      </c>
      <c r="I977">
        <v>235</v>
      </c>
      <c r="J977" s="128" t="s">
        <v>3302</v>
      </c>
      <c r="K977">
        <v>13</v>
      </c>
      <c r="L977">
        <v>18</v>
      </c>
      <c r="M977" s="128" t="s">
        <v>357</v>
      </c>
      <c r="N977" s="128" t="s">
        <v>3867</v>
      </c>
      <c r="O977">
        <v>1</v>
      </c>
      <c r="P977" s="128" t="s">
        <v>3868</v>
      </c>
      <c r="Q977">
        <v>1</v>
      </c>
      <c r="R977" s="128" t="s">
        <v>28</v>
      </c>
      <c r="S977">
        <v>4</v>
      </c>
      <c r="T977" s="128" t="s">
        <v>32</v>
      </c>
      <c r="U977">
        <v>7.4</v>
      </c>
      <c r="V977">
        <v>5.52</v>
      </c>
    </row>
    <row r="978" spans="1:22" x14ac:dyDescent="0.25">
      <c r="A978" s="128" t="s">
        <v>3539</v>
      </c>
      <c r="B978">
        <v>13</v>
      </c>
      <c r="C978">
        <v>7</v>
      </c>
      <c r="D978">
        <v>10</v>
      </c>
      <c r="E978" s="128" t="s">
        <v>2433</v>
      </c>
      <c r="F978" s="128" t="s">
        <v>24</v>
      </c>
      <c r="G978">
        <v>683</v>
      </c>
      <c r="H978" s="128" t="s">
        <v>2690</v>
      </c>
      <c r="I978">
        <v>235</v>
      </c>
      <c r="J978" s="128" t="s">
        <v>3302</v>
      </c>
      <c r="K978">
        <v>13</v>
      </c>
      <c r="L978">
        <v>18</v>
      </c>
      <c r="M978" s="128" t="s">
        <v>357</v>
      </c>
      <c r="N978" s="128" t="s">
        <v>3867</v>
      </c>
      <c r="O978">
        <v>1</v>
      </c>
      <c r="P978" s="128" t="s">
        <v>3868</v>
      </c>
      <c r="Q978">
        <v>1</v>
      </c>
      <c r="R978" s="128" t="s">
        <v>28</v>
      </c>
      <c r="S978">
        <v>6</v>
      </c>
      <c r="T978" s="128" t="s">
        <v>34</v>
      </c>
      <c r="U978">
        <v>3.05</v>
      </c>
      <c r="V978">
        <v>3.39</v>
      </c>
    </row>
    <row r="979" spans="1:22" x14ac:dyDescent="0.25">
      <c r="A979" s="128" t="s">
        <v>3540</v>
      </c>
      <c r="B979">
        <v>13</v>
      </c>
      <c r="C979">
        <v>7</v>
      </c>
      <c r="D979">
        <v>10</v>
      </c>
      <c r="E979" s="128" t="s">
        <v>2433</v>
      </c>
      <c r="F979" s="128" t="s">
        <v>24</v>
      </c>
      <c r="G979">
        <v>683</v>
      </c>
      <c r="H979" s="128" t="s">
        <v>2690</v>
      </c>
      <c r="I979">
        <v>235</v>
      </c>
      <c r="J979" s="128" t="s">
        <v>3302</v>
      </c>
      <c r="K979">
        <v>13</v>
      </c>
      <c r="L979">
        <v>18</v>
      </c>
      <c r="M979" s="128" t="s">
        <v>357</v>
      </c>
      <c r="N979" s="128" t="s">
        <v>3867</v>
      </c>
      <c r="O979">
        <v>1</v>
      </c>
      <c r="P979" s="128" t="s">
        <v>3868</v>
      </c>
      <c r="Q979">
        <v>1</v>
      </c>
      <c r="R979" s="128" t="s">
        <v>28</v>
      </c>
      <c r="S979">
        <v>2</v>
      </c>
      <c r="T979" s="128" t="s">
        <v>30</v>
      </c>
      <c r="U979">
        <v>3.73</v>
      </c>
      <c r="V979">
        <v>4.0199999999999996</v>
      </c>
    </row>
    <row r="980" spans="1:22" x14ac:dyDescent="0.25">
      <c r="A980" s="128" t="s">
        <v>3541</v>
      </c>
      <c r="B980">
        <v>13</v>
      </c>
      <c r="C980">
        <v>7</v>
      </c>
      <c r="D980">
        <v>10</v>
      </c>
      <c r="E980" s="128" t="s">
        <v>2433</v>
      </c>
      <c r="F980" s="128" t="s">
        <v>24</v>
      </c>
      <c r="G980">
        <v>683</v>
      </c>
      <c r="H980" s="128" t="s">
        <v>2690</v>
      </c>
      <c r="I980">
        <v>235</v>
      </c>
      <c r="J980" s="128" t="s">
        <v>3302</v>
      </c>
      <c r="K980">
        <v>13</v>
      </c>
      <c r="L980">
        <v>18</v>
      </c>
      <c r="M980" s="128" t="s">
        <v>357</v>
      </c>
      <c r="N980" s="128" t="s">
        <v>3867</v>
      </c>
      <c r="O980">
        <v>1</v>
      </c>
      <c r="P980" s="128" t="s">
        <v>3868</v>
      </c>
      <c r="Q980">
        <v>1</v>
      </c>
      <c r="R980" s="128" t="s">
        <v>28</v>
      </c>
      <c r="S980">
        <v>5</v>
      </c>
      <c r="T980" s="128" t="s">
        <v>33</v>
      </c>
      <c r="U980">
        <v>2.3199999999999998</v>
      </c>
      <c r="V980">
        <v>2.34</v>
      </c>
    </row>
    <row r="981" spans="1:22" x14ac:dyDescent="0.25">
      <c r="A981" s="128" t="s">
        <v>3542</v>
      </c>
      <c r="B981">
        <v>13</v>
      </c>
      <c r="C981">
        <v>7</v>
      </c>
      <c r="D981">
        <v>10</v>
      </c>
      <c r="E981" s="128" t="s">
        <v>2433</v>
      </c>
      <c r="F981" s="128" t="s">
        <v>24</v>
      </c>
      <c r="G981">
        <v>683</v>
      </c>
      <c r="H981" s="128" t="s">
        <v>2690</v>
      </c>
      <c r="I981">
        <v>235</v>
      </c>
      <c r="J981" s="128" t="s">
        <v>3302</v>
      </c>
      <c r="K981">
        <v>13</v>
      </c>
      <c r="L981">
        <v>18</v>
      </c>
      <c r="M981" s="128" t="s">
        <v>357</v>
      </c>
      <c r="N981" s="128" t="s">
        <v>3867</v>
      </c>
      <c r="O981">
        <v>1</v>
      </c>
      <c r="P981" s="128" t="s">
        <v>3868</v>
      </c>
      <c r="Q981">
        <v>1</v>
      </c>
      <c r="R981" s="128" t="s">
        <v>28</v>
      </c>
      <c r="S981">
        <v>1</v>
      </c>
      <c r="T981" s="128" t="s">
        <v>29</v>
      </c>
      <c r="U981">
        <v>9.48</v>
      </c>
      <c r="V981">
        <v>5.32</v>
      </c>
    </row>
    <row r="982" spans="1:22" x14ac:dyDescent="0.25">
      <c r="A982" s="128" t="s">
        <v>3543</v>
      </c>
      <c r="B982">
        <v>14</v>
      </c>
      <c r="C982">
        <v>8</v>
      </c>
      <c r="D982">
        <v>10</v>
      </c>
      <c r="E982" s="128" t="s">
        <v>2433</v>
      </c>
      <c r="F982" s="128" t="s">
        <v>24</v>
      </c>
      <c r="G982">
        <v>683</v>
      </c>
      <c r="H982" s="128" t="s">
        <v>2690</v>
      </c>
      <c r="I982">
        <v>235</v>
      </c>
      <c r="J982" s="128" t="s">
        <v>3302</v>
      </c>
      <c r="K982">
        <v>13</v>
      </c>
      <c r="L982">
        <v>18</v>
      </c>
      <c r="M982" s="128" t="s">
        <v>357</v>
      </c>
      <c r="N982" s="128" t="s">
        <v>3867</v>
      </c>
      <c r="O982">
        <v>1</v>
      </c>
      <c r="P982" s="128" t="s">
        <v>3868</v>
      </c>
      <c r="Q982">
        <v>1</v>
      </c>
      <c r="R982" s="128" t="s">
        <v>28</v>
      </c>
      <c r="S982">
        <v>3</v>
      </c>
      <c r="T982" s="128" t="s">
        <v>31</v>
      </c>
      <c r="U982">
        <v>5.57</v>
      </c>
      <c r="V982">
        <v>3.54</v>
      </c>
    </row>
    <row r="983" spans="1:22" x14ac:dyDescent="0.25">
      <c r="A983" s="128" t="s">
        <v>3544</v>
      </c>
      <c r="B983">
        <v>14</v>
      </c>
      <c r="C983">
        <v>8</v>
      </c>
      <c r="D983">
        <v>10</v>
      </c>
      <c r="E983" s="128" t="s">
        <v>2433</v>
      </c>
      <c r="F983" s="128" t="s">
        <v>24</v>
      </c>
      <c r="G983">
        <v>683</v>
      </c>
      <c r="H983" s="128" t="s">
        <v>2690</v>
      </c>
      <c r="I983">
        <v>235</v>
      </c>
      <c r="J983" s="128" t="s">
        <v>3302</v>
      </c>
      <c r="K983">
        <v>13</v>
      </c>
      <c r="L983">
        <v>18</v>
      </c>
      <c r="M983" s="128" t="s">
        <v>357</v>
      </c>
      <c r="N983" s="128" t="s">
        <v>3867</v>
      </c>
      <c r="O983">
        <v>1</v>
      </c>
      <c r="P983" s="128" t="s">
        <v>3868</v>
      </c>
      <c r="Q983">
        <v>1</v>
      </c>
      <c r="R983" s="128" t="s">
        <v>28</v>
      </c>
      <c r="S983">
        <v>4</v>
      </c>
      <c r="T983" s="128" t="s">
        <v>32</v>
      </c>
      <c r="U983">
        <v>7.4</v>
      </c>
      <c r="V983">
        <v>5.52</v>
      </c>
    </row>
    <row r="984" spans="1:22" x14ac:dyDescent="0.25">
      <c r="A984" s="128" t="s">
        <v>3545</v>
      </c>
      <c r="B984">
        <v>14</v>
      </c>
      <c r="C984">
        <v>8</v>
      </c>
      <c r="D984">
        <v>10</v>
      </c>
      <c r="E984" s="128" t="s">
        <v>2433</v>
      </c>
      <c r="F984" s="128" t="s">
        <v>24</v>
      </c>
      <c r="G984">
        <v>683</v>
      </c>
      <c r="H984" s="128" t="s">
        <v>2690</v>
      </c>
      <c r="I984">
        <v>235</v>
      </c>
      <c r="J984" s="128" t="s">
        <v>3302</v>
      </c>
      <c r="K984">
        <v>13</v>
      </c>
      <c r="L984">
        <v>18</v>
      </c>
      <c r="M984" s="128" t="s">
        <v>357</v>
      </c>
      <c r="N984" s="128" t="s">
        <v>3867</v>
      </c>
      <c r="O984">
        <v>1</v>
      </c>
      <c r="P984" s="128" t="s">
        <v>3868</v>
      </c>
      <c r="Q984">
        <v>1</v>
      </c>
      <c r="R984" s="128" t="s">
        <v>28</v>
      </c>
      <c r="S984">
        <v>6</v>
      </c>
      <c r="T984" s="128" t="s">
        <v>34</v>
      </c>
      <c r="U984">
        <v>3.05</v>
      </c>
      <c r="V984">
        <v>3.39</v>
      </c>
    </row>
    <row r="985" spans="1:22" x14ac:dyDescent="0.25">
      <c r="A985" s="128" t="s">
        <v>3546</v>
      </c>
      <c r="B985">
        <v>14</v>
      </c>
      <c r="C985">
        <v>8</v>
      </c>
      <c r="D985">
        <v>10</v>
      </c>
      <c r="E985" s="128" t="s">
        <v>2433</v>
      </c>
      <c r="F985" s="128" t="s">
        <v>24</v>
      </c>
      <c r="G985">
        <v>683</v>
      </c>
      <c r="H985" s="128" t="s">
        <v>2690</v>
      </c>
      <c r="I985">
        <v>235</v>
      </c>
      <c r="J985" s="128" t="s">
        <v>3302</v>
      </c>
      <c r="K985">
        <v>13</v>
      </c>
      <c r="L985">
        <v>18</v>
      </c>
      <c r="M985" s="128" t="s">
        <v>357</v>
      </c>
      <c r="N985" s="128" t="s">
        <v>3867</v>
      </c>
      <c r="O985">
        <v>1</v>
      </c>
      <c r="P985" s="128" t="s">
        <v>3868</v>
      </c>
      <c r="Q985">
        <v>1</v>
      </c>
      <c r="R985" s="128" t="s">
        <v>28</v>
      </c>
      <c r="S985">
        <v>2</v>
      </c>
      <c r="T985" s="128" t="s">
        <v>30</v>
      </c>
      <c r="U985">
        <v>3.73</v>
      </c>
      <c r="V985">
        <v>4.0199999999999996</v>
      </c>
    </row>
    <row r="986" spans="1:22" x14ac:dyDescent="0.25">
      <c r="A986" s="128" t="s">
        <v>3547</v>
      </c>
      <c r="B986">
        <v>14</v>
      </c>
      <c r="C986">
        <v>8</v>
      </c>
      <c r="D986">
        <v>10</v>
      </c>
      <c r="E986" s="128" t="s">
        <v>2433</v>
      </c>
      <c r="F986" s="128" t="s">
        <v>24</v>
      </c>
      <c r="G986">
        <v>683</v>
      </c>
      <c r="H986" s="128" t="s">
        <v>2690</v>
      </c>
      <c r="I986">
        <v>235</v>
      </c>
      <c r="J986" s="128" t="s">
        <v>3302</v>
      </c>
      <c r="K986">
        <v>13</v>
      </c>
      <c r="L986">
        <v>18</v>
      </c>
      <c r="M986" s="128" t="s">
        <v>357</v>
      </c>
      <c r="N986" s="128" t="s">
        <v>3867</v>
      </c>
      <c r="O986">
        <v>1</v>
      </c>
      <c r="P986" s="128" t="s">
        <v>3868</v>
      </c>
      <c r="Q986">
        <v>1</v>
      </c>
      <c r="R986" s="128" t="s">
        <v>28</v>
      </c>
      <c r="S986">
        <v>5</v>
      </c>
      <c r="T986" s="128" t="s">
        <v>33</v>
      </c>
      <c r="U986">
        <v>2.3199999999999998</v>
      </c>
      <c r="V986">
        <v>2.34</v>
      </c>
    </row>
    <row r="987" spans="1:22" x14ac:dyDescent="0.25">
      <c r="A987" s="128" t="s">
        <v>3548</v>
      </c>
      <c r="B987">
        <v>14</v>
      </c>
      <c r="C987">
        <v>8</v>
      </c>
      <c r="D987">
        <v>10</v>
      </c>
      <c r="E987" s="128" t="s">
        <v>2433</v>
      </c>
      <c r="F987" s="128" t="s">
        <v>24</v>
      </c>
      <c r="G987">
        <v>683</v>
      </c>
      <c r="H987" s="128" t="s">
        <v>2690</v>
      </c>
      <c r="I987">
        <v>235</v>
      </c>
      <c r="J987" s="128" t="s">
        <v>3302</v>
      </c>
      <c r="K987">
        <v>13</v>
      </c>
      <c r="L987">
        <v>18</v>
      </c>
      <c r="M987" s="128" t="s">
        <v>357</v>
      </c>
      <c r="N987" s="128" t="s">
        <v>3867</v>
      </c>
      <c r="O987">
        <v>1</v>
      </c>
      <c r="P987" s="128" t="s">
        <v>3868</v>
      </c>
      <c r="Q987">
        <v>1</v>
      </c>
      <c r="R987" s="128" t="s">
        <v>28</v>
      </c>
      <c r="S987">
        <v>1</v>
      </c>
      <c r="T987" s="128" t="s">
        <v>29</v>
      </c>
      <c r="U987">
        <v>9.48</v>
      </c>
      <c r="V987">
        <v>5.32</v>
      </c>
    </row>
    <row r="988" spans="1:22" x14ac:dyDescent="0.25">
      <c r="A988" s="128" t="s">
        <v>3549</v>
      </c>
      <c r="B988">
        <v>15</v>
      </c>
      <c r="C988">
        <v>9</v>
      </c>
      <c r="D988">
        <v>10</v>
      </c>
      <c r="E988" s="128" t="s">
        <v>2433</v>
      </c>
      <c r="F988" s="128" t="s">
        <v>24</v>
      </c>
      <c r="G988">
        <v>683</v>
      </c>
      <c r="H988" s="128" t="s">
        <v>2690</v>
      </c>
      <c r="I988">
        <v>235</v>
      </c>
      <c r="J988" s="128" t="s">
        <v>3302</v>
      </c>
      <c r="K988">
        <v>13</v>
      </c>
      <c r="L988">
        <v>18</v>
      </c>
      <c r="M988" s="128" t="s">
        <v>357</v>
      </c>
      <c r="N988" s="128" t="s">
        <v>3867</v>
      </c>
      <c r="O988">
        <v>1</v>
      </c>
      <c r="P988" s="128" t="s">
        <v>3868</v>
      </c>
      <c r="Q988">
        <v>1</v>
      </c>
      <c r="R988" s="128" t="s">
        <v>28</v>
      </c>
      <c r="S988">
        <v>3</v>
      </c>
      <c r="T988" s="128" t="s">
        <v>31</v>
      </c>
      <c r="U988">
        <v>5.57</v>
      </c>
      <c r="V988">
        <v>3.54</v>
      </c>
    </row>
    <row r="989" spans="1:22" x14ac:dyDescent="0.25">
      <c r="A989" s="128" t="s">
        <v>3550</v>
      </c>
      <c r="B989">
        <v>15</v>
      </c>
      <c r="C989">
        <v>9</v>
      </c>
      <c r="D989">
        <v>10</v>
      </c>
      <c r="E989" s="128" t="s">
        <v>2433</v>
      </c>
      <c r="F989" s="128" t="s">
        <v>24</v>
      </c>
      <c r="G989">
        <v>683</v>
      </c>
      <c r="H989" s="128" t="s">
        <v>2690</v>
      </c>
      <c r="I989">
        <v>235</v>
      </c>
      <c r="J989" s="128" t="s">
        <v>3302</v>
      </c>
      <c r="K989">
        <v>13</v>
      </c>
      <c r="L989">
        <v>18</v>
      </c>
      <c r="M989" s="128" t="s">
        <v>357</v>
      </c>
      <c r="N989" s="128" t="s">
        <v>3867</v>
      </c>
      <c r="O989">
        <v>1</v>
      </c>
      <c r="P989" s="128" t="s">
        <v>3868</v>
      </c>
      <c r="Q989">
        <v>1</v>
      </c>
      <c r="R989" s="128" t="s">
        <v>28</v>
      </c>
      <c r="S989">
        <v>4</v>
      </c>
      <c r="T989" s="128" t="s">
        <v>32</v>
      </c>
      <c r="U989">
        <v>7.4</v>
      </c>
      <c r="V989">
        <v>5.52</v>
      </c>
    </row>
    <row r="990" spans="1:22" x14ac:dyDescent="0.25">
      <c r="A990" s="128" t="s">
        <v>3551</v>
      </c>
      <c r="B990">
        <v>15</v>
      </c>
      <c r="C990">
        <v>9</v>
      </c>
      <c r="D990">
        <v>10</v>
      </c>
      <c r="E990" s="128" t="s">
        <v>2433</v>
      </c>
      <c r="F990" s="128" t="s">
        <v>24</v>
      </c>
      <c r="G990">
        <v>683</v>
      </c>
      <c r="H990" s="128" t="s">
        <v>2690</v>
      </c>
      <c r="I990">
        <v>235</v>
      </c>
      <c r="J990" s="128" t="s">
        <v>3302</v>
      </c>
      <c r="K990">
        <v>13</v>
      </c>
      <c r="L990">
        <v>18</v>
      </c>
      <c r="M990" s="128" t="s">
        <v>357</v>
      </c>
      <c r="N990" s="128" t="s">
        <v>3867</v>
      </c>
      <c r="O990">
        <v>1</v>
      </c>
      <c r="P990" s="128" t="s">
        <v>3868</v>
      </c>
      <c r="Q990">
        <v>1</v>
      </c>
      <c r="R990" s="128" t="s">
        <v>28</v>
      </c>
      <c r="S990">
        <v>6</v>
      </c>
      <c r="T990" s="128" t="s">
        <v>34</v>
      </c>
      <c r="U990">
        <v>3.05</v>
      </c>
      <c r="V990">
        <v>3.39</v>
      </c>
    </row>
    <row r="991" spans="1:22" x14ac:dyDescent="0.25">
      <c r="A991" s="128" t="s">
        <v>3552</v>
      </c>
      <c r="B991">
        <v>15</v>
      </c>
      <c r="C991">
        <v>9</v>
      </c>
      <c r="D991">
        <v>10</v>
      </c>
      <c r="E991" s="128" t="s">
        <v>2433</v>
      </c>
      <c r="F991" s="128" t="s">
        <v>24</v>
      </c>
      <c r="G991">
        <v>683</v>
      </c>
      <c r="H991" s="128" t="s">
        <v>2690</v>
      </c>
      <c r="I991">
        <v>235</v>
      </c>
      <c r="J991" s="128" t="s">
        <v>3302</v>
      </c>
      <c r="K991">
        <v>13</v>
      </c>
      <c r="L991">
        <v>18</v>
      </c>
      <c r="M991" s="128" t="s">
        <v>357</v>
      </c>
      <c r="N991" s="128" t="s">
        <v>3867</v>
      </c>
      <c r="O991">
        <v>1</v>
      </c>
      <c r="P991" s="128" t="s">
        <v>3868</v>
      </c>
      <c r="Q991">
        <v>1</v>
      </c>
      <c r="R991" s="128" t="s">
        <v>28</v>
      </c>
      <c r="S991">
        <v>2</v>
      </c>
      <c r="T991" s="128" t="s">
        <v>30</v>
      </c>
      <c r="U991">
        <v>3.73</v>
      </c>
      <c r="V991">
        <v>4.0199999999999996</v>
      </c>
    </row>
    <row r="992" spans="1:22" x14ac:dyDescent="0.25">
      <c r="A992" s="128" t="s">
        <v>3553</v>
      </c>
      <c r="B992">
        <v>15</v>
      </c>
      <c r="C992">
        <v>9</v>
      </c>
      <c r="D992">
        <v>10</v>
      </c>
      <c r="E992" s="128" t="s">
        <v>2433</v>
      </c>
      <c r="F992" s="128" t="s">
        <v>24</v>
      </c>
      <c r="G992">
        <v>683</v>
      </c>
      <c r="H992" s="128" t="s">
        <v>2690</v>
      </c>
      <c r="I992">
        <v>235</v>
      </c>
      <c r="J992" s="128" t="s">
        <v>3302</v>
      </c>
      <c r="K992">
        <v>13</v>
      </c>
      <c r="L992">
        <v>18</v>
      </c>
      <c r="M992" s="128" t="s">
        <v>357</v>
      </c>
      <c r="N992" s="128" t="s">
        <v>3867</v>
      </c>
      <c r="O992">
        <v>1</v>
      </c>
      <c r="P992" s="128" t="s">
        <v>3868</v>
      </c>
      <c r="Q992">
        <v>1</v>
      </c>
      <c r="R992" s="128" t="s">
        <v>28</v>
      </c>
      <c r="S992">
        <v>5</v>
      </c>
      <c r="T992" s="128" t="s">
        <v>33</v>
      </c>
      <c r="U992">
        <v>2.3199999999999998</v>
      </c>
      <c r="V992">
        <v>2.34</v>
      </c>
    </row>
    <row r="993" spans="1:22" x14ac:dyDescent="0.25">
      <c r="A993" s="128" t="s">
        <v>3554</v>
      </c>
      <c r="B993">
        <v>15</v>
      </c>
      <c r="C993">
        <v>9</v>
      </c>
      <c r="D993">
        <v>10</v>
      </c>
      <c r="E993" s="128" t="s">
        <v>2433</v>
      </c>
      <c r="F993" s="128" t="s">
        <v>24</v>
      </c>
      <c r="G993">
        <v>683</v>
      </c>
      <c r="H993" s="128" t="s">
        <v>2690</v>
      </c>
      <c r="I993">
        <v>235</v>
      </c>
      <c r="J993" s="128" t="s">
        <v>3302</v>
      </c>
      <c r="K993">
        <v>13</v>
      </c>
      <c r="L993">
        <v>18</v>
      </c>
      <c r="M993" s="128" t="s">
        <v>357</v>
      </c>
      <c r="N993" s="128" t="s">
        <v>3867</v>
      </c>
      <c r="O993">
        <v>1</v>
      </c>
      <c r="P993" s="128" t="s">
        <v>3868</v>
      </c>
      <c r="Q993">
        <v>1</v>
      </c>
      <c r="R993" s="128" t="s">
        <v>28</v>
      </c>
      <c r="S993">
        <v>1</v>
      </c>
      <c r="T993" s="128" t="s">
        <v>29</v>
      </c>
      <c r="U993">
        <v>9.48</v>
      </c>
      <c r="V993">
        <v>5.32</v>
      </c>
    </row>
    <row r="994" spans="1:22" x14ac:dyDescent="0.25">
      <c r="A994" s="128" t="s">
        <v>3555</v>
      </c>
      <c r="B994">
        <v>16</v>
      </c>
      <c r="C994">
        <v>10</v>
      </c>
      <c r="D994">
        <v>10</v>
      </c>
      <c r="E994" s="128" t="s">
        <v>2433</v>
      </c>
      <c r="F994" s="128" t="s">
        <v>24</v>
      </c>
      <c r="G994">
        <v>683</v>
      </c>
      <c r="H994" s="128" t="s">
        <v>2690</v>
      </c>
      <c r="I994">
        <v>235</v>
      </c>
      <c r="J994" s="128" t="s">
        <v>3302</v>
      </c>
      <c r="K994">
        <v>13</v>
      </c>
      <c r="L994">
        <v>18</v>
      </c>
      <c r="M994" s="128" t="s">
        <v>357</v>
      </c>
      <c r="N994" s="128" t="s">
        <v>3867</v>
      </c>
      <c r="O994">
        <v>1</v>
      </c>
      <c r="P994" s="128" t="s">
        <v>3868</v>
      </c>
      <c r="Q994">
        <v>1</v>
      </c>
      <c r="R994" s="128" t="s">
        <v>28</v>
      </c>
      <c r="S994">
        <v>3</v>
      </c>
      <c r="T994" s="128" t="s">
        <v>31</v>
      </c>
      <c r="U994">
        <v>5.57</v>
      </c>
      <c r="V994">
        <v>3.54</v>
      </c>
    </row>
    <row r="995" spans="1:22" x14ac:dyDescent="0.25">
      <c r="A995" s="128" t="s">
        <v>3556</v>
      </c>
      <c r="B995">
        <v>16</v>
      </c>
      <c r="C995">
        <v>10</v>
      </c>
      <c r="D995">
        <v>10</v>
      </c>
      <c r="E995" s="128" t="s">
        <v>2433</v>
      </c>
      <c r="F995" s="128" t="s">
        <v>24</v>
      </c>
      <c r="G995">
        <v>683</v>
      </c>
      <c r="H995" s="128" t="s">
        <v>2690</v>
      </c>
      <c r="I995">
        <v>235</v>
      </c>
      <c r="J995" s="128" t="s">
        <v>3302</v>
      </c>
      <c r="K995">
        <v>13</v>
      </c>
      <c r="L995">
        <v>18</v>
      </c>
      <c r="M995" s="128" t="s">
        <v>357</v>
      </c>
      <c r="N995" s="128" t="s">
        <v>3867</v>
      </c>
      <c r="O995">
        <v>1</v>
      </c>
      <c r="P995" s="128" t="s">
        <v>3868</v>
      </c>
      <c r="Q995">
        <v>1</v>
      </c>
      <c r="R995" s="128" t="s">
        <v>28</v>
      </c>
      <c r="S995">
        <v>4</v>
      </c>
      <c r="T995" s="128" t="s">
        <v>32</v>
      </c>
      <c r="U995">
        <v>7.4</v>
      </c>
      <c r="V995">
        <v>5.52</v>
      </c>
    </row>
    <row r="996" spans="1:22" x14ac:dyDescent="0.25">
      <c r="A996" s="128" t="s">
        <v>3557</v>
      </c>
      <c r="B996">
        <v>16</v>
      </c>
      <c r="C996">
        <v>10</v>
      </c>
      <c r="D996">
        <v>10</v>
      </c>
      <c r="E996" s="128" t="s">
        <v>2433</v>
      </c>
      <c r="F996" s="128" t="s">
        <v>24</v>
      </c>
      <c r="G996">
        <v>683</v>
      </c>
      <c r="H996" s="128" t="s">
        <v>2690</v>
      </c>
      <c r="I996">
        <v>235</v>
      </c>
      <c r="J996" s="128" t="s">
        <v>3302</v>
      </c>
      <c r="K996">
        <v>13</v>
      </c>
      <c r="L996">
        <v>18</v>
      </c>
      <c r="M996" s="128" t="s">
        <v>357</v>
      </c>
      <c r="N996" s="128" t="s">
        <v>3867</v>
      </c>
      <c r="O996">
        <v>1</v>
      </c>
      <c r="P996" s="128" t="s">
        <v>3868</v>
      </c>
      <c r="Q996">
        <v>1</v>
      </c>
      <c r="R996" s="128" t="s">
        <v>28</v>
      </c>
      <c r="S996">
        <v>6</v>
      </c>
      <c r="T996" s="128" t="s">
        <v>34</v>
      </c>
      <c r="U996">
        <v>3.05</v>
      </c>
      <c r="V996">
        <v>3.39</v>
      </c>
    </row>
    <row r="997" spans="1:22" x14ac:dyDescent="0.25">
      <c r="A997" s="128" t="s">
        <v>3558</v>
      </c>
      <c r="B997">
        <v>16</v>
      </c>
      <c r="C997">
        <v>10</v>
      </c>
      <c r="D997">
        <v>10</v>
      </c>
      <c r="E997" s="128" t="s">
        <v>2433</v>
      </c>
      <c r="F997" s="128" t="s">
        <v>24</v>
      </c>
      <c r="G997">
        <v>683</v>
      </c>
      <c r="H997" s="128" t="s">
        <v>2690</v>
      </c>
      <c r="I997">
        <v>235</v>
      </c>
      <c r="J997" s="128" t="s">
        <v>3302</v>
      </c>
      <c r="K997">
        <v>13</v>
      </c>
      <c r="L997">
        <v>18</v>
      </c>
      <c r="M997" s="128" t="s">
        <v>357</v>
      </c>
      <c r="N997" s="128" t="s">
        <v>3867</v>
      </c>
      <c r="O997">
        <v>1</v>
      </c>
      <c r="P997" s="128" t="s">
        <v>3868</v>
      </c>
      <c r="Q997">
        <v>1</v>
      </c>
      <c r="R997" s="128" t="s">
        <v>28</v>
      </c>
      <c r="S997">
        <v>2</v>
      </c>
      <c r="T997" s="128" t="s">
        <v>30</v>
      </c>
      <c r="U997">
        <v>3.73</v>
      </c>
      <c r="V997">
        <v>4.0199999999999996</v>
      </c>
    </row>
    <row r="998" spans="1:22" x14ac:dyDescent="0.25">
      <c r="A998" s="128" t="s">
        <v>3559</v>
      </c>
      <c r="B998">
        <v>16</v>
      </c>
      <c r="C998">
        <v>10</v>
      </c>
      <c r="D998">
        <v>10</v>
      </c>
      <c r="E998" s="128" t="s">
        <v>2433</v>
      </c>
      <c r="F998" s="128" t="s">
        <v>24</v>
      </c>
      <c r="G998">
        <v>683</v>
      </c>
      <c r="H998" s="128" t="s">
        <v>2690</v>
      </c>
      <c r="I998">
        <v>235</v>
      </c>
      <c r="J998" s="128" t="s">
        <v>3302</v>
      </c>
      <c r="K998">
        <v>13</v>
      </c>
      <c r="L998">
        <v>18</v>
      </c>
      <c r="M998" s="128" t="s">
        <v>357</v>
      </c>
      <c r="N998" s="128" t="s">
        <v>3867</v>
      </c>
      <c r="O998">
        <v>1</v>
      </c>
      <c r="P998" s="128" t="s">
        <v>3868</v>
      </c>
      <c r="Q998">
        <v>1</v>
      </c>
      <c r="R998" s="128" t="s">
        <v>28</v>
      </c>
      <c r="S998">
        <v>5</v>
      </c>
      <c r="T998" s="128" t="s">
        <v>33</v>
      </c>
      <c r="U998">
        <v>2.3199999999999998</v>
      </c>
      <c r="V998">
        <v>2.34</v>
      </c>
    </row>
    <row r="999" spans="1:22" x14ac:dyDescent="0.25">
      <c r="A999" s="128" t="s">
        <v>3560</v>
      </c>
      <c r="B999">
        <v>16</v>
      </c>
      <c r="C999">
        <v>10</v>
      </c>
      <c r="D999">
        <v>10</v>
      </c>
      <c r="E999" s="128" t="s">
        <v>2433</v>
      </c>
      <c r="F999" s="128" t="s">
        <v>24</v>
      </c>
      <c r="G999">
        <v>683</v>
      </c>
      <c r="H999" s="128" t="s">
        <v>2690</v>
      </c>
      <c r="I999">
        <v>235</v>
      </c>
      <c r="J999" s="128" t="s">
        <v>3302</v>
      </c>
      <c r="K999">
        <v>13</v>
      </c>
      <c r="L999">
        <v>18</v>
      </c>
      <c r="M999" s="128" t="s">
        <v>357</v>
      </c>
      <c r="N999" s="128" t="s">
        <v>3867</v>
      </c>
      <c r="O999">
        <v>1</v>
      </c>
      <c r="P999" s="128" t="s">
        <v>3868</v>
      </c>
      <c r="Q999">
        <v>1</v>
      </c>
      <c r="R999" s="128" t="s">
        <v>28</v>
      </c>
      <c r="S999">
        <v>1</v>
      </c>
      <c r="T999" s="128" t="s">
        <v>29</v>
      </c>
      <c r="U999">
        <v>9.48</v>
      </c>
      <c r="V999">
        <v>5.32</v>
      </c>
    </row>
    <row r="1000" spans="1:22" x14ac:dyDescent="0.25">
      <c r="A1000" s="128" t="s">
        <v>3561</v>
      </c>
      <c r="B1000">
        <v>17</v>
      </c>
      <c r="C1000">
        <v>11</v>
      </c>
      <c r="D1000">
        <v>10</v>
      </c>
      <c r="E1000" s="128" t="s">
        <v>2433</v>
      </c>
      <c r="F1000" s="128" t="s">
        <v>24</v>
      </c>
      <c r="G1000">
        <v>683</v>
      </c>
      <c r="H1000" s="128" t="s">
        <v>2690</v>
      </c>
      <c r="I1000">
        <v>235</v>
      </c>
      <c r="J1000" s="128" t="s">
        <v>3302</v>
      </c>
      <c r="K1000">
        <v>13</v>
      </c>
      <c r="L1000">
        <v>18</v>
      </c>
      <c r="M1000" s="128" t="s">
        <v>357</v>
      </c>
      <c r="N1000" s="128" t="s">
        <v>3867</v>
      </c>
      <c r="O1000">
        <v>1</v>
      </c>
      <c r="P1000" s="128" t="s">
        <v>3868</v>
      </c>
      <c r="Q1000">
        <v>1</v>
      </c>
      <c r="R1000" s="128" t="s">
        <v>28</v>
      </c>
      <c r="S1000">
        <v>3</v>
      </c>
      <c r="T1000" s="128" t="s">
        <v>31</v>
      </c>
      <c r="U1000">
        <v>5.57</v>
      </c>
      <c r="V1000">
        <v>3.54</v>
      </c>
    </row>
    <row r="1001" spans="1:22" x14ac:dyDescent="0.25">
      <c r="A1001" s="128" t="s">
        <v>3562</v>
      </c>
      <c r="B1001">
        <v>17</v>
      </c>
      <c r="C1001">
        <v>11</v>
      </c>
      <c r="D1001">
        <v>10</v>
      </c>
      <c r="E1001" s="128" t="s">
        <v>2433</v>
      </c>
      <c r="F1001" s="128" t="s">
        <v>24</v>
      </c>
      <c r="G1001">
        <v>683</v>
      </c>
      <c r="H1001" s="128" t="s">
        <v>2690</v>
      </c>
      <c r="I1001">
        <v>235</v>
      </c>
      <c r="J1001" s="128" t="s">
        <v>3302</v>
      </c>
      <c r="K1001">
        <v>13</v>
      </c>
      <c r="L1001">
        <v>18</v>
      </c>
      <c r="M1001" s="128" t="s">
        <v>357</v>
      </c>
      <c r="N1001" s="128" t="s">
        <v>3867</v>
      </c>
      <c r="O1001">
        <v>1</v>
      </c>
      <c r="P1001" s="128" t="s">
        <v>3868</v>
      </c>
      <c r="Q1001">
        <v>1</v>
      </c>
      <c r="R1001" s="128" t="s">
        <v>28</v>
      </c>
      <c r="S1001">
        <v>4</v>
      </c>
      <c r="T1001" s="128" t="s">
        <v>32</v>
      </c>
      <c r="U1001">
        <v>7.4</v>
      </c>
      <c r="V1001">
        <v>5.52</v>
      </c>
    </row>
    <row r="1002" spans="1:22" x14ac:dyDescent="0.25">
      <c r="A1002" s="128" t="s">
        <v>3563</v>
      </c>
      <c r="B1002">
        <v>17</v>
      </c>
      <c r="C1002">
        <v>11</v>
      </c>
      <c r="D1002">
        <v>10</v>
      </c>
      <c r="E1002" s="128" t="s">
        <v>2433</v>
      </c>
      <c r="F1002" s="128" t="s">
        <v>24</v>
      </c>
      <c r="G1002">
        <v>683</v>
      </c>
      <c r="H1002" s="128" t="s">
        <v>2690</v>
      </c>
      <c r="I1002">
        <v>235</v>
      </c>
      <c r="J1002" s="128" t="s">
        <v>3302</v>
      </c>
      <c r="K1002">
        <v>13</v>
      </c>
      <c r="L1002">
        <v>18</v>
      </c>
      <c r="M1002" s="128" t="s">
        <v>357</v>
      </c>
      <c r="N1002" s="128" t="s">
        <v>3867</v>
      </c>
      <c r="O1002">
        <v>1</v>
      </c>
      <c r="P1002" s="128" t="s">
        <v>3868</v>
      </c>
      <c r="Q1002">
        <v>1</v>
      </c>
      <c r="R1002" s="128" t="s">
        <v>28</v>
      </c>
      <c r="S1002">
        <v>6</v>
      </c>
      <c r="T1002" s="128" t="s">
        <v>34</v>
      </c>
      <c r="U1002">
        <v>3.05</v>
      </c>
      <c r="V1002">
        <v>3.39</v>
      </c>
    </row>
    <row r="1003" spans="1:22" x14ac:dyDescent="0.25">
      <c r="A1003" s="128" t="s">
        <v>3564</v>
      </c>
      <c r="B1003">
        <v>17</v>
      </c>
      <c r="C1003">
        <v>11</v>
      </c>
      <c r="D1003">
        <v>10</v>
      </c>
      <c r="E1003" s="128" t="s">
        <v>2433</v>
      </c>
      <c r="F1003" s="128" t="s">
        <v>24</v>
      </c>
      <c r="G1003">
        <v>683</v>
      </c>
      <c r="H1003" s="128" t="s">
        <v>2690</v>
      </c>
      <c r="I1003">
        <v>235</v>
      </c>
      <c r="J1003" s="128" t="s">
        <v>3302</v>
      </c>
      <c r="K1003">
        <v>13</v>
      </c>
      <c r="L1003">
        <v>18</v>
      </c>
      <c r="M1003" s="128" t="s">
        <v>357</v>
      </c>
      <c r="N1003" s="128" t="s">
        <v>3867</v>
      </c>
      <c r="O1003">
        <v>1</v>
      </c>
      <c r="P1003" s="128" t="s">
        <v>3868</v>
      </c>
      <c r="Q1003">
        <v>1</v>
      </c>
      <c r="R1003" s="128" t="s">
        <v>28</v>
      </c>
      <c r="S1003">
        <v>2</v>
      </c>
      <c r="T1003" s="128" t="s">
        <v>30</v>
      </c>
      <c r="U1003">
        <v>3.73</v>
      </c>
      <c r="V1003">
        <v>4.0199999999999996</v>
      </c>
    </row>
    <row r="1004" spans="1:22" x14ac:dyDescent="0.25">
      <c r="A1004" s="128" t="s">
        <v>3565</v>
      </c>
      <c r="B1004">
        <v>17</v>
      </c>
      <c r="C1004">
        <v>11</v>
      </c>
      <c r="D1004">
        <v>10</v>
      </c>
      <c r="E1004" s="128" t="s">
        <v>2433</v>
      </c>
      <c r="F1004" s="128" t="s">
        <v>24</v>
      </c>
      <c r="G1004">
        <v>683</v>
      </c>
      <c r="H1004" s="128" t="s">
        <v>2690</v>
      </c>
      <c r="I1004">
        <v>235</v>
      </c>
      <c r="J1004" s="128" t="s">
        <v>3302</v>
      </c>
      <c r="K1004">
        <v>13</v>
      </c>
      <c r="L1004">
        <v>18</v>
      </c>
      <c r="M1004" s="128" t="s">
        <v>357</v>
      </c>
      <c r="N1004" s="128" t="s">
        <v>3867</v>
      </c>
      <c r="O1004">
        <v>1</v>
      </c>
      <c r="P1004" s="128" t="s">
        <v>3868</v>
      </c>
      <c r="Q1004">
        <v>1</v>
      </c>
      <c r="R1004" s="128" t="s">
        <v>28</v>
      </c>
      <c r="S1004">
        <v>5</v>
      </c>
      <c r="T1004" s="128" t="s">
        <v>33</v>
      </c>
      <c r="U1004">
        <v>2.3199999999999998</v>
      </c>
      <c r="V1004">
        <v>2.34</v>
      </c>
    </row>
    <row r="1005" spans="1:22" x14ac:dyDescent="0.25">
      <c r="A1005" s="128" t="s">
        <v>3566</v>
      </c>
      <c r="B1005">
        <v>17</v>
      </c>
      <c r="C1005">
        <v>11</v>
      </c>
      <c r="D1005">
        <v>10</v>
      </c>
      <c r="E1005" s="128" t="s">
        <v>2433</v>
      </c>
      <c r="F1005" s="128" t="s">
        <v>24</v>
      </c>
      <c r="G1005">
        <v>683</v>
      </c>
      <c r="H1005" s="128" t="s">
        <v>2690</v>
      </c>
      <c r="I1005">
        <v>235</v>
      </c>
      <c r="J1005" s="128" t="s">
        <v>3302</v>
      </c>
      <c r="K1005">
        <v>13</v>
      </c>
      <c r="L1005">
        <v>18</v>
      </c>
      <c r="M1005" s="128" t="s">
        <v>357</v>
      </c>
      <c r="N1005" s="128" t="s">
        <v>3867</v>
      </c>
      <c r="O1005">
        <v>1</v>
      </c>
      <c r="P1005" s="128" t="s">
        <v>3868</v>
      </c>
      <c r="Q1005">
        <v>1</v>
      </c>
      <c r="R1005" s="128" t="s">
        <v>28</v>
      </c>
      <c r="S1005">
        <v>1</v>
      </c>
      <c r="T1005" s="128" t="s">
        <v>29</v>
      </c>
      <c r="U1005">
        <v>9.48</v>
      </c>
      <c r="V1005">
        <v>5.32</v>
      </c>
    </row>
    <row r="1006" spans="1:22" x14ac:dyDescent="0.25">
      <c r="A1006" s="128" t="s">
        <v>3567</v>
      </c>
      <c r="B1006">
        <v>18</v>
      </c>
      <c r="C1006">
        <v>12</v>
      </c>
      <c r="D1006">
        <v>10</v>
      </c>
      <c r="E1006" s="128" t="s">
        <v>2433</v>
      </c>
      <c r="F1006" s="128" t="s">
        <v>24</v>
      </c>
      <c r="G1006">
        <v>683</v>
      </c>
      <c r="H1006" s="128" t="s">
        <v>2690</v>
      </c>
      <c r="I1006">
        <v>235</v>
      </c>
      <c r="J1006" s="128" t="s">
        <v>3302</v>
      </c>
      <c r="K1006">
        <v>13</v>
      </c>
      <c r="L1006">
        <v>18</v>
      </c>
      <c r="M1006" s="128" t="s">
        <v>357</v>
      </c>
      <c r="N1006" s="128" t="s">
        <v>3867</v>
      </c>
      <c r="O1006">
        <v>1</v>
      </c>
      <c r="P1006" s="128" t="s">
        <v>3868</v>
      </c>
      <c r="Q1006">
        <v>1</v>
      </c>
      <c r="R1006" s="128" t="s">
        <v>28</v>
      </c>
      <c r="S1006">
        <v>3</v>
      </c>
      <c r="T1006" s="128" t="s">
        <v>31</v>
      </c>
      <c r="U1006">
        <v>5.57</v>
      </c>
      <c r="V1006">
        <v>3.54</v>
      </c>
    </row>
    <row r="1007" spans="1:22" x14ac:dyDescent="0.25">
      <c r="A1007" s="128" t="s">
        <v>3568</v>
      </c>
      <c r="B1007">
        <v>18</v>
      </c>
      <c r="C1007">
        <v>12</v>
      </c>
      <c r="D1007">
        <v>10</v>
      </c>
      <c r="E1007" s="128" t="s">
        <v>2433</v>
      </c>
      <c r="F1007" s="128" t="s">
        <v>24</v>
      </c>
      <c r="G1007">
        <v>683</v>
      </c>
      <c r="H1007" s="128" t="s">
        <v>2690</v>
      </c>
      <c r="I1007">
        <v>235</v>
      </c>
      <c r="J1007" s="128" t="s">
        <v>3302</v>
      </c>
      <c r="K1007">
        <v>13</v>
      </c>
      <c r="L1007">
        <v>18</v>
      </c>
      <c r="M1007" s="128" t="s">
        <v>357</v>
      </c>
      <c r="N1007" s="128" t="s">
        <v>3867</v>
      </c>
      <c r="O1007">
        <v>1</v>
      </c>
      <c r="P1007" s="128" t="s">
        <v>3868</v>
      </c>
      <c r="Q1007">
        <v>1</v>
      </c>
      <c r="R1007" s="128" t="s">
        <v>28</v>
      </c>
      <c r="S1007">
        <v>4</v>
      </c>
      <c r="T1007" s="128" t="s">
        <v>32</v>
      </c>
      <c r="U1007">
        <v>7.4</v>
      </c>
      <c r="V1007">
        <v>5.52</v>
      </c>
    </row>
    <row r="1008" spans="1:22" x14ac:dyDescent="0.25">
      <c r="A1008" s="128" t="s">
        <v>3569</v>
      </c>
      <c r="B1008">
        <v>18</v>
      </c>
      <c r="C1008">
        <v>12</v>
      </c>
      <c r="D1008">
        <v>10</v>
      </c>
      <c r="E1008" s="128" t="s">
        <v>2433</v>
      </c>
      <c r="F1008" s="128" t="s">
        <v>24</v>
      </c>
      <c r="G1008">
        <v>683</v>
      </c>
      <c r="H1008" s="128" t="s">
        <v>2690</v>
      </c>
      <c r="I1008">
        <v>235</v>
      </c>
      <c r="J1008" s="128" t="s">
        <v>3302</v>
      </c>
      <c r="K1008">
        <v>13</v>
      </c>
      <c r="L1008">
        <v>18</v>
      </c>
      <c r="M1008" s="128" t="s">
        <v>357</v>
      </c>
      <c r="N1008" s="128" t="s">
        <v>3867</v>
      </c>
      <c r="O1008">
        <v>1</v>
      </c>
      <c r="P1008" s="128" t="s">
        <v>3868</v>
      </c>
      <c r="Q1008">
        <v>1</v>
      </c>
      <c r="R1008" s="128" t="s">
        <v>28</v>
      </c>
      <c r="S1008">
        <v>6</v>
      </c>
      <c r="T1008" s="128" t="s">
        <v>34</v>
      </c>
      <c r="U1008">
        <v>3.05</v>
      </c>
      <c r="V1008">
        <v>3.39</v>
      </c>
    </row>
    <row r="1009" spans="1:22" x14ac:dyDescent="0.25">
      <c r="A1009" s="128" t="s">
        <v>3570</v>
      </c>
      <c r="B1009">
        <v>18</v>
      </c>
      <c r="C1009">
        <v>12</v>
      </c>
      <c r="D1009">
        <v>10</v>
      </c>
      <c r="E1009" s="128" t="s">
        <v>2433</v>
      </c>
      <c r="F1009" s="128" t="s">
        <v>24</v>
      </c>
      <c r="G1009">
        <v>683</v>
      </c>
      <c r="H1009" s="128" t="s">
        <v>2690</v>
      </c>
      <c r="I1009">
        <v>235</v>
      </c>
      <c r="J1009" s="128" t="s">
        <v>3302</v>
      </c>
      <c r="K1009">
        <v>13</v>
      </c>
      <c r="L1009">
        <v>18</v>
      </c>
      <c r="M1009" s="128" t="s">
        <v>357</v>
      </c>
      <c r="N1009" s="128" t="s">
        <v>3867</v>
      </c>
      <c r="O1009">
        <v>1</v>
      </c>
      <c r="P1009" s="128" t="s">
        <v>3868</v>
      </c>
      <c r="Q1009">
        <v>1</v>
      </c>
      <c r="R1009" s="128" t="s">
        <v>28</v>
      </c>
      <c r="S1009">
        <v>2</v>
      </c>
      <c r="T1009" s="128" t="s">
        <v>30</v>
      </c>
      <c r="U1009">
        <v>3.73</v>
      </c>
      <c r="V1009">
        <v>4.0199999999999996</v>
      </c>
    </row>
    <row r="1010" spans="1:22" x14ac:dyDescent="0.25">
      <c r="A1010" s="128" t="s">
        <v>3571</v>
      </c>
      <c r="B1010">
        <v>18</v>
      </c>
      <c r="C1010">
        <v>12</v>
      </c>
      <c r="D1010">
        <v>10</v>
      </c>
      <c r="E1010" s="128" t="s">
        <v>2433</v>
      </c>
      <c r="F1010" s="128" t="s">
        <v>24</v>
      </c>
      <c r="G1010">
        <v>683</v>
      </c>
      <c r="H1010" s="128" t="s">
        <v>2690</v>
      </c>
      <c r="I1010">
        <v>235</v>
      </c>
      <c r="J1010" s="128" t="s">
        <v>3302</v>
      </c>
      <c r="K1010">
        <v>13</v>
      </c>
      <c r="L1010">
        <v>18</v>
      </c>
      <c r="M1010" s="128" t="s">
        <v>357</v>
      </c>
      <c r="N1010" s="128" t="s">
        <v>3867</v>
      </c>
      <c r="O1010">
        <v>1</v>
      </c>
      <c r="P1010" s="128" t="s">
        <v>3868</v>
      </c>
      <c r="Q1010">
        <v>1</v>
      </c>
      <c r="R1010" s="128" t="s">
        <v>28</v>
      </c>
      <c r="S1010">
        <v>5</v>
      </c>
      <c r="T1010" s="128" t="s">
        <v>33</v>
      </c>
      <c r="U1010">
        <v>2.3199999999999998</v>
      </c>
      <c r="V1010">
        <v>2.34</v>
      </c>
    </row>
    <row r="1011" spans="1:22" x14ac:dyDescent="0.25">
      <c r="A1011" s="128" t="s">
        <v>3572</v>
      </c>
      <c r="B1011">
        <v>18</v>
      </c>
      <c r="C1011">
        <v>12</v>
      </c>
      <c r="D1011">
        <v>10</v>
      </c>
      <c r="E1011" s="128" t="s">
        <v>2433</v>
      </c>
      <c r="F1011" s="128" t="s">
        <v>24</v>
      </c>
      <c r="G1011">
        <v>683</v>
      </c>
      <c r="H1011" s="128" t="s">
        <v>2690</v>
      </c>
      <c r="I1011">
        <v>235</v>
      </c>
      <c r="J1011" s="128" t="s">
        <v>3302</v>
      </c>
      <c r="K1011">
        <v>13</v>
      </c>
      <c r="L1011">
        <v>18</v>
      </c>
      <c r="M1011" s="128" t="s">
        <v>357</v>
      </c>
      <c r="N1011" s="128" t="s">
        <v>3867</v>
      </c>
      <c r="O1011">
        <v>1</v>
      </c>
      <c r="P1011" s="128" t="s">
        <v>3868</v>
      </c>
      <c r="Q1011">
        <v>1</v>
      </c>
      <c r="R1011" s="128" t="s">
        <v>28</v>
      </c>
      <c r="S1011">
        <v>1</v>
      </c>
      <c r="T1011" s="128" t="s">
        <v>29</v>
      </c>
      <c r="U1011">
        <v>9.48</v>
      </c>
      <c r="V1011">
        <v>5.32</v>
      </c>
    </row>
    <row r="1012" spans="1:22" x14ac:dyDescent="0.25">
      <c r="A1012" s="128" t="s">
        <v>3573</v>
      </c>
      <c r="B1012">
        <v>8</v>
      </c>
      <c r="C1012">
        <v>2</v>
      </c>
      <c r="D1012">
        <v>10</v>
      </c>
      <c r="E1012" s="128" t="s">
        <v>2433</v>
      </c>
      <c r="F1012" s="128" t="s">
        <v>24</v>
      </c>
      <c r="G1012">
        <v>682</v>
      </c>
      <c r="H1012" s="128" t="s">
        <v>2689</v>
      </c>
      <c r="I1012">
        <v>152</v>
      </c>
      <c r="J1012" s="128" t="s">
        <v>3302</v>
      </c>
      <c r="K1012">
        <v>8</v>
      </c>
      <c r="L1012">
        <v>12</v>
      </c>
      <c r="M1012" s="128" t="s">
        <v>357</v>
      </c>
      <c r="N1012" s="128" t="s">
        <v>3867</v>
      </c>
      <c r="O1012">
        <v>1</v>
      </c>
      <c r="P1012" s="128" t="s">
        <v>3868</v>
      </c>
      <c r="Q1012">
        <v>1</v>
      </c>
      <c r="R1012" s="128" t="s">
        <v>28</v>
      </c>
      <c r="S1012">
        <v>3</v>
      </c>
      <c r="T1012" s="128" t="s">
        <v>31</v>
      </c>
      <c r="U1012">
        <v>6.13</v>
      </c>
      <c r="V1012">
        <v>3.75</v>
      </c>
    </row>
    <row r="1013" spans="1:22" x14ac:dyDescent="0.25">
      <c r="A1013" s="128" t="s">
        <v>3574</v>
      </c>
      <c r="B1013">
        <v>8</v>
      </c>
      <c r="C1013">
        <v>2</v>
      </c>
      <c r="D1013">
        <v>10</v>
      </c>
      <c r="E1013" s="128" t="s">
        <v>2433</v>
      </c>
      <c r="F1013" s="128" t="s">
        <v>24</v>
      </c>
      <c r="G1013">
        <v>682</v>
      </c>
      <c r="H1013" s="128" t="s">
        <v>2689</v>
      </c>
      <c r="I1013">
        <v>152</v>
      </c>
      <c r="J1013" s="128" t="s">
        <v>3302</v>
      </c>
      <c r="K1013">
        <v>8</v>
      </c>
      <c r="L1013">
        <v>12</v>
      </c>
      <c r="M1013" s="128" t="s">
        <v>357</v>
      </c>
      <c r="N1013" s="128" t="s">
        <v>3867</v>
      </c>
      <c r="O1013">
        <v>1</v>
      </c>
      <c r="P1013" s="128" t="s">
        <v>3868</v>
      </c>
      <c r="Q1013">
        <v>1</v>
      </c>
      <c r="R1013" s="128" t="s">
        <v>28</v>
      </c>
      <c r="S1013">
        <v>4</v>
      </c>
      <c r="T1013" s="128" t="s">
        <v>32</v>
      </c>
      <c r="U1013">
        <v>7.81</v>
      </c>
      <c r="V1013">
        <v>5.44</v>
      </c>
    </row>
    <row r="1014" spans="1:22" x14ac:dyDescent="0.25">
      <c r="A1014" s="128" t="s">
        <v>3575</v>
      </c>
      <c r="B1014">
        <v>8</v>
      </c>
      <c r="C1014">
        <v>2</v>
      </c>
      <c r="D1014">
        <v>10</v>
      </c>
      <c r="E1014" s="128" t="s">
        <v>2433</v>
      </c>
      <c r="F1014" s="128" t="s">
        <v>24</v>
      </c>
      <c r="G1014">
        <v>682</v>
      </c>
      <c r="H1014" s="128" t="s">
        <v>2689</v>
      </c>
      <c r="I1014">
        <v>152</v>
      </c>
      <c r="J1014" s="128" t="s">
        <v>3302</v>
      </c>
      <c r="K1014">
        <v>8</v>
      </c>
      <c r="L1014">
        <v>12</v>
      </c>
      <c r="M1014" s="128" t="s">
        <v>357</v>
      </c>
      <c r="N1014" s="128" t="s">
        <v>3867</v>
      </c>
      <c r="O1014">
        <v>1</v>
      </c>
      <c r="P1014" s="128" t="s">
        <v>3868</v>
      </c>
      <c r="Q1014">
        <v>1</v>
      </c>
      <c r="R1014" s="128" t="s">
        <v>28</v>
      </c>
      <c r="S1014">
        <v>6</v>
      </c>
      <c r="T1014" s="128" t="s">
        <v>34</v>
      </c>
      <c r="U1014">
        <v>4.84</v>
      </c>
      <c r="V1014">
        <v>3.73</v>
      </c>
    </row>
    <row r="1015" spans="1:22" x14ac:dyDescent="0.25">
      <c r="A1015" s="128" t="s">
        <v>3576</v>
      </c>
      <c r="B1015">
        <v>8</v>
      </c>
      <c r="C1015">
        <v>2</v>
      </c>
      <c r="D1015">
        <v>10</v>
      </c>
      <c r="E1015" s="128" t="s">
        <v>2433</v>
      </c>
      <c r="F1015" s="128" t="s">
        <v>24</v>
      </c>
      <c r="G1015">
        <v>682</v>
      </c>
      <c r="H1015" s="128" t="s">
        <v>2689</v>
      </c>
      <c r="I1015">
        <v>152</v>
      </c>
      <c r="J1015" s="128" t="s">
        <v>3302</v>
      </c>
      <c r="K1015">
        <v>8</v>
      </c>
      <c r="L1015">
        <v>12</v>
      </c>
      <c r="M1015" s="128" t="s">
        <v>357</v>
      </c>
      <c r="N1015" s="128" t="s">
        <v>3867</v>
      </c>
      <c r="O1015">
        <v>1</v>
      </c>
      <c r="P1015" s="128" t="s">
        <v>3868</v>
      </c>
      <c r="Q1015">
        <v>1</v>
      </c>
      <c r="R1015" s="128" t="s">
        <v>28</v>
      </c>
      <c r="S1015">
        <v>2</v>
      </c>
      <c r="T1015" s="128" t="s">
        <v>30</v>
      </c>
      <c r="U1015">
        <v>5.17</v>
      </c>
      <c r="V1015">
        <v>5.0599999999999996</v>
      </c>
    </row>
    <row r="1016" spans="1:22" x14ac:dyDescent="0.25">
      <c r="A1016" s="128" t="s">
        <v>3577</v>
      </c>
      <c r="B1016">
        <v>8</v>
      </c>
      <c r="C1016">
        <v>2</v>
      </c>
      <c r="D1016">
        <v>10</v>
      </c>
      <c r="E1016" s="128" t="s">
        <v>2433</v>
      </c>
      <c r="F1016" s="128" t="s">
        <v>24</v>
      </c>
      <c r="G1016">
        <v>682</v>
      </c>
      <c r="H1016" s="128" t="s">
        <v>2689</v>
      </c>
      <c r="I1016">
        <v>152</v>
      </c>
      <c r="J1016" s="128" t="s">
        <v>3302</v>
      </c>
      <c r="K1016">
        <v>8</v>
      </c>
      <c r="L1016">
        <v>12</v>
      </c>
      <c r="M1016" s="128" t="s">
        <v>357</v>
      </c>
      <c r="N1016" s="128" t="s">
        <v>3867</v>
      </c>
      <c r="O1016">
        <v>1</v>
      </c>
      <c r="P1016" s="128" t="s">
        <v>3868</v>
      </c>
      <c r="Q1016">
        <v>1</v>
      </c>
      <c r="R1016" s="128" t="s">
        <v>28</v>
      </c>
      <c r="S1016">
        <v>5</v>
      </c>
      <c r="T1016" s="128" t="s">
        <v>33</v>
      </c>
      <c r="U1016">
        <v>4.2300000000000004</v>
      </c>
      <c r="V1016">
        <v>4.34</v>
      </c>
    </row>
    <row r="1017" spans="1:22" x14ac:dyDescent="0.25">
      <c r="A1017" s="128" t="s">
        <v>3578</v>
      </c>
      <c r="B1017">
        <v>8</v>
      </c>
      <c r="C1017">
        <v>2</v>
      </c>
      <c r="D1017">
        <v>10</v>
      </c>
      <c r="E1017" s="128" t="s">
        <v>2433</v>
      </c>
      <c r="F1017" s="128" t="s">
        <v>24</v>
      </c>
      <c r="G1017">
        <v>682</v>
      </c>
      <c r="H1017" s="128" t="s">
        <v>2689</v>
      </c>
      <c r="I1017">
        <v>152</v>
      </c>
      <c r="J1017" s="128" t="s">
        <v>3302</v>
      </c>
      <c r="K1017">
        <v>8</v>
      </c>
      <c r="L1017">
        <v>12</v>
      </c>
      <c r="M1017" s="128" t="s">
        <v>357</v>
      </c>
      <c r="N1017" s="128" t="s">
        <v>3867</v>
      </c>
      <c r="O1017">
        <v>1</v>
      </c>
      <c r="P1017" s="128" t="s">
        <v>3868</v>
      </c>
      <c r="Q1017">
        <v>1</v>
      </c>
      <c r="R1017" s="128" t="s">
        <v>28</v>
      </c>
      <c r="S1017">
        <v>1</v>
      </c>
      <c r="T1017" s="128" t="s">
        <v>29</v>
      </c>
      <c r="U1017">
        <v>9.19</v>
      </c>
      <c r="V1017">
        <v>5.48</v>
      </c>
    </row>
    <row r="1018" spans="1:22" x14ac:dyDescent="0.25">
      <c r="A1018" s="128" t="s">
        <v>3579</v>
      </c>
      <c r="B1018">
        <v>9</v>
      </c>
      <c r="C1018">
        <v>3</v>
      </c>
      <c r="D1018">
        <v>10</v>
      </c>
      <c r="E1018" s="128" t="s">
        <v>2433</v>
      </c>
      <c r="F1018" s="128" t="s">
        <v>24</v>
      </c>
      <c r="G1018">
        <v>682</v>
      </c>
      <c r="H1018" s="128" t="s">
        <v>2689</v>
      </c>
      <c r="I1018">
        <v>152</v>
      </c>
      <c r="J1018" s="128" t="s">
        <v>3302</v>
      </c>
      <c r="K1018">
        <v>8</v>
      </c>
      <c r="L1018">
        <v>12</v>
      </c>
      <c r="M1018" s="128" t="s">
        <v>357</v>
      </c>
      <c r="N1018" s="128" t="s">
        <v>3867</v>
      </c>
      <c r="O1018">
        <v>1</v>
      </c>
      <c r="P1018" s="128" t="s">
        <v>3868</v>
      </c>
      <c r="Q1018">
        <v>1</v>
      </c>
      <c r="R1018" s="128" t="s">
        <v>28</v>
      </c>
      <c r="S1018">
        <v>3</v>
      </c>
      <c r="T1018" s="128" t="s">
        <v>31</v>
      </c>
      <c r="U1018">
        <v>6.13</v>
      </c>
      <c r="V1018">
        <v>3.75</v>
      </c>
    </row>
    <row r="1019" spans="1:22" x14ac:dyDescent="0.25">
      <c r="A1019" s="128" t="s">
        <v>3580</v>
      </c>
      <c r="B1019">
        <v>9</v>
      </c>
      <c r="C1019">
        <v>3</v>
      </c>
      <c r="D1019">
        <v>10</v>
      </c>
      <c r="E1019" s="128" t="s">
        <v>2433</v>
      </c>
      <c r="F1019" s="128" t="s">
        <v>24</v>
      </c>
      <c r="G1019">
        <v>682</v>
      </c>
      <c r="H1019" s="128" t="s">
        <v>2689</v>
      </c>
      <c r="I1019">
        <v>152</v>
      </c>
      <c r="J1019" s="128" t="s">
        <v>3302</v>
      </c>
      <c r="K1019">
        <v>8</v>
      </c>
      <c r="L1019">
        <v>12</v>
      </c>
      <c r="M1019" s="128" t="s">
        <v>357</v>
      </c>
      <c r="N1019" s="128" t="s">
        <v>3867</v>
      </c>
      <c r="O1019">
        <v>1</v>
      </c>
      <c r="P1019" s="128" t="s">
        <v>3868</v>
      </c>
      <c r="Q1019">
        <v>1</v>
      </c>
      <c r="R1019" s="128" t="s">
        <v>28</v>
      </c>
      <c r="S1019">
        <v>4</v>
      </c>
      <c r="T1019" s="128" t="s">
        <v>32</v>
      </c>
      <c r="U1019">
        <v>7.81</v>
      </c>
      <c r="V1019">
        <v>5.44</v>
      </c>
    </row>
    <row r="1020" spans="1:22" x14ac:dyDescent="0.25">
      <c r="A1020" s="128" t="s">
        <v>3581</v>
      </c>
      <c r="B1020">
        <v>9</v>
      </c>
      <c r="C1020">
        <v>3</v>
      </c>
      <c r="D1020">
        <v>10</v>
      </c>
      <c r="E1020" s="128" t="s">
        <v>2433</v>
      </c>
      <c r="F1020" s="128" t="s">
        <v>24</v>
      </c>
      <c r="G1020">
        <v>682</v>
      </c>
      <c r="H1020" s="128" t="s">
        <v>2689</v>
      </c>
      <c r="I1020">
        <v>152</v>
      </c>
      <c r="J1020" s="128" t="s">
        <v>3302</v>
      </c>
      <c r="K1020">
        <v>8</v>
      </c>
      <c r="L1020">
        <v>12</v>
      </c>
      <c r="M1020" s="128" t="s">
        <v>357</v>
      </c>
      <c r="N1020" s="128" t="s">
        <v>3867</v>
      </c>
      <c r="O1020">
        <v>1</v>
      </c>
      <c r="P1020" s="128" t="s">
        <v>3868</v>
      </c>
      <c r="Q1020">
        <v>1</v>
      </c>
      <c r="R1020" s="128" t="s">
        <v>28</v>
      </c>
      <c r="S1020">
        <v>6</v>
      </c>
      <c r="T1020" s="128" t="s">
        <v>34</v>
      </c>
      <c r="U1020">
        <v>4.84</v>
      </c>
      <c r="V1020">
        <v>3.73</v>
      </c>
    </row>
    <row r="1021" spans="1:22" x14ac:dyDescent="0.25">
      <c r="A1021" s="128" t="s">
        <v>3582</v>
      </c>
      <c r="B1021">
        <v>9</v>
      </c>
      <c r="C1021">
        <v>3</v>
      </c>
      <c r="D1021">
        <v>10</v>
      </c>
      <c r="E1021" s="128" t="s">
        <v>2433</v>
      </c>
      <c r="F1021" s="128" t="s">
        <v>24</v>
      </c>
      <c r="G1021">
        <v>682</v>
      </c>
      <c r="H1021" s="128" t="s">
        <v>2689</v>
      </c>
      <c r="I1021">
        <v>152</v>
      </c>
      <c r="J1021" s="128" t="s">
        <v>3302</v>
      </c>
      <c r="K1021">
        <v>8</v>
      </c>
      <c r="L1021">
        <v>12</v>
      </c>
      <c r="M1021" s="128" t="s">
        <v>357</v>
      </c>
      <c r="N1021" s="128" t="s">
        <v>3867</v>
      </c>
      <c r="O1021">
        <v>1</v>
      </c>
      <c r="P1021" s="128" t="s">
        <v>3868</v>
      </c>
      <c r="Q1021">
        <v>1</v>
      </c>
      <c r="R1021" s="128" t="s">
        <v>28</v>
      </c>
      <c r="S1021">
        <v>2</v>
      </c>
      <c r="T1021" s="128" t="s">
        <v>30</v>
      </c>
      <c r="U1021">
        <v>5.17</v>
      </c>
      <c r="V1021">
        <v>5.0599999999999996</v>
      </c>
    </row>
    <row r="1022" spans="1:22" x14ac:dyDescent="0.25">
      <c r="A1022" s="128" t="s">
        <v>3583</v>
      </c>
      <c r="B1022">
        <v>9</v>
      </c>
      <c r="C1022">
        <v>3</v>
      </c>
      <c r="D1022">
        <v>10</v>
      </c>
      <c r="E1022" s="128" t="s">
        <v>2433</v>
      </c>
      <c r="F1022" s="128" t="s">
        <v>24</v>
      </c>
      <c r="G1022">
        <v>682</v>
      </c>
      <c r="H1022" s="128" t="s">
        <v>2689</v>
      </c>
      <c r="I1022">
        <v>152</v>
      </c>
      <c r="J1022" s="128" t="s">
        <v>3302</v>
      </c>
      <c r="K1022">
        <v>8</v>
      </c>
      <c r="L1022">
        <v>12</v>
      </c>
      <c r="M1022" s="128" t="s">
        <v>357</v>
      </c>
      <c r="N1022" s="128" t="s">
        <v>3867</v>
      </c>
      <c r="O1022">
        <v>1</v>
      </c>
      <c r="P1022" s="128" t="s">
        <v>3868</v>
      </c>
      <c r="Q1022">
        <v>1</v>
      </c>
      <c r="R1022" s="128" t="s">
        <v>28</v>
      </c>
      <c r="S1022">
        <v>5</v>
      </c>
      <c r="T1022" s="128" t="s">
        <v>33</v>
      </c>
      <c r="U1022">
        <v>4.2300000000000004</v>
      </c>
      <c r="V1022">
        <v>4.34</v>
      </c>
    </row>
    <row r="1023" spans="1:22" x14ac:dyDescent="0.25">
      <c r="A1023" s="128" t="s">
        <v>3584</v>
      </c>
      <c r="B1023">
        <v>9</v>
      </c>
      <c r="C1023">
        <v>3</v>
      </c>
      <c r="D1023">
        <v>10</v>
      </c>
      <c r="E1023" s="128" t="s">
        <v>2433</v>
      </c>
      <c r="F1023" s="128" t="s">
        <v>24</v>
      </c>
      <c r="G1023">
        <v>682</v>
      </c>
      <c r="H1023" s="128" t="s">
        <v>2689</v>
      </c>
      <c r="I1023">
        <v>152</v>
      </c>
      <c r="J1023" s="128" t="s">
        <v>3302</v>
      </c>
      <c r="K1023">
        <v>8</v>
      </c>
      <c r="L1023">
        <v>12</v>
      </c>
      <c r="M1023" s="128" t="s">
        <v>357</v>
      </c>
      <c r="N1023" s="128" t="s">
        <v>3867</v>
      </c>
      <c r="O1023">
        <v>1</v>
      </c>
      <c r="P1023" s="128" t="s">
        <v>3868</v>
      </c>
      <c r="Q1023">
        <v>1</v>
      </c>
      <c r="R1023" s="128" t="s">
        <v>28</v>
      </c>
      <c r="S1023">
        <v>1</v>
      </c>
      <c r="T1023" s="128" t="s">
        <v>29</v>
      </c>
      <c r="U1023">
        <v>9.19</v>
      </c>
      <c r="V1023">
        <v>5.48</v>
      </c>
    </row>
    <row r="1024" spans="1:22" x14ac:dyDescent="0.25">
      <c r="A1024" s="128" t="s">
        <v>3585</v>
      </c>
      <c r="B1024">
        <v>10</v>
      </c>
      <c r="C1024">
        <v>4</v>
      </c>
      <c r="D1024">
        <v>3</v>
      </c>
      <c r="E1024" s="128" t="s">
        <v>2281</v>
      </c>
      <c r="F1024" s="128" t="s">
        <v>24</v>
      </c>
      <c r="G1024">
        <v>192</v>
      </c>
      <c r="H1024" s="128" t="s">
        <v>48</v>
      </c>
      <c r="I1024">
        <v>1060</v>
      </c>
      <c r="J1024" s="128" t="s">
        <v>3302</v>
      </c>
      <c r="K1024">
        <v>9</v>
      </c>
      <c r="L1024">
        <v>18</v>
      </c>
      <c r="M1024" s="128" t="s">
        <v>358</v>
      </c>
      <c r="N1024" s="128" t="s">
        <v>3870</v>
      </c>
      <c r="O1024">
        <v>1</v>
      </c>
      <c r="P1024" s="128" t="s">
        <v>3868</v>
      </c>
      <c r="Q1024">
        <v>1</v>
      </c>
      <c r="R1024" s="128" t="s">
        <v>28</v>
      </c>
      <c r="S1024">
        <v>4</v>
      </c>
      <c r="T1024" s="128" t="s">
        <v>32</v>
      </c>
      <c r="U1024">
        <v>8.24</v>
      </c>
      <c r="V1024">
        <v>4.46</v>
      </c>
    </row>
    <row r="1025" spans="1:22" x14ac:dyDescent="0.25">
      <c r="A1025" s="128" t="s">
        <v>3586</v>
      </c>
      <c r="B1025">
        <v>10</v>
      </c>
      <c r="C1025">
        <v>4</v>
      </c>
      <c r="D1025">
        <v>3</v>
      </c>
      <c r="E1025" s="128" t="s">
        <v>2281</v>
      </c>
      <c r="F1025" s="128" t="s">
        <v>24</v>
      </c>
      <c r="G1025">
        <v>192</v>
      </c>
      <c r="H1025" s="128" t="s">
        <v>48</v>
      </c>
      <c r="I1025">
        <v>1060</v>
      </c>
      <c r="J1025" s="128" t="s">
        <v>3302</v>
      </c>
      <c r="K1025">
        <v>9</v>
      </c>
      <c r="L1025">
        <v>18</v>
      </c>
      <c r="M1025" s="128" t="s">
        <v>358</v>
      </c>
      <c r="N1025" s="128" t="s">
        <v>3870</v>
      </c>
      <c r="O1025">
        <v>1</v>
      </c>
      <c r="P1025" s="128" t="s">
        <v>3868</v>
      </c>
      <c r="Q1025">
        <v>1</v>
      </c>
      <c r="R1025" s="128" t="s">
        <v>28</v>
      </c>
      <c r="S1025">
        <v>9</v>
      </c>
      <c r="T1025" s="128" t="s">
        <v>52</v>
      </c>
      <c r="U1025">
        <v>12.15</v>
      </c>
      <c r="V1025">
        <v>6.53</v>
      </c>
    </row>
    <row r="1026" spans="1:22" x14ac:dyDescent="0.25">
      <c r="A1026" s="128" t="s">
        <v>3587</v>
      </c>
      <c r="B1026">
        <v>10</v>
      </c>
      <c r="C1026">
        <v>4</v>
      </c>
      <c r="D1026">
        <v>3</v>
      </c>
      <c r="E1026" s="128" t="s">
        <v>2281</v>
      </c>
      <c r="F1026" s="128" t="s">
        <v>24</v>
      </c>
      <c r="G1026">
        <v>192</v>
      </c>
      <c r="H1026" s="128" t="s">
        <v>48</v>
      </c>
      <c r="I1026">
        <v>1060</v>
      </c>
      <c r="J1026" s="128" t="s">
        <v>3302</v>
      </c>
      <c r="K1026">
        <v>9</v>
      </c>
      <c r="L1026">
        <v>18</v>
      </c>
      <c r="M1026" s="128" t="s">
        <v>358</v>
      </c>
      <c r="N1026" s="128" t="s">
        <v>3870</v>
      </c>
      <c r="O1026">
        <v>1</v>
      </c>
      <c r="P1026" s="128" t="s">
        <v>3868</v>
      </c>
      <c r="Q1026">
        <v>1</v>
      </c>
      <c r="R1026" s="128" t="s">
        <v>28</v>
      </c>
      <c r="S1026">
        <v>10</v>
      </c>
      <c r="T1026" s="128" t="s">
        <v>53</v>
      </c>
      <c r="U1026">
        <v>20.39</v>
      </c>
      <c r="V1026">
        <v>9.9</v>
      </c>
    </row>
    <row r="1027" spans="1:22" x14ac:dyDescent="0.25">
      <c r="A1027" s="128" t="s">
        <v>2280</v>
      </c>
      <c r="B1027">
        <v>10</v>
      </c>
      <c r="C1027">
        <v>4</v>
      </c>
      <c r="D1027">
        <v>3</v>
      </c>
      <c r="E1027" s="128" t="s">
        <v>2281</v>
      </c>
      <c r="F1027" s="128" t="s">
        <v>24</v>
      </c>
      <c r="G1027">
        <v>208</v>
      </c>
      <c r="H1027" s="128" t="s">
        <v>71</v>
      </c>
      <c r="I1027">
        <v>579</v>
      </c>
      <c r="J1027" s="128" t="s">
        <v>177</v>
      </c>
      <c r="K1027">
        <v>9</v>
      </c>
      <c r="L1027">
        <v>18</v>
      </c>
      <c r="M1027" s="128" t="s">
        <v>358</v>
      </c>
      <c r="N1027" s="128" t="s">
        <v>3870</v>
      </c>
      <c r="O1027">
        <v>1</v>
      </c>
      <c r="P1027" s="128" t="s">
        <v>3868</v>
      </c>
      <c r="Q1027">
        <v>1</v>
      </c>
      <c r="R1027" s="128" t="s">
        <v>28</v>
      </c>
      <c r="S1027">
        <v>4</v>
      </c>
      <c r="T1027" s="128" t="s">
        <v>32</v>
      </c>
      <c r="U1027">
        <v>8.41</v>
      </c>
      <c r="V1027">
        <v>4.4800000000000004</v>
      </c>
    </row>
    <row r="1028" spans="1:22" x14ac:dyDescent="0.25">
      <c r="A1028" s="128" t="s">
        <v>2282</v>
      </c>
      <c r="B1028">
        <v>10</v>
      </c>
      <c r="C1028">
        <v>4</v>
      </c>
      <c r="D1028">
        <v>3</v>
      </c>
      <c r="E1028" s="128" t="s">
        <v>2281</v>
      </c>
      <c r="F1028" s="128" t="s">
        <v>24</v>
      </c>
      <c r="G1028">
        <v>208</v>
      </c>
      <c r="H1028" s="128" t="s">
        <v>71</v>
      </c>
      <c r="I1028">
        <v>579</v>
      </c>
      <c r="J1028" s="128" t="s">
        <v>177</v>
      </c>
      <c r="K1028">
        <v>9</v>
      </c>
      <c r="L1028">
        <v>18</v>
      </c>
      <c r="M1028" s="128" t="s">
        <v>358</v>
      </c>
      <c r="N1028" s="128" t="s">
        <v>3870</v>
      </c>
      <c r="O1028">
        <v>1</v>
      </c>
      <c r="P1028" s="128" t="s">
        <v>3868</v>
      </c>
      <c r="Q1028">
        <v>1</v>
      </c>
      <c r="R1028" s="128" t="s">
        <v>28</v>
      </c>
      <c r="S1028">
        <v>9</v>
      </c>
      <c r="T1028" s="128" t="s">
        <v>52</v>
      </c>
      <c r="U1028">
        <v>12.72</v>
      </c>
      <c r="V1028">
        <v>6.67</v>
      </c>
    </row>
    <row r="1029" spans="1:22" x14ac:dyDescent="0.25">
      <c r="A1029" s="128" t="s">
        <v>2283</v>
      </c>
      <c r="B1029">
        <v>10</v>
      </c>
      <c r="C1029">
        <v>4</v>
      </c>
      <c r="D1029">
        <v>3</v>
      </c>
      <c r="E1029" s="128" t="s">
        <v>2281</v>
      </c>
      <c r="F1029" s="128" t="s">
        <v>24</v>
      </c>
      <c r="G1029">
        <v>208</v>
      </c>
      <c r="H1029" s="128" t="s">
        <v>71</v>
      </c>
      <c r="I1029">
        <v>579</v>
      </c>
      <c r="J1029" s="128" t="s">
        <v>177</v>
      </c>
      <c r="K1029">
        <v>9</v>
      </c>
      <c r="L1029">
        <v>18</v>
      </c>
      <c r="M1029" s="128" t="s">
        <v>358</v>
      </c>
      <c r="N1029" s="128" t="s">
        <v>3870</v>
      </c>
      <c r="O1029">
        <v>1</v>
      </c>
      <c r="P1029" s="128" t="s">
        <v>3868</v>
      </c>
      <c r="Q1029">
        <v>1</v>
      </c>
      <c r="R1029" s="128" t="s">
        <v>28</v>
      </c>
      <c r="S1029">
        <v>10</v>
      </c>
      <c r="T1029" s="128" t="s">
        <v>53</v>
      </c>
      <c r="U1029">
        <v>21.12</v>
      </c>
      <c r="V1029">
        <v>10.06</v>
      </c>
    </row>
    <row r="1030" spans="1:22" x14ac:dyDescent="0.25">
      <c r="A1030" s="128" t="s">
        <v>2284</v>
      </c>
      <c r="B1030">
        <v>10</v>
      </c>
      <c r="C1030">
        <v>4</v>
      </c>
      <c r="D1030">
        <v>3</v>
      </c>
      <c r="E1030" s="128" t="s">
        <v>2281</v>
      </c>
      <c r="F1030" s="128" t="s">
        <v>24</v>
      </c>
      <c r="G1030">
        <v>202</v>
      </c>
      <c r="H1030" s="128" t="s">
        <v>61</v>
      </c>
      <c r="I1030">
        <v>417</v>
      </c>
      <c r="J1030" s="128" t="s">
        <v>179</v>
      </c>
      <c r="K1030">
        <v>9</v>
      </c>
      <c r="L1030">
        <v>18</v>
      </c>
      <c r="M1030" s="128" t="s">
        <v>358</v>
      </c>
      <c r="N1030" s="128" t="s">
        <v>3870</v>
      </c>
      <c r="O1030">
        <v>1</v>
      </c>
      <c r="P1030" s="128" t="s">
        <v>3868</v>
      </c>
      <c r="Q1030">
        <v>1</v>
      </c>
      <c r="R1030" s="128" t="s">
        <v>28</v>
      </c>
      <c r="S1030">
        <v>4</v>
      </c>
      <c r="T1030" s="128" t="s">
        <v>32</v>
      </c>
      <c r="U1030">
        <v>8</v>
      </c>
      <c r="V1030">
        <v>4.41</v>
      </c>
    </row>
    <row r="1031" spans="1:22" x14ac:dyDescent="0.25">
      <c r="A1031" s="128" t="s">
        <v>2285</v>
      </c>
      <c r="B1031">
        <v>10</v>
      </c>
      <c r="C1031">
        <v>4</v>
      </c>
      <c r="D1031">
        <v>3</v>
      </c>
      <c r="E1031" s="128" t="s">
        <v>2281</v>
      </c>
      <c r="F1031" s="128" t="s">
        <v>24</v>
      </c>
      <c r="G1031">
        <v>202</v>
      </c>
      <c r="H1031" s="128" t="s">
        <v>61</v>
      </c>
      <c r="I1031">
        <v>417</v>
      </c>
      <c r="J1031" s="128" t="s">
        <v>179</v>
      </c>
      <c r="K1031">
        <v>9</v>
      </c>
      <c r="L1031">
        <v>18</v>
      </c>
      <c r="M1031" s="128" t="s">
        <v>358</v>
      </c>
      <c r="N1031" s="128" t="s">
        <v>3870</v>
      </c>
      <c r="O1031">
        <v>1</v>
      </c>
      <c r="P1031" s="128" t="s">
        <v>3868</v>
      </c>
      <c r="Q1031">
        <v>1</v>
      </c>
      <c r="R1031" s="128" t="s">
        <v>28</v>
      </c>
      <c r="S1031">
        <v>9</v>
      </c>
      <c r="T1031" s="128" t="s">
        <v>52</v>
      </c>
      <c r="U1031">
        <v>11.5</v>
      </c>
      <c r="V1031">
        <v>6.25</v>
      </c>
    </row>
    <row r="1032" spans="1:22" x14ac:dyDescent="0.25">
      <c r="A1032" s="128" t="s">
        <v>2286</v>
      </c>
      <c r="B1032">
        <v>10</v>
      </c>
      <c r="C1032">
        <v>4</v>
      </c>
      <c r="D1032">
        <v>3</v>
      </c>
      <c r="E1032" s="128" t="s">
        <v>2281</v>
      </c>
      <c r="F1032" s="128" t="s">
        <v>24</v>
      </c>
      <c r="G1032">
        <v>202</v>
      </c>
      <c r="H1032" s="128" t="s">
        <v>61</v>
      </c>
      <c r="I1032">
        <v>417</v>
      </c>
      <c r="J1032" s="128" t="s">
        <v>179</v>
      </c>
      <c r="K1032">
        <v>9</v>
      </c>
      <c r="L1032">
        <v>18</v>
      </c>
      <c r="M1032" s="128" t="s">
        <v>358</v>
      </c>
      <c r="N1032" s="128" t="s">
        <v>3870</v>
      </c>
      <c r="O1032">
        <v>1</v>
      </c>
      <c r="P1032" s="128" t="s">
        <v>3868</v>
      </c>
      <c r="Q1032">
        <v>1</v>
      </c>
      <c r="R1032" s="128" t="s">
        <v>28</v>
      </c>
      <c r="S1032">
        <v>10</v>
      </c>
      <c r="T1032" s="128" t="s">
        <v>53</v>
      </c>
      <c r="U1032">
        <v>19.489999999999998</v>
      </c>
      <c r="V1032">
        <v>9.5299999999999994</v>
      </c>
    </row>
    <row r="1033" spans="1:22" x14ac:dyDescent="0.25">
      <c r="A1033" s="128" t="s">
        <v>3588</v>
      </c>
      <c r="B1033">
        <v>11</v>
      </c>
      <c r="C1033">
        <v>5</v>
      </c>
      <c r="D1033">
        <v>3</v>
      </c>
      <c r="E1033" s="128" t="s">
        <v>2281</v>
      </c>
      <c r="F1033" s="128" t="s">
        <v>24</v>
      </c>
      <c r="G1033">
        <v>192</v>
      </c>
      <c r="H1033" s="128" t="s">
        <v>48</v>
      </c>
      <c r="I1033">
        <v>1060</v>
      </c>
      <c r="J1033" s="128" t="s">
        <v>3302</v>
      </c>
      <c r="K1033">
        <v>9</v>
      </c>
      <c r="L1033">
        <v>18</v>
      </c>
      <c r="M1033" s="128" t="s">
        <v>358</v>
      </c>
      <c r="N1033" s="128" t="s">
        <v>3870</v>
      </c>
      <c r="O1033">
        <v>1</v>
      </c>
      <c r="P1033" s="128" t="s">
        <v>3868</v>
      </c>
      <c r="Q1033">
        <v>1</v>
      </c>
      <c r="R1033" s="128" t="s">
        <v>28</v>
      </c>
      <c r="S1033">
        <v>4</v>
      </c>
      <c r="T1033" s="128" t="s">
        <v>32</v>
      </c>
      <c r="U1033">
        <v>8.24</v>
      </c>
      <c r="V1033">
        <v>4.46</v>
      </c>
    </row>
    <row r="1034" spans="1:22" x14ac:dyDescent="0.25">
      <c r="A1034" s="128" t="s">
        <v>3589</v>
      </c>
      <c r="B1034">
        <v>11</v>
      </c>
      <c r="C1034">
        <v>5</v>
      </c>
      <c r="D1034">
        <v>3</v>
      </c>
      <c r="E1034" s="128" t="s">
        <v>2281</v>
      </c>
      <c r="F1034" s="128" t="s">
        <v>24</v>
      </c>
      <c r="G1034">
        <v>192</v>
      </c>
      <c r="H1034" s="128" t="s">
        <v>48</v>
      </c>
      <c r="I1034">
        <v>1060</v>
      </c>
      <c r="J1034" s="128" t="s">
        <v>3302</v>
      </c>
      <c r="K1034">
        <v>9</v>
      </c>
      <c r="L1034">
        <v>18</v>
      </c>
      <c r="M1034" s="128" t="s">
        <v>358</v>
      </c>
      <c r="N1034" s="128" t="s">
        <v>3870</v>
      </c>
      <c r="O1034">
        <v>1</v>
      </c>
      <c r="P1034" s="128" t="s">
        <v>3868</v>
      </c>
      <c r="Q1034">
        <v>1</v>
      </c>
      <c r="R1034" s="128" t="s">
        <v>28</v>
      </c>
      <c r="S1034">
        <v>9</v>
      </c>
      <c r="T1034" s="128" t="s">
        <v>52</v>
      </c>
      <c r="U1034">
        <v>12.15</v>
      </c>
      <c r="V1034">
        <v>6.53</v>
      </c>
    </row>
    <row r="1035" spans="1:22" x14ac:dyDescent="0.25">
      <c r="A1035" s="128" t="s">
        <v>3590</v>
      </c>
      <c r="B1035">
        <v>11</v>
      </c>
      <c r="C1035">
        <v>5</v>
      </c>
      <c r="D1035">
        <v>3</v>
      </c>
      <c r="E1035" s="128" t="s">
        <v>2281</v>
      </c>
      <c r="F1035" s="128" t="s">
        <v>24</v>
      </c>
      <c r="G1035">
        <v>192</v>
      </c>
      <c r="H1035" s="128" t="s">
        <v>48</v>
      </c>
      <c r="I1035">
        <v>1060</v>
      </c>
      <c r="J1035" s="128" t="s">
        <v>3302</v>
      </c>
      <c r="K1035">
        <v>9</v>
      </c>
      <c r="L1035">
        <v>18</v>
      </c>
      <c r="M1035" s="128" t="s">
        <v>358</v>
      </c>
      <c r="N1035" s="128" t="s">
        <v>3870</v>
      </c>
      <c r="O1035">
        <v>1</v>
      </c>
      <c r="P1035" s="128" t="s">
        <v>3868</v>
      </c>
      <c r="Q1035">
        <v>1</v>
      </c>
      <c r="R1035" s="128" t="s">
        <v>28</v>
      </c>
      <c r="S1035">
        <v>10</v>
      </c>
      <c r="T1035" s="128" t="s">
        <v>53</v>
      </c>
      <c r="U1035">
        <v>20.39</v>
      </c>
      <c r="V1035">
        <v>9.9</v>
      </c>
    </row>
    <row r="1036" spans="1:22" x14ac:dyDescent="0.25">
      <c r="A1036" s="128" t="s">
        <v>2287</v>
      </c>
      <c r="B1036">
        <v>11</v>
      </c>
      <c r="C1036">
        <v>5</v>
      </c>
      <c r="D1036">
        <v>3</v>
      </c>
      <c r="E1036" s="128" t="s">
        <v>2281</v>
      </c>
      <c r="F1036" s="128" t="s">
        <v>24</v>
      </c>
      <c r="G1036">
        <v>208</v>
      </c>
      <c r="H1036" s="128" t="s">
        <v>71</v>
      </c>
      <c r="I1036">
        <v>579</v>
      </c>
      <c r="J1036" s="128" t="s">
        <v>177</v>
      </c>
      <c r="K1036">
        <v>9</v>
      </c>
      <c r="L1036">
        <v>18</v>
      </c>
      <c r="M1036" s="128" t="s">
        <v>358</v>
      </c>
      <c r="N1036" s="128" t="s">
        <v>3870</v>
      </c>
      <c r="O1036">
        <v>1</v>
      </c>
      <c r="P1036" s="128" t="s">
        <v>3868</v>
      </c>
      <c r="Q1036">
        <v>1</v>
      </c>
      <c r="R1036" s="128" t="s">
        <v>28</v>
      </c>
      <c r="S1036">
        <v>4</v>
      </c>
      <c r="T1036" s="128" t="s">
        <v>32</v>
      </c>
      <c r="U1036">
        <v>8.41</v>
      </c>
      <c r="V1036">
        <v>4.4800000000000004</v>
      </c>
    </row>
    <row r="1037" spans="1:22" x14ac:dyDescent="0.25">
      <c r="A1037" s="128" t="s">
        <v>2288</v>
      </c>
      <c r="B1037">
        <v>11</v>
      </c>
      <c r="C1037">
        <v>5</v>
      </c>
      <c r="D1037">
        <v>3</v>
      </c>
      <c r="E1037" s="128" t="s">
        <v>2281</v>
      </c>
      <c r="F1037" s="128" t="s">
        <v>24</v>
      </c>
      <c r="G1037">
        <v>208</v>
      </c>
      <c r="H1037" s="128" t="s">
        <v>71</v>
      </c>
      <c r="I1037">
        <v>579</v>
      </c>
      <c r="J1037" s="128" t="s">
        <v>177</v>
      </c>
      <c r="K1037">
        <v>9</v>
      </c>
      <c r="L1037">
        <v>18</v>
      </c>
      <c r="M1037" s="128" t="s">
        <v>358</v>
      </c>
      <c r="N1037" s="128" t="s">
        <v>3870</v>
      </c>
      <c r="O1037">
        <v>1</v>
      </c>
      <c r="P1037" s="128" t="s">
        <v>3868</v>
      </c>
      <c r="Q1037">
        <v>1</v>
      </c>
      <c r="R1037" s="128" t="s">
        <v>28</v>
      </c>
      <c r="S1037">
        <v>9</v>
      </c>
      <c r="T1037" s="128" t="s">
        <v>52</v>
      </c>
      <c r="U1037">
        <v>12.72</v>
      </c>
      <c r="V1037">
        <v>6.67</v>
      </c>
    </row>
    <row r="1038" spans="1:22" x14ac:dyDescent="0.25">
      <c r="A1038" s="128" t="s">
        <v>2289</v>
      </c>
      <c r="B1038">
        <v>11</v>
      </c>
      <c r="C1038">
        <v>5</v>
      </c>
      <c r="D1038">
        <v>3</v>
      </c>
      <c r="E1038" s="128" t="s">
        <v>2281</v>
      </c>
      <c r="F1038" s="128" t="s">
        <v>24</v>
      </c>
      <c r="G1038">
        <v>208</v>
      </c>
      <c r="H1038" s="128" t="s">
        <v>71</v>
      </c>
      <c r="I1038">
        <v>579</v>
      </c>
      <c r="J1038" s="128" t="s">
        <v>177</v>
      </c>
      <c r="K1038">
        <v>9</v>
      </c>
      <c r="L1038">
        <v>18</v>
      </c>
      <c r="M1038" s="128" t="s">
        <v>358</v>
      </c>
      <c r="N1038" s="128" t="s">
        <v>3870</v>
      </c>
      <c r="O1038">
        <v>1</v>
      </c>
      <c r="P1038" s="128" t="s">
        <v>3868</v>
      </c>
      <c r="Q1038">
        <v>1</v>
      </c>
      <c r="R1038" s="128" t="s">
        <v>28</v>
      </c>
      <c r="S1038">
        <v>10</v>
      </c>
      <c r="T1038" s="128" t="s">
        <v>53</v>
      </c>
      <c r="U1038">
        <v>21.12</v>
      </c>
      <c r="V1038">
        <v>10.06</v>
      </c>
    </row>
    <row r="1039" spans="1:22" x14ac:dyDescent="0.25">
      <c r="A1039" s="128" t="s">
        <v>2290</v>
      </c>
      <c r="B1039">
        <v>11</v>
      </c>
      <c r="C1039">
        <v>5</v>
      </c>
      <c r="D1039">
        <v>3</v>
      </c>
      <c r="E1039" s="128" t="s">
        <v>2281</v>
      </c>
      <c r="F1039" s="128" t="s">
        <v>24</v>
      </c>
      <c r="G1039">
        <v>202</v>
      </c>
      <c r="H1039" s="128" t="s">
        <v>61</v>
      </c>
      <c r="I1039">
        <v>417</v>
      </c>
      <c r="J1039" s="128" t="s">
        <v>179</v>
      </c>
      <c r="K1039">
        <v>9</v>
      </c>
      <c r="L1039">
        <v>18</v>
      </c>
      <c r="M1039" s="128" t="s">
        <v>358</v>
      </c>
      <c r="N1039" s="128" t="s">
        <v>3870</v>
      </c>
      <c r="O1039">
        <v>1</v>
      </c>
      <c r="P1039" s="128" t="s">
        <v>3868</v>
      </c>
      <c r="Q1039">
        <v>1</v>
      </c>
      <c r="R1039" s="128" t="s">
        <v>28</v>
      </c>
      <c r="S1039">
        <v>4</v>
      </c>
      <c r="T1039" s="128" t="s">
        <v>32</v>
      </c>
      <c r="U1039">
        <v>8</v>
      </c>
      <c r="V1039">
        <v>4.41</v>
      </c>
    </row>
    <row r="1040" spans="1:22" x14ac:dyDescent="0.25">
      <c r="A1040" s="128" t="s">
        <v>2291</v>
      </c>
      <c r="B1040">
        <v>11</v>
      </c>
      <c r="C1040">
        <v>5</v>
      </c>
      <c r="D1040">
        <v>3</v>
      </c>
      <c r="E1040" s="128" t="s">
        <v>2281</v>
      </c>
      <c r="F1040" s="128" t="s">
        <v>24</v>
      </c>
      <c r="G1040">
        <v>202</v>
      </c>
      <c r="H1040" s="128" t="s">
        <v>61</v>
      </c>
      <c r="I1040">
        <v>417</v>
      </c>
      <c r="J1040" s="128" t="s">
        <v>179</v>
      </c>
      <c r="K1040">
        <v>9</v>
      </c>
      <c r="L1040">
        <v>18</v>
      </c>
      <c r="M1040" s="128" t="s">
        <v>358</v>
      </c>
      <c r="N1040" s="128" t="s">
        <v>3870</v>
      </c>
      <c r="O1040">
        <v>1</v>
      </c>
      <c r="P1040" s="128" t="s">
        <v>3868</v>
      </c>
      <c r="Q1040">
        <v>1</v>
      </c>
      <c r="R1040" s="128" t="s">
        <v>28</v>
      </c>
      <c r="S1040">
        <v>9</v>
      </c>
      <c r="T1040" s="128" t="s">
        <v>52</v>
      </c>
      <c r="U1040">
        <v>11.5</v>
      </c>
      <c r="V1040">
        <v>6.25</v>
      </c>
    </row>
    <row r="1041" spans="1:22" x14ac:dyDescent="0.25">
      <c r="A1041" s="128" t="s">
        <v>2292</v>
      </c>
      <c r="B1041">
        <v>11</v>
      </c>
      <c r="C1041">
        <v>5</v>
      </c>
      <c r="D1041">
        <v>3</v>
      </c>
      <c r="E1041" s="128" t="s">
        <v>2281</v>
      </c>
      <c r="F1041" s="128" t="s">
        <v>24</v>
      </c>
      <c r="G1041">
        <v>202</v>
      </c>
      <c r="H1041" s="128" t="s">
        <v>61</v>
      </c>
      <c r="I1041">
        <v>417</v>
      </c>
      <c r="J1041" s="128" t="s">
        <v>179</v>
      </c>
      <c r="K1041">
        <v>9</v>
      </c>
      <c r="L1041">
        <v>18</v>
      </c>
      <c r="M1041" s="128" t="s">
        <v>358</v>
      </c>
      <c r="N1041" s="128" t="s">
        <v>3870</v>
      </c>
      <c r="O1041">
        <v>1</v>
      </c>
      <c r="P1041" s="128" t="s">
        <v>3868</v>
      </c>
      <c r="Q1041">
        <v>1</v>
      </c>
      <c r="R1041" s="128" t="s">
        <v>28</v>
      </c>
      <c r="S1041">
        <v>10</v>
      </c>
      <c r="T1041" s="128" t="s">
        <v>53</v>
      </c>
      <c r="U1041">
        <v>19.489999999999998</v>
      </c>
      <c r="V1041">
        <v>9.5299999999999994</v>
      </c>
    </row>
    <row r="1042" spans="1:22" x14ac:dyDescent="0.25">
      <c r="A1042" s="128" t="s">
        <v>3591</v>
      </c>
      <c r="B1042">
        <v>12</v>
      </c>
      <c r="C1042">
        <v>6</v>
      </c>
      <c r="D1042">
        <v>3</v>
      </c>
      <c r="E1042" s="128" t="s">
        <v>2281</v>
      </c>
      <c r="F1042" s="128" t="s">
        <v>24</v>
      </c>
      <c r="G1042">
        <v>192</v>
      </c>
      <c r="H1042" s="128" t="s">
        <v>48</v>
      </c>
      <c r="I1042">
        <v>1060</v>
      </c>
      <c r="J1042" s="128" t="s">
        <v>3302</v>
      </c>
      <c r="K1042">
        <v>9</v>
      </c>
      <c r="L1042">
        <v>18</v>
      </c>
      <c r="M1042" s="128" t="s">
        <v>358</v>
      </c>
      <c r="N1042" s="128" t="s">
        <v>3870</v>
      </c>
      <c r="O1042">
        <v>1</v>
      </c>
      <c r="P1042" s="128" t="s">
        <v>3868</v>
      </c>
      <c r="Q1042">
        <v>1</v>
      </c>
      <c r="R1042" s="128" t="s">
        <v>28</v>
      </c>
      <c r="S1042">
        <v>4</v>
      </c>
      <c r="T1042" s="128" t="s">
        <v>32</v>
      </c>
      <c r="U1042">
        <v>8.24</v>
      </c>
      <c r="V1042">
        <v>4.46</v>
      </c>
    </row>
    <row r="1043" spans="1:22" x14ac:dyDescent="0.25">
      <c r="A1043" s="128" t="s">
        <v>3592</v>
      </c>
      <c r="B1043">
        <v>12</v>
      </c>
      <c r="C1043">
        <v>6</v>
      </c>
      <c r="D1043">
        <v>3</v>
      </c>
      <c r="E1043" s="128" t="s">
        <v>2281</v>
      </c>
      <c r="F1043" s="128" t="s">
        <v>24</v>
      </c>
      <c r="G1043">
        <v>192</v>
      </c>
      <c r="H1043" s="128" t="s">
        <v>48</v>
      </c>
      <c r="I1043">
        <v>1060</v>
      </c>
      <c r="J1043" s="128" t="s">
        <v>3302</v>
      </c>
      <c r="K1043">
        <v>9</v>
      </c>
      <c r="L1043">
        <v>18</v>
      </c>
      <c r="M1043" s="128" t="s">
        <v>358</v>
      </c>
      <c r="N1043" s="128" t="s">
        <v>3870</v>
      </c>
      <c r="O1043">
        <v>1</v>
      </c>
      <c r="P1043" s="128" t="s">
        <v>3868</v>
      </c>
      <c r="Q1043">
        <v>1</v>
      </c>
      <c r="R1043" s="128" t="s">
        <v>28</v>
      </c>
      <c r="S1043">
        <v>9</v>
      </c>
      <c r="T1043" s="128" t="s">
        <v>52</v>
      </c>
      <c r="U1043">
        <v>12.15</v>
      </c>
      <c r="V1043">
        <v>6.53</v>
      </c>
    </row>
    <row r="1044" spans="1:22" x14ac:dyDescent="0.25">
      <c r="A1044" s="128" t="s">
        <v>3593</v>
      </c>
      <c r="B1044">
        <v>12</v>
      </c>
      <c r="C1044">
        <v>6</v>
      </c>
      <c r="D1044">
        <v>3</v>
      </c>
      <c r="E1044" s="128" t="s">
        <v>2281</v>
      </c>
      <c r="F1044" s="128" t="s">
        <v>24</v>
      </c>
      <c r="G1044">
        <v>192</v>
      </c>
      <c r="H1044" s="128" t="s">
        <v>48</v>
      </c>
      <c r="I1044">
        <v>1060</v>
      </c>
      <c r="J1044" s="128" t="s">
        <v>3302</v>
      </c>
      <c r="K1044">
        <v>9</v>
      </c>
      <c r="L1044">
        <v>18</v>
      </c>
      <c r="M1044" s="128" t="s">
        <v>358</v>
      </c>
      <c r="N1044" s="128" t="s">
        <v>3870</v>
      </c>
      <c r="O1044">
        <v>1</v>
      </c>
      <c r="P1044" s="128" t="s">
        <v>3868</v>
      </c>
      <c r="Q1044">
        <v>1</v>
      </c>
      <c r="R1044" s="128" t="s">
        <v>28</v>
      </c>
      <c r="S1044">
        <v>10</v>
      </c>
      <c r="T1044" s="128" t="s">
        <v>53</v>
      </c>
      <c r="U1044">
        <v>20.39</v>
      </c>
      <c r="V1044">
        <v>9.9</v>
      </c>
    </row>
    <row r="1045" spans="1:22" x14ac:dyDescent="0.25">
      <c r="A1045" s="128" t="s">
        <v>2293</v>
      </c>
      <c r="B1045">
        <v>12</v>
      </c>
      <c r="C1045">
        <v>6</v>
      </c>
      <c r="D1045">
        <v>3</v>
      </c>
      <c r="E1045" s="128" t="s">
        <v>2281</v>
      </c>
      <c r="F1045" s="128" t="s">
        <v>24</v>
      </c>
      <c r="G1045">
        <v>208</v>
      </c>
      <c r="H1045" s="128" t="s">
        <v>71</v>
      </c>
      <c r="I1045">
        <v>579</v>
      </c>
      <c r="J1045" s="128" t="s">
        <v>177</v>
      </c>
      <c r="K1045">
        <v>9</v>
      </c>
      <c r="L1045">
        <v>18</v>
      </c>
      <c r="M1045" s="128" t="s">
        <v>358</v>
      </c>
      <c r="N1045" s="128" t="s">
        <v>3870</v>
      </c>
      <c r="O1045">
        <v>1</v>
      </c>
      <c r="P1045" s="128" t="s">
        <v>3868</v>
      </c>
      <c r="Q1045">
        <v>1</v>
      </c>
      <c r="R1045" s="128" t="s">
        <v>28</v>
      </c>
      <c r="S1045">
        <v>4</v>
      </c>
      <c r="T1045" s="128" t="s">
        <v>32</v>
      </c>
      <c r="U1045">
        <v>8.41</v>
      </c>
      <c r="V1045">
        <v>4.4800000000000004</v>
      </c>
    </row>
    <row r="1046" spans="1:22" x14ac:dyDescent="0.25">
      <c r="A1046" s="128" t="s">
        <v>2294</v>
      </c>
      <c r="B1046">
        <v>12</v>
      </c>
      <c r="C1046">
        <v>6</v>
      </c>
      <c r="D1046">
        <v>3</v>
      </c>
      <c r="E1046" s="128" t="s">
        <v>2281</v>
      </c>
      <c r="F1046" s="128" t="s">
        <v>24</v>
      </c>
      <c r="G1046">
        <v>208</v>
      </c>
      <c r="H1046" s="128" t="s">
        <v>71</v>
      </c>
      <c r="I1046">
        <v>579</v>
      </c>
      <c r="J1046" s="128" t="s">
        <v>177</v>
      </c>
      <c r="K1046">
        <v>9</v>
      </c>
      <c r="L1046">
        <v>18</v>
      </c>
      <c r="M1046" s="128" t="s">
        <v>358</v>
      </c>
      <c r="N1046" s="128" t="s">
        <v>3870</v>
      </c>
      <c r="O1046">
        <v>1</v>
      </c>
      <c r="P1046" s="128" t="s">
        <v>3868</v>
      </c>
      <c r="Q1046">
        <v>1</v>
      </c>
      <c r="R1046" s="128" t="s">
        <v>28</v>
      </c>
      <c r="S1046">
        <v>9</v>
      </c>
      <c r="T1046" s="128" t="s">
        <v>52</v>
      </c>
      <c r="U1046">
        <v>12.72</v>
      </c>
      <c r="V1046">
        <v>6.67</v>
      </c>
    </row>
    <row r="1047" spans="1:22" x14ac:dyDescent="0.25">
      <c r="A1047" s="128" t="s">
        <v>2295</v>
      </c>
      <c r="B1047">
        <v>12</v>
      </c>
      <c r="C1047">
        <v>6</v>
      </c>
      <c r="D1047">
        <v>3</v>
      </c>
      <c r="E1047" s="128" t="s">
        <v>2281</v>
      </c>
      <c r="F1047" s="128" t="s">
        <v>24</v>
      </c>
      <c r="G1047">
        <v>208</v>
      </c>
      <c r="H1047" s="128" t="s">
        <v>71</v>
      </c>
      <c r="I1047">
        <v>579</v>
      </c>
      <c r="J1047" s="128" t="s">
        <v>177</v>
      </c>
      <c r="K1047">
        <v>9</v>
      </c>
      <c r="L1047">
        <v>18</v>
      </c>
      <c r="M1047" s="128" t="s">
        <v>358</v>
      </c>
      <c r="N1047" s="128" t="s">
        <v>3870</v>
      </c>
      <c r="O1047">
        <v>1</v>
      </c>
      <c r="P1047" s="128" t="s">
        <v>3868</v>
      </c>
      <c r="Q1047">
        <v>1</v>
      </c>
      <c r="R1047" s="128" t="s">
        <v>28</v>
      </c>
      <c r="S1047">
        <v>10</v>
      </c>
      <c r="T1047" s="128" t="s">
        <v>53</v>
      </c>
      <c r="U1047">
        <v>21.12</v>
      </c>
      <c r="V1047">
        <v>10.06</v>
      </c>
    </row>
    <row r="1048" spans="1:22" x14ac:dyDescent="0.25">
      <c r="A1048" s="128" t="s">
        <v>2296</v>
      </c>
      <c r="B1048">
        <v>12</v>
      </c>
      <c r="C1048">
        <v>6</v>
      </c>
      <c r="D1048">
        <v>3</v>
      </c>
      <c r="E1048" s="128" t="s">
        <v>2281</v>
      </c>
      <c r="F1048" s="128" t="s">
        <v>24</v>
      </c>
      <c r="G1048">
        <v>202</v>
      </c>
      <c r="H1048" s="128" t="s">
        <v>61</v>
      </c>
      <c r="I1048">
        <v>417</v>
      </c>
      <c r="J1048" s="128" t="s">
        <v>179</v>
      </c>
      <c r="K1048">
        <v>9</v>
      </c>
      <c r="L1048">
        <v>18</v>
      </c>
      <c r="M1048" s="128" t="s">
        <v>358</v>
      </c>
      <c r="N1048" s="128" t="s">
        <v>3870</v>
      </c>
      <c r="O1048">
        <v>1</v>
      </c>
      <c r="P1048" s="128" t="s">
        <v>3868</v>
      </c>
      <c r="Q1048">
        <v>1</v>
      </c>
      <c r="R1048" s="128" t="s">
        <v>28</v>
      </c>
      <c r="S1048">
        <v>4</v>
      </c>
      <c r="T1048" s="128" t="s">
        <v>32</v>
      </c>
      <c r="U1048">
        <v>8</v>
      </c>
      <c r="V1048">
        <v>4.41</v>
      </c>
    </row>
    <row r="1049" spans="1:22" x14ac:dyDescent="0.25">
      <c r="A1049" s="128" t="s">
        <v>2297</v>
      </c>
      <c r="B1049">
        <v>12</v>
      </c>
      <c r="C1049">
        <v>6</v>
      </c>
      <c r="D1049">
        <v>3</v>
      </c>
      <c r="E1049" s="128" t="s">
        <v>2281</v>
      </c>
      <c r="F1049" s="128" t="s">
        <v>24</v>
      </c>
      <c r="G1049">
        <v>202</v>
      </c>
      <c r="H1049" s="128" t="s">
        <v>61</v>
      </c>
      <c r="I1049">
        <v>417</v>
      </c>
      <c r="J1049" s="128" t="s">
        <v>179</v>
      </c>
      <c r="K1049">
        <v>9</v>
      </c>
      <c r="L1049">
        <v>18</v>
      </c>
      <c r="M1049" s="128" t="s">
        <v>358</v>
      </c>
      <c r="N1049" s="128" t="s">
        <v>3870</v>
      </c>
      <c r="O1049">
        <v>1</v>
      </c>
      <c r="P1049" s="128" t="s">
        <v>3868</v>
      </c>
      <c r="Q1049">
        <v>1</v>
      </c>
      <c r="R1049" s="128" t="s">
        <v>28</v>
      </c>
      <c r="S1049">
        <v>9</v>
      </c>
      <c r="T1049" s="128" t="s">
        <v>52</v>
      </c>
      <c r="U1049">
        <v>11.5</v>
      </c>
      <c r="V1049">
        <v>6.25</v>
      </c>
    </row>
    <row r="1050" spans="1:22" x14ac:dyDescent="0.25">
      <c r="A1050" s="128" t="s">
        <v>2298</v>
      </c>
      <c r="B1050">
        <v>12</v>
      </c>
      <c r="C1050">
        <v>6</v>
      </c>
      <c r="D1050">
        <v>3</v>
      </c>
      <c r="E1050" s="128" t="s">
        <v>2281</v>
      </c>
      <c r="F1050" s="128" t="s">
        <v>24</v>
      </c>
      <c r="G1050">
        <v>202</v>
      </c>
      <c r="H1050" s="128" t="s">
        <v>61</v>
      </c>
      <c r="I1050">
        <v>417</v>
      </c>
      <c r="J1050" s="128" t="s">
        <v>179</v>
      </c>
      <c r="K1050">
        <v>9</v>
      </c>
      <c r="L1050">
        <v>18</v>
      </c>
      <c r="M1050" s="128" t="s">
        <v>358</v>
      </c>
      <c r="N1050" s="128" t="s">
        <v>3870</v>
      </c>
      <c r="O1050">
        <v>1</v>
      </c>
      <c r="P1050" s="128" t="s">
        <v>3868</v>
      </c>
      <c r="Q1050">
        <v>1</v>
      </c>
      <c r="R1050" s="128" t="s">
        <v>28</v>
      </c>
      <c r="S1050">
        <v>10</v>
      </c>
      <c r="T1050" s="128" t="s">
        <v>53</v>
      </c>
      <c r="U1050">
        <v>19.489999999999998</v>
      </c>
      <c r="V1050">
        <v>9.5299999999999994</v>
      </c>
    </row>
    <row r="1051" spans="1:22" x14ac:dyDescent="0.25">
      <c r="A1051" s="128" t="s">
        <v>3594</v>
      </c>
      <c r="B1051">
        <v>13</v>
      </c>
      <c r="C1051">
        <v>7</v>
      </c>
      <c r="D1051">
        <v>3</v>
      </c>
      <c r="E1051" s="128" t="s">
        <v>2281</v>
      </c>
      <c r="F1051" s="128" t="s">
        <v>24</v>
      </c>
      <c r="G1051">
        <v>192</v>
      </c>
      <c r="H1051" s="128" t="s">
        <v>48</v>
      </c>
      <c r="I1051">
        <v>1060</v>
      </c>
      <c r="J1051" s="128" t="s">
        <v>3302</v>
      </c>
      <c r="K1051">
        <v>9</v>
      </c>
      <c r="L1051">
        <v>18</v>
      </c>
      <c r="M1051" s="128" t="s">
        <v>358</v>
      </c>
      <c r="N1051" s="128" t="s">
        <v>3870</v>
      </c>
      <c r="O1051">
        <v>1</v>
      </c>
      <c r="P1051" s="128" t="s">
        <v>3868</v>
      </c>
      <c r="Q1051">
        <v>1</v>
      </c>
      <c r="R1051" s="128" t="s">
        <v>28</v>
      </c>
      <c r="S1051">
        <v>4</v>
      </c>
      <c r="T1051" s="128" t="s">
        <v>32</v>
      </c>
      <c r="U1051">
        <v>8.24</v>
      </c>
      <c r="V1051">
        <v>4.46</v>
      </c>
    </row>
    <row r="1052" spans="1:22" x14ac:dyDescent="0.25">
      <c r="A1052" s="128" t="s">
        <v>3595</v>
      </c>
      <c r="B1052">
        <v>13</v>
      </c>
      <c r="C1052">
        <v>7</v>
      </c>
      <c r="D1052">
        <v>3</v>
      </c>
      <c r="E1052" s="128" t="s">
        <v>2281</v>
      </c>
      <c r="F1052" s="128" t="s">
        <v>24</v>
      </c>
      <c r="G1052">
        <v>192</v>
      </c>
      <c r="H1052" s="128" t="s">
        <v>48</v>
      </c>
      <c r="I1052">
        <v>1060</v>
      </c>
      <c r="J1052" s="128" t="s">
        <v>3302</v>
      </c>
      <c r="K1052">
        <v>9</v>
      </c>
      <c r="L1052">
        <v>18</v>
      </c>
      <c r="M1052" s="128" t="s">
        <v>358</v>
      </c>
      <c r="N1052" s="128" t="s">
        <v>3870</v>
      </c>
      <c r="O1052">
        <v>1</v>
      </c>
      <c r="P1052" s="128" t="s">
        <v>3868</v>
      </c>
      <c r="Q1052">
        <v>1</v>
      </c>
      <c r="R1052" s="128" t="s">
        <v>28</v>
      </c>
      <c r="S1052">
        <v>9</v>
      </c>
      <c r="T1052" s="128" t="s">
        <v>52</v>
      </c>
      <c r="U1052">
        <v>12.15</v>
      </c>
      <c r="V1052">
        <v>6.53</v>
      </c>
    </row>
    <row r="1053" spans="1:22" x14ac:dyDescent="0.25">
      <c r="A1053" s="128" t="s">
        <v>3596</v>
      </c>
      <c r="B1053">
        <v>13</v>
      </c>
      <c r="C1053">
        <v>7</v>
      </c>
      <c r="D1053">
        <v>3</v>
      </c>
      <c r="E1053" s="128" t="s">
        <v>2281</v>
      </c>
      <c r="F1053" s="128" t="s">
        <v>24</v>
      </c>
      <c r="G1053">
        <v>192</v>
      </c>
      <c r="H1053" s="128" t="s">
        <v>48</v>
      </c>
      <c r="I1053">
        <v>1060</v>
      </c>
      <c r="J1053" s="128" t="s">
        <v>3302</v>
      </c>
      <c r="K1053">
        <v>9</v>
      </c>
      <c r="L1053">
        <v>18</v>
      </c>
      <c r="M1053" s="128" t="s">
        <v>358</v>
      </c>
      <c r="N1053" s="128" t="s">
        <v>3870</v>
      </c>
      <c r="O1053">
        <v>1</v>
      </c>
      <c r="P1053" s="128" t="s">
        <v>3868</v>
      </c>
      <c r="Q1053">
        <v>1</v>
      </c>
      <c r="R1053" s="128" t="s">
        <v>28</v>
      </c>
      <c r="S1053">
        <v>10</v>
      </c>
      <c r="T1053" s="128" t="s">
        <v>53</v>
      </c>
      <c r="U1053">
        <v>20.39</v>
      </c>
      <c r="V1053">
        <v>9.9</v>
      </c>
    </row>
    <row r="1054" spans="1:22" x14ac:dyDescent="0.25">
      <c r="A1054" s="128" t="s">
        <v>2299</v>
      </c>
      <c r="B1054">
        <v>13</v>
      </c>
      <c r="C1054">
        <v>7</v>
      </c>
      <c r="D1054">
        <v>3</v>
      </c>
      <c r="E1054" s="128" t="s">
        <v>2281</v>
      </c>
      <c r="F1054" s="128" t="s">
        <v>24</v>
      </c>
      <c r="G1054">
        <v>208</v>
      </c>
      <c r="H1054" s="128" t="s">
        <v>71</v>
      </c>
      <c r="I1054">
        <v>579</v>
      </c>
      <c r="J1054" s="128" t="s">
        <v>177</v>
      </c>
      <c r="K1054">
        <v>9</v>
      </c>
      <c r="L1054">
        <v>18</v>
      </c>
      <c r="M1054" s="128" t="s">
        <v>358</v>
      </c>
      <c r="N1054" s="128" t="s">
        <v>3870</v>
      </c>
      <c r="O1054">
        <v>1</v>
      </c>
      <c r="P1054" s="128" t="s">
        <v>3868</v>
      </c>
      <c r="Q1054">
        <v>1</v>
      </c>
      <c r="R1054" s="128" t="s">
        <v>28</v>
      </c>
      <c r="S1054">
        <v>4</v>
      </c>
      <c r="T1054" s="128" t="s">
        <v>32</v>
      </c>
      <c r="U1054">
        <v>8.41</v>
      </c>
      <c r="V1054">
        <v>4.4800000000000004</v>
      </c>
    </row>
    <row r="1055" spans="1:22" x14ac:dyDescent="0.25">
      <c r="A1055" s="128" t="s">
        <v>2300</v>
      </c>
      <c r="B1055">
        <v>13</v>
      </c>
      <c r="C1055">
        <v>7</v>
      </c>
      <c r="D1055">
        <v>3</v>
      </c>
      <c r="E1055" s="128" t="s">
        <v>2281</v>
      </c>
      <c r="F1055" s="128" t="s">
        <v>24</v>
      </c>
      <c r="G1055">
        <v>208</v>
      </c>
      <c r="H1055" s="128" t="s">
        <v>71</v>
      </c>
      <c r="I1055">
        <v>579</v>
      </c>
      <c r="J1055" s="128" t="s">
        <v>177</v>
      </c>
      <c r="K1055">
        <v>9</v>
      </c>
      <c r="L1055">
        <v>18</v>
      </c>
      <c r="M1055" s="128" t="s">
        <v>358</v>
      </c>
      <c r="N1055" s="128" t="s">
        <v>3870</v>
      </c>
      <c r="O1055">
        <v>1</v>
      </c>
      <c r="P1055" s="128" t="s">
        <v>3868</v>
      </c>
      <c r="Q1055">
        <v>1</v>
      </c>
      <c r="R1055" s="128" t="s">
        <v>28</v>
      </c>
      <c r="S1055">
        <v>9</v>
      </c>
      <c r="T1055" s="128" t="s">
        <v>52</v>
      </c>
      <c r="U1055">
        <v>12.72</v>
      </c>
      <c r="V1055">
        <v>6.67</v>
      </c>
    </row>
    <row r="1056" spans="1:22" x14ac:dyDescent="0.25">
      <c r="A1056" s="128" t="s">
        <v>2301</v>
      </c>
      <c r="B1056">
        <v>13</v>
      </c>
      <c r="C1056">
        <v>7</v>
      </c>
      <c r="D1056">
        <v>3</v>
      </c>
      <c r="E1056" s="128" t="s">
        <v>2281</v>
      </c>
      <c r="F1056" s="128" t="s">
        <v>24</v>
      </c>
      <c r="G1056">
        <v>208</v>
      </c>
      <c r="H1056" s="128" t="s">
        <v>71</v>
      </c>
      <c r="I1056">
        <v>579</v>
      </c>
      <c r="J1056" s="128" t="s">
        <v>177</v>
      </c>
      <c r="K1056">
        <v>9</v>
      </c>
      <c r="L1056">
        <v>18</v>
      </c>
      <c r="M1056" s="128" t="s">
        <v>358</v>
      </c>
      <c r="N1056" s="128" t="s">
        <v>3870</v>
      </c>
      <c r="O1056">
        <v>1</v>
      </c>
      <c r="P1056" s="128" t="s">
        <v>3868</v>
      </c>
      <c r="Q1056">
        <v>1</v>
      </c>
      <c r="R1056" s="128" t="s">
        <v>28</v>
      </c>
      <c r="S1056">
        <v>10</v>
      </c>
      <c r="T1056" s="128" t="s">
        <v>53</v>
      </c>
      <c r="U1056">
        <v>21.12</v>
      </c>
      <c r="V1056">
        <v>10.06</v>
      </c>
    </row>
    <row r="1057" spans="1:22" x14ac:dyDescent="0.25">
      <c r="A1057" s="128" t="s">
        <v>2302</v>
      </c>
      <c r="B1057">
        <v>13</v>
      </c>
      <c r="C1057">
        <v>7</v>
      </c>
      <c r="D1057">
        <v>3</v>
      </c>
      <c r="E1057" s="128" t="s">
        <v>2281</v>
      </c>
      <c r="F1057" s="128" t="s">
        <v>24</v>
      </c>
      <c r="G1057">
        <v>202</v>
      </c>
      <c r="H1057" s="128" t="s">
        <v>61</v>
      </c>
      <c r="I1057">
        <v>417</v>
      </c>
      <c r="J1057" s="128" t="s">
        <v>179</v>
      </c>
      <c r="K1057">
        <v>9</v>
      </c>
      <c r="L1057">
        <v>18</v>
      </c>
      <c r="M1057" s="128" t="s">
        <v>358</v>
      </c>
      <c r="N1057" s="128" t="s">
        <v>3870</v>
      </c>
      <c r="O1057">
        <v>1</v>
      </c>
      <c r="P1057" s="128" t="s">
        <v>3868</v>
      </c>
      <c r="Q1057">
        <v>1</v>
      </c>
      <c r="R1057" s="128" t="s">
        <v>28</v>
      </c>
      <c r="S1057">
        <v>4</v>
      </c>
      <c r="T1057" s="128" t="s">
        <v>32</v>
      </c>
      <c r="U1057">
        <v>8</v>
      </c>
      <c r="V1057">
        <v>4.41</v>
      </c>
    </row>
    <row r="1058" spans="1:22" x14ac:dyDescent="0.25">
      <c r="A1058" s="128" t="s">
        <v>2303</v>
      </c>
      <c r="B1058">
        <v>13</v>
      </c>
      <c r="C1058">
        <v>7</v>
      </c>
      <c r="D1058">
        <v>3</v>
      </c>
      <c r="E1058" s="128" t="s">
        <v>2281</v>
      </c>
      <c r="F1058" s="128" t="s">
        <v>24</v>
      </c>
      <c r="G1058">
        <v>202</v>
      </c>
      <c r="H1058" s="128" t="s">
        <v>61</v>
      </c>
      <c r="I1058">
        <v>417</v>
      </c>
      <c r="J1058" s="128" t="s">
        <v>179</v>
      </c>
      <c r="K1058">
        <v>9</v>
      </c>
      <c r="L1058">
        <v>18</v>
      </c>
      <c r="M1058" s="128" t="s">
        <v>358</v>
      </c>
      <c r="N1058" s="128" t="s">
        <v>3870</v>
      </c>
      <c r="O1058">
        <v>1</v>
      </c>
      <c r="P1058" s="128" t="s">
        <v>3868</v>
      </c>
      <c r="Q1058">
        <v>1</v>
      </c>
      <c r="R1058" s="128" t="s">
        <v>28</v>
      </c>
      <c r="S1058">
        <v>9</v>
      </c>
      <c r="T1058" s="128" t="s">
        <v>52</v>
      </c>
      <c r="U1058">
        <v>11.5</v>
      </c>
      <c r="V1058">
        <v>6.25</v>
      </c>
    </row>
    <row r="1059" spans="1:22" x14ac:dyDescent="0.25">
      <c r="A1059" s="128" t="s">
        <v>2304</v>
      </c>
      <c r="B1059">
        <v>13</v>
      </c>
      <c r="C1059">
        <v>7</v>
      </c>
      <c r="D1059">
        <v>3</v>
      </c>
      <c r="E1059" s="128" t="s">
        <v>2281</v>
      </c>
      <c r="F1059" s="128" t="s">
        <v>24</v>
      </c>
      <c r="G1059">
        <v>202</v>
      </c>
      <c r="H1059" s="128" t="s">
        <v>61</v>
      </c>
      <c r="I1059">
        <v>417</v>
      </c>
      <c r="J1059" s="128" t="s">
        <v>179</v>
      </c>
      <c r="K1059">
        <v>9</v>
      </c>
      <c r="L1059">
        <v>18</v>
      </c>
      <c r="M1059" s="128" t="s">
        <v>358</v>
      </c>
      <c r="N1059" s="128" t="s">
        <v>3870</v>
      </c>
      <c r="O1059">
        <v>1</v>
      </c>
      <c r="P1059" s="128" t="s">
        <v>3868</v>
      </c>
      <c r="Q1059">
        <v>1</v>
      </c>
      <c r="R1059" s="128" t="s">
        <v>28</v>
      </c>
      <c r="S1059">
        <v>10</v>
      </c>
      <c r="T1059" s="128" t="s">
        <v>53</v>
      </c>
      <c r="U1059">
        <v>19.489999999999998</v>
      </c>
      <c r="V1059">
        <v>9.5299999999999994</v>
      </c>
    </row>
    <row r="1060" spans="1:22" x14ac:dyDescent="0.25">
      <c r="A1060" s="128" t="s">
        <v>3597</v>
      </c>
      <c r="B1060">
        <v>14</v>
      </c>
      <c r="C1060">
        <v>8</v>
      </c>
      <c r="D1060">
        <v>3</v>
      </c>
      <c r="E1060" s="128" t="s">
        <v>2281</v>
      </c>
      <c r="F1060" s="128" t="s">
        <v>24</v>
      </c>
      <c r="G1060">
        <v>192</v>
      </c>
      <c r="H1060" s="128" t="s">
        <v>48</v>
      </c>
      <c r="I1060">
        <v>1060</v>
      </c>
      <c r="J1060" s="128" t="s">
        <v>3302</v>
      </c>
      <c r="K1060">
        <v>9</v>
      </c>
      <c r="L1060">
        <v>18</v>
      </c>
      <c r="M1060" s="128" t="s">
        <v>358</v>
      </c>
      <c r="N1060" s="128" t="s">
        <v>3870</v>
      </c>
      <c r="O1060">
        <v>1</v>
      </c>
      <c r="P1060" s="128" t="s">
        <v>3868</v>
      </c>
      <c r="Q1060">
        <v>1</v>
      </c>
      <c r="R1060" s="128" t="s">
        <v>28</v>
      </c>
      <c r="S1060">
        <v>4</v>
      </c>
      <c r="T1060" s="128" t="s">
        <v>32</v>
      </c>
      <c r="U1060">
        <v>8.24</v>
      </c>
      <c r="V1060">
        <v>4.46</v>
      </c>
    </row>
    <row r="1061" spans="1:22" x14ac:dyDescent="0.25">
      <c r="A1061" s="128" t="s">
        <v>3598</v>
      </c>
      <c r="B1061">
        <v>14</v>
      </c>
      <c r="C1061">
        <v>8</v>
      </c>
      <c r="D1061">
        <v>3</v>
      </c>
      <c r="E1061" s="128" t="s">
        <v>2281</v>
      </c>
      <c r="F1061" s="128" t="s">
        <v>24</v>
      </c>
      <c r="G1061">
        <v>192</v>
      </c>
      <c r="H1061" s="128" t="s">
        <v>48</v>
      </c>
      <c r="I1061">
        <v>1060</v>
      </c>
      <c r="J1061" s="128" t="s">
        <v>3302</v>
      </c>
      <c r="K1061">
        <v>9</v>
      </c>
      <c r="L1061">
        <v>18</v>
      </c>
      <c r="M1061" s="128" t="s">
        <v>358</v>
      </c>
      <c r="N1061" s="128" t="s">
        <v>3870</v>
      </c>
      <c r="O1061">
        <v>1</v>
      </c>
      <c r="P1061" s="128" t="s">
        <v>3868</v>
      </c>
      <c r="Q1061">
        <v>1</v>
      </c>
      <c r="R1061" s="128" t="s">
        <v>28</v>
      </c>
      <c r="S1061">
        <v>9</v>
      </c>
      <c r="T1061" s="128" t="s">
        <v>52</v>
      </c>
      <c r="U1061">
        <v>12.15</v>
      </c>
      <c r="V1061">
        <v>6.53</v>
      </c>
    </row>
    <row r="1062" spans="1:22" x14ac:dyDescent="0.25">
      <c r="A1062" s="128" t="s">
        <v>3599</v>
      </c>
      <c r="B1062">
        <v>14</v>
      </c>
      <c r="C1062">
        <v>8</v>
      </c>
      <c r="D1062">
        <v>3</v>
      </c>
      <c r="E1062" s="128" t="s">
        <v>2281</v>
      </c>
      <c r="F1062" s="128" t="s">
        <v>24</v>
      </c>
      <c r="G1062">
        <v>192</v>
      </c>
      <c r="H1062" s="128" t="s">
        <v>48</v>
      </c>
      <c r="I1062">
        <v>1060</v>
      </c>
      <c r="J1062" s="128" t="s">
        <v>3302</v>
      </c>
      <c r="K1062">
        <v>9</v>
      </c>
      <c r="L1062">
        <v>18</v>
      </c>
      <c r="M1062" s="128" t="s">
        <v>358</v>
      </c>
      <c r="N1062" s="128" t="s">
        <v>3870</v>
      </c>
      <c r="O1062">
        <v>1</v>
      </c>
      <c r="P1062" s="128" t="s">
        <v>3868</v>
      </c>
      <c r="Q1062">
        <v>1</v>
      </c>
      <c r="R1062" s="128" t="s">
        <v>28</v>
      </c>
      <c r="S1062">
        <v>10</v>
      </c>
      <c r="T1062" s="128" t="s">
        <v>53</v>
      </c>
      <c r="U1062">
        <v>20.39</v>
      </c>
      <c r="V1062">
        <v>9.9</v>
      </c>
    </row>
    <row r="1063" spans="1:22" x14ac:dyDescent="0.25">
      <c r="A1063" s="128" t="s">
        <v>2305</v>
      </c>
      <c r="B1063">
        <v>14</v>
      </c>
      <c r="C1063">
        <v>8</v>
      </c>
      <c r="D1063">
        <v>3</v>
      </c>
      <c r="E1063" s="128" t="s">
        <v>2281</v>
      </c>
      <c r="F1063" s="128" t="s">
        <v>24</v>
      </c>
      <c r="G1063">
        <v>208</v>
      </c>
      <c r="H1063" s="128" t="s">
        <v>71</v>
      </c>
      <c r="I1063">
        <v>579</v>
      </c>
      <c r="J1063" s="128" t="s">
        <v>177</v>
      </c>
      <c r="K1063">
        <v>9</v>
      </c>
      <c r="L1063">
        <v>18</v>
      </c>
      <c r="M1063" s="128" t="s">
        <v>358</v>
      </c>
      <c r="N1063" s="128" t="s">
        <v>3870</v>
      </c>
      <c r="O1063">
        <v>1</v>
      </c>
      <c r="P1063" s="128" t="s">
        <v>3868</v>
      </c>
      <c r="Q1063">
        <v>1</v>
      </c>
      <c r="R1063" s="128" t="s">
        <v>28</v>
      </c>
      <c r="S1063">
        <v>4</v>
      </c>
      <c r="T1063" s="128" t="s">
        <v>32</v>
      </c>
      <c r="U1063">
        <v>8.41</v>
      </c>
      <c r="V1063">
        <v>4.4800000000000004</v>
      </c>
    </row>
    <row r="1064" spans="1:22" x14ac:dyDescent="0.25">
      <c r="A1064" s="128" t="s">
        <v>2306</v>
      </c>
      <c r="B1064">
        <v>14</v>
      </c>
      <c r="C1064">
        <v>8</v>
      </c>
      <c r="D1064">
        <v>3</v>
      </c>
      <c r="E1064" s="128" t="s">
        <v>2281</v>
      </c>
      <c r="F1064" s="128" t="s">
        <v>24</v>
      </c>
      <c r="G1064">
        <v>208</v>
      </c>
      <c r="H1064" s="128" t="s">
        <v>71</v>
      </c>
      <c r="I1064">
        <v>579</v>
      </c>
      <c r="J1064" s="128" t="s">
        <v>177</v>
      </c>
      <c r="K1064">
        <v>9</v>
      </c>
      <c r="L1064">
        <v>18</v>
      </c>
      <c r="M1064" s="128" t="s">
        <v>358</v>
      </c>
      <c r="N1064" s="128" t="s">
        <v>3870</v>
      </c>
      <c r="O1064">
        <v>1</v>
      </c>
      <c r="P1064" s="128" t="s">
        <v>3868</v>
      </c>
      <c r="Q1064">
        <v>1</v>
      </c>
      <c r="R1064" s="128" t="s">
        <v>28</v>
      </c>
      <c r="S1064">
        <v>9</v>
      </c>
      <c r="T1064" s="128" t="s">
        <v>52</v>
      </c>
      <c r="U1064">
        <v>12.72</v>
      </c>
      <c r="V1064">
        <v>6.67</v>
      </c>
    </row>
    <row r="1065" spans="1:22" x14ac:dyDescent="0.25">
      <c r="A1065" s="128" t="s">
        <v>2307</v>
      </c>
      <c r="B1065">
        <v>14</v>
      </c>
      <c r="C1065">
        <v>8</v>
      </c>
      <c r="D1065">
        <v>3</v>
      </c>
      <c r="E1065" s="128" t="s">
        <v>2281</v>
      </c>
      <c r="F1065" s="128" t="s">
        <v>24</v>
      </c>
      <c r="G1065">
        <v>208</v>
      </c>
      <c r="H1065" s="128" t="s">
        <v>71</v>
      </c>
      <c r="I1065">
        <v>579</v>
      </c>
      <c r="J1065" s="128" t="s">
        <v>177</v>
      </c>
      <c r="K1065">
        <v>9</v>
      </c>
      <c r="L1065">
        <v>18</v>
      </c>
      <c r="M1065" s="128" t="s">
        <v>358</v>
      </c>
      <c r="N1065" s="128" t="s">
        <v>3870</v>
      </c>
      <c r="O1065">
        <v>1</v>
      </c>
      <c r="P1065" s="128" t="s">
        <v>3868</v>
      </c>
      <c r="Q1065">
        <v>1</v>
      </c>
      <c r="R1065" s="128" t="s">
        <v>28</v>
      </c>
      <c r="S1065">
        <v>10</v>
      </c>
      <c r="T1065" s="128" t="s">
        <v>53</v>
      </c>
      <c r="U1065">
        <v>21.12</v>
      </c>
      <c r="V1065">
        <v>10.06</v>
      </c>
    </row>
    <row r="1066" spans="1:22" x14ac:dyDescent="0.25">
      <c r="A1066" s="128" t="s">
        <v>2308</v>
      </c>
      <c r="B1066">
        <v>14</v>
      </c>
      <c r="C1066">
        <v>8</v>
      </c>
      <c r="D1066">
        <v>3</v>
      </c>
      <c r="E1066" s="128" t="s">
        <v>2281</v>
      </c>
      <c r="F1066" s="128" t="s">
        <v>24</v>
      </c>
      <c r="G1066">
        <v>202</v>
      </c>
      <c r="H1066" s="128" t="s">
        <v>61</v>
      </c>
      <c r="I1066">
        <v>417</v>
      </c>
      <c r="J1066" s="128" t="s">
        <v>179</v>
      </c>
      <c r="K1066">
        <v>9</v>
      </c>
      <c r="L1066">
        <v>18</v>
      </c>
      <c r="M1066" s="128" t="s">
        <v>358</v>
      </c>
      <c r="N1066" s="128" t="s">
        <v>3870</v>
      </c>
      <c r="O1066">
        <v>1</v>
      </c>
      <c r="P1066" s="128" t="s">
        <v>3868</v>
      </c>
      <c r="Q1066">
        <v>1</v>
      </c>
      <c r="R1066" s="128" t="s">
        <v>28</v>
      </c>
      <c r="S1066">
        <v>4</v>
      </c>
      <c r="T1066" s="128" t="s">
        <v>32</v>
      </c>
      <c r="U1066">
        <v>8</v>
      </c>
      <c r="V1066">
        <v>4.41</v>
      </c>
    </row>
    <row r="1067" spans="1:22" x14ac:dyDescent="0.25">
      <c r="A1067" s="128" t="s">
        <v>2309</v>
      </c>
      <c r="B1067">
        <v>14</v>
      </c>
      <c r="C1067">
        <v>8</v>
      </c>
      <c r="D1067">
        <v>3</v>
      </c>
      <c r="E1067" s="128" t="s">
        <v>2281</v>
      </c>
      <c r="F1067" s="128" t="s">
        <v>24</v>
      </c>
      <c r="G1067">
        <v>202</v>
      </c>
      <c r="H1067" s="128" t="s">
        <v>61</v>
      </c>
      <c r="I1067">
        <v>417</v>
      </c>
      <c r="J1067" s="128" t="s">
        <v>179</v>
      </c>
      <c r="K1067">
        <v>9</v>
      </c>
      <c r="L1067">
        <v>18</v>
      </c>
      <c r="M1067" s="128" t="s">
        <v>358</v>
      </c>
      <c r="N1067" s="128" t="s">
        <v>3870</v>
      </c>
      <c r="O1067">
        <v>1</v>
      </c>
      <c r="P1067" s="128" t="s">
        <v>3868</v>
      </c>
      <c r="Q1067">
        <v>1</v>
      </c>
      <c r="R1067" s="128" t="s">
        <v>28</v>
      </c>
      <c r="S1067">
        <v>9</v>
      </c>
      <c r="T1067" s="128" t="s">
        <v>52</v>
      </c>
      <c r="U1067">
        <v>11.5</v>
      </c>
      <c r="V1067">
        <v>6.25</v>
      </c>
    </row>
    <row r="1068" spans="1:22" x14ac:dyDescent="0.25">
      <c r="A1068" s="128" t="s">
        <v>2310</v>
      </c>
      <c r="B1068">
        <v>14</v>
      </c>
      <c r="C1068">
        <v>8</v>
      </c>
      <c r="D1068">
        <v>3</v>
      </c>
      <c r="E1068" s="128" t="s">
        <v>2281</v>
      </c>
      <c r="F1068" s="128" t="s">
        <v>24</v>
      </c>
      <c r="G1068">
        <v>202</v>
      </c>
      <c r="H1068" s="128" t="s">
        <v>61</v>
      </c>
      <c r="I1068">
        <v>417</v>
      </c>
      <c r="J1068" s="128" t="s">
        <v>179</v>
      </c>
      <c r="K1068">
        <v>9</v>
      </c>
      <c r="L1068">
        <v>18</v>
      </c>
      <c r="M1068" s="128" t="s">
        <v>358</v>
      </c>
      <c r="N1068" s="128" t="s">
        <v>3870</v>
      </c>
      <c r="O1068">
        <v>1</v>
      </c>
      <c r="P1068" s="128" t="s">
        <v>3868</v>
      </c>
      <c r="Q1068">
        <v>1</v>
      </c>
      <c r="R1068" s="128" t="s">
        <v>28</v>
      </c>
      <c r="S1068">
        <v>10</v>
      </c>
      <c r="T1068" s="128" t="s">
        <v>53</v>
      </c>
      <c r="U1068">
        <v>19.489999999999998</v>
      </c>
      <c r="V1068">
        <v>9.5299999999999994</v>
      </c>
    </row>
    <row r="1069" spans="1:22" x14ac:dyDescent="0.25">
      <c r="A1069" s="128" t="s">
        <v>3600</v>
      </c>
      <c r="B1069">
        <v>15</v>
      </c>
      <c r="C1069">
        <v>9</v>
      </c>
      <c r="D1069">
        <v>3</v>
      </c>
      <c r="E1069" s="128" t="s">
        <v>2281</v>
      </c>
      <c r="F1069" s="128" t="s">
        <v>24</v>
      </c>
      <c r="G1069">
        <v>192</v>
      </c>
      <c r="H1069" s="128" t="s">
        <v>48</v>
      </c>
      <c r="I1069">
        <v>1060</v>
      </c>
      <c r="J1069" s="128" t="s">
        <v>3302</v>
      </c>
      <c r="K1069">
        <v>9</v>
      </c>
      <c r="L1069">
        <v>18</v>
      </c>
      <c r="M1069" s="128" t="s">
        <v>358</v>
      </c>
      <c r="N1069" s="128" t="s">
        <v>3870</v>
      </c>
      <c r="O1069">
        <v>1</v>
      </c>
      <c r="P1069" s="128" t="s">
        <v>3868</v>
      </c>
      <c r="Q1069">
        <v>1</v>
      </c>
      <c r="R1069" s="128" t="s">
        <v>28</v>
      </c>
      <c r="S1069">
        <v>4</v>
      </c>
      <c r="T1069" s="128" t="s">
        <v>32</v>
      </c>
      <c r="U1069">
        <v>8.24</v>
      </c>
      <c r="V1069">
        <v>4.46</v>
      </c>
    </row>
    <row r="1070" spans="1:22" x14ac:dyDescent="0.25">
      <c r="A1070" s="128" t="s">
        <v>3601</v>
      </c>
      <c r="B1070">
        <v>15</v>
      </c>
      <c r="C1070">
        <v>9</v>
      </c>
      <c r="D1070">
        <v>3</v>
      </c>
      <c r="E1070" s="128" t="s">
        <v>2281</v>
      </c>
      <c r="F1070" s="128" t="s">
        <v>24</v>
      </c>
      <c r="G1070">
        <v>192</v>
      </c>
      <c r="H1070" s="128" t="s">
        <v>48</v>
      </c>
      <c r="I1070">
        <v>1060</v>
      </c>
      <c r="J1070" s="128" t="s">
        <v>3302</v>
      </c>
      <c r="K1070">
        <v>9</v>
      </c>
      <c r="L1070">
        <v>18</v>
      </c>
      <c r="M1070" s="128" t="s">
        <v>358</v>
      </c>
      <c r="N1070" s="128" t="s">
        <v>3870</v>
      </c>
      <c r="O1070">
        <v>1</v>
      </c>
      <c r="P1070" s="128" t="s">
        <v>3868</v>
      </c>
      <c r="Q1070">
        <v>1</v>
      </c>
      <c r="R1070" s="128" t="s">
        <v>28</v>
      </c>
      <c r="S1070">
        <v>9</v>
      </c>
      <c r="T1070" s="128" t="s">
        <v>52</v>
      </c>
      <c r="U1070">
        <v>12.15</v>
      </c>
      <c r="V1070">
        <v>6.53</v>
      </c>
    </row>
    <row r="1071" spans="1:22" x14ac:dyDescent="0.25">
      <c r="A1071" s="128" t="s">
        <v>3602</v>
      </c>
      <c r="B1071">
        <v>15</v>
      </c>
      <c r="C1071">
        <v>9</v>
      </c>
      <c r="D1071">
        <v>3</v>
      </c>
      <c r="E1071" s="128" t="s">
        <v>2281</v>
      </c>
      <c r="F1071" s="128" t="s">
        <v>24</v>
      </c>
      <c r="G1071">
        <v>192</v>
      </c>
      <c r="H1071" s="128" t="s">
        <v>48</v>
      </c>
      <c r="I1071">
        <v>1060</v>
      </c>
      <c r="J1071" s="128" t="s">
        <v>3302</v>
      </c>
      <c r="K1071">
        <v>9</v>
      </c>
      <c r="L1071">
        <v>18</v>
      </c>
      <c r="M1071" s="128" t="s">
        <v>358</v>
      </c>
      <c r="N1071" s="128" t="s">
        <v>3870</v>
      </c>
      <c r="O1071">
        <v>1</v>
      </c>
      <c r="P1071" s="128" t="s">
        <v>3868</v>
      </c>
      <c r="Q1071">
        <v>1</v>
      </c>
      <c r="R1071" s="128" t="s">
        <v>28</v>
      </c>
      <c r="S1071">
        <v>10</v>
      </c>
      <c r="T1071" s="128" t="s">
        <v>53</v>
      </c>
      <c r="U1071">
        <v>20.39</v>
      </c>
      <c r="V1071">
        <v>9.9</v>
      </c>
    </row>
    <row r="1072" spans="1:22" x14ac:dyDescent="0.25">
      <c r="A1072" s="128" t="s">
        <v>2311</v>
      </c>
      <c r="B1072">
        <v>15</v>
      </c>
      <c r="C1072">
        <v>9</v>
      </c>
      <c r="D1072">
        <v>3</v>
      </c>
      <c r="E1072" s="128" t="s">
        <v>2281</v>
      </c>
      <c r="F1072" s="128" t="s">
        <v>24</v>
      </c>
      <c r="G1072">
        <v>208</v>
      </c>
      <c r="H1072" s="128" t="s">
        <v>71</v>
      </c>
      <c r="I1072">
        <v>579</v>
      </c>
      <c r="J1072" s="128" t="s">
        <v>177</v>
      </c>
      <c r="K1072">
        <v>9</v>
      </c>
      <c r="L1072">
        <v>18</v>
      </c>
      <c r="M1072" s="128" t="s">
        <v>358</v>
      </c>
      <c r="N1072" s="128" t="s">
        <v>3870</v>
      </c>
      <c r="O1072">
        <v>1</v>
      </c>
      <c r="P1072" s="128" t="s">
        <v>3868</v>
      </c>
      <c r="Q1072">
        <v>1</v>
      </c>
      <c r="R1072" s="128" t="s">
        <v>28</v>
      </c>
      <c r="S1072">
        <v>4</v>
      </c>
      <c r="T1072" s="128" t="s">
        <v>32</v>
      </c>
      <c r="U1072">
        <v>8.41</v>
      </c>
      <c r="V1072">
        <v>4.4800000000000004</v>
      </c>
    </row>
    <row r="1073" spans="1:22" x14ac:dyDescent="0.25">
      <c r="A1073" s="128" t="s">
        <v>2312</v>
      </c>
      <c r="B1073">
        <v>15</v>
      </c>
      <c r="C1073">
        <v>9</v>
      </c>
      <c r="D1073">
        <v>3</v>
      </c>
      <c r="E1073" s="128" t="s">
        <v>2281</v>
      </c>
      <c r="F1073" s="128" t="s">
        <v>24</v>
      </c>
      <c r="G1073">
        <v>208</v>
      </c>
      <c r="H1073" s="128" t="s">
        <v>71</v>
      </c>
      <c r="I1073">
        <v>579</v>
      </c>
      <c r="J1073" s="128" t="s">
        <v>177</v>
      </c>
      <c r="K1073">
        <v>9</v>
      </c>
      <c r="L1073">
        <v>18</v>
      </c>
      <c r="M1073" s="128" t="s">
        <v>358</v>
      </c>
      <c r="N1073" s="128" t="s">
        <v>3870</v>
      </c>
      <c r="O1073">
        <v>1</v>
      </c>
      <c r="P1073" s="128" t="s">
        <v>3868</v>
      </c>
      <c r="Q1073">
        <v>1</v>
      </c>
      <c r="R1073" s="128" t="s">
        <v>28</v>
      </c>
      <c r="S1073">
        <v>9</v>
      </c>
      <c r="T1073" s="128" t="s">
        <v>52</v>
      </c>
      <c r="U1073">
        <v>12.72</v>
      </c>
      <c r="V1073">
        <v>6.67</v>
      </c>
    </row>
    <row r="1074" spans="1:22" x14ac:dyDescent="0.25">
      <c r="A1074" s="128" t="s">
        <v>2313</v>
      </c>
      <c r="B1074">
        <v>15</v>
      </c>
      <c r="C1074">
        <v>9</v>
      </c>
      <c r="D1074">
        <v>3</v>
      </c>
      <c r="E1074" s="128" t="s">
        <v>2281</v>
      </c>
      <c r="F1074" s="128" t="s">
        <v>24</v>
      </c>
      <c r="G1074">
        <v>208</v>
      </c>
      <c r="H1074" s="128" t="s">
        <v>71</v>
      </c>
      <c r="I1074">
        <v>579</v>
      </c>
      <c r="J1074" s="128" t="s">
        <v>177</v>
      </c>
      <c r="K1074">
        <v>9</v>
      </c>
      <c r="L1074">
        <v>18</v>
      </c>
      <c r="M1074" s="128" t="s">
        <v>358</v>
      </c>
      <c r="N1074" s="128" t="s">
        <v>3870</v>
      </c>
      <c r="O1074">
        <v>1</v>
      </c>
      <c r="P1074" s="128" t="s">
        <v>3868</v>
      </c>
      <c r="Q1074">
        <v>1</v>
      </c>
      <c r="R1074" s="128" t="s">
        <v>28</v>
      </c>
      <c r="S1074">
        <v>10</v>
      </c>
      <c r="T1074" s="128" t="s">
        <v>53</v>
      </c>
      <c r="U1074">
        <v>21.12</v>
      </c>
      <c r="V1074">
        <v>10.06</v>
      </c>
    </row>
    <row r="1075" spans="1:22" x14ac:dyDescent="0.25">
      <c r="A1075" s="128" t="s">
        <v>2314</v>
      </c>
      <c r="B1075">
        <v>15</v>
      </c>
      <c r="C1075">
        <v>9</v>
      </c>
      <c r="D1075">
        <v>3</v>
      </c>
      <c r="E1075" s="128" t="s">
        <v>2281</v>
      </c>
      <c r="F1075" s="128" t="s">
        <v>24</v>
      </c>
      <c r="G1075">
        <v>202</v>
      </c>
      <c r="H1075" s="128" t="s">
        <v>61</v>
      </c>
      <c r="I1075">
        <v>417</v>
      </c>
      <c r="J1075" s="128" t="s">
        <v>179</v>
      </c>
      <c r="K1075">
        <v>9</v>
      </c>
      <c r="L1075">
        <v>18</v>
      </c>
      <c r="M1075" s="128" t="s">
        <v>358</v>
      </c>
      <c r="N1075" s="128" t="s">
        <v>3870</v>
      </c>
      <c r="O1075">
        <v>1</v>
      </c>
      <c r="P1075" s="128" t="s">
        <v>3868</v>
      </c>
      <c r="Q1075">
        <v>1</v>
      </c>
      <c r="R1075" s="128" t="s">
        <v>28</v>
      </c>
      <c r="S1075">
        <v>4</v>
      </c>
      <c r="T1075" s="128" t="s">
        <v>32</v>
      </c>
      <c r="U1075">
        <v>8</v>
      </c>
      <c r="V1075">
        <v>4.41</v>
      </c>
    </row>
    <row r="1076" spans="1:22" x14ac:dyDescent="0.25">
      <c r="A1076" s="128" t="s">
        <v>2315</v>
      </c>
      <c r="B1076">
        <v>15</v>
      </c>
      <c r="C1076">
        <v>9</v>
      </c>
      <c r="D1076">
        <v>3</v>
      </c>
      <c r="E1076" s="128" t="s">
        <v>2281</v>
      </c>
      <c r="F1076" s="128" t="s">
        <v>24</v>
      </c>
      <c r="G1076">
        <v>202</v>
      </c>
      <c r="H1076" s="128" t="s">
        <v>61</v>
      </c>
      <c r="I1076">
        <v>417</v>
      </c>
      <c r="J1076" s="128" t="s">
        <v>179</v>
      </c>
      <c r="K1076">
        <v>9</v>
      </c>
      <c r="L1076">
        <v>18</v>
      </c>
      <c r="M1076" s="128" t="s">
        <v>358</v>
      </c>
      <c r="N1076" s="128" t="s">
        <v>3870</v>
      </c>
      <c r="O1076">
        <v>1</v>
      </c>
      <c r="P1076" s="128" t="s">
        <v>3868</v>
      </c>
      <c r="Q1076">
        <v>1</v>
      </c>
      <c r="R1076" s="128" t="s">
        <v>28</v>
      </c>
      <c r="S1076">
        <v>9</v>
      </c>
      <c r="T1076" s="128" t="s">
        <v>52</v>
      </c>
      <c r="U1076">
        <v>11.5</v>
      </c>
      <c r="V1076">
        <v>6.25</v>
      </c>
    </row>
    <row r="1077" spans="1:22" x14ac:dyDescent="0.25">
      <c r="A1077" s="128" t="s">
        <v>2316</v>
      </c>
      <c r="B1077">
        <v>15</v>
      </c>
      <c r="C1077">
        <v>9</v>
      </c>
      <c r="D1077">
        <v>3</v>
      </c>
      <c r="E1077" s="128" t="s">
        <v>2281</v>
      </c>
      <c r="F1077" s="128" t="s">
        <v>24</v>
      </c>
      <c r="G1077">
        <v>202</v>
      </c>
      <c r="H1077" s="128" t="s">
        <v>61</v>
      </c>
      <c r="I1077">
        <v>417</v>
      </c>
      <c r="J1077" s="128" t="s">
        <v>179</v>
      </c>
      <c r="K1077">
        <v>9</v>
      </c>
      <c r="L1077">
        <v>18</v>
      </c>
      <c r="M1077" s="128" t="s">
        <v>358</v>
      </c>
      <c r="N1077" s="128" t="s">
        <v>3870</v>
      </c>
      <c r="O1077">
        <v>1</v>
      </c>
      <c r="P1077" s="128" t="s">
        <v>3868</v>
      </c>
      <c r="Q1077">
        <v>1</v>
      </c>
      <c r="R1077" s="128" t="s">
        <v>28</v>
      </c>
      <c r="S1077">
        <v>10</v>
      </c>
      <c r="T1077" s="128" t="s">
        <v>53</v>
      </c>
      <c r="U1077">
        <v>19.489999999999998</v>
      </c>
      <c r="V1077">
        <v>9.5299999999999994</v>
      </c>
    </row>
    <row r="1078" spans="1:22" x14ac:dyDescent="0.25">
      <c r="A1078" s="128" t="s">
        <v>3603</v>
      </c>
      <c r="B1078">
        <v>16</v>
      </c>
      <c r="C1078">
        <v>10</v>
      </c>
      <c r="D1078">
        <v>3</v>
      </c>
      <c r="E1078" s="128" t="s">
        <v>2281</v>
      </c>
      <c r="F1078" s="128" t="s">
        <v>24</v>
      </c>
      <c r="G1078">
        <v>192</v>
      </c>
      <c r="H1078" s="128" t="s">
        <v>48</v>
      </c>
      <c r="I1078">
        <v>1060</v>
      </c>
      <c r="J1078" s="128" t="s">
        <v>3302</v>
      </c>
      <c r="K1078">
        <v>9</v>
      </c>
      <c r="L1078">
        <v>18</v>
      </c>
      <c r="M1078" s="128" t="s">
        <v>358</v>
      </c>
      <c r="N1078" s="128" t="s">
        <v>3870</v>
      </c>
      <c r="O1078">
        <v>1</v>
      </c>
      <c r="P1078" s="128" t="s">
        <v>3868</v>
      </c>
      <c r="Q1078">
        <v>1</v>
      </c>
      <c r="R1078" s="128" t="s">
        <v>28</v>
      </c>
      <c r="S1078">
        <v>4</v>
      </c>
      <c r="T1078" s="128" t="s">
        <v>32</v>
      </c>
      <c r="U1078">
        <v>8.24</v>
      </c>
      <c r="V1078">
        <v>4.46</v>
      </c>
    </row>
    <row r="1079" spans="1:22" x14ac:dyDescent="0.25">
      <c r="A1079" s="128" t="s">
        <v>3604</v>
      </c>
      <c r="B1079">
        <v>16</v>
      </c>
      <c r="C1079">
        <v>10</v>
      </c>
      <c r="D1079">
        <v>3</v>
      </c>
      <c r="E1079" s="128" t="s">
        <v>2281</v>
      </c>
      <c r="F1079" s="128" t="s">
        <v>24</v>
      </c>
      <c r="G1079">
        <v>192</v>
      </c>
      <c r="H1079" s="128" t="s">
        <v>48</v>
      </c>
      <c r="I1079">
        <v>1060</v>
      </c>
      <c r="J1079" s="128" t="s">
        <v>3302</v>
      </c>
      <c r="K1079">
        <v>9</v>
      </c>
      <c r="L1079">
        <v>18</v>
      </c>
      <c r="M1079" s="128" t="s">
        <v>358</v>
      </c>
      <c r="N1079" s="128" t="s">
        <v>3870</v>
      </c>
      <c r="O1079">
        <v>1</v>
      </c>
      <c r="P1079" s="128" t="s">
        <v>3868</v>
      </c>
      <c r="Q1079">
        <v>1</v>
      </c>
      <c r="R1079" s="128" t="s">
        <v>28</v>
      </c>
      <c r="S1079">
        <v>9</v>
      </c>
      <c r="T1079" s="128" t="s">
        <v>52</v>
      </c>
      <c r="U1079">
        <v>12.15</v>
      </c>
      <c r="V1079">
        <v>6.53</v>
      </c>
    </row>
    <row r="1080" spans="1:22" x14ac:dyDescent="0.25">
      <c r="A1080" s="128" t="s">
        <v>3605</v>
      </c>
      <c r="B1080">
        <v>16</v>
      </c>
      <c r="C1080">
        <v>10</v>
      </c>
      <c r="D1080">
        <v>3</v>
      </c>
      <c r="E1080" s="128" t="s">
        <v>2281</v>
      </c>
      <c r="F1080" s="128" t="s">
        <v>24</v>
      </c>
      <c r="G1080">
        <v>192</v>
      </c>
      <c r="H1080" s="128" t="s">
        <v>48</v>
      </c>
      <c r="I1080">
        <v>1060</v>
      </c>
      <c r="J1080" s="128" t="s">
        <v>3302</v>
      </c>
      <c r="K1080">
        <v>9</v>
      </c>
      <c r="L1080">
        <v>18</v>
      </c>
      <c r="M1080" s="128" t="s">
        <v>358</v>
      </c>
      <c r="N1080" s="128" t="s">
        <v>3870</v>
      </c>
      <c r="O1080">
        <v>1</v>
      </c>
      <c r="P1080" s="128" t="s">
        <v>3868</v>
      </c>
      <c r="Q1080">
        <v>1</v>
      </c>
      <c r="R1080" s="128" t="s">
        <v>28</v>
      </c>
      <c r="S1080">
        <v>10</v>
      </c>
      <c r="T1080" s="128" t="s">
        <v>53</v>
      </c>
      <c r="U1080">
        <v>20.39</v>
      </c>
      <c r="V1080">
        <v>9.9</v>
      </c>
    </row>
    <row r="1081" spans="1:22" x14ac:dyDescent="0.25">
      <c r="A1081" s="128" t="s">
        <v>2317</v>
      </c>
      <c r="B1081">
        <v>16</v>
      </c>
      <c r="C1081">
        <v>10</v>
      </c>
      <c r="D1081">
        <v>3</v>
      </c>
      <c r="E1081" s="128" t="s">
        <v>2281</v>
      </c>
      <c r="F1081" s="128" t="s">
        <v>24</v>
      </c>
      <c r="G1081">
        <v>208</v>
      </c>
      <c r="H1081" s="128" t="s">
        <v>71</v>
      </c>
      <c r="I1081">
        <v>579</v>
      </c>
      <c r="J1081" s="128" t="s">
        <v>177</v>
      </c>
      <c r="K1081">
        <v>9</v>
      </c>
      <c r="L1081">
        <v>18</v>
      </c>
      <c r="M1081" s="128" t="s">
        <v>358</v>
      </c>
      <c r="N1081" s="128" t="s">
        <v>3870</v>
      </c>
      <c r="O1081">
        <v>1</v>
      </c>
      <c r="P1081" s="128" t="s">
        <v>3868</v>
      </c>
      <c r="Q1081">
        <v>1</v>
      </c>
      <c r="R1081" s="128" t="s">
        <v>28</v>
      </c>
      <c r="S1081">
        <v>4</v>
      </c>
      <c r="T1081" s="128" t="s">
        <v>32</v>
      </c>
      <c r="U1081">
        <v>8.41</v>
      </c>
      <c r="V1081">
        <v>4.4800000000000004</v>
      </c>
    </row>
    <row r="1082" spans="1:22" x14ac:dyDescent="0.25">
      <c r="A1082" s="128" t="s">
        <v>2318</v>
      </c>
      <c r="B1082">
        <v>16</v>
      </c>
      <c r="C1082">
        <v>10</v>
      </c>
      <c r="D1082">
        <v>3</v>
      </c>
      <c r="E1082" s="128" t="s">
        <v>2281</v>
      </c>
      <c r="F1082" s="128" t="s">
        <v>24</v>
      </c>
      <c r="G1082">
        <v>208</v>
      </c>
      <c r="H1082" s="128" t="s">
        <v>71</v>
      </c>
      <c r="I1082">
        <v>579</v>
      </c>
      <c r="J1082" s="128" t="s">
        <v>177</v>
      </c>
      <c r="K1082">
        <v>9</v>
      </c>
      <c r="L1082">
        <v>18</v>
      </c>
      <c r="M1082" s="128" t="s">
        <v>358</v>
      </c>
      <c r="N1082" s="128" t="s">
        <v>3870</v>
      </c>
      <c r="O1082">
        <v>1</v>
      </c>
      <c r="P1082" s="128" t="s">
        <v>3868</v>
      </c>
      <c r="Q1082">
        <v>1</v>
      </c>
      <c r="R1082" s="128" t="s">
        <v>28</v>
      </c>
      <c r="S1082">
        <v>9</v>
      </c>
      <c r="T1082" s="128" t="s">
        <v>52</v>
      </c>
      <c r="U1082">
        <v>12.72</v>
      </c>
      <c r="V1082">
        <v>6.67</v>
      </c>
    </row>
    <row r="1083" spans="1:22" x14ac:dyDescent="0.25">
      <c r="A1083" s="128" t="s">
        <v>2319</v>
      </c>
      <c r="B1083">
        <v>16</v>
      </c>
      <c r="C1083">
        <v>10</v>
      </c>
      <c r="D1083">
        <v>3</v>
      </c>
      <c r="E1083" s="128" t="s">
        <v>2281</v>
      </c>
      <c r="F1083" s="128" t="s">
        <v>24</v>
      </c>
      <c r="G1083">
        <v>208</v>
      </c>
      <c r="H1083" s="128" t="s">
        <v>71</v>
      </c>
      <c r="I1083">
        <v>579</v>
      </c>
      <c r="J1083" s="128" t="s">
        <v>177</v>
      </c>
      <c r="K1083">
        <v>9</v>
      </c>
      <c r="L1083">
        <v>18</v>
      </c>
      <c r="M1083" s="128" t="s">
        <v>358</v>
      </c>
      <c r="N1083" s="128" t="s">
        <v>3870</v>
      </c>
      <c r="O1083">
        <v>1</v>
      </c>
      <c r="P1083" s="128" t="s">
        <v>3868</v>
      </c>
      <c r="Q1083">
        <v>1</v>
      </c>
      <c r="R1083" s="128" t="s">
        <v>28</v>
      </c>
      <c r="S1083">
        <v>10</v>
      </c>
      <c r="T1083" s="128" t="s">
        <v>53</v>
      </c>
      <c r="U1083">
        <v>21.12</v>
      </c>
      <c r="V1083">
        <v>10.06</v>
      </c>
    </row>
    <row r="1084" spans="1:22" x14ac:dyDescent="0.25">
      <c r="A1084" s="128" t="s">
        <v>2320</v>
      </c>
      <c r="B1084">
        <v>16</v>
      </c>
      <c r="C1084">
        <v>10</v>
      </c>
      <c r="D1084">
        <v>3</v>
      </c>
      <c r="E1084" s="128" t="s">
        <v>2281</v>
      </c>
      <c r="F1084" s="128" t="s">
        <v>24</v>
      </c>
      <c r="G1084">
        <v>202</v>
      </c>
      <c r="H1084" s="128" t="s">
        <v>61</v>
      </c>
      <c r="I1084">
        <v>417</v>
      </c>
      <c r="J1084" s="128" t="s">
        <v>179</v>
      </c>
      <c r="K1084">
        <v>9</v>
      </c>
      <c r="L1084">
        <v>18</v>
      </c>
      <c r="M1084" s="128" t="s">
        <v>358</v>
      </c>
      <c r="N1084" s="128" t="s">
        <v>3870</v>
      </c>
      <c r="O1084">
        <v>1</v>
      </c>
      <c r="P1084" s="128" t="s">
        <v>3868</v>
      </c>
      <c r="Q1084">
        <v>1</v>
      </c>
      <c r="R1084" s="128" t="s">
        <v>28</v>
      </c>
      <c r="S1084">
        <v>4</v>
      </c>
      <c r="T1084" s="128" t="s">
        <v>32</v>
      </c>
      <c r="U1084">
        <v>8</v>
      </c>
      <c r="V1084">
        <v>4.41</v>
      </c>
    </row>
    <row r="1085" spans="1:22" x14ac:dyDescent="0.25">
      <c r="A1085" s="128" t="s">
        <v>2321</v>
      </c>
      <c r="B1085">
        <v>16</v>
      </c>
      <c r="C1085">
        <v>10</v>
      </c>
      <c r="D1085">
        <v>3</v>
      </c>
      <c r="E1085" s="128" t="s">
        <v>2281</v>
      </c>
      <c r="F1085" s="128" t="s">
        <v>24</v>
      </c>
      <c r="G1085">
        <v>202</v>
      </c>
      <c r="H1085" s="128" t="s">
        <v>61</v>
      </c>
      <c r="I1085">
        <v>417</v>
      </c>
      <c r="J1085" s="128" t="s">
        <v>179</v>
      </c>
      <c r="K1085">
        <v>9</v>
      </c>
      <c r="L1085">
        <v>18</v>
      </c>
      <c r="M1085" s="128" t="s">
        <v>358</v>
      </c>
      <c r="N1085" s="128" t="s">
        <v>3870</v>
      </c>
      <c r="O1085">
        <v>1</v>
      </c>
      <c r="P1085" s="128" t="s">
        <v>3868</v>
      </c>
      <c r="Q1085">
        <v>1</v>
      </c>
      <c r="R1085" s="128" t="s">
        <v>28</v>
      </c>
      <c r="S1085">
        <v>9</v>
      </c>
      <c r="T1085" s="128" t="s">
        <v>52</v>
      </c>
      <c r="U1085">
        <v>11.5</v>
      </c>
      <c r="V1085">
        <v>6.25</v>
      </c>
    </row>
    <row r="1086" spans="1:22" x14ac:dyDescent="0.25">
      <c r="A1086" s="128" t="s">
        <v>2322</v>
      </c>
      <c r="B1086">
        <v>16</v>
      </c>
      <c r="C1086">
        <v>10</v>
      </c>
      <c r="D1086">
        <v>3</v>
      </c>
      <c r="E1086" s="128" t="s">
        <v>2281</v>
      </c>
      <c r="F1086" s="128" t="s">
        <v>24</v>
      </c>
      <c r="G1086">
        <v>202</v>
      </c>
      <c r="H1086" s="128" t="s">
        <v>61</v>
      </c>
      <c r="I1086">
        <v>417</v>
      </c>
      <c r="J1086" s="128" t="s">
        <v>179</v>
      </c>
      <c r="K1086">
        <v>9</v>
      </c>
      <c r="L1086">
        <v>18</v>
      </c>
      <c r="M1086" s="128" t="s">
        <v>358</v>
      </c>
      <c r="N1086" s="128" t="s">
        <v>3870</v>
      </c>
      <c r="O1086">
        <v>1</v>
      </c>
      <c r="P1086" s="128" t="s">
        <v>3868</v>
      </c>
      <c r="Q1086">
        <v>1</v>
      </c>
      <c r="R1086" s="128" t="s">
        <v>28</v>
      </c>
      <c r="S1086">
        <v>10</v>
      </c>
      <c r="T1086" s="128" t="s">
        <v>53</v>
      </c>
      <c r="U1086">
        <v>19.489999999999998</v>
      </c>
      <c r="V1086">
        <v>9.5299999999999994</v>
      </c>
    </row>
    <row r="1087" spans="1:22" x14ac:dyDescent="0.25">
      <c r="A1087" s="128" t="s">
        <v>3606</v>
      </c>
      <c r="B1087">
        <v>17</v>
      </c>
      <c r="C1087">
        <v>11</v>
      </c>
      <c r="D1087">
        <v>3</v>
      </c>
      <c r="E1087" s="128" t="s">
        <v>2281</v>
      </c>
      <c r="F1087" s="128" t="s">
        <v>24</v>
      </c>
      <c r="G1087">
        <v>192</v>
      </c>
      <c r="H1087" s="128" t="s">
        <v>48</v>
      </c>
      <c r="I1087">
        <v>1060</v>
      </c>
      <c r="J1087" s="128" t="s">
        <v>3302</v>
      </c>
      <c r="K1087">
        <v>9</v>
      </c>
      <c r="L1087">
        <v>18</v>
      </c>
      <c r="M1087" s="128" t="s">
        <v>358</v>
      </c>
      <c r="N1087" s="128" t="s">
        <v>3870</v>
      </c>
      <c r="O1087">
        <v>1</v>
      </c>
      <c r="P1087" s="128" t="s">
        <v>3868</v>
      </c>
      <c r="Q1087">
        <v>1</v>
      </c>
      <c r="R1087" s="128" t="s">
        <v>28</v>
      </c>
      <c r="S1087">
        <v>4</v>
      </c>
      <c r="T1087" s="128" t="s">
        <v>32</v>
      </c>
      <c r="U1087">
        <v>8.24</v>
      </c>
      <c r="V1087">
        <v>4.46</v>
      </c>
    </row>
    <row r="1088" spans="1:22" x14ac:dyDescent="0.25">
      <c r="A1088" s="128" t="s">
        <v>3607</v>
      </c>
      <c r="B1088">
        <v>17</v>
      </c>
      <c r="C1088">
        <v>11</v>
      </c>
      <c r="D1088">
        <v>3</v>
      </c>
      <c r="E1088" s="128" t="s">
        <v>2281</v>
      </c>
      <c r="F1088" s="128" t="s">
        <v>24</v>
      </c>
      <c r="G1088">
        <v>192</v>
      </c>
      <c r="H1088" s="128" t="s">
        <v>48</v>
      </c>
      <c r="I1088">
        <v>1060</v>
      </c>
      <c r="J1088" s="128" t="s">
        <v>3302</v>
      </c>
      <c r="K1088">
        <v>9</v>
      </c>
      <c r="L1088">
        <v>18</v>
      </c>
      <c r="M1088" s="128" t="s">
        <v>358</v>
      </c>
      <c r="N1088" s="128" t="s">
        <v>3870</v>
      </c>
      <c r="O1088">
        <v>1</v>
      </c>
      <c r="P1088" s="128" t="s">
        <v>3868</v>
      </c>
      <c r="Q1088">
        <v>1</v>
      </c>
      <c r="R1088" s="128" t="s">
        <v>28</v>
      </c>
      <c r="S1088">
        <v>9</v>
      </c>
      <c r="T1088" s="128" t="s">
        <v>52</v>
      </c>
      <c r="U1088">
        <v>12.15</v>
      </c>
      <c r="V1088">
        <v>6.53</v>
      </c>
    </row>
    <row r="1089" spans="1:22" x14ac:dyDescent="0.25">
      <c r="A1089" s="128" t="s">
        <v>3608</v>
      </c>
      <c r="B1089">
        <v>17</v>
      </c>
      <c r="C1089">
        <v>11</v>
      </c>
      <c r="D1089">
        <v>3</v>
      </c>
      <c r="E1089" s="128" t="s">
        <v>2281</v>
      </c>
      <c r="F1089" s="128" t="s">
        <v>24</v>
      </c>
      <c r="G1089">
        <v>192</v>
      </c>
      <c r="H1089" s="128" t="s">
        <v>48</v>
      </c>
      <c r="I1089">
        <v>1060</v>
      </c>
      <c r="J1089" s="128" t="s">
        <v>3302</v>
      </c>
      <c r="K1089">
        <v>9</v>
      </c>
      <c r="L1089">
        <v>18</v>
      </c>
      <c r="M1089" s="128" t="s">
        <v>358</v>
      </c>
      <c r="N1089" s="128" t="s">
        <v>3870</v>
      </c>
      <c r="O1089">
        <v>1</v>
      </c>
      <c r="P1089" s="128" t="s">
        <v>3868</v>
      </c>
      <c r="Q1089">
        <v>1</v>
      </c>
      <c r="R1089" s="128" t="s">
        <v>28</v>
      </c>
      <c r="S1089">
        <v>10</v>
      </c>
      <c r="T1089" s="128" t="s">
        <v>53</v>
      </c>
      <c r="U1089">
        <v>20.39</v>
      </c>
      <c r="V1089">
        <v>9.9</v>
      </c>
    </row>
    <row r="1090" spans="1:22" x14ac:dyDescent="0.25">
      <c r="A1090" s="128" t="s">
        <v>2323</v>
      </c>
      <c r="B1090">
        <v>17</v>
      </c>
      <c r="C1090">
        <v>11</v>
      </c>
      <c r="D1090">
        <v>3</v>
      </c>
      <c r="E1090" s="128" t="s">
        <v>2281</v>
      </c>
      <c r="F1090" s="128" t="s">
        <v>24</v>
      </c>
      <c r="G1090">
        <v>208</v>
      </c>
      <c r="H1090" s="128" t="s">
        <v>71</v>
      </c>
      <c r="I1090">
        <v>579</v>
      </c>
      <c r="J1090" s="128" t="s">
        <v>177</v>
      </c>
      <c r="K1090">
        <v>9</v>
      </c>
      <c r="L1090">
        <v>18</v>
      </c>
      <c r="M1090" s="128" t="s">
        <v>358</v>
      </c>
      <c r="N1090" s="128" t="s">
        <v>3870</v>
      </c>
      <c r="O1090">
        <v>1</v>
      </c>
      <c r="P1090" s="128" t="s">
        <v>3868</v>
      </c>
      <c r="Q1090">
        <v>1</v>
      </c>
      <c r="R1090" s="128" t="s">
        <v>28</v>
      </c>
      <c r="S1090">
        <v>4</v>
      </c>
      <c r="T1090" s="128" t="s">
        <v>32</v>
      </c>
      <c r="U1090">
        <v>8.41</v>
      </c>
      <c r="V1090">
        <v>4.4800000000000004</v>
      </c>
    </row>
    <row r="1091" spans="1:22" x14ac:dyDescent="0.25">
      <c r="A1091" s="128" t="s">
        <v>2324</v>
      </c>
      <c r="B1091">
        <v>17</v>
      </c>
      <c r="C1091">
        <v>11</v>
      </c>
      <c r="D1091">
        <v>3</v>
      </c>
      <c r="E1091" s="128" t="s">
        <v>2281</v>
      </c>
      <c r="F1091" s="128" t="s">
        <v>24</v>
      </c>
      <c r="G1091">
        <v>208</v>
      </c>
      <c r="H1091" s="128" t="s">
        <v>71</v>
      </c>
      <c r="I1091">
        <v>579</v>
      </c>
      <c r="J1091" s="128" t="s">
        <v>177</v>
      </c>
      <c r="K1091">
        <v>9</v>
      </c>
      <c r="L1091">
        <v>18</v>
      </c>
      <c r="M1091" s="128" t="s">
        <v>358</v>
      </c>
      <c r="N1091" s="128" t="s">
        <v>3870</v>
      </c>
      <c r="O1091">
        <v>1</v>
      </c>
      <c r="P1091" s="128" t="s">
        <v>3868</v>
      </c>
      <c r="Q1091">
        <v>1</v>
      </c>
      <c r="R1091" s="128" t="s">
        <v>28</v>
      </c>
      <c r="S1091">
        <v>9</v>
      </c>
      <c r="T1091" s="128" t="s">
        <v>52</v>
      </c>
      <c r="U1091">
        <v>12.72</v>
      </c>
      <c r="V1091">
        <v>6.67</v>
      </c>
    </row>
    <row r="1092" spans="1:22" x14ac:dyDescent="0.25">
      <c r="A1092" s="128" t="s">
        <v>2325</v>
      </c>
      <c r="B1092">
        <v>17</v>
      </c>
      <c r="C1092">
        <v>11</v>
      </c>
      <c r="D1092">
        <v>3</v>
      </c>
      <c r="E1092" s="128" t="s">
        <v>2281</v>
      </c>
      <c r="F1092" s="128" t="s">
        <v>24</v>
      </c>
      <c r="G1092">
        <v>208</v>
      </c>
      <c r="H1092" s="128" t="s">
        <v>71</v>
      </c>
      <c r="I1092">
        <v>579</v>
      </c>
      <c r="J1092" s="128" t="s">
        <v>177</v>
      </c>
      <c r="K1092">
        <v>9</v>
      </c>
      <c r="L1092">
        <v>18</v>
      </c>
      <c r="M1092" s="128" t="s">
        <v>358</v>
      </c>
      <c r="N1092" s="128" t="s">
        <v>3870</v>
      </c>
      <c r="O1092">
        <v>1</v>
      </c>
      <c r="P1092" s="128" t="s">
        <v>3868</v>
      </c>
      <c r="Q1092">
        <v>1</v>
      </c>
      <c r="R1092" s="128" t="s">
        <v>28</v>
      </c>
      <c r="S1092">
        <v>10</v>
      </c>
      <c r="T1092" s="128" t="s">
        <v>53</v>
      </c>
      <c r="U1092">
        <v>21.12</v>
      </c>
      <c r="V1092">
        <v>10.06</v>
      </c>
    </row>
    <row r="1093" spans="1:22" x14ac:dyDescent="0.25">
      <c r="A1093" s="128" t="s">
        <v>2326</v>
      </c>
      <c r="B1093">
        <v>17</v>
      </c>
      <c r="C1093">
        <v>11</v>
      </c>
      <c r="D1093">
        <v>3</v>
      </c>
      <c r="E1093" s="128" t="s">
        <v>2281</v>
      </c>
      <c r="F1093" s="128" t="s">
        <v>24</v>
      </c>
      <c r="G1093">
        <v>202</v>
      </c>
      <c r="H1093" s="128" t="s">
        <v>61</v>
      </c>
      <c r="I1093">
        <v>417</v>
      </c>
      <c r="J1093" s="128" t="s">
        <v>179</v>
      </c>
      <c r="K1093">
        <v>9</v>
      </c>
      <c r="L1093">
        <v>18</v>
      </c>
      <c r="M1093" s="128" t="s">
        <v>358</v>
      </c>
      <c r="N1093" s="128" t="s">
        <v>3870</v>
      </c>
      <c r="O1093">
        <v>1</v>
      </c>
      <c r="P1093" s="128" t="s">
        <v>3868</v>
      </c>
      <c r="Q1093">
        <v>1</v>
      </c>
      <c r="R1093" s="128" t="s">
        <v>28</v>
      </c>
      <c r="S1093">
        <v>4</v>
      </c>
      <c r="T1093" s="128" t="s">
        <v>32</v>
      </c>
      <c r="U1093">
        <v>8</v>
      </c>
      <c r="V1093">
        <v>4.41</v>
      </c>
    </row>
    <row r="1094" spans="1:22" x14ac:dyDescent="0.25">
      <c r="A1094" s="128" t="s">
        <v>2327</v>
      </c>
      <c r="B1094">
        <v>17</v>
      </c>
      <c r="C1094">
        <v>11</v>
      </c>
      <c r="D1094">
        <v>3</v>
      </c>
      <c r="E1094" s="128" t="s">
        <v>2281</v>
      </c>
      <c r="F1094" s="128" t="s">
        <v>24</v>
      </c>
      <c r="G1094">
        <v>202</v>
      </c>
      <c r="H1094" s="128" t="s">
        <v>61</v>
      </c>
      <c r="I1094">
        <v>417</v>
      </c>
      <c r="J1094" s="128" t="s">
        <v>179</v>
      </c>
      <c r="K1094">
        <v>9</v>
      </c>
      <c r="L1094">
        <v>18</v>
      </c>
      <c r="M1094" s="128" t="s">
        <v>358</v>
      </c>
      <c r="N1094" s="128" t="s">
        <v>3870</v>
      </c>
      <c r="O1094">
        <v>1</v>
      </c>
      <c r="P1094" s="128" t="s">
        <v>3868</v>
      </c>
      <c r="Q1094">
        <v>1</v>
      </c>
      <c r="R1094" s="128" t="s">
        <v>28</v>
      </c>
      <c r="S1094">
        <v>9</v>
      </c>
      <c r="T1094" s="128" t="s">
        <v>52</v>
      </c>
      <c r="U1094">
        <v>11.5</v>
      </c>
      <c r="V1094">
        <v>6.25</v>
      </c>
    </row>
    <row r="1095" spans="1:22" x14ac:dyDescent="0.25">
      <c r="A1095" s="128" t="s">
        <v>2328</v>
      </c>
      <c r="B1095">
        <v>17</v>
      </c>
      <c r="C1095">
        <v>11</v>
      </c>
      <c r="D1095">
        <v>3</v>
      </c>
      <c r="E1095" s="128" t="s">
        <v>2281</v>
      </c>
      <c r="F1095" s="128" t="s">
        <v>24</v>
      </c>
      <c r="G1095">
        <v>202</v>
      </c>
      <c r="H1095" s="128" t="s">
        <v>61</v>
      </c>
      <c r="I1095">
        <v>417</v>
      </c>
      <c r="J1095" s="128" t="s">
        <v>179</v>
      </c>
      <c r="K1095">
        <v>9</v>
      </c>
      <c r="L1095">
        <v>18</v>
      </c>
      <c r="M1095" s="128" t="s">
        <v>358</v>
      </c>
      <c r="N1095" s="128" t="s">
        <v>3870</v>
      </c>
      <c r="O1095">
        <v>1</v>
      </c>
      <c r="P1095" s="128" t="s">
        <v>3868</v>
      </c>
      <c r="Q1095">
        <v>1</v>
      </c>
      <c r="R1095" s="128" t="s">
        <v>28</v>
      </c>
      <c r="S1095">
        <v>10</v>
      </c>
      <c r="T1095" s="128" t="s">
        <v>53</v>
      </c>
      <c r="U1095">
        <v>19.489999999999998</v>
      </c>
      <c r="V1095">
        <v>9.5299999999999994</v>
      </c>
    </row>
    <row r="1096" spans="1:22" x14ac:dyDescent="0.25">
      <c r="A1096" s="128" t="s">
        <v>3609</v>
      </c>
      <c r="B1096">
        <v>18</v>
      </c>
      <c r="C1096">
        <v>12</v>
      </c>
      <c r="D1096">
        <v>3</v>
      </c>
      <c r="E1096" s="128" t="s">
        <v>2281</v>
      </c>
      <c r="F1096" s="128" t="s">
        <v>24</v>
      </c>
      <c r="G1096">
        <v>192</v>
      </c>
      <c r="H1096" s="128" t="s">
        <v>48</v>
      </c>
      <c r="I1096">
        <v>1060</v>
      </c>
      <c r="J1096" s="128" t="s">
        <v>3302</v>
      </c>
      <c r="K1096">
        <v>9</v>
      </c>
      <c r="L1096">
        <v>18</v>
      </c>
      <c r="M1096" s="128" t="s">
        <v>358</v>
      </c>
      <c r="N1096" s="128" t="s">
        <v>3870</v>
      </c>
      <c r="O1096">
        <v>1</v>
      </c>
      <c r="P1096" s="128" t="s">
        <v>3868</v>
      </c>
      <c r="Q1096">
        <v>1</v>
      </c>
      <c r="R1096" s="128" t="s">
        <v>28</v>
      </c>
      <c r="S1096">
        <v>4</v>
      </c>
      <c r="T1096" s="128" t="s">
        <v>32</v>
      </c>
      <c r="U1096">
        <v>8.24</v>
      </c>
      <c r="V1096">
        <v>4.46</v>
      </c>
    </row>
    <row r="1097" spans="1:22" x14ac:dyDescent="0.25">
      <c r="A1097" s="128" t="s">
        <v>3610</v>
      </c>
      <c r="B1097">
        <v>18</v>
      </c>
      <c r="C1097">
        <v>12</v>
      </c>
      <c r="D1097">
        <v>3</v>
      </c>
      <c r="E1097" s="128" t="s">
        <v>2281</v>
      </c>
      <c r="F1097" s="128" t="s">
        <v>24</v>
      </c>
      <c r="G1097">
        <v>192</v>
      </c>
      <c r="H1097" s="128" t="s">
        <v>48</v>
      </c>
      <c r="I1097">
        <v>1060</v>
      </c>
      <c r="J1097" s="128" t="s">
        <v>3302</v>
      </c>
      <c r="K1097">
        <v>9</v>
      </c>
      <c r="L1097">
        <v>18</v>
      </c>
      <c r="M1097" s="128" t="s">
        <v>358</v>
      </c>
      <c r="N1097" s="128" t="s">
        <v>3870</v>
      </c>
      <c r="O1097">
        <v>1</v>
      </c>
      <c r="P1097" s="128" t="s">
        <v>3868</v>
      </c>
      <c r="Q1097">
        <v>1</v>
      </c>
      <c r="R1097" s="128" t="s">
        <v>28</v>
      </c>
      <c r="S1097">
        <v>9</v>
      </c>
      <c r="T1097" s="128" t="s">
        <v>52</v>
      </c>
      <c r="U1097">
        <v>12.15</v>
      </c>
      <c r="V1097">
        <v>6.53</v>
      </c>
    </row>
    <row r="1098" spans="1:22" x14ac:dyDescent="0.25">
      <c r="A1098" s="128" t="s">
        <v>3611</v>
      </c>
      <c r="B1098">
        <v>18</v>
      </c>
      <c r="C1098">
        <v>12</v>
      </c>
      <c r="D1098">
        <v>3</v>
      </c>
      <c r="E1098" s="128" t="s">
        <v>2281</v>
      </c>
      <c r="F1098" s="128" t="s">
        <v>24</v>
      </c>
      <c r="G1098">
        <v>192</v>
      </c>
      <c r="H1098" s="128" t="s">
        <v>48</v>
      </c>
      <c r="I1098">
        <v>1060</v>
      </c>
      <c r="J1098" s="128" t="s">
        <v>3302</v>
      </c>
      <c r="K1098">
        <v>9</v>
      </c>
      <c r="L1098">
        <v>18</v>
      </c>
      <c r="M1098" s="128" t="s">
        <v>358</v>
      </c>
      <c r="N1098" s="128" t="s">
        <v>3870</v>
      </c>
      <c r="O1098">
        <v>1</v>
      </c>
      <c r="P1098" s="128" t="s">
        <v>3868</v>
      </c>
      <c r="Q1098">
        <v>1</v>
      </c>
      <c r="R1098" s="128" t="s">
        <v>28</v>
      </c>
      <c r="S1098">
        <v>10</v>
      </c>
      <c r="T1098" s="128" t="s">
        <v>53</v>
      </c>
      <c r="U1098">
        <v>20.39</v>
      </c>
      <c r="V1098">
        <v>9.9</v>
      </c>
    </row>
    <row r="1099" spans="1:22" x14ac:dyDescent="0.25">
      <c r="A1099" s="128" t="s">
        <v>2329</v>
      </c>
      <c r="B1099">
        <v>18</v>
      </c>
      <c r="C1099">
        <v>12</v>
      </c>
      <c r="D1099">
        <v>3</v>
      </c>
      <c r="E1099" s="128" t="s">
        <v>2281</v>
      </c>
      <c r="F1099" s="128" t="s">
        <v>24</v>
      </c>
      <c r="G1099">
        <v>208</v>
      </c>
      <c r="H1099" s="128" t="s">
        <v>71</v>
      </c>
      <c r="I1099">
        <v>579</v>
      </c>
      <c r="J1099" s="128" t="s">
        <v>177</v>
      </c>
      <c r="K1099">
        <v>9</v>
      </c>
      <c r="L1099">
        <v>18</v>
      </c>
      <c r="M1099" s="128" t="s">
        <v>358</v>
      </c>
      <c r="N1099" s="128" t="s">
        <v>3870</v>
      </c>
      <c r="O1099">
        <v>1</v>
      </c>
      <c r="P1099" s="128" t="s">
        <v>3868</v>
      </c>
      <c r="Q1099">
        <v>1</v>
      </c>
      <c r="R1099" s="128" t="s">
        <v>28</v>
      </c>
      <c r="S1099">
        <v>4</v>
      </c>
      <c r="T1099" s="128" t="s">
        <v>32</v>
      </c>
      <c r="U1099">
        <v>8.41</v>
      </c>
      <c r="V1099">
        <v>4.4800000000000004</v>
      </c>
    </row>
    <row r="1100" spans="1:22" x14ac:dyDescent="0.25">
      <c r="A1100" s="128" t="s">
        <v>2330</v>
      </c>
      <c r="B1100">
        <v>18</v>
      </c>
      <c r="C1100">
        <v>12</v>
      </c>
      <c r="D1100">
        <v>3</v>
      </c>
      <c r="E1100" s="128" t="s">
        <v>2281</v>
      </c>
      <c r="F1100" s="128" t="s">
        <v>24</v>
      </c>
      <c r="G1100">
        <v>208</v>
      </c>
      <c r="H1100" s="128" t="s">
        <v>71</v>
      </c>
      <c r="I1100">
        <v>579</v>
      </c>
      <c r="J1100" s="128" t="s">
        <v>177</v>
      </c>
      <c r="K1100">
        <v>9</v>
      </c>
      <c r="L1100">
        <v>18</v>
      </c>
      <c r="M1100" s="128" t="s">
        <v>358</v>
      </c>
      <c r="N1100" s="128" t="s">
        <v>3870</v>
      </c>
      <c r="O1100">
        <v>1</v>
      </c>
      <c r="P1100" s="128" t="s">
        <v>3868</v>
      </c>
      <c r="Q1100">
        <v>1</v>
      </c>
      <c r="R1100" s="128" t="s">
        <v>28</v>
      </c>
      <c r="S1100">
        <v>9</v>
      </c>
      <c r="T1100" s="128" t="s">
        <v>52</v>
      </c>
      <c r="U1100">
        <v>12.72</v>
      </c>
      <c r="V1100">
        <v>6.67</v>
      </c>
    </row>
    <row r="1101" spans="1:22" x14ac:dyDescent="0.25">
      <c r="A1101" s="128" t="s">
        <v>2331</v>
      </c>
      <c r="B1101">
        <v>18</v>
      </c>
      <c r="C1101">
        <v>12</v>
      </c>
      <c r="D1101">
        <v>3</v>
      </c>
      <c r="E1101" s="128" t="s">
        <v>2281</v>
      </c>
      <c r="F1101" s="128" t="s">
        <v>24</v>
      </c>
      <c r="G1101">
        <v>208</v>
      </c>
      <c r="H1101" s="128" t="s">
        <v>71</v>
      </c>
      <c r="I1101">
        <v>579</v>
      </c>
      <c r="J1101" s="128" t="s">
        <v>177</v>
      </c>
      <c r="K1101">
        <v>9</v>
      </c>
      <c r="L1101">
        <v>18</v>
      </c>
      <c r="M1101" s="128" t="s">
        <v>358</v>
      </c>
      <c r="N1101" s="128" t="s">
        <v>3870</v>
      </c>
      <c r="O1101">
        <v>1</v>
      </c>
      <c r="P1101" s="128" t="s">
        <v>3868</v>
      </c>
      <c r="Q1101">
        <v>1</v>
      </c>
      <c r="R1101" s="128" t="s">
        <v>28</v>
      </c>
      <c r="S1101">
        <v>10</v>
      </c>
      <c r="T1101" s="128" t="s">
        <v>53</v>
      </c>
      <c r="U1101">
        <v>21.12</v>
      </c>
      <c r="V1101">
        <v>10.06</v>
      </c>
    </row>
    <row r="1102" spans="1:22" x14ac:dyDescent="0.25">
      <c r="A1102" s="128" t="s">
        <v>2332</v>
      </c>
      <c r="B1102">
        <v>18</v>
      </c>
      <c r="C1102">
        <v>12</v>
      </c>
      <c r="D1102">
        <v>3</v>
      </c>
      <c r="E1102" s="128" t="s">
        <v>2281</v>
      </c>
      <c r="F1102" s="128" t="s">
        <v>24</v>
      </c>
      <c r="G1102">
        <v>202</v>
      </c>
      <c r="H1102" s="128" t="s">
        <v>61</v>
      </c>
      <c r="I1102">
        <v>417</v>
      </c>
      <c r="J1102" s="128" t="s">
        <v>179</v>
      </c>
      <c r="K1102">
        <v>9</v>
      </c>
      <c r="L1102">
        <v>18</v>
      </c>
      <c r="M1102" s="128" t="s">
        <v>358</v>
      </c>
      <c r="N1102" s="128" t="s">
        <v>3870</v>
      </c>
      <c r="O1102">
        <v>1</v>
      </c>
      <c r="P1102" s="128" t="s">
        <v>3868</v>
      </c>
      <c r="Q1102">
        <v>1</v>
      </c>
      <c r="R1102" s="128" t="s">
        <v>28</v>
      </c>
      <c r="S1102">
        <v>4</v>
      </c>
      <c r="T1102" s="128" t="s">
        <v>32</v>
      </c>
      <c r="U1102">
        <v>8</v>
      </c>
      <c r="V1102">
        <v>4.41</v>
      </c>
    </row>
    <row r="1103" spans="1:22" x14ac:dyDescent="0.25">
      <c r="A1103" s="128" t="s">
        <v>2333</v>
      </c>
      <c r="B1103">
        <v>18</v>
      </c>
      <c r="C1103">
        <v>12</v>
      </c>
      <c r="D1103">
        <v>3</v>
      </c>
      <c r="E1103" s="128" t="s">
        <v>2281</v>
      </c>
      <c r="F1103" s="128" t="s">
        <v>24</v>
      </c>
      <c r="G1103">
        <v>202</v>
      </c>
      <c r="H1103" s="128" t="s">
        <v>61</v>
      </c>
      <c r="I1103">
        <v>417</v>
      </c>
      <c r="J1103" s="128" t="s">
        <v>179</v>
      </c>
      <c r="K1103">
        <v>9</v>
      </c>
      <c r="L1103">
        <v>18</v>
      </c>
      <c r="M1103" s="128" t="s">
        <v>358</v>
      </c>
      <c r="N1103" s="128" t="s">
        <v>3870</v>
      </c>
      <c r="O1103">
        <v>1</v>
      </c>
      <c r="P1103" s="128" t="s">
        <v>3868</v>
      </c>
      <c r="Q1103">
        <v>1</v>
      </c>
      <c r="R1103" s="128" t="s">
        <v>28</v>
      </c>
      <c r="S1103">
        <v>9</v>
      </c>
      <c r="T1103" s="128" t="s">
        <v>52</v>
      </c>
      <c r="U1103">
        <v>11.5</v>
      </c>
      <c r="V1103">
        <v>6.25</v>
      </c>
    </row>
    <row r="1104" spans="1:22" x14ac:dyDescent="0.25">
      <c r="A1104" s="128" t="s">
        <v>2334</v>
      </c>
      <c r="B1104">
        <v>18</v>
      </c>
      <c r="C1104">
        <v>12</v>
      </c>
      <c r="D1104">
        <v>3</v>
      </c>
      <c r="E1104" s="128" t="s">
        <v>2281</v>
      </c>
      <c r="F1104" s="128" t="s">
        <v>24</v>
      </c>
      <c r="G1104">
        <v>202</v>
      </c>
      <c r="H1104" s="128" t="s">
        <v>61</v>
      </c>
      <c r="I1104">
        <v>417</v>
      </c>
      <c r="J1104" s="128" t="s">
        <v>179</v>
      </c>
      <c r="K1104">
        <v>9</v>
      </c>
      <c r="L1104">
        <v>18</v>
      </c>
      <c r="M1104" s="128" t="s">
        <v>358</v>
      </c>
      <c r="N1104" s="128" t="s">
        <v>3870</v>
      </c>
      <c r="O1104">
        <v>1</v>
      </c>
      <c r="P1104" s="128" t="s">
        <v>3868</v>
      </c>
      <c r="Q1104">
        <v>1</v>
      </c>
      <c r="R1104" s="128" t="s">
        <v>28</v>
      </c>
      <c r="S1104">
        <v>10</v>
      </c>
      <c r="T1104" s="128" t="s">
        <v>53</v>
      </c>
      <c r="U1104">
        <v>19.489999999999998</v>
      </c>
      <c r="V1104">
        <v>9.5299999999999994</v>
      </c>
    </row>
    <row r="1105" spans="1:22" x14ac:dyDescent="0.25">
      <c r="A1105" s="128" t="s">
        <v>3612</v>
      </c>
      <c r="B1105">
        <v>9</v>
      </c>
      <c r="C1105">
        <v>3</v>
      </c>
      <c r="D1105">
        <v>3</v>
      </c>
      <c r="E1105" s="128" t="s">
        <v>2281</v>
      </c>
      <c r="F1105" s="128" t="s">
        <v>24</v>
      </c>
      <c r="G1105">
        <v>192</v>
      </c>
      <c r="H1105" s="128" t="s">
        <v>48</v>
      </c>
      <c r="I1105">
        <v>1060</v>
      </c>
      <c r="J1105" s="128" t="s">
        <v>3302</v>
      </c>
      <c r="K1105">
        <v>9</v>
      </c>
      <c r="L1105">
        <v>18</v>
      </c>
      <c r="M1105" s="128" t="s">
        <v>358</v>
      </c>
      <c r="N1105" s="128" t="s">
        <v>3870</v>
      </c>
      <c r="O1105">
        <v>1</v>
      </c>
      <c r="P1105" s="128" t="s">
        <v>3868</v>
      </c>
      <c r="Q1105">
        <v>1</v>
      </c>
      <c r="R1105" s="128" t="s">
        <v>28</v>
      </c>
      <c r="S1105">
        <v>4</v>
      </c>
      <c r="T1105" s="128" t="s">
        <v>32</v>
      </c>
      <c r="U1105">
        <v>8.24</v>
      </c>
      <c r="V1105">
        <v>4.46</v>
      </c>
    </row>
    <row r="1106" spans="1:22" x14ac:dyDescent="0.25">
      <c r="A1106" s="128" t="s">
        <v>3613</v>
      </c>
      <c r="B1106">
        <v>9</v>
      </c>
      <c r="C1106">
        <v>3</v>
      </c>
      <c r="D1106">
        <v>3</v>
      </c>
      <c r="E1106" s="128" t="s">
        <v>2281</v>
      </c>
      <c r="F1106" s="128" t="s">
        <v>24</v>
      </c>
      <c r="G1106">
        <v>192</v>
      </c>
      <c r="H1106" s="128" t="s">
        <v>48</v>
      </c>
      <c r="I1106">
        <v>1060</v>
      </c>
      <c r="J1106" s="128" t="s">
        <v>3302</v>
      </c>
      <c r="K1106">
        <v>9</v>
      </c>
      <c r="L1106">
        <v>18</v>
      </c>
      <c r="M1106" s="128" t="s">
        <v>358</v>
      </c>
      <c r="N1106" s="128" t="s">
        <v>3870</v>
      </c>
      <c r="O1106">
        <v>1</v>
      </c>
      <c r="P1106" s="128" t="s">
        <v>3868</v>
      </c>
      <c r="Q1106">
        <v>1</v>
      </c>
      <c r="R1106" s="128" t="s">
        <v>28</v>
      </c>
      <c r="S1106">
        <v>9</v>
      </c>
      <c r="T1106" s="128" t="s">
        <v>52</v>
      </c>
      <c r="U1106">
        <v>12.15</v>
      </c>
      <c r="V1106">
        <v>6.53</v>
      </c>
    </row>
    <row r="1107" spans="1:22" x14ac:dyDescent="0.25">
      <c r="A1107" s="128" t="s">
        <v>3614</v>
      </c>
      <c r="B1107">
        <v>9</v>
      </c>
      <c r="C1107">
        <v>3</v>
      </c>
      <c r="D1107">
        <v>3</v>
      </c>
      <c r="E1107" s="128" t="s">
        <v>2281</v>
      </c>
      <c r="F1107" s="128" t="s">
        <v>24</v>
      </c>
      <c r="G1107">
        <v>192</v>
      </c>
      <c r="H1107" s="128" t="s">
        <v>48</v>
      </c>
      <c r="I1107">
        <v>1060</v>
      </c>
      <c r="J1107" s="128" t="s">
        <v>3302</v>
      </c>
      <c r="K1107">
        <v>9</v>
      </c>
      <c r="L1107">
        <v>18</v>
      </c>
      <c r="M1107" s="128" t="s">
        <v>358</v>
      </c>
      <c r="N1107" s="128" t="s">
        <v>3870</v>
      </c>
      <c r="O1107">
        <v>1</v>
      </c>
      <c r="P1107" s="128" t="s">
        <v>3868</v>
      </c>
      <c r="Q1107">
        <v>1</v>
      </c>
      <c r="R1107" s="128" t="s">
        <v>28</v>
      </c>
      <c r="S1107">
        <v>10</v>
      </c>
      <c r="T1107" s="128" t="s">
        <v>53</v>
      </c>
      <c r="U1107">
        <v>20.39</v>
      </c>
      <c r="V1107">
        <v>9.9</v>
      </c>
    </row>
    <row r="1108" spans="1:22" x14ac:dyDescent="0.25">
      <c r="A1108" s="128" t="s">
        <v>2335</v>
      </c>
      <c r="B1108">
        <v>9</v>
      </c>
      <c r="C1108">
        <v>3</v>
      </c>
      <c r="D1108">
        <v>3</v>
      </c>
      <c r="E1108" s="128" t="s">
        <v>2281</v>
      </c>
      <c r="F1108" s="128" t="s">
        <v>24</v>
      </c>
      <c r="G1108">
        <v>208</v>
      </c>
      <c r="H1108" s="128" t="s">
        <v>71</v>
      </c>
      <c r="I1108">
        <v>579</v>
      </c>
      <c r="J1108" s="128" t="s">
        <v>177</v>
      </c>
      <c r="K1108">
        <v>9</v>
      </c>
      <c r="L1108">
        <v>18</v>
      </c>
      <c r="M1108" s="128" t="s">
        <v>358</v>
      </c>
      <c r="N1108" s="128" t="s">
        <v>3870</v>
      </c>
      <c r="O1108">
        <v>1</v>
      </c>
      <c r="P1108" s="128" t="s">
        <v>3868</v>
      </c>
      <c r="Q1108">
        <v>1</v>
      </c>
      <c r="R1108" s="128" t="s">
        <v>28</v>
      </c>
      <c r="S1108">
        <v>4</v>
      </c>
      <c r="T1108" s="128" t="s">
        <v>32</v>
      </c>
      <c r="U1108">
        <v>8.41</v>
      </c>
      <c r="V1108">
        <v>4.4800000000000004</v>
      </c>
    </row>
    <row r="1109" spans="1:22" x14ac:dyDescent="0.25">
      <c r="A1109" s="128" t="s">
        <v>2336</v>
      </c>
      <c r="B1109">
        <v>9</v>
      </c>
      <c r="C1109">
        <v>3</v>
      </c>
      <c r="D1109">
        <v>3</v>
      </c>
      <c r="E1109" s="128" t="s">
        <v>2281</v>
      </c>
      <c r="F1109" s="128" t="s">
        <v>24</v>
      </c>
      <c r="G1109">
        <v>208</v>
      </c>
      <c r="H1109" s="128" t="s">
        <v>71</v>
      </c>
      <c r="I1109">
        <v>579</v>
      </c>
      <c r="J1109" s="128" t="s">
        <v>177</v>
      </c>
      <c r="K1109">
        <v>9</v>
      </c>
      <c r="L1109">
        <v>18</v>
      </c>
      <c r="M1109" s="128" t="s">
        <v>358</v>
      </c>
      <c r="N1109" s="128" t="s">
        <v>3870</v>
      </c>
      <c r="O1109">
        <v>1</v>
      </c>
      <c r="P1109" s="128" t="s">
        <v>3868</v>
      </c>
      <c r="Q1109">
        <v>1</v>
      </c>
      <c r="R1109" s="128" t="s">
        <v>28</v>
      </c>
      <c r="S1109">
        <v>9</v>
      </c>
      <c r="T1109" s="128" t="s">
        <v>52</v>
      </c>
      <c r="U1109">
        <v>12.72</v>
      </c>
      <c r="V1109">
        <v>6.67</v>
      </c>
    </row>
    <row r="1110" spans="1:22" x14ac:dyDescent="0.25">
      <c r="A1110" s="128" t="s">
        <v>2337</v>
      </c>
      <c r="B1110">
        <v>9</v>
      </c>
      <c r="C1110">
        <v>3</v>
      </c>
      <c r="D1110">
        <v>3</v>
      </c>
      <c r="E1110" s="128" t="s">
        <v>2281</v>
      </c>
      <c r="F1110" s="128" t="s">
        <v>24</v>
      </c>
      <c r="G1110">
        <v>208</v>
      </c>
      <c r="H1110" s="128" t="s">
        <v>71</v>
      </c>
      <c r="I1110">
        <v>579</v>
      </c>
      <c r="J1110" s="128" t="s">
        <v>177</v>
      </c>
      <c r="K1110">
        <v>9</v>
      </c>
      <c r="L1110">
        <v>18</v>
      </c>
      <c r="M1110" s="128" t="s">
        <v>358</v>
      </c>
      <c r="N1110" s="128" t="s">
        <v>3870</v>
      </c>
      <c r="O1110">
        <v>1</v>
      </c>
      <c r="P1110" s="128" t="s">
        <v>3868</v>
      </c>
      <c r="Q1110">
        <v>1</v>
      </c>
      <c r="R1110" s="128" t="s">
        <v>28</v>
      </c>
      <c r="S1110">
        <v>10</v>
      </c>
      <c r="T1110" s="128" t="s">
        <v>53</v>
      </c>
      <c r="U1110">
        <v>21.12</v>
      </c>
      <c r="V1110">
        <v>10.06</v>
      </c>
    </row>
    <row r="1111" spans="1:22" x14ac:dyDescent="0.25">
      <c r="A1111" s="128" t="s">
        <v>2338</v>
      </c>
      <c r="B1111">
        <v>9</v>
      </c>
      <c r="C1111">
        <v>3</v>
      </c>
      <c r="D1111">
        <v>3</v>
      </c>
      <c r="E1111" s="128" t="s">
        <v>2281</v>
      </c>
      <c r="F1111" s="128" t="s">
        <v>24</v>
      </c>
      <c r="G1111">
        <v>202</v>
      </c>
      <c r="H1111" s="128" t="s">
        <v>61</v>
      </c>
      <c r="I1111">
        <v>417</v>
      </c>
      <c r="J1111" s="128" t="s">
        <v>179</v>
      </c>
      <c r="K1111">
        <v>9</v>
      </c>
      <c r="L1111">
        <v>18</v>
      </c>
      <c r="M1111" s="128" t="s">
        <v>358</v>
      </c>
      <c r="N1111" s="128" t="s">
        <v>3870</v>
      </c>
      <c r="O1111">
        <v>1</v>
      </c>
      <c r="P1111" s="128" t="s">
        <v>3868</v>
      </c>
      <c r="Q1111">
        <v>1</v>
      </c>
      <c r="R1111" s="128" t="s">
        <v>28</v>
      </c>
      <c r="S1111">
        <v>4</v>
      </c>
      <c r="T1111" s="128" t="s">
        <v>32</v>
      </c>
      <c r="U1111">
        <v>8</v>
      </c>
      <c r="V1111">
        <v>4.41</v>
      </c>
    </row>
    <row r="1112" spans="1:22" x14ac:dyDescent="0.25">
      <c r="A1112" s="128" t="s">
        <v>2339</v>
      </c>
      <c r="B1112">
        <v>9</v>
      </c>
      <c r="C1112">
        <v>3</v>
      </c>
      <c r="D1112">
        <v>3</v>
      </c>
      <c r="E1112" s="128" t="s">
        <v>2281</v>
      </c>
      <c r="F1112" s="128" t="s">
        <v>24</v>
      </c>
      <c r="G1112">
        <v>202</v>
      </c>
      <c r="H1112" s="128" t="s">
        <v>61</v>
      </c>
      <c r="I1112">
        <v>417</v>
      </c>
      <c r="J1112" s="128" t="s">
        <v>179</v>
      </c>
      <c r="K1112">
        <v>9</v>
      </c>
      <c r="L1112">
        <v>18</v>
      </c>
      <c r="M1112" s="128" t="s">
        <v>358</v>
      </c>
      <c r="N1112" s="128" t="s">
        <v>3870</v>
      </c>
      <c r="O1112">
        <v>1</v>
      </c>
      <c r="P1112" s="128" t="s">
        <v>3868</v>
      </c>
      <c r="Q1112">
        <v>1</v>
      </c>
      <c r="R1112" s="128" t="s">
        <v>28</v>
      </c>
      <c r="S1112">
        <v>9</v>
      </c>
      <c r="T1112" s="128" t="s">
        <v>52</v>
      </c>
      <c r="U1112">
        <v>11.5</v>
      </c>
      <c r="V1112">
        <v>6.25</v>
      </c>
    </row>
    <row r="1113" spans="1:22" x14ac:dyDescent="0.25">
      <c r="A1113" s="128" t="s">
        <v>2340</v>
      </c>
      <c r="B1113">
        <v>9</v>
      </c>
      <c r="C1113">
        <v>3</v>
      </c>
      <c r="D1113">
        <v>3</v>
      </c>
      <c r="E1113" s="128" t="s">
        <v>2281</v>
      </c>
      <c r="F1113" s="128" t="s">
        <v>24</v>
      </c>
      <c r="G1113">
        <v>202</v>
      </c>
      <c r="H1113" s="128" t="s">
        <v>61</v>
      </c>
      <c r="I1113">
        <v>417</v>
      </c>
      <c r="J1113" s="128" t="s">
        <v>179</v>
      </c>
      <c r="K1113">
        <v>9</v>
      </c>
      <c r="L1113">
        <v>18</v>
      </c>
      <c r="M1113" s="128" t="s">
        <v>358</v>
      </c>
      <c r="N1113" s="128" t="s">
        <v>3870</v>
      </c>
      <c r="O1113">
        <v>1</v>
      </c>
      <c r="P1113" s="128" t="s">
        <v>3868</v>
      </c>
      <c r="Q1113">
        <v>1</v>
      </c>
      <c r="R1113" s="128" t="s">
        <v>28</v>
      </c>
      <c r="S1113">
        <v>10</v>
      </c>
      <c r="T1113" s="128" t="s">
        <v>53</v>
      </c>
      <c r="U1113">
        <v>19.489999999999998</v>
      </c>
      <c r="V1113">
        <v>9.5299999999999994</v>
      </c>
    </row>
    <row r="1114" spans="1:22" x14ac:dyDescent="0.25">
      <c r="A1114" s="128" t="s">
        <v>4017</v>
      </c>
      <c r="B1114">
        <v>10</v>
      </c>
      <c r="C1114">
        <v>4</v>
      </c>
      <c r="D1114">
        <v>9</v>
      </c>
      <c r="E1114" s="128" t="s">
        <v>3872</v>
      </c>
      <c r="F1114" s="128" t="s">
        <v>24</v>
      </c>
      <c r="G1114">
        <v>677</v>
      </c>
      <c r="H1114" s="128" t="s">
        <v>4018</v>
      </c>
      <c r="I1114">
        <v>155</v>
      </c>
      <c r="J1114" s="128" t="s">
        <v>3302</v>
      </c>
      <c r="K1114">
        <v>7.42</v>
      </c>
      <c r="L1114">
        <v>17.5</v>
      </c>
      <c r="M1114" s="128" t="s">
        <v>357</v>
      </c>
      <c r="N1114" s="128" t="s">
        <v>3869</v>
      </c>
      <c r="O1114">
        <v>1</v>
      </c>
      <c r="P1114" s="128" t="s">
        <v>3868</v>
      </c>
      <c r="Q1114">
        <v>2</v>
      </c>
      <c r="R1114" s="128" t="s">
        <v>51</v>
      </c>
      <c r="S1114">
        <v>3</v>
      </c>
      <c r="T1114" s="128" t="s">
        <v>31</v>
      </c>
      <c r="U1114">
        <v>3.63</v>
      </c>
      <c r="V1114">
        <v>3.15</v>
      </c>
    </row>
    <row r="1115" spans="1:22" x14ac:dyDescent="0.25">
      <c r="A1115" s="128" t="s">
        <v>4019</v>
      </c>
      <c r="B1115">
        <v>10</v>
      </c>
      <c r="C1115">
        <v>4</v>
      </c>
      <c r="D1115">
        <v>9</v>
      </c>
      <c r="E1115" s="128" t="s">
        <v>3872</v>
      </c>
      <c r="F1115" s="128" t="s">
        <v>24</v>
      </c>
      <c r="G1115">
        <v>677</v>
      </c>
      <c r="H1115" s="128" t="s">
        <v>4018</v>
      </c>
      <c r="I1115">
        <v>155</v>
      </c>
      <c r="J1115" s="128" t="s">
        <v>3302</v>
      </c>
      <c r="K1115">
        <v>7.42</v>
      </c>
      <c r="L1115">
        <v>17.5</v>
      </c>
      <c r="M1115" s="128" t="s">
        <v>357</v>
      </c>
      <c r="N1115" s="128" t="s">
        <v>3869</v>
      </c>
      <c r="O1115">
        <v>1</v>
      </c>
      <c r="P1115" s="128" t="s">
        <v>3868</v>
      </c>
      <c r="Q1115">
        <v>2</v>
      </c>
      <c r="R1115" s="128" t="s">
        <v>51</v>
      </c>
      <c r="S1115">
        <v>4</v>
      </c>
      <c r="T1115" s="128" t="s">
        <v>32</v>
      </c>
      <c r="U1115">
        <v>4.0999999999999996</v>
      </c>
      <c r="V1115">
        <v>3.73</v>
      </c>
    </row>
    <row r="1116" spans="1:22" x14ac:dyDescent="0.25">
      <c r="A1116" s="128" t="s">
        <v>4020</v>
      </c>
      <c r="B1116">
        <v>10</v>
      </c>
      <c r="C1116">
        <v>4</v>
      </c>
      <c r="D1116">
        <v>9</v>
      </c>
      <c r="E1116" s="128" t="s">
        <v>3872</v>
      </c>
      <c r="F1116" s="128" t="s">
        <v>24</v>
      </c>
      <c r="G1116">
        <v>677</v>
      </c>
      <c r="H1116" s="128" t="s">
        <v>4018</v>
      </c>
      <c r="I1116">
        <v>155</v>
      </c>
      <c r="J1116" s="128" t="s">
        <v>3302</v>
      </c>
      <c r="K1116">
        <v>7.42</v>
      </c>
      <c r="L1116">
        <v>17.5</v>
      </c>
      <c r="M1116" s="128" t="s">
        <v>357</v>
      </c>
      <c r="N1116" s="128" t="s">
        <v>3869</v>
      </c>
      <c r="O1116">
        <v>1</v>
      </c>
      <c r="P1116" s="128" t="s">
        <v>3868</v>
      </c>
      <c r="Q1116">
        <v>2</v>
      </c>
      <c r="R1116" s="128" t="s">
        <v>51</v>
      </c>
      <c r="S1116">
        <v>6</v>
      </c>
      <c r="T1116" s="128" t="s">
        <v>34</v>
      </c>
      <c r="U1116">
        <v>1.21</v>
      </c>
      <c r="V1116">
        <v>2.0099999999999998</v>
      </c>
    </row>
    <row r="1117" spans="1:22" x14ac:dyDescent="0.25">
      <c r="A1117" s="128" t="s">
        <v>4021</v>
      </c>
      <c r="B1117">
        <v>10</v>
      </c>
      <c r="C1117">
        <v>4</v>
      </c>
      <c r="D1117">
        <v>9</v>
      </c>
      <c r="E1117" s="128" t="s">
        <v>3872</v>
      </c>
      <c r="F1117" s="128" t="s">
        <v>24</v>
      </c>
      <c r="G1117">
        <v>677</v>
      </c>
      <c r="H1117" s="128" t="s">
        <v>4018</v>
      </c>
      <c r="I1117">
        <v>155</v>
      </c>
      <c r="J1117" s="128" t="s">
        <v>3302</v>
      </c>
      <c r="K1117">
        <v>7.42</v>
      </c>
      <c r="L1117">
        <v>17.5</v>
      </c>
      <c r="M1117" s="128" t="s">
        <v>357</v>
      </c>
      <c r="N1117" s="128" t="s">
        <v>3869</v>
      </c>
      <c r="O1117">
        <v>1</v>
      </c>
      <c r="P1117" s="128" t="s">
        <v>3868</v>
      </c>
      <c r="Q1117">
        <v>2</v>
      </c>
      <c r="R1117" s="128" t="s">
        <v>51</v>
      </c>
      <c r="S1117">
        <v>2</v>
      </c>
      <c r="T1117" s="128" t="s">
        <v>30</v>
      </c>
      <c r="U1117">
        <v>1.82</v>
      </c>
      <c r="V1117">
        <v>2.5499999999999998</v>
      </c>
    </row>
    <row r="1118" spans="1:22" x14ac:dyDescent="0.25">
      <c r="A1118" s="128" t="s">
        <v>4022</v>
      </c>
      <c r="B1118">
        <v>10</v>
      </c>
      <c r="C1118">
        <v>4</v>
      </c>
      <c r="D1118">
        <v>9</v>
      </c>
      <c r="E1118" s="128" t="s">
        <v>3872</v>
      </c>
      <c r="F1118" s="128" t="s">
        <v>24</v>
      </c>
      <c r="G1118">
        <v>677</v>
      </c>
      <c r="H1118" s="128" t="s">
        <v>4018</v>
      </c>
      <c r="I1118">
        <v>155</v>
      </c>
      <c r="J1118" s="128" t="s">
        <v>3302</v>
      </c>
      <c r="K1118">
        <v>7.42</v>
      </c>
      <c r="L1118">
        <v>17.5</v>
      </c>
      <c r="M1118" s="128" t="s">
        <v>357</v>
      </c>
      <c r="N1118" s="128" t="s">
        <v>3869</v>
      </c>
      <c r="O1118">
        <v>1</v>
      </c>
      <c r="P1118" s="128" t="s">
        <v>3868</v>
      </c>
      <c r="Q1118">
        <v>2</v>
      </c>
      <c r="R1118" s="128" t="s">
        <v>51</v>
      </c>
      <c r="S1118">
        <v>5</v>
      </c>
      <c r="T1118" s="128" t="s">
        <v>33</v>
      </c>
      <c r="U1118">
        <v>3.28</v>
      </c>
      <c r="V1118">
        <v>3.12</v>
      </c>
    </row>
    <row r="1119" spans="1:22" x14ac:dyDescent="0.25">
      <c r="A1119" s="128" t="s">
        <v>4023</v>
      </c>
      <c r="B1119">
        <v>10</v>
      </c>
      <c r="C1119">
        <v>4</v>
      </c>
      <c r="D1119">
        <v>9</v>
      </c>
      <c r="E1119" s="128" t="s">
        <v>3872</v>
      </c>
      <c r="F1119" s="128" t="s">
        <v>24</v>
      </c>
      <c r="G1119">
        <v>677</v>
      </c>
      <c r="H1119" s="128" t="s">
        <v>4018</v>
      </c>
      <c r="I1119">
        <v>155</v>
      </c>
      <c r="J1119" s="128" t="s">
        <v>3302</v>
      </c>
      <c r="K1119">
        <v>7.42</v>
      </c>
      <c r="L1119">
        <v>17.5</v>
      </c>
      <c r="M1119" s="128" t="s">
        <v>357</v>
      </c>
      <c r="N1119" s="128" t="s">
        <v>3869</v>
      </c>
      <c r="O1119">
        <v>1</v>
      </c>
      <c r="P1119" s="128" t="s">
        <v>3868</v>
      </c>
      <c r="Q1119">
        <v>2</v>
      </c>
      <c r="R1119" s="128" t="s">
        <v>51</v>
      </c>
      <c r="S1119">
        <v>1</v>
      </c>
      <c r="T1119" s="128" t="s">
        <v>29</v>
      </c>
      <c r="U1119">
        <v>8.35</v>
      </c>
      <c r="V1119">
        <v>4.99</v>
      </c>
    </row>
    <row r="1120" spans="1:22" x14ac:dyDescent="0.25">
      <c r="A1120" s="128" t="s">
        <v>4024</v>
      </c>
      <c r="B1120">
        <v>10</v>
      </c>
      <c r="C1120">
        <v>4</v>
      </c>
      <c r="D1120">
        <v>9</v>
      </c>
      <c r="E1120" s="128" t="s">
        <v>3872</v>
      </c>
      <c r="F1120" s="128" t="s">
        <v>24</v>
      </c>
      <c r="G1120">
        <v>677</v>
      </c>
      <c r="H1120" s="128" t="s">
        <v>4018</v>
      </c>
      <c r="I1120">
        <v>155</v>
      </c>
      <c r="J1120" s="128" t="s">
        <v>3302</v>
      </c>
      <c r="K1120">
        <v>7.42</v>
      </c>
      <c r="L1120">
        <v>17.5</v>
      </c>
      <c r="M1120" s="128" t="s">
        <v>357</v>
      </c>
      <c r="N1120" s="128" t="s">
        <v>3869</v>
      </c>
      <c r="O1120">
        <v>1</v>
      </c>
      <c r="P1120" s="128" t="s">
        <v>3868</v>
      </c>
      <c r="Q1120">
        <v>2</v>
      </c>
      <c r="R1120" s="128" t="s">
        <v>51</v>
      </c>
      <c r="S1120">
        <v>7</v>
      </c>
      <c r="T1120" s="128" t="s">
        <v>35</v>
      </c>
      <c r="U1120">
        <v>18.3</v>
      </c>
      <c r="V1120">
        <v>12.95</v>
      </c>
    </row>
    <row r="1121" spans="1:22" x14ac:dyDescent="0.25">
      <c r="A1121" s="128" t="s">
        <v>4025</v>
      </c>
      <c r="B1121">
        <v>10</v>
      </c>
      <c r="C1121">
        <v>4</v>
      </c>
      <c r="D1121">
        <v>9</v>
      </c>
      <c r="E1121" s="128" t="s">
        <v>3872</v>
      </c>
      <c r="F1121" s="128" t="s">
        <v>24</v>
      </c>
      <c r="G1121">
        <v>677</v>
      </c>
      <c r="H1121" s="128" t="s">
        <v>4018</v>
      </c>
      <c r="I1121">
        <v>155</v>
      </c>
      <c r="J1121" s="128" t="s">
        <v>3302</v>
      </c>
      <c r="K1121">
        <v>7.42</v>
      </c>
      <c r="L1121">
        <v>17.5</v>
      </c>
      <c r="M1121" s="128" t="s">
        <v>357</v>
      </c>
      <c r="N1121" s="128" t="s">
        <v>3869</v>
      </c>
      <c r="O1121">
        <v>1</v>
      </c>
      <c r="P1121" s="128" t="s">
        <v>3868</v>
      </c>
      <c r="Q1121">
        <v>2</v>
      </c>
      <c r="R1121" s="128" t="s">
        <v>51</v>
      </c>
      <c r="S1121">
        <v>8</v>
      </c>
      <c r="T1121" s="128" t="s">
        <v>36</v>
      </c>
      <c r="U1121">
        <v>22.4</v>
      </c>
      <c r="V1121">
        <v>15.85</v>
      </c>
    </row>
    <row r="1122" spans="1:22" x14ac:dyDescent="0.25">
      <c r="A1122" s="128" t="s">
        <v>4026</v>
      </c>
      <c r="B1122">
        <v>11</v>
      </c>
      <c r="C1122">
        <v>5</v>
      </c>
      <c r="D1122">
        <v>9</v>
      </c>
      <c r="E1122" s="128" t="s">
        <v>3872</v>
      </c>
      <c r="F1122" s="128" t="s">
        <v>24</v>
      </c>
      <c r="G1122">
        <v>677</v>
      </c>
      <c r="H1122" s="128" t="s">
        <v>4018</v>
      </c>
      <c r="I1122">
        <v>155</v>
      </c>
      <c r="J1122" s="128" t="s">
        <v>3302</v>
      </c>
      <c r="K1122">
        <v>7.42</v>
      </c>
      <c r="L1122">
        <v>17.5</v>
      </c>
      <c r="M1122" s="128" t="s">
        <v>357</v>
      </c>
      <c r="N1122" s="128" t="s">
        <v>3869</v>
      </c>
      <c r="O1122">
        <v>1</v>
      </c>
      <c r="P1122" s="128" t="s">
        <v>3868</v>
      </c>
      <c r="Q1122">
        <v>2</v>
      </c>
      <c r="R1122" s="128" t="s">
        <v>51</v>
      </c>
      <c r="S1122">
        <v>3</v>
      </c>
      <c r="T1122" s="128" t="s">
        <v>31</v>
      </c>
      <c r="U1122">
        <v>3.63</v>
      </c>
      <c r="V1122">
        <v>3.15</v>
      </c>
    </row>
    <row r="1123" spans="1:22" x14ac:dyDescent="0.25">
      <c r="A1123" s="128" t="s">
        <v>4027</v>
      </c>
      <c r="B1123">
        <v>11</v>
      </c>
      <c r="C1123">
        <v>5</v>
      </c>
      <c r="D1123">
        <v>9</v>
      </c>
      <c r="E1123" s="128" t="s">
        <v>3872</v>
      </c>
      <c r="F1123" s="128" t="s">
        <v>24</v>
      </c>
      <c r="G1123">
        <v>677</v>
      </c>
      <c r="H1123" s="128" t="s">
        <v>4018</v>
      </c>
      <c r="I1123">
        <v>155</v>
      </c>
      <c r="J1123" s="128" t="s">
        <v>3302</v>
      </c>
      <c r="K1123">
        <v>7.42</v>
      </c>
      <c r="L1123">
        <v>17.5</v>
      </c>
      <c r="M1123" s="128" t="s">
        <v>357</v>
      </c>
      <c r="N1123" s="128" t="s">
        <v>3869</v>
      </c>
      <c r="O1123">
        <v>1</v>
      </c>
      <c r="P1123" s="128" t="s">
        <v>3868</v>
      </c>
      <c r="Q1123">
        <v>2</v>
      </c>
      <c r="R1123" s="128" t="s">
        <v>51</v>
      </c>
      <c r="S1123">
        <v>4</v>
      </c>
      <c r="T1123" s="128" t="s">
        <v>32</v>
      </c>
      <c r="U1123">
        <v>4.0999999999999996</v>
      </c>
      <c r="V1123">
        <v>3.73</v>
      </c>
    </row>
    <row r="1124" spans="1:22" x14ac:dyDescent="0.25">
      <c r="A1124" s="128" t="s">
        <v>4028</v>
      </c>
      <c r="B1124">
        <v>11</v>
      </c>
      <c r="C1124">
        <v>5</v>
      </c>
      <c r="D1124">
        <v>9</v>
      </c>
      <c r="E1124" s="128" t="s">
        <v>3872</v>
      </c>
      <c r="F1124" s="128" t="s">
        <v>24</v>
      </c>
      <c r="G1124">
        <v>677</v>
      </c>
      <c r="H1124" s="128" t="s">
        <v>4018</v>
      </c>
      <c r="I1124">
        <v>155</v>
      </c>
      <c r="J1124" s="128" t="s">
        <v>3302</v>
      </c>
      <c r="K1124">
        <v>7.42</v>
      </c>
      <c r="L1124">
        <v>17.5</v>
      </c>
      <c r="M1124" s="128" t="s">
        <v>357</v>
      </c>
      <c r="N1124" s="128" t="s">
        <v>3869</v>
      </c>
      <c r="O1124">
        <v>1</v>
      </c>
      <c r="P1124" s="128" t="s">
        <v>3868</v>
      </c>
      <c r="Q1124">
        <v>2</v>
      </c>
      <c r="R1124" s="128" t="s">
        <v>51</v>
      </c>
      <c r="S1124">
        <v>6</v>
      </c>
      <c r="T1124" s="128" t="s">
        <v>34</v>
      </c>
      <c r="U1124">
        <v>1.21</v>
      </c>
      <c r="V1124">
        <v>2.0099999999999998</v>
      </c>
    </row>
    <row r="1125" spans="1:22" x14ac:dyDescent="0.25">
      <c r="A1125" s="128" t="s">
        <v>4029</v>
      </c>
      <c r="B1125">
        <v>11</v>
      </c>
      <c r="C1125">
        <v>5</v>
      </c>
      <c r="D1125">
        <v>9</v>
      </c>
      <c r="E1125" s="128" t="s">
        <v>3872</v>
      </c>
      <c r="F1125" s="128" t="s">
        <v>24</v>
      </c>
      <c r="G1125">
        <v>677</v>
      </c>
      <c r="H1125" s="128" t="s">
        <v>4018</v>
      </c>
      <c r="I1125">
        <v>155</v>
      </c>
      <c r="J1125" s="128" t="s">
        <v>3302</v>
      </c>
      <c r="K1125">
        <v>7.42</v>
      </c>
      <c r="L1125">
        <v>17.5</v>
      </c>
      <c r="M1125" s="128" t="s">
        <v>357</v>
      </c>
      <c r="N1125" s="128" t="s">
        <v>3869</v>
      </c>
      <c r="O1125">
        <v>1</v>
      </c>
      <c r="P1125" s="128" t="s">
        <v>3868</v>
      </c>
      <c r="Q1125">
        <v>2</v>
      </c>
      <c r="R1125" s="128" t="s">
        <v>51</v>
      </c>
      <c r="S1125">
        <v>2</v>
      </c>
      <c r="T1125" s="128" t="s">
        <v>30</v>
      </c>
      <c r="U1125">
        <v>1.82</v>
      </c>
      <c r="V1125">
        <v>2.5499999999999998</v>
      </c>
    </row>
    <row r="1126" spans="1:22" x14ac:dyDescent="0.25">
      <c r="A1126" s="128" t="s">
        <v>4030</v>
      </c>
      <c r="B1126">
        <v>11</v>
      </c>
      <c r="C1126">
        <v>5</v>
      </c>
      <c r="D1126">
        <v>9</v>
      </c>
      <c r="E1126" s="128" t="s">
        <v>3872</v>
      </c>
      <c r="F1126" s="128" t="s">
        <v>24</v>
      </c>
      <c r="G1126">
        <v>677</v>
      </c>
      <c r="H1126" s="128" t="s">
        <v>4018</v>
      </c>
      <c r="I1126">
        <v>155</v>
      </c>
      <c r="J1126" s="128" t="s">
        <v>3302</v>
      </c>
      <c r="K1126">
        <v>7.42</v>
      </c>
      <c r="L1126">
        <v>17.5</v>
      </c>
      <c r="M1126" s="128" t="s">
        <v>357</v>
      </c>
      <c r="N1126" s="128" t="s">
        <v>3869</v>
      </c>
      <c r="O1126">
        <v>1</v>
      </c>
      <c r="P1126" s="128" t="s">
        <v>3868</v>
      </c>
      <c r="Q1126">
        <v>2</v>
      </c>
      <c r="R1126" s="128" t="s">
        <v>51</v>
      </c>
      <c r="S1126">
        <v>5</v>
      </c>
      <c r="T1126" s="128" t="s">
        <v>33</v>
      </c>
      <c r="U1126">
        <v>3.28</v>
      </c>
      <c r="V1126">
        <v>3.12</v>
      </c>
    </row>
    <row r="1127" spans="1:22" x14ac:dyDescent="0.25">
      <c r="A1127" s="128" t="s">
        <v>4031</v>
      </c>
      <c r="B1127">
        <v>11</v>
      </c>
      <c r="C1127">
        <v>5</v>
      </c>
      <c r="D1127">
        <v>9</v>
      </c>
      <c r="E1127" s="128" t="s">
        <v>3872</v>
      </c>
      <c r="F1127" s="128" t="s">
        <v>24</v>
      </c>
      <c r="G1127">
        <v>677</v>
      </c>
      <c r="H1127" s="128" t="s">
        <v>4018</v>
      </c>
      <c r="I1127">
        <v>155</v>
      </c>
      <c r="J1127" s="128" t="s">
        <v>3302</v>
      </c>
      <c r="K1127">
        <v>7.42</v>
      </c>
      <c r="L1127">
        <v>17.5</v>
      </c>
      <c r="M1127" s="128" t="s">
        <v>357</v>
      </c>
      <c r="N1127" s="128" t="s">
        <v>3869</v>
      </c>
      <c r="O1127">
        <v>1</v>
      </c>
      <c r="P1127" s="128" t="s">
        <v>3868</v>
      </c>
      <c r="Q1127">
        <v>2</v>
      </c>
      <c r="R1127" s="128" t="s">
        <v>51</v>
      </c>
      <c r="S1127">
        <v>1</v>
      </c>
      <c r="T1127" s="128" t="s">
        <v>29</v>
      </c>
      <c r="U1127">
        <v>8.35</v>
      </c>
      <c r="V1127">
        <v>4.99</v>
      </c>
    </row>
    <row r="1128" spans="1:22" x14ac:dyDescent="0.25">
      <c r="A1128" s="128" t="s">
        <v>4032</v>
      </c>
      <c r="B1128">
        <v>11</v>
      </c>
      <c r="C1128">
        <v>5</v>
      </c>
      <c r="D1128">
        <v>9</v>
      </c>
      <c r="E1128" s="128" t="s">
        <v>3872</v>
      </c>
      <c r="F1128" s="128" t="s">
        <v>24</v>
      </c>
      <c r="G1128">
        <v>677</v>
      </c>
      <c r="H1128" s="128" t="s">
        <v>4018</v>
      </c>
      <c r="I1128">
        <v>155</v>
      </c>
      <c r="J1128" s="128" t="s">
        <v>3302</v>
      </c>
      <c r="K1128">
        <v>7.42</v>
      </c>
      <c r="L1128">
        <v>17.5</v>
      </c>
      <c r="M1128" s="128" t="s">
        <v>357</v>
      </c>
      <c r="N1128" s="128" t="s">
        <v>3869</v>
      </c>
      <c r="O1128">
        <v>1</v>
      </c>
      <c r="P1128" s="128" t="s">
        <v>3868</v>
      </c>
      <c r="Q1128">
        <v>2</v>
      </c>
      <c r="R1128" s="128" t="s">
        <v>51</v>
      </c>
      <c r="S1128">
        <v>7</v>
      </c>
      <c r="T1128" s="128" t="s">
        <v>35</v>
      </c>
      <c r="U1128">
        <v>18.3</v>
      </c>
      <c r="V1128">
        <v>12.95</v>
      </c>
    </row>
    <row r="1129" spans="1:22" x14ac:dyDescent="0.25">
      <c r="A1129" s="128" t="s">
        <v>4033</v>
      </c>
      <c r="B1129">
        <v>11</v>
      </c>
      <c r="C1129">
        <v>5</v>
      </c>
      <c r="D1129">
        <v>9</v>
      </c>
      <c r="E1129" s="128" t="s">
        <v>3872</v>
      </c>
      <c r="F1129" s="128" t="s">
        <v>24</v>
      </c>
      <c r="G1129">
        <v>677</v>
      </c>
      <c r="H1129" s="128" t="s">
        <v>4018</v>
      </c>
      <c r="I1129">
        <v>155</v>
      </c>
      <c r="J1129" s="128" t="s">
        <v>3302</v>
      </c>
      <c r="K1129">
        <v>7.42</v>
      </c>
      <c r="L1129">
        <v>17.5</v>
      </c>
      <c r="M1129" s="128" t="s">
        <v>357</v>
      </c>
      <c r="N1129" s="128" t="s">
        <v>3869</v>
      </c>
      <c r="O1129">
        <v>1</v>
      </c>
      <c r="P1129" s="128" t="s">
        <v>3868</v>
      </c>
      <c r="Q1129">
        <v>2</v>
      </c>
      <c r="R1129" s="128" t="s">
        <v>51</v>
      </c>
      <c r="S1129">
        <v>8</v>
      </c>
      <c r="T1129" s="128" t="s">
        <v>36</v>
      </c>
      <c r="U1129">
        <v>22.4</v>
      </c>
      <c r="V1129">
        <v>15.85</v>
      </c>
    </row>
    <row r="1130" spans="1:22" x14ac:dyDescent="0.25">
      <c r="A1130" s="128" t="s">
        <v>4034</v>
      </c>
      <c r="B1130">
        <v>12</v>
      </c>
      <c r="C1130">
        <v>6</v>
      </c>
      <c r="D1130">
        <v>9</v>
      </c>
      <c r="E1130" s="128" t="s">
        <v>3872</v>
      </c>
      <c r="F1130" s="128" t="s">
        <v>24</v>
      </c>
      <c r="G1130">
        <v>677</v>
      </c>
      <c r="H1130" s="128" t="s">
        <v>4018</v>
      </c>
      <c r="I1130">
        <v>155</v>
      </c>
      <c r="J1130" s="128" t="s">
        <v>3302</v>
      </c>
      <c r="K1130">
        <v>7.42</v>
      </c>
      <c r="L1130">
        <v>17.5</v>
      </c>
      <c r="M1130" s="128" t="s">
        <v>357</v>
      </c>
      <c r="N1130" s="128" t="s">
        <v>3869</v>
      </c>
      <c r="O1130">
        <v>1</v>
      </c>
      <c r="P1130" s="128" t="s">
        <v>3868</v>
      </c>
      <c r="Q1130">
        <v>2</v>
      </c>
      <c r="R1130" s="128" t="s">
        <v>51</v>
      </c>
      <c r="S1130">
        <v>3</v>
      </c>
      <c r="T1130" s="128" t="s">
        <v>31</v>
      </c>
      <c r="U1130">
        <v>3.63</v>
      </c>
      <c r="V1130">
        <v>3.15</v>
      </c>
    </row>
    <row r="1131" spans="1:22" x14ac:dyDescent="0.25">
      <c r="A1131" s="128" t="s">
        <v>4035</v>
      </c>
      <c r="B1131">
        <v>12</v>
      </c>
      <c r="C1131">
        <v>6</v>
      </c>
      <c r="D1131">
        <v>9</v>
      </c>
      <c r="E1131" s="128" t="s">
        <v>3872</v>
      </c>
      <c r="F1131" s="128" t="s">
        <v>24</v>
      </c>
      <c r="G1131">
        <v>677</v>
      </c>
      <c r="H1131" s="128" t="s">
        <v>4018</v>
      </c>
      <c r="I1131">
        <v>155</v>
      </c>
      <c r="J1131" s="128" t="s">
        <v>3302</v>
      </c>
      <c r="K1131">
        <v>7.42</v>
      </c>
      <c r="L1131">
        <v>17.5</v>
      </c>
      <c r="M1131" s="128" t="s">
        <v>357</v>
      </c>
      <c r="N1131" s="128" t="s">
        <v>3869</v>
      </c>
      <c r="O1131">
        <v>1</v>
      </c>
      <c r="P1131" s="128" t="s">
        <v>3868</v>
      </c>
      <c r="Q1131">
        <v>2</v>
      </c>
      <c r="R1131" s="128" t="s">
        <v>51</v>
      </c>
      <c r="S1131">
        <v>4</v>
      </c>
      <c r="T1131" s="128" t="s">
        <v>32</v>
      </c>
      <c r="U1131">
        <v>4.0999999999999996</v>
      </c>
      <c r="V1131">
        <v>3.73</v>
      </c>
    </row>
    <row r="1132" spans="1:22" x14ac:dyDescent="0.25">
      <c r="A1132" s="128" t="s">
        <v>4036</v>
      </c>
      <c r="B1132">
        <v>12</v>
      </c>
      <c r="C1132">
        <v>6</v>
      </c>
      <c r="D1132">
        <v>9</v>
      </c>
      <c r="E1132" s="128" t="s">
        <v>3872</v>
      </c>
      <c r="F1132" s="128" t="s">
        <v>24</v>
      </c>
      <c r="G1132">
        <v>677</v>
      </c>
      <c r="H1132" s="128" t="s">
        <v>4018</v>
      </c>
      <c r="I1132">
        <v>155</v>
      </c>
      <c r="J1132" s="128" t="s">
        <v>3302</v>
      </c>
      <c r="K1132">
        <v>7.42</v>
      </c>
      <c r="L1132">
        <v>17.5</v>
      </c>
      <c r="M1132" s="128" t="s">
        <v>357</v>
      </c>
      <c r="N1132" s="128" t="s">
        <v>3869</v>
      </c>
      <c r="O1132">
        <v>1</v>
      </c>
      <c r="P1132" s="128" t="s">
        <v>3868</v>
      </c>
      <c r="Q1132">
        <v>2</v>
      </c>
      <c r="R1132" s="128" t="s">
        <v>51</v>
      </c>
      <c r="S1132">
        <v>6</v>
      </c>
      <c r="T1132" s="128" t="s">
        <v>34</v>
      </c>
      <c r="U1132">
        <v>1.21</v>
      </c>
      <c r="V1132">
        <v>2.0099999999999998</v>
      </c>
    </row>
    <row r="1133" spans="1:22" x14ac:dyDescent="0.25">
      <c r="A1133" s="128" t="s">
        <v>4037</v>
      </c>
      <c r="B1133">
        <v>12</v>
      </c>
      <c r="C1133">
        <v>6</v>
      </c>
      <c r="D1133">
        <v>9</v>
      </c>
      <c r="E1133" s="128" t="s">
        <v>3872</v>
      </c>
      <c r="F1133" s="128" t="s">
        <v>24</v>
      </c>
      <c r="G1133">
        <v>677</v>
      </c>
      <c r="H1133" s="128" t="s">
        <v>4018</v>
      </c>
      <c r="I1133">
        <v>155</v>
      </c>
      <c r="J1133" s="128" t="s">
        <v>3302</v>
      </c>
      <c r="K1133">
        <v>7.42</v>
      </c>
      <c r="L1133">
        <v>17.5</v>
      </c>
      <c r="M1133" s="128" t="s">
        <v>357</v>
      </c>
      <c r="N1133" s="128" t="s">
        <v>3869</v>
      </c>
      <c r="O1133">
        <v>1</v>
      </c>
      <c r="P1133" s="128" t="s">
        <v>3868</v>
      </c>
      <c r="Q1133">
        <v>2</v>
      </c>
      <c r="R1133" s="128" t="s">
        <v>51</v>
      </c>
      <c r="S1133">
        <v>2</v>
      </c>
      <c r="T1133" s="128" t="s">
        <v>30</v>
      </c>
      <c r="U1133">
        <v>1.82</v>
      </c>
      <c r="V1133">
        <v>2.5499999999999998</v>
      </c>
    </row>
    <row r="1134" spans="1:22" x14ac:dyDescent="0.25">
      <c r="A1134" s="128" t="s">
        <v>4038</v>
      </c>
      <c r="B1134">
        <v>12</v>
      </c>
      <c r="C1134">
        <v>6</v>
      </c>
      <c r="D1134">
        <v>9</v>
      </c>
      <c r="E1134" s="128" t="s">
        <v>3872</v>
      </c>
      <c r="F1134" s="128" t="s">
        <v>24</v>
      </c>
      <c r="G1134">
        <v>677</v>
      </c>
      <c r="H1134" s="128" t="s">
        <v>4018</v>
      </c>
      <c r="I1134">
        <v>155</v>
      </c>
      <c r="J1134" s="128" t="s">
        <v>3302</v>
      </c>
      <c r="K1134">
        <v>7.42</v>
      </c>
      <c r="L1134">
        <v>17.5</v>
      </c>
      <c r="M1134" s="128" t="s">
        <v>357</v>
      </c>
      <c r="N1134" s="128" t="s">
        <v>3869</v>
      </c>
      <c r="O1134">
        <v>1</v>
      </c>
      <c r="P1134" s="128" t="s">
        <v>3868</v>
      </c>
      <c r="Q1134">
        <v>2</v>
      </c>
      <c r="R1134" s="128" t="s">
        <v>51</v>
      </c>
      <c r="S1134">
        <v>5</v>
      </c>
      <c r="T1134" s="128" t="s">
        <v>33</v>
      </c>
      <c r="U1134">
        <v>3.28</v>
      </c>
      <c r="V1134">
        <v>3.12</v>
      </c>
    </row>
    <row r="1135" spans="1:22" x14ac:dyDescent="0.25">
      <c r="A1135" s="128" t="s">
        <v>4039</v>
      </c>
      <c r="B1135">
        <v>12</v>
      </c>
      <c r="C1135">
        <v>6</v>
      </c>
      <c r="D1135">
        <v>9</v>
      </c>
      <c r="E1135" s="128" t="s">
        <v>3872</v>
      </c>
      <c r="F1135" s="128" t="s">
        <v>24</v>
      </c>
      <c r="G1135">
        <v>677</v>
      </c>
      <c r="H1135" s="128" t="s">
        <v>4018</v>
      </c>
      <c r="I1135">
        <v>155</v>
      </c>
      <c r="J1135" s="128" t="s">
        <v>3302</v>
      </c>
      <c r="K1135">
        <v>7.42</v>
      </c>
      <c r="L1135">
        <v>17.5</v>
      </c>
      <c r="M1135" s="128" t="s">
        <v>357</v>
      </c>
      <c r="N1135" s="128" t="s">
        <v>3869</v>
      </c>
      <c r="O1135">
        <v>1</v>
      </c>
      <c r="P1135" s="128" t="s">
        <v>3868</v>
      </c>
      <c r="Q1135">
        <v>2</v>
      </c>
      <c r="R1135" s="128" t="s">
        <v>51</v>
      </c>
      <c r="S1135">
        <v>1</v>
      </c>
      <c r="T1135" s="128" t="s">
        <v>29</v>
      </c>
      <c r="U1135">
        <v>8.35</v>
      </c>
      <c r="V1135">
        <v>4.99</v>
      </c>
    </row>
    <row r="1136" spans="1:22" x14ac:dyDescent="0.25">
      <c r="A1136" s="128" t="s">
        <v>4040</v>
      </c>
      <c r="B1136">
        <v>12</v>
      </c>
      <c r="C1136">
        <v>6</v>
      </c>
      <c r="D1136">
        <v>9</v>
      </c>
      <c r="E1136" s="128" t="s">
        <v>3872</v>
      </c>
      <c r="F1136" s="128" t="s">
        <v>24</v>
      </c>
      <c r="G1136">
        <v>677</v>
      </c>
      <c r="H1136" s="128" t="s">
        <v>4018</v>
      </c>
      <c r="I1136">
        <v>155</v>
      </c>
      <c r="J1136" s="128" t="s">
        <v>3302</v>
      </c>
      <c r="K1136">
        <v>7.42</v>
      </c>
      <c r="L1136">
        <v>17.5</v>
      </c>
      <c r="M1136" s="128" t="s">
        <v>357</v>
      </c>
      <c r="N1136" s="128" t="s">
        <v>3869</v>
      </c>
      <c r="O1136">
        <v>1</v>
      </c>
      <c r="P1136" s="128" t="s">
        <v>3868</v>
      </c>
      <c r="Q1136">
        <v>2</v>
      </c>
      <c r="R1136" s="128" t="s">
        <v>51</v>
      </c>
      <c r="S1136">
        <v>7</v>
      </c>
      <c r="T1136" s="128" t="s">
        <v>35</v>
      </c>
      <c r="U1136">
        <v>18.3</v>
      </c>
      <c r="V1136">
        <v>12.95</v>
      </c>
    </row>
    <row r="1137" spans="1:22" x14ac:dyDescent="0.25">
      <c r="A1137" s="128" t="s">
        <v>4041</v>
      </c>
      <c r="B1137">
        <v>12</v>
      </c>
      <c r="C1137">
        <v>6</v>
      </c>
      <c r="D1137">
        <v>9</v>
      </c>
      <c r="E1137" s="128" t="s">
        <v>3872</v>
      </c>
      <c r="F1137" s="128" t="s">
        <v>24</v>
      </c>
      <c r="G1137">
        <v>677</v>
      </c>
      <c r="H1137" s="128" t="s">
        <v>4018</v>
      </c>
      <c r="I1137">
        <v>155</v>
      </c>
      <c r="J1137" s="128" t="s">
        <v>3302</v>
      </c>
      <c r="K1137">
        <v>7.42</v>
      </c>
      <c r="L1137">
        <v>17.5</v>
      </c>
      <c r="M1137" s="128" t="s">
        <v>357</v>
      </c>
      <c r="N1137" s="128" t="s">
        <v>3869</v>
      </c>
      <c r="O1137">
        <v>1</v>
      </c>
      <c r="P1137" s="128" t="s">
        <v>3868</v>
      </c>
      <c r="Q1137">
        <v>2</v>
      </c>
      <c r="R1137" s="128" t="s">
        <v>51</v>
      </c>
      <c r="S1137">
        <v>8</v>
      </c>
      <c r="T1137" s="128" t="s">
        <v>36</v>
      </c>
      <c r="U1137">
        <v>22.4</v>
      </c>
      <c r="V1137">
        <v>15.85</v>
      </c>
    </row>
    <row r="1138" spans="1:22" x14ac:dyDescent="0.25">
      <c r="A1138" s="128" t="s">
        <v>4042</v>
      </c>
      <c r="B1138">
        <v>13</v>
      </c>
      <c r="C1138">
        <v>7</v>
      </c>
      <c r="D1138">
        <v>9</v>
      </c>
      <c r="E1138" s="128" t="s">
        <v>3872</v>
      </c>
      <c r="F1138" s="128" t="s">
        <v>24</v>
      </c>
      <c r="G1138">
        <v>677</v>
      </c>
      <c r="H1138" s="128" t="s">
        <v>4018</v>
      </c>
      <c r="I1138">
        <v>155</v>
      </c>
      <c r="J1138" s="128" t="s">
        <v>3302</v>
      </c>
      <c r="K1138">
        <v>7.42</v>
      </c>
      <c r="L1138">
        <v>17.5</v>
      </c>
      <c r="M1138" s="128" t="s">
        <v>357</v>
      </c>
      <c r="N1138" s="128" t="s">
        <v>3869</v>
      </c>
      <c r="O1138">
        <v>1</v>
      </c>
      <c r="P1138" s="128" t="s">
        <v>3868</v>
      </c>
      <c r="Q1138">
        <v>2</v>
      </c>
      <c r="R1138" s="128" t="s">
        <v>51</v>
      </c>
      <c r="S1138">
        <v>3</v>
      </c>
      <c r="T1138" s="128" t="s">
        <v>31</v>
      </c>
      <c r="U1138">
        <v>3.63</v>
      </c>
      <c r="V1138">
        <v>3.15</v>
      </c>
    </row>
    <row r="1139" spans="1:22" x14ac:dyDescent="0.25">
      <c r="A1139" s="128" t="s">
        <v>4043</v>
      </c>
      <c r="B1139">
        <v>13</v>
      </c>
      <c r="C1139">
        <v>7</v>
      </c>
      <c r="D1139">
        <v>9</v>
      </c>
      <c r="E1139" s="128" t="s">
        <v>3872</v>
      </c>
      <c r="F1139" s="128" t="s">
        <v>24</v>
      </c>
      <c r="G1139">
        <v>677</v>
      </c>
      <c r="H1139" s="128" t="s">
        <v>4018</v>
      </c>
      <c r="I1139">
        <v>155</v>
      </c>
      <c r="J1139" s="128" t="s">
        <v>3302</v>
      </c>
      <c r="K1139">
        <v>7.42</v>
      </c>
      <c r="L1139">
        <v>17.5</v>
      </c>
      <c r="M1139" s="128" t="s">
        <v>357</v>
      </c>
      <c r="N1139" s="128" t="s">
        <v>3869</v>
      </c>
      <c r="O1139">
        <v>1</v>
      </c>
      <c r="P1139" s="128" t="s">
        <v>3868</v>
      </c>
      <c r="Q1139">
        <v>2</v>
      </c>
      <c r="R1139" s="128" t="s">
        <v>51</v>
      </c>
      <c r="S1139">
        <v>4</v>
      </c>
      <c r="T1139" s="128" t="s">
        <v>32</v>
      </c>
      <c r="U1139">
        <v>4.0999999999999996</v>
      </c>
      <c r="V1139">
        <v>3.73</v>
      </c>
    </row>
    <row r="1140" spans="1:22" x14ac:dyDescent="0.25">
      <c r="A1140" s="128" t="s">
        <v>4044</v>
      </c>
      <c r="B1140">
        <v>13</v>
      </c>
      <c r="C1140">
        <v>7</v>
      </c>
      <c r="D1140">
        <v>9</v>
      </c>
      <c r="E1140" s="128" t="s">
        <v>3872</v>
      </c>
      <c r="F1140" s="128" t="s">
        <v>24</v>
      </c>
      <c r="G1140">
        <v>677</v>
      </c>
      <c r="H1140" s="128" t="s">
        <v>4018</v>
      </c>
      <c r="I1140">
        <v>155</v>
      </c>
      <c r="J1140" s="128" t="s">
        <v>3302</v>
      </c>
      <c r="K1140">
        <v>7.42</v>
      </c>
      <c r="L1140">
        <v>17.5</v>
      </c>
      <c r="M1140" s="128" t="s">
        <v>357</v>
      </c>
      <c r="N1140" s="128" t="s">
        <v>3869</v>
      </c>
      <c r="O1140">
        <v>1</v>
      </c>
      <c r="P1140" s="128" t="s">
        <v>3868</v>
      </c>
      <c r="Q1140">
        <v>2</v>
      </c>
      <c r="R1140" s="128" t="s">
        <v>51</v>
      </c>
      <c r="S1140">
        <v>6</v>
      </c>
      <c r="T1140" s="128" t="s">
        <v>34</v>
      </c>
      <c r="U1140">
        <v>1.21</v>
      </c>
      <c r="V1140">
        <v>2.0099999999999998</v>
      </c>
    </row>
    <row r="1141" spans="1:22" x14ac:dyDescent="0.25">
      <c r="A1141" s="128" t="s">
        <v>4045</v>
      </c>
      <c r="B1141">
        <v>13</v>
      </c>
      <c r="C1141">
        <v>7</v>
      </c>
      <c r="D1141">
        <v>9</v>
      </c>
      <c r="E1141" s="128" t="s">
        <v>3872</v>
      </c>
      <c r="F1141" s="128" t="s">
        <v>24</v>
      </c>
      <c r="G1141">
        <v>677</v>
      </c>
      <c r="H1141" s="128" t="s">
        <v>4018</v>
      </c>
      <c r="I1141">
        <v>155</v>
      </c>
      <c r="J1141" s="128" t="s">
        <v>3302</v>
      </c>
      <c r="K1141">
        <v>7.42</v>
      </c>
      <c r="L1141">
        <v>17.5</v>
      </c>
      <c r="M1141" s="128" t="s">
        <v>357</v>
      </c>
      <c r="N1141" s="128" t="s">
        <v>3869</v>
      </c>
      <c r="O1141">
        <v>1</v>
      </c>
      <c r="P1141" s="128" t="s">
        <v>3868</v>
      </c>
      <c r="Q1141">
        <v>2</v>
      </c>
      <c r="R1141" s="128" t="s">
        <v>51</v>
      </c>
      <c r="S1141">
        <v>2</v>
      </c>
      <c r="T1141" s="128" t="s">
        <v>30</v>
      </c>
      <c r="U1141">
        <v>1.82</v>
      </c>
      <c r="V1141">
        <v>2.5499999999999998</v>
      </c>
    </row>
    <row r="1142" spans="1:22" x14ac:dyDescent="0.25">
      <c r="A1142" s="128" t="s">
        <v>4046</v>
      </c>
      <c r="B1142">
        <v>13</v>
      </c>
      <c r="C1142">
        <v>7</v>
      </c>
      <c r="D1142">
        <v>9</v>
      </c>
      <c r="E1142" s="128" t="s">
        <v>3872</v>
      </c>
      <c r="F1142" s="128" t="s">
        <v>24</v>
      </c>
      <c r="G1142">
        <v>677</v>
      </c>
      <c r="H1142" s="128" t="s">
        <v>4018</v>
      </c>
      <c r="I1142">
        <v>155</v>
      </c>
      <c r="J1142" s="128" t="s">
        <v>3302</v>
      </c>
      <c r="K1142">
        <v>7.42</v>
      </c>
      <c r="L1142">
        <v>17.5</v>
      </c>
      <c r="M1142" s="128" t="s">
        <v>357</v>
      </c>
      <c r="N1142" s="128" t="s">
        <v>3869</v>
      </c>
      <c r="O1142">
        <v>1</v>
      </c>
      <c r="P1142" s="128" t="s">
        <v>3868</v>
      </c>
      <c r="Q1142">
        <v>2</v>
      </c>
      <c r="R1142" s="128" t="s">
        <v>51</v>
      </c>
      <c r="S1142">
        <v>5</v>
      </c>
      <c r="T1142" s="128" t="s">
        <v>33</v>
      </c>
      <c r="U1142">
        <v>3.28</v>
      </c>
      <c r="V1142">
        <v>3.12</v>
      </c>
    </row>
    <row r="1143" spans="1:22" x14ac:dyDescent="0.25">
      <c r="A1143" s="128" t="s">
        <v>4047</v>
      </c>
      <c r="B1143">
        <v>13</v>
      </c>
      <c r="C1143">
        <v>7</v>
      </c>
      <c r="D1143">
        <v>9</v>
      </c>
      <c r="E1143" s="128" t="s">
        <v>3872</v>
      </c>
      <c r="F1143" s="128" t="s">
        <v>24</v>
      </c>
      <c r="G1143">
        <v>677</v>
      </c>
      <c r="H1143" s="128" t="s">
        <v>4018</v>
      </c>
      <c r="I1143">
        <v>155</v>
      </c>
      <c r="J1143" s="128" t="s">
        <v>3302</v>
      </c>
      <c r="K1143">
        <v>7.42</v>
      </c>
      <c r="L1143">
        <v>17.5</v>
      </c>
      <c r="M1143" s="128" t="s">
        <v>357</v>
      </c>
      <c r="N1143" s="128" t="s">
        <v>3869</v>
      </c>
      <c r="O1143">
        <v>1</v>
      </c>
      <c r="P1143" s="128" t="s">
        <v>3868</v>
      </c>
      <c r="Q1143">
        <v>2</v>
      </c>
      <c r="R1143" s="128" t="s">
        <v>51</v>
      </c>
      <c r="S1143">
        <v>1</v>
      </c>
      <c r="T1143" s="128" t="s">
        <v>29</v>
      </c>
      <c r="U1143">
        <v>8.35</v>
      </c>
      <c r="V1143">
        <v>4.99</v>
      </c>
    </row>
    <row r="1144" spans="1:22" x14ac:dyDescent="0.25">
      <c r="A1144" s="128" t="s">
        <v>4048</v>
      </c>
      <c r="B1144">
        <v>13</v>
      </c>
      <c r="C1144">
        <v>7</v>
      </c>
      <c r="D1144">
        <v>9</v>
      </c>
      <c r="E1144" s="128" t="s">
        <v>3872</v>
      </c>
      <c r="F1144" s="128" t="s">
        <v>24</v>
      </c>
      <c r="G1144">
        <v>677</v>
      </c>
      <c r="H1144" s="128" t="s">
        <v>4018</v>
      </c>
      <c r="I1144">
        <v>155</v>
      </c>
      <c r="J1144" s="128" t="s">
        <v>3302</v>
      </c>
      <c r="K1144">
        <v>7.42</v>
      </c>
      <c r="L1144">
        <v>17.5</v>
      </c>
      <c r="M1144" s="128" t="s">
        <v>357</v>
      </c>
      <c r="N1144" s="128" t="s">
        <v>3869</v>
      </c>
      <c r="O1144">
        <v>1</v>
      </c>
      <c r="P1144" s="128" t="s">
        <v>3868</v>
      </c>
      <c r="Q1144">
        <v>2</v>
      </c>
      <c r="R1144" s="128" t="s">
        <v>51</v>
      </c>
      <c r="S1144">
        <v>7</v>
      </c>
      <c r="T1144" s="128" t="s">
        <v>35</v>
      </c>
      <c r="U1144">
        <v>18.3</v>
      </c>
      <c r="V1144">
        <v>12.95</v>
      </c>
    </row>
    <row r="1145" spans="1:22" x14ac:dyDescent="0.25">
      <c r="A1145" s="128" t="s">
        <v>4049</v>
      </c>
      <c r="B1145">
        <v>13</v>
      </c>
      <c r="C1145">
        <v>7</v>
      </c>
      <c r="D1145">
        <v>9</v>
      </c>
      <c r="E1145" s="128" t="s">
        <v>3872</v>
      </c>
      <c r="F1145" s="128" t="s">
        <v>24</v>
      </c>
      <c r="G1145">
        <v>677</v>
      </c>
      <c r="H1145" s="128" t="s">
        <v>4018</v>
      </c>
      <c r="I1145">
        <v>155</v>
      </c>
      <c r="J1145" s="128" t="s">
        <v>3302</v>
      </c>
      <c r="K1145">
        <v>7.42</v>
      </c>
      <c r="L1145">
        <v>17.5</v>
      </c>
      <c r="M1145" s="128" t="s">
        <v>357</v>
      </c>
      <c r="N1145" s="128" t="s">
        <v>3869</v>
      </c>
      <c r="O1145">
        <v>1</v>
      </c>
      <c r="P1145" s="128" t="s">
        <v>3868</v>
      </c>
      <c r="Q1145">
        <v>2</v>
      </c>
      <c r="R1145" s="128" t="s">
        <v>51</v>
      </c>
      <c r="S1145">
        <v>8</v>
      </c>
      <c r="T1145" s="128" t="s">
        <v>36</v>
      </c>
      <c r="U1145">
        <v>22.4</v>
      </c>
      <c r="V1145">
        <v>15.85</v>
      </c>
    </row>
    <row r="1146" spans="1:22" x14ac:dyDescent="0.25">
      <c r="A1146" s="128" t="s">
        <v>4050</v>
      </c>
      <c r="B1146">
        <v>14</v>
      </c>
      <c r="C1146">
        <v>8</v>
      </c>
      <c r="D1146">
        <v>9</v>
      </c>
      <c r="E1146" s="128" t="s">
        <v>3872</v>
      </c>
      <c r="F1146" s="128" t="s">
        <v>24</v>
      </c>
      <c r="G1146">
        <v>677</v>
      </c>
      <c r="H1146" s="128" t="s">
        <v>4018</v>
      </c>
      <c r="I1146">
        <v>155</v>
      </c>
      <c r="J1146" s="128" t="s">
        <v>3302</v>
      </c>
      <c r="K1146">
        <v>7.42</v>
      </c>
      <c r="L1146">
        <v>17.5</v>
      </c>
      <c r="M1146" s="128" t="s">
        <v>357</v>
      </c>
      <c r="N1146" s="128" t="s">
        <v>3869</v>
      </c>
      <c r="O1146">
        <v>1</v>
      </c>
      <c r="P1146" s="128" t="s">
        <v>3868</v>
      </c>
      <c r="Q1146">
        <v>2</v>
      </c>
      <c r="R1146" s="128" t="s">
        <v>51</v>
      </c>
      <c r="S1146">
        <v>3</v>
      </c>
      <c r="T1146" s="128" t="s">
        <v>31</v>
      </c>
      <c r="U1146">
        <v>3.63</v>
      </c>
      <c r="V1146">
        <v>3.15</v>
      </c>
    </row>
    <row r="1147" spans="1:22" x14ac:dyDescent="0.25">
      <c r="A1147" s="128" t="s">
        <v>4051</v>
      </c>
      <c r="B1147">
        <v>14</v>
      </c>
      <c r="C1147">
        <v>8</v>
      </c>
      <c r="D1147">
        <v>9</v>
      </c>
      <c r="E1147" s="128" t="s">
        <v>3872</v>
      </c>
      <c r="F1147" s="128" t="s">
        <v>24</v>
      </c>
      <c r="G1147">
        <v>677</v>
      </c>
      <c r="H1147" s="128" t="s">
        <v>4018</v>
      </c>
      <c r="I1147">
        <v>155</v>
      </c>
      <c r="J1147" s="128" t="s">
        <v>3302</v>
      </c>
      <c r="K1147">
        <v>7.42</v>
      </c>
      <c r="L1147">
        <v>17.5</v>
      </c>
      <c r="M1147" s="128" t="s">
        <v>357</v>
      </c>
      <c r="N1147" s="128" t="s">
        <v>3869</v>
      </c>
      <c r="O1147">
        <v>1</v>
      </c>
      <c r="P1147" s="128" t="s">
        <v>3868</v>
      </c>
      <c r="Q1147">
        <v>2</v>
      </c>
      <c r="R1147" s="128" t="s">
        <v>51</v>
      </c>
      <c r="S1147">
        <v>4</v>
      </c>
      <c r="T1147" s="128" t="s">
        <v>32</v>
      </c>
      <c r="U1147">
        <v>4.0999999999999996</v>
      </c>
      <c r="V1147">
        <v>3.73</v>
      </c>
    </row>
    <row r="1148" spans="1:22" x14ac:dyDescent="0.25">
      <c r="A1148" s="128" t="s">
        <v>4052</v>
      </c>
      <c r="B1148">
        <v>14</v>
      </c>
      <c r="C1148">
        <v>8</v>
      </c>
      <c r="D1148">
        <v>9</v>
      </c>
      <c r="E1148" s="128" t="s">
        <v>3872</v>
      </c>
      <c r="F1148" s="128" t="s">
        <v>24</v>
      </c>
      <c r="G1148">
        <v>677</v>
      </c>
      <c r="H1148" s="128" t="s">
        <v>4018</v>
      </c>
      <c r="I1148">
        <v>155</v>
      </c>
      <c r="J1148" s="128" t="s">
        <v>3302</v>
      </c>
      <c r="K1148">
        <v>7.42</v>
      </c>
      <c r="L1148">
        <v>17.5</v>
      </c>
      <c r="M1148" s="128" t="s">
        <v>357</v>
      </c>
      <c r="N1148" s="128" t="s">
        <v>3869</v>
      </c>
      <c r="O1148">
        <v>1</v>
      </c>
      <c r="P1148" s="128" t="s">
        <v>3868</v>
      </c>
      <c r="Q1148">
        <v>2</v>
      </c>
      <c r="R1148" s="128" t="s">
        <v>51</v>
      </c>
      <c r="S1148">
        <v>6</v>
      </c>
      <c r="T1148" s="128" t="s">
        <v>34</v>
      </c>
      <c r="U1148">
        <v>1.21</v>
      </c>
      <c r="V1148">
        <v>2.0099999999999998</v>
      </c>
    </row>
    <row r="1149" spans="1:22" x14ac:dyDescent="0.25">
      <c r="A1149" s="128" t="s">
        <v>4053</v>
      </c>
      <c r="B1149">
        <v>14</v>
      </c>
      <c r="C1149">
        <v>8</v>
      </c>
      <c r="D1149">
        <v>9</v>
      </c>
      <c r="E1149" s="128" t="s">
        <v>3872</v>
      </c>
      <c r="F1149" s="128" t="s">
        <v>24</v>
      </c>
      <c r="G1149">
        <v>677</v>
      </c>
      <c r="H1149" s="128" t="s">
        <v>4018</v>
      </c>
      <c r="I1149">
        <v>155</v>
      </c>
      <c r="J1149" s="128" t="s">
        <v>3302</v>
      </c>
      <c r="K1149">
        <v>7.42</v>
      </c>
      <c r="L1149">
        <v>17.5</v>
      </c>
      <c r="M1149" s="128" t="s">
        <v>357</v>
      </c>
      <c r="N1149" s="128" t="s">
        <v>3869</v>
      </c>
      <c r="O1149">
        <v>1</v>
      </c>
      <c r="P1149" s="128" t="s">
        <v>3868</v>
      </c>
      <c r="Q1149">
        <v>2</v>
      </c>
      <c r="R1149" s="128" t="s">
        <v>51</v>
      </c>
      <c r="S1149">
        <v>2</v>
      </c>
      <c r="T1149" s="128" t="s">
        <v>30</v>
      </c>
      <c r="U1149">
        <v>1.82</v>
      </c>
      <c r="V1149">
        <v>2.5499999999999998</v>
      </c>
    </row>
    <row r="1150" spans="1:22" x14ac:dyDescent="0.25">
      <c r="A1150" s="128" t="s">
        <v>4054</v>
      </c>
      <c r="B1150">
        <v>14</v>
      </c>
      <c r="C1150">
        <v>8</v>
      </c>
      <c r="D1150">
        <v>9</v>
      </c>
      <c r="E1150" s="128" t="s">
        <v>3872</v>
      </c>
      <c r="F1150" s="128" t="s">
        <v>24</v>
      </c>
      <c r="G1150">
        <v>677</v>
      </c>
      <c r="H1150" s="128" t="s">
        <v>4018</v>
      </c>
      <c r="I1150">
        <v>155</v>
      </c>
      <c r="J1150" s="128" t="s">
        <v>3302</v>
      </c>
      <c r="K1150">
        <v>7.42</v>
      </c>
      <c r="L1150">
        <v>17.5</v>
      </c>
      <c r="M1150" s="128" t="s">
        <v>357</v>
      </c>
      <c r="N1150" s="128" t="s">
        <v>3869</v>
      </c>
      <c r="O1150">
        <v>1</v>
      </c>
      <c r="P1150" s="128" t="s">
        <v>3868</v>
      </c>
      <c r="Q1150">
        <v>2</v>
      </c>
      <c r="R1150" s="128" t="s">
        <v>51</v>
      </c>
      <c r="S1150">
        <v>5</v>
      </c>
      <c r="T1150" s="128" t="s">
        <v>33</v>
      </c>
      <c r="U1150">
        <v>3.28</v>
      </c>
      <c r="V1150">
        <v>3.12</v>
      </c>
    </row>
    <row r="1151" spans="1:22" x14ac:dyDescent="0.25">
      <c r="A1151" s="128" t="s">
        <v>4055</v>
      </c>
      <c r="B1151">
        <v>14</v>
      </c>
      <c r="C1151">
        <v>8</v>
      </c>
      <c r="D1151">
        <v>9</v>
      </c>
      <c r="E1151" s="128" t="s">
        <v>3872</v>
      </c>
      <c r="F1151" s="128" t="s">
        <v>24</v>
      </c>
      <c r="G1151">
        <v>677</v>
      </c>
      <c r="H1151" s="128" t="s">
        <v>4018</v>
      </c>
      <c r="I1151">
        <v>155</v>
      </c>
      <c r="J1151" s="128" t="s">
        <v>3302</v>
      </c>
      <c r="K1151">
        <v>7.42</v>
      </c>
      <c r="L1151">
        <v>17.5</v>
      </c>
      <c r="M1151" s="128" t="s">
        <v>357</v>
      </c>
      <c r="N1151" s="128" t="s">
        <v>3869</v>
      </c>
      <c r="O1151">
        <v>1</v>
      </c>
      <c r="P1151" s="128" t="s">
        <v>3868</v>
      </c>
      <c r="Q1151">
        <v>2</v>
      </c>
      <c r="R1151" s="128" t="s">
        <v>51</v>
      </c>
      <c r="S1151">
        <v>1</v>
      </c>
      <c r="T1151" s="128" t="s">
        <v>29</v>
      </c>
      <c r="U1151">
        <v>8.35</v>
      </c>
      <c r="V1151">
        <v>4.99</v>
      </c>
    </row>
    <row r="1152" spans="1:22" x14ac:dyDescent="0.25">
      <c r="A1152" s="128" t="s">
        <v>4056</v>
      </c>
      <c r="B1152">
        <v>14</v>
      </c>
      <c r="C1152">
        <v>8</v>
      </c>
      <c r="D1152">
        <v>9</v>
      </c>
      <c r="E1152" s="128" t="s">
        <v>3872</v>
      </c>
      <c r="F1152" s="128" t="s">
        <v>24</v>
      </c>
      <c r="G1152">
        <v>677</v>
      </c>
      <c r="H1152" s="128" t="s">
        <v>4018</v>
      </c>
      <c r="I1152">
        <v>155</v>
      </c>
      <c r="J1152" s="128" t="s">
        <v>3302</v>
      </c>
      <c r="K1152">
        <v>7.42</v>
      </c>
      <c r="L1152">
        <v>17.5</v>
      </c>
      <c r="M1152" s="128" t="s">
        <v>357</v>
      </c>
      <c r="N1152" s="128" t="s">
        <v>3869</v>
      </c>
      <c r="O1152">
        <v>1</v>
      </c>
      <c r="P1152" s="128" t="s">
        <v>3868</v>
      </c>
      <c r="Q1152">
        <v>2</v>
      </c>
      <c r="R1152" s="128" t="s">
        <v>51</v>
      </c>
      <c r="S1152">
        <v>7</v>
      </c>
      <c r="T1152" s="128" t="s">
        <v>35</v>
      </c>
      <c r="U1152">
        <v>18.3</v>
      </c>
      <c r="V1152">
        <v>12.95</v>
      </c>
    </row>
    <row r="1153" spans="1:22" x14ac:dyDescent="0.25">
      <c r="A1153" s="128" t="s">
        <v>4057</v>
      </c>
      <c r="B1153">
        <v>14</v>
      </c>
      <c r="C1153">
        <v>8</v>
      </c>
      <c r="D1153">
        <v>9</v>
      </c>
      <c r="E1153" s="128" t="s">
        <v>3872</v>
      </c>
      <c r="F1153" s="128" t="s">
        <v>24</v>
      </c>
      <c r="G1153">
        <v>677</v>
      </c>
      <c r="H1153" s="128" t="s">
        <v>4018</v>
      </c>
      <c r="I1153">
        <v>155</v>
      </c>
      <c r="J1153" s="128" t="s">
        <v>3302</v>
      </c>
      <c r="K1153">
        <v>7.42</v>
      </c>
      <c r="L1153">
        <v>17.5</v>
      </c>
      <c r="M1153" s="128" t="s">
        <v>357</v>
      </c>
      <c r="N1153" s="128" t="s">
        <v>3869</v>
      </c>
      <c r="O1153">
        <v>1</v>
      </c>
      <c r="P1153" s="128" t="s">
        <v>3868</v>
      </c>
      <c r="Q1153">
        <v>2</v>
      </c>
      <c r="R1153" s="128" t="s">
        <v>51</v>
      </c>
      <c r="S1153">
        <v>8</v>
      </c>
      <c r="T1153" s="128" t="s">
        <v>36</v>
      </c>
      <c r="U1153">
        <v>22.4</v>
      </c>
      <c r="V1153">
        <v>15.85</v>
      </c>
    </row>
    <row r="1154" spans="1:22" x14ac:dyDescent="0.25">
      <c r="A1154" s="128" t="s">
        <v>4058</v>
      </c>
      <c r="B1154">
        <v>15</v>
      </c>
      <c r="C1154">
        <v>9</v>
      </c>
      <c r="D1154">
        <v>9</v>
      </c>
      <c r="E1154" s="128" t="s">
        <v>3872</v>
      </c>
      <c r="F1154" s="128" t="s">
        <v>24</v>
      </c>
      <c r="G1154">
        <v>677</v>
      </c>
      <c r="H1154" s="128" t="s">
        <v>4018</v>
      </c>
      <c r="I1154">
        <v>155</v>
      </c>
      <c r="J1154" s="128" t="s">
        <v>3302</v>
      </c>
      <c r="K1154">
        <v>7.42</v>
      </c>
      <c r="L1154">
        <v>17.5</v>
      </c>
      <c r="M1154" s="128" t="s">
        <v>357</v>
      </c>
      <c r="N1154" s="128" t="s">
        <v>3869</v>
      </c>
      <c r="O1154">
        <v>1</v>
      </c>
      <c r="P1154" s="128" t="s">
        <v>3868</v>
      </c>
      <c r="Q1154">
        <v>2</v>
      </c>
      <c r="R1154" s="128" t="s">
        <v>51</v>
      </c>
      <c r="S1154">
        <v>3</v>
      </c>
      <c r="T1154" s="128" t="s">
        <v>31</v>
      </c>
      <c r="U1154">
        <v>3.63</v>
      </c>
      <c r="V1154">
        <v>3.15</v>
      </c>
    </row>
    <row r="1155" spans="1:22" x14ac:dyDescent="0.25">
      <c r="A1155" s="128" t="s">
        <v>4059</v>
      </c>
      <c r="B1155">
        <v>15</v>
      </c>
      <c r="C1155">
        <v>9</v>
      </c>
      <c r="D1155">
        <v>9</v>
      </c>
      <c r="E1155" s="128" t="s">
        <v>3872</v>
      </c>
      <c r="F1155" s="128" t="s">
        <v>24</v>
      </c>
      <c r="G1155">
        <v>677</v>
      </c>
      <c r="H1155" s="128" t="s">
        <v>4018</v>
      </c>
      <c r="I1155">
        <v>155</v>
      </c>
      <c r="J1155" s="128" t="s">
        <v>3302</v>
      </c>
      <c r="K1155">
        <v>7.42</v>
      </c>
      <c r="L1155">
        <v>17.5</v>
      </c>
      <c r="M1155" s="128" t="s">
        <v>357</v>
      </c>
      <c r="N1155" s="128" t="s">
        <v>3869</v>
      </c>
      <c r="O1155">
        <v>1</v>
      </c>
      <c r="P1155" s="128" t="s">
        <v>3868</v>
      </c>
      <c r="Q1155">
        <v>2</v>
      </c>
      <c r="R1155" s="128" t="s">
        <v>51</v>
      </c>
      <c r="S1155">
        <v>4</v>
      </c>
      <c r="T1155" s="128" t="s">
        <v>32</v>
      </c>
      <c r="U1155">
        <v>4.0999999999999996</v>
      </c>
      <c r="V1155">
        <v>3.73</v>
      </c>
    </row>
    <row r="1156" spans="1:22" x14ac:dyDescent="0.25">
      <c r="A1156" s="128" t="s">
        <v>4060</v>
      </c>
      <c r="B1156">
        <v>15</v>
      </c>
      <c r="C1156">
        <v>9</v>
      </c>
      <c r="D1156">
        <v>9</v>
      </c>
      <c r="E1156" s="128" t="s">
        <v>3872</v>
      </c>
      <c r="F1156" s="128" t="s">
        <v>24</v>
      </c>
      <c r="G1156">
        <v>677</v>
      </c>
      <c r="H1156" s="128" t="s">
        <v>4018</v>
      </c>
      <c r="I1156">
        <v>155</v>
      </c>
      <c r="J1156" s="128" t="s">
        <v>3302</v>
      </c>
      <c r="K1156">
        <v>7.42</v>
      </c>
      <c r="L1156">
        <v>17.5</v>
      </c>
      <c r="M1156" s="128" t="s">
        <v>357</v>
      </c>
      <c r="N1156" s="128" t="s">
        <v>3869</v>
      </c>
      <c r="O1156">
        <v>1</v>
      </c>
      <c r="P1156" s="128" t="s">
        <v>3868</v>
      </c>
      <c r="Q1156">
        <v>2</v>
      </c>
      <c r="R1156" s="128" t="s">
        <v>51</v>
      </c>
      <c r="S1156">
        <v>6</v>
      </c>
      <c r="T1156" s="128" t="s">
        <v>34</v>
      </c>
      <c r="U1156">
        <v>1.21</v>
      </c>
      <c r="V1156">
        <v>2.0099999999999998</v>
      </c>
    </row>
    <row r="1157" spans="1:22" x14ac:dyDescent="0.25">
      <c r="A1157" s="128" t="s">
        <v>4061</v>
      </c>
      <c r="B1157">
        <v>15</v>
      </c>
      <c r="C1157">
        <v>9</v>
      </c>
      <c r="D1157">
        <v>9</v>
      </c>
      <c r="E1157" s="128" t="s">
        <v>3872</v>
      </c>
      <c r="F1157" s="128" t="s">
        <v>24</v>
      </c>
      <c r="G1157">
        <v>677</v>
      </c>
      <c r="H1157" s="128" t="s">
        <v>4018</v>
      </c>
      <c r="I1157">
        <v>155</v>
      </c>
      <c r="J1157" s="128" t="s">
        <v>3302</v>
      </c>
      <c r="K1157">
        <v>7.42</v>
      </c>
      <c r="L1157">
        <v>17.5</v>
      </c>
      <c r="M1157" s="128" t="s">
        <v>357</v>
      </c>
      <c r="N1157" s="128" t="s">
        <v>3869</v>
      </c>
      <c r="O1157">
        <v>1</v>
      </c>
      <c r="P1157" s="128" t="s">
        <v>3868</v>
      </c>
      <c r="Q1157">
        <v>2</v>
      </c>
      <c r="R1157" s="128" t="s">
        <v>51</v>
      </c>
      <c r="S1157">
        <v>2</v>
      </c>
      <c r="T1157" s="128" t="s">
        <v>30</v>
      </c>
      <c r="U1157">
        <v>1.82</v>
      </c>
      <c r="V1157">
        <v>2.5499999999999998</v>
      </c>
    </row>
    <row r="1158" spans="1:22" x14ac:dyDescent="0.25">
      <c r="A1158" s="128" t="s">
        <v>4062</v>
      </c>
      <c r="B1158">
        <v>15</v>
      </c>
      <c r="C1158">
        <v>9</v>
      </c>
      <c r="D1158">
        <v>9</v>
      </c>
      <c r="E1158" s="128" t="s">
        <v>3872</v>
      </c>
      <c r="F1158" s="128" t="s">
        <v>24</v>
      </c>
      <c r="G1158">
        <v>677</v>
      </c>
      <c r="H1158" s="128" t="s">
        <v>4018</v>
      </c>
      <c r="I1158">
        <v>155</v>
      </c>
      <c r="J1158" s="128" t="s">
        <v>3302</v>
      </c>
      <c r="K1158">
        <v>7.42</v>
      </c>
      <c r="L1158">
        <v>17.5</v>
      </c>
      <c r="M1158" s="128" t="s">
        <v>357</v>
      </c>
      <c r="N1158" s="128" t="s">
        <v>3869</v>
      </c>
      <c r="O1158">
        <v>1</v>
      </c>
      <c r="P1158" s="128" t="s">
        <v>3868</v>
      </c>
      <c r="Q1158">
        <v>2</v>
      </c>
      <c r="R1158" s="128" t="s">
        <v>51</v>
      </c>
      <c r="S1158">
        <v>5</v>
      </c>
      <c r="T1158" s="128" t="s">
        <v>33</v>
      </c>
      <c r="U1158">
        <v>3.28</v>
      </c>
      <c r="V1158">
        <v>3.12</v>
      </c>
    </row>
    <row r="1159" spans="1:22" x14ac:dyDescent="0.25">
      <c r="A1159" s="128" t="s">
        <v>4063</v>
      </c>
      <c r="B1159">
        <v>15</v>
      </c>
      <c r="C1159">
        <v>9</v>
      </c>
      <c r="D1159">
        <v>9</v>
      </c>
      <c r="E1159" s="128" t="s">
        <v>3872</v>
      </c>
      <c r="F1159" s="128" t="s">
        <v>24</v>
      </c>
      <c r="G1159">
        <v>677</v>
      </c>
      <c r="H1159" s="128" t="s">
        <v>4018</v>
      </c>
      <c r="I1159">
        <v>155</v>
      </c>
      <c r="J1159" s="128" t="s">
        <v>3302</v>
      </c>
      <c r="K1159">
        <v>7.42</v>
      </c>
      <c r="L1159">
        <v>17.5</v>
      </c>
      <c r="M1159" s="128" t="s">
        <v>357</v>
      </c>
      <c r="N1159" s="128" t="s">
        <v>3869</v>
      </c>
      <c r="O1159">
        <v>1</v>
      </c>
      <c r="P1159" s="128" t="s">
        <v>3868</v>
      </c>
      <c r="Q1159">
        <v>2</v>
      </c>
      <c r="R1159" s="128" t="s">
        <v>51</v>
      </c>
      <c r="S1159">
        <v>1</v>
      </c>
      <c r="T1159" s="128" t="s">
        <v>29</v>
      </c>
      <c r="U1159">
        <v>8.35</v>
      </c>
      <c r="V1159">
        <v>4.99</v>
      </c>
    </row>
    <row r="1160" spans="1:22" x14ac:dyDescent="0.25">
      <c r="A1160" s="128" t="s">
        <v>4064</v>
      </c>
      <c r="B1160">
        <v>15</v>
      </c>
      <c r="C1160">
        <v>9</v>
      </c>
      <c r="D1160">
        <v>9</v>
      </c>
      <c r="E1160" s="128" t="s">
        <v>3872</v>
      </c>
      <c r="F1160" s="128" t="s">
        <v>24</v>
      </c>
      <c r="G1160">
        <v>677</v>
      </c>
      <c r="H1160" s="128" t="s">
        <v>4018</v>
      </c>
      <c r="I1160">
        <v>155</v>
      </c>
      <c r="J1160" s="128" t="s">
        <v>3302</v>
      </c>
      <c r="K1160">
        <v>7.42</v>
      </c>
      <c r="L1160">
        <v>17.5</v>
      </c>
      <c r="M1160" s="128" t="s">
        <v>357</v>
      </c>
      <c r="N1160" s="128" t="s">
        <v>3869</v>
      </c>
      <c r="O1160">
        <v>1</v>
      </c>
      <c r="P1160" s="128" t="s">
        <v>3868</v>
      </c>
      <c r="Q1160">
        <v>2</v>
      </c>
      <c r="R1160" s="128" t="s">
        <v>51</v>
      </c>
      <c r="S1160">
        <v>7</v>
      </c>
      <c r="T1160" s="128" t="s">
        <v>35</v>
      </c>
      <c r="U1160">
        <v>18.3</v>
      </c>
      <c r="V1160">
        <v>12.95</v>
      </c>
    </row>
    <row r="1161" spans="1:22" x14ac:dyDescent="0.25">
      <c r="A1161" s="128" t="s">
        <v>4065</v>
      </c>
      <c r="B1161">
        <v>15</v>
      </c>
      <c r="C1161">
        <v>9</v>
      </c>
      <c r="D1161">
        <v>9</v>
      </c>
      <c r="E1161" s="128" t="s">
        <v>3872</v>
      </c>
      <c r="F1161" s="128" t="s">
        <v>24</v>
      </c>
      <c r="G1161">
        <v>677</v>
      </c>
      <c r="H1161" s="128" t="s">
        <v>4018</v>
      </c>
      <c r="I1161">
        <v>155</v>
      </c>
      <c r="J1161" s="128" t="s">
        <v>3302</v>
      </c>
      <c r="K1161">
        <v>7.42</v>
      </c>
      <c r="L1161">
        <v>17.5</v>
      </c>
      <c r="M1161" s="128" t="s">
        <v>357</v>
      </c>
      <c r="N1161" s="128" t="s">
        <v>3869</v>
      </c>
      <c r="O1161">
        <v>1</v>
      </c>
      <c r="P1161" s="128" t="s">
        <v>3868</v>
      </c>
      <c r="Q1161">
        <v>2</v>
      </c>
      <c r="R1161" s="128" t="s">
        <v>51</v>
      </c>
      <c r="S1161">
        <v>8</v>
      </c>
      <c r="T1161" s="128" t="s">
        <v>36</v>
      </c>
      <c r="U1161">
        <v>22.4</v>
      </c>
      <c r="V1161">
        <v>15.85</v>
      </c>
    </row>
    <row r="1162" spans="1:22" x14ac:dyDescent="0.25">
      <c r="A1162" s="128" t="s">
        <v>4066</v>
      </c>
      <c r="B1162">
        <v>16</v>
      </c>
      <c r="C1162">
        <v>10</v>
      </c>
      <c r="D1162">
        <v>9</v>
      </c>
      <c r="E1162" s="128" t="s">
        <v>3872</v>
      </c>
      <c r="F1162" s="128" t="s">
        <v>24</v>
      </c>
      <c r="G1162">
        <v>677</v>
      </c>
      <c r="H1162" s="128" t="s">
        <v>4018</v>
      </c>
      <c r="I1162">
        <v>155</v>
      </c>
      <c r="J1162" s="128" t="s">
        <v>3302</v>
      </c>
      <c r="K1162">
        <v>7.42</v>
      </c>
      <c r="L1162">
        <v>17.5</v>
      </c>
      <c r="M1162" s="128" t="s">
        <v>357</v>
      </c>
      <c r="N1162" s="128" t="s">
        <v>3869</v>
      </c>
      <c r="O1162">
        <v>1</v>
      </c>
      <c r="P1162" s="128" t="s">
        <v>3868</v>
      </c>
      <c r="Q1162">
        <v>2</v>
      </c>
      <c r="R1162" s="128" t="s">
        <v>51</v>
      </c>
      <c r="S1162">
        <v>3</v>
      </c>
      <c r="T1162" s="128" t="s">
        <v>31</v>
      </c>
      <c r="U1162">
        <v>3.63</v>
      </c>
      <c r="V1162">
        <v>3.15</v>
      </c>
    </row>
    <row r="1163" spans="1:22" x14ac:dyDescent="0.25">
      <c r="A1163" s="128" t="s">
        <v>4067</v>
      </c>
      <c r="B1163">
        <v>16</v>
      </c>
      <c r="C1163">
        <v>10</v>
      </c>
      <c r="D1163">
        <v>9</v>
      </c>
      <c r="E1163" s="128" t="s">
        <v>3872</v>
      </c>
      <c r="F1163" s="128" t="s">
        <v>24</v>
      </c>
      <c r="G1163">
        <v>677</v>
      </c>
      <c r="H1163" s="128" t="s">
        <v>4018</v>
      </c>
      <c r="I1163">
        <v>155</v>
      </c>
      <c r="J1163" s="128" t="s">
        <v>3302</v>
      </c>
      <c r="K1163">
        <v>7.42</v>
      </c>
      <c r="L1163">
        <v>17.5</v>
      </c>
      <c r="M1163" s="128" t="s">
        <v>357</v>
      </c>
      <c r="N1163" s="128" t="s">
        <v>3869</v>
      </c>
      <c r="O1163">
        <v>1</v>
      </c>
      <c r="P1163" s="128" t="s">
        <v>3868</v>
      </c>
      <c r="Q1163">
        <v>2</v>
      </c>
      <c r="R1163" s="128" t="s">
        <v>51</v>
      </c>
      <c r="S1163">
        <v>4</v>
      </c>
      <c r="T1163" s="128" t="s">
        <v>32</v>
      </c>
      <c r="U1163">
        <v>4.0999999999999996</v>
      </c>
      <c r="V1163">
        <v>3.73</v>
      </c>
    </row>
    <row r="1164" spans="1:22" x14ac:dyDescent="0.25">
      <c r="A1164" s="128" t="s">
        <v>4068</v>
      </c>
      <c r="B1164">
        <v>16</v>
      </c>
      <c r="C1164">
        <v>10</v>
      </c>
      <c r="D1164">
        <v>9</v>
      </c>
      <c r="E1164" s="128" t="s">
        <v>3872</v>
      </c>
      <c r="F1164" s="128" t="s">
        <v>24</v>
      </c>
      <c r="G1164">
        <v>677</v>
      </c>
      <c r="H1164" s="128" t="s">
        <v>4018</v>
      </c>
      <c r="I1164">
        <v>155</v>
      </c>
      <c r="J1164" s="128" t="s">
        <v>3302</v>
      </c>
      <c r="K1164">
        <v>7.42</v>
      </c>
      <c r="L1164">
        <v>17.5</v>
      </c>
      <c r="M1164" s="128" t="s">
        <v>357</v>
      </c>
      <c r="N1164" s="128" t="s">
        <v>3869</v>
      </c>
      <c r="O1164">
        <v>1</v>
      </c>
      <c r="P1164" s="128" t="s">
        <v>3868</v>
      </c>
      <c r="Q1164">
        <v>2</v>
      </c>
      <c r="R1164" s="128" t="s">
        <v>51</v>
      </c>
      <c r="S1164">
        <v>6</v>
      </c>
      <c r="T1164" s="128" t="s">
        <v>34</v>
      </c>
      <c r="U1164">
        <v>1.21</v>
      </c>
      <c r="V1164">
        <v>2.0099999999999998</v>
      </c>
    </row>
    <row r="1165" spans="1:22" x14ac:dyDescent="0.25">
      <c r="A1165" s="128" t="s">
        <v>4069</v>
      </c>
      <c r="B1165">
        <v>16</v>
      </c>
      <c r="C1165">
        <v>10</v>
      </c>
      <c r="D1165">
        <v>9</v>
      </c>
      <c r="E1165" s="128" t="s">
        <v>3872</v>
      </c>
      <c r="F1165" s="128" t="s">
        <v>24</v>
      </c>
      <c r="G1165">
        <v>677</v>
      </c>
      <c r="H1165" s="128" t="s">
        <v>4018</v>
      </c>
      <c r="I1165">
        <v>155</v>
      </c>
      <c r="J1165" s="128" t="s">
        <v>3302</v>
      </c>
      <c r="K1165">
        <v>7.42</v>
      </c>
      <c r="L1165">
        <v>17.5</v>
      </c>
      <c r="M1165" s="128" t="s">
        <v>357</v>
      </c>
      <c r="N1165" s="128" t="s">
        <v>3869</v>
      </c>
      <c r="O1165">
        <v>1</v>
      </c>
      <c r="P1165" s="128" t="s">
        <v>3868</v>
      </c>
      <c r="Q1165">
        <v>2</v>
      </c>
      <c r="R1165" s="128" t="s">
        <v>51</v>
      </c>
      <c r="S1165">
        <v>2</v>
      </c>
      <c r="T1165" s="128" t="s">
        <v>30</v>
      </c>
      <c r="U1165">
        <v>1.82</v>
      </c>
      <c r="V1165">
        <v>2.5499999999999998</v>
      </c>
    </row>
    <row r="1166" spans="1:22" x14ac:dyDescent="0.25">
      <c r="A1166" s="128" t="s">
        <v>4070</v>
      </c>
      <c r="B1166">
        <v>16</v>
      </c>
      <c r="C1166">
        <v>10</v>
      </c>
      <c r="D1166">
        <v>9</v>
      </c>
      <c r="E1166" s="128" t="s">
        <v>3872</v>
      </c>
      <c r="F1166" s="128" t="s">
        <v>24</v>
      </c>
      <c r="G1166">
        <v>677</v>
      </c>
      <c r="H1166" s="128" t="s">
        <v>4018</v>
      </c>
      <c r="I1166">
        <v>155</v>
      </c>
      <c r="J1166" s="128" t="s">
        <v>3302</v>
      </c>
      <c r="K1166">
        <v>7.42</v>
      </c>
      <c r="L1166">
        <v>17.5</v>
      </c>
      <c r="M1166" s="128" t="s">
        <v>357</v>
      </c>
      <c r="N1166" s="128" t="s">
        <v>3869</v>
      </c>
      <c r="O1166">
        <v>1</v>
      </c>
      <c r="P1166" s="128" t="s">
        <v>3868</v>
      </c>
      <c r="Q1166">
        <v>2</v>
      </c>
      <c r="R1166" s="128" t="s">
        <v>51</v>
      </c>
      <c r="S1166">
        <v>5</v>
      </c>
      <c r="T1166" s="128" t="s">
        <v>33</v>
      </c>
      <c r="U1166">
        <v>3.28</v>
      </c>
      <c r="V1166">
        <v>3.12</v>
      </c>
    </row>
    <row r="1167" spans="1:22" x14ac:dyDescent="0.25">
      <c r="A1167" s="128" t="s">
        <v>4071</v>
      </c>
      <c r="B1167">
        <v>16</v>
      </c>
      <c r="C1167">
        <v>10</v>
      </c>
      <c r="D1167">
        <v>9</v>
      </c>
      <c r="E1167" s="128" t="s">
        <v>3872</v>
      </c>
      <c r="F1167" s="128" t="s">
        <v>24</v>
      </c>
      <c r="G1167">
        <v>677</v>
      </c>
      <c r="H1167" s="128" t="s">
        <v>4018</v>
      </c>
      <c r="I1167">
        <v>155</v>
      </c>
      <c r="J1167" s="128" t="s">
        <v>3302</v>
      </c>
      <c r="K1167">
        <v>7.42</v>
      </c>
      <c r="L1167">
        <v>17.5</v>
      </c>
      <c r="M1167" s="128" t="s">
        <v>357</v>
      </c>
      <c r="N1167" s="128" t="s">
        <v>3869</v>
      </c>
      <c r="O1167">
        <v>1</v>
      </c>
      <c r="P1167" s="128" t="s">
        <v>3868</v>
      </c>
      <c r="Q1167">
        <v>2</v>
      </c>
      <c r="R1167" s="128" t="s">
        <v>51</v>
      </c>
      <c r="S1167">
        <v>1</v>
      </c>
      <c r="T1167" s="128" t="s">
        <v>29</v>
      </c>
      <c r="U1167">
        <v>8.35</v>
      </c>
      <c r="V1167">
        <v>4.99</v>
      </c>
    </row>
    <row r="1168" spans="1:22" x14ac:dyDescent="0.25">
      <c r="A1168" s="128" t="s">
        <v>4072</v>
      </c>
      <c r="B1168">
        <v>16</v>
      </c>
      <c r="C1168">
        <v>10</v>
      </c>
      <c r="D1168">
        <v>9</v>
      </c>
      <c r="E1168" s="128" t="s">
        <v>3872</v>
      </c>
      <c r="F1168" s="128" t="s">
        <v>24</v>
      </c>
      <c r="G1168">
        <v>677</v>
      </c>
      <c r="H1168" s="128" t="s">
        <v>4018</v>
      </c>
      <c r="I1168">
        <v>155</v>
      </c>
      <c r="J1168" s="128" t="s">
        <v>3302</v>
      </c>
      <c r="K1168">
        <v>7.42</v>
      </c>
      <c r="L1168">
        <v>17.5</v>
      </c>
      <c r="M1168" s="128" t="s">
        <v>357</v>
      </c>
      <c r="N1168" s="128" t="s">
        <v>3869</v>
      </c>
      <c r="O1168">
        <v>1</v>
      </c>
      <c r="P1168" s="128" t="s">
        <v>3868</v>
      </c>
      <c r="Q1168">
        <v>2</v>
      </c>
      <c r="R1168" s="128" t="s">
        <v>51</v>
      </c>
      <c r="S1168">
        <v>7</v>
      </c>
      <c r="T1168" s="128" t="s">
        <v>35</v>
      </c>
      <c r="U1168">
        <v>18.3</v>
      </c>
      <c r="V1168">
        <v>12.95</v>
      </c>
    </row>
    <row r="1169" spans="1:22" x14ac:dyDescent="0.25">
      <c r="A1169" s="128" t="s">
        <v>4073</v>
      </c>
      <c r="B1169">
        <v>16</v>
      </c>
      <c r="C1169">
        <v>10</v>
      </c>
      <c r="D1169">
        <v>9</v>
      </c>
      <c r="E1169" s="128" t="s">
        <v>3872</v>
      </c>
      <c r="F1169" s="128" t="s">
        <v>24</v>
      </c>
      <c r="G1169">
        <v>677</v>
      </c>
      <c r="H1169" s="128" t="s">
        <v>4018</v>
      </c>
      <c r="I1169">
        <v>155</v>
      </c>
      <c r="J1169" s="128" t="s">
        <v>3302</v>
      </c>
      <c r="K1169">
        <v>7.42</v>
      </c>
      <c r="L1169">
        <v>17.5</v>
      </c>
      <c r="M1169" s="128" t="s">
        <v>357</v>
      </c>
      <c r="N1169" s="128" t="s">
        <v>3869</v>
      </c>
      <c r="O1169">
        <v>1</v>
      </c>
      <c r="P1169" s="128" t="s">
        <v>3868</v>
      </c>
      <c r="Q1169">
        <v>2</v>
      </c>
      <c r="R1169" s="128" t="s">
        <v>51</v>
      </c>
      <c r="S1169">
        <v>8</v>
      </c>
      <c r="T1169" s="128" t="s">
        <v>36</v>
      </c>
      <c r="U1169">
        <v>22.4</v>
      </c>
      <c r="V1169">
        <v>15.85</v>
      </c>
    </row>
    <row r="1170" spans="1:22" x14ac:dyDescent="0.25">
      <c r="A1170" s="128" t="s">
        <v>4074</v>
      </c>
      <c r="B1170">
        <v>17</v>
      </c>
      <c r="C1170">
        <v>11</v>
      </c>
      <c r="D1170">
        <v>9</v>
      </c>
      <c r="E1170" s="128" t="s">
        <v>3872</v>
      </c>
      <c r="F1170" s="128" t="s">
        <v>24</v>
      </c>
      <c r="G1170">
        <v>677</v>
      </c>
      <c r="H1170" s="128" t="s">
        <v>4018</v>
      </c>
      <c r="I1170">
        <v>155</v>
      </c>
      <c r="J1170" s="128" t="s">
        <v>3302</v>
      </c>
      <c r="K1170">
        <v>7.42</v>
      </c>
      <c r="L1170">
        <v>17.5</v>
      </c>
      <c r="M1170" s="128" t="s">
        <v>357</v>
      </c>
      <c r="N1170" s="128" t="s">
        <v>3869</v>
      </c>
      <c r="O1170">
        <v>1</v>
      </c>
      <c r="P1170" s="128" t="s">
        <v>3868</v>
      </c>
      <c r="Q1170">
        <v>2</v>
      </c>
      <c r="R1170" s="128" t="s">
        <v>51</v>
      </c>
      <c r="S1170">
        <v>3</v>
      </c>
      <c r="T1170" s="128" t="s">
        <v>31</v>
      </c>
      <c r="U1170">
        <v>3.63</v>
      </c>
      <c r="V1170">
        <v>3.15</v>
      </c>
    </row>
    <row r="1171" spans="1:22" x14ac:dyDescent="0.25">
      <c r="A1171" s="128" t="s">
        <v>4075</v>
      </c>
      <c r="B1171">
        <v>17</v>
      </c>
      <c r="C1171">
        <v>11</v>
      </c>
      <c r="D1171">
        <v>9</v>
      </c>
      <c r="E1171" s="128" t="s">
        <v>3872</v>
      </c>
      <c r="F1171" s="128" t="s">
        <v>24</v>
      </c>
      <c r="G1171">
        <v>677</v>
      </c>
      <c r="H1171" s="128" t="s">
        <v>4018</v>
      </c>
      <c r="I1171">
        <v>155</v>
      </c>
      <c r="J1171" s="128" t="s">
        <v>3302</v>
      </c>
      <c r="K1171">
        <v>7.42</v>
      </c>
      <c r="L1171">
        <v>17.5</v>
      </c>
      <c r="M1171" s="128" t="s">
        <v>357</v>
      </c>
      <c r="N1171" s="128" t="s">
        <v>3869</v>
      </c>
      <c r="O1171">
        <v>1</v>
      </c>
      <c r="P1171" s="128" t="s">
        <v>3868</v>
      </c>
      <c r="Q1171">
        <v>2</v>
      </c>
      <c r="R1171" s="128" t="s">
        <v>51</v>
      </c>
      <c r="S1171">
        <v>4</v>
      </c>
      <c r="T1171" s="128" t="s">
        <v>32</v>
      </c>
      <c r="U1171">
        <v>4.0999999999999996</v>
      </c>
      <c r="V1171">
        <v>3.73</v>
      </c>
    </row>
    <row r="1172" spans="1:22" x14ac:dyDescent="0.25">
      <c r="A1172" s="128" t="s">
        <v>4076</v>
      </c>
      <c r="B1172">
        <v>17</v>
      </c>
      <c r="C1172">
        <v>11</v>
      </c>
      <c r="D1172">
        <v>9</v>
      </c>
      <c r="E1172" s="128" t="s">
        <v>3872</v>
      </c>
      <c r="F1172" s="128" t="s">
        <v>24</v>
      </c>
      <c r="G1172">
        <v>677</v>
      </c>
      <c r="H1172" s="128" t="s">
        <v>4018</v>
      </c>
      <c r="I1172">
        <v>155</v>
      </c>
      <c r="J1172" s="128" t="s">
        <v>3302</v>
      </c>
      <c r="K1172">
        <v>7.42</v>
      </c>
      <c r="L1172">
        <v>17.5</v>
      </c>
      <c r="M1172" s="128" t="s">
        <v>357</v>
      </c>
      <c r="N1172" s="128" t="s">
        <v>3869</v>
      </c>
      <c r="O1172">
        <v>1</v>
      </c>
      <c r="P1172" s="128" t="s">
        <v>3868</v>
      </c>
      <c r="Q1172">
        <v>2</v>
      </c>
      <c r="R1172" s="128" t="s">
        <v>51</v>
      </c>
      <c r="S1172">
        <v>6</v>
      </c>
      <c r="T1172" s="128" t="s">
        <v>34</v>
      </c>
      <c r="U1172">
        <v>1.21</v>
      </c>
      <c r="V1172">
        <v>2.0099999999999998</v>
      </c>
    </row>
    <row r="1173" spans="1:22" x14ac:dyDescent="0.25">
      <c r="A1173" s="128" t="s">
        <v>4077</v>
      </c>
      <c r="B1173">
        <v>17</v>
      </c>
      <c r="C1173">
        <v>11</v>
      </c>
      <c r="D1173">
        <v>9</v>
      </c>
      <c r="E1173" s="128" t="s">
        <v>3872</v>
      </c>
      <c r="F1173" s="128" t="s">
        <v>24</v>
      </c>
      <c r="G1173">
        <v>677</v>
      </c>
      <c r="H1173" s="128" t="s">
        <v>4018</v>
      </c>
      <c r="I1173">
        <v>155</v>
      </c>
      <c r="J1173" s="128" t="s">
        <v>3302</v>
      </c>
      <c r="K1173">
        <v>7.42</v>
      </c>
      <c r="L1173">
        <v>17.5</v>
      </c>
      <c r="M1173" s="128" t="s">
        <v>357</v>
      </c>
      <c r="N1173" s="128" t="s">
        <v>3869</v>
      </c>
      <c r="O1173">
        <v>1</v>
      </c>
      <c r="P1173" s="128" t="s">
        <v>3868</v>
      </c>
      <c r="Q1173">
        <v>2</v>
      </c>
      <c r="R1173" s="128" t="s">
        <v>51</v>
      </c>
      <c r="S1173">
        <v>2</v>
      </c>
      <c r="T1173" s="128" t="s">
        <v>30</v>
      </c>
      <c r="U1173">
        <v>1.82</v>
      </c>
      <c r="V1173">
        <v>2.5499999999999998</v>
      </c>
    </row>
    <row r="1174" spans="1:22" x14ac:dyDescent="0.25">
      <c r="A1174" s="128" t="s">
        <v>4078</v>
      </c>
      <c r="B1174">
        <v>17</v>
      </c>
      <c r="C1174">
        <v>11</v>
      </c>
      <c r="D1174">
        <v>9</v>
      </c>
      <c r="E1174" s="128" t="s">
        <v>3872</v>
      </c>
      <c r="F1174" s="128" t="s">
        <v>24</v>
      </c>
      <c r="G1174">
        <v>677</v>
      </c>
      <c r="H1174" s="128" t="s">
        <v>4018</v>
      </c>
      <c r="I1174">
        <v>155</v>
      </c>
      <c r="J1174" s="128" t="s">
        <v>3302</v>
      </c>
      <c r="K1174">
        <v>7.42</v>
      </c>
      <c r="L1174">
        <v>17.5</v>
      </c>
      <c r="M1174" s="128" t="s">
        <v>357</v>
      </c>
      <c r="N1174" s="128" t="s">
        <v>3869</v>
      </c>
      <c r="O1174">
        <v>1</v>
      </c>
      <c r="P1174" s="128" t="s">
        <v>3868</v>
      </c>
      <c r="Q1174">
        <v>2</v>
      </c>
      <c r="R1174" s="128" t="s">
        <v>51</v>
      </c>
      <c r="S1174">
        <v>5</v>
      </c>
      <c r="T1174" s="128" t="s">
        <v>33</v>
      </c>
      <c r="U1174">
        <v>3.28</v>
      </c>
      <c r="V1174">
        <v>3.12</v>
      </c>
    </row>
    <row r="1175" spans="1:22" x14ac:dyDescent="0.25">
      <c r="A1175" s="128" t="s">
        <v>4079</v>
      </c>
      <c r="B1175">
        <v>17</v>
      </c>
      <c r="C1175">
        <v>11</v>
      </c>
      <c r="D1175">
        <v>9</v>
      </c>
      <c r="E1175" s="128" t="s">
        <v>3872</v>
      </c>
      <c r="F1175" s="128" t="s">
        <v>24</v>
      </c>
      <c r="G1175">
        <v>677</v>
      </c>
      <c r="H1175" s="128" t="s">
        <v>4018</v>
      </c>
      <c r="I1175">
        <v>155</v>
      </c>
      <c r="J1175" s="128" t="s">
        <v>3302</v>
      </c>
      <c r="K1175">
        <v>7.42</v>
      </c>
      <c r="L1175">
        <v>17.5</v>
      </c>
      <c r="M1175" s="128" t="s">
        <v>357</v>
      </c>
      <c r="N1175" s="128" t="s">
        <v>3869</v>
      </c>
      <c r="O1175">
        <v>1</v>
      </c>
      <c r="P1175" s="128" t="s">
        <v>3868</v>
      </c>
      <c r="Q1175">
        <v>2</v>
      </c>
      <c r="R1175" s="128" t="s">
        <v>51</v>
      </c>
      <c r="S1175">
        <v>1</v>
      </c>
      <c r="T1175" s="128" t="s">
        <v>29</v>
      </c>
      <c r="U1175">
        <v>8.35</v>
      </c>
      <c r="V1175">
        <v>4.99</v>
      </c>
    </row>
    <row r="1176" spans="1:22" x14ac:dyDescent="0.25">
      <c r="A1176" s="128" t="s">
        <v>4080</v>
      </c>
      <c r="B1176">
        <v>17</v>
      </c>
      <c r="C1176">
        <v>11</v>
      </c>
      <c r="D1176">
        <v>9</v>
      </c>
      <c r="E1176" s="128" t="s">
        <v>3872</v>
      </c>
      <c r="F1176" s="128" t="s">
        <v>24</v>
      </c>
      <c r="G1176">
        <v>677</v>
      </c>
      <c r="H1176" s="128" t="s">
        <v>4018</v>
      </c>
      <c r="I1176">
        <v>155</v>
      </c>
      <c r="J1176" s="128" t="s">
        <v>3302</v>
      </c>
      <c r="K1176">
        <v>7.42</v>
      </c>
      <c r="L1176">
        <v>17.5</v>
      </c>
      <c r="M1176" s="128" t="s">
        <v>357</v>
      </c>
      <c r="N1176" s="128" t="s">
        <v>3869</v>
      </c>
      <c r="O1176">
        <v>1</v>
      </c>
      <c r="P1176" s="128" t="s">
        <v>3868</v>
      </c>
      <c r="Q1176">
        <v>2</v>
      </c>
      <c r="R1176" s="128" t="s">
        <v>51</v>
      </c>
      <c r="S1176">
        <v>7</v>
      </c>
      <c r="T1176" s="128" t="s">
        <v>35</v>
      </c>
      <c r="U1176">
        <v>18.3</v>
      </c>
      <c r="V1176">
        <v>12.95</v>
      </c>
    </row>
    <row r="1177" spans="1:22" x14ac:dyDescent="0.25">
      <c r="A1177" s="128" t="s">
        <v>4081</v>
      </c>
      <c r="B1177">
        <v>17</v>
      </c>
      <c r="C1177">
        <v>11</v>
      </c>
      <c r="D1177">
        <v>9</v>
      </c>
      <c r="E1177" s="128" t="s">
        <v>3872</v>
      </c>
      <c r="F1177" s="128" t="s">
        <v>24</v>
      </c>
      <c r="G1177">
        <v>677</v>
      </c>
      <c r="H1177" s="128" t="s">
        <v>4018</v>
      </c>
      <c r="I1177">
        <v>155</v>
      </c>
      <c r="J1177" s="128" t="s">
        <v>3302</v>
      </c>
      <c r="K1177">
        <v>7.42</v>
      </c>
      <c r="L1177">
        <v>17.5</v>
      </c>
      <c r="M1177" s="128" t="s">
        <v>357</v>
      </c>
      <c r="N1177" s="128" t="s">
        <v>3869</v>
      </c>
      <c r="O1177">
        <v>1</v>
      </c>
      <c r="P1177" s="128" t="s">
        <v>3868</v>
      </c>
      <c r="Q1177">
        <v>2</v>
      </c>
      <c r="R1177" s="128" t="s">
        <v>51</v>
      </c>
      <c r="S1177">
        <v>8</v>
      </c>
      <c r="T1177" s="128" t="s">
        <v>36</v>
      </c>
      <c r="U1177">
        <v>22.4</v>
      </c>
      <c r="V1177">
        <v>15.85</v>
      </c>
    </row>
    <row r="1178" spans="1:22" x14ac:dyDescent="0.25">
      <c r="A1178" s="128" t="s">
        <v>4082</v>
      </c>
      <c r="B1178">
        <v>3</v>
      </c>
      <c r="D1178">
        <v>9</v>
      </c>
      <c r="E1178" s="128" t="s">
        <v>3872</v>
      </c>
      <c r="F1178" s="128" t="s">
        <v>24</v>
      </c>
      <c r="G1178">
        <v>676</v>
      </c>
      <c r="H1178" s="128" t="s">
        <v>4083</v>
      </c>
      <c r="I1178">
        <v>152</v>
      </c>
      <c r="J1178" s="128" t="s">
        <v>3302</v>
      </c>
      <c r="K1178">
        <v>3</v>
      </c>
      <c r="L1178">
        <v>8.83</v>
      </c>
      <c r="M1178" s="128" t="s">
        <v>357</v>
      </c>
      <c r="N1178" s="128" t="s">
        <v>3869</v>
      </c>
      <c r="O1178">
        <v>1</v>
      </c>
      <c r="P1178" s="128" t="s">
        <v>3868</v>
      </c>
      <c r="Q1178">
        <v>2</v>
      </c>
      <c r="R1178" s="128" t="s">
        <v>51</v>
      </c>
      <c r="S1178">
        <v>3</v>
      </c>
      <c r="T1178" s="128" t="s">
        <v>31</v>
      </c>
      <c r="U1178">
        <v>2.33</v>
      </c>
      <c r="V1178">
        <v>2.3199999999999998</v>
      </c>
    </row>
    <row r="1179" spans="1:22" x14ac:dyDescent="0.25">
      <c r="A1179" s="128" t="s">
        <v>4084</v>
      </c>
      <c r="B1179">
        <v>3</v>
      </c>
      <c r="D1179">
        <v>9</v>
      </c>
      <c r="E1179" s="128" t="s">
        <v>3872</v>
      </c>
      <c r="F1179" s="128" t="s">
        <v>24</v>
      </c>
      <c r="G1179">
        <v>676</v>
      </c>
      <c r="H1179" s="128" t="s">
        <v>4083</v>
      </c>
      <c r="I1179">
        <v>152</v>
      </c>
      <c r="J1179" s="128" t="s">
        <v>3302</v>
      </c>
      <c r="K1179">
        <v>3</v>
      </c>
      <c r="L1179">
        <v>8.83</v>
      </c>
      <c r="M1179" s="128" t="s">
        <v>357</v>
      </c>
      <c r="N1179" s="128" t="s">
        <v>3869</v>
      </c>
      <c r="O1179">
        <v>1</v>
      </c>
      <c r="P1179" s="128" t="s">
        <v>3868</v>
      </c>
      <c r="Q1179">
        <v>2</v>
      </c>
      <c r="R1179" s="128" t="s">
        <v>51</v>
      </c>
      <c r="S1179">
        <v>4</v>
      </c>
      <c r="T1179" s="128" t="s">
        <v>32</v>
      </c>
      <c r="U1179">
        <v>2.64</v>
      </c>
      <c r="V1179">
        <v>2.59</v>
      </c>
    </row>
    <row r="1180" spans="1:22" x14ac:dyDescent="0.25">
      <c r="A1180" s="128" t="s">
        <v>4085</v>
      </c>
      <c r="B1180">
        <v>3</v>
      </c>
      <c r="D1180">
        <v>9</v>
      </c>
      <c r="E1180" s="128" t="s">
        <v>3872</v>
      </c>
      <c r="F1180" s="128" t="s">
        <v>24</v>
      </c>
      <c r="G1180">
        <v>676</v>
      </c>
      <c r="H1180" s="128" t="s">
        <v>4083</v>
      </c>
      <c r="I1180">
        <v>152</v>
      </c>
      <c r="J1180" s="128" t="s">
        <v>3302</v>
      </c>
      <c r="K1180">
        <v>3</v>
      </c>
      <c r="L1180">
        <v>8.83</v>
      </c>
      <c r="M1180" s="128" t="s">
        <v>357</v>
      </c>
      <c r="N1180" s="128" t="s">
        <v>3869</v>
      </c>
      <c r="O1180">
        <v>1</v>
      </c>
      <c r="P1180" s="128" t="s">
        <v>3868</v>
      </c>
      <c r="Q1180">
        <v>2</v>
      </c>
      <c r="R1180" s="128" t="s">
        <v>51</v>
      </c>
      <c r="S1180">
        <v>6</v>
      </c>
      <c r="T1180" s="128" t="s">
        <v>34</v>
      </c>
      <c r="U1180">
        <v>0.71</v>
      </c>
      <c r="V1180">
        <v>1.29</v>
      </c>
    </row>
    <row r="1181" spans="1:22" x14ac:dyDescent="0.25">
      <c r="A1181" s="128" t="s">
        <v>4086</v>
      </c>
      <c r="B1181">
        <v>3</v>
      </c>
      <c r="D1181">
        <v>9</v>
      </c>
      <c r="E1181" s="128" t="s">
        <v>3872</v>
      </c>
      <c r="F1181" s="128" t="s">
        <v>24</v>
      </c>
      <c r="G1181">
        <v>676</v>
      </c>
      <c r="H1181" s="128" t="s">
        <v>4083</v>
      </c>
      <c r="I1181">
        <v>152</v>
      </c>
      <c r="J1181" s="128" t="s">
        <v>3302</v>
      </c>
      <c r="K1181">
        <v>3</v>
      </c>
      <c r="L1181">
        <v>8.83</v>
      </c>
      <c r="M1181" s="128" t="s">
        <v>357</v>
      </c>
      <c r="N1181" s="128" t="s">
        <v>3869</v>
      </c>
      <c r="O1181">
        <v>1</v>
      </c>
      <c r="P1181" s="128" t="s">
        <v>3868</v>
      </c>
      <c r="Q1181">
        <v>2</v>
      </c>
      <c r="R1181" s="128" t="s">
        <v>51</v>
      </c>
      <c r="S1181">
        <v>2</v>
      </c>
      <c r="T1181" s="128" t="s">
        <v>30</v>
      </c>
      <c r="U1181">
        <v>1.05</v>
      </c>
      <c r="V1181">
        <v>2.15</v>
      </c>
    </row>
    <row r="1182" spans="1:22" x14ac:dyDescent="0.25">
      <c r="A1182" s="128" t="s">
        <v>4087</v>
      </c>
      <c r="B1182">
        <v>3</v>
      </c>
      <c r="D1182">
        <v>9</v>
      </c>
      <c r="E1182" s="128" t="s">
        <v>3872</v>
      </c>
      <c r="F1182" s="128" t="s">
        <v>24</v>
      </c>
      <c r="G1182">
        <v>676</v>
      </c>
      <c r="H1182" s="128" t="s">
        <v>4083</v>
      </c>
      <c r="I1182">
        <v>152</v>
      </c>
      <c r="J1182" s="128" t="s">
        <v>3302</v>
      </c>
      <c r="K1182">
        <v>3</v>
      </c>
      <c r="L1182">
        <v>8.83</v>
      </c>
      <c r="M1182" s="128" t="s">
        <v>357</v>
      </c>
      <c r="N1182" s="128" t="s">
        <v>3869</v>
      </c>
      <c r="O1182">
        <v>1</v>
      </c>
      <c r="P1182" s="128" t="s">
        <v>3868</v>
      </c>
      <c r="Q1182">
        <v>2</v>
      </c>
      <c r="R1182" s="128" t="s">
        <v>51</v>
      </c>
      <c r="S1182">
        <v>5</v>
      </c>
      <c r="T1182" s="128" t="s">
        <v>33</v>
      </c>
      <c r="U1182">
        <v>4.2300000000000004</v>
      </c>
      <c r="V1182">
        <v>3.35</v>
      </c>
    </row>
    <row r="1183" spans="1:22" x14ac:dyDescent="0.25">
      <c r="A1183" s="128" t="s">
        <v>4088</v>
      </c>
      <c r="B1183">
        <v>3</v>
      </c>
      <c r="D1183">
        <v>9</v>
      </c>
      <c r="E1183" s="128" t="s">
        <v>3872</v>
      </c>
      <c r="F1183" s="128" t="s">
        <v>24</v>
      </c>
      <c r="G1183">
        <v>676</v>
      </c>
      <c r="H1183" s="128" t="s">
        <v>4083</v>
      </c>
      <c r="I1183">
        <v>152</v>
      </c>
      <c r="J1183" s="128" t="s">
        <v>3302</v>
      </c>
      <c r="K1183">
        <v>3</v>
      </c>
      <c r="L1183">
        <v>8.83</v>
      </c>
      <c r="M1183" s="128" t="s">
        <v>357</v>
      </c>
      <c r="N1183" s="128" t="s">
        <v>3869</v>
      </c>
      <c r="O1183">
        <v>1</v>
      </c>
      <c r="P1183" s="128" t="s">
        <v>3868</v>
      </c>
      <c r="Q1183">
        <v>2</v>
      </c>
      <c r="R1183" s="128" t="s">
        <v>51</v>
      </c>
      <c r="S1183">
        <v>1</v>
      </c>
      <c r="T1183" s="128" t="s">
        <v>29</v>
      </c>
      <c r="U1183">
        <v>4.7699999999999996</v>
      </c>
      <c r="V1183">
        <v>3.84</v>
      </c>
    </row>
    <row r="1184" spans="1:22" x14ac:dyDescent="0.25">
      <c r="A1184" s="128" t="s">
        <v>4089</v>
      </c>
      <c r="B1184">
        <v>3</v>
      </c>
      <c r="D1184">
        <v>9</v>
      </c>
      <c r="E1184" s="128" t="s">
        <v>3872</v>
      </c>
      <c r="F1184" s="128" t="s">
        <v>24</v>
      </c>
      <c r="G1184">
        <v>676</v>
      </c>
      <c r="H1184" s="128" t="s">
        <v>4083</v>
      </c>
      <c r="I1184">
        <v>152</v>
      </c>
      <c r="J1184" s="128" t="s">
        <v>3302</v>
      </c>
      <c r="K1184">
        <v>3</v>
      </c>
      <c r="L1184">
        <v>8.83</v>
      </c>
      <c r="M1184" s="128" t="s">
        <v>357</v>
      </c>
      <c r="N1184" s="128" t="s">
        <v>3869</v>
      </c>
      <c r="O1184">
        <v>1</v>
      </c>
      <c r="P1184" s="128" t="s">
        <v>3868</v>
      </c>
      <c r="Q1184">
        <v>2</v>
      </c>
      <c r="R1184" s="128" t="s">
        <v>51</v>
      </c>
      <c r="S1184">
        <v>7</v>
      </c>
      <c r="T1184" s="128" t="s">
        <v>35</v>
      </c>
      <c r="U1184">
        <v>13.08</v>
      </c>
      <c r="V1184">
        <v>9.9499999999999993</v>
      </c>
    </row>
    <row r="1185" spans="1:22" x14ac:dyDescent="0.25">
      <c r="A1185" s="128" t="s">
        <v>4090</v>
      </c>
      <c r="B1185">
        <v>3</v>
      </c>
      <c r="D1185">
        <v>9</v>
      </c>
      <c r="E1185" s="128" t="s">
        <v>3872</v>
      </c>
      <c r="F1185" s="128" t="s">
        <v>24</v>
      </c>
      <c r="G1185">
        <v>676</v>
      </c>
      <c r="H1185" s="128" t="s">
        <v>4083</v>
      </c>
      <c r="I1185">
        <v>152</v>
      </c>
      <c r="J1185" s="128" t="s">
        <v>3302</v>
      </c>
      <c r="K1185">
        <v>3</v>
      </c>
      <c r="L1185">
        <v>8.83</v>
      </c>
      <c r="M1185" s="128" t="s">
        <v>357</v>
      </c>
      <c r="N1185" s="128" t="s">
        <v>3869</v>
      </c>
      <c r="O1185">
        <v>1</v>
      </c>
      <c r="P1185" s="128" t="s">
        <v>3868</v>
      </c>
      <c r="Q1185">
        <v>2</v>
      </c>
      <c r="R1185" s="128" t="s">
        <v>51</v>
      </c>
      <c r="S1185">
        <v>8</v>
      </c>
      <c r="T1185" s="128" t="s">
        <v>36</v>
      </c>
      <c r="U1185">
        <v>15.71</v>
      </c>
      <c r="V1185">
        <v>11.85</v>
      </c>
    </row>
    <row r="1186" spans="1:22" x14ac:dyDescent="0.25">
      <c r="A1186" s="128" t="s">
        <v>4091</v>
      </c>
      <c r="B1186">
        <v>4</v>
      </c>
      <c r="D1186">
        <v>9</v>
      </c>
      <c r="E1186" s="128" t="s">
        <v>3872</v>
      </c>
      <c r="F1186" s="128" t="s">
        <v>24</v>
      </c>
      <c r="G1186">
        <v>676</v>
      </c>
      <c r="H1186" s="128" t="s">
        <v>4083</v>
      </c>
      <c r="I1186">
        <v>152</v>
      </c>
      <c r="J1186" s="128" t="s">
        <v>3302</v>
      </c>
      <c r="K1186">
        <v>3</v>
      </c>
      <c r="L1186">
        <v>8.83</v>
      </c>
      <c r="M1186" s="128" t="s">
        <v>357</v>
      </c>
      <c r="N1186" s="128" t="s">
        <v>3869</v>
      </c>
      <c r="O1186">
        <v>1</v>
      </c>
      <c r="P1186" s="128" t="s">
        <v>3868</v>
      </c>
      <c r="Q1186">
        <v>2</v>
      </c>
      <c r="R1186" s="128" t="s">
        <v>51</v>
      </c>
      <c r="S1186">
        <v>3</v>
      </c>
      <c r="T1186" s="128" t="s">
        <v>31</v>
      </c>
      <c r="U1186">
        <v>2.33</v>
      </c>
      <c r="V1186">
        <v>2.3199999999999998</v>
      </c>
    </row>
    <row r="1187" spans="1:22" x14ac:dyDescent="0.25">
      <c r="A1187" s="128" t="s">
        <v>4092</v>
      </c>
      <c r="B1187">
        <v>4</v>
      </c>
      <c r="D1187">
        <v>9</v>
      </c>
      <c r="E1187" s="128" t="s">
        <v>3872</v>
      </c>
      <c r="F1187" s="128" t="s">
        <v>24</v>
      </c>
      <c r="G1187">
        <v>676</v>
      </c>
      <c r="H1187" s="128" t="s">
        <v>4083</v>
      </c>
      <c r="I1187">
        <v>152</v>
      </c>
      <c r="J1187" s="128" t="s">
        <v>3302</v>
      </c>
      <c r="K1187">
        <v>3</v>
      </c>
      <c r="L1187">
        <v>8.83</v>
      </c>
      <c r="M1187" s="128" t="s">
        <v>357</v>
      </c>
      <c r="N1187" s="128" t="s">
        <v>3869</v>
      </c>
      <c r="O1187">
        <v>1</v>
      </c>
      <c r="P1187" s="128" t="s">
        <v>3868</v>
      </c>
      <c r="Q1187">
        <v>2</v>
      </c>
      <c r="R1187" s="128" t="s">
        <v>51</v>
      </c>
      <c r="S1187">
        <v>4</v>
      </c>
      <c r="T1187" s="128" t="s">
        <v>32</v>
      </c>
      <c r="U1187">
        <v>2.64</v>
      </c>
      <c r="V1187">
        <v>2.59</v>
      </c>
    </row>
    <row r="1188" spans="1:22" x14ac:dyDescent="0.25">
      <c r="A1188" s="128" t="s">
        <v>4093</v>
      </c>
      <c r="B1188">
        <v>4</v>
      </c>
      <c r="D1188">
        <v>9</v>
      </c>
      <c r="E1188" s="128" t="s">
        <v>3872</v>
      </c>
      <c r="F1188" s="128" t="s">
        <v>24</v>
      </c>
      <c r="G1188">
        <v>676</v>
      </c>
      <c r="H1188" s="128" t="s">
        <v>4083</v>
      </c>
      <c r="I1188">
        <v>152</v>
      </c>
      <c r="J1188" s="128" t="s">
        <v>3302</v>
      </c>
      <c r="K1188">
        <v>3</v>
      </c>
      <c r="L1188">
        <v>8.83</v>
      </c>
      <c r="M1188" s="128" t="s">
        <v>357</v>
      </c>
      <c r="N1188" s="128" t="s">
        <v>3869</v>
      </c>
      <c r="O1188">
        <v>1</v>
      </c>
      <c r="P1188" s="128" t="s">
        <v>3868</v>
      </c>
      <c r="Q1188">
        <v>2</v>
      </c>
      <c r="R1188" s="128" t="s">
        <v>51</v>
      </c>
      <c r="S1188">
        <v>6</v>
      </c>
      <c r="T1188" s="128" t="s">
        <v>34</v>
      </c>
      <c r="U1188">
        <v>0.71</v>
      </c>
      <c r="V1188">
        <v>1.29</v>
      </c>
    </row>
    <row r="1189" spans="1:22" x14ac:dyDescent="0.25">
      <c r="A1189" s="128" t="s">
        <v>4094</v>
      </c>
      <c r="B1189">
        <v>4</v>
      </c>
      <c r="D1189">
        <v>9</v>
      </c>
      <c r="E1189" s="128" t="s">
        <v>3872</v>
      </c>
      <c r="F1189" s="128" t="s">
        <v>24</v>
      </c>
      <c r="G1189">
        <v>676</v>
      </c>
      <c r="H1189" s="128" t="s">
        <v>4083</v>
      </c>
      <c r="I1189">
        <v>152</v>
      </c>
      <c r="J1189" s="128" t="s">
        <v>3302</v>
      </c>
      <c r="K1189">
        <v>3</v>
      </c>
      <c r="L1189">
        <v>8.83</v>
      </c>
      <c r="M1189" s="128" t="s">
        <v>357</v>
      </c>
      <c r="N1189" s="128" t="s">
        <v>3869</v>
      </c>
      <c r="O1189">
        <v>1</v>
      </c>
      <c r="P1189" s="128" t="s">
        <v>3868</v>
      </c>
      <c r="Q1189">
        <v>2</v>
      </c>
      <c r="R1189" s="128" t="s">
        <v>51</v>
      </c>
      <c r="S1189">
        <v>2</v>
      </c>
      <c r="T1189" s="128" t="s">
        <v>30</v>
      </c>
      <c r="U1189">
        <v>1.05</v>
      </c>
      <c r="V1189">
        <v>2.15</v>
      </c>
    </row>
    <row r="1190" spans="1:22" x14ac:dyDescent="0.25">
      <c r="A1190" s="128" t="s">
        <v>4095</v>
      </c>
      <c r="B1190">
        <v>4</v>
      </c>
      <c r="D1190">
        <v>9</v>
      </c>
      <c r="E1190" s="128" t="s">
        <v>3872</v>
      </c>
      <c r="F1190" s="128" t="s">
        <v>24</v>
      </c>
      <c r="G1190">
        <v>676</v>
      </c>
      <c r="H1190" s="128" t="s">
        <v>4083</v>
      </c>
      <c r="I1190">
        <v>152</v>
      </c>
      <c r="J1190" s="128" t="s">
        <v>3302</v>
      </c>
      <c r="K1190">
        <v>3</v>
      </c>
      <c r="L1190">
        <v>8.83</v>
      </c>
      <c r="M1190" s="128" t="s">
        <v>357</v>
      </c>
      <c r="N1190" s="128" t="s">
        <v>3869</v>
      </c>
      <c r="O1190">
        <v>1</v>
      </c>
      <c r="P1190" s="128" t="s">
        <v>3868</v>
      </c>
      <c r="Q1190">
        <v>2</v>
      </c>
      <c r="R1190" s="128" t="s">
        <v>51</v>
      </c>
      <c r="S1190">
        <v>5</v>
      </c>
      <c r="T1190" s="128" t="s">
        <v>33</v>
      </c>
      <c r="U1190">
        <v>4.2300000000000004</v>
      </c>
      <c r="V1190">
        <v>3.35</v>
      </c>
    </row>
    <row r="1191" spans="1:22" x14ac:dyDescent="0.25">
      <c r="A1191" s="128" t="s">
        <v>4096</v>
      </c>
      <c r="B1191">
        <v>4</v>
      </c>
      <c r="D1191">
        <v>9</v>
      </c>
      <c r="E1191" s="128" t="s">
        <v>3872</v>
      </c>
      <c r="F1191" s="128" t="s">
        <v>24</v>
      </c>
      <c r="G1191">
        <v>676</v>
      </c>
      <c r="H1191" s="128" t="s">
        <v>4083</v>
      </c>
      <c r="I1191">
        <v>152</v>
      </c>
      <c r="J1191" s="128" t="s">
        <v>3302</v>
      </c>
      <c r="K1191">
        <v>3</v>
      </c>
      <c r="L1191">
        <v>8.83</v>
      </c>
      <c r="M1191" s="128" t="s">
        <v>357</v>
      </c>
      <c r="N1191" s="128" t="s">
        <v>3869</v>
      </c>
      <c r="O1191">
        <v>1</v>
      </c>
      <c r="P1191" s="128" t="s">
        <v>3868</v>
      </c>
      <c r="Q1191">
        <v>2</v>
      </c>
      <c r="R1191" s="128" t="s">
        <v>51</v>
      </c>
      <c r="S1191">
        <v>1</v>
      </c>
      <c r="T1191" s="128" t="s">
        <v>29</v>
      </c>
      <c r="U1191">
        <v>4.7699999999999996</v>
      </c>
      <c r="V1191">
        <v>3.84</v>
      </c>
    </row>
    <row r="1192" spans="1:22" x14ac:dyDescent="0.25">
      <c r="A1192" s="128" t="s">
        <v>4097</v>
      </c>
      <c r="B1192">
        <v>4</v>
      </c>
      <c r="D1192">
        <v>9</v>
      </c>
      <c r="E1192" s="128" t="s">
        <v>3872</v>
      </c>
      <c r="F1192" s="128" t="s">
        <v>24</v>
      </c>
      <c r="G1192">
        <v>676</v>
      </c>
      <c r="H1192" s="128" t="s">
        <v>4083</v>
      </c>
      <c r="I1192">
        <v>152</v>
      </c>
      <c r="J1192" s="128" t="s">
        <v>3302</v>
      </c>
      <c r="K1192">
        <v>3</v>
      </c>
      <c r="L1192">
        <v>8.83</v>
      </c>
      <c r="M1192" s="128" t="s">
        <v>357</v>
      </c>
      <c r="N1192" s="128" t="s">
        <v>3869</v>
      </c>
      <c r="O1192">
        <v>1</v>
      </c>
      <c r="P1192" s="128" t="s">
        <v>3868</v>
      </c>
      <c r="Q1192">
        <v>2</v>
      </c>
      <c r="R1192" s="128" t="s">
        <v>51</v>
      </c>
      <c r="S1192">
        <v>7</v>
      </c>
      <c r="T1192" s="128" t="s">
        <v>35</v>
      </c>
      <c r="U1192">
        <v>13.08</v>
      </c>
      <c r="V1192">
        <v>9.9499999999999993</v>
      </c>
    </row>
    <row r="1193" spans="1:22" x14ac:dyDescent="0.25">
      <c r="A1193" s="128" t="s">
        <v>4098</v>
      </c>
      <c r="B1193">
        <v>4</v>
      </c>
      <c r="D1193">
        <v>9</v>
      </c>
      <c r="E1193" s="128" t="s">
        <v>3872</v>
      </c>
      <c r="F1193" s="128" t="s">
        <v>24</v>
      </c>
      <c r="G1193">
        <v>676</v>
      </c>
      <c r="H1193" s="128" t="s">
        <v>4083</v>
      </c>
      <c r="I1193">
        <v>152</v>
      </c>
      <c r="J1193" s="128" t="s">
        <v>3302</v>
      </c>
      <c r="K1193">
        <v>3</v>
      </c>
      <c r="L1193">
        <v>8.83</v>
      </c>
      <c r="M1193" s="128" t="s">
        <v>357</v>
      </c>
      <c r="N1193" s="128" t="s">
        <v>3869</v>
      </c>
      <c r="O1193">
        <v>1</v>
      </c>
      <c r="P1193" s="128" t="s">
        <v>3868</v>
      </c>
      <c r="Q1193">
        <v>2</v>
      </c>
      <c r="R1193" s="128" t="s">
        <v>51</v>
      </c>
      <c r="S1193">
        <v>8</v>
      </c>
      <c r="T1193" s="128" t="s">
        <v>36</v>
      </c>
      <c r="U1193">
        <v>15.71</v>
      </c>
      <c r="V1193">
        <v>11.85</v>
      </c>
    </row>
    <row r="1194" spans="1:22" x14ac:dyDescent="0.25">
      <c r="A1194" s="128" t="s">
        <v>4099</v>
      </c>
      <c r="B1194">
        <v>5</v>
      </c>
      <c r="C1194">
        <v>-1</v>
      </c>
      <c r="D1194">
        <v>9</v>
      </c>
      <c r="E1194" s="128" t="s">
        <v>3872</v>
      </c>
      <c r="F1194" s="128" t="s">
        <v>24</v>
      </c>
      <c r="G1194">
        <v>676</v>
      </c>
      <c r="H1194" s="128" t="s">
        <v>4083</v>
      </c>
      <c r="I1194">
        <v>152</v>
      </c>
      <c r="J1194" s="128" t="s">
        <v>3302</v>
      </c>
      <c r="K1194">
        <v>3</v>
      </c>
      <c r="L1194">
        <v>8.83</v>
      </c>
      <c r="M1194" s="128" t="s">
        <v>357</v>
      </c>
      <c r="N1194" s="128" t="s">
        <v>3869</v>
      </c>
      <c r="O1194">
        <v>1</v>
      </c>
      <c r="P1194" s="128" t="s">
        <v>3868</v>
      </c>
      <c r="Q1194">
        <v>2</v>
      </c>
      <c r="R1194" s="128" t="s">
        <v>51</v>
      </c>
      <c r="S1194">
        <v>3</v>
      </c>
      <c r="T1194" s="128" t="s">
        <v>31</v>
      </c>
      <c r="U1194">
        <v>2.33</v>
      </c>
      <c r="V1194">
        <v>2.3199999999999998</v>
      </c>
    </row>
    <row r="1195" spans="1:22" x14ac:dyDescent="0.25">
      <c r="A1195" s="128" t="s">
        <v>4100</v>
      </c>
      <c r="B1195">
        <v>5</v>
      </c>
      <c r="C1195">
        <v>-1</v>
      </c>
      <c r="D1195">
        <v>9</v>
      </c>
      <c r="E1195" s="128" t="s">
        <v>3872</v>
      </c>
      <c r="F1195" s="128" t="s">
        <v>24</v>
      </c>
      <c r="G1195">
        <v>676</v>
      </c>
      <c r="H1195" s="128" t="s">
        <v>4083</v>
      </c>
      <c r="I1195">
        <v>152</v>
      </c>
      <c r="J1195" s="128" t="s">
        <v>3302</v>
      </c>
      <c r="K1195">
        <v>3</v>
      </c>
      <c r="L1195">
        <v>8.83</v>
      </c>
      <c r="M1195" s="128" t="s">
        <v>357</v>
      </c>
      <c r="N1195" s="128" t="s">
        <v>3869</v>
      </c>
      <c r="O1195">
        <v>1</v>
      </c>
      <c r="P1195" s="128" t="s">
        <v>3868</v>
      </c>
      <c r="Q1195">
        <v>2</v>
      </c>
      <c r="R1195" s="128" t="s">
        <v>51</v>
      </c>
      <c r="S1195">
        <v>4</v>
      </c>
      <c r="T1195" s="128" t="s">
        <v>32</v>
      </c>
      <c r="U1195">
        <v>2.64</v>
      </c>
      <c r="V1195">
        <v>2.59</v>
      </c>
    </row>
    <row r="1196" spans="1:22" x14ac:dyDescent="0.25">
      <c r="A1196" s="128" t="s">
        <v>4101</v>
      </c>
      <c r="B1196">
        <v>5</v>
      </c>
      <c r="C1196">
        <v>-1</v>
      </c>
      <c r="D1196">
        <v>9</v>
      </c>
      <c r="E1196" s="128" t="s">
        <v>3872</v>
      </c>
      <c r="F1196" s="128" t="s">
        <v>24</v>
      </c>
      <c r="G1196">
        <v>676</v>
      </c>
      <c r="H1196" s="128" t="s">
        <v>4083</v>
      </c>
      <c r="I1196">
        <v>152</v>
      </c>
      <c r="J1196" s="128" t="s">
        <v>3302</v>
      </c>
      <c r="K1196">
        <v>3</v>
      </c>
      <c r="L1196">
        <v>8.83</v>
      </c>
      <c r="M1196" s="128" t="s">
        <v>357</v>
      </c>
      <c r="N1196" s="128" t="s">
        <v>3869</v>
      </c>
      <c r="O1196">
        <v>1</v>
      </c>
      <c r="P1196" s="128" t="s">
        <v>3868</v>
      </c>
      <c r="Q1196">
        <v>2</v>
      </c>
      <c r="R1196" s="128" t="s">
        <v>51</v>
      </c>
      <c r="S1196">
        <v>6</v>
      </c>
      <c r="T1196" s="128" t="s">
        <v>34</v>
      </c>
      <c r="U1196">
        <v>0.71</v>
      </c>
      <c r="V1196">
        <v>1.29</v>
      </c>
    </row>
    <row r="1197" spans="1:22" x14ac:dyDescent="0.25">
      <c r="A1197" s="128" t="s">
        <v>4102</v>
      </c>
      <c r="B1197">
        <v>5</v>
      </c>
      <c r="C1197">
        <v>-1</v>
      </c>
      <c r="D1197">
        <v>9</v>
      </c>
      <c r="E1197" s="128" t="s">
        <v>3872</v>
      </c>
      <c r="F1197" s="128" t="s">
        <v>24</v>
      </c>
      <c r="G1197">
        <v>676</v>
      </c>
      <c r="H1197" s="128" t="s">
        <v>4083</v>
      </c>
      <c r="I1197">
        <v>152</v>
      </c>
      <c r="J1197" s="128" t="s">
        <v>3302</v>
      </c>
      <c r="K1197">
        <v>3</v>
      </c>
      <c r="L1197">
        <v>8.83</v>
      </c>
      <c r="M1197" s="128" t="s">
        <v>357</v>
      </c>
      <c r="N1197" s="128" t="s">
        <v>3869</v>
      </c>
      <c r="O1197">
        <v>1</v>
      </c>
      <c r="P1197" s="128" t="s">
        <v>3868</v>
      </c>
      <c r="Q1197">
        <v>2</v>
      </c>
      <c r="R1197" s="128" t="s">
        <v>51</v>
      </c>
      <c r="S1197">
        <v>2</v>
      </c>
      <c r="T1197" s="128" t="s">
        <v>30</v>
      </c>
      <c r="U1197">
        <v>1.05</v>
      </c>
      <c r="V1197">
        <v>2.15</v>
      </c>
    </row>
    <row r="1198" spans="1:22" x14ac:dyDescent="0.25">
      <c r="A1198" s="128" t="s">
        <v>4103</v>
      </c>
      <c r="B1198">
        <v>5</v>
      </c>
      <c r="C1198">
        <v>-1</v>
      </c>
      <c r="D1198">
        <v>9</v>
      </c>
      <c r="E1198" s="128" t="s">
        <v>3872</v>
      </c>
      <c r="F1198" s="128" t="s">
        <v>24</v>
      </c>
      <c r="G1198">
        <v>676</v>
      </c>
      <c r="H1198" s="128" t="s">
        <v>4083</v>
      </c>
      <c r="I1198">
        <v>152</v>
      </c>
      <c r="J1198" s="128" t="s">
        <v>3302</v>
      </c>
      <c r="K1198">
        <v>3</v>
      </c>
      <c r="L1198">
        <v>8.83</v>
      </c>
      <c r="M1198" s="128" t="s">
        <v>357</v>
      </c>
      <c r="N1198" s="128" t="s">
        <v>3869</v>
      </c>
      <c r="O1198">
        <v>1</v>
      </c>
      <c r="P1198" s="128" t="s">
        <v>3868</v>
      </c>
      <c r="Q1198">
        <v>2</v>
      </c>
      <c r="R1198" s="128" t="s">
        <v>51</v>
      </c>
      <c r="S1198">
        <v>5</v>
      </c>
      <c r="T1198" s="128" t="s">
        <v>33</v>
      </c>
      <c r="U1198">
        <v>4.2300000000000004</v>
      </c>
      <c r="V1198">
        <v>3.35</v>
      </c>
    </row>
    <row r="1199" spans="1:22" x14ac:dyDescent="0.25">
      <c r="A1199" s="128" t="s">
        <v>4104</v>
      </c>
      <c r="B1199">
        <v>5</v>
      </c>
      <c r="C1199">
        <v>-1</v>
      </c>
      <c r="D1199">
        <v>9</v>
      </c>
      <c r="E1199" s="128" t="s">
        <v>3872</v>
      </c>
      <c r="F1199" s="128" t="s">
        <v>24</v>
      </c>
      <c r="G1199">
        <v>676</v>
      </c>
      <c r="H1199" s="128" t="s">
        <v>4083</v>
      </c>
      <c r="I1199">
        <v>152</v>
      </c>
      <c r="J1199" s="128" t="s">
        <v>3302</v>
      </c>
      <c r="K1199">
        <v>3</v>
      </c>
      <c r="L1199">
        <v>8.83</v>
      </c>
      <c r="M1199" s="128" t="s">
        <v>357</v>
      </c>
      <c r="N1199" s="128" t="s">
        <v>3869</v>
      </c>
      <c r="O1199">
        <v>1</v>
      </c>
      <c r="P1199" s="128" t="s">
        <v>3868</v>
      </c>
      <c r="Q1199">
        <v>2</v>
      </c>
      <c r="R1199" s="128" t="s">
        <v>51</v>
      </c>
      <c r="S1199">
        <v>1</v>
      </c>
      <c r="T1199" s="128" t="s">
        <v>29</v>
      </c>
      <c r="U1199">
        <v>4.7699999999999996</v>
      </c>
      <c r="V1199">
        <v>3.84</v>
      </c>
    </row>
    <row r="1200" spans="1:22" x14ac:dyDescent="0.25">
      <c r="A1200" s="128" t="s">
        <v>4105</v>
      </c>
      <c r="B1200">
        <v>5</v>
      </c>
      <c r="C1200">
        <v>-1</v>
      </c>
      <c r="D1200">
        <v>9</v>
      </c>
      <c r="E1200" s="128" t="s">
        <v>3872</v>
      </c>
      <c r="F1200" s="128" t="s">
        <v>24</v>
      </c>
      <c r="G1200">
        <v>676</v>
      </c>
      <c r="H1200" s="128" t="s">
        <v>4083</v>
      </c>
      <c r="I1200">
        <v>152</v>
      </c>
      <c r="J1200" s="128" t="s">
        <v>3302</v>
      </c>
      <c r="K1200">
        <v>3</v>
      </c>
      <c r="L1200">
        <v>8.83</v>
      </c>
      <c r="M1200" s="128" t="s">
        <v>357</v>
      </c>
      <c r="N1200" s="128" t="s">
        <v>3869</v>
      </c>
      <c r="O1200">
        <v>1</v>
      </c>
      <c r="P1200" s="128" t="s">
        <v>3868</v>
      </c>
      <c r="Q1200">
        <v>2</v>
      </c>
      <c r="R1200" s="128" t="s">
        <v>51</v>
      </c>
      <c r="S1200">
        <v>7</v>
      </c>
      <c r="T1200" s="128" t="s">
        <v>35</v>
      </c>
      <c r="U1200">
        <v>13.08</v>
      </c>
      <c r="V1200">
        <v>9.9499999999999993</v>
      </c>
    </row>
    <row r="1201" spans="1:22" x14ac:dyDescent="0.25">
      <c r="A1201" s="128" t="s">
        <v>4106</v>
      </c>
      <c r="B1201">
        <v>5</v>
      </c>
      <c r="C1201">
        <v>-1</v>
      </c>
      <c r="D1201">
        <v>9</v>
      </c>
      <c r="E1201" s="128" t="s">
        <v>3872</v>
      </c>
      <c r="F1201" s="128" t="s">
        <v>24</v>
      </c>
      <c r="G1201">
        <v>676</v>
      </c>
      <c r="H1201" s="128" t="s">
        <v>4083</v>
      </c>
      <c r="I1201">
        <v>152</v>
      </c>
      <c r="J1201" s="128" t="s">
        <v>3302</v>
      </c>
      <c r="K1201">
        <v>3</v>
      </c>
      <c r="L1201">
        <v>8.83</v>
      </c>
      <c r="M1201" s="128" t="s">
        <v>357</v>
      </c>
      <c r="N1201" s="128" t="s">
        <v>3869</v>
      </c>
      <c r="O1201">
        <v>1</v>
      </c>
      <c r="P1201" s="128" t="s">
        <v>3868</v>
      </c>
      <c r="Q1201">
        <v>2</v>
      </c>
      <c r="R1201" s="128" t="s">
        <v>51</v>
      </c>
      <c r="S1201">
        <v>8</v>
      </c>
      <c r="T1201" s="128" t="s">
        <v>36</v>
      </c>
      <c r="U1201">
        <v>15.71</v>
      </c>
      <c r="V1201">
        <v>11.85</v>
      </c>
    </row>
    <row r="1202" spans="1:22" x14ac:dyDescent="0.25">
      <c r="A1202" s="128" t="s">
        <v>4107</v>
      </c>
      <c r="B1202">
        <v>6</v>
      </c>
      <c r="C1202">
        <v>0</v>
      </c>
      <c r="D1202">
        <v>9</v>
      </c>
      <c r="E1202" s="128" t="s">
        <v>3872</v>
      </c>
      <c r="F1202" s="128" t="s">
        <v>24</v>
      </c>
      <c r="G1202">
        <v>676</v>
      </c>
      <c r="H1202" s="128" t="s">
        <v>4083</v>
      </c>
      <c r="I1202">
        <v>152</v>
      </c>
      <c r="J1202" s="128" t="s">
        <v>3302</v>
      </c>
      <c r="K1202">
        <v>3</v>
      </c>
      <c r="L1202">
        <v>8.83</v>
      </c>
      <c r="M1202" s="128" t="s">
        <v>357</v>
      </c>
      <c r="N1202" s="128" t="s">
        <v>3869</v>
      </c>
      <c r="O1202">
        <v>1</v>
      </c>
      <c r="P1202" s="128" t="s">
        <v>3868</v>
      </c>
      <c r="Q1202">
        <v>2</v>
      </c>
      <c r="R1202" s="128" t="s">
        <v>51</v>
      </c>
      <c r="S1202">
        <v>3</v>
      </c>
      <c r="T1202" s="128" t="s">
        <v>31</v>
      </c>
      <c r="U1202">
        <v>2.33</v>
      </c>
      <c r="V1202">
        <v>2.3199999999999998</v>
      </c>
    </row>
    <row r="1203" spans="1:22" x14ac:dyDescent="0.25">
      <c r="A1203" s="128" t="s">
        <v>4108</v>
      </c>
      <c r="B1203">
        <v>6</v>
      </c>
      <c r="C1203">
        <v>0</v>
      </c>
      <c r="D1203">
        <v>9</v>
      </c>
      <c r="E1203" s="128" t="s">
        <v>3872</v>
      </c>
      <c r="F1203" s="128" t="s">
        <v>24</v>
      </c>
      <c r="G1203">
        <v>676</v>
      </c>
      <c r="H1203" s="128" t="s">
        <v>4083</v>
      </c>
      <c r="I1203">
        <v>152</v>
      </c>
      <c r="J1203" s="128" t="s">
        <v>3302</v>
      </c>
      <c r="K1203">
        <v>3</v>
      </c>
      <c r="L1203">
        <v>8.83</v>
      </c>
      <c r="M1203" s="128" t="s">
        <v>357</v>
      </c>
      <c r="N1203" s="128" t="s">
        <v>3869</v>
      </c>
      <c r="O1203">
        <v>1</v>
      </c>
      <c r="P1203" s="128" t="s">
        <v>3868</v>
      </c>
      <c r="Q1203">
        <v>2</v>
      </c>
      <c r="R1203" s="128" t="s">
        <v>51</v>
      </c>
      <c r="S1203">
        <v>4</v>
      </c>
      <c r="T1203" s="128" t="s">
        <v>32</v>
      </c>
      <c r="U1203">
        <v>2.64</v>
      </c>
      <c r="V1203">
        <v>2.59</v>
      </c>
    </row>
    <row r="1204" spans="1:22" x14ac:dyDescent="0.25">
      <c r="A1204" s="128" t="s">
        <v>4109</v>
      </c>
      <c r="B1204">
        <v>6</v>
      </c>
      <c r="C1204">
        <v>0</v>
      </c>
      <c r="D1204">
        <v>9</v>
      </c>
      <c r="E1204" s="128" t="s">
        <v>3872</v>
      </c>
      <c r="F1204" s="128" t="s">
        <v>24</v>
      </c>
      <c r="G1204">
        <v>676</v>
      </c>
      <c r="H1204" s="128" t="s">
        <v>4083</v>
      </c>
      <c r="I1204">
        <v>152</v>
      </c>
      <c r="J1204" s="128" t="s">
        <v>3302</v>
      </c>
      <c r="K1204">
        <v>3</v>
      </c>
      <c r="L1204">
        <v>8.83</v>
      </c>
      <c r="M1204" s="128" t="s">
        <v>357</v>
      </c>
      <c r="N1204" s="128" t="s">
        <v>3869</v>
      </c>
      <c r="O1204">
        <v>1</v>
      </c>
      <c r="P1204" s="128" t="s">
        <v>3868</v>
      </c>
      <c r="Q1204">
        <v>2</v>
      </c>
      <c r="R1204" s="128" t="s">
        <v>51</v>
      </c>
      <c r="S1204">
        <v>6</v>
      </c>
      <c r="T1204" s="128" t="s">
        <v>34</v>
      </c>
      <c r="U1204">
        <v>0.71</v>
      </c>
      <c r="V1204">
        <v>1.29</v>
      </c>
    </row>
    <row r="1205" spans="1:22" x14ac:dyDescent="0.25">
      <c r="A1205" s="128" t="s">
        <v>4110</v>
      </c>
      <c r="B1205">
        <v>6</v>
      </c>
      <c r="C1205">
        <v>0</v>
      </c>
      <c r="D1205">
        <v>9</v>
      </c>
      <c r="E1205" s="128" t="s">
        <v>3872</v>
      </c>
      <c r="F1205" s="128" t="s">
        <v>24</v>
      </c>
      <c r="G1205">
        <v>676</v>
      </c>
      <c r="H1205" s="128" t="s">
        <v>4083</v>
      </c>
      <c r="I1205">
        <v>152</v>
      </c>
      <c r="J1205" s="128" t="s">
        <v>3302</v>
      </c>
      <c r="K1205">
        <v>3</v>
      </c>
      <c r="L1205">
        <v>8.83</v>
      </c>
      <c r="M1205" s="128" t="s">
        <v>357</v>
      </c>
      <c r="N1205" s="128" t="s">
        <v>3869</v>
      </c>
      <c r="O1205">
        <v>1</v>
      </c>
      <c r="P1205" s="128" t="s">
        <v>3868</v>
      </c>
      <c r="Q1205">
        <v>2</v>
      </c>
      <c r="R1205" s="128" t="s">
        <v>51</v>
      </c>
      <c r="S1205">
        <v>2</v>
      </c>
      <c r="T1205" s="128" t="s">
        <v>30</v>
      </c>
      <c r="U1205">
        <v>1.05</v>
      </c>
      <c r="V1205">
        <v>2.15</v>
      </c>
    </row>
    <row r="1206" spans="1:22" x14ac:dyDescent="0.25">
      <c r="A1206" s="128" t="s">
        <v>4111</v>
      </c>
      <c r="B1206">
        <v>6</v>
      </c>
      <c r="C1206">
        <v>0</v>
      </c>
      <c r="D1206">
        <v>9</v>
      </c>
      <c r="E1206" s="128" t="s">
        <v>3872</v>
      </c>
      <c r="F1206" s="128" t="s">
        <v>24</v>
      </c>
      <c r="G1206">
        <v>676</v>
      </c>
      <c r="H1206" s="128" t="s">
        <v>4083</v>
      </c>
      <c r="I1206">
        <v>152</v>
      </c>
      <c r="J1206" s="128" t="s">
        <v>3302</v>
      </c>
      <c r="K1206">
        <v>3</v>
      </c>
      <c r="L1206">
        <v>8.83</v>
      </c>
      <c r="M1206" s="128" t="s">
        <v>357</v>
      </c>
      <c r="N1206" s="128" t="s">
        <v>3869</v>
      </c>
      <c r="O1206">
        <v>1</v>
      </c>
      <c r="P1206" s="128" t="s">
        <v>3868</v>
      </c>
      <c r="Q1206">
        <v>2</v>
      </c>
      <c r="R1206" s="128" t="s">
        <v>51</v>
      </c>
      <c r="S1206">
        <v>5</v>
      </c>
      <c r="T1206" s="128" t="s">
        <v>33</v>
      </c>
      <c r="U1206">
        <v>4.2300000000000004</v>
      </c>
      <c r="V1206">
        <v>3.35</v>
      </c>
    </row>
    <row r="1207" spans="1:22" x14ac:dyDescent="0.25">
      <c r="A1207" s="128" t="s">
        <v>4112</v>
      </c>
      <c r="B1207">
        <v>6</v>
      </c>
      <c r="C1207">
        <v>0</v>
      </c>
      <c r="D1207">
        <v>9</v>
      </c>
      <c r="E1207" s="128" t="s">
        <v>3872</v>
      </c>
      <c r="F1207" s="128" t="s">
        <v>24</v>
      </c>
      <c r="G1207">
        <v>676</v>
      </c>
      <c r="H1207" s="128" t="s">
        <v>4083</v>
      </c>
      <c r="I1207">
        <v>152</v>
      </c>
      <c r="J1207" s="128" t="s">
        <v>3302</v>
      </c>
      <c r="K1207">
        <v>3</v>
      </c>
      <c r="L1207">
        <v>8.83</v>
      </c>
      <c r="M1207" s="128" t="s">
        <v>357</v>
      </c>
      <c r="N1207" s="128" t="s">
        <v>3869</v>
      </c>
      <c r="O1207">
        <v>1</v>
      </c>
      <c r="P1207" s="128" t="s">
        <v>3868</v>
      </c>
      <c r="Q1207">
        <v>2</v>
      </c>
      <c r="R1207" s="128" t="s">
        <v>51</v>
      </c>
      <c r="S1207">
        <v>1</v>
      </c>
      <c r="T1207" s="128" t="s">
        <v>29</v>
      </c>
      <c r="U1207">
        <v>4.7699999999999996</v>
      </c>
      <c r="V1207">
        <v>3.84</v>
      </c>
    </row>
    <row r="1208" spans="1:22" x14ac:dyDescent="0.25">
      <c r="A1208" s="128" t="s">
        <v>4113</v>
      </c>
      <c r="B1208">
        <v>6</v>
      </c>
      <c r="C1208">
        <v>0</v>
      </c>
      <c r="D1208">
        <v>9</v>
      </c>
      <c r="E1208" s="128" t="s">
        <v>3872</v>
      </c>
      <c r="F1208" s="128" t="s">
        <v>24</v>
      </c>
      <c r="G1208">
        <v>676</v>
      </c>
      <c r="H1208" s="128" t="s">
        <v>4083</v>
      </c>
      <c r="I1208">
        <v>152</v>
      </c>
      <c r="J1208" s="128" t="s">
        <v>3302</v>
      </c>
      <c r="K1208">
        <v>3</v>
      </c>
      <c r="L1208">
        <v>8.83</v>
      </c>
      <c r="M1208" s="128" t="s">
        <v>357</v>
      </c>
      <c r="N1208" s="128" t="s">
        <v>3869</v>
      </c>
      <c r="O1208">
        <v>1</v>
      </c>
      <c r="P1208" s="128" t="s">
        <v>3868</v>
      </c>
      <c r="Q1208">
        <v>2</v>
      </c>
      <c r="R1208" s="128" t="s">
        <v>51</v>
      </c>
      <c r="S1208">
        <v>7</v>
      </c>
      <c r="T1208" s="128" t="s">
        <v>35</v>
      </c>
      <c r="U1208">
        <v>13.08</v>
      </c>
      <c r="V1208">
        <v>9.9499999999999993</v>
      </c>
    </row>
    <row r="1209" spans="1:22" x14ac:dyDescent="0.25">
      <c r="A1209" s="128" t="s">
        <v>4114</v>
      </c>
      <c r="B1209">
        <v>6</v>
      </c>
      <c r="C1209">
        <v>0</v>
      </c>
      <c r="D1209">
        <v>9</v>
      </c>
      <c r="E1209" s="128" t="s">
        <v>3872</v>
      </c>
      <c r="F1209" s="128" t="s">
        <v>24</v>
      </c>
      <c r="G1209">
        <v>676</v>
      </c>
      <c r="H1209" s="128" t="s">
        <v>4083</v>
      </c>
      <c r="I1209">
        <v>152</v>
      </c>
      <c r="J1209" s="128" t="s">
        <v>3302</v>
      </c>
      <c r="K1209">
        <v>3</v>
      </c>
      <c r="L1209">
        <v>8.83</v>
      </c>
      <c r="M1209" s="128" t="s">
        <v>357</v>
      </c>
      <c r="N1209" s="128" t="s">
        <v>3869</v>
      </c>
      <c r="O1209">
        <v>1</v>
      </c>
      <c r="P1209" s="128" t="s">
        <v>3868</v>
      </c>
      <c r="Q1209">
        <v>2</v>
      </c>
      <c r="R1209" s="128" t="s">
        <v>51</v>
      </c>
      <c r="S1209">
        <v>8</v>
      </c>
      <c r="T1209" s="128" t="s">
        <v>36</v>
      </c>
      <c r="U1209">
        <v>15.71</v>
      </c>
      <c r="V1209">
        <v>11.85</v>
      </c>
    </row>
    <row r="1210" spans="1:22" x14ac:dyDescent="0.25">
      <c r="A1210" s="128" t="s">
        <v>4115</v>
      </c>
      <c r="B1210">
        <v>7</v>
      </c>
      <c r="C1210">
        <v>1</v>
      </c>
      <c r="D1210">
        <v>9</v>
      </c>
      <c r="E1210" s="128" t="s">
        <v>3872</v>
      </c>
      <c r="F1210" s="128" t="s">
        <v>24</v>
      </c>
      <c r="G1210">
        <v>676</v>
      </c>
      <c r="H1210" s="128" t="s">
        <v>4083</v>
      </c>
      <c r="I1210">
        <v>152</v>
      </c>
      <c r="J1210" s="128" t="s">
        <v>3302</v>
      </c>
      <c r="K1210">
        <v>3</v>
      </c>
      <c r="L1210">
        <v>8.83</v>
      </c>
      <c r="M1210" s="128" t="s">
        <v>357</v>
      </c>
      <c r="N1210" s="128" t="s">
        <v>3869</v>
      </c>
      <c r="O1210">
        <v>1</v>
      </c>
      <c r="P1210" s="128" t="s">
        <v>3868</v>
      </c>
      <c r="Q1210">
        <v>2</v>
      </c>
      <c r="R1210" s="128" t="s">
        <v>51</v>
      </c>
      <c r="S1210">
        <v>3</v>
      </c>
      <c r="T1210" s="128" t="s">
        <v>31</v>
      </c>
      <c r="U1210">
        <v>2.33</v>
      </c>
      <c r="V1210">
        <v>2.3199999999999998</v>
      </c>
    </row>
    <row r="1211" spans="1:22" x14ac:dyDescent="0.25">
      <c r="A1211" s="128" t="s">
        <v>4116</v>
      </c>
      <c r="B1211">
        <v>7</v>
      </c>
      <c r="C1211">
        <v>1</v>
      </c>
      <c r="D1211">
        <v>9</v>
      </c>
      <c r="E1211" s="128" t="s">
        <v>3872</v>
      </c>
      <c r="F1211" s="128" t="s">
        <v>24</v>
      </c>
      <c r="G1211">
        <v>676</v>
      </c>
      <c r="H1211" s="128" t="s">
        <v>4083</v>
      </c>
      <c r="I1211">
        <v>152</v>
      </c>
      <c r="J1211" s="128" t="s">
        <v>3302</v>
      </c>
      <c r="K1211">
        <v>3</v>
      </c>
      <c r="L1211">
        <v>8.83</v>
      </c>
      <c r="M1211" s="128" t="s">
        <v>357</v>
      </c>
      <c r="N1211" s="128" t="s">
        <v>3869</v>
      </c>
      <c r="O1211">
        <v>1</v>
      </c>
      <c r="P1211" s="128" t="s">
        <v>3868</v>
      </c>
      <c r="Q1211">
        <v>2</v>
      </c>
      <c r="R1211" s="128" t="s">
        <v>51</v>
      </c>
      <c r="S1211">
        <v>4</v>
      </c>
      <c r="T1211" s="128" t="s">
        <v>32</v>
      </c>
      <c r="U1211">
        <v>2.64</v>
      </c>
      <c r="V1211">
        <v>2.59</v>
      </c>
    </row>
    <row r="1212" spans="1:22" x14ac:dyDescent="0.25">
      <c r="A1212" s="128" t="s">
        <v>4117</v>
      </c>
      <c r="B1212">
        <v>7</v>
      </c>
      <c r="C1212">
        <v>1</v>
      </c>
      <c r="D1212">
        <v>9</v>
      </c>
      <c r="E1212" s="128" t="s">
        <v>3872</v>
      </c>
      <c r="F1212" s="128" t="s">
        <v>24</v>
      </c>
      <c r="G1212">
        <v>676</v>
      </c>
      <c r="H1212" s="128" t="s">
        <v>4083</v>
      </c>
      <c r="I1212">
        <v>152</v>
      </c>
      <c r="J1212" s="128" t="s">
        <v>3302</v>
      </c>
      <c r="K1212">
        <v>3</v>
      </c>
      <c r="L1212">
        <v>8.83</v>
      </c>
      <c r="M1212" s="128" t="s">
        <v>357</v>
      </c>
      <c r="N1212" s="128" t="s">
        <v>3869</v>
      </c>
      <c r="O1212">
        <v>1</v>
      </c>
      <c r="P1212" s="128" t="s">
        <v>3868</v>
      </c>
      <c r="Q1212">
        <v>2</v>
      </c>
      <c r="R1212" s="128" t="s">
        <v>51</v>
      </c>
      <c r="S1212">
        <v>6</v>
      </c>
      <c r="T1212" s="128" t="s">
        <v>34</v>
      </c>
      <c r="U1212">
        <v>0.71</v>
      </c>
      <c r="V1212">
        <v>1.29</v>
      </c>
    </row>
    <row r="1213" spans="1:22" x14ac:dyDescent="0.25">
      <c r="A1213" s="128" t="s">
        <v>4118</v>
      </c>
      <c r="B1213">
        <v>7</v>
      </c>
      <c r="C1213">
        <v>1</v>
      </c>
      <c r="D1213">
        <v>9</v>
      </c>
      <c r="E1213" s="128" t="s">
        <v>3872</v>
      </c>
      <c r="F1213" s="128" t="s">
        <v>24</v>
      </c>
      <c r="G1213">
        <v>676</v>
      </c>
      <c r="H1213" s="128" t="s">
        <v>4083</v>
      </c>
      <c r="I1213">
        <v>152</v>
      </c>
      <c r="J1213" s="128" t="s">
        <v>3302</v>
      </c>
      <c r="K1213">
        <v>3</v>
      </c>
      <c r="L1213">
        <v>8.83</v>
      </c>
      <c r="M1213" s="128" t="s">
        <v>357</v>
      </c>
      <c r="N1213" s="128" t="s">
        <v>3869</v>
      </c>
      <c r="O1213">
        <v>1</v>
      </c>
      <c r="P1213" s="128" t="s">
        <v>3868</v>
      </c>
      <c r="Q1213">
        <v>2</v>
      </c>
      <c r="R1213" s="128" t="s">
        <v>51</v>
      </c>
      <c r="S1213">
        <v>2</v>
      </c>
      <c r="T1213" s="128" t="s">
        <v>30</v>
      </c>
      <c r="U1213">
        <v>1.05</v>
      </c>
      <c r="V1213">
        <v>2.15</v>
      </c>
    </row>
    <row r="1214" spans="1:22" x14ac:dyDescent="0.25">
      <c r="A1214" s="128" t="s">
        <v>4119</v>
      </c>
      <c r="B1214">
        <v>7</v>
      </c>
      <c r="C1214">
        <v>1</v>
      </c>
      <c r="D1214">
        <v>9</v>
      </c>
      <c r="E1214" s="128" t="s">
        <v>3872</v>
      </c>
      <c r="F1214" s="128" t="s">
        <v>24</v>
      </c>
      <c r="G1214">
        <v>676</v>
      </c>
      <c r="H1214" s="128" t="s">
        <v>4083</v>
      </c>
      <c r="I1214">
        <v>152</v>
      </c>
      <c r="J1214" s="128" t="s">
        <v>3302</v>
      </c>
      <c r="K1214">
        <v>3</v>
      </c>
      <c r="L1214">
        <v>8.83</v>
      </c>
      <c r="M1214" s="128" t="s">
        <v>357</v>
      </c>
      <c r="N1214" s="128" t="s">
        <v>3869</v>
      </c>
      <c r="O1214">
        <v>1</v>
      </c>
      <c r="P1214" s="128" t="s">
        <v>3868</v>
      </c>
      <c r="Q1214">
        <v>2</v>
      </c>
      <c r="R1214" s="128" t="s">
        <v>51</v>
      </c>
      <c r="S1214">
        <v>5</v>
      </c>
      <c r="T1214" s="128" t="s">
        <v>33</v>
      </c>
      <c r="U1214">
        <v>4.2300000000000004</v>
      </c>
      <c r="V1214">
        <v>3.35</v>
      </c>
    </row>
    <row r="1215" spans="1:22" x14ac:dyDescent="0.25">
      <c r="A1215" s="128" t="s">
        <v>4120</v>
      </c>
      <c r="B1215">
        <v>7</v>
      </c>
      <c r="C1215">
        <v>1</v>
      </c>
      <c r="D1215">
        <v>9</v>
      </c>
      <c r="E1215" s="128" t="s">
        <v>3872</v>
      </c>
      <c r="F1215" s="128" t="s">
        <v>24</v>
      </c>
      <c r="G1215">
        <v>676</v>
      </c>
      <c r="H1215" s="128" t="s">
        <v>4083</v>
      </c>
      <c r="I1215">
        <v>152</v>
      </c>
      <c r="J1215" s="128" t="s">
        <v>3302</v>
      </c>
      <c r="K1215">
        <v>3</v>
      </c>
      <c r="L1215">
        <v>8.83</v>
      </c>
      <c r="M1215" s="128" t="s">
        <v>357</v>
      </c>
      <c r="N1215" s="128" t="s">
        <v>3869</v>
      </c>
      <c r="O1215">
        <v>1</v>
      </c>
      <c r="P1215" s="128" t="s">
        <v>3868</v>
      </c>
      <c r="Q1215">
        <v>2</v>
      </c>
      <c r="R1215" s="128" t="s">
        <v>51</v>
      </c>
      <c r="S1215">
        <v>1</v>
      </c>
      <c r="T1215" s="128" t="s">
        <v>29</v>
      </c>
      <c r="U1215">
        <v>4.7699999999999996</v>
      </c>
      <c r="V1215">
        <v>3.84</v>
      </c>
    </row>
    <row r="1216" spans="1:22" x14ac:dyDescent="0.25">
      <c r="A1216" s="128" t="s">
        <v>4121</v>
      </c>
      <c r="B1216">
        <v>7</v>
      </c>
      <c r="C1216">
        <v>1</v>
      </c>
      <c r="D1216">
        <v>9</v>
      </c>
      <c r="E1216" s="128" t="s">
        <v>3872</v>
      </c>
      <c r="F1216" s="128" t="s">
        <v>24</v>
      </c>
      <c r="G1216">
        <v>676</v>
      </c>
      <c r="H1216" s="128" t="s">
        <v>4083</v>
      </c>
      <c r="I1216">
        <v>152</v>
      </c>
      <c r="J1216" s="128" t="s">
        <v>3302</v>
      </c>
      <c r="K1216">
        <v>3</v>
      </c>
      <c r="L1216">
        <v>8.83</v>
      </c>
      <c r="M1216" s="128" t="s">
        <v>357</v>
      </c>
      <c r="N1216" s="128" t="s">
        <v>3869</v>
      </c>
      <c r="O1216">
        <v>1</v>
      </c>
      <c r="P1216" s="128" t="s">
        <v>3868</v>
      </c>
      <c r="Q1216">
        <v>2</v>
      </c>
      <c r="R1216" s="128" t="s">
        <v>51</v>
      </c>
      <c r="S1216">
        <v>7</v>
      </c>
      <c r="T1216" s="128" t="s">
        <v>35</v>
      </c>
      <c r="U1216">
        <v>13.08</v>
      </c>
      <c r="V1216">
        <v>9.9499999999999993</v>
      </c>
    </row>
    <row r="1217" spans="1:22" x14ac:dyDescent="0.25">
      <c r="A1217" s="128" t="s">
        <v>4122</v>
      </c>
      <c r="B1217">
        <v>7</v>
      </c>
      <c r="C1217">
        <v>1</v>
      </c>
      <c r="D1217">
        <v>9</v>
      </c>
      <c r="E1217" s="128" t="s">
        <v>3872</v>
      </c>
      <c r="F1217" s="128" t="s">
        <v>24</v>
      </c>
      <c r="G1217">
        <v>676</v>
      </c>
      <c r="H1217" s="128" t="s">
        <v>4083</v>
      </c>
      <c r="I1217">
        <v>152</v>
      </c>
      <c r="J1217" s="128" t="s">
        <v>3302</v>
      </c>
      <c r="K1217">
        <v>3</v>
      </c>
      <c r="L1217">
        <v>8.83</v>
      </c>
      <c r="M1217" s="128" t="s">
        <v>357</v>
      </c>
      <c r="N1217" s="128" t="s">
        <v>3869</v>
      </c>
      <c r="O1217">
        <v>1</v>
      </c>
      <c r="P1217" s="128" t="s">
        <v>3868</v>
      </c>
      <c r="Q1217">
        <v>2</v>
      </c>
      <c r="R1217" s="128" t="s">
        <v>51</v>
      </c>
      <c r="S1217">
        <v>8</v>
      </c>
      <c r="T1217" s="128" t="s">
        <v>36</v>
      </c>
      <c r="U1217">
        <v>15.71</v>
      </c>
      <c r="V1217">
        <v>11.85</v>
      </c>
    </row>
    <row r="1218" spans="1:22" x14ac:dyDescent="0.25">
      <c r="A1218" s="128" t="s">
        <v>4123</v>
      </c>
      <c r="B1218">
        <v>8</v>
      </c>
      <c r="C1218">
        <v>2</v>
      </c>
      <c r="D1218">
        <v>9</v>
      </c>
      <c r="E1218" s="128" t="s">
        <v>3872</v>
      </c>
      <c r="F1218" s="128" t="s">
        <v>24</v>
      </c>
      <c r="G1218">
        <v>676</v>
      </c>
      <c r="H1218" s="128" t="s">
        <v>4083</v>
      </c>
      <c r="I1218">
        <v>152</v>
      </c>
      <c r="J1218" s="128" t="s">
        <v>3302</v>
      </c>
      <c r="K1218">
        <v>3</v>
      </c>
      <c r="L1218">
        <v>8.83</v>
      </c>
      <c r="M1218" s="128" t="s">
        <v>357</v>
      </c>
      <c r="N1218" s="128" t="s">
        <v>3869</v>
      </c>
      <c r="O1218">
        <v>1</v>
      </c>
      <c r="P1218" s="128" t="s">
        <v>3868</v>
      </c>
      <c r="Q1218">
        <v>2</v>
      </c>
      <c r="R1218" s="128" t="s">
        <v>51</v>
      </c>
      <c r="S1218">
        <v>3</v>
      </c>
      <c r="T1218" s="128" t="s">
        <v>31</v>
      </c>
      <c r="U1218">
        <v>2.33</v>
      </c>
      <c r="V1218">
        <v>2.3199999999999998</v>
      </c>
    </row>
    <row r="1219" spans="1:22" x14ac:dyDescent="0.25">
      <c r="A1219" s="128" t="s">
        <v>4123</v>
      </c>
      <c r="B1219">
        <v>8</v>
      </c>
      <c r="C1219">
        <v>2</v>
      </c>
      <c r="D1219">
        <v>9</v>
      </c>
      <c r="E1219" s="128" t="s">
        <v>3872</v>
      </c>
      <c r="F1219" s="128" t="s">
        <v>24</v>
      </c>
      <c r="G1219">
        <v>677</v>
      </c>
      <c r="H1219" s="128" t="s">
        <v>4018</v>
      </c>
      <c r="I1219">
        <v>155</v>
      </c>
      <c r="J1219" s="128" t="s">
        <v>3302</v>
      </c>
      <c r="K1219">
        <v>7.42</v>
      </c>
      <c r="L1219">
        <v>17.5</v>
      </c>
      <c r="M1219" s="128" t="s">
        <v>357</v>
      </c>
      <c r="N1219" s="128" t="s">
        <v>3869</v>
      </c>
      <c r="O1219">
        <v>1</v>
      </c>
      <c r="P1219" s="128" t="s">
        <v>3868</v>
      </c>
      <c r="Q1219">
        <v>2</v>
      </c>
      <c r="R1219" s="128" t="s">
        <v>51</v>
      </c>
      <c r="S1219">
        <v>3</v>
      </c>
      <c r="T1219" s="128" t="s">
        <v>31</v>
      </c>
      <c r="U1219">
        <v>3.63</v>
      </c>
      <c r="V1219">
        <v>3.15</v>
      </c>
    </row>
    <row r="1220" spans="1:22" x14ac:dyDescent="0.25">
      <c r="A1220" s="128" t="s">
        <v>4124</v>
      </c>
      <c r="B1220">
        <v>8</v>
      </c>
      <c r="C1220">
        <v>2</v>
      </c>
      <c r="D1220">
        <v>9</v>
      </c>
      <c r="E1220" s="128" t="s">
        <v>3872</v>
      </c>
      <c r="F1220" s="128" t="s">
        <v>24</v>
      </c>
      <c r="G1220">
        <v>677</v>
      </c>
      <c r="H1220" s="128" t="s">
        <v>4018</v>
      </c>
      <c r="I1220">
        <v>155</v>
      </c>
      <c r="J1220" s="128" t="s">
        <v>3302</v>
      </c>
      <c r="K1220">
        <v>7.42</v>
      </c>
      <c r="L1220">
        <v>17.5</v>
      </c>
      <c r="M1220" s="128" t="s">
        <v>357</v>
      </c>
      <c r="N1220" s="128" t="s">
        <v>3869</v>
      </c>
      <c r="O1220">
        <v>1</v>
      </c>
      <c r="P1220" s="128" t="s">
        <v>3868</v>
      </c>
      <c r="Q1220">
        <v>2</v>
      </c>
      <c r="R1220" s="128" t="s">
        <v>51</v>
      </c>
      <c r="S1220">
        <v>4</v>
      </c>
      <c r="T1220" s="128" t="s">
        <v>32</v>
      </c>
      <c r="U1220">
        <v>4.0999999999999996</v>
      </c>
      <c r="V1220">
        <v>3.73</v>
      </c>
    </row>
    <row r="1221" spans="1:22" x14ac:dyDescent="0.25">
      <c r="A1221" s="128" t="s">
        <v>4124</v>
      </c>
      <c r="B1221">
        <v>8</v>
      </c>
      <c r="C1221">
        <v>2</v>
      </c>
      <c r="D1221">
        <v>9</v>
      </c>
      <c r="E1221" s="128" t="s">
        <v>3872</v>
      </c>
      <c r="F1221" s="128" t="s">
        <v>24</v>
      </c>
      <c r="G1221">
        <v>676</v>
      </c>
      <c r="H1221" s="128" t="s">
        <v>4083</v>
      </c>
      <c r="I1221">
        <v>152</v>
      </c>
      <c r="J1221" s="128" t="s">
        <v>3302</v>
      </c>
      <c r="K1221">
        <v>3</v>
      </c>
      <c r="L1221">
        <v>8.83</v>
      </c>
      <c r="M1221" s="128" t="s">
        <v>357</v>
      </c>
      <c r="N1221" s="128" t="s">
        <v>3869</v>
      </c>
      <c r="O1221">
        <v>1</v>
      </c>
      <c r="P1221" s="128" t="s">
        <v>3868</v>
      </c>
      <c r="Q1221">
        <v>2</v>
      </c>
      <c r="R1221" s="128" t="s">
        <v>51</v>
      </c>
      <c r="S1221">
        <v>4</v>
      </c>
      <c r="T1221" s="128" t="s">
        <v>32</v>
      </c>
      <c r="U1221">
        <v>2.64</v>
      </c>
      <c r="V1221">
        <v>2.59</v>
      </c>
    </row>
    <row r="1222" spans="1:22" x14ac:dyDescent="0.25">
      <c r="A1222" s="128" t="s">
        <v>4125</v>
      </c>
      <c r="B1222">
        <v>8</v>
      </c>
      <c r="C1222">
        <v>2</v>
      </c>
      <c r="D1222">
        <v>9</v>
      </c>
      <c r="E1222" s="128" t="s">
        <v>3872</v>
      </c>
      <c r="F1222" s="128" t="s">
        <v>24</v>
      </c>
      <c r="G1222">
        <v>677</v>
      </c>
      <c r="H1222" s="128" t="s">
        <v>4018</v>
      </c>
      <c r="I1222">
        <v>155</v>
      </c>
      <c r="J1222" s="128" t="s">
        <v>3302</v>
      </c>
      <c r="K1222">
        <v>7.42</v>
      </c>
      <c r="L1222">
        <v>17.5</v>
      </c>
      <c r="M1222" s="128" t="s">
        <v>357</v>
      </c>
      <c r="N1222" s="128" t="s">
        <v>3869</v>
      </c>
      <c r="O1222">
        <v>1</v>
      </c>
      <c r="P1222" s="128" t="s">
        <v>3868</v>
      </c>
      <c r="Q1222">
        <v>2</v>
      </c>
      <c r="R1222" s="128" t="s">
        <v>51</v>
      </c>
      <c r="S1222">
        <v>6</v>
      </c>
      <c r="T1222" s="128" t="s">
        <v>34</v>
      </c>
      <c r="U1222">
        <v>1.21</v>
      </c>
      <c r="V1222">
        <v>2.0099999999999998</v>
      </c>
    </row>
    <row r="1223" spans="1:22" x14ac:dyDescent="0.25">
      <c r="A1223" s="128" t="s">
        <v>4125</v>
      </c>
      <c r="B1223">
        <v>8</v>
      </c>
      <c r="C1223">
        <v>2</v>
      </c>
      <c r="D1223">
        <v>9</v>
      </c>
      <c r="E1223" s="128" t="s">
        <v>3872</v>
      </c>
      <c r="F1223" s="128" t="s">
        <v>24</v>
      </c>
      <c r="G1223">
        <v>676</v>
      </c>
      <c r="H1223" s="128" t="s">
        <v>4083</v>
      </c>
      <c r="I1223">
        <v>152</v>
      </c>
      <c r="J1223" s="128" t="s">
        <v>3302</v>
      </c>
      <c r="K1223">
        <v>3</v>
      </c>
      <c r="L1223">
        <v>8.83</v>
      </c>
      <c r="M1223" s="128" t="s">
        <v>357</v>
      </c>
      <c r="N1223" s="128" t="s">
        <v>3869</v>
      </c>
      <c r="O1223">
        <v>1</v>
      </c>
      <c r="P1223" s="128" t="s">
        <v>3868</v>
      </c>
      <c r="Q1223">
        <v>2</v>
      </c>
      <c r="R1223" s="128" t="s">
        <v>51</v>
      </c>
      <c r="S1223">
        <v>6</v>
      </c>
      <c r="T1223" s="128" t="s">
        <v>34</v>
      </c>
      <c r="U1223">
        <v>0.71</v>
      </c>
      <c r="V1223">
        <v>1.29</v>
      </c>
    </row>
    <row r="1224" spans="1:22" x14ac:dyDescent="0.25">
      <c r="A1224" s="128" t="s">
        <v>4126</v>
      </c>
      <c r="B1224">
        <v>8</v>
      </c>
      <c r="C1224">
        <v>2</v>
      </c>
      <c r="D1224">
        <v>9</v>
      </c>
      <c r="E1224" s="128" t="s">
        <v>3872</v>
      </c>
      <c r="F1224" s="128" t="s">
        <v>24</v>
      </c>
      <c r="G1224">
        <v>677</v>
      </c>
      <c r="H1224" s="128" t="s">
        <v>4018</v>
      </c>
      <c r="I1224">
        <v>155</v>
      </c>
      <c r="J1224" s="128" t="s">
        <v>3302</v>
      </c>
      <c r="K1224">
        <v>7.42</v>
      </c>
      <c r="L1224">
        <v>17.5</v>
      </c>
      <c r="M1224" s="128" t="s">
        <v>357</v>
      </c>
      <c r="N1224" s="128" t="s">
        <v>3869</v>
      </c>
      <c r="O1224">
        <v>1</v>
      </c>
      <c r="P1224" s="128" t="s">
        <v>3868</v>
      </c>
      <c r="Q1224">
        <v>2</v>
      </c>
      <c r="R1224" s="128" t="s">
        <v>51</v>
      </c>
      <c r="S1224">
        <v>2</v>
      </c>
      <c r="T1224" s="128" t="s">
        <v>30</v>
      </c>
      <c r="U1224">
        <v>1.82</v>
      </c>
      <c r="V1224">
        <v>2.5499999999999998</v>
      </c>
    </row>
    <row r="1225" spans="1:22" x14ac:dyDescent="0.25">
      <c r="A1225" s="128" t="s">
        <v>4126</v>
      </c>
      <c r="B1225">
        <v>8</v>
      </c>
      <c r="C1225">
        <v>2</v>
      </c>
      <c r="D1225">
        <v>9</v>
      </c>
      <c r="E1225" s="128" t="s">
        <v>3872</v>
      </c>
      <c r="F1225" s="128" t="s">
        <v>24</v>
      </c>
      <c r="G1225">
        <v>676</v>
      </c>
      <c r="H1225" s="128" t="s">
        <v>4083</v>
      </c>
      <c r="I1225">
        <v>152</v>
      </c>
      <c r="J1225" s="128" t="s">
        <v>3302</v>
      </c>
      <c r="K1225">
        <v>3</v>
      </c>
      <c r="L1225">
        <v>8.83</v>
      </c>
      <c r="M1225" s="128" t="s">
        <v>357</v>
      </c>
      <c r="N1225" s="128" t="s">
        <v>3869</v>
      </c>
      <c r="O1225">
        <v>1</v>
      </c>
      <c r="P1225" s="128" t="s">
        <v>3868</v>
      </c>
      <c r="Q1225">
        <v>2</v>
      </c>
      <c r="R1225" s="128" t="s">
        <v>51</v>
      </c>
      <c r="S1225">
        <v>2</v>
      </c>
      <c r="T1225" s="128" t="s">
        <v>30</v>
      </c>
      <c r="U1225">
        <v>1.05</v>
      </c>
      <c r="V1225">
        <v>2.15</v>
      </c>
    </row>
    <row r="1226" spans="1:22" x14ac:dyDescent="0.25">
      <c r="A1226" s="128" t="s">
        <v>4127</v>
      </c>
      <c r="B1226">
        <v>8</v>
      </c>
      <c r="C1226">
        <v>2</v>
      </c>
      <c r="D1226">
        <v>9</v>
      </c>
      <c r="E1226" s="128" t="s">
        <v>3872</v>
      </c>
      <c r="F1226" s="128" t="s">
        <v>24</v>
      </c>
      <c r="G1226">
        <v>677</v>
      </c>
      <c r="H1226" s="128" t="s">
        <v>4018</v>
      </c>
      <c r="I1226">
        <v>155</v>
      </c>
      <c r="J1226" s="128" t="s">
        <v>3302</v>
      </c>
      <c r="K1226">
        <v>7.42</v>
      </c>
      <c r="L1226">
        <v>17.5</v>
      </c>
      <c r="M1226" s="128" t="s">
        <v>357</v>
      </c>
      <c r="N1226" s="128" t="s">
        <v>3869</v>
      </c>
      <c r="O1226">
        <v>1</v>
      </c>
      <c r="P1226" s="128" t="s">
        <v>3868</v>
      </c>
      <c r="Q1226">
        <v>2</v>
      </c>
      <c r="R1226" s="128" t="s">
        <v>51</v>
      </c>
      <c r="S1226">
        <v>5</v>
      </c>
      <c r="T1226" s="128" t="s">
        <v>33</v>
      </c>
      <c r="U1226">
        <v>3.28</v>
      </c>
      <c r="V1226">
        <v>3.12</v>
      </c>
    </row>
    <row r="1227" spans="1:22" x14ac:dyDescent="0.25">
      <c r="A1227" s="128" t="s">
        <v>4127</v>
      </c>
      <c r="B1227">
        <v>8</v>
      </c>
      <c r="C1227">
        <v>2</v>
      </c>
      <c r="D1227">
        <v>9</v>
      </c>
      <c r="E1227" s="128" t="s">
        <v>3872</v>
      </c>
      <c r="F1227" s="128" t="s">
        <v>24</v>
      </c>
      <c r="G1227">
        <v>676</v>
      </c>
      <c r="H1227" s="128" t="s">
        <v>4083</v>
      </c>
      <c r="I1227">
        <v>152</v>
      </c>
      <c r="J1227" s="128" t="s">
        <v>3302</v>
      </c>
      <c r="K1227">
        <v>3</v>
      </c>
      <c r="L1227">
        <v>8.83</v>
      </c>
      <c r="M1227" s="128" t="s">
        <v>357</v>
      </c>
      <c r="N1227" s="128" t="s">
        <v>3869</v>
      </c>
      <c r="O1227">
        <v>1</v>
      </c>
      <c r="P1227" s="128" t="s">
        <v>3868</v>
      </c>
      <c r="Q1227">
        <v>2</v>
      </c>
      <c r="R1227" s="128" t="s">
        <v>51</v>
      </c>
      <c r="S1227">
        <v>5</v>
      </c>
      <c r="T1227" s="128" t="s">
        <v>33</v>
      </c>
      <c r="U1227">
        <v>4.2300000000000004</v>
      </c>
      <c r="V1227">
        <v>3.35</v>
      </c>
    </row>
    <row r="1228" spans="1:22" x14ac:dyDescent="0.25">
      <c r="A1228" s="128" t="s">
        <v>4128</v>
      </c>
      <c r="B1228">
        <v>8</v>
      </c>
      <c r="C1228">
        <v>2</v>
      </c>
      <c r="D1228">
        <v>9</v>
      </c>
      <c r="E1228" s="128" t="s">
        <v>3872</v>
      </c>
      <c r="F1228" s="128" t="s">
        <v>24</v>
      </c>
      <c r="G1228">
        <v>677</v>
      </c>
      <c r="H1228" s="128" t="s">
        <v>4018</v>
      </c>
      <c r="I1228">
        <v>155</v>
      </c>
      <c r="J1228" s="128" t="s">
        <v>3302</v>
      </c>
      <c r="K1228">
        <v>7.42</v>
      </c>
      <c r="L1228">
        <v>17.5</v>
      </c>
      <c r="M1228" s="128" t="s">
        <v>357</v>
      </c>
      <c r="N1228" s="128" t="s">
        <v>3869</v>
      </c>
      <c r="O1228">
        <v>1</v>
      </c>
      <c r="P1228" s="128" t="s">
        <v>3868</v>
      </c>
      <c r="Q1228">
        <v>2</v>
      </c>
      <c r="R1228" s="128" t="s">
        <v>51</v>
      </c>
      <c r="S1228">
        <v>1</v>
      </c>
      <c r="T1228" s="128" t="s">
        <v>29</v>
      </c>
      <c r="U1228">
        <v>8.35</v>
      </c>
      <c r="V1228">
        <v>4.99</v>
      </c>
    </row>
    <row r="1229" spans="1:22" x14ac:dyDescent="0.25">
      <c r="A1229" s="128" t="s">
        <v>4128</v>
      </c>
      <c r="B1229">
        <v>8</v>
      </c>
      <c r="C1229">
        <v>2</v>
      </c>
      <c r="D1229">
        <v>9</v>
      </c>
      <c r="E1229" s="128" t="s">
        <v>3872</v>
      </c>
      <c r="F1229" s="128" t="s">
        <v>24</v>
      </c>
      <c r="G1229">
        <v>676</v>
      </c>
      <c r="H1229" s="128" t="s">
        <v>4083</v>
      </c>
      <c r="I1229">
        <v>152</v>
      </c>
      <c r="J1229" s="128" t="s">
        <v>3302</v>
      </c>
      <c r="K1229">
        <v>3</v>
      </c>
      <c r="L1229">
        <v>8.83</v>
      </c>
      <c r="M1229" s="128" t="s">
        <v>357</v>
      </c>
      <c r="N1229" s="128" t="s">
        <v>3869</v>
      </c>
      <c r="O1229">
        <v>1</v>
      </c>
      <c r="P1229" s="128" t="s">
        <v>3868</v>
      </c>
      <c r="Q1229">
        <v>2</v>
      </c>
      <c r="R1229" s="128" t="s">
        <v>51</v>
      </c>
      <c r="S1229">
        <v>1</v>
      </c>
      <c r="T1229" s="128" t="s">
        <v>29</v>
      </c>
      <c r="U1229">
        <v>4.7699999999999996</v>
      </c>
      <c r="V1229">
        <v>3.84</v>
      </c>
    </row>
    <row r="1230" spans="1:22" x14ac:dyDescent="0.25">
      <c r="A1230" s="128" t="s">
        <v>4129</v>
      </c>
      <c r="B1230">
        <v>8</v>
      </c>
      <c r="C1230">
        <v>2</v>
      </c>
      <c r="D1230">
        <v>9</v>
      </c>
      <c r="E1230" s="128" t="s">
        <v>3872</v>
      </c>
      <c r="F1230" s="128" t="s">
        <v>24</v>
      </c>
      <c r="G1230">
        <v>676</v>
      </c>
      <c r="H1230" s="128" t="s">
        <v>4083</v>
      </c>
      <c r="I1230">
        <v>152</v>
      </c>
      <c r="J1230" s="128" t="s">
        <v>3302</v>
      </c>
      <c r="K1230">
        <v>3</v>
      </c>
      <c r="L1230">
        <v>8.83</v>
      </c>
      <c r="M1230" s="128" t="s">
        <v>357</v>
      </c>
      <c r="N1230" s="128" t="s">
        <v>3869</v>
      </c>
      <c r="O1230">
        <v>1</v>
      </c>
      <c r="P1230" s="128" t="s">
        <v>3868</v>
      </c>
      <c r="Q1230">
        <v>2</v>
      </c>
      <c r="R1230" s="128" t="s">
        <v>51</v>
      </c>
      <c r="S1230">
        <v>7</v>
      </c>
      <c r="T1230" s="128" t="s">
        <v>35</v>
      </c>
      <c r="U1230">
        <v>13.08</v>
      </c>
      <c r="V1230">
        <v>9.9499999999999993</v>
      </c>
    </row>
    <row r="1231" spans="1:22" x14ac:dyDescent="0.25">
      <c r="A1231" s="128" t="s">
        <v>4129</v>
      </c>
      <c r="B1231">
        <v>8</v>
      </c>
      <c r="C1231">
        <v>2</v>
      </c>
      <c r="D1231">
        <v>9</v>
      </c>
      <c r="E1231" s="128" t="s">
        <v>3872</v>
      </c>
      <c r="F1231" s="128" t="s">
        <v>24</v>
      </c>
      <c r="G1231">
        <v>677</v>
      </c>
      <c r="H1231" s="128" t="s">
        <v>4018</v>
      </c>
      <c r="I1231">
        <v>155</v>
      </c>
      <c r="J1231" s="128" t="s">
        <v>3302</v>
      </c>
      <c r="K1231">
        <v>7.42</v>
      </c>
      <c r="L1231">
        <v>17.5</v>
      </c>
      <c r="M1231" s="128" t="s">
        <v>357</v>
      </c>
      <c r="N1231" s="128" t="s">
        <v>3869</v>
      </c>
      <c r="O1231">
        <v>1</v>
      </c>
      <c r="P1231" s="128" t="s">
        <v>3868</v>
      </c>
      <c r="Q1231">
        <v>2</v>
      </c>
      <c r="R1231" s="128" t="s">
        <v>51</v>
      </c>
      <c r="S1231">
        <v>7</v>
      </c>
      <c r="T1231" s="128" t="s">
        <v>35</v>
      </c>
      <c r="U1231">
        <v>18.3</v>
      </c>
      <c r="V1231">
        <v>12.95</v>
      </c>
    </row>
    <row r="1232" spans="1:22" x14ac:dyDescent="0.25">
      <c r="A1232" s="128" t="s">
        <v>4130</v>
      </c>
      <c r="B1232">
        <v>8</v>
      </c>
      <c r="C1232">
        <v>2</v>
      </c>
      <c r="D1232">
        <v>9</v>
      </c>
      <c r="E1232" s="128" t="s">
        <v>3872</v>
      </c>
      <c r="F1232" s="128" t="s">
        <v>24</v>
      </c>
      <c r="G1232">
        <v>677</v>
      </c>
      <c r="H1232" s="128" t="s">
        <v>4018</v>
      </c>
      <c r="I1232">
        <v>155</v>
      </c>
      <c r="J1232" s="128" t="s">
        <v>3302</v>
      </c>
      <c r="K1232">
        <v>7.42</v>
      </c>
      <c r="L1232">
        <v>17.5</v>
      </c>
      <c r="M1232" s="128" t="s">
        <v>357</v>
      </c>
      <c r="N1232" s="128" t="s">
        <v>3869</v>
      </c>
      <c r="O1232">
        <v>1</v>
      </c>
      <c r="P1232" s="128" t="s">
        <v>3868</v>
      </c>
      <c r="Q1232">
        <v>2</v>
      </c>
      <c r="R1232" s="128" t="s">
        <v>51</v>
      </c>
      <c r="S1232">
        <v>8</v>
      </c>
      <c r="T1232" s="128" t="s">
        <v>36</v>
      </c>
      <c r="U1232">
        <v>22.4</v>
      </c>
      <c r="V1232">
        <v>15.85</v>
      </c>
    </row>
    <row r="1233" spans="1:22" x14ac:dyDescent="0.25">
      <c r="A1233" s="128" t="s">
        <v>4130</v>
      </c>
      <c r="B1233">
        <v>8</v>
      </c>
      <c r="C1233">
        <v>2</v>
      </c>
      <c r="D1233">
        <v>9</v>
      </c>
      <c r="E1233" s="128" t="s">
        <v>3872</v>
      </c>
      <c r="F1233" s="128" t="s">
        <v>24</v>
      </c>
      <c r="G1233">
        <v>676</v>
      </c>
      <c r="H1233" s="128" t="s">
        <v>4083</v>
      </c>
      <c r="I1233">
        <v>152</v>
      </c>
      <c r="J1233" s="128" t="s">
        <v>3302</v>
      </c>
      <c r="K1233">
        <v>3</v>
      </c>
      <c r="L1233">
        <v>8.83</v>
      </c>
      <c r="M1233" s="128" t="s">
        <v>357</v>
      </c>
      <c r="N1233" s="128" t="s">
        <v>3869</v>
      </c>
      <c r="O1233">
        <v>1</v>
      </c>
      <c r="P1233" s="128" t="s">
        <v>3868</v>
      </c>
      <c r="Q1233">
        <v>2</v>
      </c>
      <c r="R1233" s="128" t="s">
        <v>51</v>
      </c>
      <c r="S1233">
        <v>8</v>
      </c>
      <c r="T1233" s="128" t="s">
        <v>36</v>
      </c>
      <c r="U1233">
        <v>15.71</v>
      </c>
      <c r="V1233">
        <v>11.85</v>
      </c>
    </row>
    <row r="1234" spans="1:22" x14ac:dyDescent="0.25">
      <c r="A1234" s="128" t="s">
        <v>4131</v>
      </c>
      <c r="B1234">
        <v>9</v>
      </c>
      <c r="C1234">
        <v>3</v>
      </c>
      <c r="D1234">
        <v>9</v>
      </c>
      <c r="E1234" s="128" t="s">
        <v>3872</v>
      </c>
      <c r="F1234" s="128" t="s">
        <v>24</v>
      </c>
      <c r="G1234">
        <v>677</v>
      </c>
      <c r="H1234" s="128" t="s">
        <v>4018</v>
      </c>
      <c r="I1234">
        <v>155</v>
      </c>
      <c r="J1234" s="128" t="s">
        <v>3302</v>
      </c>
      <c r="K1234">
        <v>7.42</v>
      </c>
      <c r="L1234">
        <v>17.5</v>
      </c>
      <c r="M1234" s="128" t="s">
        <v>357</v>
      </c>
      <c r="N1234" s="128" t="s">
        <v>3869</v>
      </c>
      <c r="O1234">
        <v>1</v>
      </c>
      <c r="P1234" s="128" t="s">
        <v>3868</v>
      </c>
      <c r="Q1234">
        <v>2</v>
      </c>
      <c r="R1234" s="128" t="s">
        <v>51</v>
      </c>
      <c r="S1234">
        <v>3</v>
      </c>
      <c r="T1234" s="128" t="s">
        <v>31</v>
      </c>
      <c r="U1234">
        <v>3.63</v>
      </c>
      <c r="V1234">
        <v>3.15</v>
      </c>
    </row>
    <row r="1235" spans="1:22" x14ac:dyDescent="0.25">
      <c r="A1235" s="128" t="s">
        <v>4132</v>
      </c>
      <c r="B1235">
        <v>9</v>
      </c>
      <c r="C1235">
        <v>3</v>
      </c>
      <c r="D1235">
        <v>9</v>
      </c>
      <c r="E1235" s="128" t="s">
        <v>3872</v>
      </c>
      <c r="F1235" s="128" t="s">
        <v>24</v>
      </c>
      <c r="G1235">
        <v>677</v>
      </c>
      <c r="H1235" s="128" t="s">
        <v>4018</v>
      </c>
      <c r="I1235">
        <v>155</v>
      </c>
      <c r="J1235" s="128" t="s">
        <v>3302</v>
      </c>
      <c r="K1235">
        <v>7.42</v>
      </c>
      <c r="L1235">
        <v>17.5</v>
      </c>
      <c r="M1235" s="128" t="s">
        <v>357</v>
      </c>
      <c r="N1235" s="128" t="s">
        <v>3869</v>
      </c>
      <c r="O1235">
        <v>1</v>
      </c>
      <c r="P1235" s="128" t="s">
        <v>3868</v>
      </c>
      <c r="Q1235">
        <v>2</v>
      </c>
      <c r="R1235" s="128" t="s">
        <v>51</v>
      </c>
      <c r="S1235">
        <v>4</v>
      </c>
      <c r="T1235" s="128" t="s">
        <v>32</v>
      </c>
      <c r="U1235">
        <v>4.0999999999999996</v>
      </c>
      <c r="V1235">
        <v>3.73</v>
      </c>
    </row>
    <row r="1236" spans="1:22" x14ac:dyDescent="0.25">
      <c r="A1236" s="128" t="s">
        <v>4133</v>
      </c>
      <c r="B1236">
        <v>9</v>
      </c>
      <c r="C1236">
        <v>3</v>
      </c>
      <c r="D1236">
        <v>9</v>
      </c>
      <c r="E1236" s="128" t="s">
        <v>3872</v>
      </c>
      <c r="F1236" s="128" t="s">
        <v>24</v>
      </c>
      <c r="G1236">
        <v>677</v>
      </c>
      <c r="H1236" s="128" t="s">
        <v>4018</v>
      </c>
      <c r="I1236">
        <v>155</v>
      </c>
      <c r="J1236" s="128" t="s">
        <v>3302</v>
      </c>
      <c r="K1236">
        <v>7.42</v>
      </c>
      <c r="L1236">
        <v>17.5</v>
      </c>
      <c r="M1236" s="128" t="s">
        <v>357</v>
      </c>
      <c r="N1236" s="128" t="s">
        <v>3869</v>
      </c>
      <c r="O1236">
        <v>1</v>
      </c>
      <c r="P1236" s="128" t="s">
        <v>3868</v>
      </c>
      <c r="Q1236">
        <v>2</v>
      </c>
      <c r="R1236" s="128" t="s">
        <v>51</v>
      </c>
      <c r="S1236">
        <v>6</v>
      </c>
      <c r="T1236" s="128" t="s">
        <v>34</v>
      </c>
      <c r="U1236">
        <v>1.21</v>
      </c>
      <c r="V1236">
        <v>2.0099999999999998</v>
      </c>
    </row>
    <row r="1237" spans="1:22" x14ac:dyDescent="0.25">
      <c r="A1237" s="128" t="s">
        <v>4134</v>
      </c>
      <c r="B1237">
        <v>9</v>
      </c>
      <c r="C1237">
        <v>3</v>
      </c>
      <c r="D1237">
        <v>9</v>
      </c>
      <c r="E1237" s="128" t="s">
        <v>3872</v>
      </c>
      <c r="F1237" s="128" t="s">
        <v>24</v>
      </c>
      <c r="G1237">
        <v>677</v>
      </c>
      <c r="H1237" s="128" t="s">
        <v>4018</v>
      </c>
      <c r="I1237">
        <v>155</v>
      </c>
      <c r="J1237" s="128" t="s">
        <v>3302</v>
      </c>
      <c r="K1237">
        <v>7.42</v>
      </c>
      <c r="L1237">
        <v>17.5</v>
      </c>
      <c r="M1237" s="128" t="s">
        <v>357</v>
      </c>
      <c r="N1237" s="128" t="s">
        <v>3869</v>
      </c>
      <c r="O1237">
        <v>1</v>
      </c>
      <c r="P1237" s="128" t="s">
        <v>3868</v>
      </c>
      <c r="Q1237">
        <v>2</v>
      </c>
      <c r="R1237" s="128" t="s">
        <v>51</v>
      </c>
      <c r="S1237">
        <v>2</v>
      </c>
      <c r="T1237" s="128" t="s">
        <v>30</v>
      </c>
      <c r="U1237">
        <v>1.82</v>
      </c>
      <c r="V1237">
        <v>2.5499999999999998</v>
      </c>
    </row>
    <row r="1238" spans="1:22" x14ac:dyDescent="0.25">
      <c r="A1238" s="128" t="s">
        <v>4135</v>
      </c>
      <c r="B1238">
        <v>9</v>
      </c>
      <c r="C1238">
        <v>3</v>
      </c>
      <c r="D1238">
        <v>9</v>
      </c>
      <c r="E1238" s="128" t="s">
        <v>3872</v>
      </c>
      <c r="F1238" s="128" t="s">
        <v>24</v>
      </c>
      <c r="G1238">
        <v>677</v>
      </c>
      <c r="H1238" s="128" t="s">
        <v>4018</v>
      </c>
      <c r="I1238">
        <v>155</v>
      </c>
      <c r="J1238" s="128" t="s">
        <v>3302</v>
      </c>
      <c r="K1238">
        <v>7.42</v>
      </c>
      <c r="L1238">
        <v>17.5</v>
      </c>
      <c r="M1238" s="128" t="s">
        <v>357</v>
      </c>
      <c r="N1238" s="128" t="s">
        <v>3869</v>
      </c>
      <c r="O1238">
        <v>1</v>
      </c>
      <c r="P1238" s="128" t="s">
        <v>3868</v>
      </c>
      <c r="Q1238">
        <v>2</v>
      </c>
      <c r="R1238" s="128" t="s">
        <v>51</v>
      </c>
      <c r="S1238">
        <v>5</v>
      </c>
      <c r="T1238" s="128" t="s">
        <v>33</v>
      </c>
      <c r="U1238">
        <v>3.28</v>
      </c>
      <c r="V1238">
        <v>3.12</v>
      </c>
    </row>
    <row r="1239" spans="1:22" x14ac:dyDescent="0.25">
      <c r="A1239" s="128" t="s">
        <v>4136</v>
      </c>
      <c r="B1239">
        <v>9</v>
      </c>
      <c r="C1239">
        <v>3</v>
      </c>
      <c r="D1239">
        <v>9</v>
      </c>
      <c r="E1239" s="128" t="s">
        <v>3872</v>
      </c>
      <c r="F1239" s="128" t="s">
        <v>24</v>
      </c>
      <c r="G1239">
        <v>677</v>
      </c>
      <c r="H1239" s="128" t="s">
        <v>4018</v>
      </c>
      <c r="I1239">
        <v>155</v>
      </c>
      <c r="J1239" s="128" t="s">
        <v>3302</v>
      </c>
      <c r="K1239">
        <v>7.42</v>
      </c>
      <c r="L1239">
        <v>17.5</v>
      </c>
      <c r="M1239" s="128" t="s">
        <v>357</v>
      </c>
      <c r="N1239" s="128" t="s">
        <v>3869</v>
      </c>
      <c r="O1239">
        <v>1</v>
      </c>
      <c r="P1239" s="128" t="s">
        <v>3868</v>
      </c>
      <c r="Q1239">
        <v>2</v>
      </c>
      <c r="R1239" s="128" t="s">
        <v>51</v>
      </c>
      <c r="S1239">
        <v>1</v>
      </c>
      <c r="T1239" s="128" t="s">
        <v>29</v>
      </c>
      <c r="U1239">
        <v>8.35</v>
      </c>
      <c r="V1239">
        <v>4.99</v>
      </c>
    </row>
    <row r="1240" spans="1:22" x14ac:dyDescent="0.25">
      <c r="A1240" s="128" t="s">
        <v>4137</v>
      </c>
      <c r="B1240">
        <v>9</v>
      </c>
      <c r="C1240">
        <v>3</v>
      </c>
      <c r="D1240">
        <v>9</v>
      </c>
      <c r="E1240" s="128" t="s">
        <v>3872</v>
      </c>
      <c r="F1240" s="128" t="s">
        <v>24</v>
      </c>
      <c r="G1240">
        <v>677</v>
      </c>
      <c r="H1240" s="128" t="s">
        <v>4018</v>
      </c>
      <c r="I1240">
        <v>155</v>
      </c>
      <c r="J1240" s="128" t="s">
        <v>3302</v>
      </c>
      <c r="K1240">
        <v>7.42</v>
      </c>
      <c r="L1240">
        <v>17.5</v>
      </c>
      <c r="M1240" s="128" t="s">
        <v>357</v>
      </c>
      <c r="N1240" s="128" t="s">
        <v>3869</v>
      </c>
      <c r="O1240">
        <v>1</v>
      </c>
      <c r="P1240" s="128" t="s">
        <v>3868</v>
      </c>
      <c r="Q1240">
        <v>2</v>
      </c>
      <c r="R1240" s="128" t="s">
        <v>51</v>
      </c>
      <c r="S1240">
        <v>7</v>
      </c>
      <c r="T1240" s="128" t="s">
        <v>35</v>
      </c>
      <c r="U1240">
        <v>18.3</v>
      </c>
      <c r="V1240">
        <v>12.95</v>
      </c>
    </row>
    <row r="1241" spans="1:22" x14ac:dyDescent="0.25">
      <c r="A1241" s="128" t="s">
        <v>4138</v>
      </c>
      <c r="B1241">
        <v>9</v>
      </c>
      <c r="C1241">
        <v>3</v>
      </c>
      <c r="D1241">
        <v>9</v>
      </c>
      <c r="E1241" s="128" t="s">
        <v>3872</v>
      </c>
      <c r="F1241" s="128" t="s">
        <v>24</v>
      </c>
      <c r="G1241">
        <v>677</v>
      </c>
      <c r="H1241" s="128" t="s">
        <v>4018</v>
      </c>
      <c r="I1241">
        <v>155</v>
      </c>
      <c r="J1241" s="128" t="s">
        <v>3302</v>
      </c>
      <c r="K1241">
        <v>7.42</v>
      </c>
      <c r="L1241">
        <v>17.5</v>
      </c>
      <c r="M1241" s="128" t="s">
        <v>357</v>
      </c>
      <c r="N1241" s="128" t="s">
        <v>3869</v>
      </c>
      <c r="O1241">
        <v>1</v>
      </c>
      <c r="P1241" s="128" t="s">
        <v>3868</v>
      </c>
      <c r="Q1241">
        <v>2</v>
      </c>
      <c r="R1241" s="128" t="s">
        <v>51</v>
      </c>
      <c r="S1241">
        <v>8</v>
      </c>
      <c r="T1241" s="128" t="s">
        <v>36</v>
      </c>
      <c r="U1241">
        <v>22.4</v>
      </c>
      <c r="V1241">
        <v>15.85</v>
      </c>
    </row>
    <row r="1242" spans="1:22" x14ac:dyDescent="0.25">
      <c r="A1242" s="128" t="s">
        <v>2341</v>
      </c>
      <c r="B1242">
        <v>10</v>
      </c>
      <c r="C1242">
        <v>4</v>
      </c>
      <c r="D1242">
        <v>4</v>
      </c>
      <c r="E1242" s="128" t="s">
        <v>2342</v>
      </c>
      <c r="F1242" s="128" t="s">
        <v>24</v>
      </c>
      <c r="G1242">
        <v>256</v>
      </c>
      <c r="H1242" s="128" t="s">
        <v>73</v>
      </c>
      <c r="I1242">
        <v>531</v>
      </c>
      <c r="J1242" s="128" t="s">
        <v>177</v>
      </c>
      <c r="K1242">
        <v>9</v>
      </c>
      <c r="L1242">
        <v>18</v>
      </c>
      <c r="M1242" s="128" t="s">
        <v>358</v>
      </c>
      <c r="N1242" s="128" t="s">
        <v>3871</v>
      </c>
      <c r="O1242">
        <v>1</v>
      </c>
      <c r="P1242" s="128" t="s">
        <v>3868</v>
      </c>
      <c r="Q1242">
        <v>2</v>
      </c>
      <c r="R1242" s="128" t="s">
        <v>51</v>
      </c>
      <c r="S1242">
        <v>4</v>
      </c>
      <c r="T1242" s="128" t="s">
        <v>32</v>
      </c>
      <c r="U1242">
        <v>3.89</v>
      </c>
      <c r="V1242">
        <v>3.42</v>
      </c>
    </row>
    <row r="1243" spans="1:22" x14ac:dyDescent="0.25">
      <c r="A1243" s="128" t="s">
        <v>2343</v>
      </c>
      <c r="B1243">
        <v>10</v>
      </c>
      <c r="C1243">
        <v>4</v>
      </c>
      <c r="D1243">
        <v>4</v>
      </c>
      <c r="E1243" s="128" t="s">
        <v>2342</v>
      </c>
      <c r="F1243" s="128" t="s">
        <v>24</v>
      </c>
      <c r="G1243">
        <v>256</v>
      </c>
      <c r="H1243" s="128" t="s">
        <v>73</v>
      </c>
      <c r="I1243">
        <v>531</v>
      </c>
      <c r="J1243" s="128" t="s">
        <v>177</v>
      </c>
      <c r="K1243">
        <v>9</v>
      </c>
      <c r="L1243">
        <v>18</v>
      </c>
      <c r="M1243" s="128" t="s">
        <v>358</v>
      </c>
      <c r="N1243" s="128" t="s">
        <v>3871</v>
      </c>
      <c r="O1243">
        <v>1</v>
      </c>
      <c r="P1243" s="128" t="s">
        <v>3868</v>
      </c>
      <c r="Q1243">
        <v>2</v>
      </c>
      <c r="R1243" s="128" t="s">
        <v>51</v>
      </c>
      <c r="S1243">
        <v>9</v>
      </c>
      <c r="T1243" s="128" t="s">
        <v>52</v>
      </c>
      <c r="U1243">
        <v>6.42</v>
      </c>
      <c r="V1243">
        <v>4.88</v>
      </c>
    </row>
    <row r="1244" spans="1:22" x14ac:dyDescent="0.25">
      <c r="A1244" s="128" t="s">
        <v>2344</v>
      </c>
      <c r="B1244">
        <v>10</v>
      </c>
      <c r="C1244">
        <v>4</v>
      </c>
      <c r="D1244">
        <v>4</v>
      </c>
      <c r="E1244" s="128" t="s">
        <v>2342</v>
      </c>
      <c r="F1244" s="128" t="s">
        <v>24</v>
      </c>
      <c r="G1244">
        <v>256</v>
      </c>
      <c r="H1244" s="128" t="s">
        <v>73</v>
      </c>
      <c r="I1244">
        <v>531</v>
      </c>
      <c r="J1244" s="128" t="s">
        <v>177</v>
      </c>
      <c r="K1244">
        <v>9</v>
      </c>
      <c r="L1244">
        <v>18</v>
      </c>
      <c r="M1244" s="128" t="s">
        <v>358</v>
      </c>
      <c r="N1244" s="128" t="s">
        <v>3871</v>
      </c>
      <c r="O1244">
        <v>1</v>
      </c>
      <c r="P1244" s="128" t="s">
        <v>3868</v>
      </c>
      <c r="Q1244">
        <v>2</v>
      </c>
      <c r="R1244" s="128" t="s">
        <v>51</v>
      </c>
      <c r="S1244">
        <v>10</v>
      </c>
      <c r="T1244" s="128" t="s">
        <v>53</v>
      </c>
      <c r="U1244">
        <v>10.3</v>
      </c>
      <c r="V1244">
        <v>7.51</v>
      </c>
    </row>
    <row r="1245" spans="1:22" x14ac:dyDescent="0.25">
      <c r="A1245" s="128" t="s">
        <v>2345</v>
      </c>
      <c r="B1245">
        <v>10</v>
      </c>
      <c r="C1245">
        <v>4</v>
      </c>
      <c r="D1245">
        <v>4</v>
      </c>
      <c r="E1245" s="128" t="s">
        <v>2342</v>
      </c>
      <c r="F1245" s="128" t="s">
        <v>24</v>
      </c>
      <c r="G1245">
        <v>250</v>
      </c>
      <c r="H1245" s="128" t="s">
        <v>63</v>
      </c>
      <c r="I1245">
        <v>436</v>
      </c>
      <c r="J1245" s="128" t="s">
        <v>179</v>
      </c>
      <c r="K1245">
        <v>9</v>
      </c>
      <c r="L1245">
        <v>18</v>
      </c>
      <c r="M1245" s="128" t="s">
        <v>358</v>
      </c>
      <c r="N1245" s="128" t="s">
        <v>3871</v>
      </c>
      <c r="O1245">
        <v>1</v>
      </c>
      <c r="P1245" s="128" t="s">
        <v>3868</v>
      </c>
      <c r="Q1245">
        <v>2</v>
      </c>
      <c r="R1245" s="128" t="s">
        <v>51</v>
      </c>
      <c r="S1245">
        <v>4</v>
      </c>
      <c r="T1245" s="128" t="s">
        <v>32</v>
      </c>
      <c r="U1245">
        <v>3.98</v>
      </c>
      <c r="V1245">
        <v>3.33</v>
      </c>
    </row>
    <row r="1246" spans="1:22" x14ac:dyDescent="0.25">
      <c r="A1246" s="128" t="s">
        <v>2346</v>
      </c>
      <c r="B1246">
        <v>10</v>
      </c>
      <c r="C1246">
        <v>4</v>
      </c>
      <c r="D1246">
        <v>4</v>
      </c>
      <c r="E1246" s="128" t="s">
        <v>2342</v>
      </c>
      <c r="F1246" s="128" t="s">
        <v>24</v>
      </c>
      <c r="G1246">
        <v>250</v>
      </c>
      <c r="H1246" s="128" t="s">
        <v>63</v>
      </c>
      <c r="I1246">
        <v>436</v>
      </c>
      <c r="J1246" s="128" t="s">
        <v>179</v>
      </c>
      <c r="K1246">
        <v>9</v>
      </c>
      <c r="L1246">
        <v>18</v>
      </c>
      <c r="M1246" s="128" t="s">
        <v>358</v>
      </c>
      <c r="N1246" s="128" t="s">
        <v>3871</v>
      </c>
      <c r="O1246">
        <v>1</v>
      </c>
      <c r="P1246" s="128" t="s">
        <v>3868</v>
      </c>
      <c r="Q1246">
        <v>2</v>
      </c>
      <c r="R1246" s="128" t="s">
        <v>51</v>
      </c>
      <c r="S1246">
        <v>9</v>
      </c>
      <c r="T1246" s="128" t="s">
        <v>52</v>
      </c>
      <c r="U1246">
        <v>5.97</v>
      </c>
      <c r="V1246">
        <v>4.18</v>
      </c>
    </row>
    <row r="1247" spans="1:22" x14ac:dyDescent="0.25">
      <c r="A1247" s="128" t="s">
        <v>2347</v>
      </c>
      <c r="B1247">
        <v>10</v>
      </c>
      <c r="C1247">
        <v>4</v>
      </c>
      <c r="D1247">
        <v>4</v>
      </c>
      <c r="E1247" s="128" t="s">
        <v>2342</v>
      </c>
      <c r="F1247" s="128" t="s">
        <v>24</v>
      </c>
      <c r="G1247">
        <v>250</v>
      </c>
      <c r="H1247" s="128" t="s">
        <v>63</v>
      </c>
      <c r="I1247">
        <v>436</v>
      </c>
      <c r="J1247" s="128" t="s">
        <v>179</v>
      </c>
      <c r="K1247">
        <v>9</v>
      </c>
      <c r="L1247">
        <v>18</v>
      </c>
      <c r="M1247" s="128" t="s">
        <v>358</v>
      </c>
      <c r="N1247" s="128" t="s">
        <v>3871</v>
      </c>
      <c r="O1247">
        <v>1</v>
      </c>
      <c r="P1247" s="128" t="s">
        <v>3868</v>
      </c>
      <c r="Q1247">
        <v>2</v>
      </c>
      <c r="R1247" s="128" t="s">
        <v>51</v>
      </c>
      <c r="S1247">
        <v>10</v>
      </c>
      <c r="T1247" s="128" t="s">
        <v>53</v>
      </c>
      <c r="U1247">
        <v>9.9499999999999993</v>
      </c>
      <c r="V1247">
        <v>6.54</v>
      </c>
    </row>
    <row r="1248" spans="1:22" x14ac:dyDescent="0.25">
      <c r="A1248" s="128" t="s">
        <v>2348</v>
      </c>
      <c r="B1248">
        <v>11</v>
      </c>
      <c r="C1248">
        <v>5</v>
      </c>
      <c r="D1248">
        <v>4</v>
      </c>
      <c r="E1248" s="128" t="s">
        <v>2342</v>
      </c>
      <c r="F1248" s="128" t="s">
        <v>24</v>
      </c>
      <c r="G1248">
        <v>256</v>
      </c>
      <c r="H1248" s="128" t="s">
        <v>73</v>
      </c>
      <c r="I1248">
        <v>531</v>
      </c>
      <c r="J1248" s="128" t="s">
        <v>177</v>
      </c>
      <c r="K1248">
        <v>9</v>
      </c>
      <c r="L1248">
        <v>18</v>
      </c>
      <c r="M1248" s="128" t="s">
        <v>358</v>
      </c>
      <c r="N1248" s="128" t="s">
        <v>3871</v>
      </c>
      <c r="O1248">
        <v>1</v>
      </c>
      <c r="P1248" s="128" t="s">
        <v>3868</v>
      </c>
      <c r="Q1248">
        <v>2</v>
      </c>
      <c r="R1248" s="128" t="s">
        <v>51</v>
      </c>
      <c r="S1248">
        <v>4</v>
      </c>
      <c r="T1248" s="128" t="s">
        <v>32</v>
      </c>
      <c r="U1248">
        <v>3.89</v>
      </c>
      <c r="V1248">
        <v>3.42</v>
      </c>
    </row>
    <row r="1249" spans="1:22" x14ac:dyDescent="0.25">
      <c r="A1249" s="128" t="s">
        <v>2349</v>
      </c>
      <c r="B1249">
        <v>11</v>
      </c>
      <c r="C1249">
        <v>5</v>
      </c>
      <c r="D1249">
        <v>4</v>
      </c>
      <c r="E1249" s="128" t="s">
        <v>2342</v>
      </c>
      <c r="F1249" s="128" t="s">
        <v>24</v>
      </c>
      <c r="G1249">
        <v>256</v>
      </c>
      <c r="H1249" s="128" t="s">
        <v>73</v>
      </c>
      <c r="I1249">
        <v>531</v>
      </c>
      <c r="J1249" s="128" t="s">
        <v>177</v>
      </c>
      <c r="K1249">
        <v>9</v>
      </c>
      <c r="L1249">
        <v>18</v>
      </c>
      <c r="M1249" s="128" t="s">
        <v>358</v>
      </c>
      <c r="N1249" s="128" t="s">
        <v>3871</v>
      </c>
      <c r="O1249">
        <v>1</v>
      </c>
      <c r="P1249" s="128" t="s">
        <v>3868</v>
      </c>
      <c r="Q1249">
        <v>2</v>
      </c>
      <c r="R1249" s="128" t="s">
        <v>51</v>
      </c>
      <c r="S1249">
        <v>9</v>
      </c>
      <c r="T1249" s="128" t="s">
        <v>52</v>
      </c>
      <c r="U1249">
        <v>6.42</v>
      </c>
      <c r="V1249">
        <v>4.88</v>
      </c>
    </row>
    <row r="1250" spans="1:22" x14ac:dyDescent="0.25">
      <c r="A1250" s="128" t="s">
        <v>2350</v>
      </c>
      <c r="B1250">
        <v>11</v>
      </c>
      <c r="C1250">
        <v>5</v>
      </c>
      <c r="D1250">
        <v>4</v>
      </c>
      <c r="E1250" s="128" t="s">
        <v>2342</v>
      </c>
      <c r="F1250" s="128" t="s">
        <v>24</v>
      </c>
      <c r="G1250">
        <v>256</v>
      </c>
      <c r="H1250" s="128" t="s">
        <v>73</v>
      </c>
      <c r="I1250">
        <v>531</v>
      </c>
      <c r="J1250" s="128" t="s">
        <v>177</v>
      </c>
      <c r="K1250">
        <v>9</v>
      </c>
      <c r="L1250">
        <v>18</v>
      </c>
      <c r="M1250" s="128" t="s">
        <v>358</v>
      </c>
      <c r="N1250" s="128" t="s">
        <v>3871</v>
      </c>
      <c r="O1250">
        <v>1</v>
      </c>
      <c r="P1250" s="128" t="s">
        <v>3868</v>
      </c>
      <c r="Q1250">
        <v>2</v>
      </c>
      <c r="R1250" s="128" t="s">
        <v>51</v>
      </c>
      <c r="S1250">
        <v>10</v>
      </c>
      <c r="T1250" s="128" t="s">
        <v>53</v>
      </c>
      <c r="U1250">
        <v>10.3</v>
      </c>
      <c r="V1250">
        <v>7.51</v>
      </c>
    </row>
    <row r="1251" spans="1:22" x14ac:dyDescent="0.25">
      <c r="A1251" s="128" t="s">
        <v>2351</v>
      </c>
      <c r="B1251">
        <v>11</v>
      </c>
      <c r="C1251">
        <v>5</v>
      </c>
      <c r="D1251">
        <v>4</v>
      </c>
      <c r="E1251" s="128" t="s">
        <v>2342</v>
      </c>
      <c r="F1251" s="128" t="s">
        <v>24</v>
      </c>
      <c r="G1251">
        <v>250</v>
      </c>
      <c r="H1251" s="128" t="s">
        <v>63</v>
      </c>
      <c r="I1251">
        <v>436</v>
      </c>
      <c r="J1251" s="128" t="s">
        <v>179</v>
      </c>
      <c r="K1251">
        <v>9</v>
      </c>
      <c r="L1251">
        <v>18</v>
      </c>
      <c r="M1251" s="128" t="s">
        <v>358</v>
      </c>
      <c r="N1251" s="128" t="s">
        <v>3871</v>
      </c>
      <c r="O1251">
        <v>1</v>
      </c>
      <c r="P1251" s="128" t="s">
        <v>3868</v>
      </c>
      <c r="Q1251">
        <v>2</v>
      </c>
      <c r="R1251" s="128" t="s">
        <v>51</v>
      </c>
      <c r="S1251">
        <v>4</v>
      </c>
      <c r="T1251" s="128" t="s">
        <v>32</v>
      </c>
      <c r="U1251">
        <v>3.98</v>
      </c>
      <c r="V1251">
        <v>3.33</v>
      </c>
    </row>
    <row r="1252" spans="1:22" x14ac:dyDescent="0.25">
      <c r="A1252" s="128" t="s">
        <v>2352</v>
      </c>
      <c r="B1252">
        <v>11</v>
      </c>
      <c r="C1252">
        <v>5</v>
      </c>
      <c r="D1252">
        <v>4</v>
      </c>
      <c r="E1252" s="128" t="s">
        <v>2342</v>
      </c>
      <c r="F1252" s="128" t="s">
        <v>24</v>
      </c>
      <c r="G1252">
        <v>250</v>
      </c>
      <c r="H1252" s="128" t="s">
        <v>63</v>
      </c>
      <c r="I1252">
        <v>436</v>
      </c>
      <c r="J1252" s="128" t="s">
        <v>179</v>
      </c>
      <c r="K1252">
        <v>9</v>
      </c>
      <c r="L1252">
        <v>18</v>
      </c>
      <c r="M1252" s="128" t="s">
        <v>358</v>
      </c>
      <c r="N1252" s="128" t="s">
        <v>3871</v>
      </c>
      <c r="O1252">
        <v>1</v>
      </c>
      <c r="P1252" s="128" t="s">
        <v>3868</v>
      </c>
      <c r="Q1252">
        <v>2</v>
      </c>
      <c r="R1252" s="128" t="s">
        <v>51</v>
      </c>
      <c r="S1252">
        <v>9</v>
      </c>
      <c r="T1252" s="128" t="s">
        <v>52</v>
      </c>
      <c r="U1252">
        <v>5.97</v>
      </c>
      <c r="V1252">
        <v>4.18</v>
      </c>
    </row>
    <row r="1253" spans="1:22" x14ac:dyDescent="0.25">
      <c r="A1253" s="128" t="s">
        <v>2353</v>
      </c>
      <c r="B1253">
        <v>11</v>
      </c>
      <c r="C1253">
        <v>5</v>
      </c>
      <c r="D1253">
        <v>4</v>
      </c>
      <c r="E1253" s="128" t="s">
        <v>2342</v>
      </c>
      <c r="F1253" s="128" t="s">
        <v>24</v>
      </c>
      <c r="G1253">
        <v>250</v>
      </c>
      <c r="H1253" s="128" t="s">
        <v>63</v>
      </c>
      <c r="I1253">
        <v>436</v>
      </c>
      <c r="J1253" s="128" t="s">
        <v>179</v>
      </c>
      <c r="K1253">
        <v>9</v>
      </c>
      <c r="L1253">
        <v>18</v>
      </c>
      <c r="M1253" s="128" t="s">
        <v>358</v>
      </c>
      <c r="N1253" s="128" t="s">
        <v>3871</v>
      </c>
      <c r="O1253">
        <v>1</v>
      </c>
      <c r="P1253" s="128" t="s">
        <v>3868</v>
      </c>
      <c r="Q1253">
        <v>2</v>
      </c>
      <c r="R1253" s="128" t="s">
        <v>51</v>
      </c>
      <c r="S1253">
        <v>10</v>
      </c>
      <c r="T1253" s="128" t="s">
        <v>53</v>
      </c>
      <c r="U1253">
        <v>9.9499999999999993</v>
      </c>
      <c r="V1253">
        <v>6.54</v>
      </c>
    </row>
    <row r="1254" spans="1:22" x14ac:dyDescent="0.25">
      <c r="A1254" s="128" t="s">
        <v>2354</v>
      </c>
      <c r="B1254">
        <v>12</v>
      </c>
      <c r="C1254">
        <v>6</v>
      </c>
      <c r="D1254">
        <v>4</v>
      </c>
      <c r="E1254" s="128" t="s">
        <v>2342</v>
      </c>
      <c r="F1254" s="128" t="s">
        <v>24</v>
      </c>
      <c r="G1254">
        <v>256</v>
      </c>
      <c r="H1254" s="128" t="s">
        <v>73</v>
      </c>
      <c r="I1254">
        <v>531</v>
      </c>
      <c r="J1254" s="128" t="s">
        <v>177</v>
      </c>
      <c r="K1254">
        <v>9</v>
      </c>
      <c r="L1254">
        <v>18</v>
      </c>
      <c r="M1254" s="128" t="s">
        <v>358</v>
      </c>
      <c r="N1254" s="128" t="s">
        <v>3871</v>
      </c>
      <c r="O1254">
        <v>1</v>
      </c>
      <c r="P1254" s="128" t="s">
        <v>3868</v>
      </c>
      <c r="Q1254">
        <v>2</v>
      </c>
      <c r="R1254" s="128" t="s">
        <v>51</v>
      </c>
      <c r="S1254">
        <v>4</v>
      </c>
      <c r="T1254" s="128" t="s">
        <v>32</v>
      </c>
      <c r="U1254">
        <v>3.89</v>
      </c>
      <c r="V1254">
        <v>3.42</v>
      </c>
    </row>
    <row r="1255" spans="1:22" x14ac:dyDescent="0.25">
      <c r="A1255" s="128" t="s">
        <v>2355</v>
      </c>
      <c r="B1255">
        <v>12</v>
      </c>
      <c r="C1255">
        <v>6</v>
      </c>
      <c r="D1255">
        <v>4</v>
      </c>
      <c r="E1255" s="128" t="s">
        <v>2342</v>
      </c>
      <c r="F1255" s="128" t="s">
        <v>24</v>
      </c>
      <c r="G1255">
        <v>256</v>
      </c>
      <c r="H1255" s="128" t="s">
        <v>73</v>
      </c>
      <c r="I1255">
        <v>531</v>
      </c>
      <c r="J1255" s="128" t="s">
        <v>177</v>
      </c>
      <c r="K1255">
        <v>9</v>
      </c>
      <c r="L1255">
        <v>18</v>
      </c>
      <c r="M1255" s="128" t="s">
        <v>358</v>
      </c>
      <c r="N1255" s="128" t="s">
        <v>3871</v>
      </c>
      <c r="O1255">
        <v>1</v>
      </c>
      <c r="P1255" s="128" t="s">
        <v>3868</v>
      </c>
      <c r="Q1255">
        <v>2</v>
      </c>
      <c r="R1255" s="128" t="s">
        <v>51</v>
      </c>
      <c r="S1255">
        <v>9</v>
      </c>
      <c r="T1255" s="128" t="s">
        <v>52</v>
      </c>
      <c r="U1255">
        <v>6.42</v>
      </c>
      <c r="V1255">
        <v>4.88</v>
      </c>
    </row>
    <row r="1256" spans="1:22" x14ac:dyDescent="0.25">
      <c r="A1256" s="128" t="s">
        <v>2356</v>
      </c>
      <c r="B1256">
        <v>12</v>
      </c>
      <c r="C1256">
        <v>6</v>
      </c>
      <c r="D1256">
        <v>4</v>
      </c>
      <c r="E1256" s="128" t="s">
        <v>2342</v>
      </c>
      <c r="F1256" s="128" t="s">
        <v>24</v>
      </c>
      <c r="G1256">
        <v>256</v>
      </c>
      <c r="H1256" s="128" t="s">
        <v>73</v>
      </c>
      <c r="I1256">
        <v>531</v>
      </c>
      <c r="J1256" s="128" t="s">
        <v>177</v>
      </c>
      <c r="K1256">
        <v>9</v>
      </c>
      <c r="L1256">
        <v>18</v>
      </c>
      <c r="M1256" s="128" t="s">
        <v>358</v>
      </c>
      <c r="N1256" s="128" t="s">
        <v>3871</v>
      </c>
      <c r="O1256">
        <v>1</v>
      </c>
      <c r="P1256" s="128" t="s">
        <v>3868</v>
      </c>
      <c r="Q1256">
        <v>2</v>
      </c>
      <c r="R1256" s="128" t="s">
        <v>51</v>
      </c>
      <c r="S1256">
        <v>10</v>
      </c>
      <c r="T1256" s="128" t="s">
        <v>53</v>
      </c>
      <c r="U1256">
        <v>10.3</v>
      </c>
      <c r="V1256">
        <v>7.51</v>
      </c>
    </row>
    <row r="1257" spans="1:22" x14ac:dyDescent="0.25">
      <c r="A1257" s="128" t="s">
        <v>2357</v>
      </c>
      <c r="B1257">
        <v>12</v>
      </c>
      <c r="C1257">
        <v>6</v>
      </c>
      <c r="D1257">
        <v>4</v>
      </c>
      <c r="E1257" s="128" t="s">
        <v>2342</v>
      </c>
      <c r="F1257" s="128" t="s">
        <v>24</v>
      </c>
      <c r="G1257">
        <v>250</v>
      </c>
      <c r="H1257" s="128" t="s">
        <v>63</v>
      </c>
      <c r="I1257">
        <v>436</v>
      </c>
      <c r="J1257" s="128" t="s">
        <v>179</v>
      </c>
      <c r="K1257">
        <v>9</v>
      </c>
      <c r="L1257">
        <v>18</v>
      </c>
      <c r="M1257" s="128" t="s">
        <v>358</v>
      </c>
      <c r="N1257" s="128" t="s">
        <v>3871</v>
      </c>
      <c r="O1257">
        <v>1</v>
      </c>
      <c r="P1257" s="128" t="s">
        <v>3868</v>
      </c>
      <c r="Q1257">
        <v>2</v>
      </c>
      <c r="R1257" s="128" t="s">
        <v>51</v>
      </c>
      <c r="S1257">
        <v>4</v>
      </c>
      <c r="T1257" s="128" t="s">
        <v>32</v>
      </c>
      <c r="U1257">
        <v>3.98</v>
      </c>
      <c r="V1257">
        <v>3.33</v>
      </c>
    </row>
    <row r="1258" spans="1:22" x14ac:dyDescent="0.25">
      <c r="A1258" s="128" t="s">
        <v>2358</v>
      </c>
      <c r="B1258">
        <v>12</v>
      </c>
      <c r="C1258">
        <v>6</v>
      </c>
      <c r="D1258">
        <v>4</v>
      </c>
      <c r="E1258" s="128" t="s">
        <v>2342</v>
      </c>
      <c r="F1258" s="128" t="s">
        <v>24</v>
      </c>
      <c r="G1258">
        <v>250</v>
      </c>
      <c r="H1258" s="128" t="s">
        <v>63</v>
      </c>
      <c r="I1258">
        <v>436</v>
      </c>
      <c r="J1258" s="128" t="s">
        <v>179</v>
      </c>
      <c r="K1258">
        <v>9</v>
      </c>
      <c r="L1258">
        <v>18</v>
      </c>
      <c r="M1258" s="128" t="s">
        <v>358</v>
      </c>
      <c r="N1258" s="128" t="s">
        <v>3871</v>
      </c>
      <c r="O1258">
        <v>1</v>
      </c>
      <c r="P1258" s="128" t="s">
        <v>3868</v>
      </c>
      <c r="Q1258">
        <v>2</v>
      </c>
      <c r="R1258" s="128" t="s">
        <v>51</v>
      </c>
      <c r="S1258">
        <v>9</v>
      </c>
      <c r="T1258" s="128" t="s">
        <v>52</v>
      </c>
      <c r="U1258">
        <v>5.97</v>
      </c>
      <c r="V1258">
        <v>4.18</v>
      </c>
    </row>
    <row r="1259" spans="1:22" x14ac:dyDescent="0.25">
      <c r="A1259" s="128" t="s">
        <v>2359</v>
      </c>
      <c r="B1259">
        <v>12</v>
      </c>
      <c r="C1259">
        <v>6</v>
      </c>
      <c r="D1259">
        <v>4</v>
      </c>
      <c r="E1259" s="128" t="s">
        <v>2342</v>
      </c>
      <c r="F1259" s="128" t="s">
        <v>24</v>
      </c>
      <c r="G1259">
        <v>250</v>
      </c>
      <c r="H1259" s="128" t="s">
        <v>63</v>
      </c>
      <c r="I1259">
        <v>436</v>
      </c>
      <c r="J1259" s="128" t="s">
        <v>179</v>
      </c>
      <c r="K1259">
        <v>9</v>
      </c>
      <c r="L1259">
        <v>18</v>
      </c>
      <c r="M1259" s="128" t="s">
        <v>358</v>
      </c>
      <c r="N1259" s="128" t="s">
        <v>3871</v>
      </c>
      <c r="O1259">
        <v>1</v>
      </c>
      <c r="P1259" s="128" t="s">
        <v>3868</v>
      </c>
      <c r="Q1259">
        <v>2</v>
      </c>
      <c r="R1259" s="128" t="s">
        <v>51</v>
      </c>
      <c r="S1259">
        <v>10</v>
      </c>
      <c r="T1259" s="128" t="s">
        <v>53</v>
      </c>
      <c r="U1259">
        <v>9.9499999999999993</v>
      </c>
      <c r="V1259">
        <v>6.54</v>
      </c>
    </row>
    <row r="1260" spans="1:22" x14ac:dyDescent="0.25">
      <c r="A1260" s="128" t="s">
        <v>2360</v>
      </c>
      <c r="B1260">
        <v>13</v>
      </c>
      <c r="C1260">
        <v>7</v>
      </c>
      <c r="D1260">
        <v>4</v>
      </c>
      <c r="E1260" s="128" t="s">
        <v>2342</v>
      </c>
      <c r="F1260" s="128" t="s">
        <v>24</v>
      </c>
      <c r="G1260">
        <v>256</v>
      </c>
      <c r="H1260" s="128" t="s">
        <v>73</v>
      </c>
      <c r="I1260">
        <v>531</v>
      </c>
      <c r="J1260" s="128" t="s">
        <v>177</v>
      </c>
      <c r="K1260">
        <v>9</v>
      </c>
      <c r="L1260">
        <v>18</v>
      </c>
      <c r="M1260" s="128" t="s">
        <v>358</v>
      </c>
      <c r="N1260" s="128" t="s">
        <v>3871</v>
      </c>
      <c r="O1260">
        <v>1</v>
      </c>
      <c r="P1260" s="128" t="s">
        <v>3868</v>
      </c>
      <c r="Q1260">
        <v>2</v>
      </c>
      <c r="R1260" s="128" t="s">
        <v>51</v>
      </c>
      <c r="S1260">
        <v>4</v>
      </c>
      <c r="T1260" s="128" t="s">
        <v>32</v>
      </c>
      <c r="U1260">
        <v>3.89</v>
      </c>
      <c r="V1260">
        <v>3.42</v>
      </c>
    </row>
    <row r="1261" spans="1:22" x14ac:dyDescent="0.25">
      <c r="A1261" s="128" t="s">
        <v>2361</v>
      </c>
      <c r="B1261">
        <v>13</v>
      </c>
      <c r="C1261">
        <v>7</v>
      </c>
      <c r="D1261">
        <v>4</v>
      </c>
      <c r="E1261" s="128" t="s">
        <v>2342</v>
      </c>
      <c r="F1261" s="128" t="s">
        <v>24</v>
      </c>
      <c r="G1261">
        <v>256</v>
      </c>
      <c r="H1261" s="128" t="s">
        <v>73</v>
      </c>
      <c r="I1261">
        <v>531</v>
      </c>
      <c r="J1261" s="128" t="s">
        <v>177</v>
      </c>
      <c r="K1261">
        <v>9</v>
      </c>
      <c r="L1261">
        <v>18</v>
      </c>
      <c r="M1261" s="128" t="s">
        <v>358</v>
      </c>
      <c r="N1261" s="128" t="s">
        <v>3871</v>
      </c>
      <c r="O1261">
        <v>1</v>
      </c>
      <c r="P1261" s="128" t="s">
        <v>3868</v>
      </c>
      <c r="Q1261">
        <v>2</v>
      </c>
      <c r="R1261" s="128" t="s">
        <v>51</v>
      </c>
      <c r="S1261">
        <v>9</v>
      </c>
      <c r="T1261" s="128" t="s">
        <v>52</v>
      </c>
      <c r="U1261">
        <v>6.42</v>
      </c>
      <c r="V1261">
        <v>4.88</v>
      </c>
    </row>
    <row r="1262" spans="1:22" x14ac:dyDescent="0.25">
      <c r="A1262" s="128" t="s">
        <v>2362</v>
      </c>
      <c r="B1262">
        <v>13</v>
      </c>
      <c r="C1262">
        <v>7</v>
      </c>
      <c r="D1262">
        <v>4</v>
      </c>
      <c r="E1262" s="128" t="s">
        <v>2342</v>
      </c>
      <c r="F1262" s="128" t="s">
        <v>24</v>
      </c>
      <c r="G1262">
        <v>256</v>
      </c>
      <c r="H1262" s="128" t="s">
        <v>73</v>
      </c>
      <c r="I1262">
        <v>531</v>
      </c>
      <c r="J1262" s="128" t="s">
        <v>177</v>
      </c>
      <c r="K1262">
        <v>9</v>
      </c>
      <c r="L1262">
        <v>18</v>
      </c>
      <c r="M1262" s="128" t="s">
        <v>358</v>
      </c>
      <c r="N1262" s="128" t="s">
        <v>3871</v>
      </c>
      <c r="O1262">
        <v>1</v>
      </c>
      <c r="P1262" s="128" t="s">
        <v>3868</v>
      </c>
      <c r="Q1262">
        <v>2</v>
      </c>
      <c r="R1262" s="128" t="s">
        <v>51</v>
      </c>
      <c r="S1262">
        <v>10</v>
      </c>
      <c r="T1262" s="128" t="s">
        <v>53</v>
      </c>
      <c r="U1262">
        <v>10.3</v>
      </c>
      <c r="V1262">
        <v>7.51</v>
      </c>
    </row>
    <row r="1263" spans="1:22" x14ac:dyDescent="0.25">
      <c r="A1263" s="128" t="s">
        <v>2363</v>
      </c>
      <c r="B1263">
        <v>13</v>
      </c>
      <c r="C1263">
        <v>7</v>
      </c>
      <c r="D1263">
        <v>4</v>
      </c>
      <c r="E1263" s="128" t="s">
        <v>2342</v>
      </c>
      <c r="F1263" s="128" t="s">
        <v>24</v>
      </c>
      <c r="G1263">
        <v>250</v>
      </c>
      <c r="H1263" s="128" t="s">
        <v>63</v>
      </c>
      <c r="I1263">
        <v>436</v>
      </c>
      <c r="J1263" s="128" t="s">
        <v>179</v>
      </c>
      <c r="K1263">
        <v>9</v>
      </c>
      <c r="L1263">
        <v>18</v>
      </c>
      <c r="M1263" s="128" t="s">
        <v>358</v>
      </c>
      <c r="N1263" s="128" t="s">
        <v>3871</v>
      </c>
      <c r="O1263">
        <v>1</v>
      </c>
      <c r="P1263" s="128" t="s">
        <v>3868</v>
      </c>
      <c r="Q1263">
        <v>2</v>
      </c>
      <c r="R1263" s="128" t="s">
        <v>51</v>
      </c>
      <c r="S1263">
        <v>4</v>
      </c>
      <c r="T1263" s="128" t="s">
        <v>32</v>
      </c>
      <c r="U1263">
        <v>3.98</v>
      </c>
      <c r="V1263">
        <v>3.33</v>
      </c>
    </row>
    <row r="1264" spans="1:22" x14ac:dyDescent="0.25">
      <c r="A1264" s="128" t="s">
        <v>2364</v>
      </c>
      <c r="B1264">
        <v>13</v>
      </c>
      <c r="C1264">
        <v>7</v>
      </c>
      <c r="D1264">
        <v>4</v>
      </c>
      <c r="E1264" s="128" t="s">
        <v>2342</v>
      </c>
      <c r="F1264" s="128" t="s">
        <v>24</v>
      </c>
      <c r="G1264">
        <v>250</v>
      </c>
      <c r="H1264" s="128" t="s">
        <v>63</v>
      </c>
      <c r="I1264">
        <v>436</v>
      </c>
      <c r="J1264" s="128" t="s">
        <v>179</v>
      </c>
      <c r="K1264">
        <v>9</v>
      </c>
      <c r="L1264">
        <v>18</v>
      </c>
      <c r="M1264" s="128" t="s">
        <v>358</v>
      </c>
      <c r="N1264" s="128" t="s">
        <v>3871</v>
      </c>
      <c r="O1264">
        <v>1</v>
      </c>
      <c r="P1264" s="128" t="s">
        <v>3868</v>
      </c>
      <c r="Q1264">
        <v>2</v>
      </c>
      <c r="R1264" s="128" t="s">
        <v>51</v>
      </c>
      <c r="S1264">
        <v>9</v>
      </c>
      <c r="T1264" s="128" t="s">
        <v>52</v>
      </c>
      <c r="U1264">
        <v>5.97</v>
      </c>
      <c r="V1264">
        <v>4.18</v>
      </c>
    </row>
    <row r="1265" spans="1:22" x14ac:dyDescent="0.25">
      <c r="A1265" s="128" t="s">
        <v>2365</v>
      </c>
      <c r="B1265">
        <v>13</v>
      </c>
      <c r="C1265">
        <v>7</v>
      </c>
      <c r="D1265">
        <v>4</v>
      </c>
      <c r="E1265" s="128" t="s">
        <v>2342</v>
      </c>
      <c r="F1265" s="128" t="s">
        <v>24</v>
      </c>
      <c r="G1265">
        <v>250</v>
      </c>
      <c r="H1265" s="128" t="s">
        <v>63</v>
      </c>
      <c r="I1265">
        <v>436</v>
      </c>
      <c r="J1265" s="128" t="s">
        <v>179</v>
      </c>
      <c r="K1265">
        <v>9</v>
      </c>
      <c r="L1265">
        <v>18</v>
      </c>
      <c r="M1265" s="128" t="s">
        <v>358</v>
      </c>
      <c r="N1265" s="128" t="s">
        <v>3871</v>
      </c>
      <c r="O1265">
        <v>1</v>
      </c>
      <c r="P1265" s="128" t="s">
        <v>3868</v>
      </c>
      <c r="Q1265">
        <v>2</v>
      </c>
      <c r="R1265" s="128" t="s">
        <v>51</v>
      </c>
      <c r="S1265">
        <v>10</v>
      </c>
      <c r="T1265" s="128" t="s">
        <v>53</v>
      </c>
      <c r="U1265">
        <v>9.9499999999999993</v>
      </c>
      <c r="V1265">
        <v>6.54</v>
      </c>
    </row>
    <row r="1266" spans="1:22" x14ac:dyDescent="0.25">
      <c r="A1266" s="128" t="s">
        <v>2366</v>
      </c>
      <c r="B1266">
        <v>14</v>
      </c>
      <c r="C1266">
        <v>8</v>
      </c>
      <c r="D1266">
        <v>4</v>
      </c>
      <c r="E1266" s="128" t="s">
        <v>2342</v>
      </c>
      <c r="F1266" s="128" t="s">
        <v>24</v>
      </c>
      <c r="G1266">
        <v>256</v>
      </c>
      <c r="H1266" s="128" t="s">
        <v>73</v>
      </c>
      <c r="I1266">
        <v>531</v>
      </c>
      <c r="J1266" s="128" t="s">
        <v>177</v>
      </c>
      <c r="K1266">
        <v>9</v>
      </c>
      <c r="L1266">
        <v>18</v>
      </c>
      <c r="M1266" s="128" t="s">
        <v>358</v>
      </c>
      <c r="N1266" s="128" t="s">
        <v>3871</v>
      </c>
      <c r="O1266">
        <v>1</v>
      </c>
      <c r="P1266" s="128" t="s">
        <v>3868</v>
      </c>
      <c r="Q1266">
        <v>2</v>
      </c>
      <c r="R1266" s="128" t="s">
        <v>51</v>
      </c>
      <c r="S1266">
        <v>4</v>
      </c>
      <c r="T1266" s="128" t="s">
        <v>32</v>
      </c>
      <c r="U1266">
        <v>3.89</v>
      </c>
      <c r="V1266">
        <v>3.42</v>
      </c>
    </row>
    <row r="1267" spans="1:22" x14ac:dyDescent="0.25">
      <c r="A1267" s="128" t="s">
        <v>2367</v>
      </c>
      <c r="B1267">
        <v>14</v>
      </c>
      <c r="C1267">
        <v>8</v>
      </c>
      <c r="D1267">
        <v>4</v>
      </c>
      <c r="E1267" s="128" t="s">
        <v>2342</v>
      </c>
      <c r="F1267" s="128" t="s">
        <v>24</v>
      </c>
      <c r="G1267">
        <v>256</v>
      </c>
      <c r="H1267" s="128" t="s">
        <v>73</v>
      </c>
      <c r="I1267">
        <v>531</v>
      </c>
      <c r="J1267" s="128" t="s">
        <v>177</v>
      </c>
      <c r="K1267">
        <v>9</v>
      </c>
      <c r="L1267">
        <v>18</v>
      </c>
      <c r="M1267" s="128" t="s">
        <v>358</v>
      </c>
      <c r="N1267" s="128" t="s">
        <v>3871</v>
      </c>
      <c r="O1267">
        <v>1</v>
      </c>
      <c r="P1267" s="128" t="s">
        <v>3868</v>
      </c>
      <c r="Q1267">
        <v>2</v>
      </c>
      <c r="R1267" s="128" t="s">
        <v>51</v>
      </c>
      <c r="S1267">
        <v>9</v>
      </c>
      <c r="T1267" s="128" t="s">
        <v>52</v>
      </c>
      <c r="U1267">
        <v>6.42</v>
      </c>
      <c r="V1267">
        <v>4.88</v>
      </c>
    </row>
    <row r="1268" spans="1:22" x14ac:dyDescent="0.25">
      <c r="A1268" s="128" t="s">
        <v>2368</v>
      </c>
      <c r="B1268">
        <v>14</v>
      </c>
      <c r="C1268">
        <v>8</v>
      </c>
      <c r="D1268">
        <v>4</v>
      </c>
      <c r="E1268" s="128" t="s">
        <v>2342</v>
      </c>
      <c r="F1268" s="128" t="s">
        <v>24</v>
      </c>
      <c r="G1268">
        <v>256</v>
      </c>
      <c r="H1268" s="128" t="s">
        <v>73</v>
      </c>
      <c r="I1268">
        <v>531</v>
      </c>
      <c r="J1268" s="128" t="s">
        <v>177</v>
      </c>
      <c r="K1268">
        <v>9</v>
      </c>
      <c r="L1268">
        <v>18</v>
      </c>
      <c r="M1268" s="128" t="s">
        <v>358</v>
      </c>
      <c r="N1268" s="128" t="s">
        <v>3871</v>
      </c>
      <c r="O1268">
        <v>1</v>
      </c>
      <c r="P1268" s="128" t="s">
        <v>3868</v>
      </c>
      <c r="Q1268">
        <v>2</v>
      </c>
      <c r="R1268" s="128" t="s">
        <v>51</v>
      </c>
      <c r="S1268">
        <v>10</v>
      </c>
      <c r="T1268" s="128" t="s">
        <v>53</v>
      </c>
      <c r="U1268">
        <v>10.3</v>
      </c>
      <c r="V1268">
        <v>7.51</v>
      </c>
    </row>
    <row r="1269" spans="1:22" x14ac:dyDescent="0.25">
      <c r="A1269" s="128" t="s">
        <v>2369</v>
      </c>
      <c r="B1269">
        <v>14</v>
      </c>
      <c r="C1269">
        <v>8</v>
      </c>
      <c r="D1269">
        <v>4</v>
      </c>
      <c r="E1269" s="128" t="s">
        <v>2342</v>
      </c>
      <c r="F1269" s="128" t="s">
        <v>24</v>
      </c>
      <c r="G1269">
        <v>250</v>
      </c>
      <c r="H1269" s="128" t="s">
        <v>63</v>
      </c>
      <c r="I1269">
        <v>436</v>
      </c>
      <c r="J1269" s="128" t="s">
        <v>179</v>
      </c>
      <c r="K1269">
        <v>9</v>
      </c>
      <c r="L1269">
        <v>18</v>
      </c>
      <c r="M1269" s="128" t="s">
        <v>358</v>
      </c>
      <c r="N1269" s="128" t="s">
        <v>3871</v>
      </c>
      <c r="O1269">
        <v>1</v>
      </c>
      <c r="P1269" s="128" t="s">
        <v>3868</v>
      </c>
      <c r="Q1269">
        <v>2</v>
      </c>
      <c r="R1269" s="128" t="s">
        <v>51</v>
      </c>
      <c r="S1269">
        <v>4</v>
      </c>
      <c r="T1269" s="128" t="s">
        <v>32</v>
      </c>
      <c r="U1269">
        <v>3.98</v>
      </c>
      <c r="V1269">
        <v>3.33</v>
      </c>
    </row>
    <row r="1270" spans="1:22" x14ac:dyDescent="0.25">
      <c r="A1270" s="128" t="s">
        <v>2370</v>
      </c>
      <c r="B1270">
        <v>14</v>
      </c>
      <c r="C1270">
        <v>8</v>
      </c>
      <c r="D1270">
        <v>4</v>
      </c>
      <c r="E1270" s="128" t="s">
        <v>2342</v>
      </c>
      <c r="F1270" s="128" t="s">
        <v>24</v>
      </c>
      <c r="G1270">
        <v>250</v>
      </c>
      <c r="H1270" s="128" t="s">
        <v>63</v>
      </c>
      <c r="I1270">
        <v>436</v>
      </c>
      <c r="J1270" s="128" t="s">
        <v>179</v>
      </c>
      <c r="K1270">
        <v>9</v>
      </c>
      <c r="L1270">
        <v>18</v>
      </c>
      <c r="M1270" s="128" t="s">
        <v>358</v>
      </c>
      <c r="N1270" s="128" t="s">
        <v>3871</v>
      </c>
      <c r="O1270">
        <v>1</v>
      </c>
      <c r="P1270" s="128" t="s">
        <v>3868</v>
      </c>
      <c r="Q1270">
        <v>2</v>
      </c>
      <c r="R1270" s="128" t="s">
        <v>51</v>
      </c>
      <c r="S1270">
        <v>9</v>
      </c>
      <c r="T1270" s="128" t="s">
        <v>52</v>
      </c>
      <c r="U1270">
        <v>5.97</v>
      </c>
      <c r="V1270">
        <v>4.18</v>
      </c>
    </row>
    <row r="1271" spans="1:22" x14ac:dyDescent="0.25">
      <c r="A1271" s="128" t="s">
        <v>2371</v>
      </c>
      <c r="B1271">
        <v>14</v>
      </c>
      <c r="C1271">
        <v>8</v>
      </c>
      <c r="D1271">
        <v>4</v>
      </c>
      <c r="E1271" s="128" t="s">
        <v>2342</v>
      </c>
      <c r="F1271" s="128" t="s">
        <v>24</v>
      </c>
      <c r="G1271">
        <v>250</v>
      </c>
      <c r="H1271" s="128" t="s">
        <v>63</v>
      </c>
      <c r="I1271">
        <v>436</v>
      </c>
      <c r="J1271" s="128" t="s">
        <v>179</v>
      </c>
      <c r="K1271">
        <v>9</v>
      </c>
      <c r="L1271">
        <v>18</v>
      </c>
      <c r="M1271" s="128" t="s">
        <v>358</v>
      </c>
      <c r="N1271" s="128" t="s">
        <v>3871</v>
      </c>
      <c r="O1271">
        <v>1</v>
      </c>
      <c r="P1271" s="128" t="s">
        <v>3868</v>
      </c>
      <c r="Q1271">
        <v>2</v>
      </c>
      <c r="R1271" s="128" t="s">
        <v>51</v>
      </c>
      <c r="S1271">
        <v>10</v>
      </c>
      <c r="T1271" s="128" t="s">
        <v>53</v>
      </c>
      <c r="U1271">
        <v>9.9499999999999993</v>
      </c>
      <c r="V1271">
        <v>6.54</v>
      </c>
    </row>
    <row r="1272" spans="1:22" x14ac:dyDescent="0.25">
      <c r="A1272" s="128" t="s">
        <v>2372</v>
      </c>
      <c r="B1272">
        <v>15</v>
      </c>
      <c r="C1272">
        <v>9</v>
      </c>
      <c r="D1272">
        <v>4</v>
      </c>
      <c r="E1272" s="128" t="s">
        <v>2342</v>
      </c>
      <c r="F1272" s="128" t="s">
        <v>24</v>
      </c>
      <c r="G1272">
        <v>256</v>
      </c>
      <c r="H1272" s="128" t="s">
        <v>73</v>
      </c>
      <c r="I1272">
        <v>531</v>
      </c>
      <c r="J1272" s="128" t="s">
        <v>177</v>
      </c>
      <c r="K1272">
        <v>9</v>
      </c>
      <c r="L1272">
        <v>18</v>
      </c>
      <c r="M1272" s="128" t="s">
        <v>358</v>
      </c>
      <c r="N1272" s="128" t="s">
        <v>3871</v>
      </c>
      <c r="O1272">
        <v>1</v>
      </c>
      <c r="P1272" s="128" t="s">
        <v>3868</v>
      </c>
      <c r="Q1272">
        <v>2</v>
      </c>
      <c r="R1272" s="128" t="s">
        <v>51</v>
      </c>
      <c r="S1272">
        <v>4</v>
      </c>
      <c r="T1272" s="128" t="s">
        <v>32</v>
      </c>
      <c r="U1272">
        <v>3.89</v>
      </c>
      <c r="V1272">
        <v>3.42</v>
      </c>
    </row>
    <row r="1273" spans="1:22" x14ac:dyDescent="0.25">
      <c r="A1273" s="128" t="s">
        <v>2373</v>
      </c>
      <c r="B1273">
        <v>15</v>
      </c>
      <c r="C1273">
        <v>9</v>
      </c>
      <c r="D1273">
        <v>4</v>
      </c>
      <c r="E1273" s="128" t="s">
        <v>2342</v>
      </c>
      <c r="F1273" s="128" t="s">
        <v>24</v>
      </c>
      <c r="G1273">
        <v>256</v>
      </c>
      <c r="H1273" s="128" t="s">
        <v>73</v>
      </c>
      <c r="I1273">
        <v>531</v>
      </c>
      <c r="J1273" s="128" t="s">
        <v>177</v>
      </c>
      <c r="K1273">
        <v>9</v>
      </c>
      <c r="L1273">
        <v>18</v>
      </c>
      <c r="M1273" s="128" t="s">
        <v>358</v>
      </c>
      <c r="N1273" s="128" t="s">
        <v>3871</v>
      </c>
      <c r="O1273">
        <v>1</v>
      </c>
      <c r="P1273" s="128" t="s">
        <v>3868</v>
      </c>
      <c r="Q1273">
        <v>2</v>
      </c>
      <c r="R1273" s="128" t="s">
        <v>51</v>
      </c>
      <c r="S1273">
        <v>9</v>
      </c>
      <c r="T1273" s="128" t="s">
        <v>52</v>
      </c>
      <c r="U1273">
        <v>6.42</v>
      </c>
      <c r="V1273">
        <v>4.88</v>
      </c>
    </row>
    <row r="1274" spans="1:22" x14ac:dyDescent="0.25">
      <c r="A1274" s="128" t="s">
        <v>2374</v>
      </c>
      <c r="B1274">
        <v>15</v>
      </c>
      <c r="C1274">
        <v>9</v>
      </c>
      <c r="D1274">
        <v>4</v>
      </c>
      <c r="E1274" s="128" t="s">
        <v>2342</v>
      </c>
      <c r="F1274" s="128" t="s">
        <v>24</v>
      </c>
      <c r="G1274">
        <v>256</v>
      </c>
      <c r="H1274" s="128" t="s">
        <v>73</v>
      </c>
      <c r="I1274">
        <v>531</v>
      </c>
      <c r="J1274" s="128" t="s">
        <v>177</v>
      </c>
      <c r="K1274">
        <v>9</v>
      </c>
      <c r="L1274">
        <v>18</v>
      </c>
      <c r="M1274" s="128" t="s">
        <v>358</v>
      </c>
      <c r="N1274" s="128" t="s">
        <v>3871</v>
      </c>
      <c r="O1274">
        <v>1</v>
      </c>
      <c r="P1274" s="128" t="s">
        <v>3868</v>
      </c>
      <c r="Q1274">
        <v>2</v>
      </c>
      <c r="R1274" s="128" t="s">
        <v>51</v>
      </c>
      <c r="S1274">
        <v>10</v>
      </c>
      <c r="T1274" s="128" t="s">
        <v>53</v>
      </c>
      <c r="U1274">
        <v>10.3</v>
      </c>
      <c r="V1274">
        <v>7.51</v>
      </c>
    </row>
    <row r="1275" spans="1:22" x14ac:dyDescent="0.25">
      <c r="A1275" s="128" t="s">
        <v>2375</v>
      </c>
      <c r="B1275">
        <v>15</v>
      </c>
      <c r="C1275">
        <v>9</v>
      </c>
      <c r="D1275">
        <v>4</v>
      </c>
      <c r="E1275" s="128" t="s">
        <v>2342</v>
      </c>
      <c r="F1275" s="128" t="s">
        <v>24</v>
      </c>
      <c r="G1275">
        <v>250</v>
      </c>
      <c r="H1275" s="128" t="s">
        <v>63</v>
      </c>
      <c r="I1275">
        <v>436</v>
      </c>
      <c r="J1275" s="128" t="s">
        <v>179</v>
      </c>
      <c r="K1275">
        <v>9</v>
      </c>
      <c r="L1275">
        <v>18</v>
      </c>
      <c r="M1275" s="128" t="s">
        <v>358</v>
      </c>
      <c r="N1275" s="128" t="s">
        <v>3871</v>
      </c>
      <c r="O1275">
        <v>1</v>
      </c>
      <c r="P1275" s="128" t="s">
        <v>3868</v>
      </c>
      <c r="Q1275">
        <v>2</v>
      </c>
      <c r="R1275" s="128" t="s">
        <v>51</v>
      </c>
      <c r="S1275">
        <v>4</v>
      </c>
      <c r="T1275" s="128" t="s">
        <v>32</v>
      </c>
      <c r="U1275">
        <v>3.98</v>
      </c>
      <c r="V1275">
        <v>3.33</v>
      </c>
    </row>
    <row r="1276" spans="1:22" x14ac:dyDescent="0.25">
      <c r="A1276" s="128" t="s">
        <v>2376</v>
      </c>
      <c r="B1276">
        <v>15</v>
      </c>
      <c r="C1276">
        <v>9</v>
      </c>
      <c r="D1276">
        <v>4</v>
      </c>
      <c r="E1276" s="128" t="s">
        <v>2342</v>
      </c>
      <c r="F1276" s="128" t="s">
        <v>24</v>
      </c>
      <c r="G1276">
        <v>250</v>
      </c>
      <c r="H1276" s="128" t="s">
        <v>63</v>
      </c>
      <c r="I1276">
        <v>436</v>
      </c>
      <c r="J1276" s="128" t="s">
        <v>179</v>
      </c>
      <c r="K1276">
        <v>9</v>
      </c>
      <c r="L1276">
        <v>18</v>
      </c>
      <c r="M1276" s="128" t="s">
        <v>358</v>
      </c>
      <c r="N1276" s="128" t="s">
        <v>3871</v>
      </c>
      <c r="O1276">
        <v>1</v>
      </c>
      <c r="P1276" s="128" t="s">
        <v>3868</v>
      </c>
      <c r="Q1276">
        <v>2</v>
      </c>
      <c r="R1276" s="128" t="s">
        <v>51</v>
      </c>
      <c r="S1276">
        <v>9</v>
      </c>
      <c r="T1276" s="128" t="s">
        <v>52</v>
      </c>
      <c r="U1276">
        <v>5.97</v>
      </c>
      <c r="V1276">
        <v>4.18</v>
      </c>
    </row>
    <row r="1277" spans="1:22" x14ac:dyDescent="0.25">
      <c r="A1277" s="128" t="s">
        <v>2377</v>
      </c>
      <c r="B1277">
        <v>15</v>
      </c>
      <c r="C1277">
        <v>9</v>
      </c>
      <c r="D1277">
        <v>4</v>
      </c>
      <c r="E1277" s="128" t="s">
        <v>2342</v>
      </c>
      <c r="F1277" s="128" t="s">
        <v>24</v>
      </c>
      <c r="G1277">
        <v>250</v>
      </c>
      <c r="H1277" s="128" t="s">
        <v>63</v>
      </c>
      <c r="I1277">
        <v>436</v>
      </c>
      <c r="J1277" s="128" t="s">
        <v>179</v>
      </c>
      <c r="K1277">
        <v>9</v>
      </c>
      <c r="L1277">
        <v>18</v>
      </c>
      <c r="M1277" s="128" t="s">
        <v>358</v>
      </c>
      <c r="N1277" s="128" t="s">
        <v>3871</v>
      </c>
      <c r="O1277">
        <v>1</v>
      </c>
      <c r="P1277" s="128" t="s">
        <v>3868</v>
      </c>
      <c r="Q1277">
        <v>2</v>
      </c>
      <c r="R1277" s="128" t="s">
        <v>51</v>
      </c>
      <c r="S1277">
        <v>10</v>
      </c>
      <c r="T1277" s="128" t="s">
        <v>53</v>
      </c>
      <c r="U1277">
        <v>9.9499999999999993</v>
      </c>
      <c r="V1277">
        <v>6.54</v>
      </c>
    </row>
    <row r="1278" spans="1:22" x14ac:dyDescent="0.25">
      <c r="A1278" s="128" t="s">
        <v>2378</v>
      </c>
      <c r="B1278">
        <v>16</v>
      </c>
      <c r="C1278">
        <v>10</v>
      </c>
      <c r="D1278">
        <v>4</v>
      </c>
      <c r="E1278" s="128" t="s">
        <v>2342</v>
      </c>
      <c r="F1278" s="128" t="s">
        <v>24</v>
      </c>
      <c r="G1278">
        <v>256</v>
      </c>
      <c r="H1278" s="128" t="s">
        <v>73</v>
      </c>
      <c r="I1278">
        <v>531</v>
      </c>
      <c r="J1278" s="128" t="s">
        <v>177</v>
      </c>
      <c r="K1278">
        <v>9</v>
      </c>
      <c r="L1278">
        <v>18</v>
      </c>
      <c r="M1278" s="128" t="s">
        <v>358</v>
      </c>
      <c r="N1278" s="128" t="s">
        <v>3871</v>
      </c>
      <c r="O1278">
        <v>1</v>
      </c>
      <c r="P1278" s="128" t="s">
        <v>3868</v>
      </c>
      <c r="Q1278">
        <v>2</v>
      </c>
      <c r="R1278" s="128" t="s">
        <v>51</v>
      </c>
      <c r="S1278">
        <v>4</v>
      </c>
      <c r="T1278" s="128" t="s">
        <v>32</v>
      </c>
      <c r="U1278">
        <v>3.89</v>
      </c>
      <c r="V1278">
        <v>3.42</v>
      </c>
    </row>
    <row r="1279" spans="1:22" x14ac:dyDescent="0.25">
      <c r="A1279" s="128" t="s">
        <v>2379</v>
      </c>
      <c r="B1279">
        <v>16</v>
      </c>
      <c r="C1279">
        <v>10</v>
      </c>
      <c r="D1279">
        <v>4</v>
      </c>
      <c r="E1279" s="128" t="s">
        <v>2342</v>
      </c>
      <c r="F1279" s="128" t="s">
        <v>24</v>
      </c>
      <c r="G1279">
        <v>256</v>
      </c>
      <c r="H1279" s="128" t="s">
        <v>73</v>
      </c>
      <c r="I1279">
        <v>531</v>
      </c>
      <c r="J1279" s="128" t="s">
        <v>177</v>
      </c>
      <c r="K1279">
        <v>9</v>
      </c>
      <c r="L1279">
        <v>18</v>
      </c>
      <c r="M1279" s="128" t="s">
        <v>358</v>
      </c>
      <c r="N1279" s="128" t="s">
        <v>3871</v>
      </c>
      <c r="O1279">
        <v>1</v>
      </c>
      <c r="P1279" s="128" t="s">
        <v>3868</v>
      </c>
      <c r="Q1279">
        <v>2</v>
      </c>
      <c r="R1279" s="128" t="s">
        <v>51</v>
      </c>
      <c r="S1279">
        <v>9</v>
      </c>
      <c r="T1279" s="128" t="s">
        <v>52</v>
      </c>
      <c r="U1279">
        <v>6.42</v>
      </c>
      <c r="V1279">
        <v>4.88</v>
      </c>
    </row>
    <row r="1280" spans="1:22" x14ac:dyDescent="0.25">
      <c r="A1280" s="128" t="s">
        <v>2380</v>
      </c>
      <c r="B1280">
        <v>16</v>
      </c>
      <c r="C1280">
        <v>10</v>
      </c>
      <c r="D1280">
        <v>4</v>
      </c>
      <c r="E1280" s="128" t="s">
        <v>2342</v>
      </c>
      <c r="F1280" s="128" t="s">
        <v>24</v>
      </c>
      <c r="G1280">
        <v>256</v>
      </c>
      <c r="H1280" s="128" t="s">
        <v>73</v>
      </c>
      <c r="I1280">
        <v>531</v>
      </c>
      <c r="J1280" s="128" t="s">
        <v>177</v>
      </c>
      <c r="K1280">
        <v>9</v>
      </c>
      <c r="L1280">
        <v>18</v>
      </c>
      <c r="M1280" s="128" t="s">
        <v>358</v>
      </c>
      <c r="N1280" s="128" t="s">
        <v>3871</v>
      </c>
      <c r="O1280">
        <v>1</v>
      </c>
      <c r="P1280" s="128" t="s">
        <v>3868</v>
      </c>
      <c r="Q1280">
        <v>2</v>
      </c>
      <c r="R1280" s="128" t="s">
        <v>51</v>
      </c>
      <c r="S1280">
        <v>10</v>
      </c>
      <c r="T1280" s="128" t="s">
        <v>53</v>
      </c>
      <c r="U1280">
        <v>10.3</v>
      </c>
      <c r="V1280">
        <v>7.51</v>
      </c>
    </row>
    <row r="1281" spans="1:22" x14ac:dyDescent="0.25">
      <c r="A1281" s="128" t="s">
        <v>2381</v>
      </c>
      <c r="B1281">
        <v>16</v>
      </c>
      <c r="C1281">
        <v>10</v>
      </c>
      <c r="D1281">
        <v>4</v>
      </c>
      <c r="E1281" s="128" t="s">
        <v>2342</v>
      </c>
      <c r="F1281" s="128" t="s">
        <v>24</v>
      </c>
      <c r="G1281">
        <v>250</v>
      </c>
      <c r="H1281" s="128" t="s">
        <v>63</v>
      </c>
      <c r="I1281">
        <v>436</v>
      </c>
      <c r="J1281" s="128" t="s">
        <v>179</v>
      </c>
      <c r="K1281">
        <v>9</v>
      </c>
      <c r="L1281">
        <v>18</v>
      </c>
      <c r="M1281" s="128" t="s">
        <v>358</v>
      </c>
      <c r="N1281" s="128" t="s">
        <v>3871</v>
      </c>
      <c r="O1281">
        <v>1</v>
      </c>
      <c r="P1281" s="128" t="s">
        <v>3868</v>
      </c>
      <c r="Q1281">
        <v>2</v>
      </c>
      <c r="R1281" s="128" t="s">
        <v>51</v>
      </c>
      <c r="S1281">
        <v>4</v>
      </c>
      <c r="T1281" s="128" t="s">
        <v>32</v>
      </c>
      <c r="U1281">
        <v>3.98</v>
      </c>
      <c r="V1281">
        <v>3.33</v>
      </c>
    </row>
    <row r="1282" spans="1:22" x14ac:dyDescent="0.25">
      <c r="A1282" s="128" t="s">
        <v>2382</v>
      </c>
      <c r="B1282">
        <v>16</v>
      </c>
      <c r="C1282">
        <v>10</v>
      </c>
      <c r="D1282">
        <v>4</v>
      </c>
      <c r="E1282" s="128" t="s">
        <v>2342</v>
      </c>
      <c r="F1282" s="128" t="s">
        <v>24</v>
      </c>
      <c r="G1282">
        <v>250</v>
      </c>
      <c r="H1282" s="128" t="s">
        <v>63</v>
      </c>
      <c r="I1282">
        <v>436</v>
      </c>
      <c r="J1282" s="128" t="s">
        <v>179</v>
      </c>
      <c r="K1282">
        <v>9</v>
      </c>
      <c r="L1282">
        <v>18</v>
      </c>
      <c r="M1282" s="128" t="s">
        <v>358</v>
      </c>
      <c r="N1282" s="128" t="s">
        <v>3871</v>
      </c>
      <c r="O1282">
        <v>1</v>
      </c>
      <c r="P1282" s="128" t="s">
        <v>3868</v>
      </c>
      <c r="Q1282">
        <v>2</v>
      </c>
      <c r="R1282" s="128" t="s">
        <v>51</v>
      </c>
      <c r="S1282">
        <v>9</v>
      </c>
      <c r="T1282" s="128" t="s">
        <v>52</v>
      </c>
      <c r="U1282">
        <v>5.97</v>
      </c>
      <c r="V1282">
        <v>4.18</v>
      </c>
    </row>
    <row r="1283" spans="1:22" x14ac:dyDescent="0.25">
      <c r="A1283" s="128" t="s">
        <v>2383</v>
      </c>
      <c r="B1283">
        <v>16</v>
      </c>
      <c r="C1283">
        <v>10</v>
      </c>
      <c r="D1283">
        <v>4</v>
      </c>
      <c r="E1283" s="128" t="s">
        <v>2342</v>
      </c>
      <c r="F1283" s="128" t="s">
        <v>24</v>
      </c>
      <c r="G1283">
        <v>250</v>
      </c>
      <c r="H1283" s="128" t="s">
        <v>63</v>
      </c>
      <c r="I1283">
        <v>436</v>
      </c>
      <c r="J1283" s="128" t="s">
        <v>179</v>
      </c>
      <c r="K1283">
        <v>9</v>
      </c>
      <c r="L1283">
        <v>18</v>
      </c>
      <c r="M1283" s="128" t="s">
        <v>358</v>
      </c>
      <c r="N1283" s="128" t="s">
        <v>3871</v>
      </c>
      <c r="O1283">
        <v>1</v>
      </c>
      <c r="P1283" s="128" t="s">
        <v>3868</v>
      </c>
      <c r="Q1283">
        <v>2</v>
      </c>
      <c r="R1283" s="128" t="s">
        <v>51</v>
      </c>
      <c r="S1283">
        <v>10</v>
      </c>
      <c r="T1283" s="128" t="s">
        <v>53</v>
      </c>
      <c r="U1283">
        <v>9.9499999999999993</v>
      </c>
      <c r="V1283">
        <v>6.54</v>
      </c>
    </row>
    <row r="1284" spans="1:22" x14ac:dyDescent="0.25">
      <c r="A1284" s="128" t="s">
        <v>2384</v>
      </c>
      <c r="B1284">
        <v>17</v>
      </c>
      <c r="C1284">
        <v>11</v>
      </c>
      <c r="D1284">
        <v>4</v>
      </c>
      <c r="E1284" s="128" t="s">
        <v>2342</v>
      </c>
      <c r="F1284" s="128" t="s">
        <v>24</v>
      </c>
      <c r="G1284">
        <v>256</v>
      </c>
      <c r="H1284" s="128" t="s">
        <v>73</v>
      </c>
      <c r="I1284">
        <v>531</v>
      </c>
      <c r="J1284" s="128" t="s">
        <v>177</v>
      </c>
      <c r="K1284">
        <v>9</v>
      </c>
      <c r="L1284">
        <v>18</v>
      </c>
      <c r="M1284" s="128" t="s">
        <v>358</v>
      </c>
      <c r="N1284" s="128" t="s">
        <v>3871</v>
      </c>
      <c r="O1284">
        <v>1</v>
      </c>
      <c r="P1284" s="128" t="s">
        <v>3868</v>
      </c>
      <c r="Q1284">
        <v>2</v>
      </c>
      <c r="R1284" s="128" t="s">
        <v>51</v>
      </c>
      <c r="S1284">
        <v>4</v>
      </c>
      <c r="T1284" s="128" t="s">
        <v>32</v>
      </c>
      <c r="U1284">
        <v>3.89</v>
      </c>
      <c r="V1284">
        <v>3.42</v>
      </c>
    </row>
    <row r="1285" spans="1:22" x14ac:dyDescent="0.25">
      <c r="A1285" s="128" t="s">
        <v>2385</v>
      </c>
      <c r="B1285">
        <v>17</v>
      </c>
      <c r="C1285">
        <v>11</v>
      </c>
      <c r="D1285">
        <v>4</v>
      </c>
      <c r="E1285" s="128" t="s">
        <v>2342</v>
      </c>
      <c r="F1285" s="128" t="s">
        <v>24</v>
      </c>
      <c r="G1285">
        <v>256</v>
      </c>
      <c r="H1285" s="128" t="s">
        <v>73</v>
      </c>
      <c r="I1285">
        <v>531</v>
      </c>
      <c r="J1285" s="128" t="s">
        <v>177</v>
      </c>
      <c r="K1285">
        <v>9</v>
      </c>
      <c r="L1285">
        <v>18</v>
      </c>
      <c r="M1285" s="128" t="s">
        <v>358</v>
      </c>
      <c r="N1285" s="128" t="s">
        <v>3871</v>
      </c>
      <c r="O1285">
        <v>1</v>
      </c>
      <c r="P1285" s="128" t="s">
        <v>3868</v>
      </c>
      <c r="Q1285">
        <v>2</v>
      </c>
      <c r="R1285" s="128" t="s">
        <v>51</v>
      </c>
      <c r="S1285">
        <v>9</v>
      </c>
      <c r="T1285" s="128" t="s">
        <v>52</v>
      </c>
      <c r="U1285">
        <v>6.42</v>
      </c>
      <c r="V1285">
        <v>4.88</v>
      </c>
    </row>
    <row r="1286" spans="1:22" x14ac:dyDescent="0.25">
      <c r="A1286" s="128" t="s">
        <v>2386</v>
      </c>
      <c r="B1286">
        <v>17</v>
      </c>
      <c r="C1286">
        <v>11</v>
      </c>
      <c r="D1286">
        <v>4</v>
      </c>
      <c r="E1286" s="128" t="s">
        <v>2342</v>
      </c>
      <c r="F1286" s="128" t="s">
        <v>24</v>
      </c>
      <c r="G1286">
        <v>256</v>
      </c>
      <c r="H1286" s="128" t="s">
        <v>73</v>
      </c>
      <c r="I1286">
        <v>531</v>
      </c>
      <c r="J1286" s="128" t="s">
        <v>177</v>
      </c>
      <c r="K1286">
        <v>9</v>
      </c>
      <c r="L1286">
        <v>18</v>
      </c>
      <c r="M1286" s="128" t="s">
        <v>358</v>
      </c>
      <c r="N1286" s="128" t="s">
        <v>3871</v>
      </c>
      <c r="O1286">
        <v>1</v>
      </c>
      <c r="P1286" s="128" t="s">
        <v>3868</v>
      </c>
      <c r="Q1286">
        <v>2</v>
      </c>
      <c r="R1286" s="128" t="s">
        <v>51</v>
      </c>
      <c r="S1286">
        <v>10</v>
      </c>
      <c r="T1286" s="128" t="s">
        <v>53</v>
      </c>
      <c r="U1286">
        <v>10.3</v>
      </c>
      <c r="V1286">
        <v>7.51</v>
      </c>
    </row>
    <row r="1287" spans="1:22" x14ac:dyDescent="0.25">
      <c r="A1287" s="128" t="s">
        <v>2387</v>
      </c>
      <c r="B1287">
        <v>17</v>
      </c>
      <c r="C1287">
        <v>11</v>
      </c>
      <c r="D1287">
        <v>4</v>
      </c>
      <c r="E1287" s="128" t="s">
        <v>2342</v>
      </c>
      <c r="F1287" s="128" t="s">
        <v>24</v>
      </c>
      <c r="G1287">
        <v>250</v>
      </c>
      <c r="H1287" s="128" t="s">
        <v>63</v>
      </c>
      <c r="I1287">
        <v>436</v>
      </c>
      <c r="J1287" s="128" t="s">
        <v>179</v>
      </c>
      <c r="K1287">
        <v>9</v>
      </c>
      <c r="L1287">
        <v>18</v>
      </c>
      <c r="M1287" s="128" t="s">
        <v>358</v>
      </c>
      <c r="N1287" s="128" t="s">
        <v>3871</v>
      </c>
      <c r="O1287">
        <v>1</v>
      </c>
      <c r="P1287" s="128" t="s">
        <v>3868</v>
      </c>
      <c r="Q1287">
        <v>2</v>
      </c>
      <c r="R1287" s="128" t="s">
        <v>51</v>
      </c>
      <c r="S1287">
        <v>4</v>
      </c>
      <c r="T1287" s="128" t="s">
        <v>32</v>
      </c>
      <c r="U1287">
        <v>3.98</v>
      </c>
      <c r="V1287">
        <v>3.33</v>
      </c>
    </row>
    <row r="1288" spans="1:22" x14ac:dyDescent="0.25">
      <c r="A1288" s="128" t="s">
        <v>2388</v>
      </c>
      <c r="B1288">
        <v>17</v>
      </c>
      <c r="C1288">
        <v>11</v>
      </c>
      <c r="D1288">
        <v>4</v>
      </c>
      <c r="E1288" s="128" t="s">
        <v>2342</v>
      </c>
      <c r="F1288" s="128" t="s">
        <v>24</v>
      </c>
      <c r="G1288">
        <v>250</v>
      </c>
      <c r="H1288" s="128" t="s">
        <v>63</v>
      </c>
      <c r="I1288">
        <v>436</v>
      </c>
      <c r="J1288" s="128" t="s">
        <v>179</v>
      </c>
      <c r="K1288">
        <v>9</v>
      </c>
      <c r="L1288">
        <v>18</v>
      </c>
      <c r="M1288" s="128" t="s">
        <v>358</v>
      </c>
      <c r="N1288" s="128" t="s">
        <v>3871</v>
      </c>
      <c r="O1288">
        <v>1</v>
      </c>
      <c r="P1288" s="128" t="s">
        <v>3868</v>
      </c>
      <c r="Q1288">
        <v>2</v>
      </c>
      <c r="R1288" s="128" t="s">
        <v>51</v>
      </c>
      <c r="S1288">
        <v>9</v>
      </c>
      <c r="T1288" s="128" t="s">
        <v>52</v>
      </c>
      <c r="U1288">
        <v>5.97</v>
      </c>
      <c r="V1288">
        <v>4.18</v>
      </c>
    </row>
    <row r="1289" spans="1:22" x14ac:dyDescent="0.25">
      <c r="A1289" s="128" t="s">
        <v>2389</v>
      </c>
      <c r="B1289">
        <v>17</v>
      </c>
      <c r="C1289">
        <v>11</v>
      </c>
      <c r="D1289">
        <v>4</v>
      </c>
      <c r="E1289" s="128" t="s">
        <v>2342</v>
      </c>
      <c r="F1289" s="128" t="s">
        <v>24</v>
      </c>
      <c r="G1289">
        <v>250</v>
      </c>
      <c r="H1289" s="128" t="s">
        <v>63</v>
      </c>
      <c r="I1289">
        <v>436</v>
      </c>
      <c r="J1289" s="128" t="s">
        <v>179</v>
      </c>
      <c r="K1289">
        <v>9</v>
      </c>
      <c r="L1289">
        <v>18</v>
      </c>
      <c r="M1289" s="128" t="s">
        <v>358</v>
      </c>
      <c r="N1289" s="128" t="s">
        <v>3871</v>
      </c>
      <c r="O1289">
        <v>1</v>
      </c>
      <c r="P1289" s="128" t="s">
        <v>3868</v>
      </c>
      <c r="Q1289">
        <v>2</v>
      </c>
      <c r="R1289" s="128" t="s">
        <v>51</v>
      </c>
      <c r="S1289">
        <v>10</v>
      </c>
      <c r="T1289" s="128" t="s">
        <v>53</v>
      </c>
      <c r="U1289">
        <v>9.9499999999999993</v>
      </c>
      <c r="V1289">
        <v>6.54</v>
      </c>
    </row>
    <row r="1290" spans="1:22" x14ac:dyDescent="0.25">
      <c r="A1290" s="128" t="s">
        <v>2390</v>
      </c>
      <c r="B1290">
        <v>18</v>
      </c>
      <c r="C1290">
        <v>12</v>
      </c>
      <c r="D1290">
        <v>4</v>
      </c>
      <c r="E1290" s="128" t="s">
        <v>2342</v>
      </c>
      <c r="F1290" s="128" t="s">
        <v>24</v>
      </c>
      <c r="G1290">
        <v>256</v>
      </c>
      <c r="H1290" s="128" t="s">
        <v>73</v>
      </c>
      <c r="I1290">
        <v>531</v>
      </c>
      <c r="J1290" s="128" t="s">
        <v>177</v>
      </c>
      <c r="K1290">
        <v>9</v>
      </c>
      <c r="L1290">
        <v>18</v>
      </c>
      <c r="M1290" s="128" t="s">
        <v>358</v>
      </c>
      <c r="N1290" s="128" t="s">
        <v>3871</v>
      </c>
      <c r="O1290">
        <v>1</v>
      </c>
      <c r="P1290" s="128" t="s">
        <v>3868</v>
      </c>
      <c r="Q1290">
        <v>2</v>
      </c>
      <c r="R1290" s="128" t="s">
        <v>51</v>
      </c>
      <c r="S1290">
        <v>4</v>
      </c>
      <c r="T1290" s="128" t="s">
        <v>32</v>
      </c>
      <c r="U1290">
        <v>3.89</v>
      </c>
      <c r="V1290">
        <v>3.42</v>
      </c>
    </row>
    <row r="1291" spans="1:22" x14ac:dyDescent="0.25">
      <c r="A1291" s="128" t="s">
        <v>2391</v>
      </c>
      <c r="B1291">
        <v>18</v>
      </c>
      <c r="C1291">
        <v>12</v>
      </c>
      <c r="D1291">
        <v>4</v>
      </c>
      <c r="E1291" s="128" t="s">
        <v>2342</v>
      </c>
      <c r="F1291" s="128" t="s">
        <v>24</v>
      </c>
      <c r="G1291">
        <v>256</v>
      </c>
      <c r="H1291" s="128" t="s">
        <v>73</v>
      </c>
      <c r="I1291">
        <v>531</v>
      </c>
      <c r="J1291" s="128" t="s">
        <v>177</v>
      </c>
      <c r="K1291">
        <v>9</v>
      </c>
      <c r="L1291">
        <v>18</v>
      </c>
      <c r="M1291" s="128" t="s">
        <v>358</v>
      </c>
      <c r="N1291" s="128" t="s">
        <v>3871</v>
      </c>
      <c r="O1291">
        <v>1</v>
      </c>
      <c r="P1291" s="128" t="s">
        <v>3868</v>
      </c>
      <c r="Q1291">
        <v>2</v>
      </c>
      <c r="R1291" s="128" t="s">
        <v>51</v>
      </c>
      <c r="S1291">
        <v>9</v>
      </c>
      <c r="T1291" s="128" t="s">
        <v>52</v>
      </c>
      <c r="U1291">
        <v>6.42</v>
      </c>
      <c r="V1291">
        <v>4.88</v>
      </c>
    </row>
    <row r="1292" spans="1:22" x14ac:dyDescent="0.25">
      <c r="A1292" s="128" t="s">
        <v>2392</v>
      </c>
      <c r="B1292">
        <v>18</v>
      </c>
      <c r="C1292">
        <v>12</v>
      </c>
      <c r="D1292">
        <v>4</v>
      </c>
      <c r="E1292" s="128" t="s">
        <v>2342</v>
      </c>
      <c r="F1292" s="128" t="s">
        <v>24</v>
      </c>
      <c r="G1292">
        <v>256</v>
      </c>
      <c r="H1292" s="128" t="s">
        <v>73</v>
      </c>
      <c r="I1292">
        <v>531</v>
      </c>
      <c r="J1292" s="128" t="s">
        <v>177</v>
      </c>
      <c r="K1292">
        <v>9</v>
      </c>
      <c r="L1292">
        <v>18</v>
      </c>
      <c r="M1292" s="128" t="s">
        <v>358</v>
      </c>
      <c r="N1292" s="128" t="s">
        <v>3871</v>
      </c>
      <c r="O1292">
        <v>1</v>
      </c>
      <c r="P1292" s="128" t="s">
        <v>3868</v>
      </c>
      <c r="Q1292">
        <v>2</v>
      </c>
      <c r="R1292" s="128" t="s">
        <v>51</v>
      </c>
      <c r="S1292">
        <v>10</v>
      </c>
      <c r="T1292" s="128" t="s">
        <v>53</v>
      </c>
      <c r="U1292">
        <v>10.3</v>
      </c>
      <c r="V1292">
        <v>7.51</v>
      </c>
    </row>
    <row r="1293" spans="1:22" x14ac:dyDescent="0.25">
      <c r="A1293" s="128" t="s">
        <v>2393</v>
      </c>
      <c r="B1293">
        <v>18</v>
      </c>
      <c r="C1293">
        <v>12</v>
      </c>
      <c r="D1293">
        <v>4</v>
      </c>
      <c r="E1293" s="128" t="s">
        <v>2342</v>
      </c>
      <c r="F1293" s="128" t="s">
        <v>24</v>
      </c>
      <c r="G1293">
        <v>250</v>
      </c>
      <c r="H1293" s="128" t="s">
        <v>63</v>
      </c>
      <c r="I1293">
        <v>436</v>
      </c>
      <c r="J1293" s="128" t="s">
        <v>179</v>
      </c>
      <c r="K1293">
        <v>9</v>
      </c>
      <c r="L1293">
        <v>18</v>
      </c>
      <c r="M1293" s="128" t="s">
        <v>358</v>
      </c>
      <c r="N1293" s="128" t="s">
        <v>3871</v>
      </c>
      <c r="O1293">
        <v>1</v>
      </c>
      <c r="P1293" s="128" t="s">
        <v>3868</v>
      </c>
      <c r="Q1293">
        <v>2</v>
      </c>
      <c r="R1293" s="128" t="s">
        <v>51</v>
      </c>
      <c r="S1293">
        <v>4</v>
      </c>
      <c r="T1293" s="128" t="s">
        <v>32</v>
      </c>
      <c r="U1293">
        <v>3.98</v>
      </c>
      <c r="V1293">
        <v>3.33</v>
      </c>
    </row>
    <row r="1294" spans="1:22" x14ac:dyDescent="0.25">
      <c r="A1294" s="128" t="s">
        <v>2394</v>
      </c>
      <c r="B1294">
        <v>18</v>
      </c>
      <c r="C1294">
        <v>12</v>
      </c>
      <c r="D1294">
        <v>4</v>
      </c>
      <c r="E1294" s="128" t="s">
        <v>2342</v>
      </c>
      <c r="F1294" s="128" t="s">
        <v>24</v>
      </c>
      <c r="G1294">
        <v>250</v>
      </c>
      <c r="H1294" s="128" t="s">
        <v>63</v>
      </c>
      <c r="I1294">
        <v>436</v>
      </c>
      <c r="J1294" s="128" t="s">
        <v>179</v>
      </c>
      <c r="K1294">
        <v>9</v>
      </c>
      <c r="L1294">
        <v>18</v>
      </c>
      <c r="M1294" s="128" t="s">
        <v>358</v>
      </c>
      <c r="N1294" s="128" t="s">
        <v>3871</v>
      </c>
      <c r="O1294">
        <v>1</v>
      </c>
      <c r="P1294" s="128" t="s">
        <v>3868</v>
      </c>
      <c r="Q1294">
        <v>2</v>
      </c>
      <c r="R1294" s="128" t="s">
        <v>51</v>
      </c>
      <c r="S1294">
        <v>9</v>
      </c>
      <c r="T1294" s="128" t="s">
        <v>52</v>
      </c>
      <c r="U1294">
        <v>5.97</v>
      </c>
      <c r="V1294">
        <v>4.18</v>
      </c>
    </row>
    <row r="1295" spans="1:22" x14ac:dyDescent="0.25">
      <c r="A1295" s="128" t="s">
        <v>2395</v>
      </c>
      <c r="B1295">
        <v>18</v>
      </c>
      <c r="C1295">
        <v>12</v>
      </c>
      <c r="D1295">
        <v>4</v>
      </c>
      <c r="E1295" s="128" t="s">
        <v>2342</v>
      </c>
      <c r="F1295" s="128" t="s">
        <v>24</v>
      </c>
      <c r="G1295">
        <v>250</v>
      </c>
      <c r="H1295" s="128" t="s">
        <v>63</v>
      </c>
      <c r="I1295">
        <v>436</v>
      </c>
      <c r="J1295" s="128" t="s">
        <v>179</v>
      </c>
      <c r="K1295">
        <v>9</v>
      </c>
      <c r="L1295">
        <v>18</v>
      </c>
      <c r="M1295" s="128" t="s">
        <v>358</v>
      </c>
      <c r="N1295" s="128" t="s">
        <v>3871</v>
      </c>
      <c r="O1295">
        <v>1</v>
      </c>
      <c r="P1295" s="128" t="s">
        <v>3868</v>
      </c>
      <c r="Q1295">
        <v>2</v>
      </c>
      <c r="R1295" s="128" t="s">
        <v>51</v>
      </c>
      <c r="S1295">
        <v>10</v>
      </c>
      <c r="T1295" s="128" t="s">
        <v>53</v>
      </c>
      <c r="U1295">
        <v>9.9499999999999993</v>
      </c>
      <c r="V1295">
        <v>6.54</v>
      </c>
    </row>
    <row r="1296" spans="1:22" x14ac:dyDescent="0.25">
      <c r="A1296" s="128" t="s">
        <v>2396</v>
      </c>
      <c r="B1296">
        <v>9</v>
      </c>
      <c r="C1296">
        <v>3</v>
      </c>
      <c r="D1296">
        <v>4</v>
      </c>
      <c r="E1296" s="128" t="s">
        <v>2342</v>
      </c>
      <c r="F1296" s="128" t="s">
        <v>24</v>
      </c>
      <c r="G1296">
        <v>256</v>
      </c>
      <c r="H1296" s="128" t="s">
        <v>73</v>
      </c>
      <c r="I1296">
        <v>531</v>
      </c>
      <c r="J1296" s="128" t="s">
        <v>177</v>
      </c>
      <c r="K1296">
        <v>9</v>
      </c>
      <c r="L1296">
        <v>18</v>
      </c>
      <c r="M1296" s="128" t="s">
        <v>358</v>
      </c>
      <c r="N1296" s="128" t="s">
        <v>3871</v>
      </c>
      <c r="O1296">
        <v>1</v>
      </c>
      <c r="P1296" s="128" t="s">
        <v>3868</v>
      </c>
      <c r="Q1296">
        <v>2</v>
      </c>
      <c r="R1296" s="128" t="s">
        <v>51</v>
      </c>
      <c r="S1296">
        <v>4</v>
      </c>
      <c r="T1296" s="128" t="s">
        <v>32</v>
      </c>
      <c r="U1296">
        <v>3.89</v>
      </c>
      <c r="V1296">
        <v>3.42</v>
      </c>
    </row>
    <row r="1297" spans="1:22" x14ac:dyDescent="0.25">
      <c r="A1297" s="128" t="s">
        <v>2397</v>
      </c>
      <c r="B1297">
        <v>9</v>
      </c>
      <c r="C1297">
        <v>3</v>
      </c>
      <c r="D1297">
        <v>4</v>
      </c>
      <c r="E1297" s="128" t="s">
        <v>2342</v>
      </c>
      <c r="F1297" s="128" t="s">
        <v>24</v>
      </c>
      <c r="G1297">
        <v>256</v>
      </c>
      <c r="H1297" s="128" t="s">
        <v>73</v>
      </c>
      <c r="I1297">
        <v>531</v>
      </c>
      <c r="J1297" s="128" t="s">
        <v>177</v>
      </c>
      <c r="K1297">
        <v>9</v>
      </c>
      <c r="L1297">
        <v>18</v>
      </c>
      <c r="M1297" s="128" t="s">
        <v>358</v>
      </c>
      <c r="N1297" s="128" t="s">
        <v>3871</v>
      </c>
      <c r="O1297">
        <v>1</v>
      </c>
      <c r="P1297" s="128" t="s">
        <v>3868</v>
      </c>
      <c r="Q1297">
        <v>2</v>
      </c>
      <c r="R1297" s="128" t="s">
        <v>51</v>
      </c>
      <c r="S1297">
        <v>9</v>
      </c>
      <c r="T1297" s="128" t="s">
        <v>52</v>
      </c>
      <c r="U1297">
        <v>6.42</v>
      </c>
      <c r="V1297">
        <v>4.88</v>
      </c>
    </row>
    <row r="1298" spans="1:22" x14ac:dyDescent="0.25">
      <c r="A1298" s="128" t="s">
        <v>2398</v>
      </c>
      <c r="B1298">
        <v>9</v>
      </c>
      <c r="C1298">
        <v>3</v>
      </c>
      <c r="D1298">
        <v>4</v>
      </c>
      <c r="E1298" s="128" t="s">
        <v>2342</v>
      </c>
      <c r="F1298" s="128" t="s">
        <v>24</v>
      </c>
      <c r="G1298">
        <v>256</v>
      </c>
      <c r="H1298" s="128" t="s">
        <v>73</v>
      </c>
      <c r="I1298">
        <v>531</v>
      </c>
      <c r="J1298" s="128" t="s">
        <v>177</v>
      </c>
      <c r="K1298">
        <v>9</v>
      </c>
      <c r="L1298">
        <v>18</v>
      </c>
      <c r="M1298" s="128" t="s">
        <v>358</v>
      </c>
      <c r="N1298" s="128" t="s">
        <v>3871</v>
      </c>
      <c r="O1298">
        <v>1</v>
      </c>
      <c r="P1298" s="128" t="s">
        <v>3868</v>
      </c>
      <c r="Q1298">
        <v>2</v>
      </c>
      <c r="R1298" s="128" t="s">
        <v>51</v>
      </c>
      <c r="S1298">
        <v>10</v>
      </c>
      <c r="T1298" s="128" t="s">
        <v>53</v>
      </c>
      <c r="U1298">
        <v>10.3</v>
      </c>
      <c r="V1298">
        <v>7.51</v>
      </c>
    </row>
    <row r="1299" spans="1:22" x14ac:dyDescent="0.25">
      <c r="A1299" s="128" t="s">
        <v>2399</v>
      </c>
      <c r="B1299">
        <v>9</v>
      </c>
      <c r="C1299">
        <v>3</v>
      </c>
      <c r="D1299">
        <v>4</v>
      </c>
      <c r="E1299" s="128" t="s">
        <v>2342</v>
      </c>
      <c r="F1299" s="128" t="s">
        <v>24</v>
      </c>
      <c r="G1299">
        <v>250</v>
      </c>
      <c r="H1299" s="128" t="s">
        <v>63</v>
      </c>
      <c r="I1299">
        <v>436</v>
      </c>
      <c r="J1299" s="128" t="s">
        <v>179</v>
      </c>
      <c r="K1299">
        <v>9</v>
      </c>
      <c r="L1299">
        <v>18</v>
      </c>
      <c r="M1299" s="128" t="s">
        <v>358</v>
      </c>
      <c r="N1299" s="128" t="s">
        <v>3871</v>
      </c>
      <c r="O1299">
        <v>1</v>
      </c>
      <c r="P1299" s="128" t="s">
        <v>3868</v>
      </c>
      <c r="Q1299">
        <v>2</v>
      </c>
      <c r="R1299" s="128" t="s">
        <v>51</v>
      </c>
      <c r="S1299">
        <v>4</v>
      </c>
      <c r="T1299" s="128" t="s">
        <v>32</v>
      </c>
      <c r="U1299">
        <v>3.98</v>
      </c>
      <c r="V1299">
        <v>3.33</v>
      </c>
    </row>
    <row r="1300" spans="1:22" x14ac:dyDescent="0.25">
      <c r="A1300" s="128" t="s">
        <v>2400</v>
      </c>
      <c r="B1300">
        <v>9</v>
      </c>
      <c r="C1300">
        <v>3</v>
      </c>
      <c r="D1300">
        <v>4</v>
      </c>
      <c r="E1300" s="128" t="s">
        <v>2342</v>
      </c>
      <c r="F1300" s="128" t="s">
        <v>24</v>
      </c>
      <c r="G1300">
        <v>250</v>
      </c>
      <c r="H1300" s="128" t="s">
        <v>63</v>
      </c>
      <c r="I1300">
        <v>436</v>
      </c>
      <c r="J1300" s="128" t="s">
        <v>179</v>
      </c>
      <c r="K1300">
        <v>9</v>
      </c>
      <c r="L1300">
        <v>18</v>
      </c>
      <c r="M1300" s="128" t="s">
        <v>358</v>
      </c>
      <c r="N1300" s="128" t="s">
        <v>3871</v>
      </c>
      <c r="O1300">
        <v>1</v>
      </c>
      <c r="P1300" s="128" t="s">
        <v>3868</v>
      </c>
      <c r="Q1300">
        <v>2</v>
      </c>
      <c r="R1300" s="128" t="s">
        <v>51</v>
      </c>
      <c r="S1300">
        <v>9</v>
      </c>
      <c r="T1300" s="128" t="s">
        <v>52</v>
      </c>
      <c r="U1300">
        <v>5.97</v>
      </c>
      <c r="V1300">
        <v>4.18</v>
      </c>
    </row>
    <row r="1301" spans="1:22" x14ac:dyDescent="0.25">
      <c r="A1301" s="128" t="s">
        <v>2401</v>
      </c>
      <c r="B1301">
        <v>9</v>
      </c>
      <c r="C1301">
        <v>3</v>
      </c>
      <c r="D1301">
        <v>4</v>
      </c>
      <c r="E1301" s="128" t="s">
        <v>2342</v>
      </c>
      <c r="F1301" s="128" t="s">
        <v>24</v>
      </c>
      <c r="G1301">
        <v>250</v>
      </c>
      <c r="H1301" s="128" t="s">
        <v>63</v>
      </c>
      <c r="I1301">
        <v>436</v>
      </c>
      <c r="J1301" s="128" t="s">
        <v>179</v>
      </c>
      <c r="K1301">
        <v>9</v>
      </c>
      <c r="L1301">
        <v>18</v>
      </c>
      <c r="M1301" s="128" t="s">
        <v>358</v>
      </c>
      <c r="N1301" s="128" t="s">
        <v>3871</v>
      </c>
      <c r="O1301">
        <v>1</v>
      </c>
      <c r="P1301" s="128" t="s">
        <v>3868</v>
      </c>
      <c r="Q1301">
        <v>2</v>
      </c>
      <c r="R1301" s="128" t="s">
        <v>51</v>
      </c>
      <c r="S1301">
        <v>10</v>
      </c>
      <c r="T1301" s="128" t="s">
        <v>53</v>
      </c>
      <c r="U1301">
        <v>9.9499999999999993</v>
      </c>
      <c r="V1301">
        <v>6.54</v>
      </c>
    </row>
    <row r="1302" spans="1:22" x14ac:dyDescent="0.25">
      <c r="A1302" s="128" t="s">
        <v>4638</v>
      </c>
      <c r="B1302">
        <v>10</v>
      </c>
      <c r="C1302">
        <v>4</v>
      </c>
      <c r="D1302">
        <v>4</v>
      </c>
      <c r="E1302" s="128" t="s">
        <v>4637</v>
      </c>
      <c r="F1302" s="128" t="s">
        <v>24</v>
      </c>
      <c r="G1302">
        <v>209</v>
      </c>
      <c r="H1302" s="128" t="s">
        <v>50</v>
      </c>
      <c r="I1302">
        <v>967</v>
      </c>
      <c r="J1302" s="128" t="s">
        <v>3302</v>
      </c>
      <c r="K1302">
        <v>8</v>
      </c>
      <c r="L1302">
        <v>18</v>
      </c>
      <c r="M1302" s="128" t="s">
        <v>358</v>
      </c>
      <c r="N1302" s="128" t="s">
        <v>3871</v>
      </c>
      <c r="O1302">
        <v>1</v>
      </c>
      <c r="P1302" s="128" t="s">
        <v>3868</v>
      </c>
      <c r="Q1302">
        <v>2</v>
      </c>
      <c r="R1302" s="128" t="s">
        <v>51</v>
      </c>
      <c r="S1302">
        <v>4</v>
      </c>
      <c r="T1302" s="128" t="s">
        <v>32</v>
      </c>
      <c r="U1302">
        <v>3.93</v>
      </c>
      <c r="V1302">
        <v>3.38</v>
      </c>
    </row>
    <row r="1303" spans="1:22" x14ac:dyDescent="0.25">
      <c r="A1303" s="128" t="s">
        <v>4639</v>
      </c>
      <c r="B1303">
        <v>10</v>
      </c>
      <c r="C1303">
        <v>4</v>
      </c>
      <c r="D1303">
        <v>4</v>
      </c>
      <c r="E1303" s="128" t="s">
        <v>4637</v>
      </c>
      <c r="F1303" s="128" t="s">
        <v>24</v>
      </c>
      <c r="G1303">
        <v>209</v>
      </c>
      <c r="H1303" s="128" t="s">
        <v>50</v>
      </c>
      <c r="I1303">
        <v>967</v>
      </c>
      <c r="J1303" s="128" t="s">
        <v>3302</v>
      </c>
      <c r="K1303">
        <v>8</v>
      </c>
      <c r="L1303">
        <v>18</v>
      </c>
      <c r="M1303" s="128" t="s">
        <v>358</v>
      </c>
      <c r="N1303" s="128" t="s">
        <v>3871</v>
      </c>
      <c r="O1303">
        <v>1</v>
      </c>
      <c r="P1303" s="128" t="s">
        <v>3868</v>
      </c>
      <c r="Q1303">
        <v>2</v>
      </c>
      <c r="R1303" s="128" t="s">
        <v>51</v>
      </c>
      <c r="S1303">
        <v>9</v>
      </c>
      <c r="T1303" s="128" t="s">
        <v>52</v>
      </c>
      <c r="U1303">
        <v>6.22</v>
      </c>
      <c r="V1303">
        <v>4.58</v>
      </c>
    </row>
    <row r="1304" spans="1:22" x14ac:dyDescent="0.25">
      <c r="A1304" s="128" t="s">
        <v>4640</v>
      </c>
      <c r="B1304">
        <v>10</v>
      </c>
      <c r="C1304">
        <v>4</v>
      </c>
      <c r="D1304">
        <v>4</v>
      </c>
      <c r="E1304" s="128" t="s">
        <v>4637</v>
      </c>
      <c r="F1304" s="128" t="s">
        <v>24</v>
      </c>
      <c r="G1304">
        <v>209</v>
      </c>
      <c r="H1304" s="128" t="s">
        <v>50</v>
      </c>
      <c r="I1304">
        <v>967</v>
      </c>
      <c r="J1304" s="128" t="s">
        <v>3302</v>
      </c>
      <c r="K1304">
        <v>8</v>
      </c>
      <c r="L1304">
        <v>18</v>
      </c>
      <c r="M1304" s="128" t="s">
        <v>358</v>
      </c>
      <c r="N1304" s="128" t="s">
        <v>3871</v>
      </c>
      <c r="O1304">
        <v>1</v>
      </c>
      <c r="P1304" s="128" t="s">
        <v>3868</v>
      </c>
      <c r="Q1304">
        <v>2</v>
      </c>
      <c r="R1304" s="128" t="s">
        <v>51</v>
      </c>
      <c r="S1304">
        <v>10</v>
      </c>
      <c r="T1304" s="128" t="s">
        <v>53</v>
      </c>
      <c r="U1304">
        <v>10.15</v>
      </c>
      <c r="V1304">
        <v>7.09</v>
      </c>
    </row>
    <row r="1305" spans="1:22" x14ac:dyDescent="0.25">
      <c r="A1305" s="128" t="s">
        <v>4641</v>
      </c>
      <c r="B1305">
        <v>11</v>
      </c>
      <c r="C1305">
        <v>5</v>
      </c>
      <c r="D1305">
        <v>4</v>
      </c>
      <c r="E1305" s="128" t="s">
        <v>4637</v>
      </c>
      <c r="F1305" s="128" t="s">
        <v>24</v>
      </c>
      <c r="G1305">
        <v>209</v>
      </c>
      <c r="H1305" s="128" t="s">
        <v>50</v>
      </c>
      <c r="I1305">
        <v>967</v>
      </c>
      <c r="J1305" s="128" t="s">
        <v>3302</v>
      </c>
      <c r="K1305">
        <v>8</v>
      </c>
      <c r="L1305">
        <v>18</v>
      </c>
      <c r="M1305" s="128" t="s">
        <v>358</v>
      </c>
      <c r="N1305" s="128" t="s">
        <v>3871</v>
      </c>
      <c r="O1305">
        <v>1</v>
      </c>
      <c r="P1305" s="128" t="s">
        <v>3868</v>
      </c>
      <c r="Q1305">
        <v>2</v>
      </c>
      <c r="R1305" s="128" t="s">
        <v>51</v>
      </c>
      <c r="S1305">
        <v>4</v>
      </c>
      <c r="T1305" s="128" t="s">
        <v>32</v>
      </c>
      <c r="U1305">
        <v>3.93</v>
      </c>
      <c r="V1305">
        <v>3.38</v>
      </c>
    </row>
    <row r="1306" spans="1:22" x14ac:dyDescent="0.25">
      <c r="A1306" s="128" t="s">
        <v>4642</v>
      </c>
      <c r="B1306">
        <v>11</v>
      </c>
      <c r="C1306">
        <v>5</v>
      </c>
      <c r="D1306">
        <v>4</v>
      </c>
      <c r="E1306" s="128" t="s">
        <v>4637</v>
      </c>
      <c r="F1306" s="128" t="s">
        <v>24</v>
      </c>
      <c r="G1306">
        <v>209</v>
      </c>
      <c r="H1306" s="128" t="s">
        <v>50</v>
      </c>
      <c r="I1306">
        <v>967</v>
      </c>
      <c r="J1306" s="128" t="s">
        <v>3302</v>
      </c>
      <c r="K1306">
        <v>8</v>
      </c>
      <c r="L1306">
        <v>18</v>
      </c>
      <c r="M1306" s="128" t="s">
        <v>358</v>
      </c>
      <c r="N1306" s="128" t="s">
        <v>3871</v>
      </c>
      <c r="O1306">
        <v>1</v>
      </c>
      <c r="P1306" s="128" t="s">
        <v>3868</v>
      </c>
      <c r="Q1306">
        <v>2</v>
      </c>
      <c r="R1306" s="128" t="s">
        <v>51</v>
      </c>
      <c r="S1306">
        <v>9</v>
      </c>
      <c r="T1306" s="128" t="s">
        <v>52</v>
      </c>
      <c r="U1306">
        <v>6.22</v>
      </c>
      <c r="V1306">
        <v>4.58</v>
      </c>
    </row>
    <row r="1307" spans="1:22" x14ac:dyDescent="0.25">
      <c r="A1307" s="128" t="s">
        <v>4643</v>
      </c>
      <c r="B1307">
        <v>11</v>
      </c>
      <c r="C1307">
        <v>5</v>
      </c>
      <c r="D1307">
        <v>4</v>
      </c>
      <c r="E1307" s="128" t="s">
        <v>4637</v>
      </c>
      <c r="F1307" s="128" t="s">
        <v>24</v>
      </c>
      <c r="G1307">
        <v>209</v>
      </c>
      <c r="H1307" s="128" t="s">
        <v>50</v>
      </c>
      <c r="I1307">
        <v>967</v>
      </c>
      <c r="J1307" s="128" t="s">
        <v>3302</v>
      </c>
      <c r="K1307">
        <v>8</v>
      </c>
      <c r="L1307">
        <v>18</v>
      </c>
      <c r="M1307" s="128" t="s">
        <v>358</v>
      </c>
      <c r="N1307" s="128" t="s">
        <v>3871</v>
      </c>
      <c r="O1307">
        <v>1</v>
      </c>
      <c r="P1307" s="128" t="s">
        <v>3868</v>
      </c>
      <c r="Q1307">
        <v>2</v>
      </c>
      <c r="R1307" s="128" t="s">
        <v>51</v>
      </c>
      <c r="S1307">
        <v>10</v>
      </c>
      <c r="T1307" s="128" t="s">
        <v>53</v>
      </c>
      <c r="U1307">
        <v>10.15</v>
      </c>
      <c r="V1307">
        <v>7.09</v>
      </c>
    </row>
    <row r="1308" spans="1:22" x14ac:dyDescent="0.25">
      <c r="A1308" s="128" t="s">
        <v>4644</v>
      </c>
      <c r="B1308">
        <v>12</v>
      </c>
      <c r="C1308">
        <v>6</v>
      </c>
      <c r="D1308">
        <v>4</v>
      </c>
      <c r="E1308" s="128" t="s">
        <v>4637</v>
      </c>
      <c r="F1308" s="128" t="s">
        <v>24</v>
      </c>
      <c r="G1308">
        <v>209</v>
      </c>
      <c r="H1308" s="128" t="s">
        <v>50</v>
      </c>
      <c r="I1308">
        <v>967</v>
      </c>
      <c r="J1308" s="128" t="s">
        <v>3302</v>
      </c>
      <c r="K1308">
        <v>8</v>
      </c>
      <c r="L1308">
        <v>18</v>
      </c>
      <c r="M1308" s="128" t="s">
        <v>358</v>
      </c>
      <c r="N1308" s="128" t="s">
        <v>3871</v>
      </c>
      <c r="O1308">
        <v>1</v>
      </c>
      <c r="P1308" s="128" t="s">
        <v>3868</v>
      </c>
      <c r="Q1308">
        <v>2</v>
      </c>
      <c r="R1308" s="128" t="s">
        <v>51</v>
      </c>
      <c r="S1308">
        <v>4</v>
      </c>
      <c r="T1308" s="128" t="s">
        <v>32</v>
      </c>
      <c r="U1308">
        <v>3.93</v>
      </c>
      <c r="V1308">
        <v>3.38</v>
      </c>
    </row>
    <row r="1309" spans="1:22" x14ac:dyDescent="0.25">
      <c r="A1309" s="128" t="s">
        <v>4645</v>
      </c>
      <c r="B1309">
        <v>12</v>
      </c>
      <c r="C1309">
        <v>6</v>
      </c>
      <c r="D1309">
        <v>4</v>
      </c>
      <c r="E1309" s="128" t="s">
        <v>4637</v>
      </c>
      <c r="F1309" s="128" t="s">
        <v>24</v>
      </c>
      <c r="G1309">
        <v>209</v>
      </c>
      <c r="H1309" s="128" t="s">
        <v>50</v>
      </c>
      <c r="I1309">
        <v>967</v>
      </c>
      <c r="J1309" s="128" t="s">
        <v>3302</v>
      </c>
      <c r="K1309">
        <v>8</v>
      </c>
      <c r="L1309">
        <v>18</v>
      </c>
      <c r="M1309" s="128" t="s">
        <v>358</v>
      </c>
      <c r="N1309" s="128" t="s">
        <v>3871</v>
      </c>
      <c r="O1309">
        <v>1</v>
      </c>
      <c r="P1309" s="128" t="s">
        <v>3868</v>
      </c>
      <c r="Q1309">
        <v>2</v>
      </c>
      <c r="R1309" s="128" t="s">
        <v>51</v>
      </c>
      <c r="S1309">
        <v>9</v>
      </c>
      <c r="T1309" s="128" t="s">
        <v>52</v>
      </c>
      <c r="U1309">
        <v>6.22</v>
      </c>
      <c r="V1309">
        <v>4.58</v>
      </c>
    </row>
    <row r="1310" spans="1:22" x14ac:dyDescent="0.25">
      <c r="A1310" s="128" t="s">
        <v>4646</v>
      </c>
      <c r="B1310">
        <v>12</v>
      </c>
      <c r="C1310">
        <v>6</v>
      </c>
      <c r="D1310">
        <v>4</v>
      </c>
      <c r="E1310" s="128" t="s">
        <v>4637</v>
      </c>
      <c r="F1310" s="128" t="s">
        <v>24</v>
      </c>
      <c r="G1310">
        <v>209</v>
      </c>
      <c r="H1310" s="128" t="s">
        <v>50</v>
      </c>
      <c r="I1310">
        <v>967</v>
      </c>
      <c r="J1310" s="128" t="s">
        <v>3302</v>
      </c>
      <c r="K1310">
        <v>8</v>
      </c>
      <c r="L1310">
        <v>18</v>
      </c>
      <c r="M1310" s="128" t="s">
        <v>358</v>
      </c>
      <c r="N1310" s="128" t="s">
        <v>3871</v>
      </c>
      <c r="O1310">
        <v>1</v>
      </c>
      <c r="P1310" s="128" t="s">
        <v>3868</v>
      </c>
      <c r="Q1310">
        <v>2</v>
      </c>
      <c r="R1310" s="128" t="s">
        <v>51</v>
      </c>
      <c r="S1310">
        <v>10</v>
      </c>
      <c r="T1310" s="128" t="s">
        <v>53</v>
      </c>
      <c r="U1310">
        <v>10.15</v>
      </c>
      <c r="V1310">
        <v>7.09</v>
      </c>
    </row>
    <row r="1311" spans="1:22" x14ac:dyDescent="0.25">
      <c r="A1311" s="128" t="s">
        <v>4647</v>
      </c>
      <c r="B1311">
        <v>13</v>
      </c>
      <c r="C1311">
        <v>7</v>
      </c>
      <c r="D1311">
        <v>4</v>
      </c>
      <c r="E1311" s="128" t="s">
        <v>4637</v>
      </c>
      <c r="F1311" s="128" t="s">
        <v>24</v>
      </c>
      <c r="G1311">
        <v>209</v>
      </c>
      <c r="H1311" s="128" t="s">
        <v>50</v>
      </c>
      <c r="I1311">
        <v>967</v>
      </c>
      <c r="J1311" s="128" t="s">
        <v>3302</v>
      </c>
      <c r="K1311">
        <v>8</v>
      </c>
      <c r="L1311">
        <v>18</v>
      </c>
      <c r="M1311" s="128" t="s">
        <v>358</v>
      </c>
      <c r="N1311" s="128" t="s">
        <v>3871</v>
      </c>
      <c r="O1311">
        <v>1</v>
      </c>
      <c r="P1311" s="128" t="s">
        <v>3868</v>
      </c>
      <c r="Q1311">
        <v>2</v>
      </c>
      <c r="R1311" s="128" t="s">
        <v>51</v>
      </c>
      <c r="S1311">
        <v>4</v>
      </c>
      <c r="T1311" s="128" t="s">
        <v>32</v>
      </c>
      <c r="U1311">
        <v>3.93</v>
      </c>
      <c r="V1311">
        <v>3.38</v>
      </c>
    </row>
    <row r="1312" spans="1:22" x14ac:dyDescent="0.25">
      <c r="A1312" s="128" t="s">
        <v>4648</v>
      </c>
      <c r="B1312">
        <v>13</v>
      </c>
      <c r="C1312">
        <v>7</v>
      </c>
      <c r="D1312">
        <v>4</v>
      </c>
      <c r="E1312" s="128" t="s">
        <v>4637</v>
      </c>
      <c r="F1312" s="128" t="s">
        <v>24</v>
      </c>
      <c r="G1312">
        <v>209</v>
      </c>
      <c r="H1312" s="128" t="s">
        <v>50</v>
      </c>
      <c r="I1312">
        <v>967</v>
      </c>
      <c r="J1312" s="128" t="s">
        <v>3302</v>
      </c>
      <c r="K1312">
        <v>8</v>
      </c>
      <c r="L1312">
        <v>18</v>
      </c>
      <c r="M1312" s="128" t="s">
        <v>358</v>
      </c>
      <c r="N1312" s="128" t="s">
        <v>3871</v>
      </c>
      <c r="O1312">
        <v>1</v>
      </c>
      <c r="P1312" s="128" t="s">
        <v>3868</v>
      </c>
      <c r="Q1312">
        <v>2</v>
      </c>
      <c r="R1312" s="128" t="s">
        <v>51</v>
      </c>
      <c r="S1312">
        <v>9</v>
      </c>
      <c r="T1312" s="128" t="s">
        <v>52</v>
      </c>
      <c r="U1312">
        <v>6.22</v>
      </c>
      <c r="V1312">
        <v>4.58</v>
      </c>
    </row>
    <row r="1313" spans="1:22" x14ac:dyDescent="0.25">
      <c r="A1313" s="128" t="s">
        <v>4649</v>
      </c>
      <c r="B1313">
        <v>13</v>
      </c>
      <c r="C1313">
        <v>7</v>
      </c>
      <c r="D1313">
        <v>4</v>
      </c>
      <c r="E1313" s="128" t="s">
        <v>4637</v>
      </c>
      <c r="F1313" s="128" t="s">
        <v>24</v>
      </c>
      <c r="G1313">
        <v>209</v>
      </c>
      <c r="H1313" s="128" t="s">
        <v>50</v>
      </c>
      <c r="I1313">
        <v>967</v>
      </c>
      <c r="J1313" s="128" t="s">
        <v>3302</v>
      </c>
      <c r="K1313">
        <v>8</v>
      </c>
      <c r="L1313">
        <v>18</v>
      </c>
      <c r="M1313" s="128" t="s">
        <v>358</v>
      </c>
      <c r="N1313" s="128" t="s">
        <v>3871</v>
      </c>
      <c r="O1313">
        <v>1</v>
      </c>
      <c r="P1313" s="128" t="s">
        <v>3868</v>
      </c>
      <c r="Q1313">
        <v>2</v>
      </c>
      <c r="R1313" s="128" t="s">
        <v>51</v>
      </c>
      <c r="S1313">
        <v>10</v>
      </c>
      <c r="T1313" s="128" t="s">
        <v>53</v>
      </c>
      <c r="U1313">
        <v>10.15</v>
      </c>
      <c r="V1313">
        <v>7.09</v>
      </c>
    </row>
    <row r="1314" spans="1:22" x14ac:dyDescent="0.25">
      <c r="A1314" s="128" t="s">
        <v>4650</v>
      </c>
      <c r="B1314">
        <v>14</v>
      </c>
      <c r="C1314">
        <v>8</v>
      </c>
      <c r="D1314">
        <v>4</v>
      </c>
      <c r="E1314" s="128" t="s">
        <v>4637</v>
      </c>
      <c r="F1314" s="128" t="s">
        <v>24</v>
      </c>
      <c r="G1314">
        <v>209</v>
      </c>
      <c r="H1314" s="128" t="s">
        <v>50</v>
      </c>
      <c r="I1314">
        <v>967</v>
      </c>
      <c r="J1314" s="128" t="s">
        <v>3302</v>
      </c>
      <c r="K1314">
        <v>8</v>
      </c>
      <c r="L1314">
        <v>18</v>
      </c>
      <c r="M1314" s="128" t="s">
        <v>358</v>
      </c>
      <c r="N1314" s="128" t="s">
        <v>3871</v>
      </c>
      <c r="O1314">
        <v>1</v>
      </c>
      <c r="P1314" s="128" t="s">
        <v>3868</v>
      </c>
      <c r="Q1314">
        <v>2</v>
      </c>
      <c r="R1314" s="128" t="s">
        <v>51</v>
      </c>
      <c r="S1314">
        <v>4</v>
      </c>
      <c r="T1314" s="128" t="s">
        <v>32</v>
      </c>
      <c r="U1314">
        <v>3.93</v>
      </c>
      <c r="V1314">
        <v>3.38</v>
      </c>
    </row>
    <row r="1315" spans="1:22" x14ac:dyDescent="0.25">
      <c r="A1315" s="128" t="s">
        <v>4651</v>
      </c>
      <c r="B1315">
        <v>14</v>
      </c>
      <c r="C1315">
        <v>8</v>
      </c>
      <c r="D1315">
        <v>4</v>
      </c>
      <c r="E1315" s="128" t="s">
        <v>4637</v>
      </c>
      <c r="F1315" s="128" t="s">
        <v>24</v>
      </c>
      <c r="G1315">
        <v>209</v>
      </c>
      <c r="H1315" s="128" t="s">
        <v>50</v>
      </c>
      <c r="I1315">
        <v>967</v>
      </c>
      <c r="J1315" s="128" t="s">
        <v>3302</v>
      </c>
      <c r="K1315">
        <v>8</v>
      </c>
      <c r="L1315">
        <v>18</v>
      </c>
      <c r="M1315" s="128" t="s">
        <v>358</v>
      </c>
      <c r="N1315" s="128" t="s">
        <v>3871</v>
      </c>
      <c r="O1315">
        <v>1</v>
      </c>
      <c r="P1315" s="128" t="s">
        <v>3868</v>
      </c>
      <c r="Q1315">
        <v>2</v>
      </c>
      <c r="R1315" s="128" t="s">
        <v>51</v>
      </c>
      <c r="S1315">
        <v>9</v>
      </c>
      <c r="T1315" s="128" t="s">
        <v>52</v>
      </c>
      <c r="U1315">
        <v>6.22</v>
      </c>
      <c r="V1315">
        <v>4.58</v>
      </c>
    </row>
    <row r="1316" spans="1:22" x14ac:dyDescent="0.25">
      <c r="A1316" s="128" t="s">
        <v>4652</v>
      </c>
      <c r="B1316">
        <v>14</v>
      </c>
      <c r="C1316">
        <v>8</v>
      </c>
      <c r="D1316">
        <v>4</v>
      </c>
      <c r="E1316" s="128" t="s">
        <v>4637</v>
      </c>
      <c r="F1316" s="128" t="s">
        <v>24</v>
      </c>
      <c r="G1316">
        <v>209</v>
      </c>
      <c r="H1316" s="128" t="s">
        <v>50</v>
      </c>
      <c r="I1316">
        <v>967</v>
      </c>
      <c r="J1316" s="128" t="s">
        <v>3302</v>
      </c>
      <c r="K1316">
        <v>8</v>
      </c>
      <c r="L1316">
        <v>18</v>
      </c>
      <c r="M1316" s="128" t="s">
        <v>358</v>
      </c>
      <c r="N1316" s="128" t="s">
        <v>3871</v>
      </c>
      <c r="O1316">
        <v>1</v>
      </c>
      <c r="P1316" s="128" t="s">
        <v>3868</v>
      </c>
      <c r="Q1316">
        <v>2</v>
      </c>
      <c r="R1316" s="128" t="s">
        <v>51</v>
      </c>
      <c r="S1316">
        <v>10</v>
      </c>
      <c r="T1316" s="128" t="s">
        <v>53</v>
      </c>
      <c r="U1316">
        <v>10.15</v>
      </c>
      <c r="V1316">
        <v>7.09</v>
      </c>
    </row>
    <row r="1317" spans="1:22" x14ac:dyDescent="0.25">
      <c r="A1317" s="128" t="s">
        <v>4653</v>
      </c>
      <c r="B1317">
        <v>15</v>
      </c>
      <c r="C1317">
        <v>9</v>
      </c>
      <c r="D1317">
        <v>4</v>
      </c>
      <c r="E1317" s="128" t="s">
        <v>4637</v>
      </c>
      <c r="F1317" s="128" t="s">
        <v>24</v>
      </c>
      <c r="G1317">
        <v>209</v>
      </c>
      <c r="H1317" s="128" t="s">
        <v>50</v>
      </c>
      <c r="I1317">
        <v>967</v>
      </c>
      <c r="J1317" s="128" t="s">
        <v>3302</v>
      </c>
      <c r="K1317">
        <v>8</v>
      </c>
      <c r="L1317">
        <v>18</v>
      </c>
      <c r="M1317" s="128" t="s">
        <v>358</v>
      </c>
      <c r="N1317" s="128" t="s">
        <v>3871</v>
      </c>
      <c r="O1317">
        <v>1</v>
      </c>
      <c r="P1317" s="128" t="s">
        <v>3868</v>
      </c>
      <c r="Q1317">
        <v>2</v>
      </c>
      <c r="R1317" s="128" t="s">
        <v>51</v>
      </c>
      <c r="S1317">
        <v>4</v>
      </c>
      <c r="T1317" s="128" t="s">
        <v>32</v>
      </c>
      <c r="U1317">
        <v>3.93</v>
      </c>
      <c r="V1317">
        <v>3.38</v>
      </c>
    </row>
    <row r="1318" spans="1:22" x14ac:dyDescent="0.25">
      <c r="A1318" s="128" t="s">
        <v>4654</v>
      </c>
      <c r="B1318">
        <v>15</v>
      </c>
      <c r="C1318">
        <v>9</v>
      </c>
      <c r="D1318">
        <v>4</v>
      </c>
      <c r="E1318" s="128" t="s">
        <v>4637</v>
      </c>
      <c r="F1318" s="128" t="s">
        <v>24</v>
      </c>
      <c r="G1318">
        <v>209</v>
      </c>
      <c r="H1318" s="128" t="s">
        <v>50</v>
      </c>
      <c r="I1318">
        <v>967</v>
      </c>
      <c r="J1318" s="128" t="s">
        <v>3302</v>
      </c>
      <c r="K1318">
        <v>8</v>
      </c>
      <c r="L1318">
        <v>18</v>
      </c>
      <c r="M1318" s="128" t="s">
        <v>358</v>
      </c>
      <c r="N1318" s="128" t="s">
        <v>3871</v>
      </c>
      <c r="O1318">
        <v>1</v>
      </c>
      <c r="P1318" s="128" t="s">
        <v>3868</v>
      </c>
      <c r="Q1318">
        <v>2</v>
      </c>
      <c r="R1318" s="128" t="s">
        <v>51</v>
      </c>
      <c r="S1318">
        <v>9</v>
      </c>
      <c r="T1318" s="128" t="s">
        <v>52</v>
      </c>
      <c r="U1318">
        <v>6.22</v>
      </c>
      <c r="V1318">
        <v>4.58</v>
      </c>
    </row>
    <row r="1319" spans="1:22" x14ac:dyDescent="0.25">
      <c r="A1319" s="128" t="s">
        <v>4655</v>
      </c>
      <c r="B1319">
        <v>15</v>
      </c>
      <c r="C1319">
        <v>9</v>
      </c>
      <c r="D1319">
        <v>4</v>
      </c>
      <c r="E1319" s="128" t="s">
        <v>4637</v>
      </c>
      <c r="F1319" s="128" t="s">
        <v>24</v>
      </c>
      <c r="G1319">
        <v>209</v>
      </c>
      <c r="H1319" s="128" t="s">
        <v>50</v>
      </c>
      <c r="I1319">
        <v>967</v>
      </c>
      <c r="J1319" s="128" t="s">
        <v>3302</v>
      </c>
      <c r="K1319">
        <v>8</v>
      </c>
      <c r="L1319">
        <v>18</v>
      </c>
      <c r="M1319" s="128" t="s">
        <v>358</v>
      </c>
      <c r="N1319" s="128" t="s">
        <v>3871</v>
      </c>
      <c r="O1319">
        <v>1</v>
      </c>
      <c r="P1319" s="128" t="s">
        <v>3868</v>
      </c>
      <c r="Q1319">
        <v>2</v>
      </c>
      <c r="R1319" s="128" t="s">
        <v>51</v>
      </c>
      <c r="S1319">
        <v>10</v>
      </c>
      <c r="T1319" s="128" t="s">
        <v>53</v>
      </c>
      <c r="U1319">
        <v>10.15</v>
      </c>
      <c r="V1319">
        <v>7.09</v>
      </c>
    </row>
    <row r="1320" spans="1:22" x14ac:dyDescent="0.25">
      <c r="A1320" s="128" t="s">
        <v>4656</v>
      </c>
      <c r="B1320">
        <v>16</v>
      </c>
      <c r="C1320">
        <v>10</v>
      </c>
      <c r="D1320">
        <v>4</v>
      </c>
      <c r="E1320" s="128" t="s">
        <v>4637</v>
      </c>
      <c r="F1320" s="128" t="s">
        <v>24</v>
      </c>
      <c r="G1320">
        <v>209</v>
      </c>
      <c r="H1320" s="128" t="s">
        <v>50</v>
      </c>
      <c r="I1320">
        <v>967</v>
      </c>
      <c r="J1320" s="128" t="s">
        <v>3302</v>
      </c>
      <c r="K1320">
        <v>8</v>
      </c>
      <c r="L1320">
        <v>18</v>
      </c>
      <c r="M1320" s="128" t="s">
        <v>358</v>
      </c>
      <c r="N1320" s="128" t="s">
        <v>3871</v>
      </c>
      <c r="O1320">
        <v>1</v>
      </c>
      <c r="P1320" s="128" t="s">
        <v>3868</v>
      </c>
      <c r="Q1320">
        <v>2</v>
      </c>
      <c r="R1320" s="128" t="s">
        <v>51</v>
      </c>
      <c r="S1320">
        <v>4</v>
      </c>
      <c r="T1320" s="128" t="s">
        <v>32</v>
      </c>
      <c r="U1320">
        <v>3.93</v>
      </c>
      <c r="V1320">
        <v>3.38</v>
      </c>
    </row>
    <row r="1321" spans="1:22" x14ac:dyDescent="0.25">
      <c r="A1321" s="128" t="s">
        <v>4657</v>
      </c>
      <c r="B1321">
        <v>16</v>
      </c>
      <c r="C1321">
        <v>10</v>
      </c>
      <c r="D1321">
        <v>4</v>
      </c>
      <c r="E1321" s="128" t="s">
        <v>4637</v>
      </c>
      <c r="F1321" s="128" t="s">
        <v>24</v>
      </c>
      <c r="G1321">
        <v>209</v>
      </c>
      <c r="H1321" s="128" t="s">
        <v>50</v>
      </c>
      <c r="I1321">
        <v>967</v>
      </c>
      <c r="J1321" s="128" t="s">
        <v>3302</v>
      </c>
      <c r="K1321">
        <v>8</v>
      </c>
      <c r="L1321">
        <v>18</v>
      </c>
      <c r="M1321" s="128" t="s">
        <v>358</v>
      </c>
      <c r="N1321" s="128" t="s">
        <v>3871</v>
      </c>
      <c r="O1321">
        <v>1</v>
      </c>
      <c r="P1321" s="128" t="s">
        <v>3868</v>
      </c>
      <c r="Q1321">
        <v>2</v>
      </c>
      <c r="R1321" s="128" t="s">
        <v>51</v>
      </c>
      <c r="S1321">
        <v>9</v>
      </c>
      <c r="T1321" s="128" t="s">
        <v>52</v>
      </c>
      <c r="U1321">
        <v>6.22</v>
      </c>
      <c r="V1321">
        <v>4.58</v>
      </c>
    </row>
    <row r="1322" spans="1:22" x14ac:dyDescent="0.25">
      <c r="A1322" s="128" t="s">
        <v>4658</v>
      </c>
      <c r="B1322">
        <v>16</v>
      </c>
      <c r="C1322">
        <v>10</v>
      </c>
      <c r="D1322">
        <v>4</v>
      </c>
      <c r="E1322" s="128" t="s">
        <v>4637</v>
      </c>
      <c r="F1322" s="128" t="s">
        <v>24</v>
      </c>
      <c r="G1322">
        <v>209</v>
      </c>
      <c r="H1322" s="128" t="s">
        <v>50</v>
      </c>
      <c r="I1322">
        <v>967</v>
      </c>
      <c r="J1322" s="128" t="s">
        <v>3302</v>
      </c>
      <c r="K1322">
        <v>8</v>
      </c>
      <c r="L1322">
        <v>18</v>
      </c>
      <c r="M1322" s="128" t="s">
        <v>358</v>
      </c>
      <c r="N1322" s="128" t="s">
        <v>3871</v>
      </c>
      <c r="O1322">
        <v>1</v>
      </c>
      <c r="P1322" s="128" t="s">
        <v>3868</v>
      </c>
      <c r="Q1322">
        <v>2</v>
      </c>
      <c r="R1322" s="128" t="s">
        <v>51</v>
      </c>
      <c r="S1322">
        <v>10</v>
      </c>
      <c r="T1322" s="128" t="s">
        <v>53</v>
      </c>
      <c r="U1322">
        <v>10.15</v>
      </c>
      <c r="V1322">
        <v>7.09</v>
      </c>
    </row>
    <row r="1323" spans="1:22" x14ac:dyDescent="0.25">
      <c r="A1323" s="128" t="s">
        <v>4659</v>
      </c>
      <c r="B1323">
        <v>17</v>
      </c>
      <c r="C1323">
        <v>11</v>
      </c>
      <c r="D1323">
        <v>4</v>
      </c>
      <c r="E1323" s="128" t="s">
        <v>4637</v>
      </c>
      <c r="F1323" s="128" t="s">
        <v>24</v>
      </c>
      <c r="G1323">
        <v>209</v>
      </c>
      <c r="H1323" s="128" t="s">
        <v>50</v>
      </c>
      <c r="I1323">
        <v>967</v>
      </c>
      <c r="J1323" s="128" t="s">
        <v>3302</v>
      </c>
      <c r="K1323">
        <v>8</v>
      </c>
      <c r="L1323">
        <v>18</v>
      </c>
      <c r="M1323" s="128" t="s">
        <v>358</v>
      </c>
      <c r="N1323" s="128" t="s">
        <v>3871</v>
      </c>
      <c r="O1323">
        <v>1</v>
      </c>
      <c r="P1323" s="128" t="s">
        <v>3868</v>
      </c>
      <c r="Q1323">
        <v>2</v>
      </c>
      <c r="R1323" s="128" t="s">
        <v>51</v>
      </c>
      <c r="S1323">
        <v>4</v>
      </c>
      <c r="T1323" s="128" t="s">
        <v>32</v>
      </c>
      <c r="U1323">
        <v>3.93</v>
      </c>
      <c r="V1323">
        <v>3.38</v>
      </c>
    </row>
    <row r="1324" spans="1:22" x14ac:dyDescent="0.25">
      <c r="A1324" s="128" t="s">
        <v>4660</v>
      </c>
      <c r="B1324">
        <v>17</v>
      </c>
      <c r="C1324">
        <v>11</v>
      </c>
      <c r="D1324">
        <v>4</v>
      </c>
      <c r="E1324" s="128" t="s">
        <v>4637</v>
      </c>
      <c r="F1324" s="128" t="s">
        <v>24</v>
      </c>
      <c r="G1324">
        <v>209</v>
      </c>
      <c r="H1324" s="128" t="s">
        <v>50</v>
      </c>
      <c r="I1324">
        <v>967</v>
      </c>
      <c r="J1324" s="128" t="s">
        <v>3302</v>
      </c>
      <c r="K1324">
        <v>8</v>
      </c>
      <c r="L1324">
        <v>18</v>
      </c>
      <c r="M1324" s="128" t="s">
        <v>358</v>
      </c>
      <c r="N1324" s="128" t="s">
        <v>3871</v>
      </c>
      <c r="O1324">
        <v>1</v>
      </c>
      <c r="P1324" s="128" t="s">
        <v>3868</v>
      </c>
      <c r="Q1324">
        <v>2</v>
      </c>
      <c r="R1324" s="128" t="s">
        <v>51</v>
      </c>
      <c r="S1324">
        <v>9</v>
      </c>
      <c r="T1324" s="128" t="s">
        <v>52</v>
      </c>
      <c r="U1324">
        <v>6.22</v>
      </c>
      <c r="V1324">
        <v>4.58</v>
      </c>
    </row>
    <row r="1325" spans="1:22" x14ac:dyDescent="0.25">
      <c r="A1325" s="128" t="s">
        <v>4661</v>
      </c>
      <c r="B1325">
        <v>17</v>
      </c>
      <c r="C1325">
        <v>11</v>
      </c>
      <c r="D1325">
        <v>4</v>
      </c>
      <c r="E1325" s="128" t="s">
        <v>4637</v>
      </c>
      <c r="F1325" s="128" t="s">
        <v>24</v>
      </c>
      <c r="G1325">
        <v>209</v>
      </c>
      <c r="H1325" s="128" t="s">
        <v>50</v>
      </c>
      <c r="I1325">
        <v>967</v>
      </c>
      <c r="J1325" s="128" t="s">
        <v>3302</v>
      </c>
      <c r="K1325">
        <v>8</v>
      </c>
      <c r="L1325">
        <v>18</v>
      </c>
      <c r="M1325" s="128" t="s">
        <v>358</v>
      </c>
      <c r="N1325" s="128" t="s">
        <v>3871</v>
      </c>
      <c r="O1325">
        <v>1</v>
      </c>
      <c r="P1325" s="128" t="s">
        <v>3868</v>
      </c>
      <c r="Q1325">
        <v>2</v>
      </c>
      <c r="R1325" s="128" t="s">
        <v>51</v>
      </c>
      <c r="S1325">
        <v>10</v>
      </c>
      <c r="T1325" s="128" t="s">
        <v>53</v>
      </c>
      <c r="U1325">
        <v>10.15</v>
      </c>
      <c r="V1325">
        <v>7.09</v>
      </c>
    </row>
    <row r="1326" spans="1:22" x14ac:dyDescent="0.25">
      <c r="A1326" s="128" t="s">
        <v>4662</v>
      </c>
      <c r="B1326">
        <v>18</v>
      </c>
      <c r="C1326">
        <v>12</v>
      </c>
      <c r="D1326">
        <v>4</v>
      </c>
      <c r="E1326" s="128" t="s">
        <v>4637</v>
      </c>
      <c r="F1326" s="128" t="s">
        <v>24</v>
      </c>
      <c r="G1326">
        <v>209</v>
      </c>
      <c r="H1326" s="128" t="s">
        <v>50</v>
      </c>
      <c r="I1326">
        <v>967</v>
      </c>
      <c r="J1326" s="128" t="s">
        <v>3302</v>
      </c>
      <c r="K1326">
        <v>8</v>
      </c>
      <c r="L1326">
        <v>18</v>
      </c>
      <c r="M1326" s="128" t="s">
        <v>358</v>
      </c>
      <c r="N1326" s="128" t="s">
        <v>3871</v>
      </c>
      <c r="O1326">
        <v>1</v>
      </c>
      <c r="P1326" s="128" t="s">
        <v>3868</v>
      </c>
      <c r="Q1326">
        <v>2</v>
      </c>
      <c r="R1326" s="128" t="s">
        <v>51</v>
      </c>
      <c r="S1326">
        <v>4</v>
      </c>
      <c r="T1326" s="128" t="s">
        <v>32</v>
      </c>
      <c r="U1326">
        <v>3.93</v>
      </c>
      <c r="V1326">
        <v>3.38</v>
      </c>
    </row>
    <row r="1327" spans="1:22" x14ac:dyDescent="0.25">
      <c r="A1327" s="128" t="s">
        <v>4663</v>
      </c>
      <c r="B1327">
        <v>18</v>
      </c>
      <c r="C1327">
        <v>12</v>
      </c>
      <c r="D1327">
        <v>4</v>
      </c>
      <c r="E1327" s="128" t="s">
        <v>4637</v>
      </c>
      <c r="F1327" s="128" t="s">
        <v>24</v>
      </c>
      <c r="G1327">
        <v>209</v>
      </c>
      <c r="H1327" s="128" t="s">
        <v>50</v>
      </c>
      <c r="I1327">
        <v>967</v>
      </c>
      <c r="J1327" s="128" t="s">
        <v>3302</v>
      </c>
      <c r="K1327">
        <v>8</v>
      </c>
      <c r="L1327">
        <v>18</v>
      </c>
      <c r="M1327" s="128" t="s">
        <v>358</v>
      </c>
      <c r="N1327" s="128" t="s">
        <v>3871</v>
      </c>
      <c r="O1327">
        <v>1</v>
      </c>
      <c r="P1327" s="128" t="s">
        <v>3868</v>
      </c>
      <c r="Q1327">
        <v>2</v>
      </c>
      <c r="R1327" s="128" t="s">
        <v>51</v>
      </c>
      <c r="S1327">
        <v>9</v>
      </c>
      <c r="T1327" s="128" t="s">
        <v>52</v>
      </c>
      <c r="U1327">
        <v>6.22</v>
      </c>
      <c r="V1327">
        <v>4.58</v>
      </c>
    </row>
    <row r="1328" spans="1:22" x14ac:dyDescent="0.25">
      <c r="A1328" s="128" t="s">
        <v>4664</v>
      </c>
      <c r="B1328">
        <v>18</v>
      </c>
      <c r="C1328">
        <v>12</v>
      </c>
      <c r="D1328">
        <v>4</v>
      </c>
      <c r="E1328" s="128" t="s">
        <v>4637</v>
      </c>
      <c r="F1328" s="128" t="s">
        <v>24</v>
      </c>
      <c r="G1328">
        <v>209</v>
      </c>
      <c r="H1328" s="128" t="s">
        <v>50</v>
      </c>
      <c r="I1328">
        <v>967</v>
      </c>
      <c r="J1328" s="128" t="s">
        <v>3302</v>
      </c>
      <c r="K1328">
        <v>8</v>
      </c>
      <c r="L1328">
        <v>18</v>
      </c>
      <c r="M1328" s="128" t="s">
        <v>358</v>
      </c>
      <c r="N1328" s="128" t="s">
        <v>3871</v>
      </c>
      <c r="O1328">
        <v>1</v>
      </c>
      <c r="P1328" s="128" t="s">
        <v>3868</v>
      </c>
      <c r="Q1328">
        <v>2</v>
      </c>
      <c r="R1328" s="128" t="s">
        <v>51</v>
      </c>
      <c r="S1328">
        <v>10</v>
      </c>
      <c r="T1328" s="128" t="s">
        <v>53</v>
      </c>
      <c r="U1328">
        <v>10.15</v>
      </c>
      <c r="V1328">
        <v>7.09</v>
      </c>
    </row>
    <row r="1329" spans="1:22" x14ac:dyDescent="0.25">
      <c r="A1329" s="128" t="s">
        <v>4665</v>
      </c>
      <c r="B1329">
        <v>8</v>
      </c>
      <c r="C1329">
        <v>2</v>
      </c>
      <c r="D1329">
        <v>4</v>
      </c>
      <c r="E1329" s="128" t="s">
        <v>4637</v>
      </c>
      <c r="F1329" s="128" t="s">
        <v>24</v>
      </c>
      <c r="G1329">
        <v>209</v>
      </c>
      <c r="H1329" s="128" t="s">
        <v>50</v>
      </c>
      <c r="I1329">
        <v>967</v>
      </c>
      <c r="J1329" s="128" t="s">
        <v>3302</v>
      </c>
      <c r="K1329">
        <v>8</v>
      </c>
      <c r="L1329">
        <v>18</v>
      </c>
      <c r="M1329" s="128" t="s">
        <v>358</v>
      </c>
      <c r="N1329" s="128" t="s">
        <v>3871</v>
      </c>
      <c r="O1329">
        <v>1</v>
      </c>
      <c r="P1329" s="128" t="s">
        <v>3868</v>
      </c>
      <c r="Q1329">
        <v>2</v>
      </c>
      <c r="R1329" s="128" t="s">
        <v>51</v>
      </c>
      <c r="S1329">
        <v>4</v>
      </c>
      <c r="T1329" s="128" t="s">
        <v>32</v>
      </c>
      <c r="U1329">
        <v>3.93</v>
      </c>
      <c r="V1329">
        <v>3.38</v>
      </c>
    </row>
    <row r="1330" spans="1:22" x14ac:dyDescent="0.25">
      <c r="A1330" s="128" t="s">
        <v>4666</v>
      </c>
      <c r="B1330">
        <v>8</v>
      </c>
      <c r="C1330">
        <v>2</v>
      </c>
      <c r="D1330">
        <v>4</v>
      </c>
      <c r="E1330" s="128" t="s">
        <v>4637</v>
      </c>
      <c r="F1330" s="128" t="s">
        <v>24</v>
      </c>
      <c r="G1330">
        <v>209</v>
      </c>
      <c r="H1330" s="128" t="s">
        <v>50</v>
      </c>
      <c r="I1330">
        <v>967</v>
      </c>
      <c r="J1330" s="128" t="s">
        <v>3302</v>
      </c>
      <c r="K1330">
        <v>8</v>
      </c>
      <c r="L1330">
        <v>18</v>
      </c>
      <c r="M1330" s="128" t="s">
        <v>358</v>
      </c>
      <c r="N1330" s="128" t="s">
        <v>3871</v>
      </c>
      <c r="O1330">
        <v>1</v>
      </c>
      <c r="P1330" s="128" t="s">
        <v>3868</v>
      </c>
      <c r="Q1330">
        <v>2</v>
      </c>
      <c r="R1330" s="128" t="s">
        <v>51</v>
      </c>
      <c r="S1330">
        <v>9</v>
      </c>
      <c r="T1330" s="128" t="s">
        <v>52</v>
      </c>
      <c r="U1330">
        <v>6.22</v>
      </c>
      <c r="V1330">
        <v>4.58</v>
      </c>
    </row>
    <row r="1331" spans="1:22" x14ac:dyDescent="0.25">
      <c r="A1331" s="128" t="s">
        <v>4667</v>
      </c>
      <c r="B1331">
        <v>8</v>
      </c>
      <c r="C1331">
        <v>2</v>
      </c>
      <c r="D1331">
        <v>4</v>
      </c>
      <c r="E1331" s="128" t="s">
        <v>4637</v>
      </c>
      <c r="F1331" s="128" t="s">
        <v>24</v>
      </c>
      <c r="G1331">
        <v>209</v>
      </c>
      <c r="H1331" s="128" t="s">
        <v>50</v>
      </c>
      <c r="I1331">
        <v>967</v>
      </c>
      <c r="J1331" s="128" t="s">
        <v>3302</v>
      </c>
      <c r="K1331">
        <v>8</v>
      </c>
      <c r="L1331">
        <v>18</v>
      </c>
      <c r="M1331" s="128" t="s">
        <v>358</v>
      </c>
      <c r="N1331" s="128" t="s">
        <v>3871</v>
      </c>
      <c r="O1331">
        <v>1</v>
      </c>
      <c r="P1331" s="128" t="s">
        <v>3868</v>
      </c>
      <c r="Q1331">
        <v>2</v>
      </c>
      <c r="R1331" s="128" t="s">
        <v>51</v>
      </c>
      <c r="S1331">
        <v>10</v>
      </c>
      <c r="T1331" s="128" t="s">
        <v>53</v>
      </c>
      <c r="U1331">
        <v>10.15</v>
      </c>
      <c r="V1331">
        <v>7.09</v>
      </c>
    </row>
    <row r="1332" spans="1:22" x14ac:dyDescent="0.25">
      <c r="A1332" s="128" t="s">
        <v>4668</v>
      </c>
      <c r="B1332">
        <v>9</v>
      </c>
      <c r="C1332">
        <v>3</v>
      </c>
      <c r="D1332">
        <v>4</v>
      </c>
      <c r="E1332" s="128" t="s">
        <v>4637</v>
      </c>
      <c r="F1332" s="128" t="s">
        <v>24</v>
      </c>
      <c r="G1332">
        <v>209</v>
      </c>
      <c r="H1332" s="128" t="s">
        <v>50</v>
      </c>
      <c r="I1332">
        <v>967</v>
      </c>
      <c r="J1332" s="128" t="s">
        <v>3302</v>
      </c>
      <c r="K1332">
        <v>8</v>
      </c>
      <c r="L1332">
        <v>18</v>
      </c>
      <c r="M1332" s="128" t="s">
        <v>358</v>
      </c>
      <c r="N1332" s="128" t="s">
        <v>3871</v>
      </c>
      <c r="O1332">
        <v>1</v>
      </c>
      <c r="P1332" s="128" t="s">
        <v>3868</v>
      </c>
      <c r="Q1332">
        <v>2</v>
      </c>
      <c r="R1332" s="128" t="s">
        <v>51</v>
      </c>
      <c r="S1332">
        <v>4</v>
      </c>
      <c r="T1332" s="128" t="s">
        <v>32</v>
      </c>
      <c r="U1332">
        <v>3.93</v>
      </c>
      <c r="V1332">
        <v>3.38</v>
      </c>
    </row>
    <row r="1333" spans="1:22" x14ac:dyDescent="0.25">
      <c r="A1333" s="128" t="s">
        <v>4669</v>
      </c>
      <c r="B1333">
        <v>9</v>
      </c>
      <c r="C1333">
        <v>3</v>
      </c>
      <c r="D1333">
        <v>4</v>
      </c>
      <c r="E1333" s="128" t="s">
        <v>4637</v>
      </c>
      <c r="F1333" s="128" t="s">
        <v>24</v>
      </c>
      <c r="G1333">
        <v>209</v>
      </c>
      <c r="H1333" s="128" t="s">
        <v>50</v>
      </c>
      <c r="I1333">
        <v>967</v>
      </c>
      <c r="J1333" s="128" t="s">
        <v>3302</v>
      </c>
      <c r="K1333">
        <v>8</v>
      </c>
      <c r="L1333">
        <v>18</v>
      </c>
      <c r="M1333" s="128" t="s">
        <v>358</v>
      </c>
      <c r="N1333" s="128" t="s">
        <v>3871</v>
      </c>
      <c r="O1333">
        <v>1</v>
      </c>
      <c r="P1333" s="128" t="s">
        <v>3868</v>
      </c>
      <c r="Q1333">
        <v>2</v>
      </c>
      <c r="R1333" s="128" t="s">
        <v>51</v>
      </c>
      <c r="S1333">
        <v>9</v>
      </c>
      <c r="T1333" s="128" t="s">
        <v>52</v>
      </c>
      <c r="U1333">
        <v>6.22</v>
      </c>
      <c r="V1333">
        <v>4.58</v>
      </c>
    </row>
    <row r="1334" spans="1:22" x14ac:dyDescent="0.25">
      <c r="A1334" s="128" t="s">
        <v>4670</v>
      </c>
      <c r="B1334">
        <v>9</v>
      </c>
      <c r="C1334">
        <v>3</v>
      </c>
      <c r="D1334">
        <v>4</v>
      </c>
      <c r="E1334" s="128" t="s">
        <v>4637</v>
      </c>
      <c r="F1334" s="128" t="s">
        <v>24</v>
      </c>
      <c r="G1334">
        <v>209</v>
      </c>
      <c r="H1334" s="128" t="s">
        <v>50</v>
      </c>
      <c r="I1334">
        <v>967</v>
      </c>
      <c r="J1334" s="128" t="s">
        <v>3302</v>
      </c>
      <c r="K1334">
        <v>8</v>
      </c>
      <c r="L1334">
        <v>18</v>
      </c>
      <c r="M1334" s="128" t="s">
        <v>358</v>
      </c>
      <c r="N1334" s="128" t="s">
        <v>3871</v>
      </c>
      <c r="O1334">
        <v>1</v>
      </c>
      <c r="P1334" s="128" t="s">
        <v>3868</v>
      </c>
      <c r="Q1334">
        <v>2</v>
      </c>
      <c r="R1334" s="128" t="s">
        <v>51</v>
      </c>
      <c r="S1334">
        <v>10</v>
      </c>
      <c r="T1334" s="128" t="s">
        <v>53</v>
      </c>
      <c r="U1334">
        <v>10.15</v>
      </c>
      <c r="V1334">
        <v>7.09</v>
      </c>
    </row>
    <row r="1335" spans="1:22" x14ac:dyDescent="0.25">
      <c r="A1335" s="128" t="s">
        <v>4676</v>
      </c>
      <c r="B1335">
        <v>10</v>
      </c>
      <c r="C1335">
        <v>4</v>
      </c>
      <c r="D1335">
        <v>7</v>
      </c>
      <c r="E1335" s="128" t="s">
        <v>4672</v>
      </c>
      <c r="F1335" s="128" t="s">
        <v>24</v>
      </c>
      <c r="G1335">
        <v>661</v>
      </c>
      <c r="H1335" s="128" t="s">
        <v>2691</v>
      </c>
      <c r="I1335">
        <v>333</v>
      </c>
      <c r="J1335" s="128" t="s">
        <v>177</v>
      </c>
      <c r="K1335">
        <v>10</v>
      </c>
      <c r="L1335">
        <v>15</v>
      </c>
      <c r="M1335" s="128" t="s">
        <v>357</v>
      </c>
      <c r="N1335" s="128" t="s">
        <v>681</v>
      </c>
      <c r="O1335">
        <v>4</v>
      </c>
      <c r="P1335" s="128" t="s">
        <v>682</v>
      </c>
      <c r="Q1335">
        <v>1</v>
      </c>
      <c r="R1335" s="128" t="s">
        <v>28</v>
      </c>
      <c r="S1335">
        <v>3</v>
      </c>
      <c r="T1335" s="128" t="s">
        <v>31</v>
      </c>
      <c r="U1335">
        <v>4.5999999999999996</v>
      </c>
      <c r="V1335">
        <v>3.2</v>
      </c>
    </row>
    <row r="1336" spans="1:22" x14ac:dyDescent="0.25">
      <c r="A1336" s="128" t="s">
        <v>4677</v>
      </c>
      <c r="B1336">
        <v>10</v>
      </c>
      <c r="C1336">
        <v>4</v>
      </c>
      <c r="D1336">
        <v>7</v>
      </c>
      <c r="E1336" s="128" t="s">
        <v>4672</v>
      </c>
      <c r="F1336" s="128" t="s">
        <v>24</v>
      </c>
      <c r="G1336">
        <v>661</v>
      </c>
      <c r="H1336" s="128" t="s">
        <v>2691</v>
      </c>
      <c r="I1336">
        <v>333</v>
      </c>
      <c r="J1336" s="128" t="s">
        <v>177</v>
      </c>
      <c r="K1336">
        <v>10</v>
      </c>
      <c r="L1336">
        <v>15</v>
      </c>
      <c r="M1336" s="128" t="s">
        <v>357</v>
      </c>
      <c r="N1336" s="128" t="s">
        <v>681</v>
      </c>
      <c r="O1336">
        <v>4</v>
      </c>
      <c r="P1336" s="128" t="s">
        <v>682</v>
      </c>
      <c r="Q1336">
        <v>1</v>
      </c>
      <c r="R1336" s="128" t="s">
        <v>28</v>
      </c>
      <c r="S1336">
        <v>4</v>
      </c>
      <c r="T1336" s="128" t="s">
        <v>32</v>
      </c>
      <c r="U1336">
        <v>6.2</v>
      </c>
      <c r="V1336">
        <v>4.7</v>
      </c>
    </row>
    <row r="1337" spans="1:22" x14ac:dyDescent="0.25">
      <c r="A1337" s="128" t="s">
        <v>4678</v>
      </c>
      <c r="B1337">
        <v>10</v>
      </c>
      <c r="C1337">
        <v>4</v>
      </c>
      <c r="D1337">
        <v>7</v>
      </c>
      <c r="E1337" s="128" t="s">
        <v>4672</v>
      </c>
      <c r="F1337" s="128" t="s">
        <v>24</v>
      </c>
      <c r="G1337">
        <v>661</v>
      </c>
      <c r="H1337" s="128" t="s">
        <v>2691</v>
      </c>
      <c r="I1337">
        <v>333</v>
      </c>
      <c r="J1337" s="128" t="s">
        <v>177</v>
      </c>
      <c r="K1337">
        <v>10</v>
      </c>
      <c r="L1337">
        <v>15</v>
      </c>
      <c r="M1337" s="128" t="s">
        <v>357</v>
      </c>
      <c r="N1337" s="128" t="s">
        <v>681</v>
      </c>
      <c r="O1337">
        <v>4</v>
      </c>
      <c r="P1337" s="128" t="s">
        <v>682</v>
      </c>
      <c r="Q1337">
        <v>1</v>
      </c>
      <c r="R1337" s="128" t="s">
        <v>28</v>
      </c>
      <c r="S1337">
        <v>6</v>
      </c>
      <c r="T1337" s="128" t="s">
        <v>34</v>
      </c>
      <c r="U1337">
        <v>3.3</v>
      </c>
      <c r="V1337">
        <v>2.7</v>
      </c>
    </row>
    <row r="1338" spans="1:22" x14ac:dyDescent="0.25">
      <c r="A1338" s="128" t="s">
        <v>4679</v>
      </c>
      <c r="B1338">
        <v>10</v>
      </c>
      <c r="C1338">
        <v>4</v>
      </c>
      <c r="D1338">
        <v>7</v>
      </c>
      <c r="E1338" s="128" t="s">
        <v>4672</v>
      </c>
      <c r="F1338" s="128" t="s">
        <v>24</v>
      </c>
      <c r="G1338">
        <v>661</v>
      </c>
      <c r="H1338" s="128" t="s">
        <v>2691</v>
      </c>
      <c r="I1338">
        <v>333</v>
      </c>
      <c r="J1338" s="128" t="s">
        <v>177</v>
      </c>
      <c r="K1338">
        <v>10</v>
      </c>
      <c r="L1338">
        <v>15</v>
      </c>
      <c r="M1338" s="128" t="s">
        <v>357</v>
      </c>
      <c r="N1338" s="128" t="s">
        <v>681</v>
      </c>
      <c r="O1338">
        <v>4</v>
      </c>
      <c r="P1338" s="128" t="s">
        <v>682</v>
      </c>
      <c r="Q1338">
        <v>1</v>
      </c>
      <c r="R1338" s="128" t="s">
        <v>28</v>
      </c>
      <c r="S1338">
        <v>2</v>
      </c>
      <c r="T1338" s="128" t="s">
        <v>30</v>
      </c>
      <c r="U1338">
        <v>4.5</v>
      </c>
      <c r="V1338">
        <v>4</v>
      </c>
    </row>
    <row r="1339" spans="1:22" x14ac:dyDescent="0.25">
      <c r="A1339" s="128" t="s">
        <v>4680</v>
      </c>
      <c r="B1339">
        <v>10</v>
      </c>
      <c r="C1339">
        <v>4</v>
      </c>
      <c r="D1339">
        <v>7</v>
      </c>
      <c r="E1339" s="128" t="s">
        <v>4672</v>
      </c>
      <c r="F1339" s="128" t="s">
        <v>24</v>
      </c>
      <c r="G1339">
        <v>661</v>
      </c>
      <c r="H1339" s="128" t="s">
        <v>2691</v>
      </c>
      <c r="I1339">
        <v>333</v>
      </c>
      <c r="J1339" s="128" t="s">
        <v>177</v>
      </c>
      <c r="K1339">
        <v>10</v>
      </c>
      <c r="L1339">
        <v>15</v>
      </c>
      <c r="M1339" s="128" t="s">
        <v>357</v>
      </c>
      <c r="N1339" s="128" t="s">
        <v>681</v>
      </c>
      <c r="O1339">
        <v>4</v>
      </c>
      <c r="P1339" s="128" t="s">
        <v>682</v>
      </c>
      <c r="Q1339">
        <v>1</v>
      </c>
      <c r="R1339" s="128" t="s">
        <v>28</v>
      </c>
      <c r="S1339">
        <v>5</v>
      </c>
      <c r="T1339" s="128" t="s">
        <v>33</v>
      </c>
      <c r="U1339">
        <v>3</v>
      </c>
      <c r="V1339">
        <v>2.9</v>
      </c>
    </row>
    <row r="1340" spans="1:22" x14ac:dyDescent="0.25">
      <c r="A1340" s="128" t="s">
        <v>4681</v>
      </c>
      <c r="B1340">
        <v>10</v>
      </c>
      <c r="C1340">
        <v>4</v>
      </c>
      <c r="D1340">
        <v>7</v>
      </c>
      <c r="E1340" s="128" t="s">
        <v>4672</v>
      </c>
      <c r="F1340" s="128" t="s">
        <v>24</v>
      </c>
      <c r="G1340">
        <v>661</v>
      </c>
      <c r="H1340" s="128" t="s">
        <v>2691</v>
      </c>
      <c r="I1340">
        <v>333</v>
      </c>
      <c r="J1340" s="128" t="s">
        <v>177</v>
      </c>
      <c r="K1340">
        <v>10</v>
      </c>
      <c r="L1340">
        <v>15</v>
      </c>
      <c r="M1340" s="128" t="s">
        <v>357</v>
      </c>
      <c r="N1340" s="128" t="s">
        <v>681</v>
      </c>
      <c r="O1340">
        <v>4</v>
      </c>
      <c r="P1340" s="128" t="s">
        <v>682</v>
      </c>
      <c r="Q1340">
        <v>1</v>
      </c>
      <c r="R1340" s="128" t="s">
        <v>28</v>
      </c>
      <c r="S1340">
        <v>1</v>
      </c>
      <c r="T1340" s="128" t="s">
        <v>29</v>
      </c>
      <c r="U1340">
        <v>8.5</v>
      </c>
      <c r="V1340">
        <v>4.8</v>
      </c>
    </row>
    <row r="1341" spans="1:22" x14ac:dyDescent="0.25">
      <c r="A1341" s="128" t="s">
        <v>4682</v>
      </c>
      <c r="B1341">
        <v>10</v>
      </c>
      <c r="C1341">
        <v>4</v>
      </c>
      <c r="D1341">
        <v>7</v>
      </c>
      <c r="E1341" s="128" t="s">
        <v>4672</v>
      </c>
      <c r="F1341" s="128" t="s">
        <v>24</v>
      </c>
      <c r="G1341">
        <v>661</v>
      </c>
      <c r="H1341" s="128" t="s">
        <v>2691</v>
      </c>
      <c r="I1341">
        <v>333</v>
      </c>
      <c r="J1341" s="128" t="s">
        <v>177</v>
      </c>
      <c r="K1341">
        <v>10</v>
      </c>
      <c r="L1341">
        <v>15</v>
      </c>
      <c r="M1341" s="128" t="s">
        <v>357</v>
      </c>
      <c r="N1341" s="128" t="s">
        <v>681</v>
      </c>
      <c r="O1341">
        <v>4</v>
      </c>
      <c r="P1341" s="128" t="s">
        <v>682</v>
      </c>
      <c r="Q1341">
        <v>1</v>
      </c>
      <c r="R1341" s="128" t="s">
        <v>28</v>
      </c>
      <c r="S1341">
        <v>7</v>
      </c>
      <c r="T1341" s="128" t="s">
        <v>35</v>
      </c>
      <c r="U1341">
        <v>24</v>
      </c>
      <c r="V1341">
        <v>14.8</v>
      </c>
    </row>
    <row r="1342" spans="1:22" x14ac:dyDescent="0.25">
      <c r="A1342" s="128" t="s">
        <v>4683</v>
      </c>
      <c r="B1342">
        <v>10</v>
      </c>
      <c r="C1342">
        <v>4</v>
      </c>
      <c r="D1342">
        <v>7</v>
      </c>
      <c r="E1342" s="128" t="s">
        <v>4672</v>
      </c>
      <c r="F1342" s="128" t="s">
        <v>24</v>
      </c>
      <c r="G1342">
        <v>661</v>
      </c>
      <c r="H1342" s="128" t="s">
        <v>2691</v>
      </c>
      <c r="I1342">
        <v>333</v>
      </c>
      <c r="J1342" s="128" t="s">
        <v>177</v>
      </c>
      <c r="K1342">
        <v>10</v>
      </c>
      <c r="L1342">
        <v>15</v>
      </c>
      <c r="M1342" s="128" t="s">
        <v>357</v>
      </c>
      <c r="N1342" s="128" t="s">
        <v>681</v>
      </c>
      <c r="O1342">
        <v>4</v>
      </c>
      <c r="P1342" s="128" t="s">
        <v>682</v>
      </c>
      <c r="Q1342">
        <v>1</v>
      </c>
      <c r="R1342" s="128" t="s">
        <v>28</v>
      </c>
      <c r="S1342">
        <v>8</v>
      </c>
      <c r="T1342" s="128" t="s">
        <v>36</v>
      </c>
      <c r="U1342">
        <v>30.3</v>
      </c>
      <c r="V1342">
        <v>18.8</v>
      </c>
    </row>
    <row r="1343" spans="1:22" x14ac:dyDescent="0.25">
      <c r="A1343" s="128" t="s">
        <v>4684</v>
      </c>
      <c r="B1343">
        <v>10</v>
      </c>
      <c r="C1343">
        <v>4</v>
      </c>
      <c r="D1343">
        <v>7</v>
      </c>
      <c r="E1343" s="128" t="s">
        <v>4672</v>
      </c>
      <c r="F1343" s="128" t="s">
        <v>24</v>
      </c>
      <c r="G1343">
        <v>660</v>
      </c>
      <c r="H1343" s="128" t="s">
        <v>2692</v>
      </c>
      <c r="I1343">
        <v>285</v>
      </c>
      <c r="J1343" s="128" t="s">
        <v>179</v>
      </c>
      <c r="K1343">
        <v>10</v>
      </c>
      <c r="L1343">
        <v>15</v>
      </c>
      <c r="M1343" s="128" t="s">
        <v>357</v>
      </c>
      <c r="N1343" s="128" t="s">
        <v>681</v>
      </c>
      <c r="O1343">
        <v>4</v>
      </c>
      <c r="P1343" s="128" t="s">
        <v>682</v>
      </c>
      <c r="Q1343">
        <v>1</v>
      </c>
      <c r="R1343" s="128" t="s">
        <v>28</v>
      </c>
      <c r="S1343">
        <v>3</v>
      </c>
      <c r="T1343" s="128" t="s">
        <v>31</v>
      </c>
      <c r="U1343">
        <v>3.3</v>
      </c>
      <c r="V1343">
        <v>2.7</v>
      </c>
    </row>
    <row r="1344" spans="1:22" x14ac:dyDescent="0.25">
      <c r="A1344" s="128" t="s">
        <v>4685</v>
      </c>
      <c r="B1344">
        <v>10</v>
      </c>
      <c r="C1344">
        <v>4</v>
      </c>
      <c r="D1344">
        <v>7</v>
      </c>
      <c r="E1344" s="128" t="s">
        <v>4672</v>
      </c>
      <c r="F1344" s="128" t="s">
        <v>24</v>
      </c>
      <c r="G1344">
        <v>660</v>
      </c>
      <c r="H1344" s="128" t="s">
        <v>2692</v>
      </c>
      <c r="I1344">
        <v>285</v>
      </c>
      <c r="J1344" s="128" t="s">
        <v>179</v>
      </c>
      <c r="K1344">
        <v>10</v>
      </c>
      <c r="L1344">
        <v>15</v>
      </c>
      <c r="M1344" s="128" t="s">
        <v>357</v>
      </c>
      <c r="N1344" s="128" t="s">
        <v>681</v>
      </c>
      <c r="O1344">
        <v>4</v>
      </c>
      <c r="P1344" s="128" t="s">
        <v>682</v>
      </c>
      <c r="Q1344">
        <v>1</v>
      </c>
      <c r="R1344" s="128" t="s">
        <v>28</v>
      </c>
      <c r="S1344">
        <v>4</v>
      </c>
      <c r="T1344" s="128" t="s">
        <v>32</v>
      </c>
      <c r="U1344">
        <v>4.8</v>
      </c>
      <c r="V1344">
        <v>3.6</v>
      </c>
    </row>
    <row r="1345" spans="1:22" x14ac:dyDescent="0.25">
      <c r="A1345" s="128" t="s">
        <v>4686</v>
      </c>
      <c r="B1345">
        <v>10</v>
      </c>
      <c r="C1345">
        <v>4</v>
      </c>
      <c r="D1345">
        <v>7</v>
      </c>
      <c r="E1345" s="128" t="s">
        <v>4672</v>
      </c>
      <c r="F1345" s="128" t="s">
        <v>24</v>
      </c>
      <c r="G1345">
        <v>660</v>
      </c>
      <c r="H1345" s="128" t="s">
        <v>2692</v>
      </c>
      <c r="I1345">
        <v>285</v>
      </c>
      <c r="J1345" s="128" t="s">
        <v>179</v>
      </c>
      <c r="K1345">
        <v>10</v>
      </c>
      <c r="L1345">
        <v>15</v>
      </c>
      <c r="M1345" s="128" t="s">
        <v>357</v>
      </c>
      <c r="N1345" s="128" t="s">
        <v>681</v>
      </c>
      <c r="O1345">
        <v>4</v>
      </c>
      <c r="P1345" s="128" t="s">
        <v>682</v>
      </c>
      <c r="Q1345">
        <v>1</v>
      </c>
      <c r="R1345" s="128" t="s">
        <v>28</v>
      </c>
      <c r="S1345">
        <v>6</v>
      </c>
      <c r="T1345" s="128" t="s">
        <v>34</v>
      </c>
      <c r="U1345">
        <v>2.8</v>
      </c>
      <c r="V1345">
        <v>2.7</v>
      </c>
    </row>
    <row r="1346" spans="1:22" x14ac:dyDescent="0.25">
      <c r="A1346" s="128" t="s">
        <v>4687</v>
      </c>
      <c r="B1346">
        <v>10</v>
      </c>
      <c r="C1346">
        <v>4</v>
      </c>
      <c r="D1346">
        <v>7</v>
      </c>
      <c r="E1346" s="128" t="s">
        <v>4672</v>
      </c>
      <c r="F1346" s="128" t="s">
        <v>24</v>
      </c>
      <c r="G1346">
        <v>660</v>
      </c>
      <c r="H1346" s="128" t="s">
        <v>2692</v>
      </c>
      <c r="I1346">
        <v>285</v>
      </c>
      <c r="J1346" s="128" t="s">
        <v>179</v>
      </c>
      <c r="K1346">
        <v>10</v>
      </c>
      <c r="L1346">
        <v>15</v>
      </c>
      <c r="M1346" s="128" t="s">
        <v>357</v>
      </c>
      <c r="N1346" s="128" t="s">
        <v>681</v>
      </c>
      <c r="O1346">
        <v>4</v>
      </c>
      <c r="P1346" s="128" t="s">
        <v>682</v>
      </c>
      <c r="Q1346">
        <v>1</v>
      </c>
      <c r="R1346" s="128" t="s">
        <v>28</v>
      </c>
      <c r="S1346">
        <v>2</v>
      </c>
      <c r="T1346" s="128" t="s">
        <v>30</v>
      </c>
      <c r="U1346">
        <v>3.2</v>
      </c>
      <c r="V1346">
        <v>3.4</v>
      </c>
    </row>
    <row r="1347" spans="1:22" x14ac:dyDescent="0.25">
      <c r="A1347" s="128" t="s">
        <v>4688</v>
      </c>
      <c r="B1347">
        <v>10</v>
      </c>
      <c r="C1347">
        <v>4</v>
      </c>
      <c r="D1347">
        <v>7</v>
      </c>
      <c r="E1347" s="128" t="s">
        <v>4672</v>
      </c>
      <c r="F1347" s="128" t="s">
        <v>24</v>
      </c>
      <c r="G1347">
        <v>660</v>
      </c>
      <c r="H1347" s="128" t="s">
        <v>2692</v>
      </c>
      <c r="I1347">
        <v>285</v>
      </c>
      <c r="J1347" s="128" t="s">
        <v>179</v>
      </c>
      <c r="K1347">
        <v>10</v>
      </c>
      <c r="L1347">
        <v>15</v>
      </c>
      <c r="M1347" s="128" t="s">
        <v>357</v>
      </c>
      <c r="N1347" s="128" t="s">
        <v>681</v>
      </c>
      <c r="O1347">
        <v>4</v>
      </c>
      <c r="P1347" s="128" t="s">
        <v>682</v>
      </c>
      <c r="Q1347">
        <v>1</v>
      </c>
      <c r="R1347" s="128" t="s">
        <v>28</v>
      </c>
      <c r="S1347">
        <v>5</v>
      </c>
      <c r="T1347" s="128" t="s">
        <v>33</v>
      </c>
      <c r="U1347">
        <v>2</v>
      </c>
      <c r="V1347">
        <v>2.2999999999999998</v>
      </c>
    </row>
    <row r="1348" spans="1:22" x14ac:dyDescent="0.25">
      <c r="A1348" s="128" t="s">
        <v>4689</v>
      </c>
      <c r="B1348">
        <v>10</v>
      </c>
      <c r="C1348">
        <v>4</v>
      </c>
      <c r="D1348">
        <v>7</v>
      </c>
      <c r="E1348" s="128" t="s">
        <v>4672</v>
      </c>
      <c r="F1348" s="128" t="s">
        <v>24</v>
      </c>
      <c r="G1348">
        <v>660</v>
      </c>
      <c r="H1348" s="128" t="s">
        <v>2692</v>
      </c>
      <c r="I1348">
        <v>285</v>
      </c>
      <c r="J1348" s="128" t="s">
        <v>179</v>
      </c>
      <c r="K1348">
        <v>10</v>
      </c>
      <c r="L1348">
        <v>15</v>
      </c>
      <c r="M1348" s="128" t="s">
        <v>357</v>
      </c>
      <c r="N1348" s="128" t="s">
        <v>681</v>
      </c>
      <c r="O1348">
        <v>4</v>
      </c>
      <c r="P1348" s="128" t="s">
        <v>682</v>
      </c>
      <c r="Q1348">
        <v>1</v>
      </c>
      <c r="R1348" s="128" t="s">
        <v>28</v>
      </c>
      <c r="S1348">
        <v>1</v>
      </c>
      <c r="T1348" s="128" t="s">
        <v>29</v>
      </c>
      <c r="U1348">
        <v>6.2</v>
      </c>
      <c r="V1348">
        <v>4.4000000000000004</v>
      </c>
    </row>
    <row r="1349" spans="1:22" x14ac:dyDescent="0.25">
      <c r="A1349" s="128" t="s">
        <v>4690</v>
      </c>
      <c r="B1349">
        <v>10</v>
      </c>
      <c r="C1349">
        <v>4</v>
      </c>
      <c r="D1349">
        <v>7</v>
      </c>
      <c r="E1349" s="128" t="s">
        <v>4672</v>
      </c>
      <c r="F1349" s="128" t="s">
        <v>24</v>
      </c>
      <c r="G1349">
        <v>660</v>
      </c>
      <c r="H1349" s="128" t="s">
        <v>2692</v>
      </c>
      <c r="I1349">
        <v>285</v>
      </c>
      <c r="J1349" s="128" t="s">
        <v>179</v>
      </c>
      <c r="K1349">
        <v>10</v>
      </c>
      <c r="L1349">
        <v>15</v>
      </c>
      <c r="M1349" s="128" t="s">
        <v>357</v>
      </c>
      <c r="N1349" s="128" t="s">
        <v>681</v>
      </c>
      <c r="O1349">
        <v>4</v>
      </c>
      <c r="P1349" s="128" t="s">
        <v>682</v>
      </c>
      <c r="Q1349">
        <v>1</v>
      </c>
      <c r="R1349" s="128" t="s">
        <v>28</v>
      </c>
      <c r="S1349">
        <v>7</v>
      </c>
      <c r="T1349" s="128" t="s">
        <v>35</v>
      </c>
      <c r="U1349">
        <v>17.5</v>
      </c>
      <c r="V1349">
        <v>13.3</v>
      </c>
    </row>
    <row r="1350" spans="1:22" x14ac:dyDescent="0.25">
      <c r="A1350" s="128" t="s">
        <v>4691</v>
      </c>
      <c r="B1350">
        <v>10</v>
      </c>
      <c r="C1350">
        <v>4</v>
      </c>
      <c r="D1350">
        <v>7</v>
      </c>
      <c r="E1350" s="128" t="s">
        <v>4672</v>
      </c>
      <c r="F1350" s="128" t="s">
        <v>24</v>
      </c>
      <c r="G1350">
        <v>660</v>
      </c>
      <c r="H1350" s="128" t="s">
        <v>2692</v>
      </c>
      <c r="I1350">
        <v>285</v>
      </c>
      <c r="J1350" s="128" t="s">
        <v>179</v>
      </c>
      <c r="K1350">
        <v>10</v>
      </c>
      <c r="L1350">
        <v>15</v>
      </c>
      <c r="M1350" s="128" t="s">
        <v>357</v>
      </c>
      <c r="N1350" s="128" t="s">
        <v>681</v>
      </c>
      <c r="O1350">
        <v>4</v>
      </c>
      <c r="P1350" s="128" t="s">
        <v>682</v>
      </c>
      <c r="Q1350">
        <v>1</v>
      </c>
      <c r="R1350" s="128" t="s">
        <v>28</v>
      </c>
      <c r="S1350">
        <v>8</v>
      </c>
      <c r="T1350" s="128" t="s">
        <v>36</v>
      </c>
      <c r="U1350">
        <v>22.3</v>
      </c>
      <c r="V1350">
        <v>16.3</v>
      </c>
    </row>
    <row r="1351" spans="1:22" x14ac:dyDescent="0.25">
      <c r="A1351" s="128" t="s">
        <v>4692</v>
      </c>
      <c r="B1351">
        <v>11</v>
      </c>
      <c r="C1351">
        <v>5</v>
      </c>
      <c r="D1351">
        <v>7</v>
      </c>
      <c r="E1351" s="128" t="s">
        <v>4672</v>
      </c>
      <c r="F1351" s="128" t="s">
        <v>24</v>
      </c>
      <c r="G1351">
        <v>661</v>
      </c>
      <c r="H1351" s="128" t="s">
        <v>2691</v>
      </c>
      <c r="I1351">
        <v>333</v>
      </c>
      <c r="J1351" s="128" t="s">
        <v>177</v>
      </c>
      <c r="K1351">
        <v>10</v>
      </c>
      <c r="L1351">
        <v>15</v>
      </c>
      <c r="M1351" s="128" t="s">
        <v>357</v>
      </c>
      <c r="N1351" s="128" t="s">
        <v>681</v>
      </c>
      <c r="O1351">
        <v>4</v>
      </c>
      <c r="P1351" s="128" t="s">
        <v>682</v>
      </c>
      <c r="Q1351">
        <v>1</v>
      </c>
      <c r="R1351" s="128" t="s">
        <v>28</v>
      </c>
      <c r="S1351">
        <v>3</v>
      </c>
      <c r="T1351" s="128" t="s">
        <v>31</v>
      </c>
      <c r="U1351">
        <v>4.5999999999999996</v>
      </c>
      <c r="V1351">
        <v>3.2</v>
      </c>
    </row>
    <row r="1352" spans="1:22" x14ac:dyDescent="0.25">
      <c r="A1352" s="128" t="s">
        <v>4693</v>
      </c>
      <c r="B1352">
        <v>11</v>
      </c>
      <c r="C1352">
        <v>5</v>
      </c>
      <c r="D1352">
        <v>7</v>
      </c>
      <c r="E1352" s="128" t="s">
        <v>4672</v>
      </c>
      <c r="F1352" s="128" t="s">
        <v>24</v>
      </c>
      <c r="G1352">
        <v>661</v>
      </c>
      <c r="H1352" s="128" t="s">
        <v>2691</v>
      </c>
      <c r="I1352">
        <v>333</v>
      </c>
      <c r="J1352" s="128" t="s">
        <v>177</v>
      </c>
      <c r="K1352">
        <v>10</v>
      </c>
      <c r="L1352">
        <v>15</v>
      </c>
      <c r="M1352" s="128" t="s">
        <v>357</v>
      </c>
      <c r="N1352" s="128" t="s">
        <v>681</v>
      </c>
      <c r="O1352">
        <v>4</v>
      </c>
      <c r="P1352" s="128" t="s">
        <v>682</v>
      </c>
      <c r="Q1352">
        <v>1</v>
      </c>
      <c r="R1352" s="128" t="s">
        <v>28</v>
      </c>
      <c r="S1352">
        <v>4</v>
      </c>
      <c r="T1352" s="128" t="s">
        <v>32</v>
      </c>
      <c r="U1352">
        <v>6.2</v>
      </c>
      <c r="V1352">
        <v>4.7</v>
      </c>
    </row>
    <row r="1353" spans="1:22" x14ac:dyDescent="0.25">
      <c r="A1353" s="128" t="s">
        <v>4694</v>
      </c>
      <c r="B1353">
        <v>11</v>
      </c>
      <c r="C1353">
        <v>5</v>
      </c>
      <c r="D1353">
        <v>7</v>
      </c>
      <c r="E1353" s="128" t="s">
        <v>4672</v>
      </c>
      <c r="F1353" s="128" t="s">
        <v>24</v>
      </c>
      <c r="G1353">
        <v>661</v>
      </c>
      <c r="H1353" s="128" t="s">
        <v>2691</v>
      </c>
      <c r="I1353">
        <v>333</v>
      </c>
      <c r="J1353" s="128" t="s">
        <v>177</v>
      </c>
      <c r="K1353">
        <v>10</v>
      </c>
      <c r="L1353">
        <v>15</v>
      </c>
      <c r="M1353" s="128" t="s">
        <v>357</v>
      </c>
      <c r="N1353" s="128" t="s">
        <v>681</v>
      </c>
      <c r="O1353">
        <v>4</v>
      </c>
      <c r="P1353" s="128" t="s">
        <v>682</v>
      </c>
      <c r="Q1353">
        <v>1</v>
      </c>
      <c r="R1353" s="128" t="s">
        <v>28</v>
      </c>
      <c r="S1353">
        <v>6</v>
      </c>
      <c r="T1353" s="128" t="s">
        <v>34</v>
      </c>
      <c r="U1353">
        <v>3.3</v>
      </c>
      <c r="V1353">
        <v>2.7</v>
      </c>
    </row>
    <row r="1354" spans="1:22" x14ac:dyDescent="0.25">
      <c r="A1354" s="128" t="s">
        <v>4695</v>
      </c>
      <c r="B1354">
        <v>11</v>
      </c>
      <c r="C1354">
        <v>5</v>
      </c>
      <c r="D1354">
        <v>7</v>
      </c>
      <c r="E1354" s="128" t="s">
        <v>4672</v>
      </c>
      <c r="F1354" s="128" t="s">
        <v>24</v>
      </c>
      <c r="G1354">
        <v>661</v>
      </c>
      <c r="H1354" s="128" t="s">
        <v>2691</v>
      </c>
      <c r="I1354">
        <v>333</v>
      </c>
      <c r="J1354" s="128" t="s">
        <v>177</v>
      </c>
      <c r="K1354">
        <v>10</v>
      </c>
      <c r="L1354">
        <v>15</v>
      </c>
      <c r="M1354" s="128" t="s">
        <v>357</v>
      </c>
      <c r="N1354" s="128" t="s">
        <v>681</v>
      </c>
      <c r="O1354">
        <v>4</v>
      </c>
      <c r="P1354" s="128" t="s">
        <v>682</v>
      </c>
      <c r="Q1354">
        <v>1</v>
      </c>
      <c r="R1354" s="128" t="s">
        <v>28</v>
      </c>
      <c r="S1354">
        <v>2</v>
      </c>
      <c r="T1354" s="128" t="s">
        <v>30</v>
      </c>
      <c r="U1354">
        <v>4.5</v>
      </c>
      <c r="V1354">
        <v>4</v>
      </c>
    </row>
    <row r="1355" spans="1:22" x14ac:dyDescent="0.25">
      <c r="A1355" s="128" t="s">
        <v>4696</v>
      </c>
      <c r="B1355">
        <v>11</v>
      </c>
      <c r="C1355">
        <v>5</v>
      </c>
      <c r="D1355">
        <v>7</v>
      </c>
      <c r="E1355" s="128" t="s">
        <v>4672</v>
      </c>
      <c r="F1355" s="128" t="s">
        <v>24</v>
      </c>
      <c r="G1355">
        <v>661</v>
      </c>
      <c r="H1355" s="128" t="s">
        <v>2691</v>
      </c>
      <c r="I1355">
        <v>333</v>
      </c>
      <c r="J1355" s="128" t="s">
        <v>177</v>
      </c>
      <c r="K1355">
        <v>10</v>
      </c>
      <c r="L1355">
        <v>15</v>
      </c>
      <c r="M1355" s="128" t="s">
        <v>357</v>
      </c>
      <c r="N1355" s="128" t="s">
        <v>681</v>
      </c>
      <c r="O1355">
        <v>4</v>
      </c>
      <c r="P1355" s="128" t="s">
        <v>682</v>
      </c>
      <c r="Q1355">
        <v>1</v>
      </c>
      <c r="R1355" s="128" t="s">
        <v>28</v>
      </c>
      <c r="S1355">
        <v>5</v>
      </c>
      <c r="T1355" s="128" t="s">
        <v>33</v>
      </c>
      <c r="U1355">
        <v>3</v>
      </c>
      <c r="V1355">
        <v>2.9</v>
      </c>
    </row>
    <row r="1356" spans="1:22" x14ac:dyDescent="0.25">
      <c r="A1356" s="128" t="s">
        <v>4697</v>
      </c>
      <c r="B1356">
        <v>11</v>
      </c>
      <c r="C1356">
        <v>5</v>
      </c>
      <c r="D1356">
        <v>7</v>
      </c>
      <c r="E1356" s="128" t="s">
        <v>4672</v>
      </c>
      <c r="F1356" s="128" t="s">
        <v>24</v>
      </c>
      <c r="G1356">
        <v>661</v>
      </c>
      <c r="H1356" s="128" t="s">
        <v>2691</v>
      </c>
      <c r="I1356">
        <v>333</v>
      </c>
      <c r="J1356" s="128" t="s">
        <v>177</v>
      </c>
      <c r="K1356">
        <v>10</v>
      </c>
      <c r="L1356">
        <v>15</v>
      </c>
      <c r="M1356" s="128" t="s">
        <v>357</v>
      </c>
      <c r="N1356" s="128" t="s">
        <v>681</v>
      </c>
      <c r="O1356">
        <v>4</v>
      </c>
      <c r="P1356" s="128" t="s">
        <v>682</v>
      </c>
      <c r="Q1356">
        <v>1</v>
      </c>
      <c r="R1356" s="128" t="s">
        <v>28</v>
      </c>
      <c r="S1356">
        <v>1</v>
      </c>
      <c r="T1356" s="128" t="s">
        <v>29</v>
      </c>
      <c r="U1356">
        <v>8.5</v>
      </c>
      <c r="V1356">
        <v>4.8</v>
      </c>
    </row>
    <row r="1357" spans="1:22" x14ac:dyDescent="0.25">
      <c r="A1357" s="128" t="s">
        <v>4698</v>
      </c>
      <c r="B1357">
        <v>11</v>
      </c>
      <c r="C1357">
        <v>5</v>
      </c>
      <c r="D1357">
        <v>7</v>
      </c>
      <c r="E1357" s="128" t="s">
        <v>4672</v>
      </c>
      <c r="F1357" s="128" t="s">
        <v>24</v>
      </c>
      <c r="G1357">
        <v>661</v>
      </c>
      <c r="H1357" s="128" t="s">
        <v>2691</v>
      </c>
      <c r="I1357">
        <v>333</v>
      </c>
      <c r="J1357" s="128" t="s">
        <v>177</v>
      </c>
      <c r="K1357">
        <v>10</v>
      </c>
      <c r="L1357">
        <v>15</v>
      </c>
      <c r="M1357" s="128" t="s">
        <v>357</v>
      </c>
      <c r="N1357" s="128" t="s">
        <v>681</v>
      </c>
      <c r="O1357">
        <v>4</v>
      </c>
      <c r="P1357" s="128" t="s">
        <v>682</v>
      </c>
      <c r="Q1357">
        <v>1</v>
      </c>
      <c r="R1357" s="128" t="s">
        <v>28</v>
      </c>
      <c r="S1357">
        <v>7</v>
      </c>
      <c r="T1357" s="128" t="s">
        <v>35</v>
      </c>
      <c r="U1357">
        <v>24</v>
      </c>
      <c r="V1357">
        <v>14.8</v>
      </c>
    </row>
    <row r="1358" spans="1:22" x14ac:dyDescent="0.25">
      <c r="A1358" s="128" t="s">
        <v>4699</v>
      </c>
      <c r="B1358">
        <v>11</v>
      </c>
      <c r="C1358">
        <v>5</v>
      </c>
      <c r="D1358">
        <v>7</v>
      </c>
      <c r="E1358" s="128" t="s">
        <v>4672</v>
      </c>
      <c r="F1358" s="128" t="s">
        <v>24</v>
      </c>
      <c r="G1358">
        <v>661</v>
      </c>
      <c r="H1358" s="128" t="s">
        <v>2691</v>
      </c>
      <c r="I1358">
        <v>333</v>
      </c>
      <c r="J1358" s="128" t="s">
        <v>177</v>
      </c>
      <c r="K1358">
        <v>10</v>
      </c>
      <c r="L1358">
        <v>15</v>
      </c>
      <c r="M1358" s="128" t="s">
        <v>357</v>
      </c>
      <c r="N1358" s="128" t="s">
        <v>681</v>
      </c>
      <c r="O1358">
        <v>4</v>
      </c>
      <c r="P1358" s="128" t="s">
        <v>682</v>
      </c>
      <c r="Q1358">
        <v>1</v>
      </c>
      <c r="R1358" s="128" t="s">
        <v>28</v>
      </c>
      <c r="S1358">
        <v>8</v>
      </c>
      <c r="T1358" s="128" t="s">
        <v>36</v>
      </c>
      <c r="U1358">
        <v>30.3</v>
      </c>
      <c r="V1358">
        <v>18.8</v>
      </c>
    </row>
    <row r="1359" spans="1:22" x14ac:dyDescent="0.25">
      <c r="A1359" s="128" t="s">
        <v>4700</v>
      </c>
      <c r="B1359">
        <v>11</v>
      </c>
      <c r="C1359">
        <v>5</v>
      </c>
      <c r="D1359">
        <v>7</v>
      </c>
      <c r="E1359" s="128" t="s">
        <v>4672</v>
      </c>
      <c r="F1359" s="128" t="s">
        <v>24</v>
      </c>
      <c r="G1359">
        <v>660</v>
      </c>
      <c r="H1359" s="128" t="s">
        <v>2692</v>
      </c>
      <c r="I1359">
        <v>285</v>
      </c>
      <c r="J1359" s="128" t="s">
        <v>179</v>
      </c>
      <c r="K1359">
        <v>10</v>
      </c>
      <c r="L1359">
        <v>15</v>
      </c>
      <c r="M1359" s="128" t="s">
        <v>357</v>
      </c>
      <c r="N1359" s="128" t="s">
        <v>681</v>
      </c>
      <c r="O1359">
        <v>4</v>
      </c>
      <c r="P1359" s="128" t="s">
        <v>682</v>
      </c>
      <c r="Q1359">
        <v>1</v>
      </c>
      <c r="R1359" s="128" t="s">
        <v>28</v>
      </c>
      <c r="S1359">
        <v>3</v>
      </c>
      <c r="T1359" s="128" t="s">
        <v>31</v>
      </c>
      <c r="U1359">
        <v>3.3</v>
      </c>
      <c r="V1359">
        <v>2.7</v>
      </c>
    </row>
    <row r="1360" spans="1:22" x14ac:dyDescent="0.25">
      <c r="A1360" s="128" t="s">
        <v>4701</v>
      </c>
      <c r="B1360">
        <v>11</v>
      </c>
      <c r="C1360">
        <v>5</v>
      </c>
      <c r="D1360">
        <v>7</v>
      </c>
      <c r="E1360" s="128" t="s">
        <v>4672</v>
      </c>
      <c r="F1360" s="128" t="s">
        <v>24</v>
      </c>
      <c r="G1360">
        <v>660</v>
      </c>
      <c r="H1360" s="128" t="s">
        <v>2692</v>
      </c>
      <c r="I1360">
        <v>285</v>
      </c>
      <c r="J1360" s="128" t="s">
        <v>179</v>
      </c>
      <c r="K1360">
        <v>10</v>
      </c>
      <c r="L1360">
        <v>15</v>
      </c>
      <c r="M1360" s="128" t="s">
        <v>357</v>
      </c>
      <c r="N1360" s="128" t="s">
        <v>681</v>
      </c>
      <c r="O1360">
        <v>4</v>
      </c>
      <c r="P1360" s="128" t="s">
        <v>682</v>
      </c>
      <c r="Q1360">
        <v>1</v>
      </c>
      <c r="R1360" s="128" t="s">
        <v>28</v>
      </c>
      <c r="S1360">
        <v>4</v>
      </c>
      <c r="T1360" s="128" t="s">
        <v>32</v>
      </c>
      <c r="U1360">
        <v>4.8</v>
      </c>
      <c r="V1360">
        <v>3.6</v>
      </c>
    </row>
    <row r="1361" spans="1:22" x14ac:dyDescent="0.25">
      <c r="A1361" s="128" t="s">
        <v>4702</v>
      </c>
      <c r="B1361">
        <v>11</v>
      </c>
      <c r="C1361">
        <v>5</v>
      </c>
      <c r="D1361">
        <v>7</v>
      </c>
      <c r="E1361" s="128" t="s">
        <v>4672</v>
      </c>
      <c r="F1361" s="128" t="s">
        <v>24</v>
      </c>
      <c r="G1361">
        <v>660</v>
      </c>
      <c r="H1361" s="128" t="s">
        <v>2692</v>
      </c>
      <c r="I1361">
        <v>285</v>
      </c>
      <c r="J1361" s="128" t="s">
        <v>179</v>
      </c>
      <c r="K1361">
        <v>10</v>
      </c>
      <c r="L1361">
        <v>15</v>
      </c>
      <c r="M1361" s="128" t="s">
        <v>357</v>
      </c>
      <c r="N1361" s="128" t="s">
        <v>681</v>
      </c>
      <c r="O1361">
        <v>4</v>
      </c>
      <c r="P1361" s="128" t="s">
        <v>682</v>
      </c>
      <c r="Q1361">
        <v>1</v>
      </c>
      <c r="R1361" s="128" t="s">
        <v>28</v>
      </c>
      <c r="S1361">
        <v>6</v>
      </c>
      <c r="T1361" s="128" t="s">
        <v>34</v>
      </c>
      <c r="U1361">
        <v>2.8</v>
      </c>
      <c r="V1361">
        <v>2.7</v>
      </c>
    </row>
    <row r="1362" spans="1:22" x14ac:dyDescent="0.25">
      <c r="A1362" s="128" t="s">
        <v>4703</v>
      </c>
      <c r="B1362">
        <v>11</v>
      </c>
      <c r="C1362">
        <v>5</v>
      </c>
      <c r="D1362">
        <v>7</v>
      </c>
      <c r="E1362" s="128" t="s">
        <v>4672</v>
      </c>
      <c r="F1362" s="128" t="s">
        <v>24</v>
      </c>
      <c r="G1362">
        <v>660</v>
      </c>
      <c r="H1362" s="128" t="s">
        <v>2692</v>
      </c>
      <c r="I1362">
        <v>285</v>
      </c>
      <c r="J1362" s="128" t="s">
        <v>179</v>
      </c>
      <c r="K1362">
        <v>10</v>
      </c>
      <c r="L1362">
        <v>15</v>
      </c>
      <c r="M1362" s="128" t="s">
        <v>357</v>
      </c>
      <c r="N1362" s="128" t="s">
        <v>681</v>
      </c>
      <c r="O1362">
        <v>4</v>
      </c>
      <c r="P1362" s="128" t="s">
        <v>682</v>
      </c>
      <c r="Q1362">
        <v>1</v>
      </c>
      <c r="R1362" s="128" t="s">
        <v>28</v>
      </c>
      <c r="S1362">
        <v>2</v>
      </c>
      <c r="T1362" s="128" t="s">
        <v>30</v>
      </c>
      <c r="U1362">
        <v>3.2</v>
      </c>
      <c r="V1362">
        <v>3.4</v>
      </c>
    </row>
    <row r="1363" spans="1:22" x14ac:dyDescent="0.25">
      <c r="A1363" s="128" t="s">
        <v>4704</v>
      </c>
      <c r="B1363">
        <v>11</v>
      </c>
      <c r="C1363">
        <v>5</v>
      </c>
      <c r="D1363">
        <v>7</v>
      </c>
      <c r="E1363" s="128" t="s">
        <v>4672</v>
      </c>
      <c r="F1363" s="128" t="s">
        <v>24</v>
      </c>
      <c r="G1363">
        <v>660</v>
      </c>
      <c r="H1363" s="128" t="s">
        <v>2692</v>
      </c>
      <c r="I1363">
        <v>285</v>
      </c>
      <c r="J1363" s="128" t="s">
        <v>179</v>
      </c>
      <c r="K1363">
        <v>10</v>
      </c>
      <c r="L1363">
        <v>15</v>
      </c>
      <c r="M1363" s="128" t="s">
        <v>357</v>
      </c>
      <c r="N1363" s="128" t="s">
        <v>681</v>
      </c>
      <c r="O1363">
        <v>4</v>
      </c>
      <c r="P1363" s="128" t="s">
        <v>682</v>
      </c>
      <c r="Q1363">
        <v>1</v>
      </c>
      <c r="R1363" s="128" t="s">
        <v>28</v>
      </c>
      <c r="S1363">
        <v>5</v>
      </c>
      <c r="T1363" s="128" t="s">
        <v>33</v>
      </c>
      <c r="U1363">
        <v>2</v>
      </c>
      <c r="V1363">
        <v>2.2999999999999998</v>
      </c>
    </row>
    <row r="1364" spans="1:22" x14ac:dyDescent="0.25">
      <c r="A1364" s="128" t="s">
        <v>4705</v>
      </c>
      <c r="B1364">
        <v>11</v>
      </c>
      <c r="C1364">
        <v>5</v>
      </c>
      <c r="D1364">
        <v>7</v>
      </c>
      <c r="E1364" s="128" t="s">
        <v>4672</v>
      </c>
      <c r="F1364" s="128" t="s">
        <v>24</v>
      </c>
      <c r="G1364">
        <v>660</v>
      </c>
      <c r="H1364" s="128" t="s">
        <v>2692</v>
      </c>
      <c r="I1364">
        <v>285</v>
      </c>
      <c r="J1364" s="128" t="s">
        <v>179</v>
      </c>
      <c r="K1364">
        <v>10</v>
      </c>
      <c r="L1364">
        <v>15</v>
      </c>
      <c r="M1364" s="128" t="s">
        <v>357</v>
      </c>
      <c r="N1364" s="128" t="s">
        <v>681</v>
      </c>
      <c r="O1364">
        <v>4</v>
      </c>
      <c r="P1364" s="128" t="s">
        <v>682</v>
      </c>
      <c r="Q1364">
        <v>1</v>
      </c>
      <c r="R1364" s="128" t="s">
        <v>28</v>
      </c>
      <c r="S1364">
        <v>1</v>
      </c>
      <c r="T1364" s="128" t="s">
        <v>29</v>
      </c>
      <c r="U1364">
        <v>6.2</v>
      </c>
      <c r="V1364">
        <v>4.4000000000000004</v>
      </c>
    </row>
    <row r="1365" spans="1:22" x14ac:dyDescent="0.25">
      <c r="A1365" s="128" t="s">
        <v>4706</v>
      </c>
      <c r="B1365">
        <v>11</v>
      </c>
      <c r="C1365">
        <v>5</v>
      </c>
      <c r="D1365">
        <v>7</v>
      </c>
      <c r="E1365" s="128" t="s">
        <v>4672</v>
      </c>
      <c r="F1365" s="128" t="s">
        <v>24</v>
      </c>
      <c r="G1365">
        <v>660</v>
      </c>
      <c r="H1365" s="128" t="s">
        <v>2692</v>
      </c>
      <c r="I1365">
        <v>285</v>
      </c>
      <c r="J1365" s="128" t="s">
        <v>179</v>
      </c>
      <c r="K1365">
        <v>10</v>
      </c>
      <c r="L1365">
        <v>15</v>
      </c>
      <c r="M1365" s="128" t="s">
        <v>357</v>
      </c>
      <c r="N1365" s="128" t="s">
        <v>681</v>
      </c>
      <c r="O1365">
        <v>4</v>
      </c>
      <c r="P1365" s="128" t="s">
        <v>682</v>
      </c>
      <c r="Q1365">
        <v>1</v>
      </c>
      <c r="R1365" s="128" t="s">
        <v>28</v>
      </c>
      <c r="S1365">
        <v>7</v>
      </c>
      <c r="T1365" s="128" t="s">
        <v>35</v>
      </c>
      <c r="U1365">
        <v>17.5</v>
      </c>
      <c r="V1365">
        <v>13.3</v>
      </c>
    </row>
    <row r="1366" spans="1:22" x14ac:dyDescent="0.25">
      <c r="A1366" s="128" t="s">
        <v>4707</v>
      </c>
      <c r="B1366">
        <v>11</v>
      </c>
      <c r="C1366">
        <v>5</v>
      </c>
      <c r="D1366">
        <v>7</v>
      </c>
      <c r="E1366" s="128" t="s">
        <v>4672</v>
      </c>
      <c r="F1366" s="128" t="s">
        <v>24</v>
      </c>
      <c r="G1366">
        <v>660</v>
      </c>
      <c r="H1366" s="128" t="s">
        <v>2692</v>
      </c>
      <c r="I1366">
        <v>285</v>
      </c>
      <c r="J1366" s="128" t="s">
        <v>179</v>
      </c>
      <c r="K1366">
        <v>10</v>
      </c>
      <c r="L1366">
        <v>15</v>
      </c>
      <c r="M1366" s="128" t="s">
        <v>357</v>
      </c>
      <c r="N1366" s="128" t="s">
        <v>681</v>
      </c>
      <c r="O1366">
        <v>4</v>
      </c>
      <c r="P1366" s="128" t="s">
        <v>682</v>
      </c>
      <c r="Q1366">
        <v>1</v>
      </c>
      <c r="R1366" s="128" t="s">
        <v>28</v>
      </c>
      <c r="S1366">
        <v>8</v>
      </c>
      <c r="T1366" s="128" t="s">
        <v>36</v>
      </c>
      <c r="U1366">
        <v>22.3</v>
      </c>
      <c r="V1366">
        <v>16.3</v>
      </c>
    </row>
    <row r="1367" spans="1:22" x14ac:dyDescent="0.25">
      <c r="A1367" s="128" t="s">
        <v>4708</v>
      </c>
      <c r="B1367">
        <v>12</v>
      </c>
      <c r="C1367">
        <v>6</v>
      </c>
      <c r="D1367">
        <v>7</v>
      </c>
      <c r="E1367" s="128" t="s">
        <v>4672</v>
      </c>
      <c r="F1367" s="128" t="s">
        <v>24</v>
      </c>
      <c r="G1367">
        <v>661</v>
      </c>
      <c r="H1367" s="128" t="s">
        <v>2691</v>
      </c>
      <c r="I1367">
        <v>333</v>
      </c>
      <c r="J1367" s="128" t="s">
        <v>177</v>
      </c>
      <c r="K1367">
        <v>10</v>
      </c>
      <c r="L1367">
        <v>15</v>
      </c>
      <c r="M1367" s="128" t="s">
        <v>357</v>
      </c>
      <c r="N1367" s="128" t="s">
        <v>681</v>
      </c>
      <c r="O1367">
        <v>4</v>
      </c>
      <c r="P1367" s="128" t="s">
        <v>682</v>
      </c>
      <c r="Q1367">
        <v>1</v>
      </c>
      <c r="R1367" s="128" t="s">
        <v>28</v>
      </c>
      <c r="S1367">
        <v>3</v>
      </c>
      <c r="T1367" s="128" t="s">
        <v>31</v>
      </c>
      <c r="U1367">
        <v>4.5999999999999996</v>
      </c>
      <c r="V1367">
        <v>3.2</v>
      </c>
    </row>
    <row r="1368" spans="1:22" x14ac:dyDescent="0.25">
      <c r="A1368" s="128" t="s">
        <v>4709</v>
      </c>
      <c r="B1368">
        <v>12</v>
      </c>
      <c r="C1368">
        <v>6</v>
      </c>
      <c r="D1368">
        <v>7</v>
      </c>
      <c r="E1368" s="128" t="s">
        <v>4672</v>
      </c>
      <c r="F1368" s="128" t="s">
        <v>24</v>
      </c>
      <c r="G1368">
        <v>661</v>
      </c>
      <c r="H1368" s="128" t="s">
        <v>2691</v>
      </c>
      <c r="I1368">
        <v>333</v>
      </c>
      <c r="J1368" s="128" t="s">
        <v>177</v>
      </c>
      <c r="K1368">
        <v>10</v>
      </c>
      <c r="L1368">
        <v>15</v>
      </c>
      <c r="M1368" s="128" t="s">
        <v>357</v>
      </c>
      <c r="N1368" s="128" t="s">
        <v>681</v>
      </c>
      <c r="O1368">
        <v>4</v>
      </c>
      <c r="P1368" s="128" t="s">
        <v>682</v>
      </c>
      <c r="Q1368">
        <v>1</v>
      </c>
      <c r="R1368" s="128" t="s">
        <v>28</v>
      </c>
      <c r="S1368">
        <v>4</v>
      </c>
      <c r="T1368" s="128" t="s">
        <v>32</v>
      </c>
      <c r="U1368">
        <v>6.2</v>
      </c>
      <c r="V1368">
        <v>4.7</v>
      </c>
    </row>
    <row r="1369" spans="1:22" x14ac:dyDescent="0.25">
      <c r="A1369" s="128" t="s">
        <v>4710</v>
      </c>
      <c r="B1369">
        <v>12</v>
      </c>
      <c r="C1369">
        <v>6</v>
      </c>
      <c r="D1369">
        <v>7</v>
      </c>
      <c r="E1369" s="128" t="s">
        <v>4672</v>
      </c>
      <c r="F1369" s="128" t="s">
        <v>24</v>
      </c>
      <c r="G1369">
        <v>661</v>
      </c>
      <c r="H1369" s="128" t="s">
        <v>2691</v>
      </c>
      <c r="I1369">
        <v>333</v>
      </c>
      <c r="J1369" s="128" t="s">
        <v>177</v>
      </c>
      <c r="K1369">
        <v>10</v>
      </c>
      <c r="L1369">
        <v>15</v>
      </c>
      <c r="M1369" s="128" t="s">
        <v>357</v>
      </c>
      <c r="N1369" s="128" t="s">
        <v>681</v>
      </c>
      <c r="O1369">
        <v>4</v>
      </c>
      <c r="P1369" s="128" t="s">
        <v>682</v>
      </c>
      <c r="Q1369">
        <v>1</v>
      </c>
      <c r="R1369" s="128" t="s">
        <v>28</v>
      </c>
      <c r="S1369">
        <v>6</v>
      </c>
      <c r="T1369" s="128" t="s">
        <v>34</v>
      </c>
      <c r="U1369">
        <v>3.3</v>
      </c>
      <c r="V1369">
        <v>2.7</v>
      </c>
    </row>
    <row r="1370" spans="1:22" x14ac:dyDescent="0.25">
      <c r="A1370" s="128" t="s">
        <v>4711</v>
      </c>
      <c r="B1370">
        <v>12</v>
      </c>
      <c r="C1370">
        <v>6</v>
      </c>
      <c r="D1370">
        <v>7</v>
      </c>
      <c r="E1370" s="128" t="s">
        <v>4672</v>
      </c>
      <c r="F1370" s="128" t="s">
        <v>24</v>
      </c>
      <c r="G1370">
        <v>661</v>
      </c>
      <c r="H1370" s="128" t="s">
        <v>2691</v>
      </c>
      <c r="I1370">
        <v>333</v>
      </c>
      <c r="J1370" s="128" t="s">
        <v>177</v>
      </c>
      <c r="K1370">
        <v>10</v>
      </c>
      <c r="L1370">
        <v>15</v>
      </c>
      <c r="M1370" s="128" t="s">
        <v>357</v>
      </c>
      <c r="N1370" s="128" t="s">
        <v>681</v>
      </c>
      <c r="O1370">
        <v>4</v>
      </c>
      <c r="P1370" s="128" t="s">
        <v>682</v>
      </c>
      <c r="Q1370">
        <v>1</v>
      </c>
      <c r="R1370" s="128" t="s">
        <v>28</v>
      </c>
      <c r="S1370">
        <v>2</v>
      </c>
      <c r="T1370" s="128" t="s">
        <v>30</v>
      </c>
      <c r="U1370">
        <v>4.5</v>
      </c>
      <c r="V1370">
        <v>4</v>
      </c>
    </row>
    <row r="1371" spans="1:22" x14ac:dyDescent="0.25">
      <c r="A1371" s="128" t="s">
        <v>4712</v>
      </c>
      <c r="B1371">
        <v>12</v>
      </c>
      <c r="C1371">
        <v>6</v>
      </c>
      <c r="D1371">
        <v>7</v>
      </c>
      <c r="E1371" s="128" t="s">
        <v>4672</v>
      </c>
      <c r="F1371" s="128" t="s">
        <v>24</v>
      </c>
      <c r="G1371">
        <v>661</v>
      </c>
      <c r="H1371" s="128" t="s">
        <v>2691</v>
      </c>
      <c r="I1371">
        <v>333</v>
      </c>
      <c r="J1371" s="128" t="s">
        <v>177</v>
      </c>
      <c r="K1371">
        <v>10</v>
      </c>
      <c r="L1371">
        <v>15</v>
      </c>
      <c r="M1371" s="128" t="s">
        <v>357</v>
      </c>
      <c r="N1371" s="128" t="s">
        <v>681</v>
      </c>
      <c r="O1371">
        <v>4</v>
      </c>
      <c r="P1371" s="128" t="s">
        <v>682</v>
      </c>
      <c r="Q1371">
        <v>1</v>
      </c>
      <c r="R1371" s="128" t="s">
        <v>28</v>
      </c>
      <c r="S1371">
        <v>5</v>
      </c>
      <c r="T1371" s="128" t="s">
        <v>33</v>
      </c>
      <c r="U1371">
        <v>3</v>
      </c>
      <c r="V1371">
        <v>2.9</v>
      </c>
    </row>
    <row r="1372" spans="1:22" x14ac:dyDescent="0.25">
      <c r="A1372" s="128" t="s">
        <v>4713</v>
      </c>
      <c r="B1372">
        <v>12</v>
      </c>
      <c r="C1372">
        <v>6</v>
      </c>
      <c r="D1372">
        <v>7</v>
      </c>
      <c r="E1372" s="128" t="s">
        <v>4672</v>
      </c>
      <c r="F1372" s="128" t="s">
        <v>24</v>
      </c>
      <c r="G1372">
        <v>661</v>
      </c>
      <c r="H1372" s="128" t="s">
        <v>2691</v>
      </c>
      <c r="I1372">
        <v>333</v>
      </c>
      <c r="J1372" s="128" t="s">
        <v>177</v>
      </c>
      <c r="K1372">
        <v>10</v>
      </c>
      <c r="L1372">
        <v>15</v>
      </c>
      <c r="M1372" s="128" t="s">
        <v>357</v>
      </c>
      <c r="N1372" s="128" t="s">
        <v>681</v>
      </c>
      <c r="O1372">
        <v>4</v>
      </c>
      <c r="P1372" s="128" t="s">
        <v>682</v>
      </c>
      <c r="Q1372">
        <v>1</v>
      </c>
      <c r="R1372" s="128" t="s">
        <v>28</v>
      </c>
      <c r="S1372">
        <v>1</v>
      </c>
      <c r="T1372" s="128" t="s">
        <v>29</v>
      </c>
      <c r="U1372">
        <v>8.5</v>
      </c>
      <c r="V1372">
        <v>4.8</v>
      </c>
    </row>
    <row r="1373" spans="1:22" x14ac:dyDescent="0.25">
      <c r="A1373" s="128" t="s">
        <v>4714</v>
      </c>
      <c r="B1373">
        <v>12</v>
      </c>
      <c r="C1373">
        <v>6</v>
      </c>
      <c r="D1373">
        <v>7</v>
      </c>
      <c r="E1373" s="128" t="s">
        <v>4672</v>
      </c>
      <c r="F1373" s="128" t="s">
        <v>24</v>
      </c>
      <c r="G1373">
        <v>661</v>
      </c>
      <c r="H1373" s="128" t="s">
        <v>2691</v>
      </c>
      <c r="I1373">
        <v>333</v>
      </c>
      <c r="J1373" s="128" t="s">
        <v>177</v>
      </c>
      <c r="K1373">
        <v>10</v>
      </c>
      <c r="L1373">
        <v>15</v>
      </c>
      <c r="M1373" s="128" t="s">
        <v>357</v>
      </c>
      <c r="N1373" s="128" t="s">
        <v>681</v>
      </c>
      <c r="O1373">
        <v>4</v>
      </c>
      <c r="P1373" s="128" t="s">
        <v>682</v>
      </c>
      <c r="Q1373">
        <v>1</v>
      </c>
      <c r="R1373" s="128" t="s">
        <v>28</v>
      </c>
      <c r="S1373">
        <v>7</v>
      </c>
      <c r="T1373" s="128" t="s">
        <v>35</v>
      </c>
      <c r="U1373">
        <v>24</v>
      </c>
      <c r="V1373">
        <v>14.8</v>
      </c>
    </row>
    <row r="1374" spans="1:22" x14ac:dyDescent="0.25">
      <c r="A1374" s="128" t="s">
        <v>4715</v>
      </c>
      <c r="B1374">
        <v>12</v>
      </c>
      <c r="C1374">
        <v>6</v>
      </c>
      <c r="D1374">
        <v>7</v>
      </c>
      <c r="E1374" s="128" t="s">
        <v>4672</v>
      </c>
      <c r="F1374" s="128" t="s">
        <v>24</v>
      </c>
      <c r="G1374">
        <v>661</v>
      </c>
      <c r="H1374" s="128" t="s">
        <v>2691</v>
      </c>
      <c r="I1374">
        <v>333</v>
      </c>
      <c r="J1374" s="128" t="s">
        <v>177</v>
      </c>
      <c r="K1374">
        <v>10</v>
      </c>
      <c r="L1374">
        <v>15</v>
      </c>
      <c r="M1374" s="128" t="s">
        <v>357</v>
      </c>
      <c r="N1374" s="128" t="s">
        <v>681</v>
      </c>
      <c r="O1374">
        <v>4</v>
      </c>
      <c r="P1374" s="128" t="s">
        <v>682</v>
      </c>
      <c r="Q1374">
        <v>1</v>
      </c>
      <c r="R1374" s="128" t="s">
        <v>28</v>
      </c>
      <c r="S1374">
        <v>8</v>
      </c>
      <c r="T1374" s="128" t="s">
        <v>36</v>
      </c>
      <c r="U1374">
        <v>30.3</v>
      </c>
      <c r="V1374">
        <v>18.8</v>
      </c>
    </row>
    <row r="1375" spans="1:22" x14ac:dyDescent="0.25">
      <c r="A1375" s="128" t="s">
        <v>4716</v>
      </c>
      <c r="B1375">
        <v>12</v>
      </c>
      <c r="C1375">
        <v>6</v>
      </c>
      <c r="D1375">
        <v>7</v>
      </c>
      <c r="E1375" s="128" t="s">
        <v>4672</v>
      </c>
      <c r="F1375" s="128" t="s">
        <v>24</v>
      </c>
      <c r="G1375">
        <v>660</v>
      </c>
      <c r="H1375" s="128" t="s">
        <v>2692</v>
      </c>
      <c r="I1375">
        <v>285</v>
      </c>
      <c r="J1375" s="128" t="s">
        <v>179</v>
      </c>
      <c r="K1375">
        <v>10</v>
      </c>
      <c r="L1375">
        <v>15</v>
      </c>
      <c r="M1375" s="128" t="s">
        <v>357</v>
      </c>
      <c r="N1375" s="128" t="s">
        <v>681</v>
      </c>
      <c r="O1375">
        <v>4</v>
      </c>
      <c r="P1375" s="128" t="s">
        <v>682</v>
      </c>
      <c r="Q1375">
        <v>1</v>
      </c>
      <c r="R1375" s="128" t="s">
        <v>28</v>
      </c>
      <c r="S1375">
        <v>3</v>
      </c>
      <c r="T1375" s="128" t="s">
        <v>31</v>
      </c>
      <c r="U1375">
        <v>3.3</v>
      </c>
      <c r="V1375">
        <v>2.7</v>
      </c>
    </row>
    <row r="1376" spans="1:22" x14ac:dyDescent="0.25">
      <c r="A1376" s="128" t="s">
        <v>4717</v>
      </c>
      <c r="B1376">
        <v>12</v>
      </c>
      <c r="C1376">
        <v>6</v>
      </c>
      <c r="D1376">
        <v>7</v>
      </c>
      <c r="E1376" s="128" t="s">
        <v>4672</v>
      </c>
      <c r="F1376" s="128" t="s">
        <v>24</v>
      </c>
      <c r="G1376">
        <v>660</v>
      </c>
      <c r="H1376" s="128" t="s">
        <v>2692</v>
      </c>
      <c r="I1376">
        <v>285</v>
      </c>
      <c r="J1376" s="128" t="s">
        <v>179</v>
      </c>
      <c r="K1376">
        <v>10</v>
      </c>
      <c r="L1376">
        <v>15</v>
      </c>
      <c r="M1376" s="128" t="s">
        <v>357</v>
      </c>
      <c r="N1376" s="128" t="s">
        <v>681</v>
      </c>
      <c r="O1376">
        <v>4</v>
      </c>
      <c r="P1376" s="128" t="s">
        <v>682</v>
      </c>
      <c r="Q1376">
        <v>1</v>
      </c>
      <c r="R1376" s="128" t="s">
        <v>28</v>
      </c>
      <c r="S1376">
        <v>4</v>
      </c>
      <c r="T1376" s="128" t="s">
        <v>32</v>
      </c>
      <c r="U1376">
        <v>4.8</v>
      </c>
      <c r="V1376">
        <v>3.6</v>
      </c>
    </row>
    <row r="1377" spans="1:22" x14ac:dyDescent="0.25">
      <c r="A1377" s="128" t="s">
        <v>4718</v>
      </c>
      <c r="B1377">
        <v>12</v>
      </c>
      <c r="C1377">
        <v>6</v>
      </c>
      <c r="D1377">
        <v>7</v>
      </c>
      <c r="E1377" s="128" t="s">
        <v>4672</v>
      </c>
      <c r="F1377" s="128" t="s">
        <v>24</v>
      </c>
      <c r="G1377">
        <v>660</v>
      </c>
      <c r="H1377" s="128" t="s">
        <v>2692</v>
      </c>
      <c r="I1377">
        <v>285</v>
      </c>
      <c r="J1377" s="128" t="s">
        <v>179</v>
      </c>
      <c r="K1377">
        <v>10</v>
      </c>
      <c r="L1377">
        <v>15</v>
      </c>
      <c r="M1377" s="128" t="s">
        <v>357</v>
      </c>
      <c r="N1377" s="128" t="s">
        <v>681</v>
      </c>
      <c r="O1377">
        <v>4</v>
      </c>
      <c r="P1377" s="128" t="s">
        <v>682</v>
      </c>
      <c r="Q1377">
        <v>1</v>
      </c>
      <c r="R1377" s="128" t="s">
        <v>28</v>
      </c>
      <c r="S1377">
        <v>6</v>
      </c>
      <c r="T1377" s="128" t="s">
        <v>34</v>
      </c>
      <c r="U1377">
        <v>2.8</v>
      </c>
      <c r="V1377">
        <v>2.7</v>
      </c>
    </row>
    <row r="1378" spans="1:22" x14ac:dyDescent="0.25">
      <c r="A1378" s="128" t="s">
        <v>4719</v>
      </c>
      <c r="B1378">
        <v>12</v>
      </c>
      <c r="C1378">
        <v>6</v>
      </c>
      <c r="D1378">
        <v>7</v>
      </c>
      <c r="E1378" s="128" t="s">
        <v>4672</v>
      </c>
      <c r="F1378" s="128" t="s">
        <v>24</v>
      </c>
      <c r="G1378">
        <v>660</v>
      </c>
      <c r="H1378" s="128" t="s">
        <v>2692</v>
      </c>
      <c r="I1378">
        <v>285</v>
      </c>
      <c r="J1378" s="128" t="s">
        <v>179</v>
      </c>
      <c r="K1378">
        <v>10</v>
      </c>
      <c r="L1378">
        <v>15</v>
      </c>
      <c r="M1378" s="128" t="s">
        <v>357</v>
      </c>
      <c r="N1378" s="128" t="s">
        <v>681</v>
      </c>
      <c r="O1378">
        <v>4</v>
      </c>
      <c r="P1378" s="128" t="s">
        <v>682</v>
      </c>
      <c r="Q1378">
        <v>1</v>
      </c>
      <c r="R1378" s="128" t="s">
        <v>28</v>
      </c>
      <c r="S1378">
        <v>2</v>
      </c>
      <c r="T1378" s="128" t="s">
        <v>30</v>
      </c>
      <c r="U1378">
        <v>3.2</v>
      </c>
      <c r="V1378">
        <v>3.4</v>
      </c>
    </row>
    <row r="1379" spans="1:22" x14ac:dyDescent="0.25">
      <c r="A1379" s="128" t="s">
        <v>4720</v>
      </c>
      <c r="B1379">
        <v>12</v>
      </c>
      <c r="C1379">
        <v>6</v>
      </c>
      <c r="D1379">
        <v>7</v>
      </c>
      <c r="E1379" s="128" t="s">
        <v>4672</v>
      </c>
      <c r="F1379" s="128" t="s">
        <v>24</v>
      </c>
      <c r="G1379">
        <v>660</v>
      </c>
      <c r="H1379" s="128" t="s">
        <v>2692</v>
      </c>
      <c r="I1379">
        <v>285</v>
      </c>
      <c r="J1379" s="128" t="s">
        <v>179</v>
      </c>
      <c r="K1379">
        <v>10</v>
      </c>
      <c r="L1379">
        <v>15</v>
      </c>
      <c r="M1379" s="128" t="s">
        <v>357</v>
      </c>
      <c r="N1379" s="128" t="s">
        <v>681</v>
      </c>
      <c r="O1379">
        <v>4</v>
      </c>
      <c r="P1379" s="128" t="s">
        <v>682</v>
      </c>
      <c r="Q1379">
        <v>1</v>
      </c>
      <c r="R1379" s="128" t="s">
        <v>28</v>
      </c>
      <c r="S1379">
        <v>5</v>
      </c>
      <c r="T1379" s="128" t="s">
        <v>33</v>
      </c>
      <c r="U1379">
        <v>2</v>
      </c>
      <c r="V1379">
        <v>2.2999999999999998</v>
      </c>
    </row>
    <row r="1380" spans="1:22" x14ac:dyDescent="0.25">
      <c r="A1380" s="128" t="s">
        <v>4721</v>
      </c>
      <c r="B1380">
        <v>12</v>
      </c>
      <c r="C1380">
        <v>6</v>
      </c>
      <c r="D1380">
        <v>7</v>
      </c>
      <c r="E1380" s="128" t="s">
        <v>4672</v>
      </c>
      <c r="F1380" s="128" t="s">
        <v>24</v>
      </c>
      <c r="G1380">
        <v>660</v>
      </c>
      <c r="H1380" s="128" t="s">
        <v>2692</v>
      </c>
      <c r="I1380">
        <v>285</v>
      </c>
      <c r="J1380" s="128" t="s">
        <v>179</v>
      </c>
      <c r="K1380">
        <v>10</v>
      </c>
      <c r="L1380">
        <v>15</v>
      </c>
      <c r="M1380" s="128" t="s">
        <v>357</v>
      </c>
      <c r="N1380" s="128" t="s">
        <v>681</v>
      </c>
      <c r="O1380">
        <v>4</v>
      </c>
      <c r="P1380" s="128" t="s">
        <v>682</v>
      </c>
      <c r="Q1380">
        <v>1</v>
      </c>
      <c r="R1380" s="128" t="s">
        <v>28</v>
      </c>
      <c r="S1380">
        <v>1</v>
      </c>
      <c r="T1380" s="128" t="s">
        <v>29</v>
      </c>
      <c r="U1380">
        <v>6.2</v>
      </c>
      <c r="V1380">
        <v>4.4000000000000004</v>
      </c>
    </row>
    <row r="1381" spans="1:22" x14ac:dyDescent="0.25">
      <c r="A1381" s="128" t="s">
        <v>4722</v>
      </c>
      <c r="B1381">
        <v>12</v>
      </c>
      <c r="C1381">
        <v>6</v>
      </c>
      <c r="D1381">
        <v>7</v>
      </c>
      <c r="E1381" s="128" t="s">
        <v>4672</v>
      </c>
      <c r="F1381" s="128" t="s">
        <v>24</v>
      </c>
      <c r="G1381">
        <v>660</v>
      </c>
      <c r="H1381" s="128" t="s">
        <v>2692</v>
      </c>
      <c r="I1381">
        <v>285</v>
      </c>
      <c r="J1381" s="128" t="s">
        <v>179</v>
      </c>
      <c r="K1381">
        <v>10</v>
      </c>
      <c r="L1381">
        <v>15</v>
      </c>
      <c r="M1381" s="128" t="s">
        <v>357</v>
      </c>
      <c r="N1381" s="128" t="s">
        <v>681</v>
      </c>
      <c r="O1381">
        <v>4</v>
      </c>
      <c r="P1381" s="128" t="s">
        <v>682</v>
      </c>
      <c r="Q1381">
        <v>1</v>
      </c>
      <c r="R1381" s="128" t="s">
        <v>28</v>
      </c>
      <c r="S1381">
        <v>7</v>
      </c>
      <c r="T1381" s="128" t="s">
        <v>35</v>
      </c>
      <c r="U1381">
        <v>17.5</v>
      </c>
      <c r="V1381">
        <v>13.3</v>
      </c>
    </row>
    <row r="1382" spans="1:22" x14ac:dyDescent="0.25">
      <c r="A1382" s="128" t="s">
        <v>4723</v>
      </c>
      <c r="B1382">
        <v>12</v>
      </c>
      <c r="C1382">
        <v>6</v>
      </c>
      <c r="D1382">
        <v>7</v>
      </c>
      <c r="E1382" s="128" t="s">
        <v>4672</v>
      </c>
      <c r="F1382" s="128" t="s">
        <v>24</v>
      </c>
      <c r="G1382">
        <v>660</v>
      </c>
      <c r="H1382" s="128" t="s">
        <v>2692</v>
      </c>
      <c r="I1382">
        <v>285</v>
      </c>
      <c r="J1382" s="128" t="s">
        <v>179</v>
      </c>
      <c r="K1382">
        <v>10</v>
      </c>
      <c r="L1382">
        <v>15</v>
      </c>
      <c r="M1382" s="128" t="s">
        <v>357</v>
      </c>
      <c r="N1382" s="128" t="s">
        <v>681</v>
      </c>
      <c r="O1382">
        <v>4</v>
      </c>
      <c r="P1382" s="128" t="s">
        <v>682</v>
      </c>
      <c r="Q1382">
        <v>1</v>
      </c>
      <c r="R1382" s="128" t="s">
        <v>28</v>
      </c>
      <c r="S1382">
        <v>8</v>
      </c>
      <c r="T1382" s="128" t="s">
        <v>36</v>
      </c>
      <c r="U1382">
        <v>22.3</v>
      </c>
      <c r="V1382">
        <v>16.3</v>
      </c>
    </row>
    <row r="1383" spans="1:22" x14ac:dyDescent="0.25">
      <c r="A1383" s="128" t="s">
        <v>4724</v>
      </c>
      <c r="B1383">
        <v>13</v>
      </c>
      <c r="C1383">
        <v>7</v>
      </c>
      <c r="D1383">
        <v>7</v>
      </c>
      <c r="E1383" s="128" t="s">
        <v>4672</v>
      </c>
      <c r="F1383" s="128" t="s">
        <v>24</v>
      </c>
      <c r="G1383">
        <v>661</v>
      </c>
      <c r="H1383" s="128" t="s">
        <v>2691</v>
      </c>
      <c r="I1383">
        <v>333</v>
      </c>
      <c r="J1383" s="128" t="s">
        <v>177</v>
      </c>
      <c r="K1383">
        <v>10</v>
      </c>
      <c r="L1383">
        <v>15</v>
      </c>
      <c r="M1383" s="128" t="s">
        <v>357</v>
      </c>
      <c r="N1383" s="128" t="s">
        <v>681</v>
      </c>
      <c r="O1383">
        <v>4</v>
      </c>
      <c r="P1383" s="128" t="s">
        <v>682</v>
      </c>
      <c r="Q1383">
        <v>1</v>
      </c>
      <c r="R1383" s="128" t="s">
        <v>28</v>
      </c>
      <c r="S1383">
        <v>3</v>
      </c>
      <c r="T1383" s="128" t="s">
        <v>31</v>
      </c>
      <c r="U1383">
        <v>4.5999999999999996</v>
      </c>
      <c r="V1383">
        <v>3.2</v>
      </c>
    </row>
    <row r="1384" spans="1:22" x14ac:dyDescent="0.25">
      <c r="A1384" s="128" t="s">
        <v>4725</v>
      </c>
      <c r="B1384">
        <v>13</v>
      </c>
      <c r="C1384">
        <v>7</v>
      </c>
      <c r="D1384">
        <v>7</v>
      </c>
      <c r="E1384" s="128" t="s">
        <v>4672</v>
      </c>
      <c r="F1384" s="128" t="s">
        <v>24</v>
      </c>
      <c r="G1384">
        <v>661</v>
      </c>
      <c r="H1384" s="128" t="s">
        <v>2691</v>
      </c>
      <c r="I1384">
        <v>333</v>
      </c>
      <c r="J1384" s="128" t="s">
        <v>177</v>
      </c>
      <c r="K1384">
        <v>10</v>
      </c>
      <c r="L1384">
        <v>15</v>
      </c>
      <c r="M1384" s="128" t="s">
        <v>357</v>
      </c>
      <c r="N1384" s="128" t="s">
        <v>681</v>
      </c>
      <c r="O1384">
        <v>4</v>
      </c>
      <c r="P1384" s="128" t="s">
        <v>682</v>
      </c>
      <c r="Q1384">
        <v>1</v>
      </c>
      <c r="R1384" s="128" t="s">
        <v>28</v>
      </c>
      <c r="S1384">
        <v>4</v>
      </c>
      <c r="T1384" s="128" t="s">
        <v>32</v>
      </c>
      <c r="U1384">
        <v>6.2</v>
      </c>
      <c r="V1384">
        <v>4.7</v>
      </c>
    </row>
    <row r="1385" spans="1:22" x14ac:dyDescent="0.25">
      <c r="A1385" s="128" t="s">
        <v>4726</v>
      </c>
      <c r="B1385">
        <v>13</v>
      </c>
      <c r="C1385">
        <v>7</v>
      </c>
      <c r="D1385">
        <v>7</v>
      </c>
      <c r="E1385" s="128" t="s">
        <v>4672</v>
      </c>
      <c r="F1385" s="128" t="s">
        <v>24</v>
      </c>
      <c r="G1385">
        <v>661</v>
      </c>
      <c r="H1385" s="128" t="s">
        <v>2691</v>
      </c>
      <c r="I1385">
        <v>333</v>
      </c>
      <c r="J1385" s="128" t="s">
        <v>177</v>
      </c>
      <c r="K1385">
        <v>10</v>
      </c>
      <c r="L1385">
        <v>15</v>
      </c>
      <c r="M1385" s="128" t="s">
        <v>357</v>
      </c>
      <c r="N1385" s="128" t="s">
        <v>681</v>
      </c>
      <c r="O1385">
        <v>4</v>
      </c>
      <c r="P1385" s="128" t="s">
        <v>682</v>
      </c>
      <c r="Q1385">
        <v>1</v>
      </c>
      <c r="R1385" s="128" t="s">
        <v>28</v>
      </c>
      <c r="S1385">
        <v>6</v>
      </c>
      <c r="T1385" s="128" t="s">
        <v>34</v>
      </c>
      <c r="U1385">
        <v>3.3</v>
      </c>
      <c r="V1385">
        <v>2.7</v>
      </c>
    </row>
    <row r="1386" spans="1:22" x14ac:dyDescent="0.25">
      <c r="A1386" s="128" t="s">
        <v>4727</v>
      </c>
      <c r="B1386">
        <v>13</v>
      </c>
      <c r="C1386">
        <v>7</v>
      </c>
      <c r="D1386">
        <v>7</v>
      </c>
      <c r="E1386" s="128" t="s">
        <v>4672</v>
      </c>
      <c r="F1386" s="128" t="s">
        <v>24</v>
      </c>
      <c r="G1386">
        <v>661</v>
      </c>
      <c r="H1386" s="128" t="s">
        <v>2691</v>
      </c>
      <c r="I1386">
        <v>333</v>
      </c>
      <c r="J1386" s="128" t="s">
        <v>177</v>
      </c>
      <c r="K1386">
        <v>10</v>
      </c>
      <c r="L1386">
        <v>15</v>
      </c>
      <c r="M1386" s="128" t="s">
        <v>357</v>
      </c>
      <c r="N1386" s="128" t="s">
        <v>681</v>
      </c>
      <c r="O1386">
        <v>4</v>
      </c>
      <c r="P1386" s="128" t="s">
        <v>682</v>
      </c>
      <c r="Q1386">
        <v>1</v>
      </c>
      <c r="R1386" s="128" t="s">
        <v>28</v>
      </c>
      <c r="S1386">
        <v>2</v>
      </c>
      <c r="T1386" s="128" t="s">
        <v>30</v>
      </c>
      <c r="U1386">
        <v>4.5</v>
      </c>
      <c r="V1386">
        <v>4</v>
      </c>
    </row>
    <row r="1387" spans="1:22" x14ac:dyDescent="0.25">
      <c r="A1387" s="128" t="s">
        <v>4728</v>
      </c>
      <c r="B1387">
        <v>13</v>
      </c>
      <c r="C1387">
        <v>7</v>
      </c>
      <c r="D1387">
        <v>7</v>
      </c>
      <c r="E1387" s="128" t="s">
        <v>4672</v>
      </c>
      <c r="F1387" s="128" t="s">
        <v>24</v>
      </c>
      <c r="G1387">
        <v>661</v>
      </c>
      <c r="H1387" s="128" t="s">
        <v>2691</v>
      </c>
      <c r="I1387">
        <v>333</v>
      </c>
      <c r="J1387" s="128" t="s">
        <v>177</v>
      </c>
      <c r="K1387">
        <v>10</v>
      </c>
      <c r="L1387">
        <v>15</v>
      </c>
      <c r="M1387" s="128" t="s">
        <v>357</v>
      </c>
      <c r="N1387" s="128" t="s">
        <v>681</v>
      </c>
      <c r="O1387">
        <v>4</v>
      </c>
      <c r="P1387" s="128" t="s">
        <v>682</v>
      </c>
      <c r="Q1387">
        <v>1</v>
      </c>
      <c r="R1387" s="128" t="s">
        <v>28</v>
      </c>
      <c r="S1387">
        <v>5</v>
      </c>
      <c r="T1387" s="128" t="s">
        <v>33</v>
      </c>
      <c r="U1387">
        <v>3</v>
      </c>
      <c r="V1387">
        <v>2.9</v>
      </c>
    </row>
    <row r="1388" spans="1:22" x14ac:dyDescent="0.25">
      <c r="A1388" s="128" t="s">
        <v>4729</v>
      </c>
      <c r="B1388">
        <v>13</v>
      </c>
      <c r="C1388">
        <v>7</v>
      </c>
      <c r="D1388">
        <v>7</v>
      </c>
      <c r="E1388" s="128" t="s">
        <v>4672</v>
      </c>
      <c r="F1388" s="128" t="s">
        <v>24</v>
      </c>
      <c r="G1388">
        <v>661</v>
      </c>
      <c r="H1388" s="128" t="s">
        <v>2691</v>
      </c>
      <c r="I1388">
        <v>333</v>
      </c>
      <c r="J1388" s="128" t="s">
        <v>177</v>
      </c>
      <c r="K1388">
        <v>10</v>
      </c>
      <c r="L1388">
        <v>15</v>
      </c>
      <c r="M1388" s="128" t="s">
        <v>357</v>
      </c>
      <c r="N1388" s="128" t="s">
        <v>681</v>
      </c>
      <c r="O1388">
        <v>4</v>
      </c>
      <c r="P1388" s="128" t="s">
        <v>682</v>
      </c>
      <c r="Q1388">
        <v>1</v>
      </c>
      <c r="R1388" s="128" t="s">
        <v>28</v>
      </c>
      <c r="S1388">
        <v>1</v>
      </c>
      <c r="T1388" s="128" t="s">
        <v>29</v>
      </c>
      <c r="U1388">
        <v>8.5</v>
      </c>
      <c r="V1388">
        <v>4.8</v>
      </c>
    </row>
    <row r="1389" spans="1:22" x14ac:dyDescent="0.25">
      <c r="A1389" s="128" t="s">
        <v>4730</v>
      </c>
      <c r="B1389">
        <v>13</v>
      </c>
      <c r="C1389">
        <v>7</v>
      </c>
      <c r="D1389">
        <v>7</v>
      </c>
      <c r="E1389" s="128" t="s">
        <v>4672</v>
      </c>
      <c r="F1389" s="128" t="s">
        <v>24</v>
      </c>
      <c r="G1389">
        <v>661</v>
      </c>
      <c r="H1389" s="128" t="s">
        <v>2691</v>
      </c>
      <c r="I1389">
        <v>333</v>
      </c>
      <c r="J1389" s="128" t="s">
        <v>177</v>
      </c>
      <c r="K1389">
        <v>10</v>
      </c>
      <c r="L1389">
        <v>15</v>
      </c>
      <c r="M1389" s="128" t="s">
        <v>357</v>
      </c>
      <c r="N1389" s="128" t="s">
        <v>681</v>
      </c>
      <c r="O1389">
        <v>4</v>
      </c>
      <c r="P1389" s="128" t="s">
        <v>682</v>
      </c>
      <c r="Q1389">
        <v>1</v>
      </c>
      <c r="R1389" s="128" t="s">
        <v>28</v>
      </c>
      <c r="S1389">
        <v>7</v>
      </c>
      <c r="T1389" s="128" t="s">
        <v>35</v>
      </c>
      <c r="U1389">
        <v>24</v>
      </c>
      <c r="V1389">
        <v>14.8</v>
      </c>
    </row>
    <row r="1390" spans="1:22" x14ac:dyDescent="0.25">
      <c r="A1390" s="128" t="s">
        <v>4731</v>
      </c>
      <c r="B1390">
        <v>13</v>
      </c>
      <c r="C1390">
        <v>7</v>
      </c>
      <c r="D1390">
        <v>7</v>
      </c>
      <c r="E1390" s="128" t="s">
        <v>4672</v>
      </c>
      <c r="F1390" s="128" t="s">
        <v>24</v>
      </c>
      <c r="G1390">
        <v>661</v>
      </c>
      <c r="H1390" s="128" t="s">
        <v>2691</v>
      </c>
      <c r="I1390">
        <v>333</v>
      </c>
      <c r="J1390" s="128" t="s">
        <v>177</v>
      </c>
      <c r="K1390">
        <v>10</v>
      </c>
      <c r="L1390">
        <v>15</v>
      </c>
      <c r="M1390" s="128" t="s">
        <v>357</v>
      </c>
      <c r="N1390" s="128" t="s">
        <v>681</v>
      </c>
      <c r="O1390">
        <v>4</v>
      </c>
      <c r="P1390" s="128" t="s">
        <v>682</v>
      </c>
      <c r="Q1390">
        <v>1</v>
      </c>
      <c r="R1390" s="128" t="s">
        <v>28</v>
      </c>
      <c r="S1390">
        <v>8</v>
      </c>
      <c r="T1390" s="128" t="s">
        <v>36</v>
      </c>
      <c r="U1390">
        <v>30.3</v>
      </c>
      <c r="V1390">
        <v>18.8</v>
      </c>
    </row>
    <row r="1391" spans="1:22" x14ac:dyDescent="0.25">
      <c r="A1391" s="128" t="s">
        <v>4732</v>
      </c>
      <c r="B1391">
        <v>13</v>
      </c>
      <c r="C1391">
        <v>7</v>
      </c>
      <c r="D1391">
        <v>7</v>
      </c>
      <c r="E1391" s="128" t="s">
        <v>4672</v>
      </c>
      <c r="F1391" s="128" t="s">
        <v>24</v>
      </c>
      <c r="G1391">
        <v>660</v>
      </c>
      <c r="H1391" s="128" t="s">
        <v>2692</v>
      </c>
      <c r="I1391">
        <v>285</v>
      </c>
      <c r="J1391" s="128" t="s">
        <v>179</v>
      </c>
      <c r="K1391">
        <v>10</v>
      </c>
      <c r="L1391">
        <v>15</v>
      </c>
      <c r="M1391" s="128" t="s">
        <v>357</v>
      </c>
      <c r="N1391" s="128" t="s">
        <v>681</v>
      </c>
      <c r="O1391">
        <v>4</v>
      </c>
      <c r="P1391" s="128" t="s">
        <v>682</v>
      </c>
      <c r="Q1391">
        <v>1</v>
      </c>
      <c r="R1391" s="128" t="s">
        <v>28</v>
      </c>
      <c r="S1391">
        <v>3</v>
      </c>
      <c r="T1391" s="128" t="s">
        <v>31</v>
      </c>
      <c r="U1391">
        <v>3.3</v>
      </c>
      <c r="V1391">
        <v>2.7</v>
      </c>
    </row>
    <row r="1392" spans="1:22" x14ac:dyDescent="0.25">
      <c r="A1392" s="128" t="s">
        <v>4733</v>
      </c>
      <c r="B1392">
        <v>13</v>
      </c>
      <c r="C1392">
        <v>7</v>
      </c>
      <c r="D1392">
        <v>7</v>
      </c>
      <c r="E1392" s="128" t="s">
        <v>4672</v>
      </c>
      <c r="F1392" s="128" t="s">
        <v>24</v>
      </c>
      <c r="G1392">
        <v>660</v>
      </c>
      <c r="H1392" s="128" t="s">
        <v>2692</v>
      </c>
      <c r="I1392">
        <v>285</v>
      </c>
      <c r="J1392" s="128" t="s">
        <v>179</v>
      </c>
      <c r="K1392">
        <v>10</v>
      </c>
      <c r="L1392">
        <v>15</v>
      </c>
      <c r="M1392" s="128" t="s">
        <v>357</v>
      </c>
      <c r="N1392" s="128" t="s">
        <v>681</v>
      </c>
      <c r="O1392">
        <v>4</v>
      </c>
      <c r="P1392" s="128" t="s">
        <v>682</v>
      </c>
      <c r="Q1392">
        <v>1</v>
      </c>
      <c r="R1392" s="128" t="s">
        <v>28</v>
      </c>
      <c r="S1392">
        <v>4</v>
      </c>
      <c r="T1392" s="128" t="s">
        <v>32</v>
      </c>
      <c r="U1392">
        <v>4.8</v>
      </c>
      <c r="V1392">
        <v>3.6</v>
      </c>
    </row>
    <row r="1393" spans="1:22" x14ac:dyDescent="0.25">
      <c r="A1393" s="128" t="s">
        <v>4734</v>
      </c>
      <c r="B1393">
        <v>13</v>
      </c>
      <c r="C1393">
        <v>7</v>
      </c>
      <c r="D1393">
        <v>7</v>
      </c>
      <c r="E1393" s="128" t="s">
        <v>4672</v>
      </c>
      <c r="F1393" s="128" t="s">
        <v>24</v>
      </c>
      <c r="G1393">
        <v>660</v>
      </c>
      <c r="H1393" s="128" t="s">
        <v>2692</v>
      </c>
      <c r="I1393">
        <v>285</v>
      </c>
      <c r="J1393" s="128" t="s">
        <v>179</v>
      </c>
      <c r="K1393">
        <v>10</v>
      </c>
      <c r="L1393">
        <v>15</v>
      </c>
      <c r="M1393" s="128" t="s">
        <v>357</v>
      </c>
      <c r="N1393" s="128" t="s">
        <v>681</v>
      </c>
      <c r="O1393">
        <v>4</v>
      </c>
      <c r="P1393" s="128" t="s">
        <v>682</v>
      </c>
      <c r="Q1393">
        <v>1</v>
      </c>
      <c r="R1393" s="128" t="s">
        <v>28</v>
      </c>
      <c r="S1393">
        <v>6</v>
      </c>
      <c r="T1393" s="128" t="s">
        <v>34</v>
      </c>
      <c r="U1393">
        <v>2.8</v>
      </c>
      <c r="V1393">
        <v>2.7</v>
      </c>
    </row>
    <row r="1394" spans="1:22" x14ac:dyDescent="0.25">
      <c r="A1394" s="128" t="s">
        <v>4735</v>
      </c>
      <c r="B1394">
        <v>13</v>
      </c>
      <c r="C1394">
        <v>7</v>
      </c>
      <c r="D1394">
        <v>7</v>
      </c>
      <c r="E1394" s="128" t="s">
        <v>4672</v>
      </c>
      <c r="F1394" s="128" t="s">
        <v>24</v>
      </c>
      <c r="G1394">
        <v>660</v>
      </c>
      <c r="H1394" s="128" t="s">
        <v>2692</v>
      </c>
      <c r="I1394">
        <v>285</v>
      </c>
      <c r="J1394" s="128" t="s">
        <v>179</v>
      </c>
      <c r="K1394">
        <v>10</v>
      </c>
      <c r="L1394">
        <v>15</v>
      </c>
      <c r="M1394" s="128" t="s">
        <v>357</v>
      </c>
      <c r="N1394" s="128" t="s">
        <v>681</v>
      </c>
      <c r="O1394">
        <v>4</v>
      </c>
      <c r="P1394" s="128" t="s">
        <v>682</v>
      </c>
      <c r="Q1394">
        <v>1</v>
      </c>
      <c r="R1394" s="128" t="s">
        <v>28</v>
      </c>
      <c r="S1394">
        <v>2</v>
      </c>
      <c r="T1394" s="128" t="s">
        <v>30</v>
      </c>
      <c r="U1394">
        <v>3.2</v>
      </c>
      <c r="V1394">
        <v>3.4</v>
      </c>
    </row>
    <row r="1395" spans="1:22" x14ac:dyDescent="0.25">
      <c r="A1395" s="128" t="s">
        <v>4736</v>
      </c>
      <c r="B1395">
        <v>13</v>
      </c>
      <c r="C1395">
        <v>7</v>
      </c>
      <c r="D1395">
        <v>7</v>
      </c>
      <c r="E1395" s="128" t="s">
        <v>4672</v>
      </c>
      <c r="F1395" s="128" t="s">
        <v>24</v>
      </c>
      <c r="G1395">
        <v>660</v>
      </c>
      <c r="H1395" s="128" t="s">
        <v>2692</v>
      </c>
      <c r="I1395">
        <v>285</v>
      </c>
      <c r="J1395" s="128" t="s">
        <v>179</v>
      </c>
      <c r="K1395">
        <v>10</v>
      </c>
      <c r="L1395">
        <v>15</v>
      </c>
      <c r="M1395" s="128" t="s">
        <v>357</v>
      </c>
      <c r="N1395" s="128" t="s">
        <v>681</v>
      </c>
      <c r="O1395">
        <v>4</v>
      </c>
      <c r="P1395" s="128" t="s">
        <v>682</v>
      </c>
      <c r="Q1395">
        <v>1</v>
      </c>
      <c r="R1395" s="128" t="s">
        <v>28</v>
      </c>
      <c r="S1395">
        <v>5</v>
      </c>
      <c r="T1395" s="128" t="s">
        <v>33</v>
      </c>
      <c r="U1395">
        <v>2</v>
      </c>
      <c r="V1395">
        <v>2.2999999999999998</v>
      </c>
    </row>
    <row r="1396" spans="1:22" x14ac:dyDescent="0.25">
      <c r="A1396" s="128" t="s">
        <v>4737</v>
      </c>
      <c r="B1396">
        <v>13</v>
      </c>
      <c r="C1396">
        <v>7</v>
      </c>
      <c r="D1396">
        <v>7</v>
      </c>
      <c r="E1396" s="128" t="s">
        <v>4672</v>
      </c>
      <c r="F1396" s="128" t="s">
        <v>24</v>
      </c>
      <c r="G1396">
        <v>660</v>
      </c>
      <c r="H1396" s="128" t="s">
        <v>2692</v>
      </c>
      <c r="I1396">
        <v>285</v>
      </c>
      <c r="J1396" s="128" t="s">
        <v>179</v>
      </c>
      <c r="K1396">
        <v>10</v>
      </c>
      <c r="L1396">
        <v>15</v>
      </c>
      <c r="M1396" s="128" t="s">
        <v>357</v>
      </c>
      <c r="N1396" s="128" t="s">
        <v>681</v>
      </c>
      <c r="O1396">
        <v>4</v>
      </c>
      <c r="P1396" s="128" t="s">
        <v>682</v>
      </c>
      <c r="Q1396">
        <v>1</v>
      </c>
      <c r="R1396" s="128" t="s">
        <v>28</v>
      </c>
      <c r="S1396">
        <v>1</v>
      </c>
      <c r="T1396" s="128" t="s">
        <v>29</v>
      </c>
      <c r="U1396">
        <v>6.2</v>
      </c>
      <c r="V1396">
        <v>4.4000000000000004</v>
      </c>
    </row>
    <row r="1397" spans="1:22" x14ac:dyDescent="0.25">
      <c r="A1397" s="128" t="s">
        <v>4738</v>
      </c>
      <c r="B1397">
        <v>13</v>
      </c>
      <c r="C1397">
        <v>7</v>
      </c>
      <c r="D1397">
        <v>7</v>
      </c>
      <c r="E1397" s="128" t="s">
        <v>4672</v>
      </c>
      <c r="F1397" s="128" t="s">
        <v>24</v>
      </c>
      <c r="G1397">
        <v>660</v>
      </c>
      <c r="H1397" s="128" t="s">
        <v>2692</v>
      </c>
      <c r="I1397">
        <v>285</v>
      </c>
      <c r="J1397" s="128" t="s">
        <v>179</v>
      </c>
      <c r="K1397">
        <v>10</v>
      </c>
      <c r="L1397">
        <v>15</v>
      </c>
      <c r="M1397" s="128" t="s">
        <v>357</v>
      </c>
      <c r="N1397" s="128" t="s">
        <v>681</v>
      </c>
      <c r="O1397">
        <v>4</v>
      </c>
      <c r="P1397" s="128" t="s">
        <v>682</v>
      </c>
      <c r="Q1397">
        <v>1</v>
      </c>
      <c r="R1397" s="128" t="s">
        <v>28</v>
      </c>
      <c r="S1397">
        <v>7</v>
      </c>
      <c r="T1397" s="128" t="s">
        <v>35</v>
      </c>
      <c r="U1397">
        <v>17.5</v>
      </c>
      <c r="V1397">
        <v>13.3</v>
      </c>
    </row>
    <row r="1398" spans="1:22" x14ac:dyDescent="0.25">
      <c r="A1398" s="128" t="s">
        <v>4739</v>
      </c>
      <c r="B1398">
        <v>13</v>
      </c>
      <c r="C1398">
        <v>7</v>
      </c>
      <c r="D1398">
        <v>7</v>
      </c>
      <c r="E1398" s="128" t="s">
        <v>4672</v>
      </c>
      <c r="F1398" s="128" t="s">
        <v>24</v>
      </c>
      <c r="G1398">
        <v>660</v>
      </c>
      <c r="H1398" s="128" t="s">
        <v>2692</v>
      </c>
      <c r="I1398">
        <v>285</v>
      </c>
      <c r="J1398" s="128" t="s">
        <v>179</v>
      </c>
      <c r="K1398">
        <v>10</v>
      </c>
      <c r="L1398">
        <v>15</v>
      </c>
      <c r="M1398" s="128" t="s">
        <v>357</v>
      </c>
      <c r="N1398" s="128" t="s">
        <v>681</v>
      </c>
      <c r="O1398">
        <v>4</v>
      </c>
      <c r="P1398" s="128" t="s">
        <v>682</v>
      </c>
      <c r="Q1398">
        <v>1</v>
      </c>
      <c r="R1398" s="128" t="s">
        <v>28</v>
      </c>
      <c r="S1398">
        <v>8</v>
      </c>
      <c r="T1398" s="128" t="s">
        <v>36</v>
      </c>
      <c r="U1398">
        <v>22.3</v>
      </c>
      <c r="V1398">
        <v>16.3</v>
      </c>
    </row>
    <row r="1399" spans="1:22" x14ac:dyDescent="0.25">
      <c r="A1399" s="128" t="s">
        <v>4740</v>
      </c>
      <c r="B1399">
        <v>14</v>
      </c>
      <c r="C1399">
        <v>8</v>
      </c>
      <c r="D1399">
        <v>7</v>
      </c>
      <c r="E1399" s="128" t="s">
        <v>4672</v>
      </c>
      <c r="F1399" s="128" t="s">
        <v>24</v>
      </c>
      <c r="G1399">
        <v>661</v>
      </c>
      <c r="H1399" s="128" t="s">
        <v>2691</v>
      </c>
      <c r="I1399">
        <v>333</v>
      </c>
      <c r="J1399" s="128" t="s">
        <v>177</v>
      </c>
      <c r="K1399">
        <v>10</v>
      </c>
      <c r="L1399">
        <v>15</v>
      </c>
      <c r="M1399" s="128" t="s">
        <v>357</v>
      </c>
      <c r="N1399" s="128" t="s">
        <v>681</v>
      </c>
      <c r="O1399">
        <v>4</v>
      </c>
      <c r="P1399" s="128" t="s">
        <v>682</v>
      </c>
      <c r="Q1399">
        <v>1</v>
      </c>
      <c r="R1399" s="128" t="s">
        <v>28</v>
      </c>
      <c r="S1399">
        <v>3</v>
      </c>
      <c r="T1399" s="128" t="s">
        <v>31</v>
      </c>
      <c r="U1399">
        <v>4.5999999999999996</v>
      </c>
      <c r="V1399">
        <v>3.2</v>
      </c>
    </row>
    <row r="1400" spans="1:22" x14ac:dyDescent="0.25">
      <c r="A1400" s="128" t="s">
        <v>4741</v>
      </c>
      <c r="B1400">
        <v>14</v>
      </c>
      <c r="C1400">
        <v>8</v>
      </c>
      <c r="D1400">
        <v>7</v>
      </c>
      <c r="E1400" s="128" t="s">
        <v>4672</v>
      </c>
      <c r="F1400" s="128" t="s">
        <v>24</v>
      </c>
      <c r="G1400">
        <v>661</v>
      </c>
      <c r="H1400" s="128" t="s">
        <v>2691</v>
      </c>
      <c r="I1400">
        <v>333</v>
      </c>
      <c r="J1400" s="128" t="s">
        <v>177</v>
      </c>
      <c r="K1400">
        <v>10</v>
      </c>
      <c r="L1400">
        <v>15</v>
      </c>
      <c r="M1400" s="128" t="s">
        <v>357</v>
      </c>
      <c r="N1400" s="128" t="s">
        <v>681</v>
      </c>
      <c r="O1400">
        <v>4</v>
      </c>
      <c r="P1400" s="128" t="s">
        <v>682</v>
      </c>
      <c r="Q1400">
        <v>1</v>
      </c>
      <c r="R1400" s="128" t="s">
        <v>28</v>
      </c>
      <c r="S1400">
        <v>4</v>
      </c>
      <c r="T1400" s="128" t="s">
        <v>32</v>
      </c>
      <c r="U1400">
        <v>6.2</v>
      </c>
      <c r="V1400">
        <v>4.7</v>
      </c>
    </row>
    <row r="1401" spans="1:22" x14ac:dyDescent="0.25">
      <c r="A1401" s="128" t="s">
        <v>4742</v>
      </c>
      <c r="B1401">
        <v>14</v>
      </c>
      <c r="C1401">
        <v>8</v>
      </c>
      <c r="D1401">
        <v>7</v>
      </c>
      <c r="E1401" s="128" t="s">
        <v>4672</v>
      </c>
      <c r="F1401" s="128" t="s">
        <v>24</v>
      </c>
      <c r="G1401">
        <v>661</v>
      </c>
      <c r="H1401" s="128" t="s">
        <v>2691</v>
      </c>
      <c r="I1401">
        <v>333</v>
      </c>
      <c r="J1401" s="128" t="s">
        <v>177</v>
      </c>
      <c r="K1401">
        <v>10</v>
      </c>
      <c r="L1401">
        <v>15</v>
      </c>
      <c r="M1401" s="128" t="s">
        <v>357</v>
      </c>
      <c r="N1401" s="128" t="s">
        <v>681</v>
      </c>
      <c r="O1401">
        <v>4</v>
      </c>
      <c r="P1401" s="128" t="s">
        <v>682</v>
      </c>
      <c r="Q1401">
        <v>1</v>
      </c>
      <c r="R1401" s="128" t="s">
        <v>28</v>
      </c>
      <c r="S1401">
        <v>6</v>
      </c>
      <c r="T1401" s="128" t="s">
        <v>34</v>
      </c>
      <c r="U1401">
        <v>3.3</v>
      </c>
      <c r="V1401">
        <v>2.7</v>
      </c>
    </row>
    <row r="1402" spans="1:22" x14ac:dyDescent="0.25">
      <c r="A1402" s="128" t="s">
        <v>4743</v>
      </c>
      <c r="B1402">
        <v>14</v>
      </c>
      <c r="C1402">
        <v>8</v>
      </c>
      <c r="D1402">
        <v>7</v>
      </c>
      <c r="E1402" s="128" t="s">
        <v>4672</v>
      </c>
      <c r="F1402" s="128" t="s">
        <v>24</v>
      </c>
      <c r="G1402">
        <v>661</v>
      </c>
      <c r="H1402" s="128" t="s">
        <v>2691</v>
      </c>
      <c r="I1402">
        <v>333</v>
      </c>
      <c r="J1402" s="128" t="s">
        <v>177</v>
      </c>
      <c r="K1402">
        <v>10</v>
      </c>
      <c r="L1402">
        <v>15</v>
      </c>
      <c r="M1402" s="128" t="s">
        <v>357</v>
      </c>
      <c r="N1402" s="128" t="s">
        <v>681</v>
      </c>
      <c r="O1402">
        <v>4</v>
      </c>
      <c r="P1402" s="128" t="s">
        <v>682</v>
      </c>
      <c r="Q1402">
        <v>1</v>
      </c>
      <c r="R1402" s="128" t="s">
        <v>28</v>
      </c>
      <c r="S1402">
        <v>2</v>
      </c>
      <c r="T1402" s="128" t="s">
        <v>30</v>
      </c>
      <c r="U1402">
        <v>4.5</v>
      </c>
      <c r="V1402">
        <v>4</v>
      </c>
    </row>
    <row r="1403" spans="1:22" x14ac:dyDescent="0.25">
      <c r="A1403" s="128" t="s">
        <v>4744</v>
      </c>
      <c r="B1403">
        <v>14</v>
      </c>
      <c r="C1403">
        <v>8</v>
      </c>
      <c r="D1403">
        <v>7</v>
      </c>
      <c r="E1403" s="128" t="s">
        <v>4672</v>
      </c>
      <c r="F1403" s="128" t="s">
        <v>24</v>
      </c>
      <c r="G1403">
        <v>661</v>
      </c>
      <c r="H1403" s="128" t="s">
        <v>2691</v>
      </c>
      <c r="I1403">
        <v>333</v>
      </c>
      <c r="J1403" s="128" t="s">
        <v>177</v>
      </c>
      <c r="K1403">
        <v>10</v>
      </c>
      <c r="L1403">
        <v>15</v>
      </c>
      <c r="M1403" s="128" t="s">
        <v>357</v>
      </c>
      <c r="N1403" s="128" t="s">
        <v>681</v>
      </c>
      <c r="O1403">
        <v>4</v>
      </c>
      <c r="P1403" s="128" t="s">
        <v>682</v>
      </c>
      <c r="Q1403">
        <v>1</v>
      </c>
      <c r="R1403" s="128" t="s">
        <v>28</v>
      </c>
      <c r="S1403">
        <v>5</v>
      </c>
      <c r="T1403" s="128" t="s">
        <v>33</v>
      </c>
      <c r="U1403">
        <v>3</v>
      </c>
      <c r="V1403">
        <v>2.9</v>
      </c>
    </row>
    <row r="1404" spans="1:22" x14ac:dyDescent="0.25">
      <c r="A1404" s="128" t="s">
        <v>4745</v>
      </c>
      <c r="B1404">
        <v>14</v>
      </c>
      <c r="C1404">
        <v>8</v>
      </c>
      <c r="D1404">
        <v>7</v>
      </c>
      <c r="E1404" s="128" t="s">
        <v>4672</v>
      </c>
      <c r="F1404" s="128" t="s">
        <v>24</v>
      </c>
      <c r="G1404">
        <v>661</v>
      </c>
      <c r="H1404" s="128" t="s">
        <v>2691</v>
      </c>
      <c r="I1404">
        <v>333</v>
      </c>
      <c r="J1404" s="128" t="s">
        <v>177</v>
      </c>
      <c r="K1404">
        <v>10</v>
      </c>
      <c r="L1404">
        <v>15</v>
      </c>
      <c r="M1404" s="128" t="s">
        <v>357</v>
      </c>
      <c r="N1404" s="128" t="s">
        <v>681</v>
      </c>
      <c r="O1404">
        <v>4</v>
      </c>
      <c r="P1404" s="128" t="s">
        <v>682</v>
      </c>
      <c r="Q1404">
        <v>1</v>
      </c>
      <c r="R1404" s="128" t="s">
        <v>28</v>
      </c>
      <c r="S1404">
        <v>1</v>
      </c>
      <c r="T1404" s="128" t="s">
        <v>29</v>
      </c>
      <c r="U1404">
        <v>8.5</v>
      </c>
      <c r="V1404">
        <v>4.8</v>
      </c>
    </row>
    <row r="1405" spans="1:22" x14ac:dyDescent="0.25">
      <c r="A1405" s="128" t="s">
        <v>4746</v>
      </c>
      <c r="B1405">
        <v>14</v>
      </c>
      <c r="C1405">
        <v>8</v>
      </c>
      <c r="D1405">
        <v>7</v>
      </c>
      <c r="E1405" s="128" t="s">
        <v>4672</v>
      </c>
      <c r="F1405" s="128" t="s">
        <v>24</v>
      </c>
      <c r="G1405">
        <v>661</v>
      </c>
      <c r="H1405" s="128" t="s">
        <v>2691</v>
      </c>
      <c r="I1405">
        <v>333</v>
      </c>
      <c r="J1405" s="128" t="s">
        <v>177</v>
      </c>
      <c r="K1405">
        <v>10</v>
      </c>
      <c r="L1405">
        <v>15</v>
      </c>
      <c r="M1405" s="128" t="s">
        <v>357</v>
      </c>
      <c r="N1405" s="128" t="s">
        <v>681</v>
      </c>
      <c r="O1405">
        <v>4</v>
      </c>
      <c r="P1405" s="128" t="s">
        <v>682</v>
      </c>
      <c r="Q1405">
        <v>1</v>
      </c>
      <c r="R1405" s="128" t="s">
        <v>28</v>
      </c>
      <c r="S1405">
        <v>7</v>
      </c>
      <c r="T1405" s="128" t="s">
        <v>35</v>
      </c>
      <c r="U1405">
        <v>24</v>
      </c>
      <c r="V1405">
        <v>14.8</v>
      </c>
    </row>
    <row r="1406" spans="1:22" x14ac:dyDescent="0.25">
      <c r="A1406" s="128" t="s">
        <v>4747</v>
      </c>
      <c r="B1406">
        <v>14</v>
      </c>
      <c r="C1406">
        <v>8</v>
      </c>
      <c r="D1406">
        <v>7</v>
      </c>
      <c r="E1406" s="128" t="s">
        <v>4672</v>
      </c>
      <c r="F1406" s="128" t="s">
        <v>24</v>
      </c>
      <c r="G1406">
        <v>661</v>
      </c>
      <c r="H1406" s="128" t="s">
        <v>2691</v>
      </c>
      <c r="I1406">
        <v>333</v>
      </c>
      <c r="J1406" s="128" t="s">
        <v>177</v>
      </c>
      <c r="K1406">
        <v>10</v>
      </c>
      <c r="L1406">
        <v>15</v>
      </c>
      <c r="M1406" s="128" t="s">
        <v>357</v>
      </c>
      <c r="N1406" s="128" t="s">
        <v>681</v>
      </c>
      <c r="O1406">
        <v>4</v>
      </c>
      <c r="P1406" s="128" t="s">
        <v>682</v>
      </c>
      <c r="Q1406">
        <v>1</v>
      </c>
      <c r="R1406" s="128" t="s">
        <v>28</v>
      </c>
      <c r="S1406">
        <v>8</v>
      </c>
      <c r="T1406" s="128" t="s">
        <v>36</v>
      </c>
      <c r="U1406">
        <v>30.3</v>
      </c>
      <c r="V1406">
        <v>18.8</v>
      </c>
    </row>
    <row r="1407" spans="1:22" x14ac:dyDescent="0.25">
      <c r="A1407" s="128" t="s">
        <v>4748</v>
      </c>
      <c r="B1407">
        <v>14</v>
      </c>
      <c r="C1407">
        <v>8</v>
      </c>
      <c r="D1407">
        <v>7</v>
      </c>
      <c r="E1407" s="128" t="s">
        <v>4672</v>
      </c>
      <c r="F1407" s="128" t="s">
        <v>24</v>
      </c>
      <c r="G1407">
        <v>660</v>
      </c>
      <c r="H1407" s="128" t="s">
        <v>2692</v>
      </c>
      <c r="I1407">
        <v>285</v>
      </c>
      <c r="J1407" s="128" t="s">
        <v>179</v>
      </c>
      <c r="K1407">
        <v>10</v>
      </c>
      <c r="L1407">
        <v>15</v>
      </c>
      <c r="M1407" s="128" t="s">
        <v>357</v>
      </c>
      <c r="N1407" s="128" t="s">
        <v>681</v>
      </c>
      <c r="O1407">
        <v>4</v>
      </c>
      <c r="P1407" s="128" t="s">
        <v>682</v>
      </c>
      <c r="Q1407">
        <v>1</v>
      </c>
      <c r="R1407" s="128" t="s">
        <v>28</v>
      </c>
      <c r="S1407">
        <v>3</v>
      </c>
      <c r="T1407" s="128" t="s">
        <v>31</v>
      </c>
      <c r="U1407">
        <v>3.3</v>
      </c>
      <c r="V1407">
        <v>2.7</v>
      </c>
    </row>
    <row r="1408" spans="1:22" x14ac:dyDescent="0.25">
      <c r="A1408" s="128" t="s">
        <v>4749</v>
      </c>
      <c r="B1408">
        <v>14</v>
      </c>
      <c r="C1408">
        <v>8</v>
      </c>
      <c r="D1408">
        <v>7</v>
      </c>
      <c r="E1408" s="128" t="s">
        <v>4672</v>
      </c>
      <c r="F1408" s="128" t="s">
        <v>24</v>
      </c>
      <c r="G1408">
        <v>660</v>
      </c>
      <c r="H1408" s="128" t="s">
        <v>2692</v>
      </c>
      <c r="I1408">
        <v>285</v>
      </c>
      <c r="J1408" s="128" t="s">
        <v>179</v>
      </c>
      <c r="K1408">
        <v>10</v>
      </c>
      <c r="L1408">
        <v>15</v>
      </c>
      <c r="M1408" s="128" t="s">
        <v>357</v>
      </c>
      <c r="N1408" s="128" t="s">
        <v>681</v>
      </c>
      <c r="O1408">
        <v>4</v>
      </c>
      <c r="P1408" s="128" t="s">
        <v>682</v>
      </c>
      <c r="Q1408">
        <v>1</v>
      </c>
      <c r="R1408" s="128" t="s">
        <v>28</v>
      </c>
      <c r="S1408">
        <v>4</v>
      </c>
      <c r="T1408" s="128" t="s">
        <v>32</v>
      </c>
      <c r="U1408">
        <v>4.8</v>
      </c>
      <c r="V1408">
        <v>3.6</v>
      </c>
    </row>
    <row r="1409" spans="1:22" x14ac:dyDescent="0.25">
      <c r="A1409" s="128" t="s">
        <v>4750</v>
      </c>
      <c r="B1409">
        <v>14</v>
      </c>
      <c r="C1409">
        <v>8</v>
      </c>
      <c r="D1409">
        <v>7</v>
      </c>
      <c r="E1409" s="128" t="s">
        <v>4672</v>
      </c>
      <c r="F1409" s="128" t="s">
        <v>24</v>
      </c>
      <c r="G1409">
        <v>660</v>
      </c>
      <c r="H1409" s="128" t="s">
        <v>2692</v>
      </c>
      <c r="I1409">
        <v>285</v>
      </c>
      <c r="J1409" s="128" t="s">
        <v>179</v>
      </c>
      <c r="K1409">
        <v>10</v>
      </c>
      <c r="L1409">
        <v>15</v>
      </c>
      <c r="M1409" s="128" t="s">
        <v>357</v>
      </c>
      <c r="N1409" s="128" t="s">
        <v>681</v>
      </c>
      <c r="O1409">
        <v>4</v>
      </c>
      <c r="P1409" s="128" t="s">
        <v>682</v>
      </c>
      <c r="Q1409">
        <v>1</v>
      </c>
      <c r="R1409" s="128" t="s">
        <v>28</v>
      </c>
      <c r="S1409">
        <v>6</v>
      </c>
      <c r="T1409" s="128" t="s">
        <v>34</v>
      </c>
      <c r="U1409">
        <v>2.8</v>
      </c>
      <c r="V1409">
        <v>2.7</v>
      </c>
    </row>
    <row r="1410" spans="1:22" x14ac:dyDescent="0.25">
      <c r="A1410" s="128" t="s">
        <v>4751</v>
      </c>
      <c r="B1410">
        <v>14</v>
      </c>
      <c r="C1410">
        <v>8</v>
      </c>
      <c r="D1410">
        <v>7</v>
      </c>
      <c r="E1410" s="128" t="s">
        <v>4672</v>
      </c>
      <c r="F1410" s="128" t="s">
        <v>24</v>
      </c>
      <c r="G1410">
        <v>660</v>
      </c>
      <c r="H1410" s="128" t="s">
        <v>2692</v>
      </c>
      <c r="I1410">
        <v>285</v>
      </c>
      <c r="J1410" s="128" t="s">
        <v>179</v>
      </c>
      <c r="K1410">
        <v>10</v>
      </c>
      <c r="L1410">
        <v>15</v>
      </c>
      <c r="M1410" s="128" t="s">
        <v>357</v>
      </c>
      <c r="N1410" s="128" t="s">
        <v>681</v>
      </c>
      <c r="O1410">
        <v>4</v>
      </c>
      <c r="P1410" s="128" t="s">
        <v>682</v>
      </c>
      <c r="Q1410">
        <v>1</v>
      </c>
      <c r="R1410" s="128" t="s">
        <v>28</v>
      </c>
      <c r="S1410">
        <v>2</v>
      </c>
      <c r="T1410" s="128" t="s">
        <v>30</v>
      </c>
      <c r="U1410">
        <v>3.2</v>
      </c>
      <c r="V1410">
        <v>3.4</v>
      </c>
    </row>
    <row r="1411" spans="1:22" x14ac:dyDescent="0.25">
      <c r="A1411" s="128" t="s">
        <v>4752</v>
      </c>
      <c r="B1411">
        <v>14</v>
      </c>
      <c r="C1411">
        <v>8</v>
      </c>
      <c r="D1411">
        <v>7</v>
      </c>
      <c r="E1411" s="128" t="s">
        <v>4672</v>
      </c>
      <c r="F1411" s="128" t="s">
        <v>24</v>
      </c>
      <c r="G1411">
        <v>660</v>
      </c>
      <c r="H1411" s="128" t="s">
        <v>2692</v>
      </c>
      <c r="I1411">
        <v>285</v>
      </c>
      <c r="J1411" s="128" t="s">
        <v>179</v>
      </c>
      <c r="K1411">
        <v>10</v>
      </c>
      <c r="L1411">
        <v>15</v>
      </c>
      <c r="M1411" s="128" t="s">
        <v>357</v>
      </c>
      <c r="N1411" s="128" t="s">
        <v>681</v>
      </c>
      <c r="O1411">
        <v>4</v>
      </c>
      <c r="P1411" s="128" t="s">
        <v>682</v>
      </c>
      <c r="Q1411">
        <v>1</v>
      </c>
      <c r="R1411" s="128" t="s">
        <v>28</v>
      </c>
      <c r="S1411">
        <v>5</v>
      </c>
      <c r="T1411" s="128" t="s">
        <v>33</v>
      </c>
      <c r="U1411">
        <v>2</v>
      </c>
      <c r="V1411">
        <v>2.2999999999999998</v>
      </c>
    </row>
    <row r="1412" spans="1:22" x14ac:dyDescent="0.25">
      <c r="A1412" s="128" t="s">
        <v>4753</v>
      </c>
      <c r="B1412">
        <v>14</v>
      </c>
      <c r="C1412">
        <v>8</v>
      </c>
      <c r="D1412">
        <v>7</v>
      </c>
      <c r="E1412" s="128" t="s">
        <v>4672</v>
      </c>
      <c r="F1412" s="128" t="s">
        <v>24</v>
      </c>
      <c r="G1412">
        <v>660</v>
      </c>
      <c r="H1412" s="128" t="s">
        <v>2692</v>
      </c>
      <c r="I1412">
        <v>285</v>
      </c>
      <c r="J1412" s="128" t="s">
        <v>179</v>
      </c>
      <c r="K1412">
        <v>10</v>
      </c>
      <c r="L1412">
        <v>15</v>
      </c>
      <c r="M1412" s="128" t="s">
        <v>357</v>
      </c>
      <c r="N1412" s="128" t="s">
        <v>681</v>
      </c>
      <c r="O1412">
        <v>4</v>
      </c>
      <c r="P1412" s="128" t="s">
        <v>682</v>
      </c>
      <c r="Q1412">
        <v>1</v>
      </c>
      <c r="R1412" s="128" t="s">
        <v>28</v>
      </c>
      <c r="S1412">
        <v>1</v>
      </c>
      <c r="T1412" s="128" t="s">
        <v>29</v>
      </c>
      <c r="U1412">
        <v>6.2</v>
      </c>
      <c r="V1412">
        <v>4.4000000000000004</v>
      </c>
    </row>
    <row r="1413" spans="1:22" x14ac:dyDescent="0.25">
      <c r="A1413" s="128" t="s">
        <v>4754</v>
      </c>
      <c r="B1413">
        <v>14</v>
      </c>
      <c r="C1413">
        <v>8</v>
      </c>
      <c r="D1413">
        <v>7</v>
      </c>
      <c r="E1413" s="128" t="s">
        <v>4672</v>
      </c>
      <c r="F1413" s="128" t="s">
        <v>24</v>
      </c>
      <c r="G1413">
        <v>660</v>
      </c>
      <c r="H1413" s="128" t="s">
        <v>2692</v>
      </c>
      <c r="I1413">
        <v>285</v>
      </c>
      <c r="J1413" s="128" t="s">
        <v>179</v>
      </c>
      <c r="K1413">
        <v>10</v>
      </c>
      <c r="L1413">
        <v>15</v>
      </c>
      <c r="M1413" s="128" t="s">
        <v>357</v>
      </c>
      <c r="N1413" s="128" t="s">
        <v>681</v>
      </c>
      <c r="O1413">
        <v>4</v>
      </c>
      <c r="P1413" s="128" t="s">
        <v>682</v>
      </c>
      <c r="Q1413">
        <v>1</v>
      </c>
      <c r="R1413" s="128" t="s">
        <v>28</v>
      </c>
      <c r="S1413">
        <v>7</v>
      </c>
      <c r="T1413" s="128" t="s">
        <v>35</v>
      </c>
      <c r="U1413">
        <v>17.5</v>
      </c>
      <c r="V1413">
        <v>13.3</v>
      </c>
    </row>
    <row r="1414" spans="1:22" x14ac:dyDescent="0.25">
      <c r="A1414" s="128" t="s">
        <v>4755</v>
      </c>
      <c r="B1414">
        <v>14</v>
      </c>
      <c r="C1414">
        <v>8</v>
      </c>
      <c r="D1414">
        <v>7</v>
      </c>
      <c r="E1414" s="128" t="s">
        <v>4672</v>
      </c>
      <c r="F1414" s="128" t="s">
        <v>24</v>
      </c>
      <c r="G1414">
        <v>660</v>
      </c>
      <c r="H1414" s="128" t="s">
        <v>2692</v>
      </c>
      <c r="I1414">
        <v>285</v>
      </c>
      <c r="J1414" s="128" t="s">
        <v>179</v>
      </c>
      <c r="K1414">
        <v>10</v>
      </c>
      <c r="L1414">
        <v>15</v>
      </c>
      <c r="M1414" s="128" t="s">
        <v>357</v>
      </c>
      <c r="N1414" s="128" t="s">
        <v>681</v>
      </c>
      <c r="O1414">
        <v>4</v>
      </c>
      <c r="P1414" s="128" t="s">
        <v>682</v>
      </c>
      <c r="Q1414">
        <v>1</v>
      </c>
      <c r="R1414" s="128" t="s">
        <v>28</v>
      </c>
      <c r="S1414">
        <v>8</v>
      </c>
      <c r="T1414" s="128" t="s">
        <v>36</v>
      </c>
      <c r="U1414">
        <v>22.3</v>
      </c>
      <c r="V1414">
        <v>16.3</v>
      </c>
    </row>
    <row r="1415" spans="1:22" x14ac:dyDescent="0.25">
      <c r="A1415" s="128" t="s">
        <v>4756</v>
      </c>
      <c r="B1415">
        <v>15</v>
      </c>
      <c r="C1415">
        <v>9</v>
      </c>
      <c r="D1415">
        <v>7</v>
      </c>
      <c r="E1415" s="128" t="s">
        <v>4672</v>
      </c>
      <c r="F1415" s="128" t="s">
        <v>24</v>
      </c>
      <c r="G1415">
        <v>661</v>
      </c>
      <c r="H1415" s="128" t="s">
        <v>2691</v>
      </c>
      <c r="I1415">
        <v>333</v>
      </c>
      <c r="J1415" s="128" t="s">
        <v>177</v>
      </c>
      <c r="K1415">
        <v>10</v>
      </c>
      <c r="L1415">
        <v>15</v>
      </c>
      <c r="M1415" s="128" t="s">
        <v>357</v>
      </c>
      <c r="N1415" s="128" t="s">
        <v>681</v>
      </c>
      <c r="O1415">
        <v>4</v>
      </c>
      <c r="P1415" s="128" t="s">
        <v>682</v>
      </c>
      <c r="Q1415">
        <v>1</v>
      </c>
      <c r="R1415" s="128" t="s">
        <v>28</v>
      </c>
      <c r="S1415">
        <v>3</v>
      </c>
      <c r="T1415" s="128" t="s">
        <v>31</v>
      </c>
      <c r="U1415">
        <v>4.5999999999999996</v>
      </c>
      <c r="V1415">
        <v>3.2</v>
      </c>
    </row>
    <row r="1416" spans="1:22" x14ac:dyDescent="0.25">
      <c r="A1416" s="128" t="s">
        <v>4757</v>
      </c>
      <c r="B1416">
        <v>15</v>
      </c>
      <c r="C1416">
        <v>9</v>
      </c>
      <c r="D1416">
        <v>7</v>
      </c>
      <c r="E1416" s="128" t="s">
        <v>4672</v>
      </c>
      <c r="F1416" s="128" t="s">
        <v>24</v>
      </c>
      <c r="G1416">
        <v>661</v>
      </c>
      <c r="H1416" s="128" t="s">
        <v>2691</v>
      </c>
      <c r="I1416">
        <v>333</v>
      </c>
      <c r="J1416" s="128" t="s">
        <v>177</v>
      </c>
      <c r="K1416">
        <v>10</v>
      </c>
      <c r="L1416">
        <v>15</v>
      </c>
      <c r="M1416" s="128" t="s">
        <v>357</v>
      </c>
      <c r="N1416" s="128" t="s">
        <v>681</v>
      </c>
      <c r="O1416">
        <v>4</v>
      </c>
      <c r="P1416" s="128" t="s">
        <v>682</v>
      </c>
      <c r="Q1416">
        <v>1</v>
      </c>
      <c r="R1416" s="128" t="s">
        <v>28</v>
      </c>
      <c r="S1416">
        <v>4</v>
      </c>
      <c r="T1416" s="128" t="s">
        <v>32</v>
      </c>
      <c r="U1416">
        <v>6.2</v>
      </c>
      <c r="V1416">
        <v>4.7</v>
      </c>
    </row>
    <row r="1417" spans="1:22" x14ac:dyDescent="0.25">
      <c r="A1417" s="128" t="s">
        <v>4758</v>
      </c>
      <c r="B1417">
        <v>15</v>
      </c>
      <c r="C1417">
        <v>9</v>
      </c>
      <c r="D1417">
        <v>7</v>
      </c>
      <c r="E1417" s="128" t="s">
        <v>4672</v>
      </c>
      <c r="F1417" s="128" t="s">
        <v>24</v>
      </c>
      <c r="G1417">
        <v>661</v>
      </c>
      <c r="H1417" s="128" t="s">
        <v>2691</v>
      </c>
      <c r="I1417">
        <v>333</v>
      </c>
      <c r="J1417" s="128" t="s">
        <v>177</v>
      </c>
      <c r="K1417">
        <v>10</v>
      </c>
      <c r="L1417">
        <v>15</v>
      </c>
      <c r="M1417" s="128" t="s">
        <v>357</v>
      </c>
      <c r="N1417" s="128" t="s">
        <v>681</v>
      </c>
      <c r="O1417">
        <v>4</v>
      </c>
      <c r="P1417" s="128" t="s">
        <v>682</v>
      </c>
      <c r="Q1417">
        <v>1</v>
      </c>
      <c r="R1417" s="128" t="s">
        <v>28</v>
      </c>
      <c r="S1417">
        <v>6</v>
      </c>
      <c r="T1417" s="128" t="s">
        <v>34</v>
      </c>
      <c r="U1417">
        <v>3.3</v>
      </c>
      <c r="V1417">
        <v>2.7</v>
      </c>
    </row>
    <row r="1418" spans="1:22" x14ac:dyDescent="0.25">
      <c r="A1418" s="128" t="s">
        <v>4759</v>
      </c>
      <c r="B1418">
        <v>15</v>
      </c>
      <c r="C1418">
        <v>9</v>
      </c>
      <c r="D1418">
        <v>7</v>
      </c>
      <c r="E1418" s="128" t="s">
        <v>4672</v>
      </c>
      <c r="F1418" s="128" t="s">
        <v>24</v>
      </c>
      <c r="G1418">
        <v>661</v>
      </c>
      <c r="H1418" s="128" t="s">
        <v>2691</v>
      </c>
      <c r="I1418">
        <v>333</v>
      </c>
      <c r="J1418" s="128" t="s">
        <v>177</v>
      </c>
      <c r="K1418">
        <v>10</v>
      </c>
      <c r="L1418">
        <v>15</v>
      </c>
      <c r="M1418" s="128" t="s">
        <v>357</v>
      </c>
      <c r="N1418" s="128" t="s">
        <v>681</v>
      </c>
      <c r="O1418">
        <v>4</v>
      </c>
      <c r="P1418" s="128" t="s">
        <v>682</v>
      </c>
      <c r="Q1418">
        <v>1</v>
      </c>
      <c r="R1418" s="128" t="s">
        <v>28</v>
      </c>
      <c r="S1418">
        <v>2</v>
      </c>
      <c r="T1418" s="128" t="s">
        <v>30</v>
      </c>
      <c r="U1418">
        <v>4.5</v>
      </c>
      <c r="V1418">
        <v>4</v>
      </c>
    </row>
    <row r="1419" spans="1:22" x14ac:dyDescent="0.25">
      <c r="A1419" s="128" t="s">
        <v>4760</v>
      </c>
      <c r="B1419">
        <v>15</v>
      </c>
      <c r="C1419">
        <v>9</v>
      </c>
      <c r="D1419">
        <v>7</v>
      </c>
      <c r="E1419" s="128" t="s">
        <v>4672</v>
      </c>
      <c r="F1419" s="128" t="s">
        <v>24</v>
      </c>
      <c r="G1419">
        <v>661</v>
      </c>
      <c r="H1419" s="128" t="s">
        <v>2691</v>
      </c>
      <c r="I1419">
        <v>333</v>
      </c>
      <c r="J1419" s="128" t="s">
        <v>177</v>
      </c>
      <c r="K1419">
        <v>10</v>
      </c>
      <c r="L1419">
        <v>15</v>
      </c>
      <c r="M1419" s="128" t="s">
        <v>357</v>
      </c>
      <c r="N1419" s="128" t="s">
        <v>681</v>
      </c>
      <c r="O1419">
        <v>4</v>
      </c>
      <c r="P1419" s="128" t="s">
        <v>682</v>
      </c>
      <c r="Q1419">
        <v>1</v>
      </c>
      <c r="R1419" s="128" t="s">
        <v>28</v>
      </c>
      <c r="S1419">
        <v>5</v>
      </c>
      <c r="T1419" s="128" t="s">
        <v>33</v>
      </c>
      <c r="U1419">
        <v>3</v>
      </c>
      <c r="V1419">
        <v>2.9</v>
      </c>
    </row>
    <row r="1420" spans="1:22" x14ac:dyDescent="0.25">
      <c r="A1420" s="128" t="s">
        <v>4761</v>
      </c>
      <c r="B1420">
        <v>15</v>
      </c>
      <c r="C1420">
        <v>9</v>
      </c>
      <c r="D1420">
        <v>7</v>
      </c>
      <c r="E1420" s="128" t="s">
        <v>4672</v>
      </c>
      <c r="F1420" s="128" t="s">
        <v>24</v>
      </c>
      <c r="G1420">
        <v>661</v>
      </c>
      <c r="H1420" s="128" t="s">
        <v>2691</v>
      </c>
      <c r="I1420">
        <v>333</v>
      </c>
      <c r="J1420" s="128" t="s">
        <v>177</v>
      </c>
      <c r="K1420">
        <v>10</v>
      </c>
      <c r="L1420">
        <v>15</v>
      </c>
      <c r="M1420" s="128" t="s">
        <v>357</v>
      </c>
      <c r="N1420" s="128" t="s">
        <v>681</v>
      </c>
      <c r="O1420">
        <v>4</v>
      </c>
      <c r="P1420" s="128" t="s">
        <v>682</v>
      </c>
      <c r="Q1420">
        <v>1</v>
      </c>
      <c r="R1420" s="128" t="s">
        <v>28</v>
      </c>
      <c r="S1420">
        <v>1</v>
      </c>
      <c r="T1420" s="128" t="s">
        <v>29</v>
      </c>
      <c r="U1420">
        <v>8.5</v>
      </c>
      <c r="V1420">
        <v>4.8</v>
      </c>
    </row>
    <row r="1421" spans="1:22" x14ac:dyDescent="0.25">
      <c r="A1421" s="128" t="s">
        <v>4762</v>
      </c>
      <c r="B1421">
        <v>15</v>
      </c>
      <c r="C1421">
        <v>9</v>
      </c>
      <c r="D1421">
        <v>7</v>
      </c>
      <c r="E1421" s="128" t="s">
        <v>4672</v>
      </c>
      <c r="F1421" s="128" t="s">
        <v>24</v>
      </c>
      <c r="G1421">
        <v>661</v>
      </c>
      <c r="H1421" s="128" t="s">
        <v>2691</v>
      </c>
      <c r="I1421">
        <v>333</v>
      </c>
      <c r="J1421" s="128" t="s">
        <v>177</v>
      </c>
      <c r="K1421">
        <v>10</v>
      </c>
      <c r="L1421">
        <v>15</v>
      </c>
      <c r="M1421" s="128" t="s">
        <v>357</v>
      </c>
      <c r="N1421" s="128" t="s">
        <v>681</v>
      </c>
      <c r="O1421">
        <v>4</v>
      </c>
      <c r="P1421" s="128" t="s">
        <v>682</v>
      </c>
      <c r="Q1421">
        <v>1</v>
      </c>
      <c r="R1421" s="128" t="s">
        <v>28</v>
      </c>
      <c r="S1421">
        <v>7</v>
      </c>
      <c r="T1421" s="128" t="s">
        <v>35</v>
      </c>
      <c r="U1421">
        <v>24</v>
      </c>
      <c r="V1421">
        <v>14.8</v>
      </c>
    </row>
    <row r="1422" spans="1:22" x14ac:dyDescent="0.25">
      <c r="A1422" s="128" t="s">
        <v>4763</v>
      </c>
      <c r="B1422">
        <v>15</v>
      </c>
      <c r="C1422">
        <v>9</v>
      </c>
      <c r="D1422">
        <v>7</v>
      </c>
      <c r="E1422" s="128" t="s">
        <v>4672</v>
      </c>
      <c r="F1422" s="128" t="s">
        <v>24</v>
      </c>
      <c r="G1422">
        <v>661</v>
      </c>
      <c r="H1422" s="128" t="s">
        <v>2691</v>
      </c>
      <c r="I1422">
        <v>333</v>
      </c>
      <c r="J1422" s="128" t="s">
        <v>177</v>
      </c>
      <c r="K1422">
        <v>10</v>
      </c>
      <c r="L1422">
        <v>15</v>
      </c>
      <c r="M1422" s="128" t="s">
        <v>357</v>
      </c>
      <c r="N1422" s="128" t="s">
        <v>681</v>
      </c>
      <c r="O1422">
        <v>4</v>
      </c>
      <c r="P1422" s="128" t="s">
        <v>682</v>
      </c>
      <c r="Q1422">
        <v>1</v>
      </c>
      <c r="R1422" s="128" t="s">
        <v>28</v>
      </c>
      <c r="S1422">
        <v>8</v>
      </c>
      <c r="T1422" s="128" t="s">
        <v>36</v>
      </c>
      <c r="U1422">
        <v>30.3</v>
      </c>
      <c r="V1422">
        <v>18.8</v>
      </c>
    </row>
    <row r="1423" spans="1:22" x14ac:dyDescent="0.25">
      <c r="A1423" s="128" t="s">
        <v>4764</v>
      </c>
      <c r="B1423">
        <v>15</v>
      </c>
      <c r="C1423">
        <v>9</v>
      </c>
      <c r="D1423">
        <v>7</v>
      </c>
      <c r="E1423" s="128" t="s">
        <v>4672</v>
      </c>
      <c r="F1423" s="128" t="s">
        <v>24</v>
      </c>
      <c r="G1423">
        <v>660</v>
      </c>
      <c r="H1423" s="128" t="s">
        <v>2692</v>
      </c>
      <c r="I1423">
        <v>285</v>
      </c>
      <c r="J1423" s="128" t="s">
        <v>179</v>
      </c>
      <c r="K1423">
        <v>10</v>
      </c>
      <c r="L1423">
        <v>15</v>
      </c>
      <c r="M1423" s="128" t="s">
        <v>357</v>
      </c>
      <c r="N1423" s="128" t="s">
        <v>681</v>
      </c>
      <c r="O1423">
        <v>4</v>
      </c>
      <c r="P1423" s="128" t="s">
        <v>682</v>
      </c>
      <c r="Q1423">
        <v>1</v>
      </c>
      <c r="R1423" s="128" t="s">
        <v>28</v>
      </c>
      <c r="S1423">
        <v>3</v>
      </c>
      <c r="T1423" s="128" t="s">
        <v>31</v>
      </c>
      <c r="U1423">
        <v>3.3</v>
      </c>
      <c r="V1423">
        <v>2.7</v>
      </c>
    </row>
    <row r="1424" spans="1:22" x14ac:dyDescent="0.25">
      <c r="A1424" s="128" t="s">
        <v>4765</v>
      </c>
      <c r="B1424">
        <v>15</v>
      </c>
      <c r="C1424">
        <v>9</v>
      </c>
      <c r="D1424">
        <v>7</v>
      </c>
      <c r="E1424" s="128" t="s">
        <v>4672</v>
      </c>
      <c r="F1424" s="128" t="s">
        <v>24</v>
      </c>
      <c r="G1424">
        <v>660</v>
      </c>
      <c r="H1424" s="128" t="s">
        <v>2692</v>
      </c>
      <c r="I1424">
        <v>285</v>
      </c>
      <c r="J1424" s="128" t="s">
        <v>179</v>
      </c>
      <c r="K1424">
        <v>10</v>
      </c>
      <c r="L1424">
        <v>15</v>
      </c>
      <c r="M1424" s="128" t="s">
        <v>357</v>
      </c>
      <c r="N1424" s="128" t="s">
        <v>681</v>
      </c>
      <c r="O1424">
        <v>4</v>
      </c>
      <c r="P1424" s="128" t="s">
        <v>682</v>
      </c>
      <c r="Q1424">
        <v>1</v>
      </c>
      <c r="R1424" s="128" t="s">
        <v>28</v>
      </c>
      <c r="S1424">
        <v>4</v>
      </c>
      <c r="T1424" s="128" t="s">
        <v>32</v>
      </c>
      <c r="U1424">
        <v>4.8</v>
      </c>
      <c r="V1424">
        <v>3.6</v>
      </c>
    </row>
    <row r="1425" spans="1:22" x14ac:dyDescent="0.25">
      <c r="A1425" s="128" t="s">
        <v>4766</v>
      </c>
      <c r="B1425">
        <v>15</v>
      </c>
      <c r="C1425">
        <v>9</v>
      </c>
      <c r="D1425">
        <v>7</v>
      </c>
      <c r="E1425" s="128" t="s">
        <v>4672</v>
      </c>
      <c r="F1425" s="128" t="s">
        <v>24</v>
      </c>
      <c r="G1425">
        <v>660</v>
      </c>
      <c r="H1425" s="128" t="s">
        <v>2692</v>
      </c>
      <c r="I1425">
        <v>285</v>
      </c>
      <c r="J1425" s="128" t="s">
        <v>179</v>
      </c>
      <c r="K1425">
        <v>10</v>
      </c>
      <c r="L1425">
        <v>15</v>
      </c>
      <c r="M1425" s="128" t="s">
        <v>357</v>
      </c>
      <c r="N1425" s="128" t="s">
        <v>681</v>
      </c>
      <c r="O1425">
        <v>4</v>
      </c>
      <c r="P1425" s="128" t="s">
        <v>682</v>
      </c>
      <c r="Q1425">
        <v>1</v>
      </c>
      <c r="R1425" s="128" t="s">
        <v>28</v>
      </c>
      <c r="S1425">
        <v>6</v>
      </c>
      <c r="T1425" s="128" t="s">
        <v>34</v>
      </c>
      <c r="U1425">
        <v>2.8</v>
      </c>
      <c r="V1425">
        <v>2.7</v>
      </c>
    </row>
    <row r="1426" spans="1:22" x14ac:dyDescent="0.25">
      <c r="A1426" s="128" t="s">
        <v>4767</v>
      </c>
      <c r="B1426">
        <v>15</v>
      </c>
      <c r="C1426">
        <v>9</v>
      </c>
      <c r="D1426">
        <v>7</v>
      </c>
      <c r="E1426" s="128" t="s">
        <v>4672</v>
      </c>
      <c r="F1426" s="128" t="s">
        <v>24</v>
      </c>
      <c r="G1426">
        <v>660</v>
      </c>
      <c r="H1426" s="128" t="s">
        <v>2692</v>
      </c>
      <c r="I1426">
        <v>285</v>
      </c>
      <c r="J1426" s="128" t="s">
        <v>179</v>
      </c>
      <c r="K1426">
        <v>10</v>
      </c>
      <c r="L1426">
        <v>15</v>
      </c>
      <c r="M1426" s="128" t="s">
        <v>357</v>
      </c>
      <c r="N1426" s="128" t="s">
        <v>681</v>
      </c>
      <c r="O1426">
        <v>4</v>
      </c>
      <c r="P1426" s="128" t="s">
        <v>682</v>
      </c>
      <c r="Q1426">
        <v>1</v>
      </c>
      <c r="R1426" s="128" t="s">
        <v>28</v>
      </c>
      <c r="S1426">
        <v>2</v>
      </c>
      <c r="T1426" s="128" t="s">
        <v>30</v>
      </c>
      <c r="U1426">
        <v>3.2</v>
      </c>
      <c r="V1426">
        <v>3.4</v>
      </c>
    </row>
    <row r="1427" spans="1:22" x14ac:dyDescent="0.25">
      <c r="A1427" s="128" t="s">
        <v>4768</v>
      </c>
      <c r="B1427">
        <v>15</v>
      </c>
      <c r="C1427">
        <v>9</v>
      </c>
      <c r="D1427">
        <v>7</v>
      </c>
      <c r="E1427" s="128" t="s">
        <v>4672</v>
      </c>
      <c r="F1427" s="128" t="s">
        <v>24</v>
      </c>
      <c r="G1427">
        <v>660</v>
      </c>
      <c r="H1427" s="128" t="s">
        <v>2692</v>
      </c>
      <c r="I1427">
        <v>285</v>
      </c>
      <c r="J1427" s="128" t="s">
        <v>179</v>
      </c>
      <c r="K1427">
        <v>10</v>
      </c>
      <c r="L1427">
        <v>15</v>
      </c>
      <c r="M1427" s="128" t="s">
        <v>357</v>
      </c>
      <c r="N1427" s="128" t="s">
        <v>681</v>
      </c>
      <c r="O1427">
        <v>4</v>
      </c>
      <c r="P1427" s="128" t="s">
        <v>682</v>
      </c>
      <c r="Q1427">
        <v>1</v>
      </c>
      <c r="R1427" s="128" t="s">
        <v>28</v>
      </c>
      <c r="S1427">
        <v>5</v>
      </c>
      <c r="T1427" s="128" t="s">
        <v>33</v>
      </c>
      <c r="U1427">
        <v>2</v>
      </c>
      <c r="V1427">
        <v>2.2999999999999998</v>
      </c>
    </row>
    <row r="1428" spans="1:22" x14ac:dyDescent="0.25">
      <c r="A1428" s="128" t="s">
        <v>4769</v>
      </c>
      <c r="B1428">
        <v>15</v>
      </c>
      <c r="C1428">
        <v>9</v>
      </c>
      <c r="D1428">
        <v>7</v>
      </c>
      <c r="E1428" s="128" t="s">
        <v>4672</v>
      </c>
      <c r="F1428" s="128" t="s">
        <v>24</v>
      </c>
      <c r="G1428">
        <v>660</v>
      </c>
      <c r="H1428" s="128" t="s">
        <v>2692</v>
      </c>
      <c r="I1428">
        <v>285</v>
      </c>
      <c r="J1428" s="128" t="s">
        <v>179</v>
      </c>
      <c r="K1428">
        <v>10</v>
      </c>
      <c r="L1428">
        <v>15</v>
      </c>
      <c r="M1428" s="128" t="s">
        <v>357</v>
      </c>
      <c r="N1428" s="128" t="s">
        <v>681</v>
      </c>
      <c r="O1428">
        <v>4</v>
      </c>
      <c r="P1428" s="128" t="s">
        <v>682</v>
      </c>
      <c r="Q1428">
        <v>1</v>
      </c>
      <c r="R1428" s="128" t="s">
        <v>28</v>
      </c>
      <c r="S1428">
        <v>1</v>
      </c>
      <c r="T1428" s="128" t="s">
        <v>29</v>
      </c>
      <c r="U1428">
        <v>6.2</v>
      </c>
      <c r="V1428">
        <v>4.4000000000000004</v>
      </c>
    </row>
    <row r="1429" spans="1:22" x14ac:dyDescent="0.25">
      <c r="A1429" s="128" t="s">
        <v>4770</v>
      </c>
      <c r="B1429">
        <v>15</v>
      </c>
      <c r="C1429">
        <v>9</v>
      </c>
      <c r="D1429">
        <v>7</v>
      </c>
      <c r="E1429" s="128" t="s">
        <v>4672</v>
      </c>
      <c r="F1429" s="128" t="s">
        <v>24</v>
      </c>
      <c r="G1429">
        <v>660</v>
      </c>
      <c r="H1429" s="128" t="s">
        <v>2692</v>
      </c>
      <c r="I1429">
        <v>285</v>
      </c>
      <c r="J1429" s="128" t="s">
        <v>179</v>
      </c>
      <c r="K1429">
        <v>10</v>
      </c>
      <c r="L1429">
        <v>15</v>
      </c>
      <c r="M1429" s="128" t="s">
        <v>357</v>
      </c>
      <c r="N1429" s="128" t="s">
        <v>681</v>
      </c>
      <c r="O1429">
        <v>4</v>
      </c>
      <c r="P1429" s="128" t="s">
        <v>682</v>
      </c>
      <c r="Q1429">
        <v>1</v>
      </c>
      <c r="R1429" s="128" t="s">
        <v>28</v>
      </c>
      <c r="S1429">
        <v>7</v>
      </c>
      <c r="T1429" s="128" t="s">
        <v>35</v>
      </c>
      <c r="U1429">
        <v>17.5</v>
      </c>
      <c r="V1429">
        <v>13.3</v>
      </c>
    </row>
    <row r="1430" spans="1:22" x14ac:dyDescent="0.25">
      <c r="A1430" s="128" t="s">
        <v>4771</v>
      </c>
      <c r="B1430">
        <v>15</v>
      </c>
      <c r="C1430">
        <v>9</v>
      </c>
      <c r="D1430">
        <v>7</v>
      </c>
      <c r="E1430" s="128" t="s">
        <v>4672</v>
      </c>
      <c r="F1430" s="128" t="s">
        <v>24</v>
      </c>
      <c r="G1430">
        <v>660</v>
      </c>
      <c r="H1430" s="128" t="s">
        <v>2692</v>
      </c>
      <c r="I1430">
        <v>285</v>
      </c>
      <c r="J1430" s="128" t="s">
        <v>179</v>
      </c>
      <c r="K1430">
        <v>10</v>
      </c>
      <c r="L1430">
        <v>15</v>
      </c>
      <c r="M1430" s="128" t="s">
        <v>357</v>
      </c>
      <c r="N1430" s="128" t="s">
        <v>681</v>
      </c>
      <c r="O1430">
        <v>4</v>
      </c>
      <c r="P1430" s="128" t="s">
        <v>682</v>
      </c>
      <c r="Q1430">
        <v>1</v>
      </c>
      <c r="R1430" s="128" t="s">
        <v>28</v>
      </c>
      <c r="S1430">
        <v>8</v>
      </c>
      <c r="T1430" s="128" t="s">
        <v>36</v>
      </c>
      <c r="U1430">
        <v>22.3</v>
      </c>
      <c r="V1430">
        <v>16.3</v>
      </c>
    </row>
    <row r="1431" spans="1:22" x14ac:dyDescent="0.25">
      <c r="A1431" s="128" t="s">
        <v>191</v>
      </c>
      <c r="B1431">
        <v>10</v>
      </c>
      <c r="C1431">
        <v>4</v>
      </c>
      <c r="D1431">
        <v>5</v>
      </c>
      <c r="E1431" s="128" t="s">
        <v>190</v>
      </c>
      <c r="F1431" s="128" t="s">
        <v>24</v>
      </c>
      <c r="G1431">
        <v>283</v>
      </c>
      <c r="H1431" s="128" t="s">
        <v>43</v>
      </c>
      <c r="I1431">
        <v>185</v>
      </c>
      <c r="J1431" s="128" t="s">
        <v>177</v>
      </c>
      <c r="K1431">
        <v>10</v>
      </c>
      <c r="L1431">
        <v>11</v>
      </c>
      <c r="M1431" s="128" t="s">
        <v>357</v>
      </c>
      <c r="N1431" s="128" t="s">
        <v>26</v>
      </c>
      <c r="O1431">
        <v>9</v>
      </c>
      <c r="P1431" s="128" t="s">
        <v>27</v>
      </c>
      <c r="Q1431">
        <v>1</v>
      </c>
      <c r="R1431" s="128" t="s">
        <v>28</v>
      </c>
      <c r="S1431">
        <v>3</v>
      </c>
      <c r="T1431" s="128" t="s">
        <v>31</v>
      </c>
      <c r="U1431">
        <v>5.71</v>
      </c>
      <c r="V1431">
        <v>4</v>
      </c>
    </row>
    <row r="1432" spans="1:22" x14ac:dyDescent="0.25">
      <c r="A1432" s="128" t="s">
        <v>192</v>
      </c>
      <c r="B1432">
        <v>10</v>
      </c>
      <c r="C1432">
        <v>4</v>
      </c>
      <c r="D1432">
        <v>5</v>
      </c>
      <c r="E1432" s="128" t="s">
        <v>190</v>
      </c>
      <c r="F1432" s="128" t="s">
        <v>24</v>
      </c>
      <c r="G1432">
        <v>283</v>
      </c>
      <c r="H1432" s="128" t="s">
        <v>43</v>
      </c>
      <c r="I1432">
        <v>185</v>
      </c>
      <c r="J1432" s="128" t="s">
        <v>177</v>
      </c>
      <c r="K1432">
        <v>10</v>
      </c>
      <c r="L1432">
        <v>11</v>
      </c>
      <c r="M1432" s="128" t="s">
        <v>357</v>
      </c>
      <c r="N1432" s="128" t="s">
        <v>26</v>
      </c>
      <c r="O1432">
        <v>9</v>
      </c>
      <c r="P1432" s="128" t="s">
        <v>27</v>
      </c>
      <c r="Q1432">
        <v>1</v>
      </c>
      <c r="R1432" s="128" t="s">
        <v>28</v>
      </c>
      <c r="S1432">
        <v>4</v>
      </c>
      <c r="T1432" s="128" t="s">
        <v>32</v>
      </c>
      <c r="U1432">
        <v>6.32</v>
      </c>
      <c r="V1432">
        <v>5.85</v>
      </c>
    </row>
    <row r="1433" spans="1:22" x14ac:dyDescent="0.25">
      <c r="A1433" s="128" t="s">
        <v>193</v>
      </c>
      <c r="B1433">
        <v>10</v>
      </c>
      <c r="C1433">
        <v>4</v>
      </c>
      <c r="D1433">
        <v>5</v>
      </c>
      <c r="E1433" s="128" t="s">
        <v>190</v>
      </c>
      <c r="F1433" s="128" t="s">
        <v>24</v>
      </c>
      <c r="G1433">
        <v>283</v>
      </c>
      <c r="H1433" s="128" t="s">
        <v>43</v>
      </c>
      <c r="I1433">
        <v>185</v>
      </c>
      <c r="J1433" s="128" t="s">
        <v>177</v>
      </c>
      <c r="K1433">
        <v>10</v>
      </c>
      <c r="L1433">
        <v>11</v>
      </c>
      <c r="M1433" s="128" t="s">
        <v>357</v>
      </c>
      <c r="N1433" s="128" t="s">
        <v>26</v>
      </c>
      <c r="O1433">
        <v>9</v>
      </c>
      <c r="P1433" s="128" t="s">
        <v>27</v>
      </c>
      <c r="Q1433">
        <v>1</v>
      </c>
      <c r="R1433" s="128" t="s">
        <v>28</v>
      </c>
      <c r="S1433">
        <v>6</v>
      </c>
      <c r="T1433" s="128" t="s">
        <v>34</v>
      </c>
      <c r="U1433">
        <v>4.32</v>
      </c>
      <c r="V1433">
        <v>4.05</v>
      </c>
    </row>
    <row r="1434" spans="1:22" x14ac:dyDescent="0.25">
      <c r="A1434" s="128" t="s">
        <v>194</v>
      </c>
      <c r="B1434">
        <v>10</v>
      </c>
      <c r="C1434">
        <v>4</v>
      </c>
      <c r="D1434">
        <v>5</v>
      </c>
      <c r="E1434" s="128" t="s">
        <v>190</v>
      </c>
      <c r="F1434" s="128" t="s">
        <v>24</v>
      </c>
      <c r="G1434">
        <v>283</v>
      </c>
      <c r="H1434" s="128" t="s">
        <v>43</v>
      </c>
      <c r="I1434">
        <v>185</v>
      </c>
      <c r="J1434" s="128" t="s">
        <v>177</v>
      </c>
      <c r="K1434">
        <v>10</v>
      </c>
      <c r="L1434">
        <v>11</v>
      </c>
      <c r="M1434" s="128" t="s">
        <v>357</v>
      </c>
      <c r="N1434" s="128" t="s">
        <v>26</v>
      </c>
      <c r="O1434">
        <v>9</v>
      </c>
      <c r="P1434" s="128" t="s">
        <v>27</v>
      </c>
      <c r="Q1434">
        <v>1</v>
      </c>
      <c r="R1434" s="128" t="s">
        <v>28</v>
      </c>
      <c r="S1434">
        <v>2</v>
      </c>
      <c r="T1434" s="128" t="s">
        <v>30</v>
      </c>
      <c r="U1434">
        <v>5.17</v>
      </c>
      <c r="V1434">
        <v>5.52</v>
      </c>
    </row>
    <row r="1435" spans="1:22" x14ac:dyDescent="0.25">
      <c r="A1435" s="128" t="s">
        <v>195</v>
      </c>
      <c r="B1435">
        <v>10</v>
      </c>
      <c r="C1435">
        <v>4</v>
      </c>
      <c r="D1435">
        <v>5</v>
      </c>
      <c r="E1435" s="128" t="s">
        <v>190</v>
      </c>
      <c r="F1435" s="128" t="s">
        <v>24</v>
      </c>
      <c r="G1435">
        <v>283</v>
      </c>
      <c r="H1435" s="128" t="s">
        <v>43</v>
      </c>
      <c r="I1435">
        <v>185</v>
      </c>
      <c r="J1435" s="128" t="s">
        <v>177</v>
      </c>
      <c r="K1435">
        <v>10</v>
      </c>
      <c r="L1435">
        <v>11</v>
      </c>
      <c r="M1435" s="128" t="s">
        <v>357</v>
      </c>
      <c r="N1435" s="128" t="s">
        <v>26</v>
      </c>
      <c r="O1435">
        <v>9</v>
      </c>
      <c r="P1435" s="128" t="s">
        <v>27</v>
      </c>
      <c r="Q1435">
        <v>1</v>
      </c>
      <c r="R1435" s="128" t="s">
        <v>28</v>
      </c>
      <c r="S1435">
        <v>5</v>
      </c>
      <c r="T1435" s="128" t="s">
        <v>33</v>
      </c>
      <c r="U1435">
        <v>2.94</v>
      </c>
      <c r="V1435">
        <v>3.11</v>
      </c>
    </row>
    <row r="1436" spans="1:22" x14ac:dyDescent="0.25">
      <c r="A1436" s="128" t="s">
        <v>196</v>
      </c>
      <c r="B1436">
        <v>10</v>
      </c>
      <c r="C1436">
        <v>4</v>
      </c>
      <c r="D1436">
        <v>5</v>
      </c>
      <c r="E1436" s="128" t="s">
        <v>190</v>
      </c>
      <c r="F1436" s="128" t="s">
        <v>24</v>
      </c>
      <c r="G1436">
        <v>283</v>
      </c>
      <c r="H1436" s="128" t="s">
        <v>43</v>
      </c>
      <c r="I1436">
        <v>185</v>
      </c>
      <c r="J1436" s="128" t="s">
        <v>177</v>
      </c>
      <c r="K1436">
        <v>10</v>
      </c>
      <c r="L1436">
        <v>11</v>
      </c>
      <c r="M1436" s="128" t="s">
        <v>357</v>
      </c>
      <c r="N1436" s="128" t="s">
        <v>26</v>
      </c>
      <c r="O1436">
        <v>9</v>
      </c>
      <c r="P1436" s="128" t="s">
        <v>27</v>
      </c>
      <c r="Q1436">
        <v>1</v>
      </c>
      <c r="R1436" s="128" t="s">
        <v>28</v>
      </c>
      <c r="S1436">
        <v>1</v>
      </c>
      <c r="T1436" s="128" t="s">
        <v>29</v>
      </c>
      <c r="U1436">
        <v>9.7200000000000006</v>
      </c>
      <c r="V1436">
        <v>6.55</v>
      </c>
    </row>
    <row r="1437" spans="1:22" x14ac:dyDescent="0.25">
      <c r="A1437" s="128" t="s">
        <v>197</v>
      </c>
      <c r="B1437">
        <v>10</v>
      </c>
      <c r="C1437">
        <v>4</v>
      </c>
      <c r="D1437">
        <v>5</v>
      </c>
      <c r="E1437" s="128" t="s">
        <v>190</v>
      </c>
      <c r="F1437" s="128" t="s">
        <v>24</v>
      </c>
      <c r="G1437">
        <v>283</v>
      </c>
      <c r="H1437" s="128" t="s">
        <v>43</v>
      </c>
      <c r="I1437">
        <v>185</v>
      </c>
      <c r="J1437" s="128" t="s">
        <v>177</v>
      </c>
      <c r="K1437">
        <v>10</v>
      </c>
      <c r="L1437">
        <v>11</v>
      </c>
      <c r="M1437" s="128" t="s">
        <v>357</v>
      </c>
      <c r="N1437" s="128" t="s">
        <v>26</v>
      </c>
      <c r="O1437">
        <v>9</v>
      </c>
      <c r="P1437" s="128" t="s">
        <v>27</v>
      </c>
      <c r="Q1437">
        <v>1</v>
      </c>
      <c r="R1437" s="128" t="s">
        <v>28</v>
      </c>
      <c r="S1437">
        <v>7</v>
      </c>
      <c r="T1437" s="128" t="s">
        <v>35</v>
      </c>
      <c r="U1437">
        <v>27.88</v>
      </c>
      <c r="V1437">
        <v>20.309999999999999</v>
      </c>
    </row>
    <row r="1438" spans="1:22" x14ac:dyDescent="0.25">
      <c r="A1438" s="128" t="s">
        <v>198</v>
      </c>
      <c r="B1438">
        <v>10</v>
      </c>
      <c r="C1438">
        <v>4</v>
      </c>
      <c r="D1438">
        <v>5</v>
      </c>
      <c r="E1438" s="128" t="s">
        <v>190</v>
      </c>
      <c r="F1438" s="128" t="s">
        <v>24</v>
      </c>
      <c r="G1438">
        <v>283</v>
      </c>
      <c r="H1438" s="128" t="s">
        <v>43</v>
      </c>
      <c r="I1438">
        <v>185</v>
      </c>
      <c r="J1438" s="128" t="s">
        <v>177</v>
      </c>
      <c r="K1438">
        <v>10</v>
      </c>
      <c r="L1438">
        <v>11</v>
      </c>
      <c r="M1438" s="128" t="s">
        <v>357</v>
      </c>
      <c r="N1438" s="128" t="s">
        <v>26</v>
      </c>
      <c r="O1438">
        <v>9</v>
      </c>
      <c r="P1438" s="128" t="s">
        <v>27</v>
      </c>
      <c r="Q1438">
        <v>1</v>
      </c>
      <c r="R1438" s="128" t="s">
        <v>28</v>
      </c>
      <c r="S1438">
        <v>8</v>
      </c>
      <c r="T1438" s="128" t="s">
        <v>36</v>
      </c>
      <c r="U1438">
        <v>34.200000000000003</v>
      </c>
      <c r="V1438">
        <v>25.33</v>
      </c>
    </row>
    <row r="1439" spans="1:22" x14ac:dyDescent="0.25">
      <c r="A1439" s="128" t="s">
        <v>199</v>
      </c>
      <c r="B1439">
        <v>10</v>
      </c>
      <c r="C1439">
        <v>4</v>
      </c>
      <c r="D1439">
        <v>5</v>
      </c>
      <c r="E1439" s="128" t="s">
        <v>190</v>
      </c>
      <c r="F1439" s="128" t="s">
        <v>24</v>
      </c>
      <c r="G1439">
        <v>278</v>
      </c>
      <c r="H1439" s="128" t="s">
        <v>38</v>
      </c>
      <c r="I1439">
        <v>235</v>
      </c>
      <c r="J1439" s="128" t="s">
        <v>179</v>
      </c>
      <c r="K1439">
        <v>10</v>
      </c>
      <c r="L1439">
        <v>11</v>
      </c>
      <c r="M1439" s="128" t="s">
        <v>357</v>
      </c>
      <c r="N1439" s="128" t="s">
        <v>26</v>
      </c>
      <c r="O1439">
        <v>9</v>
      </c>
      <c r="P1439" s="128" t="s">
        <v>27</v>
      </c>
      <c r="Q1439">
        <v>1</v>
      </c>
      <c r="R1439" s="128" t="s">
        <v>28</v>
      </c>
      <c r="S1439">
        <v>3</v>
      </c>
      <c r="T1439" s="128" t="s">
        <v>31</v>
      </c>
      <c r="U1439">
        <v>4.9000000000000004</v>
      </c>
      <c r="V1439">
        <v>3.47</v>
      </c>
    </row>
    <row r="1440" spans="1:22" x14ac:dyDescent="0.25">
      <c r="A1440" s="128" t="s">
        <v>200</v>
      </c>
      <c r="B1440">
        <v>10</v>
      </c>
      <c r="C1440">
        <v>4</v>
      </c>
      <c r="D1440">
        <v>5</v>
      </c>
      <c r="E1440" s="128" t="s">
        <v>190</v>
      </c>
      <c r="F1440" s="128" t="s">
        <v>24</v>
      </c>
      <c r="G1440">
        <v>278</v>
      </c>
      <c r="H1440" s="128" t="s">
        <v>38</v>
      </c>
      <c r="I1440">
        <v>235</v>
      </c>
      <c r="J1440" s="128" t="s">
        <v>179</v>
      </c>
      <c r="K1440">
        <v>10</v>
      </c>
      <c r="L1440">
        <v>11</v>
      </c>
      <c r="M1440" s="128" t="s">
        <v>357</v>
      </c>
      <c r="N1440" s="128" t="s">
        <v>26</v>
      </c>
      <c r="O1440">
        <v>9</v>
      </c>
      <c r="P1440" s="128" t="s">
        <v>27</v>
      </c>
      <c r="Q1440">
        <v>1</v>
      </c>
      <c r="R1440" s="128" t="s">
        <v>28</v>
      </c>
      <c r="S1440">
        <v>4</v>
      </c>
      <c r="T1440" s="128" t="s">
        <v>32</v>
      </c>
      <c r="U1440">
        <v>5.0599999999999996</v>
      </c>
      <c r="V1440">
        <v>4.32</v>
      </c>
    </row>
    <row r="1441" spans="1:22" x14ac:dyDescent="0.25">
      <c r="A1441" s="128" t="s">
        <v>201</v>
      </c>
      <c r="B1441">
        <v>10</v>
      </c>
      <c r="C1441">
        <v>4</v>
      </c>
      <c r="D1441">
        <v>5</v>
      </c>
      <c r="E1441" s="128" t="s">
        <v>190</v>
      </c>
      <c r="F1441" s="128" t="s">
        <v>24</v>
      </c>
      <c r="G1441">
        <v>278</v>
      </c>
      <c r="H1441" s="128" t="s">
        <v>38</v>
      </c>
      <c r="I1441">
        <v>235</v>
      </c>
      <c r="J1441" s="128" t="s">
        <v>179</v>
      </c>
      <c r="K1441">
        <v>10</v>
      </c>
      <c r="L1441">
        <v>11</v>
      </c>
      <c r="M1441" s="128" t="s">
        <v>357</v>
      </c>
      <c r="N1441" s="128" t="s">
        <v>26</v>
      </c>
      <c r="O1441">
        <v>9</v>
      </c>
      <c r="P1441" s="128" t="s">
        <v>27</v>
      </c>
      <c r="Q1441">
        <v>1</v>
      </c>
      <c r="R1441" s="128" t="s">
        <v>28</v>
      </c>
      <c r="S1441">
        <v>6</v>
      </c>
      <c r="T1441" s="128" t="s">
        <v>34</v>
      </c>
      <c r="U1441">
        <v>3.58</v>
      </c>
      <c r="V1441">
        <v>2.99</v>
      </c>
    </row>
    <row r="1442" spans="1:22" x14ac:dyDescent="0.25">
      <c r="A1442" s="128" t="s">
        <v>202</v>
      </c>
      <c r="B1442">
        <v>10</v>
      </c>
      <c r="C1442">
        <v>4</v>
      </c>
      <c r="D1442">
        <v>5</v>
      </c>
      <c r="E1442" s="128" t="s">
        <v>190</v>
      </c>
      <c r="F1442" s="128" t="s">
        <v>24</v>
      </c>
      <c r="G1442">
        <v>278</v>
      </c>
      <c r="H1442" s="128" t="s">
        <v>38</v>
      </c>
      <c r="I1442">
        <v>235</v>
      </c>
      <c r="J1442" s="128" t="s">
        <v>179</v>
      </c>
      <c r="K1442">
        <v>10</v>
      </c>
      <c r="L1442">
        <v>11</v>
      </c>
      <c r="M1442" s="128" t="s">
        <v>357</v>
      </c>
      <c r="N1442" s="128" t="s">
        <v>26</v>
      </c>
      <c r="O1442">
        <v>9</v>
      </c>
      <c r="P1442" s="128" t="s">
        <v>27</v>
      </c>
      <c r="Q1442">
        <v>1</v>
      </c>
      <c r="R1442" s="128" t="s">
        <v>28</v>
      </c>
      <c r="S1442">
        <v>2</v>
      </c>
      <c r="T1442" s="128" t="s">
        <v>30</v>
      </c>
      <c r="U1442">
        <v>3.49</v>
      </c>
      <c r="V1442">
        <v>3.68</v>
      </c>
    </row>
    <row r="1443" spans="1:22" x14ac:dyDescent="0.25">
      <c r="A1443" s="128" t="s">
        <v>203</v>
      </c>
      <c r="B1443">
        <v>10</v>
      </c>
      <c r="C1443">
        <v>4</v>
      </c>
      <c r="D1443">
        <v>5</v>
      </c>
      <c r="E1443" s="128" t="s">
        <v>190</v>
      </c>
      <c r="F1443" s="128" t="s">
        <v>24</v>
      </c>
      <c r="G1443">
        <v>278</v>
      </c>
      <c r="H1443" s="128" t="s">
        <v>38</v>
      </c>
      <c r="I1443">
        <v>235</v>
      </c>
      <c r="J1443" s="128" t="s">
        <v>179</v>
      </c>
      <c r="K1443">
        <v>10</v>
      </c>
      <c r="L1443">
        <v>11</v>
      </c>
      <c r="M1443" s="128" t="s">
        <v>357</v>
      </c>
      <c r="N1443" s="128" t="s">
        <v>26</v>
      </c>
      <c r="O1443">
        <v>9</v>
      </c>
      <c r="P1443" s="128" t="s">
        <v>27</v>
      </c>
      <c r="Q1443">
        <v>1</v>
      </c>
      <c r="R1443" s="128" t="s">
        <v>28</v>
      </c>
      <c r="S1443">
        <v>5</v>
      </c>
      <c r="T1443" s="128" t="s">
        <v>33</v>
      </c>
      <c r="U1443">
        <v>2.0099999999999998</v>
      </c>
      <c r="V1443">
        <v>2.4</v>
      </c>
    </row>
    <row r="1444" spans="1:22" x14ac:dyDescent="0.25">
      <c r="A1444" s="128" t="s">
        <v>204</v>
      </c>
      <c r="B1444">
        <v>10</v>
      </c>
      <c r="C1444">
        <v>4</v>
      </c>
      <c r="D1444">
        <v>5</v>
      </c>
      <c r="E1444" s="128" t="s">
        <v>190</v>
      </c>
      <c r="F1444" s="128" t="s">
        <v>24</v>
      </c>
      <c r="G1444">
        <v>278</v>
      </c>
      <c r="H1444" s="128" t="s">
        <v>38</v>
      </c>
      <c r="I1444">
        <v>235</v>
      </c>
      <c r="J1444" s="128" t="s">
        <v>179</v>
      </c>
      <c r="K1444">
        <v>10</v>
      </c>
      <c r="L1444">
        <v>11</v>
      </c>
      <c r="M1444" s="128" t="s">
        <v>357</v>
      </c>
      <c r="N1444" s="128" t="s">
        <v>26</v>
      </c>
      <c r="O1444">
        <v>9</v>
      </c>
      <c r="P1444" s="128" t="s">
        <v>27</v>
      </c>
      <c r="Q1444">
        <v>1</v>
      </c>
      <c r="R1444" s="128" t="s">
        <v>28</v>
      </c>
      <c r="S1444">
        <v>1</v>
      </c>
      <c r="T1444" s="128" t="s">
        <v>29</v>
      </c>
      <c r="U1444">
        <v>7.54</v>
      </c>
      <c r="V1444">
        <v>4.99</v>
      </c>
    </row>
    <row r="1445" spans="1:22" x14ac:dyDescent="0.25">
      <c r="A1445" s="128" t="s">
        <v>205</v>
      </c>
      <c r="B1445">
        <v>10</v>
      </c>
      <c r="C1445">
        <v>4</v>
      </c>
      <c r="D1445">
        <v>5</v>
      </c>
      <c r="E1445" s="128" t="s">
        <v>190</v>
      </c>
      <c r="F1445" s="128" t="s">
        <v>24</v>
      </c>
      <c r="G1445">
        <v>278</v>
      </c>
      <c r="H1445" s="128" t="s">
        <v>38</v>
      </c>
      <c r="I1445">
        <v>235</v>
      </c>
      <c r="J1445" s="128" t="s">
        <v>179</v>
      </c>
      <c r="K1445">
        <v>10</v>
      </c>
      <c r="L1445">
        <v>11</v>
      </c>
      <c r="M1445" s="128" t="s">
        <v>357</v>
      </c>
      <c r="N1445" s="128" t="s">
        <v>26</v>
      </c>
      <c r="O1445">
        <v>9</v>
      </c>
      <c r="P1445" s="128" t="s">
        <v>27</v>
      </c>
      <c r="Q1445">
        <v>1</v>
      </c>
      <c r="R1445" s="128" t="s">
        <v>28</v>
      </c>
      <c r="S1445">
        <v>7</v>
      </c>
      <c r="T1445" s="128" t="s">
        <v>35</v>
      </c>
      <c r="U1445">
        <v>21.52</v>
      </c>
      <c r="V1445">
        <v>14.91</v>
      </c>
    </row>
    <row r="1446" spans="1:22" x14ac:dyDescent="0.25">
      <c r="A1446" s="128" t="s">
        <v>206</v>
      </c>
      <c r="B1446">
        <v>10</v>
      </c>
      <c r="C1446">
        <v>4</v>
      </c>
      <c r="D1446">
        <v>5</v>
      </c>
      <c r="E1446" s="128" t="s">
        <v>190</v>
      </c>
      <c r="F1446" s="128" t="s">
        <v>24</v>
      </c>
      <c r="G1446">
        <v>278</v>
      </c>
      <c r="H1446" s="128" t="s">
        <v>38</v>
      </c>
      <c r="I1446">
        <v>235</v>
      </c>
      <c r="J1446" s="128" t="s">
        <v>179</v>
      </c>
      <c r="K1446">
        <v>10</v>
      </c>
      <c r="L1446">
        <v>11</v>
      </c>
      <c r="M1446" s="128" t="s">
        <v>357</v>
      </c>
      <c r="N1446" s="128" t="s">
        <v>26</v>
      </c>
      <c r="O1446">
        <v>9</v>
      </c>
      <c r="P1446" s="128" t="s">
        <v>27</v>
      </c>
      <c r="Q1446">
        <v>1</v>
      </c>
      <c r="R1446" s="128" t="s">
        <v>28</v>
      </c>
      <c r="S1446">
        <v>8</v>
      </c>
      <c r="T1446" s="128" t="s">
        <v>36</v>
      </c>
      <c r="U1446">
        <v>26.58</v>
      </c>
      <c r="V1446">
        <v>18.3</v>
      </c>
    </row>
    <row r="1447" spans="1:22" x14ac:dyDescent="0.25">
      <c r="A1447" s="128" t="s">
        <v>207</v>
      </c>
      <c r="B1447">
        <v>11</v>
      </c>
      <c r="C1447">
        <v>5</v>
      </c>
      <c r="D1447">
        <v>5</v>
      </c>
      <c r="E1447" s="128" t="s">
        <v>190</v>
      </c>
      <c r="F1447" s="128" t="s">
        <v>24</v>
      </c>
      <c r="G1447">
        <v>283</v>
      </c>
      <c r="H1447" s="128" t="s">
        <v>43</v>
      </c>
      <c r="I1447">
        <v>185</v>
      </c>
      <c r="J1447" s="128" t="s">
        <v>177</v>
      </c>
      <c r="K1447">
        <v>10</v>
      </c>
      <c r="L1447">
        <v>11</v>
      </c>
      <c r="M1447" s="128" t="s">
        <v>357</v>
      </c>
      <c r="N1447" s="128" t="s">
        <v>26</v>
      </c>
      <c r="O1447">
        <v>9</v>
      </c>
      <c r="P1447" s="128" t="s">
        <v>27</v>
      </c>
      <c r="Q1447">
        <v>1</v>
      </c>
      <c r="R1447" s="128" t="s">
        <v>28</v>
      </c>
      <c r="S1447">
        <v>3</v>
      </c>
      <c r="T1447" s="128" t="s">
        <v>31</v>
      </c>
      <c r="U1447">
        <v>5.71</v>
      </c>
      <c r="V1447">
        <v>4</v>
      </c>
    </row>
    <row r="1448" spans="1:22" x14ac:dyDescent="0.25">
      <c r="A1448" s="128" t="s">
        <v>208</v>
      </c>
      <c r="B1448">
        <v>11</v>
      </c>
      <c r="C1448">
        <v>5</v>
      </c>
      <c r="D1448">
        <v>5</v>
      </c>
      <c r="E1448" s="128" t="s">
        <v>190</v>
      </c>
      <c r="F1448" s="128" t="s">
        <v>24</v>
      </c>
      <c r="G1448">
        <v>283</v>
      </c>
      <c r="H1448" s="128" t="s">
        <v>43</v>
      </c>
      <c r="I1448">
        <v>185</v>
      </c>
      <c r="J1448" s="128" t="s">
        <v>177</v>
      </c>
      <c r="K1448">
        <v>10</v>
      </c>
      <c r="L1448">
        <v>11</v>
      </c>
      <c r="M1448" s="128" t="s">
        <v>357</v>
      </c>
      <c r="N1448" s="128" t="s">
        <v>26</v>
      </c>
      <c r="O1448">
        <v>9</v>
      </c>
      <c r="P1448" s="128" t="s">
        <v>27</v>
      </c>
      <c r="Q1448">
        <v>1</v>
      </c>
      <c r="R1448" s="128" t="s">
        <v>28</v>
      </c>
      <c r="S1448">
        <v>4</v>
      </c>
      <c r="T1448" s="128" t="s">
        <v>32</v>
      </c>
      <c r="U1448">
        <v>6.32</v>
      </c>
      <c r="V1448">
        <v>5.85</v>
      </c>
    </row>
    <row r="1449" spans="1:22" x14ac:dyDescent="0.25">
      <c r="A1449" s="128" t="s">
        <v>209</v>
      </c>
      <c r="B1449">
        <v>11</v>
      </c>
      <c r="C1449">
        <v>5</v>
      </c>
      <c r="D1449">
        <v>5</v>
      </c>
      <c r="E1449" s="128" t="s">
        <v>190</v>
      </c>
      <c r="F1449" s="128" t="s">
        <v>24</v>
      </c>
      <c r="G1449">
        <v>283</v>
      </c>
      <c r="H1449" s="128" t="s">
        <v>43</v>
      </c>
      <c r="I1449">
        <v>185</v>
      </c>
      <c r="J1449" s="128" t="s">
        <v>177</v>
      </c>
      <c r="K1449">
        <v>10</v>
      </c>
      <c r="L1449">
        <v>11</v>
      </c>
      <c r="M1449" s="128" t="s">
        <v>357</v>
      </c>
      <c r="N1449" s="128" t="s">
        <v>26</v>
      </c>
      <c r="O1449">
        <v>9</v>
      </c>
      <c r="P1449" s="128" t="s">
        <v>27</v>
      </c>
      <c r="Q1449">
        <v>1</v>
      </c>
      <c r="R1449" s="128" t="s">
        <v>28</v>
      </c>
      <c r="S1449">
        <v>6</v>
      </c>
      <c r="T1449" s="128" t="s">
        <v>34</v>
      </c>
      <c r="U1449">
        <v>4.32</v>
      </c>
      <c r="V1449">
        <v>4.05</v>
      </c>
    </row>
    <row r="1450" spans="1:22" x14ac:dyDescent="0.25">
      <c r="A1450" s="128" t="s">
        <v>210</v>
      </c>
      <c r="B1450">
        <v>11</v>
      </c>
      <c r="C1450">
        <v>5</v>
      </c>
      <c r="D1450">
        <v>5</v>
      </c>
      <c r="E1450" s="128" t="s">
        <v>190</v>
      </c>
      <c r="F1450" s="128" t="s">
        <v>24</v>
      </c>
      <c r="G1450">
        <v>283</v>
      </c>
      <c r="H1450" s="128" t="s">
        <v>43</v>
      </c>
      <c r="I1450">
        <v>185</v>
      </c>
      <c r="J1450" s="128" t="s">
        <v>177</v>
      </c>
      <c r="K1450">
        <v>10</v>
      </c>
      <c r="L1450">
        <v>11</v>
      </c>
      <c r="M1450" s="128" t="s">
        <v>357</v>
      </c>
      <c r="N1450" s="128" t="s">
        <v>26</v>
      </c>
      <c r="O1450">
        <v>9</v>
      </c>
      <c r="P1450" s="128" t="s">
        <v>27</v>
      </c>
      <c r="Q1450">
        <v>1</v>
      </c>
      <c r="R1450" s="128" t="s">
        <v>28</v>
      </c>
      <c r="S1450">
        <v>2</v>
      </c>
      <c r="T1450" s="128" t="s">
        <v>30</v>
      </c>
      <c r="U1450">
        <v>5.17</v>
      </c>
      <c r="V1450">
        <v>5.52</v>
      </c>
    </row>
    <row r="1451" spans="1:22" x14ac:dyDescent="0.25">
      <c r="A1451" s="128" t="s">
        <v>211</v>
      </c>
      <c r="B1451">
        <v>11</v>
      </c>
      <c r="C1451">
        <v>5</v>
      </c>
      <c r="D1451">
        <v>5</v>
      </c>
      <c r="E1451" s="128" t="s">
        <v>190</v>
      </c>
      <c r="F1451" s="128" t="s">
        <v>24</v>
      </c>
      <c r="G1451">
        <v>283</v>
      </c>
      <c r="H1451" s="128" t="s">
        <v>43</v>
      </c>
      <c r="I1451">
        <v>185</v>
      </c>
      <c r="J1451" s="128" t="s">
        <v>177</v>
      </c>
      <c r="K1451">
        <v>10</v>
      </c>
      <c r="L1451">
        <v>11</v>
      </c>
      <c r="M1451" s="128" t="s">
        <v>357</v>
      </c>
      <c r="N1451" s="128" t="s">
        <v>26</v>
      </c>
      <c r="O1451">
        <v>9</v>
      </c>
      <c r="P1451" s="128" t="s">
        <v>27</v>
      </c>
      <c r="Q1451">
        <v>1</v>
      </c>
      <c r="R1451" s="128" t="s">
        <v>28</v>
      </c>
      <c r="S1451">
        <v>5</v>
      </c>
      <c r="T1451" s="128" t="s">
        <v>33</v>
      </c>
      <c r="U1451">
        <v>2.94</v>
      </c>
      <c r="V1451">
        <v>3.11</v>
      </c>
    </row>
    <row r="1452" spans="1:22" x14ac:dyDescent="0.25">
      <c r="A1452" s="128" t="s">
        <v>212</v>
      </c>
      <c r="B1452">
        <v>11</v>
      </c>
      <c r="C1452">
        <v>5</v>
      </c>
      <c r="D1452">
        <v>5</v>
      </c>
      <c r="E1452" s="128" t="s">
        <v>190</v>
      </c>
      <c r="F1452" s="128" t="s">
        <v>24</v>
      </c>
      <c r="G1452">
        <v>283</v>
      </c>
      <c r="H1452" s="128" t="s">
        <v>43</v>
      </c>
      <c r="I1452">
        <v>185</v>
      </c>
      <c r="J1452" s="128" t="s">
        <v>177</v>
      </c>
      <c r="K1452">
        <v>10</v>
      </c>
      <c r="L1452">
        <v>11</v>
      </c>
      <c r="M1452" s="128" t="s">
        <v>357</v>
      </c>
      <c r="N1452" s="128" t="s">
        <v>26</v>
      </c>
      <c r="O1452">
        <v>9</v>
      </c>
      <c r="P1452" s="128" t="s">
        <v>27</v>
      </c>
      <c r="Q1452">
        <v>1</v>
      </c>
      <c r="R1452" s="128" t="s">
        <v>28</v>
      </c>
      <c r="S1452">
        <v>1</v>
      </c>
      <c r="T1452" s="128" t="s">
        <v>29</v>
      </c>
      <c r="U1452">
        <v>9.7200000000000006</v>
      </c>
      <c r="V1452">
        <v>6.55</v>
      </c>
    </row>
    <row r="1453" spans="1:22" x14ac:dyDescent="0.25">
      <c r="A1453" s="128" t="s">
        <v>213</v>
      </c>
      <c r="B1453">
        <v>11</v>
      </c>
      <c r="C1453">
        <v>5</v>
      </c>
      <c r="D1453">
        <v>5</v>
      </c>
      <c r="E1453" s="128" t="s">
        <v>190</v>
      </c>
      <c r="F1453" s="128" t="s">
        <v>24</v>
      </c>
      <c r="G1453">
        <v>283</v>
      </c>
      <c r="H1453" s="128" t="s">
        <v>43</v>
      </c>
      <c r="I1453">
        <v>185</v>
      </c>
      <c r="J1453" s="128" t="s">
        <v>177</v>
      </c>
      <c r="K1453">
        <v>10</v>
      </c>
      <c r="L1453">
        <v>11</v>
      </c>
      <c r="M1453" s="128" t="s">
        <v>357</v>
      </c>
      <c r="N1453" s="128" t="s">
        <v>26</v>
      </c>
      <c r="O1453">
        <v>9</v>
      </c>
      <c r="P1453" s="128" t="s">
        <v>27</v>
      </c>
      <c r="Q1453">
        <v>1</v>
      </c>
      <c r="R1453" s="128" t="s">
        <v>28</v>
      </c>
      <c r="S1453">
        <v>7</v>
      </c>
      <c r="T1453" s="128" t="s">
        <v>35</v>
      </c>
      <c r="U1453">
        <v>27.88</v>
      </c>
      <c r="V1453">
        <v>20.309999999999999</v>
      </c>
    </row>
    <row r="1454" spans="1:22" x14ac:dyDescent="0.25">
      <c r="A1454" s="128" t="s">
        <v>214</v>
      </c>
      <c r="B1454">
        <v>11</v>
      </c>
      <c r="C1454">
        <v>5</v>
      </c>
      <c r="D1454">
        <v>5</v>
      </c>
      <c r="E1454" s="128" t="s">
        <v>190</v>
      </c>
      <c r="F1454" s="128" t="s">
        <v>24</v>
      </c>
      <c r="G1454">
        <v>283</v>
      </c>
      <c r="H1454" s="128" t="s">
        <v>43</v>
      </c>
      <c r="I1454">
        <v>185</v>
      </c>
      <c r="J1454" s="128" t="s">
        <v>177</v>
      </c>
      <c r="K1454">
        <v>10</v>
      </c>
      <c r="L1454">
        <v>11</v>
      </c>
      <c r="M1454" s="128" t="s">
        <v>357</v>
      </c>
      <c r="N1454" s="128" t="s">
        <v>26</v>
      </c>
      <c r="O1454">
        <v>9</v>
      </c>
      <c r="P1454" s="128" t="s">
        <v>27</v>
      </c>
      <c r="Q1454">
        <v>1</v>
      </c>
      <c r="R1454" s="128" t="s">
        <v>28</v>
      </c>
      <c r="S1454">
        <v>8</v>
      </c>
      <c r="T1454" s="128" t="s">
        <v>36</v>
      </c>
      <c r="U1454">
        <v>34.200000000000003</v>
      </c>
      <c r="V1454">
        <v>25.33</v>
      </c>
    </row>
    <row r="1455" spans="1:22" x14ac:dyDescent="0.25">
      <c r="A1455" s="128" t="s">
        <v>215</v>
      </c>
      <c r="B1455">
        <v>11</v>
      </c>
      <c r="C1455">
        <v>5</v>
      </c>
      <c r="D1455">
        <v>5</v>
      </c>
      <c r="E1455" s="128" t="s">
        <v>190</v>
      </c>
      <c r="F1455" s="128" t="s">
        <v>24</v>
      </c>
      <c r="G1455">
        <v>278</v>
      </c>
      <c r="H1455" s="128" t="s">
        <v>38</v>
      </c>
      <c r="I1455">
        <v>235</v>
      </c>
      <c r="J1455" s="128" t="s">
        <v>179</v>
      </c>
      <c r="K1455">
        <v>10</v>
      </c>
      <c r="L1455">
        <v>11</v>
      </c>
      <c r="M1455" s="128" t="s">
        <v>357</v>
      </c>
      <c r="N1455" s="128" t="s">
        <v>26</v>
      </c>
      <c r="O1455">
        <v>9</v>
      </c>
      <c r="P1455" s="128" t="s">
        <v>27</v>
      </c>
      <c r="Q1455">
        <v>1</v>
      </c>
      <c r="R1455" s="128" t="s">
        <v>28</v>
      </c>
      <c r="S1455">
        <v>3</v>
      </c>
      <c r="T1455" s="128" t="s">
        <v>31</v>
      </c>
      <c r="U1455">
        <v>4.9000000000000004</v>
      </c>
      <c r="V1455">
        <v>3.47</v>
      </c>
    </row>
    <row r="1456" spans="1:22" x14ac:dyDescent="0.25">
      <c r="A1456" s="128" t="s">
        <v>216</v>
      </c>
      <c r="B1456">
        <v>11</v>
      </c>
      <c r="C1456">
        <v>5</v>
      </c>
      <c r="D1456">
        <v>5</v>
      </c>
      <c r="E1456" s="128" t="s">
        <v>190</v>
      </c>
      <c r="F1456" s="128" t="s">
        <v>24</v>
      </c>
      <c r="G1456">
        <v>278</v>
      </c>
      <c r="H1456" s="128" t="s">
        <v>38</v>
      </c>
      <c r="I1456">
        <v>235</v>
      </c>
      <c r="J1456" s="128" t="s">
        <v>179</v>
      </c>
      <c r="K1456">
        <v>10</v>
      </c>
      <c r="L1456">
        <v>11</v>
      </c>
      <c r="M1456" s="128" t="s">
        <v>357</v>
      </c>
      <c r="N1456" s="128" t="s">
        <v>26</v>
      </c>
      <c r="O1456">
        <v>9</v>
      </c>
      <c r="P1456" s="128" t="s">
        <v>27</v>
      </c>
      <c r="Q1456">
        <v>1</v>
      </c>
      <c r="R1456" s="128" t="s">
        <v>28</v>
      </c>
      <c r="S1456">
        <v>4</v>
      </c>
      <c r="T1456" s="128" t="s">
        <v>32</v>
      </c>
      <c r="U1456">
        <v>5.0599999999999996</v>
      </c>
      <c r="V1456">
        <v>4.32</v>
      </c>
    </row>
    <row r="1457" spans="1:22" x14ac:dyDescent="0.25">
      <c r="A1457" s="128" t="s">
        <v>217</v>
      </c>
      <c r="B1457">
        <v>11</v>
      </c>
      <c r="C1457">
        <v>5</v>
      </c>
      <c r="D1457">
        <v>5</v>
      </c>
      <c r="E1457" s="128" t="s">
        <v>190</v>
      </c>
      <c r="F1457" s="128" t="s">
        <v>24</v>
      </c>
      <c r="G1457">
        <v>278</v>
      </c>
      <c r="H1457" s="128" t="s">
        <v>38</v>
      </c>
      <c r="I1457">
        <v>235</v>
      </c>
      <c r="J1457" s="128" t="s">
        <v>179</v>
      </c>
      <c r="K1457">
        <v>10</v>
      </c>
      <c r="L1457">
        <v>11</v>
      </c>
      <c r="M1457" s="128" t="s">
        <v>357</v>
      </c>
      <c r="N1457" s="128" t="s">
        <v>26</v>
      </c>
      <c r="O1457">
        <v>9</v>
      </c>
      <c r="P1457" s="128" t="s">
        <v>27</v>
      </c>
      <c r="Q1457">
        <v>1</v>
      </c>
      <c r="R1457" s="128" t="s">
        <v>28</v>
      </c>
      <c r="S1457">
        <v>6</v>
      </c>
      <c r="T1457" s="128" t="s">
        <v>34</v>
      </c>
      <c r="U1457">
        <v>3.58</v>
      </c>
      <c r="V1457">
        <v>2.99</v>
      </c>
    </row>
    <row r="1458" spans="1:22" x14ac:dyDescent="0.25">
      <c r="A1458" s="128" t="s">
        <v>218</v>
      </c>
      <c r="B1458">
        <v>11</v>
      </c>
      <c r="C1458">
        <v>5</v>
      </c>
      <c r="D1458">
        <v>5</v>
      </c>
      <c r="E1458" s="128" t="s">
        <v>190</v>
      </c>
      <c r="F1458" s="128" t="s">
        <v>24</v>
      </c>
      <c r="G1458">
        <v>278</v>
      </c>
      <c r="H1458" s="128" t="s">
        <v>38</v>
      </c>
      <c r="I1458">
        <v>235</v>
      </c>
      <c r="J1458" s="128" t="s">
        <v>179</v>
      </c>
      <c r="K1458">
        <v>10</v>
      </c>
      <c r="L1458">
        <v>11</v>
      </c>
      <c r="M1458" s="128" t="s">
        <v>357</v>
      </c>
      <c r="N1458" s="128" t="s">
        <v>26</v>
      </c>
      <c r="O1458">
        <v>9</v>
      </c>
      <c r="P1458" s="128" t="s">
        <v>27</v>
      </c>
      <c r="Q1458">
        <v>1</v>
      </c>
      <c r="R1458" s="128" t="s">
        <v>28</v>
      </c>
      <c r="S1458">
        <v>2</v>
      </c>
      <c r="T1458" s="128" t="s">
        <v>30</v>
      </c>
      <c r="U1458">
        <v>3.49</v>
      </c>
      <c r="V1458">
        <v>3.68</v>
      </c>
    </row>
    <row r="1459" spans="1:22" x14ac:dyDescent="0.25">
      <c r="A1459" s="128" t="s">
        <v>219</v>
      </c>
      <c r="B1459">
        <v>11</v>
      </c>
      <c r="C1459">
        <v>5</v>
      </c>
      <c r="D1459">
        <v>5</v>
      </c>
      <c r="E1459" s="128" t="s">
        <v>190</v>
      </c>
      <c r="F1459" s="128" t="s">
        <v>24</v>
      </c>
      <c r="G1459">
        <v>278</v>
      </c>
      <c r="H1459" s="128" t="s">
        <v>38</v>
      </c>
      <c r="I1459">
        <v>235</v>
      </c>
      <c r="J1459" s="128" t="s">
        <v>179</v>
      </c>
      <c r="K1459">
        <v>10</v>
      </c>
      <c r="L1459">
        <v>11</v>
      </c>
      <c r="M1459" s="128" t="s">
        <v>357</v>
      </c>
      <c r="N1459" s="128" t="s">
        <v>26</v>
      </c>
      <c r="O1459">
        <v>9</v>
      </c>
      <c r="P1459" s="128" t="s">
        <v>27</v>
      </c>
      <c r="Q1459">
        <v>1</v>
      </c>
      <c r="R1459" s="128" t="s">
        <v>28</v>
      </c>
      <c r="S1459">
        <v>5</v>
      </c>
      <c r="T1459" s="128" t="s">
        <v>33</v>
      </c>
      <c r="U1459">
        <v>2.0099999999999998</v>
      </c>
      <c r="V1459">
        <v>2.4</v>
      </c>
    </row>
    <row r="1460" spans="1:22" x14ac:dyDescent="0.25">
      <c r="A1460" s="128" t="s">
        <v>220</v>
      </c>
      <c r="B1460">
        <v>11</v>
      </c>
      <c r="C1460">
        <v>5</v>
      </c>
      <c r="D1460">
        <v>5</v>
      </c>
      <c r="E1460" s="128" t="s">
        <v>190</v>
      </c>
      <c r="F1460" s="128" t="s">
        <v>24</v>
      </c>
      <c r="G1460">
        <v>278</v>
      </c>
      <c r="H1460" s="128" t="s">
        <v>38</v>
      </c>
      <c r="I1460">
        <v>235</v>
      </c>
      <c r="J1460" s="128" t="s">
        <v>179</v>
      </c>
      <c r="K1460">
        <v>10</v>
      </c>
      <c r="L1460">
        <v>11</v>
      </c>
      <c r="M1460" s="128" t="s">
        <v>357</v>
      </c>
      <c r="N1460" s="128" t="s">
        <v>26</v>
      </c>
      <c r="O1460">
        <v>9</v>
      </c>
      <c r="P1460" s="128" t="s">
        <v>27</v>
      </c>
      <c r="Q1460">
        <v>1</v>
      </c>
      <c r="R1460" s="128" t="s">
        <v>28</v>
      </c>
      <c r="S1460">
        <v>1</v>
      </c>
      <c r="T1460" s="128" t="s">
        <v>29</v>
      </c>
      <c r="U1460">
        <v>7.54</v>
      </c>
      <c r="V1460">
        <v>4.99</v>
      </c>
    </row>
    <row r="1461" spans="1:22" x14ac:dyDescent="0.25">
      <c r="A1461" s="128" t="s">
        <v>221</v>
      </c>
      <c r="B1461">
        <v>11</v>
      </c>
      <c r="C1461">
        <v>5</v>
      </c>
      <c r="D1461">
        <v>5</v>
      </c>
      <c r="E1461" s="128" t="s">
        <v>190</v>
      </c>
      <c r="F1461" s="128" t="s">
        <v>24</v>
      </c>
      <c r="G1461">
        <v>278</v>
      </c>
      <c r="H1461" s="128" t="s">
        <v>38</v>
      </c>
      <c r="I1461">
        <v>235</v>
      </c>
      <c r="J1461" s="128" t="s">
        <v>179</v>
      </c>
      <c r="K1461">
        <v>10</v>
      </c>
      <c r="L1461">
        <v>11</v>
      </c>
      <c r="M1461" s="128" t="s">
        <v>357</v>
      </c>
      <c r="N1461" s="128" t="s">
        <v>26</v>
      </c>
      <c r="O1461">
        <v>9</v>
      </c>
      <c r="P1461" s="128" t="s">
        <v>27</v>
      </c>
      <c r="Q1461">
        <v>1</v>
      </c>
      <c r="R1461" s="128" t="s">
        <v>28</v>
      </c>
      <c r="S1461">
        <v>7</v>
      </c>
      <c r="T1461" s="128" t="s">
        <v>35</v>
      </c>
      <c r="U1461">
        <v>21.52</v>
      </c>
      <c r="V1461">
        <v>14.91</v>
      </c>
    </row>
    <row r="1462" spans="1:22" x14ac:dyDescent="0.25">
      <c r="A1462" s="128" t="s">
        <v>222</v>
      </c>
      <c r="B1462">
        <v>11</v>
      </c>
      <c r="C1462">
        <v>5</v>
      </c>
      <c r="D1462">
        <v>5</v>
      </c>
      <c r="E1462" s="128" t="s">
        <v>190</v>
      </c>
      <c r="F1462" s="128" t="s">
        <v>24</v>
      </c>
      <c r="G1462">
        <v>278</v>
      </c>
      <c r="H1462" s="128" t="s">
        <v>38</v>
      </c>
      <c r="I1462">
        <v>235</v>
      </c>
      <c r="J1462" s="128" t="s">
        <v>179</v>
      </c>
      <c r="K1462">
        <v>10</v>
      </c>
      <c r="L1462">
        <v>11</v>
      </c>
      <c r="M1462" s="128" t="s">
        <v>357</v>
      </c>
      <c r="N1462" s="128" t="s">
        <v>26</v>
      </c>
      <c r="O1462">
        <v>9</v>
      </c>
      <c r="P1462" s="128" t="s">
        <v>27</v>
      </c>
      <c r="Q1462">
        <v>1</v>
      </c>
      <c r="R1462" s="128" t="s">
        <v>28</v>
      </c>
      <c r="S1462">
        <v>8</v>
      </c>
      <c r="T1462" s="128" t="s">
        <v>36</v>
      </c>
      <c r="U1462">
        <v>26.58</v>
      </c>
      <c r="V1462">
        <v>18.3</v>
      </c>
    </row>
    <row r="1463" spans="1:22" x14ac:dyDescent="0.25">
      <c r="A1463" s="128" t="s">
        <v>223</v>
      </c>
      <c r="B1463">
        <v>12</v>
      </c>
      <c r="C1463">
        <v>6</v>
      </c>
      <c r="D1463">
        <v>5</v>
      </c>
      <c r="E1463" s="128" t="s">
        <v>190</v>
      </c>
      <c r="F1463" s="128" t="s">
        <v>24</v>
      </c>
      <c r="G1463">
        <v>284</v>
      </c>
      <c r="H1463" s="128" t="s">
        <v>44</v>
      </c>
      <c r="I1463">
        <v>227</v>
      </c>
      <c r="J1463" s="128" t="s">
        <v>177</v>
      </c>
      <c r="K1463">
        <v>12</v>
      </c>
      <c r="L1463">
        <v>13</v>
      </c>
      <c r="M1463" s="128" t="s">
        <v>357</v>
      </c>
      <c r="N1463" s="128" t="s">
        <v>26</v>
      </c>
      <c r="O1463">
        <v>9</v>
      </c>
      <c r="P1463" s="128" t="s">
        <v>27</v>
      </c>
      <c r="Q1463">
        <v>1</v>
      </c>
      <c r="R1463" s="128" t="s">
        <v>28</v>
      </c>
      <c r="S1463">
        <v>3</v>
      </c>
      <c r="T1463" s="128" t="s">
        <v>31</v>
      </c>
      <c r="U1463">
        <v>6.19</v>
      </c>
      <c r="V1463">
        <v>4.21</v>
      </c>
    </row>
    <row r="1464" spans="1:22" x14ac:dyDescent="0.25">
      <c r="A1464" s="128" t="s">
        <v>224</v>
      </c>
      <c r="B1464">
        <v>12</v>
      </c>
      <c r="C1464">
        <v>6</v>
      </c>
      <c r="D1464">
        <v>5</v>
      </c>
      <c r="E1464" s="128" t="s">
        <v>190</v>
      </c>
      <c r="F1464" s="128" t="s">
        <v>24</v>
      </c>
      <c r="G1464">
        <v>284</v>
      </c>
      <c r="H1464" s="128" t="s">
        <v>44</v>
      </c>
      <c r="I1464">
        <v>227</v>
      </c>
      <c r="J1464" s="128" t="s">
        <v>177</v>
      </c>
      <c r="K1464">
        <v>12</v>
      </c>
      <c r="L1464">
        <v>13</v>
      </c>
      <c r="M1464" s="128" t="s">
        <v>357</v>
      </c>
      <c r="N1464" s="128" t="s">
        <v>26</v>
      </c>
      <c r="O1464">
        <v>9</v>
      </c>
      <c r="P1464" s="128" t="s">
        <v>27</v>
      </c>
      <c r="Q1464">
        <v>1</v>
      </c>
      <c r="R1464" s="128" t="s">
        <v>28</v>
      </c>
      <c r="S1464">
        <v>4</v>
      </c>
      <c r="T1464" s="128" t="s">
        <v>32</v>
      </c>
      <c r="U1464">
        <v>7.8</v>
      </c>
      <c r="V1464">
        <v>6.12</v>
      </c>
    </row>
    <row r="1465" spans="1:22" x14ac:dyDescent="0.25">
      <c r="A1465" s="128" t="s">
        <v>225</v>
      </c>
      <c r="B1465">
        <v>12</v>
      </c>
      <c r="C1465">
        <v>6</v>
      </c>
      <c r="D1465">
        <v>5</v>
      </c>
      <c r="E1465" s="128" t="s">
        <v>190</v>
      </c>
      <c r="F1465" s="128" t="s">
        <v>24</v>
      </c>
      <c r="G1465">
        <v>284</v>
      </c>
      <c r="H1465" s="128" t="s">
        <v>44</v>
      </c>
      <c r="I1465">
        <v>227</v>
      </c>
      <c r="J1465" s="128" t="s">
        <v>177</v>
      </c>
      <c r="K1465">
        <v>12</v>
      </c>
      <c r="L1465">
        <v>13</v>
      </c>
      <c r="M1465" s="128" t="s">
        <v>357</v>
      </c>
      <c r="N1465" s="128" t="s">
        <v>26</v>
      </c>
      <c r="O1465">
        <v>9</v>
      </c>
      <c r="P1465" s="128" t="s">
        <v>27</v>
      </c>
      <c r="Q1465">
        <v>1</v>
      </c>
      <c r="R1465" s="128" t="s">
        <v>28</v>
      </c>
      <c r="S1465">
        <v>6</v>
      </c>
      <c r="T1465" s="128" t="s">
        <v>34</v>
      </c>
      <c r="U1465">
        <v>4.4800000000000004</v>
      </c>
      <c r="V1465">
        <v>3.89</v>
      </c>
    </row>
    <row r="1466" spans="1:22" x14ac:dyDescent="0.25">
      <c r="A1466" s="128" t="s">
        <v>226</v>
      </c>
      <c r="B1466">
        <v>12</v>
      </c>
      <c r="C1466">
        <v>6</v>
      </c>
      <c r="D1466">
        <v>5</v>
      </c>
      <c r="E1466" s="128" t="s">
        <v>190</v>
      </c>
      <c r="F1466" s="128" t="s">
        <v>24</v>
      </c>
      <c r="G1466">
        <v>284</v>
      </c>
      <c r="H1466" s="128" t="s">
        <v>44</v>
      </c>
      <c r="I1466">
        <v>227</v>
      </c>
      <c r="J1466" s="128" t="s">
        <v>177</v>
      </c>
      <c r="K1466">
        <v>12</v>
      </c>
      <c r="L1466">
        <v>13</v>
      </c>
      <c r="M1466" s="128" t="s">
        <v>357</v>
      </c>
      <c r="N1466" s="128" t="s">
        <v>26</v>
      </c>
      <c r="O1466">
        <v>9</v>
      </c>
      <c r="P1466" s="128" t="s">
        <v>27</v>
      </c>
      <c r="Q1466">
        <v>1</v>
      </c>
      <c r="R1466" s="128" t="s">
        <v>28</v>
      </c>
      <c r="S1466">
        <v>2</v>
      </c>
      <c r="T1466" s="128" t="s">
        <v>30</v>
      </c>
      <c r="U1466">
        <v>5.99</v>
      </c>
      <c r="V1466">
        <v>5.71</v>
      </c>
    </row>
    <row r="1467" spans="1:22" x14ac:dyDescent="0.25">
      <c r="A1467" s="128" t="s">
        <v>227</v>
      </c>
      <c r="B1467">
        <v>12</v>
      </c>
      <c r="C1467">
        <v>6</v>
      </c>
      <c r="D1467">
        <v>5</v>
      </c>
      <c r="E1467" s="128" t="s">
        <v>190</v>
      </c>
      <c r="F1467" s="128" t="s">
        <v>24</v>
      </c>
      <c r="G1467">
        <v>284</v>
      </c>
      <c r="H1467" s="128" t="s">
        <v>44</v>
      </c>
      <c r="I1467">
        <v>227</v>
      </c>
      <c r="J1467" s="128" t="s">
        <v>177</v>
      </c>
      <c r="K1467">
        <v>12</v>
      </c>
      <c r="L1467">
        <v>13</v>
      </c>
      <c r="M1467" s="128" t="s">
        <v>357</v>
      </c>
      <c r="N1467" s="128" t="s">
        <v>26</v>
      </c>
      <c r="O1467">
        <v>9</v>
      </c>
      <c r="P1467" s="128" t="s">
        <v>27</v>
      </c>
      <c r="Q1467">
        <v>1</v>
      </c>
      <c r="R1467" s="128" t="s">
        <v>28</v>
      </c>
      <c r="S1467">
        <v>5</v>
      </c>
      <c r="T1467" s="128" t="s">
        <v>33</v>
      </c>
      <c r="U1467">
        <v>3.04</v>
      </c>
      <c r="V1467">
        <v>3.15</v>
      </c>
    </row>
    <row r="1468" spans="1:22" x14ac:dyDescent="0.25">
      <c r="A1468" s="128" t="s">
        <v>228</v>
      </c>
      <c r="B1468">
        <v>12</v>
      </c>
      <c r="C1468">
        <v>6</v>
      </c>
      <c r="D1468">
        <v>5</v>
      </c>
      <c r="E1468" s="128" t="s">
        <v>190</v>
      </c>
      <c r="F1468" s="128" t="s">
        <v>24</v>
      </c>
      <c r="G1468">
        <v>284</v>
      </c>
      <c r="H1468" s="128" t="s">
        <v>44</v>
      </c>
      <c r="I1468">
        <v>227</v>
      </c>
      <c r="J1468" s="128" t="s">
        <v>177</v>
      </c>
      <c r="K1468">
        <v>12</v>
      </c>
      <c r="L1468">
        <v>13</v>
      </c>
      <c r="M1468" s="128" t="s">
        <v>357</v>
      </c>
      <c r="N1468" s="128" t="s">
        <v>26</v>
      </c>
      <c r="O1468">
        <v>9</v>
      </c>
      <c r="P1468" s="128" t="s">
        <v>27</v>
      </c>
      <c r="Q1468">
        <v>1</v>
      </c>
      <c r="R1468" s="128" t="s">
        <v>28</v>
      </c>
      <c r="S1468">
        <v>1</v>
      </c>
      <c r="T1468" s="128" t="s">
        <v>29</v>
      </c>
      <c r="U1468">
        <v>10.83</v>
      </c>
      <c r="V1468">
        <v>6.27</v>
      </c>
    </row>
    <row r="1469" spans="1:22" x14ac:dyDescent="0.25">
      <c r="A1469" s="128" t="s">
        <v>229</v>
      </c>
      <c r="B1469">
        <v>12</v>
      </c>
      <c r="C1469">
        <v>6</v>
      </c>
      <c r="D1469">
        <v>5</v>
      </c>
      <c r="E1469" s="128" t="s">
        <v>190</v>
      </c>
      <c r="F1469" s="128" t="s">
        <v>24</v>
      </c>
      <c r="G1469">
        <v>284</v>
      </c>
      <c r="H1469" s="128" t="s">
        <v>44</v>
      </c>
      <c r="I1469">
        <v>227</v>
      </c>
      <c r="J1469" s="128" t="s">
        <v>177</v>
      </c>
      <c r="K1469">
        <v>12</v>
      </c>
      <c r="L1469">
        <v>13</v>
      </c>
      <c r="M1469" s="128" t="s">
        <v>357</v>
      </c>
      <c r="N1469" s="128" t="s">
        <v>26</v>
      </c>
      <c r="O1469">
        <v>9</v>
      </c>
      <c r="P1469" s="128" t="s">
        <v>27</v>
      </c>
      <c r="Q1469">
        <v>1</v>
      </c>
      <c r="R1469" s="128" t="s">
        <v>28</v>
      </c>
      <c r="S1469">
        <v>7</v>
      </c>
      <c r="T1469" s="128" t="s">
        <v>35</v>
      </c>
      <c r="U1469">
        <v>30.53</v>
      </c>
      <c r="V1469">
        <v>20.05</v>
      </c>
    </row>
    <row r="1470" spans="1:22" x14ac:dyDescent="0.25">
      <c r="A1470" s="128" t="s">
        <v>230</v>
      </c>
      <c r="B1470">
        <v>12</v>
      </c>
      <c r="C1470">
        <v>6</v>
      </c>
      <c r="D1470">
        <v>5</v>
      </c>
      <c r="E1470" s="128" t="s">
        <v>190</v>
      </c>
      <c r="F1470" s="128" t="s">
        <v>24</v>
      </c>
      <c r="G1470">
        <v>284</v>
      </c>
      <c r="H1470" s="128" t="s">
        <v>44</v>
      </c>
      <c r="I1470">
        <v>227</v>
      </c>
      <c r="J1470" s="128" t="s">
        <v>177</v>
      </c>
      <c r="K1470">
        <v>12</v>
      </c>
      <c r="L1470">
        <v>13</v>
      </c>
      <c r="M1470" s="128" t="s">
        <v>357</v>
      </c>
      <c r="N1470" s="128" t="s">
        <v>26</v>
      </c>
      <c r="O1470">
        <v>9</v>
      </c>
      <c r="P1470" s="128" t="s">
        <v>27</v>
      </c>
      <c r="Q1470">
        <v>1</v>
      </c>
      <c r="R1470" s="128" t="s">
        <v>28</v>
      </c>
      <c r="S1470">
        <v>8</v>
      </c>
      <c r="T1470" s="128" t="s">
        <v>36</v>
      </c>
      <c r="U1470">
        <v>38.33</v>
      </c>
      <c r="V1470">
        <v>25.34</v>
      </c>
    </row>
    <row r="1471" spans="1:22" x14ac:dyDescent="0.25">
      <c r="A1471" s="128" t="s">
        <v>231</v>
      </c>
      <c r="B1471">
        <v>12</v>
      </c>
      <c r="C1471">
        <v>6</v>
      </c>
      <c r="D1471">
        <v>5</v>
      </c>
      <c r="E1471" s="128" t="s">
        <v>190</v>
      </c>
      <c r="F1471" s="128" t="s">
        <v>24</v>
      </c>
      <c r="G1471">
        <v>279</v>
      </c>
      <c r="H1471" s="128" t="s">
        <v>39</v>
      </c>
      <c r="I1471">
        <v>177</v>
      </c>
      <c r="J1471" s="128" t="s">
        <v>179</v>
      </c>
      <c r="K1471">
        <v>12</v>
      </c>
      <c r="L1471">
        <v>13</v>
      </c>
      <c r="M1471" s="128" t="s">
        <v>357</v>
      </c>
      <c r="N1471" s="128" t="s">
        <v>26</v>
      </c>
      <c r="O1471">
        <v>9</v>
      </c>
      <c r="P1471" s="128" t="s">
        <v>27</v>
      </c>
      <c r="Q1471">
        <v>1</v>
      </c>
      <c r="R1471" s="128" t="s">
        <v>28</v>
      </c>
      <c r="S1471">
        <v>3</v>
      </c>
      <c r="T1471" s="128" t="s">
        <v>31</v>
      </c>
      <c r="U1471">
        <v>4.25</v>
      </c>
      <c r="V1471">
        <v>3.27</v>
      </c>
    </row>
    <row r="1472" spans="1:22" x14ac:dyDescent="0.25">
      <c r="A1472" s="128" t="s">
        <v>232</v>
      </c>
      <c r="B1472">
        <v>12</v>
      </c>
      <c r="C1472">
        <v>6</v>
      </c>
      <c r="D1472">
        <v>5</v>
      </c>
      <c r="E1472" s="128" t="s">
        <v>190</v>
      </c>
      <c r="F1472" s="128" t="s">
        <v>24</v>
      </c>
      <c r="G1472">
        <v>279</v>
      </c>
      <c r="H1472" s="128" t="s">
        <v>39</v>
      </c>
      <c r="I1472">
        <v>177</v>
      </c>
      <c r="J1472" s="128" t="s">
        <v>179</v>
      </c>
      <c r="K1472">
        <v>12</v>
      </c>
      <c r="L1472">
        <v>13</v>
      </c>
      <c r="M1472" s="128" t="s">
        <v>357</v>
      </c>
      <c r="N1472" s="128" t="s">
        <v>26</v>
      </c>
      <c r="O1472">
        <v>9</v>
      </c>
      <c r="P1472" s="128" t="s">
        <v>27</v>
      </c>
      <c r="Q1472">
        <v>1</v>
      </c>
      <c r="R1472" s="128" t="s">
        <v>28</v>
      </c>
      <c r="S1472">
        <v>4</v>
      </c>
      <c r="T1472" s="128" t="s">
        <v>32</v>
      </c>
      <c r="U1472">
        <v>4.47</v>
      </c>
      <c r="V1472">
        <v>3.94</v>
      </c>
    </row>
    <row r="1473" spans="1:22" x14ac:dyDescent="0.25">
      <c r="A1473" s="128" t="s">
        <v>233</v>
      </c>
      <c r="B1473">
        <v>12</v>
      </c>
      <c r="C1473">
        <v>6</v>
      </c>
      <c r="D1473">
        <v>5</v>
      </c>
      <c r="E1473" s="128" t="s">
        <v>190</v>
      </c>
      <c r="F1473" s="128" t="s">
        <v>24</v>
      </c>
      <c r="G1473">
        <v>279</v>
      </c>
      <c r="H1473" s="128" t="s">
        <v>39</v>
      </c>
      <c r="I1473">
        <v>177</v>
      </c>
      <c r="J1473" s="128" t="s">
        <v>179</v>
      </c>
      <c r="K1473">
        <v>12</v>
      </c>
      <c r="L1473">
        <v>13</v>
      </c>
      <c r="M1473" s="128" t="s">
        <v>357</v>
      </c>
      <c r="N1473" s="128" t="s">
        <v>26</v>
      </c>
      <c r="O1473">
        <v>9</v>
      </c>
      <c r="P1473" s="128" t="s">
        <v>27</v>
      </c>
      <c r="Q1473">
        <v>1</v>
      </c>
      <c r="R1473" s="128" t="s">
        <v>28</v>
      </c>
      <c r="S1473">
        <v>6</v>
      </c>
      <c r="T1473" s="128" t="s">
        <v>34</v>
      </c>
      <c r="U1473">
        <v>2.8</v>
      </c>
      <c r="V1473">
        <v>2.67</v>
      </c>
    </row>
    <row r="1474" spans="1:22" x14ac:dyDescent="0.25">
      <c r="A1474" s="128" t="s">
        <v>234</v>
      </c>
      <c r="B1474">
        <v>12</v>
      </c>
      <c r="C1474">
        <v>6</v>
      </c>
      <c r="D1474">
        <v>5</v>
      </c>
      <c r="E1474" s="128" t="s">
        <v>190</v>
      </c>
      <c r="F1474" s="128" t="s">
        <v>24</v>
      </c>
      <c r="G1474">
        <v>279</v>
      </c>
      <c r="H1474" s="128" t="s">
        <v>39</v>
      </c>
      <c r="I1474">
        <v>177</v>
      </c>
      <c r="J1474" s="128" t="s">
        <v>179</v>
      </c>
      <c r="K1474">
        <v>12</v>
      </c>
      <c r="L1474">
        <v>13</v>
      </c>
      <c r="M1474" s="128" t="s">
        <v>357</v>
      </c>
      <c r="N1474" s="128" t="s">
        <v>26</v>
      </c>
      <c r="O1474">
        <v>9</v>
      </c>
      <c r="P1474" s="128" t="s">
        <v>27</v>
      </c>
      <c r="Q1474">
        <v>1</v>
      </c>
      <c r="R1474" s="128" t="s">
        <v>28</v>
      </c>
      <c r="S1474">
        <v>2</v>
      </c>
      <c r="T1474" s="128" t="s">
        <v>30</v>
      </c>
      <c r="U1474">
        <v>2.84</v>
      </c>
      <c r="V1474">
        <v>3.05</v>
      </c>
    </row>
    <row r="1475" spans="1:22" x14ac:dyDescent="0.25">
      <c r="A1475" s="128" t="s">
        <v>235</v>
      </c>
      <c r="B1475">
        <v>12</v>
      </c>
      <c r="C1475">
        <v>6</v>
      </c>
      <c r="D1475">
        <v>5</v>
      </c>
      <c r="E1475" s="128" t="s">
        <v>190</v>
      </c>
      <c r="F1475" s="128" t="s">
        <v>24</v>
      </c>
      <c r="G1475">
        <v>279</v>
      </c>
      <c r="H1475" s="128" t="s">
        <v>39</v>
      </c>
      <c r="I1475">
        <v>177</v>
      </c>
      <c r="J1475" s="128" t="s">
        <v>179</v>
      </c>
      <c r="K1475">
        <v>12</v>
      </c>
      <c r="L1475">
        <v>13</v>
      </c>
      <c r="M1475" s="128" t="s">
        <v>357</v>
      </c>
      <c r="N1475" s="128" t="s">
        <v>26</v>
      </c>
      <c r="O1475">
        <v>9</v>
      </c>
      <c r="P1475" s="128" t="s">
        <v>27</v>
      </c>
      <c r="Q1475">
        <v>1</v>
      </c>
      <c r="R1475" s="128" t="s">
        <v>28</v>
      </c>
      <c r="S1475">
        <v>5</v>
      </c>
      <c r="T1475" s="128" t="s">
        <v>33</v>
      </c>
      <c r="U1475">
        <v>1.47</v>
      </c>
      <c r="V1475">
        <v>1.95</v>
      </c>
    </row>
    <row r="1476" spans="1:22" x14ac:dyDescent="0.25">
      <c r="A1476" s="128" t="s">
        <v>236</v>
      </c>
      <c r="B1476">
        <v>12</v>
      </c>
      <c r="C1476">
        <v>6</v>
      </c>
      <c r="D1476">
        <v>5</v>
      </c>
      <c r="E1476" s="128" t="s">
        <v>190</v>
      </c>
      <c r="F1476" s="128" t="s">
        <v>24</v>
      </c>
      <c r="G1476">
        <v>279</v>
      </c>
      <c r="H1476" s="128" t="s">
        <v>39</v>
      </c>
      <c r="I1476">
        <v>177</v>
      </c>
      <c r="J1476" s="128" t="s">
        <v>179</v>
      </c>
      <c r="K1476">
        <v>12</v>
      </c>
      <c r="L1476">
        <v>13</v>
      </c>
      <c r="M1476" s="128" t="s">
        <v>357</v>
      </c>
      <c r="N1476" s="128" t="s">
        <v>26</v>
      </c>
      <c r="O1476">
        <v>9</v>
      </c>
      <c r="P1476" s="128" t="s">
        <v>27</v>
      </c>
      <c r="Q1476">
        <v>1</v>
      </c>
      <c r="R1476" s="128" t="s">
        <v>28</v>
      </c>
      <c r="S1476">
        <v>1</v>
      </c>
      <c r="T1476" s="128" t="s">
        <v>29</v>
      </c>
      <c r="U1476">
        <v>6.62</v>
      </c>
      <c r="V1476">
        <v>5.17</v>
      </c>
    </row>
    <row r="1477" spans="1:22" x14ac:dyDescent="0.25">
      <c r="A1477" s="128" t="s">
        <v>237</v>
      </c>
      <c r="B1477">
        <v>12</v>
      </c>
      <c r="C1477">
        <v>6</v>
      </c>
      <c r="D1477">
        <v>5</v>
      </c>
      <c r="E1477" s="128" t="s">
        <v>190</v>
      </c>
      <c r="F1477" s="128" t="s">
        <v>24</v>
      </c>
      <c r="G1477">
        <v>279</v>
      </c>
      <c r="H1477" s="128" t="s">
        <v>39</v>
      </c>
      <c r="I1477">
        <v>177</v>
      </c>
      <c r="J1477" s="128" t="s">
        <v>179</v>
      </c>
      <c r="K1477">
        <v>12</v>
      </c>
      <c r="L1477">
        <v>13</v>
      </c>
      <c r="M1477" s="128" t="s">
        <v>357</v>
      </c>
      <c r="N1477" s="128" t="s">
        <v>26</v>
      </c>
      <c r="O1477">
        <v>9</v>
      </c>
      <c r="P1477" s="128" t="s">
        <v>27</v>
      </c>
      <c r="Q1477">
        <v>1</v>
      </c>
      <c r="R1477" s="128" t="s">
        <v>28</v>
      </c>
      <c r="S1477">
        <v>7</v>
      </c>
      <c r="T1477" s="128" t="s">
        <v>35</v>
      </c>
      <c r="U1477">
        <v>17.97</v>
      </c>
      <c r="V1477">
        <v>13.42</v>
      </c>
    </row>
    <row r="1478" spans="1:22" x14ac:dyDescent="0.25">
      <c r="A1478" s="128" t="s">
        <v>238</v>
      </c>
      <c r="B1478">
        <v>12</v>
      </c>
      <c r="C1478">
        <v>6</v>
      </c>
      <c r="D1478">
        <v>5</v>
      </c>
      <c r="E1478" s="128" t="s">
        <v>190</v>
      </c>
      <c r="F1478" s="128" t="s">
        <v>24</v>
      </c>
      <c r="G1478">
        <v>279</v>
      </c>
      <c r="H1478" s="128" t="s">
        <v>39</v>
      </c>
      <c r="I1478">
        <v>177</v>
      </c>
      <c r="J1478" s="128" t="s">
        <v>179</v>
      </c>
      <c r="K1478">
        <v>12</v>
      </c>
      <c r="L1478">
        <v>13</v>
      </c>
      <c r="M1478" s="128" t="s">
        <v>357</v>
      </c>
      <c r="N1478" s="128" t="s">
        <v>26</v>
      </c>
      <c r="O1478">
        <v>9</v>
      </c>
      <c r="P1478" s="128" t="s">
        <v>27</v>
      </c>
      <c r="Q1478">
        <v>1</v>
      </c>
      <c r="R1478" s="128" t="s">
        <v>28</v>
      </c>
      <c r="S1478">
        <v>8</v>
      </c>
      <c r="T1478" s="128" t="s">
        <v>36</v>
      </c>
      <c r="U1478">
        <v>22.45</v>
      </c>
      <c r="V1478">
        <v>16.43</v>
      </c>
    </row>
    <row r="1479" spans="1:22" x14ac:dyDescent="0.25">
      <c r="A1479" s="128" t="s">
        <v>239</v>
      </c>
      <c r="B1479">
        <v>13</v>
      </c>
      <c r="C1479">
        <v>7</v>
      </c>
      <c r="D1479">
        <v>5</v>
      </c>
      <c r="E1479" s="128" t="s">
        <v>190</v>
      </c>
      <c r="F1479" s="128" t="s">
        <v>24</v>
      </c>
      <c r="G1479">
        <v>284</v>
      </c>
      <c r="H1479" s="128" t="s">
        <v>44</v>
      </c>
      <c r="I1479">
        <v>227</v>
      </c>
      <c r="J1479" s="128" t="s">
        <v>177</v>
      </c>
      <c r="K1479">
        <v>12</v>
      </c>
      <c r="L1479">
        <v>13</v>
      </c>
      <c r="M1479" s="128" t="s">
        <v>357</v>
      </c>
      <c r="N1479" s="128" t="s">
        <v>26</v>
      </c>
      <c r="O1479">
        <v>9</v>
      </c>
      <c r="P1479" s="128" t="s">
        <v>27</v>
      </c>
      <c r="Q1479">
        <v>1</v>
      </c>
      <c r="R1479" s="128" t="s">
        <v>28</v>
      </c>
      <c r="S1479">
        <v>3</v>
      </c>
      <c r="T1479" s="128" t="s">
        <v>31</v>
      </c>
      <c r="U1479">
        <v>6.19</v>
      </c>
      <c r="V1479">
        <v>4.21</v>
      </c>
    </row>
    <row r="1480" spans="1:22" x14ac:dyDescent="0.25">
      <c r="A1480" s="128" t="s">
        <v>240</v>
      </c>
      <c r="B1480">
        <v>13</v>
      </c>
      <c r="C1480">
        <v>7</v>
      </c>
      <c r="D1480">
        <v>5</v>
      </c>
      <c r="E1480" s="128" t="s">
        <v>190</v>
      </c>
      <c r="F1480" s="128" t="s">
        <v>24</v>
      </c>
      <c r="G1480">
        <v>284</v>
      </c>
      <c r="H1480" s="128" t="s">
        <v>44</v>
      </c>
      <c r="I1480">
        <v>227</v>
      </c>
      <c r="J1480" s="128" t="s">
        <v>177</v>
      </c>
      <c r="K1480">
        <v>12</v>
      </c>
      <c r="L1480">
        <v>13</v>
      </c>
      <c r="M1480" s="128" t="s">
        <v>357</v>
      </c>
      <c r="N1480" s="128" t="s">
        <v>26</v>
      </c>
      <c r="O1480">
        <v>9</v>
      </c>
      <c r="P1480" s="128" t="s">
        <v>27</v>
      </c>
      <c r="Q1480">
        <v>1</v>
      </c>
      <c r="R1480" s="128" t="s">
        <v>28</v>
      </c>
      <c r="S1480">
        <v>4</v>
      </c>
      <c r="T1480" s="128" t="s">
        <v>32</v>
      </c>
      <c r="U1480">
        <v>7.8</v>
      </c>
      <c r="V1480">
        <v>6.12</v>
      </c>
    </row>
    <row r="1481" spans="1:22" x14ac:dyDescent="0.25">
      <c r="A1481" s="128" t="s">
        <v>241</v>
      </c>
      <c r="B1481">
        <v>13</v>
      </c>
      <c r="C1481">
        <v>7</v>
      </c>
      <c r="D1481">
        <v>5</v>
      </c>
      <c r="E1481" s="128" t="s">
        <v>190</v>
      </c>
      <c r="F1481" s="128" t="s">
        <v>24</v>
      </c>
      <c r="G1481">
        <v>284</v>
      </c>
      <c r="H1481" s="128" t="s">
        <v>44</v>
      </c>
      <c r="I1481">
        <v>227</v>
      </c>
      <c r="J1481" s="128" t="s">
        <v>177</v>
      </c>
      <c r="K1481">
        <v>12</v>
      </c>
      <c r="L1481">
        <v>13</v>
      </c>
      <c r="M1481" s="128" t="s">
        <v>357</v>
      </c>
      <c r="N1481" s="128" t="s">
        <v>26</v>
      </c>
      <c r="O1481">
        <v>9</v>
      </c>
      <c r="P1481" s="128" t="s">
        <v>27</v>
      </c>
      <c r="Q1481">
        <v>1</v>
      </c>
      <c r="R1481" s="128" t="s">
        <v>28</v>
      </c>
      <c r="S1481">
        <v>6</v>
      </c>
      <c r="T1481" s="128" t="s">
        <v>34</v>
      </c>
      <c r="U1481">
        <v>4.4800000000000004</v>
      </c>
      <c r="V1481">
        <v>3.89</v>
      </c>
    </row>
    <row r="1482" spans="1:22" x14ac:dyDescent="0.25">
      <c r="A1482" s="128" t="s">
        <v>242</v>
      </c>
      <c r="B1482">
        <v>13</v>
      </c>
      <c r="C1482">
        <v>7</v>
      </c>
      <c r="D1482">
        <v>5</v>
      </c>
      <c r="E1482" s="128" t="s">
        <v>190</v>
      </c>
      <c r="F1482" s="128" t="s">
        <v>24</v>
      </c>
      <c r="G1482">
        <v>284</v>
      </c>
      <c r="H1482" s="128" t="s">
        <v>44</v>
      </c>
      <c r="I1482">
        <v>227</v>
      </c>
      <c r="J1482" s="128" t="s">
        <v>177</v>
      </c>
      <c r="K1482">
        <v>12</v>
      </c>
      <c r="L1482">
        <v>13</v>
      </c>
      <c r="M1482" s="128" t="s">
        <v>357</v>
      </c>
      <c r="N1482" s="128" t="s">
        <v>26</v>
      </c>
      <c r="O1482">
        <v>9</v>
      </c>
      <c r="P1482" s="128" t="s">
        <v>27</v>
      </c>
      <c r="Q1482">
        <v>1</v>
      </c>
      <c r="R1482" s="128" t="s">
        <v>28</v>
      </c>
      <c r="S1482">
        <v>2</v>
      </c>
      <c r="T1482" s="128" t="s">
        <v>30</v>
      </c>
      <c r="U1482">
        <v>5.99</v>
      </c>
      <c r="V1482">
        <v>5.71</v>
      </c>
    </row>
    <row r="1483" spans="1:22" x14ac:dyDescent="0.25">
      <c r="A1483" s="128" t="s">
        <v>243</v>
      </c>
      <c r="B1483">
        <v>13</v>
      </c>
      <c r="C1483">
        <v>7</v>
      </c>
      <c r="D1483">
        <v>5</v>
      </c>
      <c r="E1483" s="128" t="s">
        <v>190</v>
      </c>
      <c r="F1483" s="128" t="s">
        <v>24</v>
      </c>
      <c r="G1483">
        <v>284</v>
      </c>
      <c r="H1483" s="128" t="s">
        <v>44</v>
      </c>
      <c r="I1483">
        <v>227</v>
      </c>
      <c r="J1483" s="128" t="s">
        <v>177</v>
      </c>
      <c r="K1483">
        <v>12</v>
      </c>
      <c r="L1483">
        <v>13</v>
      </c>
      <c r="M1483" s="128" t="s">
        <v>357</v>
      </c>
      <c r="N1483" s="128" t="s">
        <v>26</v>
      </c>
      <c r="O1483">
        <v>9</v>
      </c>
      <c r="P1483" s="128" t="s">
        <v>27</v>
      </c>
      <c r="Q1483">
        <v>1</v>
      </c>
      <c r="R1483" s="128" t="s">
        <v>28</v>
      </c>
      <c r="S1483">
        <v>5</v>
      </c>
      <c r="T1483" s="128" t="s">
        <v>33</v>
      </c>
      <c r="U1483">
        <v>3.04</v>
      </c>
      <c r="V1483">
        <v>3.15</v>
      </c>
    </row>
    <row r="1484" spans="1:22" x14ac:dyDescent="0.25">
      <c r="A1484" s="128" t="s">
        <v>244</v>
      </c>
      <c r="B1484">
        <v>13</v>
      </c>
      <c r="C1484">
        <v>7</v>
      </c>
      <c r="D1484">
        <v>5</v>
      </c>
      <c r="E1484" s="128" t="s">
        <v>190</v>
      </c>
      <c r="F1484" s="128" t="s">
        <v>24</v>
      </c>
      <c r="G1484">
        <v>284</v>
      </c>
      <c r="H1484" s="128" t="s">
        <v>44</v>
      </c>
      <c r="I1484">
        <v>227</v>
      </c>
      <c r="J1484" s="128" t="s">
        <v>177</v>
      </c>
      <c r="K1484">
        <v>12</v>
      </c>
      <c r="L1484">
        <v>13</v>
      </c>
      <c r="M1484" s="128" t="s">
        <v>357</v>
      </c>
      <c r="N1484" s="128" t="s">
        <v>26</v>
      </c>
      <c r="O1484">
        <v>9</v>
      </c>
      <c r="P1484" s="128" t="s">
        <v>27</v>
      </c>
      <c r="Q1484">
        <v>1</v>
      </c>
      <c r="R1484" s="128" t="s">
        <v>28</v>
      </c>
      <c r="S1484">
        <v>1</v>
      </c>
      <c r="T1484" s="128" t="s">
        <v>29</v>
      </c>
      <c r="U1484">
        <v>10.83</v>
      </c>
      <c r="V1484">
        <v>6.27</v>
      </c>
    </row>
    <row r="1485" spans="1:22" x14ac:dyDescent="0.25">
      <c r="A1485" s="128" t="s">
        <v>245</v>
      </c>
      <c r="B1485">
        <v>13</v>
      </c>
      <c r="C1485">
        <v>7</v>
      </c>
      <c r="D1485">
        <v>5</v>
      </c>
      <c r="E1485" s="128" t="s">
        <v>190</v>
      </c>
      <c r="F1485" s="128" t="s">
        <v>24</v>
      </c>
      <c r="G1485">
        <v>284</v>
      </c>
      <c r="H1485" s="128" t="s">
        <v>44</v>
      </c>
      <c r="I1485">
        <v>227</v>
      </c>
      <c r="J1485" s="128" t="s">
        <v>177</v>
      </c>
      <c r="K1485">
        <v>12</v>
      </c>
      <c r="L1485">
        <v>13</v>
      </c>
      <c r="M1485" s="128" t="s">
        <v>357</v>
      </c>
      <c r="N1485" s="128" t="s">
        <v>26</v>
      </c>
      <c r="O1485">
        <v>9</v>
      </c>
      <c r="P1485" s="128" t="s">
        <v>27</v>
      </c>
      <c r="Q1485">
        <v>1</v>
      </c>
      <c r="R1485" s="128" t="s">
        <v>28</v>
      </c>
      <c r="S1485">
        <v>7</v>
      </c>
      <c r="T1485" s="128" t="s">
        <v>35</v>
      </c>
      <c r="U1485">
        <v>30.53</v>
      </c>
      <c r="V1485">
        <v>20.05</v>
      </c>
    </row>
    <row r="1486" spans="1:22" x14ac:dyDescent="0.25">
      <c r="A1486" s="128" t="s">
        <v>246</v>
      </c>
      <c r="B1486">
        <v>13</v>
      </c>
      <c r="C1486">
        <v>7</v>
      </c>
      <c r="D1486">
        <v>5</v>
      </c>
      <c r="E1486" s="128" t="s">
        <v>190</v>
      </c>
      <c r="F1486" s="128" t="s">
        <v>24</v>
      </c>
      <c r="G1486">
        <v>284</v>
      </c>
      <c r="H1486" s="128" t="s">
        <v>44</v>
      </c>
      <c r="I1486">
        <v>227</v>
      </c>
      <c r="J1486" s="128" t="s">
        <v>177</v>
      </c>
      <c r="K1486">
        <v>12</v>
      </c>
      <c r="L1486">
        <v>13</v>
      </c>
      <c r="M1486" s="128" t="s">
        <v>357</v>
      </c>
      <c r="N1486" s="128" t="s">
        <v>26</v>
      </c>
      <c r="O1486">
        <v>9</v>
      </c>
      <c r="P1486" s="128" t="s">
        <v>27</v>
      </c>
      <c r="Q1486">
        <v>1</v>
      </c>
      <c r="R1486" s="128" t="s">
        <v>28</v>
      </c>
      <c r="S1486">
        <v>8</v>
      </c>
      <c r="T1486" s="128" t="s">
        <v>36</v>
      </c>
      <c r="U1486">
        <v>38.33</v>
      </c>
      <c r="V1486">
        <v>25.34</v>
      </c>
    </row>
    <row r="1487" spans="1:22" x14ac:dyDescent="0.25">
      <c r="A1487" s="128" t="s">
        <v>247</v>
      </c>
      <c r="B1487">
        <v>13</v>
      </c>
      <c r="C1487">
        <v>7</v>
      </c>
      <c r="D1487">
        <v>5</v>
      </c>
      <c r="E1487" s="128" t="s">
        <v>190</v>
      </c>
      <c r="F1487" s="128" t="s">
        <v>24</v>
      </c>
      <c r="G1487">
        <v>279</v>
      </c>
      <c r="H1487" s="128" t="s">
        <v>39</v>
      </c>
      <c r="I1487">
        <v>177</v>
      </c>
      <c r="J1487" s="128" t="s">
        <v>179</v>
      </c>
      <c r="K1487">
        <v>12</v>
      </c>
      <c r="L1487">
        <v>13</v>
      </c>
      <c r="M1487" s="128" t="s">
        <v>357</v>
      </c>
      <c r="N1487" s="128" t="s">
        <v>26</v>
      </c>
      <c r="O1487">
        <v>9</v>
      </c>
      <c r="P1487" s="128" t="s">
        <v>27</v>
      </c>
      <c r="Q1487">
        <v>1</v>
      </c>
      <c r="R1487" s="128" t="s">
        <v>28</v>
      </c>
      <c r="S1487">
        <v>3</v>
      </c>
      <c r="T1487" s="128" t="s">
        <v>31</v>
      </c>
      <c r="U1487">
        <v>4.25</v>
      </c>
      <c r="V1487">
        <v>3.27</v>
      </c>
    </row>
    <row r="1488" spans="1:22" x14ac:dyDescent="0.25">
      <c r="A1488" s="128" t="s">
        <v>248</v>
      </c>
      <c r="B1488">
        <v>13</v>
      </c>
      <c r="C1488">
        <v>7</v>
      </c>
      <c r="D1488">
        <v>5</v>
      </c>
      <c r="E1488" s="128" t="s">
        <v>190</v>
      </c>
      <c r="F1488" s="128" t="s">
        <v>24</v>
      </c>
      <c r="G1488">
        <v>279</v>
      </c>
      <c r="H1488" s="128" t="s">
        <v>39</v>
      </c>
      <c r="I1488">
        <v>177</v>
      </c>
      <c r="J1488" s="128" t="s">
        <v>179</v>
      </c>
      <c r="K1488">
        <v>12</v>
      </c>
      <c r="L1488">
        <v>13</v>
      </c>
      <c r="M1488" s="128" t="s">
        <v>357</v>
      </c>
      <c r="N1488" s="128" t="s">
        <v>26</v>
      </c>
      <c r="O1488">
        <v>9</v>
      </c>
      <c r="P1488" s="128" t="s">
        <v>27</v>
      </c>
      <c r="Q1488">
        <v>1</v>
      </c>
      <c r="R1488" s="128" t="s">
        <v>28</v>
      </c>
      <c r="S1488">
        <v>4</v>
      </c>
      <c r="T1488" s="128" t="s">
        <v>32</v>
      </c>
      <c r="U1488">
        <v>4.47</v>
      </c>
      <c r="V1488">
        <v>3.94</v>
      </c>
    </row>
    <row r="1489" spans="1:22" x14ac:dyDescent="0.25">
      <c r="A1489" s="128" t="s">
        <v>249</v>
      </c>
      <c r="B1489">
        <v>13</v>
      </c>
      <c r="C1489">
        <v>7</v>
      </c>
      <c r="D1489">
        <v>5</v>
      </c>
      <c r="E1489" s="128" t="s">
        <v>190</v>
      </c>
      <c r="F1489" s="128" t="s">
        <v>24</v>
      </c>
      <c r="G1489">
        <v>279</v>
      </c>
      <c r="H1489" s="128" t="s">
        <v>39</v>
      </c>
      <c r="I1489">
        <v>177</v>
      </c>
      <c r="J1489" s="128" t="s">
        <v>179</v>
      </c>
      <c r="K1489">
        <v>12</v>
      </c>
      <c r="L1489">
        <v>13</v>
      </c>
      <c r="M1489" s="128" t="s">
        <v>357</v>
      </c>
      <c r="N1489" s="128" t="s">
        <v>26</v>
      </c>
      <c r="O1489">
        <v>9</v>
      </c>
      <c r="P1489" s="128" t="s">
        <v>27</v>
      </c>
      <c r="Q1489">
        <v>1</v>
      </c>
      <c r="R1489" s="128" t="s">
        <v>28</v>
      </c>
      <c r="S1489">
        <v>6</v>
      </c>
      <c r="T1489" s="128" t="s">
        <v>34</v>
      </c>
      <c r="U1489">
        <v>2.8</v>
      </c>
      <c r="V1489">
        <v>2.67</v>
      </c>
    </row>
    <row r="1490" spans="1:22" x14ac:dyDescent="0.25">
      <c r="A1490" s="128" t="s">
        <v>250</v>
      </c>
      <c r="B1490">
        <v>13</v>
      </c>
      <c r="C1490">
        <v>7</v>
      </c>
      <c r="D1490">
        <v>5</v>
      </c>
      <c r="E1490" s="128" t="s">
        <v>190</v>
      </c>
      <c r="F1490" s="128" t="s">
        <v>24</v>
      </c>
      <c r="G1490">
        <v>279</v>
      </c>
      <c r="H1490" s="128" t="s">
        <v>39</v>
      </c>
      <c r="I1490">
        <v>177</v>
      </c>
      <c r="J1490" s="128" t="s">
        <v>179</v>
      </c>
      <c r="K1490">
        <v>12</v>
      </c>
      <c r="L1490">
        <v>13</v>
      </c>
      <c r="M1490" s="128" t="s">
        <v>357</v>
      </c>
      <c r="N1490" s="128" t="s">
        <v>26</v>
      </c>
      <c r="O1490">
        <v>9</v>
      </c>
      <c r="P1490" s="128" t="s">
        <v>27</v>
      </c>
      <c r="Q1490">
        <v>1</v>
      </c>
      <c r="R1490" s="128" t="s">
        <v>28</v>
      </c>
      <c r="S1490">
        <v>2</v>
      </c>
      <c r="T1490" s="128" t="s">
        <v>30</v>
      </c>
      <c r="U1490">
        <v>2.84</v>
      </c>
      <c r="V1490">
        <v>3.05</v>
      </c>
    </row>
    <row r="1491" spans="1:22" x14ac:dyDescent="0.25">
      <c r="A1491" s="128" t="s">
        <v>251</v>
      </c>
      <c r="B1491">
        <v>13</v>
      </c>
      <c r="C1491">
        <v>7</v>
      </c>
      <c r="D1491">
        <v>5</v>
      </c>
      <c r="E1491" s="128" t="s">
        <v>190</v>
      </c>
      <c r="F1491" s="128" t="s">
        <v>24</v>
      </c>
      <c r="G1491">
        <v>279</v>
      </c>
      <c r="H1491" s="128" t="s">
        <v>39</v>
      </c>
      <c r="I1491">
        <v>177</v>
      </c>
      <c r="J1491" s="128" t="s">
        <v>179</v>
      </c>
      <c r="K1491">
        <v>12</v>
      </c>
      <c r="L1491">
        <v>13</v>
      </c>
      <c r="M1491" s="128" t="s">
        <v>357</v>
      </c>
      <c r="N1491" s="128" t="s">
        <v>26</v>
      </c>
      <c r="O1491">
        <v>9</v>
      </c>
      <c r="P1491" s="128" t="s">
        <v>27</v>
      </c>
      <c r="Q1491">
        <v>1</v>
      </c>
      <c r="R1491" s="128" t="s">
        <v>28</v>
      </c>
      <c r="S1491">
        <v>5</v>
      </c>
      <c r="T1491" s="128" t="s">
        <v>33</v>
      </c>
      <c r="U1491">
        <v>1.47</v>
      </c>
      <c r="V1491">
        <v>1.95</v>
      </c>
    </row>
    <row r="1492" spans="1:22" x14ac:dyDescent="0.25">
      <c r="A1492" s="128" t="s">
        <v>252</v>
      </c>
      <c r="B1492">
        <v>13</v>
      </c>
      <c r="C1492">
        <v>7</v>
      </c>
      <c r="D1492">
        <v>5</v>
      </c>
      <c r="E1492" s="128" t="s">
        <v>190</v>
      </c>
      <c r="F1492" s="128" t="s">
        <v>24</v>
      </c>
      <c r="G1492">
        <v>279</v>
      </c>
      <c r="H1492" s="128" t="s">
        <v>39</v>
      </c>
      <c r="I1492">
        <v>177</v>
      </c>
      <c r="J1492" s="128" t="s">
        <v>179</v>
      </c>
      <c r="K1492">
        <v>12</v>
      </c>
      <c r="L1492">
        <v>13</v>
      </c>
      <c r="M1492" s="128" t="s">
        <v>357</v>
      </c>
      <c r="N1492" s="128" t="s">
        <v>26</v>
      </c>
      <c r="O1492">
        <v>9</v>
      </c>
      <c r="P1492" s="128" t="s">
        <v>27</v>
      </c>
      <c r="Q1492">
        <v>1</v>
      </c>
      <c r="R1492" s="128" t="s">
        <v>28</v>
      </c>
      <c r="S1492">
        <v>1</v>
      </c>
      <c r="T1492" s="128" t="s">
        <v>29</v>
      </c>
      <c r="U1492">
        <v>6.62</v>
      </c>
      <c r="V1492">
        <v>5.17</v>
      </c>
    </row>
    <row r="1493" spans="1:22" x14ac:dyDescent="0.25">
      <c r="A1493" s="128" t="s">
        <v>253</v>
      </c>
      <c r="B1493">
        <v>13</v>
      </c>
      <c r="C1493">
        <v>7</v>
      </c>
      <c r="D1493">
        <v>5</v>
      </c>
      <c r="E1493" s="128" t="s">
        <v>190</v>
      </c>
      <c r="F1493" s="128" t="s">
        <v>24</v>
      </c>
      <c r="G1493">
        <v>279</v>
      </c>
      <c r="H1493" s="128" t="s">
        <v>39</v>
      </c>
      <c r="I1493">
        <v>177</v>
      </c>
      <c r="J1493" s="128" t="s">
        <v>179</v>
      </c>
      <c r="K1493">
        <v>12</v>
      </c>
      <c r="L1493">
        <v>13</v>
      </c>
      <c r="M1493" s="128" t="s">
        <v>357</v>
      </c>
      <c r="N1493" s="128" t="s">
        <v>26</v>
      </c>
      <c r="O1493">
        <v>9</v>
      </c>
      <c r="P1493" s="128" t="s">
        <v>27</v>
      </c>
      <c r="Q1493">
        <v>1</v>
      </c>
      <c r="R1493" s="128" t="s">
        <v>28</v>
      </c>
      <c r="S1493">
        <v>7</v>
      </c>
      <c r="T1493" s="128" t="s">
        <v>35</v>
      </c>
      <c r="U1493">
        <v>17.97</v>
      </c>
      <c r="V1493">
        <v>13.42</v>
      </c>
    </row>
    <row r="1494" spans="1:22" x14ac:dyDescent="0.25">
      <c r="A1494" s="128" t="s">
        <v>254</v>
      </c>
      <c r="B1494">
        <v>13</v>
      </c>
      <c r="C1494">
        <v>7</v>
      </c>
      <c r="D1494">
        <v>5</v>
      </c>
      <c r="E1494" s="128" t="s">
        <v>190</v>
      </c>
      <c r="F1494" s="128" t="s">
        <v>24</v>
      </c>
      <c r="G1494">
        <v>279</v>
      </c>
      <c r="H1494" s="128" t="s">
        <v>39</v>
      </c>
      <c r="I1494">
        <v>177</v>
      </c>
      <c r="J1494" s="128" t="s">
        <v>179</v>
      </c>
      <c r="K1494">
        <v>12</v>
      </c>
      <c r="L1494">
        <v>13</v>
      </c>
      <c r="M1494" s="128" t="s">
        <v>357</v>
      </c>
      <c r="N1494" s="128" t="s">
        <v>26</v>
      </c>
      <c r="O1494">
        <v>9</v>
      </c>
      <c r="P1494" s="128" t="s">
        <v>27</v>
      </c>
      <c r="Q1494">
        <v>1</v>
      </c>
      <c r="R1494" s="128" t="s">
        <v>28</v>
      </c>
      <c r="S1494">
        <v>8</v>
      </c>
      <c r="T1494" s="128" t="s">
        <v>36</v>
      </c>
      <c r="U1494">
        <v>22.45</v>
      </c>
      <c r="V1494">
        <v>16.43</v>
      </c>
    </row>
    <row r="1495" spans="1:22" x14ac:dyDescent="0.25">
      <c r="A1495" s="128" t="s">
        <v>255</v>
      </c>
      <c r="B1495">
        <v>14</v>
      </c>
      <c r="C1495">
        <v>8</v>
      </c>
      <c r="D1495">
        <v>5</v>
      </c>
      <c r="E1495" s="128" t="s">
        <v>190</v>
      </c>
      <c r="F1495" s="128" t="s">
        <v>24</v>
      </c>
      <c r="G1495">
        <v>285</v>
      </c>
      <c r="H1495" s="128" t="s">
        <v>45</v>
      </c>
      <c r="I1495">
        <v>225</v>
      </c>
      <c r="J1495" s="128" t="s">
        <v>177</v>
      </c>
      <c r="K1495">
        <v>14</v>
      </c>
      <c r="L1495">
        <v>15</v>
      </c>
      <c r="M1495" s="128" t="s">
        <v>357</v>
      </c>
      <c r="N1495" s="128" t="s">
        <v>26</v>
      </c>
      <c r="O1495">
        <v>9</v>
      </c>
      <c r="P1495" s="128" t="s">
        <v>27</v>
      </c>
      <c r="Q1495">
        <v>1</v>
      </c>
      <c r="R1495" s="128" t="s">
        <v>28</v>
      </c>
      <c r="S1495">
        <v>3</v>
      </c>
      <c r="T1495" s="128" t="s">
        <v>31</v>
      </c>
      <c r="U1495">
        <v>6.57</v>
      </c>
      <c r="V1495">
        <v>3.64</v>
      </c>
    </row>
    <row r="1496" spans="1:22" x14ac:dyDescent="0.25">
      <c r="A1496" s="128" t="s">
        <v>256</v>
      </c>
      <c r="B1496">
        <v>14</v>
      </c>
      <c r="C1496">
        <v>8</v>
      </c>
      <c r="D1496">
        <v>5</v>
      </c>
      <c r="E1496" s="128" t="s">
        <v>190</v>
      </c>
      <c r="F1496" s="128" t="s">
        <v>24</v>
      </c>
      <c r="G1496">
        <v>285</v>
      </c>
      <c r="H1496" s="128" t="s">
        <v>45</v>
      </c>
      <c r="I1496">
        <v>225</v>
      </c>
      <c r="J1496" s="128" t="s">
        <v>177</v>
      </c>
      <c r="K1496">
        <v>14</v>
      </c>
      <c r="L1496">
        <v>15</v>
      </c>
      <c r="M1496" s="128" t="s">
        <v>357</v>
      </c>
      <c r="N1496" s="128" t="s">
        <v>26</v>
      </c>
      <c r="O1496">
        <v>9</v>
      </c>
      <c r="P1496" s="128" t="s">
        <v>27</v>
      </c>
      <c r="Q1496">
        <v>1</v>
      </c>
      <c r="R1496" s="128" t="s">
        <v>28</v>
      </c>
      <c r="S1496">
        <v>4</v>
      </c>
      <c r="T1496" s="128" t="s">
        <v>32</v>
      </c>
      <c r="U1496">
        <v>9.4</v>
      </c>
      <c r="V1496">
        <v>5.97</v>
      </c>
    </row>
    <row r="1497" spans="1:22" x14ac:dyDescent="0.25">
      <c r="A1497" s="128" t="s">
        <v>257</v>
      </c>
      <c r="B1497">
        <v>14</v>
      </c>
      <c r="C1497">
        <v>8</v>
      </c>
      <c r="D1497">
        <v>5</v>
      </c>
      <c r="E1497" s="128" t="s">
        <v>190</v>
      </c>
      <c r="F1497" s="128" t="s">
        <v>24</v>
      </c>
      <c r="G1497">
        <v>285</v>
      </c>
      <c r="H1497" s="128" t="s">
        <v>45</v>
      </c>
      <c r="I1497">
        <v>225</v>
      </c>
      <c r="J1497" s="128" t="s">
        <v>177</v>
      </c>
      <c r="K1497">
        <v>14</v>
      </c>
      <c r="L1497">
        <v>15</v>
      </c>
      <c r="M1497" s="128" t="s">
        <v>357</v>
      </c>
      <c r="N1497" s="128" t="s">
        <v>26</v>
      </c>
      <c r="O1497">
        <v>9</v>
      </c>
      <c r="P1497" s="128" t="s">
        <v>27</v>
      </c>
      <c r="Q1497">
        <v>1</v>
      </c>
      <c r="R1497" s="128" t="s">
        <v>28</v>
      </c>
      <c r="S1497">
        <v>6</v>
      </c>
      <c r="T1497" s="128" t="s">
        <v>34</v>
      </c>
      <c r="U1497">
        <v>4.87</v>
      </c>
      <c r="V1497">
        <v>3.74</v>
      </c>
    </row>
    <row r="1498" spans="1:22" x14ac:dyDescent="0.25">
      <c r="A1498" s="128" t="s">
        <v>258</v>
      </c>
      <c r="B1498">
        <v>14</v>
      </c>
      <c r="C1498">
        <v>8</v>
      </c>
      <c r="D1498">
        <v>5</v>
      </c>
      <c r="E1498" s="128" t="s">
        <v>190</v>
      </c>
      <c r="F1498" s="128" t="s">
        <v>24</v>
      </c>
      <c r="G1498">
        <v>285</v>
      </c>
      <c r="H1498" s="128" t="s">
        <v>45</v>
      </c>
      <c r="I1498">
        <v>225</v>
      </c>
      <c r="J1498" s="128" t="s">
        <v>177</v>
      </c>
      <c r="K1498">
        <v>14</v>
      </c>
      <c r="L1498">
        <v>15</v>
      </c>
      <c r="M1498" s="128" t="s">
        <v>357</v>
      </c>
      <c r="N1498" s="128" t="s">
        <v>26</v>
      </c>
      <c r="O1498">
        <v>9</v>
      </c>
      <c r="P1498" s="128" t="s">
        <v>27</v>
      </c>
      <c r="Q1498">
        <v>1</v>
      </c>
      <c r="R1498" s="128" t="s">
        <v>28</v>
      </c>
      <c r="S1498">
        <v>2</v>
      </c>
      <c r="T1498" s="128" t="s">
        <v>30</v>
      </c>
      <c r="U1498">
        <v>6.58</v>
      </c>
      <c r="V1498">
        <v>5.34</v>
      </c>
    </row>
    <row r="1499" spans="1:22" x14ac:dyDescent="0.25">
      <c r="A1499" s="128" t="s">
        <v>259</v>
      </c>
      <c r="B1499">
        <v>14</v>
      </c>
      <c r="C1499">
        <v>8</v>
      </c>
      <c r="D1499">
        <v>5</v>
      </c>
      <c r="E1499" s="128" t="s">
        <v>190</v>
      </c>
      <c r="F1499" s="128" t="s">
        <v>24</v>
      </c>
      <c r="G1499">
        <v>285</v>
      </c>
      <c r="H1499" s="128" t="s">
        <v>45</v>
      </c>
      <c r="I1499">
        <v>225</v>
      </c>
      <c r="J1499" s="128" t="s">
        <v>177</v>
      </c>
      <c r="K1499">
        <v>14</v>
      </c>
      <c r="L1499">
        <v>15</v>
      </c>
      <c r="M1499" s="128" t="s">
        <v>357</v>
      </c>
      <c r="N1499" s="128" t="s">
        <v>26</v>
      </c>
      <c r="O1499">
        <v>9</v>
      </c>
      <c r="P1499" s="128" t="s">
        <v>27</v>
      </c>
      <c r="Q1499">
        <v>1</v>
      </c>
      <c r="R1499" s="128" t="s">
        <v>28</v>
      </c>
      <c r="S1499">
        <v>5</v>
      </c>
      <c r="T1499" s="128" t="s">
        <v>33</v>
      </c>
      <c r="U1499">
        <v>2.8</v>
      </c>
      <c r="V1499">
        <v>2.9</v>
      </c>
    </row>
    <row r="1500" spans="1:22" x14ac:dyDescent="0.25">
      <c r="A1500" s="128" t="s">
        <v>260</v>
      </c>
      <c r="B1500">
        <v>14</v>
      </c>
      <c r="C1500">
        <v>8</v>
      </c>
      <c r="D1500">
        <v>5</v>
      </c>
      <c r="E1500" s="128" t="s">
        <v>190</v>
      </c>
      <c r="F1500" s="128" t="s">
        <v>24</v>
      </c>
      <c r="G1500">
        <v>285</v>
      </c>
      <c r="H1500" s="128" t="s">
        <v>45</v>
      </c>
      <c r="I1500">
        <v>225</v>
      </c>
      <c r="J1500" s="128" t="s">
        <v>177</v>
      </c>
      <c r="K1500">
        <v>14</v>
      </c>
      <c r="L1500">
        <v>15</v>
      </c>
      <c r="M1500" s="128" t="s">
        <v>357</v>
      </c>
      <c r="N1500" s="128" t="s">
        <v>26</v>
      </c>
      <c r="O1500">
        <v>9</v>
      </c>
      <c r="P1500" s="128" t="s">
        <v>27</v>
      </c>
      <c r="Q1500">
        <v>1</v>
      </c>
      <c r="R1500" s="128" t="s">
        <v>28</v>
      </c>
      <c r="S1500">
        <v>1</v>
      </c>
      <c r="T1500" s="128" t="s">
        <v>29</v>
      </c>
      <c r="U1500">
        <v>11.85</v>
      </c>
      <c r="V1500">
        <v>6.29</v>
      </c>
    </row>
    <row r="1501" spans="1:22" x14ac:dyDescent="0.25">
      <c r="A1501" s="128" t="s">
        <v>261</v>
      </c>
      <c r="B1501">
        <v>14</v>
      </c>
      <c r="C1501">
        <v>8</v>
      </c>
      <c r="D1501">
        <v>5</v>
      </c>
      <c r="E1501" s="128" t="s">
        <v>190</v>
      </c>
      <c r="F1501" s="128" t="s">
        <v>24</v>
      </c>
      <c r="G1501">
        <v>285</v>
      </c>
      <c r="H1501" s="128" t="s">
        <v>45</v>
      </c>
      <c r="I1501">
        <v>225</v>
      </c>
      <c r="J1501" s="128" t="s">
        <v>177</v>
      </c>
      <c r="K1501">
        <v>14</v>
      </c>
      <c r="L1501">
        <v>15</v>
      </c>
      <c r="M1501" s="128" t="s">
        <v>357</v>
      </c>
      <c r="N1501" s="128" t="s">
        <v>26</v>
      </c>
      <c r="O1501">
        <v>9</v>
      </c>
      <c r="P1501" s="128" t="s">
        <v>27</v>
      </c>
      <c r="Q1501">
        <v>1</v>
      </c>
      <c r="R1501" s="128" t="s">
        <v>28</v>
      </c>
      <c r="S1501">
        <v>7</v>
      </c>
      <c r="T1501" s="128" t="s">
        <v>35</v>
      </c>
      <c r="U1501">
        <v>32.68</v>
      </c>
      <c r="V1501">
        <v>18.170000000000002</v>
      </c>
    </row>
    <row r="1502" spans="1:22" x14ac:dyDescent="0.25">
      <c r="A1502" s="128" t="s">
        <v>262</v>
      </c>
      <c r="B1502">
        <v>14</v>
      </c>
      <c r="C1502">
        <v>8</v>
      </c>
      <c r="D1502">
        <v>5</v>
      </c>
      <c r="E1502" s="128" t="s">
        <v>190</v>
      </c>
      <c r="F1502" s="128" t="s">
        <v>24</v>
      </c>
      <c r="G1502">
        <v>285</v>
      </c>
      <c r="H1502" s="128" t="s">
        <v>45</v>
      </c>
      <c r="I1502">
        <v>225</v>
      </c>
      <c r="J1502" s="128" t="s">
        <v>177</v>
      </c>
      <c r="K1502">
        <v>14</v>
      </c>
      <c r="L1502">
        <v>15</v>
      </c>
      <c r="M1502" s="128" t="s">
        <v>357</v>
      </c>
      <c r="N1502" s="128" t="s">
        <v>26</v>
      </c>
      <c r="O1502">
        <v>9</v>
      </c>
      <c r="P1502" s="128" t="s">
        <v>27</v>
      </c>
      <c r="Q1502">
        <v>1</v>
      </c>
      <c r="R1502" s="128" t="s">
        <v>28</v>
      </c>
      <c r="S1502">
        <v>8</v>
      </c>
      <c r="T1502" s="128" t="s">
        <v>36</v>
      </c>
      <c r="U1502">
        <v>42.08</v>
      </c>
      <c r="V1502">
        <v>22.94</v>
      </c>
    </row>
    <row r="1503" spans="1:22" x14ac:dyDescent="0.25">
      <c r="A1503" s="128" t="s">
        <v>263</v>
      </c>
      <c r="B1503">
        <v>14</v>
      </c>
      <c r="C1503">
        <v>8</v>
      </c>
      <c r="D1503">
        <v>5</v>
      </c>
      <c r="E1503" s="128" t="s">
        <v>190</v>
      </c>
      <c r="F1503" s="128" t="s">
        <v>24</v>
      </c>
      <c r="G1503">
        <v>280</v>
      </c>
      <c r="H1503" s="128" t="s">
        <v>40</v>
      </c>
      <c r="I1503">
        <v>167</v>
      </c>
      <c r="J1503" s="128" t="s">
        <v>179</v>
      </c>
      <c r="K1503">
        <v>14</v>
      </c>
      <c r="L1503">
        <v>15</v>
      </c>
      <c r="M1503" s="128" t="s">
        <v>357</v>
      </c>
      <c r="N1503" s="128" t="s">
        <v>26</v>
      </c>
      <c r="O1503">
        <v>9</v>
      </c>
      <c r="P1503" s="128" t="s">
        <v>27</v>
      </c>
      <c r="Q1503">
        <v>1</v>
      </c>
      <c r="R1503" s="128" t="s">
        <v>28</v>
      </c>
      <c r="S1503">
        <v>3</v>
      </c>
      <c r="T1503" s="128" t="s">
        <v>31</v>
      </c>
      <c r="U1503">
        <v>4.25</v>
      </c>
      <c r="V1503">
        <v>3.37</v>
      </c>
    </row>
    <row r="1504" spans="1:22" x14ac:dyDescent="0.25">
      <c r="A1504" s="128" t="s">
        <v>264</v>
      </c>
      <c r="B1504">
        <v>14</v>
      </c>
      <c r="C1504">
        <v>8</v>
      </c>
      <c r="D1504">
        <v>5</v>
      </c>
      <c r="E1504" s="128" t="s">
        <v>190</v>
      </c>
      <c r="F1504" s="128" t="s">
        <v>24</v>
      </c>
      <c r="G1504">
        <v>280</v>
      </c>
      <c r="H1504" s="128" t="s">
        <v>40</v>
      </c>
      <c r="I1504">
        <v>167</v>
      </c>
      <c r="J1504" s="128" t="s">
        <v>179</v>
      </c>
      <c r="K1504">
        <v>14</v>
      </c>
      <c r="L1504">
        <v>15</v>
      </c>
      <c r="M1504" s="128" t="s">
        <v>357</v>
      </c>
      <c r="N1504" s="128" t="s">
        <v>26</v>
      </c>
      <c r="O1504">
        <v>9</v>
      </c>
      <c r="P1504" s="128" t="s">
        <v>27</v>
      </c>
      <c r="Q1504">
        <v>1</v>
      </c>
      <c r="R1504" s="128" t="s">
        <v>28</v>
      </c>
      <c r="S1504">
        <v>4</v>
      </c>
      <c r="T1504" s="128" t="s">
        <v>32</v>
      </c>
      <c r="U1504">
        <v>5.0999999999999996</v>
      </c>
      <c r="V1504">
        <v>4.1900000000000004</v>
      </c>
    </row>
    <row r="1505" spans="1:22" x14ac:dyDescent="0.25">
      <c r="A1505" s="128" t="s">
        <v>265</v>
      </c>
      <c r="B1505">
        <v>14</v>
      </c>
      <c r="C1505">
        <v>8</v>
      </c>
      <c r="D1505">
        <v>5</v>
      </c>
      <c r="E1505" s="128" t="s">
        <v>190</v>
      </c>
      <c r="F1505" s="128" t="s">
        <v>24</v>
      </c>
      <c r="G1505">
        <v>280</v>
      </c>
      <c r="H1505" s="128" t="s">
        <v>40</v>
      </c>
      <c r="I1505">
        <v>167</v>
      </c>
      <c r="J1505" s="128" t="s">
        <v>179</v>
      </c>
      <c r="K1505">
        <v>14</v>
      </c>
      <c r="L1505">
        <v>15</v>
      </c>
      <c r="M1505" s="128" t="s">
        <v>357</v>
      </c>
      <c r="N1505" s="128" t="s">
        <v>26</v>
      </c>
      <c r="O1505">
        <v>9</v>
      </c>
      <c r="P1505" s="128" t="s">
        <v>27</v>
      </c>
      <c r="Q1505">
        <v>1</v>
      </c>
      <c r="R1505" s="128" t="s">
        <v>28</v>
      </c>
      <c r="S1505">
        <v>6</v>
      </c>
      <c r="T1505" s="128" t="s">
        <v>34</v>
      </c>
      <c r="U1505">
        <v>2.84</v>
      </c>
      <c r="V1505">
        <v>2.87</v>
      </c>
    </row>
    <row r="1506" spans="1:22" x14ac:dyDescent="0.25">
      <c r="A1506" s="128" t="s">
        <v>266</v>
      </c>
      <c r="B1506">
        <v>14</v>
      </c>
      <c r="C1506">
        <v>8</v>
      </c>
      <c r="D1506">
        <v>5</v>
      </c>
      <c r="E1506" s="128" t="s">
        <v>190</v>
      </c>
      <c r="F1506" s="128" t="s">
        <v>24</v>
      </c>
      <c r="G1506">
        <v>280</v>
      </c>
      <c r="H1506" s="128" t="s">
        <v>40</v>
      </c>
      <c r="I1506">
        <v>167</v>
      </c>
      <c r="J1506" s="128" t="s">
        <v>179</v>
      </c>
      <c r="K1506">
        <v>14</v>
      </c>
      <c r="L1506">
        <v>15</v>
      </c>
      <c r="M1506" s="128" t="s">
        <v>357</v>
      </c>
      <c r="N1506" s="128" t="s">
        <v>26</v>
      </c>
      <c r="O1506">
        <v>9</v>
      </c>
      <c r="P1506" s="128" t="s">
        <v>27</v>
      </c>
      <c r="Q1506">
        <v>1</v>
      </c>
      <c r="R1506" s="128" t="s">
        <v>28</v>
      </c>
      <c r="S1506">
        <v>2</v>
      </c>
      <c r="T1506" s="128" t="s">
        <v>30</v>
      </c>
      <c r="U1506">
        <v>2.93</v>
      </c>
      <c r="V1506">
        <v>3.52</v>
      </c>
    </row>
    <row r="1507" spans="1:22" x14ac:dyDescent="0.25">
      <c r="A1507" s="128" t="s">
        <v>267</v>
      </c>
      <c r="B1507">
        <v>14</v>
      </c>
      <c r="C1507">
        <v>8</v>
      </c>
      <c r="D1507">
        <v>5</v>
      </c>
      <c r="E1507" s="128" t="s">
        <v>190</v>
      </c>
      <c r="F1507" s="128" t="s">
        <v>24</v>
      </c>
      <c r="G1507">
        <v>280</v>
      </c>
      <c r="H1507" s="128" t="s">
        <v>40</v>
      </c>
      <c r="I1507">
        <v>167</v>
      </c>
      <c r="J1507" s="128" t="s">
        <v>179</v>
      </c>
      <c r="K1507">
        <v>14</v>
      </c>
      <c r="L1507">
        <v>15</v>
      </c>
      <c r="M1507" s="128" t="s">
        <v>357</v>
      </c>
      <c r="N1507" s="128" t="s">
        <v>26</v>
      </c>
      <c r="O1507">
        <v>9</v>
      </c>
      <c r="P1507" s="128" t="s">
        <v>27</v>
      </c>
      <c r="Q1507">
        <v>1</v>
      </c>
      <c r="R1507" s="128" t="s">
        <v>28</v>
      </c>
      <c r="S1507">
        <v>5</v>
      </c>
      <c r="T1507" s="128" t="s">
        <v>33</v>
      </c>
      <c r="U1507">
        <v>1.1399999999999999</v>
      </c>
      <c r="V1507">
        <v>1.85</v>
      </c>
    </row>
    <row r="1508" spans="1:22" x14ac:dyDescent="0.25">
      <c r="A1508" s="128" t="s">
        <v>268</v>
      </c>
      <c r="B1508">
        <v>14</v>
      </c>
      <c r="C1508">
        <v>8</v>
      </c>
      <c r="D1508">
        <v>5</v>
      </c>
      <c r="E1508" s="128" t="s">
        <v>190</v>
      </c>
      <c r="F1508" s="128" t="s">
        <v>24</v>
      </c>
      <c r="G1508">
        <v>280</v>
      </c>
      <c r="H1508" s="128" t="s">
        <v>40</v>
      </c>
      <c r="I1508">
        <v>167</v>
      </c>
      <c r="J1508" s="128" t="s">
        <v>179</v>
      </c>
      <c r="K1508">
        <v>14</v>
      </c>
      <c r="L1508">
        <v>15</v>
      </c>
      <c r="M1508" s="128" t="s">
        <v>357</v>
      </c>
      <c r="N1508" s="128" t="s">
        <v>26</v>
      </c>
      <c r="O1508">
        <v>9</v>
      </c>
      <c r="P1508" s="128" t="s">
        <v>27</v>
      </c>
      <c r="Q1508">
        <v>1</v>
      </c>
      <c r="R1508" s="128" t="s">
        <v>28</v>
      </c>
      <c r="S1508">
        <v>1</v>
      </c>
      <c r="T1508" s="128" t="s">
        <v>29</v>
      </c>
      <c r="U1508">
        <v>7.07</v>
      </c>
      <c r="V1508">
        <v>5.29</v>
      </c>
    </row>
    <row r="1509" spans="1:22" x14ac:dyDescent="0.25">
      <c r="A1509" s="128" t="s">
        <v>269</v>
      </c>
      <c r="B1509">
        <v>14</v>
      </c>
      <c r="C1509">
        <v>8</v>
      </c>
      <c r="D1509">
        <v>5</v>
      </c>
      <c r="E1509" s="128" t="s">
        <v>190</v>
      </c>
      <c r="F1509" s="128" t="s">
        <v>24</v>
      </c>
      <c r="G1509">
        <v>280</v>
      </c>
      <c r="H1509" s="128" t="s">
        <v>40</v>
      </c>
      <c r="I1509">
        <v>167</v>
      </c>
      <c r="J1509" s="128" t="s">
        <v>179</v>
      </c>
      <c r="K1509">
        <v>14</v>
      </c>
      <c r="L1509">
        <v>15</v>
      </c>
      <c r="M1509" s="128" t="s">
        <v>357</v>
      </c>
      <c r="N1509" s="128" t="s">
        <v>26</v>
      </c>
      <c r="O1509">
        <v>9</v>
      </c>
      <c r="P1509" s="128" t="s">
        <v>27</v>
      </c>
      <c r="Q1509">
        <v>1</v>
      </c>
      <c r="R1509" s="128" t="s">
        <v>28</v>
      </c>
      <c r="S1509">
        <v>7</v>
      </c>
      <c r="T1509" s="128" t="s">
        <v>35</v>
      </c>
      <c r="U1509">
        <v>18.239999999999998</v>
      </c>
      <c r="V1509">
        <v>14.21</v>
      </c>
    </row>
    <row r="1510" spans="1:22" x14ac:dyDescent="0.25">
      <c r="A1510" s="128" t="s">
        <v>270</v>
      </c>
      <c r="B1510">
        <v>14</v>
      </c>
      <c r="C1510">
        <v>8</v>
      </c>
      <c r="D1510">
        <v>5</v>
      </c>
      <c r="E1510" s="128" t="s">
        <v>190</v>
      </c>
      <c r="F1510" s="128" t="s">
        <v>24</v>
      </c>
      <c r="G1510">
        <v>280</v>
      </c>
      <c r="H1510" s="128" t="s">
        <v>40</v>
      </c>
      <c r="I1510">
        <v>167</v>
      </c>
      <c r="J1510" s="128" t="s">
        <v>179</v>
      </c>
      <c r="K1510">
        <v>14</v>
      </c>
      <c r="L1510">
        <v>15</v>
      </c>
      <c r="M1510" s="128" t="s">
        <v>357</v>
      </c>
      <c r="N1510" s="128" t="s">
        <v>26</v>
      </c>
      <c r="O1510">
        <v>9</v>
      </c>
      <c r="P1510" s="128" t="s">
        <v>27</v>
      </c>
      <c r="Q1510">
        <v>1</v>
      </c>
      <c r="R1510" s="128" t="s">
        <v>28</v>
      </c>
      <c r="S1510">
        <v>8</v>
      </c>
      <c r="T1510" s="128" t="s">
        <v>36</v>
      </c>
      <c r="U1510">
        <v>23.34</v>
      </c>
      <c r="V1510">
        <v>17.440000000000001</v>
      </c>
    </row>
    <row r="1511" spans="1:22" x14ac:dyDescent="0.25">
      <c r="A1511" s="128" t="s">
        <v>271</v>
      </c>
      <c r="B1511">
        <v>15</v>
      </c>
      <c r="C1511">
        <v>9</v>
      </c>
      <c r="D1511">
        <v>5</v>
      </c>
      <c r="E1511" s="128" t="s">
        <v>190</v>
      </c>
      <c r="F1511" s="128" t="s">
        <v>24</v>
      </c>
      <c r="G1511">
        <v>285</v>
      </c>
      <c r="H1511" s="128" t="s">
        <v>45</v>
      </c>
      <c r="I1511">
        <v>225</v>
      </c>
      <c r="J1511" s="128" t="s">
        <v>177</v>
      </c>
      <c r="K1511">
        <v>14</v>
      </c>
      <c r="L1511">
        <v>15</v>
      </c>
      <c r="M1511" s="128" t="s">
        <v>357</v>
      </c>
      <c r="N1511" s="128" t="s">
        <v>26</v>
      </c>
      <c r="O1511">
        <v>9</v>
      </c>
      <c r="P1511" s="128" t="s">
        <v>27</v>
      </c>
      <c r="Q1511">
        <v>1</v>
      </c>
      <c r="R1511" s="128" t="s">
        <v>28</v>
      </c>
      <c r="S1511">
        <v>3</v>
      </c>
      <c r="T1511" s="128" t="s">
        <v>31</v>
      </c>
      <c r="U1511">
        <v>6.57</v>
      </c>
      <c r="V1511">
        <v>3.64</v>
      </c>
    </row>
    <row r="1512" spans="1:22" x14ac:dyDescent="0.25">
      <c r="A1512" s="128" t="s">
        <v>272</v>
      </c>
      <c r="B1512">
        <v>15</v>
      </c>
      <c r="C1512">
        <v>9</v>
      </c>
      <c r="D1512">
        <v>5</v>
      </c>
      <c r="E1512" s="128" t="s">
        <v>190</v>
      </c>
      <c r="F1512" s="128" t="s">
        <v>24</v>
      </c>
      <c r="G1512">
        <v>285</v>
      </c>
      <c r="H1512" s="128" t="s">
        <v>45</v>
      </c>
      <c r="I1512">
        <v>225</v>
      </c>
      <c r="J1512" s="128" t="s">
        <v>177</v>
      </c>
      <c r="K1512">
        <v>14</v>
      </c>
      <c r="L1512">
        <v>15</v>
      </c>
      <c r="M1512" s="128" t="s">
        <v>357</v>
      </c>
      <c r="N1512" s="128" t="s">
        <v>26</v>
      </c>
      <c r="O1512">
        <v>9</v>
      </c>
      <c r="P1512" s="128" t="s">
        <v>27</v>
      </c>
      <c r="Q1512">
        <v>1</v>
      </c>
      <c r="R1512" s="128" t="s">
        <v>28</v>
      </c>
      <c r="S1512">
        <v>4</v>
      </c>
      <c r="T1512" s="128" t="s">
        <v>32</v>
      </c>
      <c r="U1512">
        <v>9.4</v>
      </c>
      <c r="V1512">
        <v>5.97</v>
      </c>
    </row>
    <row r="1513" spans="1:22" x14ac:dyDescent="0.25">
      <c r="A1513" s="128" t="s">
        <v>273</v>
      </c>
      <c r="B1513">
        <v>15</v>
      </c>
      <c r="C1513">
        <v>9</v>
      </c>
      <c r="D1513">
        <v>5</v>
      </c>
      <c r="E1513" s="128" t="s">
        <v>190</v>
      </c>
      <c r="F1513" s="128" t="s">
        <v>24</v>
      </c>
      <c r="G1513">
        <v>285</v>
      </c>
      <c r="H1513" s="128" t="s">
        <v>45</v>
      </c>
      <c r="I1513">
        <v>225</v>
      </c>
      <c r="J1513" s="128" t="s">
        <v>177</v>
      </c>
      <c r="K1513">
        <v>14</v>
      </c>
      <c r="L1513">
        <v>15</v>
      </c>
      <c r="M1513" s="128" t="s">
        <v>357</v>
      </c>
      <c r="N1513" s="128" t="s">
        <v>26</v>
      </c>
      <c r="O1513">
        <v>9</v>
      </c>
      <c r="P1513" s="128" t="s">
        <v>27</v>
      </c>
      <c r="Q1513">
        <v>1</v>
      </c>
      <c r="R1513" s="128" t="s">
        <v>28</v>
      </c>
      <c r="S1513">
        <v>6</v>
      </c>
      <c r="T1513" s="128" t="s">
        <v>34</v>
      </c>
      <c r="U1513">
        <v>4.87</v>
      </c>
      <c r="V1513">
        <v>3.74</v>
      </c>
    </row>
    <row r="1514" spans="1:22" x14ac:dyDescent="0.25">
      <c r="A1514" s="128" t="s">
        <v>274</v>
      </c>
      <c r="B1514">
        <v>15</v>
      </c>
      <c r="C1514">
        <v>9</v>
      </c>
      <c r="D1514">
        <v>5</v>
      </c>
      <c r="E1514" s="128" t="s">
        <v>190</v>
      </c>
      <c r="F1514" s="128" t="s">
        <v>24</v>
      </c>
      <c r="G1514">
        <v>285</v>
      </c>
      <c r="H1514" s="128" t="s">
        <v>45</v>
      </c>
      <c r="I1514">
        <v>225</v>
      </c>
      <c r="J1514" s="128" t="s">
        <v>177</v>
      </c>
      <c r="K1514">
        <v>14</v>
      </c>
      <c r="L1514">
        <v>15</v>
      </c>
      <c r="M1514" s="128" t="s">
        <v>357</v>
      </c>
      <c r="N1514" s="128" t="s">
        <v>26</v>
      </c>
      <c r="O1514">
        <v>9</v>
      </c>
      <c r="P1514" s="128" t="s">
        <v>27</v>
      </c>
      <c r="Q1514">
        <v>1</v>
      </c>
      <c r="R1514" s="128" t="s">
        <v>28</v>
      </c>
      <c r="S1514">
        <v>2</v>
      </c>
      <c r="T1514" s="128" t="s">
        <v>30</v>
      </c>
      <c r="U1514">
        <v>6.58</v>
      </c>
      <c r="V1514">
        <v>5.34</v>
      </c>
    </row>
    <row r="1515" spans="1:22" x14ac:dyDescent="0.25">
      <c r="A1515" s="128" t="s">
        <v>275</v>
      </c>
      <c r="B1515">
        <v>15</v>
      </c>
      <c r="C1515">
        <v>9</v>
      </c>
      <c r="D1515">
        <v>5</v>
      </c>
      <c r="E1515" s="128" t="s">
        <v>190</v>
      </c>
      <c r="F1515" s="128" t="s">
        <v>24</v>
      </c>
      <c r="G1515">
        <v>285</v>
      </c>
      <c r="H1515" s="128" t="s">
        <v>45</v>
      </c>
      <c r="I1515">
        <v>225</v>
      </c>
      <c r="J1515" s="128" t="s">
        <v>177</v>
      </c>
      <c r="K1515">
        <v>14</v>
      </c>
      <c r="L1515">
        <v>15</v>
      </c>
      <c r="M1515" s="128" t="s">
        <v>357</v>
      </c>
      <c r="N1515" s="128" t="s">
        <v>26</v>
      </c>
      <c r="O1515">
        <v>9</v>
      </c>
      <c r="P1515" s="128" t="s">
        <v>27</v>
      </c>
      <c r="Q1515">
        <v>1</v>
      </c>
      <c r="R1515" s="128" t="s">
        <v>28</v>
      </c>
      <c r="S1515">
        <v>5</v>
      </c>
      <c r="T1515" s="128" t="s">
        <v>33</v>
      </c>
      <c r="U1515">
        <v>2.8</v>
      </c>
      <c r="V1515">
        <v>2.9</v>
      </c>
    </row>
    <row r="1516" spans="1:22" x14ac:dyDescent="0.25">
      <c r="A1516" s="128" t="s">
        <v>276</v>
      </c>
      <c r="B1516">
        <v>15</v>
      </c>
      <c r="C1516">
        <v>9</v>
      </c>
      <c r="D1516">
        <v>5</v>
      </c>
      <c r="E1516" s="128" t="s">
        <v>190</v>
      </c>
      <c r="F1516" s="128" t="s">
        <v>24</v>
      </c>
      <c r="G1516">
        <v>285</v>
      </c>
      <c r="H1516" s="128" t="s">
        <v>45</v>
      </c>
      <c r="I1516">
        <v>225</v>
      </c>
      <c r="J1516" s="128" t="s">
        <v>177</v>
      </c>
      <c r="K1516">
        <v>14</v>
      </c>
      <c r="L1516">
        <v>15</v>
      </c>
      <c r="M1516" s="128" t="s">
        <v>357</v>
      </c>
      <c r="N1516" s="128" t="s">
        <v>26</v>
      </c>
      <c r="O1516">
        <v>9</v>
      </c>
      <c r="P1516" s="128" t="s">
        <v>27</v>
      </c>
      <c r="Q1516">
        <v>1</v>
      </c>
      <c r="R1516" s="128" t="s">
        <v>28</v>
      </c>
      <c r="S1516">
        <v>1</v>
      </c>
      <c r="T1516" s="128" t="s">
        <v>29</v>
      </c>
      <c r="U1516">
        <v>11.85</v>
      </c>
      <c r="V1516">
        <v>6.29</v>
      </c>
    </row>
    <row r="1517" spans="1:22" x14ac:dyDescent="0.25">
      <c r="A1517" s="128" t="s">
        <v>277</v>
      </c>
      <c r="B1517">
        <v>15</v>
      </c>
      <c r="C1517">
        <v>9</v>
      </c>
      <c r="D1517">
        <v>5</v>
      </c>
      <c r="E1517" s="128" t="s">
        <v>190</v>
      </c>
      <c r="F1517" s="128" t="s">
        <v>24</v>
      </c>
      <c r="G1517">
        <v>285</v>
      </c>
      <c r="H1517" s="128" t="s">
        <v>45</v>
      </c>
      <c r="I1517">
        <v>225</v>
      </c>
      <c r="J1517" s="128" t="s">
        <v>177</v>
      </c>
      <c r="K1517">
        <v>14</v>
      </c>
      <c r="L1517">
        <v>15</v>
      </c>
      <c r="M1517" s="128" t="s">
        <v>357</v>
      </c>
      <c r="N1517" s="128" t="s">
        <v>26</v>
      </c>
      <c r="O1517">
        <v>9</v>
      </c>
      <c r="P1517" s="128" t="s">
        <v>27</v>
      </c>
      <c r="Q1517">
        <v>1</v>
      </c>
      <c r="R1517" s="128" t="s">
        <v>28</v>
      </c>
      <c r="S1517">
        <v>7</v>
      </c>
      <c r="T1517" s="128" t="s">
        <v>35</v>
      </c>
      <c r="U1517">
        <v>32.68</v>
      </c>
      <c r="V1517">
        <v>18.170000000000002</v>
      </c>
    </row>
    <row r="1518" spans="1:22" x14ac:dyDescent="0.25">
      <c r="A1518" s="128" t="s">
        <v>278</v>
      </c>
      <c r="B1518">
        <v>15</v>
      </c>
      <c r="C1518">
        <v>9</v>
      </c>
      <c r="D1518">
        <v>5</v>
      </c>
      <c r="E1518" s="128" t="s">
        <v>190</v>
      </c>
      <c r="F1518" s="128" t="s">
        <v>24</v>
      </c>
      <c r="G1518">
        <v>285</v>
      </c>
      <c r="H1518" s="128" t="s">
        <v>45</v>
      </c>
      <c r="I1518">
        <v>225</v>
      </c>
      <c r="J1518" s="128" t="s">
        <v>177</v>
      </c>
      <c r="K1518">
        <v>14</v>
      </c>
      <c r="L1518">
        <v>15</v>
      </c>
      <c r="M1518" s="128" t="s">
        <v>357</v>
      </c>
      <c r="N1518" s="128" t="s">
        <v>26</v>
      </c>
      <c r="O1518">
        <v>9</v>
      </c>
      <c r="P1518" s="128" t="s">
        <v>27</v>
      </c>
      <c r="Q1518">
        <v>1</v>
      </c>
      <c r="R1518" s="128" t="s">
        <v>28</v>
      </c>
      <c r="S1518">
        <v>8</v>
      </c>
      <c r="T1518" s="128" t="s">
        <v>36</v>
      </c>
      <c r="U1518">
        <v>42.08</v>
      </c>
      <c r="V1518">
        <v>22.94</v>
      </c>
    </row>
    <row r="1519" spans="1:22" x14ac:dyDescent="0.25">
      <c r="A1519" s="128" t="s">
        <v>279</v>
      </c>
      <c r="B1519">
        <v>15</v>
      </c>
      <c r="C1519">
        <v>9</v>
      </c>
      <c r="D1519">
        <v>5</v>
      </c>
      <c r="E1519" s="128" t="s">
        <v>190</v>
      </c>
      <c r="F1519" s="128" t="s">
        <v>24</v>
      </c>
      <c r="G1519">
        <v>280</v>
      </c>
      <c r="H1519" s="128" t="s">
        <v>40</v>
      </c>
      <c r="I1519">
        <v>167</v>
      </c>
      <c r="J1519" s="128" t="s">
        <v>179</v>
      </c>
      <c r="K1519">
        <v>14</v>
      </c>
      <c r="L1519">
        <v>15</v>
      </c>
      <c r="M1519" s="128" t="s">
        <v>357</v>
      </c>
      <c r="N1519" s="128" t="s">
        <v>26</v>
      </c>
      <c r="O1519">
        <v>9</v>
      </c>
      <c r="P1519" s="128" t="s">
        <v>27</v>
      </c>
      <c r="Q1519">
        <v>1</v>
      </c>
      <c r="R1519" s="128" t="s">
        <v>28</v>
      </c>
      <c r="S1519">
        <v>3</v>
      </c>
      <c r="T1519" s="128" t="s">
        <v>31</v>
      </c>
      <c r="U1519">
        <v>4.25</v>
      </c>
      <c r="V1519">
        <v>3.37</v>
      </c>
    </row>
    <row r="1520" spans="1:22" x14ac:dyDescent="0.25">
      <c r="A1520" s="128" t="s">
        <v>280</v>
      </c>
      <c r="B1520">
        <v>15</v>
      </c>
      <c r="C1520">
        <v>9</v>
      </c>
      <c r="D1520">
        <v>5</v>
      </c>
      <c r="E1520" s="128" t="s">
        <v>190</v>
      </c>
      <c r="F1520" s="128" t="s">
        <v>24</v>
      </c>
      <c r="G1520">
        <v>280</v>
      </c>
      <c r="H1520" s="128" t="s">
        <v>40</v>
      </c>
      <c r="I1520">
        <v>167</v>
      </c>
      <c r="J1520" s="128" t="s">
        <v>179</v>
      </c>
      <c r="K1520">
        <v>14</v>
      </c>
      <c r="L1520">
        <v>15</v>
      </c>
      <c r="M1520" s="128" t="s">
        <v>357</v>
      </c>
      <c r="N1520" s="128" t="s">
        <v>26</v>
      </c>
      <c r="O1520">
        <v>9</v>
      </c>
      <c r="P1520" s="128" t="s">
        <v>27</v>
      </c>
      <c r="Q1520">
        <v>1</v>
      </c>
      <c r="R1520" s="128" t="s">
        <v>28</v>
      </c>
      <c r="S1520">
        <v>4</v>
      </c>
      <c r="T1520" s="128" t="s">
        <v>32</v>
      </c>
      <c r="U1520">
        <v>5.0999999999999996</v>
      </c>
      <c r="V1520">
        <v>4.1900000000000004</v>
      </c>
    </row>
    <row r="1521" spans="1:22" x14ac:dyDescent="0.25">
      <c r="A1521" s="128" t="s">
        <v>281</v>
      </c>
      <c r="B1521">
        <v>15</v>
      </c>
      <c r="C1521">
        <v>9</v>
      </c>
      <c r="D1521">
        <v>5</v>
      </c>
      <c r="E1521" s="128" t="s">
        <v>190</v>
      </c>
      <c r="F1521" s="128" t="s">
        <v>24</v>
      </c>
      <c r="G1521">
        <v>280</v>
      </c>
      <c r="H1521" s="128" t="s">
        <v>40</v>
      </c>
      <c r="I1521">
        <v>167</v>
      </c>
      <c r="J1521" s="128" t="s">
        <v>179</v>
      </c>
      <c r="K1521">
        <v>14</v>
      </c>
      <c r="L1521">
        <v>15</v>
      </c>
      <c r="M1521" s="128" t="s">
        <v>357</v>
      </c>
      <c r="N1521" s="128" t="s">
        <v>26</v>
      </c>
      <c r="O1521">
        <v>9</v>
      </c>
      <c r="P1521" s="128" t="s">
        <v>27</v>
      </c>
      <c r="Q1521">
        <v>1</v>
      </c>
      <c r="R1521" s="128" t="s">
        <v>28</v>
      </c>
      <c r="S1521">
        <v>6</v>
      </c>
      <c r="T1521" s="128" t="s">
        <v>34</v>
      </c>
      <c r="U1521">
        <v>2.84</v>
      </c>
      <c r="V1521">
        <v>2.87</v>
      </c>
    </row>
    <row r="1522" spans="1:22" x14ac:dyDescent="0.25">
      <c r="A1522" s="128" t="s">
        <v>282</v>
      </c>
      <c r="B1522">
        <v>15</v>
      </c>
      <c r="C1522">
        <v>9</v>
      </c>
      <c r="D1522">
        <v>5</v>
      </c>
      <c r="E1522" s="128" t="s">
        <v>190</v>
      </c>
      <c r="F1522" s="128" t="s">
        <v>24</v>
      </c>
      <c r="G1522">
        <v>280</v>
      </c>
      <c r="H1522" s="128" t="s">
        <v>40</v>
      </c>
      <c r="I1522">
        <v>167</v>
      </c>
      <c r="J1522" s="128" t="s">
        <v>179</v>
      </c>
      <c r="K1522">
        <v>14</v>
      </c>
      <c r="L1522">
        <v>15</v>
      </c>
      <c r="M1522" s="128" t="s">
        <v>357</v>
      </c>
      <c r="N1522" s="128" t="s">
        <v>26</v>
      </c>
      <c r="O1522">
        <v>9</v>
      </c>
      <c r="P1522" s="128" t="s">
        <v>27</v>
      </c>
      <c r="Q1522">
        <v>1</v>
      </c>
      <c r="R1522" s="128" t="s">
        <v>28</v>
      </c>
      <c r="S1522">
        <v>2</v>
      </c>
      <c r="T1522" s="128" t="s">
        <v>30</v>
      </c>
      <c r="U1522">
        <v>2.93</v>
      </c>
      <c r="V1522">
        <v>3.52</v>
      </c>
    </row>
    <row r="1523" spans="1:22" x14ac:dyDescent="0.25">
      <c r="A1523" s="128" t="s">
        <v>283</v>
      </c>
      <c r="B1523">
        <v>15</v>
      </c>
      <c r="C1523">
        <v>9</v>
      </c>
      <c r="D1523">
        <v>5</v>
      </c>
      <c r="E1523" s="128" t="s">
        <v>190</v>
      </c>
      <c r="F1523" s="128" t="s">
        <v>24</v>
      </c>
      <c r="G1523">
        <v>280</v>
      </c>
      <c r="H1523" s="128" t="s">
        <v>40</v>
      </c>
      <c r="I1523">
        <v>167</v>
      </c>
      <c r="J1523" s="128" t="s">
        <v>179</v>
      </c>
      <c r="K1523">
        <v>14</v>
      </c>
      <c r="L1523">
        <v>15</v>
      </c>
      <c r="M1523" s="128" t="s">
        <v>357</v>
      </c>
      <c r="N1523" s="128" t="s">
        <v>26</v>
      </c>
      <c r="O1523">
        <v>9</v>
      </c>
      <c r="P1523" s="128" t="s">
        <v>27</v>
      </c>
      <c r="Q1523">
        <v>1</v>
      </c>
      <c r="R1523" s="128" t="s">
        <v>28</v>
      </c>
      <c r="S1523">
        <v>5</v>
      </c>
      <c r="T1523" s="128" t="s">
        <v>33</v>
      </c>
      <c r="U1523">
        <v>1.1399999999999999</v>
      </c>
      <c r="V1523">
        <v>1.85</v>
      </c>
    </row>
    <row r="1524" spans="1:22" x14ac:dyDescent="0.25">
      <c r="A1524" s="128" t="s">
        <v>284</v>
      </c>
      <c r="B1524">
        <v>15</v>
      </c>
      <c r="C1524">
        <v>9</v>
      </c>
      <c r="D1524">
        <v>5</v>
      </c>
      <c r="E1524" s="128" t="s">
        <v>190</v>
      </c>
      <c r="F1524" s="128" t="s">
        <v>24</v>
      </c>
      <c r="G1524">
        <v>280</v>
      </c>
      <c r="H1524" s="128" t="s">
        <v>40</v>
      </c>
      <c r="I1524">
        <v>167</v>
      </c>
      <c r="J1524" s="128" t="s">
        <v>179</v>
      </c>
      <c r="K1524">
        <v>14</v>
      </c>
      <c r="L1524">
        <v>15</v>
      </c>
      <c r="M1524" s="128" t="s">
        <v>357</v>
      </c>
      <c r="N1524" s="128" t="s">
        <v>26</v>
      </c>
      <c r="O1524">
        <v>9</v>
      </c>
      <c r="P1524" s="128" t="s">
        <v>27</v>
      </c>
      <c r="Q1524">
        <v>1</v>
      </c>
      <c r="R1524" s="128" t="s">
        <v>28</v>
      </c>
      <c r="S1524">
        <v>1</v>
      </c>
      <c r="T1524" s="128" t="s">
        <v>29</v>
      </c>
      <c r="U1524">
        <v>7.07</v>
      </c>
      <c r="V1524">
        <v>5.29</v>
      </c>
    </row>
    <row r="1525" spans="1:22" x14ac:dyDescent="0.25">
      <c r="A1525" s="128" t="s">
        <v>285</v>
      </c>
      <c r="B1525">
        <v>15</v>
      </c>
      <c r="C1525">
        <v>9</v>
      </c>
      <c r="D1525">
        <v>5</v>
      </c>
      <c r="E1525" s="128" t="s">
        <v>190</v>
      </c>
      <c r="F1525" s="128" t="s">
        <v>24</v>
      </c>
      <c r="G1525">
        <v>280</v>
      </c>
      <c r="H1525" s="128" t="s">
        <v>40</v>
      </c>
      <c r="I1525">
        <v>167</v>
      </c>
      <c r="J1525" s="128" t="s">
        <v>179</v>
      </c>
      <c r="K1525">
        <v>14</v>
      </c>
      <c r="L1525">
        <v>15</v>
      </c>
      <c r="M1525" s="128" t="s">
        <v>357</v>
      </c>
      <c r="N1525" s="128" t="s">
        <v>26</v>
      </c>
      <c r="O1525">
        <v>9</v>
      </c>
      <c r="P1525" s="128" t="s">
        <v>27</v>
      </c>
      <c r="Q1525">
        <v>1</v>
      </c>
      <c r="R1525" s="128" t="s">
        <v>28</v>
      </c>
      <c r="S1525">
        <v>7</v>
      </c>
      <c r="T1525" s="128" t="s">
        <v>35</v>
      </c>
      <c r="U1525">
        <v>18.239999999999998</v>
      </c>
      <c r="V1525">
        <v>14.21</v>
      </c>
    </row>
    <row r="1526" spans="1:22" x14ac:dyDescent="0.25">
      <c r="A1526" s="128" t="s">
        <v>286</v>
      </c>
      <c r="B1526">
        <v>15</v>
      </c>
      <c r="C1526">
        <v>9</v>
      </c>
      <c r="D1526">
        <v>5</v>
      </c>
      <c r="E1526" s="128" t="s">
        <v>190</v>
      </c>
      <c r="F1526" s="128" t="s">
        <v>24</v>
      </c>
      <c r="G1526">
        <v>280</v>
      </c>
      <c r="H1526" s="128" t="s">
        <v>40</v>
      </c>
      <c r="I1526">
        <v>167</v>
      </c>
      <c r="J1526" s="128" t="s">
        <v>179</v>
      </c>
      <c r="K1526">
        <v>14</v>
      </c>
      <c r="L1526">
        <v>15</v>
      </c>
      <c r="M1526" s="128" t="s">
        <v>357</v>
      </c>
      <c r="N1526" s="128" t="s">
        <v>26</v>
      </c>
      <c r="O1526">
        <v>9</v>
      </c>
      <c r="P1526" s="128" t="s">
        <v>27</v>
      </c>
      <c r="Q1526">
        <v>1</v>
      </c>
      <c r="R1526" s="128" t="s">
        <v>28</v>
      </c>
      <c r="S1526">
        <v>8</v>
      </c>
      <c r="T1526" s="128" t="s">
        <v>36</v>
      </c>
      <c r="U1526">
        <v>23.34</v>
      </c>
      <c r="V1526">
        <v>17.440000000000001</v>
      </c>
    </row>
    <row r="1527" spans="1:22" x14ac:dyDescent="0.25">
      <c r="A1527" s="128" t="s">
        <v>287</v>
      </c>
      <c r="B1527">
        <v>16</v>
      </c>
      <c r="C1527">
        <v>10</v>
      </c>
      <c r="D1527">
        <v>5</v>
      </c>
      <c r="E1527" s="128" t="s">
        <v>190</v>
      </c>
      <c r="F1527" s="128" t="s">
        <v>24</v>
      </c>
      <c r="G1527">
        <v>286</v>
      </c>
      <c r="H1527" s="128" t="s">
        <v>46</v>
      </c>
      <c r="I1527">
        <v>70</v>
      </c>
      <c r="J1527" s="128" t="s">
        <v>177</v>
      </c>
      <c r="K1527">
        <v>16</v>
      </c>
      <c r="L1527">
        <v>17</v>
      </c>
      <c r="M1527" s="128" t="s">
        <v>357</v>
      </c>
      <c r="N1527" s="128" t="s">
        <v>26</v>
      </c>
      <c r="O1527">
        <v>9</v>
      </c>
      <c r="P1527" s="128" t="s">
        <v>27</v>
      </c>
      <c r="Q1527">
        <v>1</v>
      </c>
      <c r="R1527" s="128" t="s">
        <v>28</v>
      </c>
      <c r="S1527">
        <v>3</v>
      </c>
      <c r="T1527" s="128" t="s">
        <v>31</v>
      </c>
      <c r="U1527">
        <v>6.24</v>
      </c>
      <c r="V1527">
        <v>3.89</v>
      </c>
    </row>
    <row r="1528" spans="1:22" x14ac:dyDescent="0.25">
      <c r="A1528" s="128" t="s">
        <v>288</v>
      </c>
      <c r="B1528">
        <v>16</v>
      </c>
      <c r="C1528">
        <v>10</v>
      </c>
      <c r="D1528">
        <v>5</v>
      </c>
      <c r="E1528" s="128" t="s">
        <v>190</v>
      </c>
      <c r="F1528" s="128" t="s">
        <v>24</v>
      </c>
      <c r="G1528">
        <v>286</v>
      </c>
      <c r="H1528" s="128" t="s">
        <v>46</v>
      </c>
      <c r="I1528">
        <v>70</v>
      </c>
      <c r="J1528" s="128" t="s">
        <v>177</v>
      </c>
      <c r="K1528">
        <v>16</v>
      </c>
      <c r="L1528">
        <v>17</v>
      </c>
      <c r="M1528" s="128" t="s">
        <v>357</v>
      </c>
      <c r="N1528" s="128" t="s">
        <v>26</v>
      </c>
      <c r="O1528">
        <v>9</v>
      </c>
      <c r="P1528" s="128" t="s">
        <v>27</v>
      </c>
      <c r="Q1528">
        <v>1</v>
      </c>
      <c r="R1528" s="128" t="s">
        <v>28</v>
      </c>
      <c r="S1528">
        <v>4</v>
      </c>
      <c r="T1528" s="128" t="s">
        <v>32</v>
      </c>
      <c r="U1528">
        <v>10.06</v>
      </c>
      <c r="V1528">
        <v>6.34</v>
      </c>
    </row>
    <row r="1529" spans="1:22" x14ac:dyDescent="0.25">
      <c r="A1529" s="128" t="s">
        <v>289</v>
      </c>
      <c r="B1529">
        <v>16</v>
      </c>
      <c r="C1529">
        <v>10</v>
      </c>
      <c r="D1529">
        <v>5</v>
      </c>
      <c r="E1529" s="128" t="s">
        <v>190</v>
      </c>
      <c r="F1529" s="128" t="s">
        <v>24</v>
      </c>
      <c r="G1529">
        <v>286</v>
      </c>
      <c r="H1529" s="128" t="s">
        <v>46</v>
      </c>
      <c r="I1529">
        <v>70</v>
      </c>
      <c r="J1529" s="128" t="s">
        <v>177</v>
      </c>
      <c r="K1529">
        <v>16</v>
      </c>
      <c r="L1529">
        <v>17</v>
      </c>
      <c r="M1529" s="128" t="s">
        <v>357</v>
      </c>
      <c r="N1529" s="128" t="s">
        <v>26</v>
      </c>
      <c r="O1529">
        <v>9</v>
      </c>
      <c r="P1529" s="128" t="s">
        <v>27</v>
      </c>
      <c r="Q1529">
        <v>1</v>
      </c>
      <c r="R1529" s="128" t="s">
        <v>28</v>
      </c>
      <c r="S1529">
        <v>6</v>
      </c>
      <c r="T1529" s="128" t="s">
        <v>34</v>
      </c>
      <c r="U1529">
        <v>4.7300000000000004</v>
      </c>
      <c r="V1529">
        <v>6.16</v>
      </c>
    </row>
    <row r="1530" spans="1:22" x14ac:dyDescent="0.25">
      <c r="A1530" s="128" t="s">
        <v>290</v>
      </c>
      <c r="B1530">
        <v>16</v>
      </c>
      <c r="C1530">
        <v>10</v>
      </c>
      <c r="D1530">
        <v>5</v>
      </c>
      <c r="E1530" s="128" t="s">
        <v>190</v>
      </c>
      <c r="F1530" s="128" t="s">
        <v>24</v>
      </c>
      <c r="G1530">
        <v>286</v>
      </c>
      <c r="H1530" s="128" t="s">
        <v>46</v>
      </c>
      <c r="I1530">
        <v>70</v>
      </c>
      <c r="J1530" s="128" t="s">
        <v>177</v>
      </c>
      <c r="K1530">
        <v>16</v>
      </c>
      <c r="L1530">
        <v>17</v>
      </c>
      <c r="M1530" s="128" t="s">
        <v>357</v>
      </c>
      <c r="N1530" s="128" t="s">
        <v>26</v>
      </c>
      <c r="O1530">
        <v>9</v>
      </c>
      <c r="P1530" s="128" t="s">
        <v>27</v>
      </c>
      <c r="Q1530">
        <v>1</v>
      </c>
      <c r="R1530" s="128" t="s">
        <v>28</v>
      </c>
      <c r="S1530">
        <v>2</v>
      </c>
      <c r="T1530" s="128" t="s">
        <v>30</v>
      </c>
      <c r="U1530">
        <v>7.11</v>
      </c>
      <c r="V1530">
        <v>5.41</v>
      </c>
    </row>
    <row r="1531" spans="1:22" x14ac:dyDescent="0.25">
      <c r="A1531" s="128" t="s">
        <v>291</v>
      </c>
      <c r="B1531">
        <v>16</v>
      </c>
      <c r="C1531">
        <v>10</v>
      </c>
      <c r="D1531">
        <v>5</v>
      </c>
      <c r="E1531" s="128" t="s">
        <v>190</v>
      </c>
      <c r="F1531" s="128" t="s">
        <v>24</v>
      </c>
      <c r="G1531">
        <v>286</v>
      </c>
      <c r="H1531" s="128" t="s">
        <v>46</v>
      </c>
      <c r="I1531">
        <v>70</v>
      </c>
      <c r="J1531" s="128" t="s">
        <v>177</v>
      </c>
      <c r="K1531">
        <v>16</v>
      </c>
      <c r="L1531">
        <v>17</v>
      </c>
      <c r="M1531" s="128" t="s">
        <v>357</v>
      </c>
      <c r="N1531" s="128" t="s">
        <v>26</v>
      </c>
      <c r="O1531">
        <v>9</v>
      </c>
      <c r="P1531" s="128" t="s">
        <v>27</v>
      </c>
      <c r="Q1531">
        <v>1</v>
      </c>
      <c r="R1531" s="128" t="s">
        <v>28</v>
      </c>
      <c r="S1531">
        <v>5</v>
      </c>
      <c r="T1531" s="128" t="s">
        <v>33</v>
      </c>
      <c r="U1531">
        <v>3.17</v>
      </c>
      <c r="V1531">
        <v>3.25</v>
      </c>
    </row>
    <row r="1532" spans="1:22" x14ac:dyDescent="0.25">
      <c r="A1532" s="128" t="s">
        <v>292</v>
      </c>
      <c r="B1532">
        <v>16</v>
      </c>
      <c r="C1532">
        <v>10</v>
      </c>
      <c r="D1532">
        <v>5</v>
      </c>
      <c r="E1532" s="128" t="s">
        <v>190</v>
      </c>
      <c r="F1532" s="128" t="s">
        <v>24</v>
      </c>
      <c r="G1532">
        <v>286</v>
      </c>
      <c r="H1532" s="128" t="s">
        <v>46</v>
      </c>
      <c r="I1532">
        <v>70</v>
      </c>
      <c r="J1532" s="128" t="s">
        <v>177</v>
      </c>
      <c r="K1532">
        <v>16</v>
      </c>
      <c r="L1532">
        <v>17</v>
      </c>
      <c r="M1532" s="128" t="s">
        <v>357</v>
      </c>
      <c r="N1532" s="128" t="s">
        <v>26</v>
      </c>
      <c r="O1532">
        <v>9</v>
      </c>
      <c r="P1532" s="128" t="s">
        <v>27</v>
      </c>
      <c r="Q1532">
        <v>1</v>
      </c>
      <c r="R1532" s="128" t="s">
        <v>28</v>
      </c>
      <c r="S1532">
        <v>1</v>
      </c>
      <c r="T1532" s="128" t="s">
        <v>29</v>
      </c>
      <c r="U1532">
        <v>13.09</v>
      </c>
      <c r="V1532">
        <v>6.16</v>
      </c>
    </row>
    <row r="1533" spans="1:22" x14ac:dyDescent="0.25">
      <c r="A1533" s="128" t="s">
        <v>293</v>
      </c>
      <c r="B1533">
        <v>16</v>
      </c>
      <c r="C1533">
        <v>10</v>
      </c>
      <c r="D1533">
        <v>5</v>
      </c>
      <c r="E1533" s="128" t="s">
        <v>190</v>
      </c>
      <c r="F1533" s="128" t="s">
        <v>24</v>
      </c>
      <c r="G1533">
        <v>286</v>
      </c>
      <c r="H1533" s="128" t="s">
        <v>46</v>
      </c>
      <c r="I1533">
        <v>70</v>
      </c>
      <c r="J1533" s="128" t="s">
        <v>177</v>
      </c>
      <c r="K1533">
        <v>16</v>
      </c>
      <c r="L1533">
        <v>17</v>
      </c>
      <c r="M1533" s="128" t="s">
        <v>357</v>
      </c>
      <c r="N1533" s="128" t="s">
        <v>26</v>
      </c>
      <c r="O1533">
        <v>9</v>
      </c>
      <c r="P1533" s="128" t="s">
        <v>27</v>
      </c>
      <c r="Q1533">
        <v>1</v>
      </c>
      <c r="R1533" s="128" t="s">
        <v>28</v>
      </c>
      <c r="S1533">
        <v>7</v>
      </c>
      <c r="T1533" s="128" t="s">
        <v>35</v>
      </c>
      <c r="U1533">
        <v>34.340000000000003</v>
      </c>
      <c r="V1533">
        <v>19.3</v>
      </c>
    </row>
    <row r="1534" spans="1:22" x14ac:dyDescent="0.25">
      <c r="A1534" s="128" t="s">
        <v>294</v>
      </c>
      <c r="B1534">
        <v>16</v>
      </c>
      <c r="C1534">
        <v>10</v>
      </c>
      <c r="D1534">
        <v>5</v>
      </c>
      <c r="E1534" s="128" t="s">
        <v>190</v>
      </c>
      <c r="F1534" s="128" t="s">
        <v>24</v>
      </c>
      <c r="G1534">
        <v>286</v>
      </c>
      <c r="H1534" s="128" t="s">
        <v>46</v>
      </c>
      <c r="I1534">
        <v>70</v>
      </c>
      <c r="J1534" s="128" t="s">
        <v>177</v>
      </c>
      <c r="K1534">
        <v>16</v>
      </c>
      <c r="L1534">
        <v>17</v>
      </c>
      <c r="M1534" s="128" t="s">
        <v>357</v>
      </c>
      <c r="N1534" s="128" t="s">
        <v>26</v>
      </c>
      <c r="O1534">
        <v>9</v>
      </c>
      <c r="P1534" s="128" t="s">
        <v>27</v>
      </c>
      <c r="Q1534">
        <v>1</v>
      </c>
      <c r="R1534" s="128" t="s">
        <v>28</v>
      </c>
      <c r="S1534">
        <v>8</v>
      </c>
      <c r="T1534" s="128" t="s">
        <v>36</v>
      </c>
      <c r="U1534">
        <v>44.4</v>
      </c>
      <c r="V1534">
        <v>25.5</v>
      </c>
    </row>
    <row r="1535" spans="1:22" x14ac:dyDescent="0.25">
      <c r="A1535" s="128" t="s">
        <v>295</v>
      </c>
      <c r="B1535">
        <v>16</v>
      </c>
      <c r="C1535">
        <v>10</v>
      </c>
      <c r="D1535">
        <v>5</v>
      </c>
      <c r="E1535" s="128" t="s">
        <v>190</v>
      </c>
      <c r="F1535" s="128" t="s">
        <v>24</v>
      </c>
      <c r="G1535">
        <v>281</v>
      </c>
      <c r="H1535" s="128" t="s">
        <v>41</v>
      </c>
      <c r="I1535">
        <v>62</v>
      </c>
      <c r="J1535" s="128" t="s">
        <v>179</v>
      </c>
      <c r="K1535">
        <v>16</v>
      </c>
      <c r="L1535">
        <v>17</v>
      </c>
      <c r="M1535" s="128" t="s">
        <v>357</v>
      </c>
      <c r="N1535" s="128" t="s">
        <v>26</v>
      </c>
      <c r="O1535">
        <v>9</v>
      </c>
      <c r="P1535" s="128" t="s">
        <v>27</v>
      </c>
      <c r="Q1535">
        <v>1</v>
      </c>
      <c r="R1535" s="128" t="s">
        <v>28</v>
      </c>
      <c r="S1535">
        <v>3</v>
      </c>
      <c r="T1535" s="128" t="s">
        <v>31</v>
      </c>
      <c r="U1535">
        <v>3.97</v>
      </c>
      <c r="V1535">
        <v>2.95</v>
      </c>
    </row>
    <row r="1536" spans="1:22" x14ac:dyDescent="0.25">
      <c r="A1536" s="128" t="s">
        <v>296</v>
      </c>
      <c r="B1536">
        <v>16</v>
      </c>
      <c r="C1536">
        <v>10</v>
      </c>
      <c r="D1536">
        <v>5</v>
      </c>
      <c r="E1536" s="128" t="s">
        <v>190</v>
      </c>
      <c r="F1536" s="128" t="s">
        <v>24</v>
      </c>
      <c r="G1536">
        <v>281</v>
      </c>
      <c r="H1536" s="128" t="s">
        <v>41</v>
      </c>
      <c r="I1536">
        <v>62</v>
      </c>
      <c r="J1536" s="128" t="s">
        <v>179</v>
      </c>
      <c r="K1536">
        <v>16</v>
      </c>
      <c r="L1536">
        <v>17</v>
      </c>
      <c r="M1536" s="128" t="s">
        <v>357</v>
      </c>
      <c r="N1536" s="128" t="s">
        <v>26</v>
      </c>
      <c r="O1536">
        <v>9</v>
      </c>
      <c r="P1536" s="128" t="s">
        <v>27</v>
      </c>
      <c r="Q1536">
        <v>1</v>
      </c>
      <c r="R1536" s="128" t="s">
        <v>28</v>
      </c>
      <c r="S1536">
        <v>4</v>
      </c>
      <c r="T1536" s="128" t="s">
        <v>32</v>
      </c>
      <c r="U1536">
        <v>5.4</v>
      </c>
      <c r="V1536">
        <v>5.03</v>
      </c>
    </row>
    <row r="1537" spans="1:22" x14ac:dyDescent="0.25">
      <c r="A1537" s="128" t="s">
        <v>297</v>
      </c>
      <c r="B1537">
        <v>16</v>
      </c>
      <c r="C1537">
        <v>10</v>
      </c>
      <c r="D1537">
        <v>5</v>
      </c>
      <c r="E1537" s="128" t="s">
        <v>190</v>
      </c>
      <c r="F1537" s="128" t="s">
        <v>24</v>
      </c>
      <c r="G1537">
        <v>281</v>
      </c>
      <c r="H1537" s="128" t="s">
        <v>41</v>
      </c>
      <c r="I1537">
        <v>62</v>
      </c>
      <c r="J1537" s="128" t="s">
        <v>179</v>
      </c>
      <c r="K1537">
        <v>16</v>
      </c>
      <c r="L1537">
        <v>17</v>
      </c>
      <c r="M1537" s="128" t="s">
        <v>357</v>
      </c>
      <c r="N1537" s="128" t="s">
        <v>26</v>
      </c>
      <c r="O1537">
        <v>9</v>
      </c>
      <c r="P1537" s="128" t="s">
        <v>27</v>
      </c>
      <c r="Q1537">
        <v>1</v>
      </c>
      <c r="R1537" s="128" t="s">
        <v>28</v>
      </c>
      <c r="S1537">
        <v>6</v>
      </c>
      <c r="T1537" s="128" t="s">
        <v>34</v>
      </c>
      <c r="U1537">
        <v>2.74</v>
      </c>
      <c r="V1537">
        <v>2.41</v>
      </c>
    </row>
    <row r="1538" spans="1:22" x14ac:dyDescent="0.25">
      <c r="A1538" s="128" t="s">
        <v>298</v>
      </c>
      <c r="B1538">
        <v>16</v>
      </c>
      <c r="C1538">
        <v>10</v>
      </c>
      <c r="D1538">
        <v>5</v>
      </c>
      <c r="E1538" s="128" t="s">
        <v>190</v>
      </c>
      <c r="F1538" s="128" t="s">
        <v>24</v>
      </c>
      <c r="G1538">
        <v>281</v>
      </c>
      <c r="H1538" s="128" t="s">
        <v>41</v>
      </c>
      <c r="I1538">
        <v>62</v>
      </c>
      <c r="J1538" s="128" t="s">
        <v>179</v>
      </c>
      <c r="K1538">
        <v>16</v>
      </c>
      <c r="L1538">
        <v>17</v>
      </c>
      <c r="M1538" s="128" t="s">
        <v>357</v>
      </c>
      <c r="N1538" s="128" t="s">
        <v>26</v>
      </c>
      <c r="O1538">
        <v>9</v>
      </c>
      <c r="P1538" s="128" t="s">
        <v>27</v>
      </c>
      <c r="Q1538">
        <v>1</v>
      </c>
      <c r="R1538" s="128" t="s">
        <v>28</v>
      </c>
      <c r="S1538">
        <v>2</v>
      </c>
      <c r="T1538" s="128" t="s">
        <v>30</v>
      </c>
      <c r="U1538">
        <v>2.98</v>
      </c>
      <c r="V1538">
        <v>3.51</v>
      </c>
    </row>
    <row r="1539" spans="1:22" x14ac:dyDescent="0.25">
      <c r="A1539" s="128" t="s">
        <v>299</v>
      </c>
      <c r="B1539">
        <v>16</v>
      </c>
      <c r="C1539">
        <v>10</v>
      </c>
      <c r="D1539">
        <v>5</v>
      </c>
      <c r="E1539" s="128" t="s">
        <v>190</v>
      </c>
      <c r="F1539" s="128" t="s">
        <v>24</v>
      </c>
      <c r="G1539">
        <v>281</v>
      </c>
      <c r="H1539" s="128" t="s">
        <v>41</v>
      </c>
      <c r="I1539">
        <v>62</v>
      </c>
      <c r="J1539" s="128" t="s">
        <v>179</v>
      </c>
      <c r="K1539">
        <v>16</v>
      </c>
      <c r="L1539">
        <v>17</v>
      </c>
      <c r="M1539" s="128" t="s">
        <v>357</v>
      </c>
      <c r="N1539" s="128" t="s">
        <v>26</v>
      </c>
      <c r="O1539">
        <v>9</v>
      </c>
      <c r="P1539" s="128" t="s">
        <v>27</v>
      </c>
      <c r="Q1539">
        <v>1</v>
      </c>
      <c r="R1539" s="128" t="s">
        <v>28</v>
      </c>
      <c r="S1539">
        <v>5</v>
      </c>
      <c r="T1539" s="128" t="s">
        <v>33</v>
      </c>
      <c r="U1539">
        <v>1.31</v>
      </c>
      <c r="V1539">
        <v>2.06</v>
      </c>
    </row>
    <row r="1540" spans="1:22" x14ac:dyDescent="0.25">
      <c r="A1540" s="128" t="s">
        <v>300</v>
      </c>
      <c r="B1540">
        <v>16</v>
      </c>
      <c r="C1540">
        <v>10</v>
      </c>
      <c r="D1540">
        <v>5</v>
      </c>
      <c r="E1540" s="128" t="s">
        <v>190</v>
      </c>
      <c r="F1540" s="128" t="s">
        <v>24</v>
      </c>
      <c r="G1540">
        <v>281</v>
      </c>
      <c r="H1540" s="128" t="s">
        <v>41</v>
      </c>
      <c r="I1540">
        <v>62</v>
      </c>
      <c r="J1540" s="128" t="s">
        <v>179</v>
      </c>
      <c r="K1540">
        <v>16</v>
      </c>
      <c r="L1540">
        <v>17</v>
      </c>
      <c r="M1540" s="128" t="s">
        <v>357</v>
      </c>
      <c r="N1540" s="128" t="s">
        <v>26</v>
      </c>
      <c r="O1540">
        <v>9</v>
      </c>
      <c r="P1540" s="128" t="s">
        <v>27</v>
      </c>
      <c r="Q1540">
        <v>1</v>
      </c>
      <c r="R1540" s="128" t="s">
        <v>28</v>
      </c>
      <c r="S1540">
        <v>1</v>
      </c>
      <c r="T1540" s="128" t="s">
        <v>29</v>
      </c>
      <c r="U1540">
        <v>8.0500000000000007</v>
      </c>
      <c r="V1540">
        <v>5.25</v>
      </c>
    </row>
    <row r="1541" spans="1:22" x14ac:dyDescent="0.25">
      <c r="A1541" s="128" t="s">
        <v>301</v>
      </c>
      <c r="B1541">
        <v>16</v>
      </c>
      <c r="C1541">
        <v>10</v>
      </c>
      <c r="D1541">
        <v>5</v>
      </c>
      <c r="E1541" s="128" t="s">
        <v>190</v>
      </c>
      <c r="F1541" s="128" t="s">
        <v>24</v>
      </c>
      <c r="G1541">
        <v>281</v>
      </c>
      <c r="H1541" s="128" t="s">
        <v>41</v>
      </c>
      <c r="I1541">
        <v>62</v>
      </c>
      <c r="J1541" s="128" t="s">
        <v>179</v>
      </c>
      <c r="K1541">
        <v>16</v>
      </c>
      <c r="L1541">
        <v>17</v>
      </c>
      <c r="M1541" s="128" t="s">
        <v>357</v>
      </c>
      <c r="N1541" s="128" t="s">
        <v>26</v>
      </c>
      <c r="O1541">
        <v>9</v>
      </c>
      <c r="P1541" s="128" t="s">
        <v>27</v>
      </c>
      <c r="Q1541">
        <v>1</v>
      </c>
      <c r="R1541" s="128" t="s">
        <v>28</v>
      </c>
      <c r="S1541">
        <v>7</v>
      </c>
      <c r="T1541" s="128" t="s">
        <v>35</v>
      </c>
      <c r="U1541">
        <v>19.05</v>
      </c>
      <c r="V1541">
        <v>13.39</v>
      </c>
    </row>
    <row r="1542" spans="1:22" x14ac:dyDescent="0.25">
      <c r="A1542" s="128" t="s">
        <v>302</v>
      </c>
      <c r="B1542">
        <v>16</v>
      </c>
      <c r="C1542">
        <v>10</v>
      </c>
      <c r="D1542">
        <v>5</v>
      </c>
      <c r="E1542" s="128" t="s">
        <v>190</v>
      </c>
      <c r="F1542" s="128" t="s">
        <v>24</v>
      </c>
      <c r="G1542">
        <v>281</v>
      </c>
      <c r="H1542" s="128" t="s">
        <v>41</v>
      </c>
      <c r="I1542">
        <v>62</v>
      </c>
      <c r="J1542" s="128" t="s">
        <v>179</v>
      </c>
      <c r="K1542">
        <v>16</v>
      </c>
      <c r="L1542">
        <v>17</v>
      </c>
      <c r="M1542" s="128" t="s">
        <v>357</v>
      </c>
      <c r="N1542" s="128" t="s">
        <v>26</v>
      </c>
      <c r="O1542">
        <v>9</v>
      </c>
      <c r="P1542" s="128" t="s">
        <v>27</v>
      </c>
      <c r="Q1542">
        <v>1</v>
      </c>
      <c r="R1542" s="128" t="s">
        <v>28</v>
      </c>
      <c r="S1542">
        <v>8</v>
      </c>
      <c r="T1542" s="128" t="s">
        <v>36</v>
      </c>
      <c r="U1542">
        <v>24.45</v>
      </c>
      <c r="V1542">
        <v>17.53</v>
      </c>
    </row>
    <row r="1543" spans="1:22" x14ac:dyDescent="0.25">
      <c r="A1543" s="128" t="s">
        <v>303</v>
      </c>
      <c r="B1543">
        <v>17</v>
      </c>
      <c r="C1543">
        <v>11</v>
      </c>
      <c r="D1543">
        <v>5</v>
      </c>
      <c r="E1543" s="128" t="s">
        <v>190</v>
      </c>
      <c r="F1543" s="128" t="s">
        <v>24</v>
      </c>
      <c r="G1543">
        <v>286</v>
      </c>
      <c r="H1543" s="128" t="s">
        <v>46</v>
      </c>
      <c r="I1543">
        <v>70</v>
      </c>
      <c r="J1543" s="128" t="s">
        <v>177</v>
      </c>
      <c r="K1543">
        <v>16</v>
      </c>
      <c r="L1543">
        <v>17</v>
      </c>
      <c r="M1543" s="128" t="s">
        <v>357</v>
      </c>
      <c r="N1543" s="128" t="s">
        <v>26</v>
      </c>
      <c r="O1543">
        <v>9</v>
      </c>
      <c r="P1543" s="128" t="s">
        <v>27</v>
      </c>
      <c r="Q1543">
        <v>1</v>
      </c>
      <c r="R1543" s="128" t="s">
        <v>28</v>
      </c>
      <c r="S1543">
        <v>3</v>
      </c>
      <c r="T1543" s="128" t="s">
        <v>31</v>
      </c>
      <c r="U1543">
        <v>6.24</v>
      </c>
      <c r="V1543">
        <v>3.89</v>
      </c>
    </row>
    <row r="1544" spans="1:22" x14ac:dyDescent="0.25">
      <c r="A1544" s="128" t="s">
        <v>304</v>
      </c>
      <c r="B1544">
        <v>17</v>
      </c>
      <c r="C1544">
        <v>11</v>
      </c>
      <c r="D1544">
        <v>5</v>
      </c>
      <c r="E1544" s="128" t="s">
        <v>190</v>
      </c>
      <c r="F1544" s="128" t="s">
        <v>24</v>
      </c>
      <c r="G1544">
        <v>286</v>
      </c>
      <c r="H1544" s="128" t="s">
        <v>46</v>
      </c>
      <c r="I1544">
        <v>70</v>
      </c>
      <c r="J1544" s="128" t="s">
        <v>177</v>
      </c>
      <c r="K1544">
        <v>16</v>
      </c>
      <c r="L1544">
        <v>17</v>
      </c>
      <c r="M1544" s="128" t="s">
        <v>357</v>
      </c>
      <c r="N1544" s="128" t="s">
        <v>26</v>
      </c>
      <c r="O1544">
        <v>9</v>
      </c>
      <c r="P1544" s="128" t="s">
        <v>27</v>
      </c>
      <c r="Q1544">
        <v>1</v>
      </c>
      <c r="R1544" s="128" t="s">
        <v>28</v>
      </c>
      <c r="S1544">
        <v>4</v>
      </c>
      <c r="T1544" s="128" t="s">
        <v>32</v>
      </c>
      <c r="U1544">
        <v>10.06</v>
      </c>
      <c r="V1544">
        <v>6.34</v>
      </c>
    </row>
    <row r="1545" spans="1:22" x14ac:dyDescent="0.25">
      <c r="A1545" s="128" t="s">
        <v>305</v>
      </c>
      <c r="B1545">
        <v>17</v>
      </c>
      <c r="C1545">
        <v>11</v>
      </c>
      <c r="D1545">
        <v>5</v>
      </c>
      <c r="E1545" s="128" t="s">
        <v>190</v>
      </c>
      <c r="F1545" s="128" t="s">
        <v>24</v>
      </c>
      <c r="G1545">
        <v>286</v>
      </c>
      <c r="H1545" s="128" t="s">
        <v>46</v>
      </c>
      <c r="I1545">
        <v>70</v>
      </c>
      <c r="J1545" s="128" t="s">
        <v>177</v>
      </c>
      <c r="K1545">
        <v>16</v>
      </c>
      <c r="L1545">
        <v>17</v>
      </c>
      <c r="M1545" s="128" t="s">
        <v>357</v>
      </c>
      <c r="N1545" s="128" t="s">
        <v>26</v>
      </c>
      <c r="O1545">
        <v>9</v>
      </c>
      <c r="P1545" s="128" t="s">
        <v>27</v>
      </c>
      <c r="Q1545">
        <v>1</v>
      </c>
      <c r="R1545" s="128" t="s">
        <v>28</v>
      </c>
      <c r="S1545">
        <v>6</v>
      </c>
      <c r="T1545" s="128" t="s">
        <v>34</v>
      </c>
      <c r="U1545">
        <v>4.7300000000000004</v>
      </c>
      <c r="V1545">
        <v>6.16</v>
      </c>
    </row>
    <row r="1546" spans="1:22" x14ac:dyDescent="0.25">
      <c r="A1546" s="128" t="s">
        <v>306</v>
      </c>
      <c r="B1546">
        <v>17</v>
      </c>
      <c r="C1546">
        <v>11</v>
      </c>
      <c r="D1546">
        <v>5</v>
      </c>
      <c r="E1546" s="128" t="s">
        <v>190</v>
      </c>
      <c r="F1546" s="128" t="s">
        <v>24</v>
      </c>
      <c r="G1546">
        <v>286</v>
      </c>
      <c r="H1546" s="128" t="s">
        <v>46</v>
      </c>
      <c r="I1546">
        <v>70</v>
      </c>
      <c r="J1546" s="128" t="s">
        <v>177</v>
      </c>
      <c r="K1546">
        <v>16</v>
      </c>
      <c r="L1546">
        <v>17</v>
      </c>
      <c r="M1546" s="128" t="s">
        <v>357</v>
      </c>
      <c r="N1546" s="128" t="s">
        <v>26</v>
      </c>
      <c r="O1546">
        <v>9</v>
      </c>
      <c r="P1546" s="128" t="s">
        <v>27</v>
      </c>
      <c r="Q1546">
        <v>1</v>
      </c>
      <c r="R1546" s="128" t="s">
        <v>28</v>
      </c>
      <c r="S1546">
        <v>2</v>
      </c>
      <c r="T1546" s="128" t="s">
        <v>30</v>
      </c>
      <c r="U1546">
        <v>7.11</v>
      </c>
      <c r="V1546">
        <v>5.41</v>
      </c>
    </row>
    <row r="1547" spans="1:22" x14ac:dyDescent="0.25">
      <c r="A1547" s="128" t="s">
        <v>307</v>
      </c>
      <c r="B1547">
        <v>17</v>
      </c>
      <c r="C1547">
        <v>11</v>
      </c>
      <c r="D1547">
        <v>5</v>
      </c>
      <c r="E1547" s="128" t="s">
        <v>190</v>
      </c>
      <c r="F1547" s="128" t="s">
        <v>24</v>
      </c>
      <c r="G1547">
        <v>286</v>
      </c>
      <c r="H1547" s="128" t="s">
        <v>46</v>
      </c>
      <c r="I1547">
        <v>70</v>
      </c>
      <c r="J1547" s="128" t="s">
        <v>177</v>
      </c>
      <c r="K1547">
        <v>16</v>
      </c>
      <c r="L1547">
        <v>17</v>
      </c>
      <c r="M1547" s="128" t="s">
        <v>357</v>
      </c>
      <c r="N1547" s="128" t="s">
        <v>26</v>
      </c>
      <c r="O1547">
        <v>9</v>
      </c>
      <c r="P1547" s="128" t="s">
        <v>27</v>
      </c>
      <c r="Q1547">
        <v>1</v>
      </c>
      <c r="R1547" s="128" t="s">
        <v>28</v>
      </c>
      <c r="S1547">
        <v>5</v>
      </c>
      <c r="T1547" s="128" t="s">
        <v>33</v>
      </c>
      <c r="U1547">
        <v>3.17</v>
      </c>
      <c r="V1547">
        <v>3.25</v>
      </c>
    </row>
    <row r="1548" spans="1:22" x14ac:dyDescent="0.25">
      <c r="A1548" s="128" t="s">
        <v>308</v>
      </c>
      <c r="B1548">
        <v>17</v>
      </c>
      <c r="C1548">
        <v>11</v>
      </c>
      <c r="D1548">
        <v>5</v>
      </c>
      <c r="E1548" s="128" t="s">
        <v>190</v>
      </c>
      <c r="F1548" s="128" t="s">
        <v>24</v>
      </c>
      <c r="G1548">
        <v>286</v>
      </c>
      <c r="H1548" s="128" t="s">
        <v>46</v>
      </c>
      <c r="I1548">
        <v>70</v>
      </c>
      <c r="J1548" s="128" t="s">
        <v>177</v>
      </c>
      <c r="K1548">
        <v>16</v>
      </c>
      <c r="L1548">
        <v>17</v>
      </c>
      <c r="M1548" s="128" t="s">
        <v>357</v>
      </c>
      <c r="N1548" s="128" t="s">
        <v>26</v>
      </c>
      <c r="O1548">
        <v>9</v>
      </c>
      <c r="P1548" s="128" t="s">
        <v>27</v>
      </c>
      <c r="Q1548">
        <v>1</v>
      </c>
      <c r="R1548" s="128" t="s">
        <v>28</v>
      </c>
      <c r="S1548">
        <v>1</v>
      </c>
      <c r="T1548" s="128" t="s">
        <v>29</v>
      </c>
      <c r="U1548">
        <v>13.09</v>
      </c>
      <c r="V1548">
        <v>6.16</v>
      </c>
    </row>
    <row r="1549" spans="1:22" x14ac:dyDescent="0.25">
      <c r="A1549" s="128" t="s">
        <v>309</v>
      </c>
      <c r="B1549">
        <v>17</v>
      </c>
      <c r="C1549">
        <v>11</v>
      </c>
      <c r="D1549">
        <v>5</v>
      </c>
      <c r="E1549" s="128" t="s">
        <v>190</v>
      </c>
      <c r="F1549" s="128" t="s">
        <v>24</v>
      </c>
      <c r="G1549">
        <v>286</v>
      </c>
      <c r="H1549" s="128" t="s">
        <v>46</v>
      </c>
      <c r="I1549">
        <v>70</v>
      </c>
      <c r="J1549" s="128" t="s">
        <v>177</v>
      </c>
      <c r="K1549">
        <v>16</v>
      </c>
      <c r="L1549">
        <v>17</v>
      </c>
      <c r="M1549" s="128" t="s">
        <v>357</v>
      </c>
      <c r="N1549" s="128" t="s">
        <v>26</v>
      </c>
      <c r="O1549">
        <v>9</v>
      </c>
      <c r="P1549" s="128" t="s">
        <v>27</v>
      </c>
      <c r="Q1549">
        <v>1</v>
      </c>
      <c r="R1549" s="128" t="s">
        <v>28</v>
      </c>
      <c r="S1549">
        <v>7</v>
      </c>
      <c r="T1549" s="128" t="s">
        <v>35</v>
      </c>
      <c r="U1549">
        <v>34.340000000000003</v>
      </c>
      <c r="V1549">
        <v>19.3</v>
      </c>
    </row>
    <row r="1550" spans="1:22" x14ac:dyDescent="0.25">
      <c r="A1550" s="128" t="s">
        <v>310</v>
      </c>
      <c r="B1550">
        <v>17</v>
      </c>
      <c r="C1550">
        <v>11</v>
      </c>
      <c r="D1550">
        <v>5</v>
      </c>
      <c r="E1550" s="128" t="s">
        <v>190</v>
      </c>
      <c r="F1550" s="128" t="s">
        <v>24</v>
      </c>
      <c r="G1550">
        <v>286</v>
      </c>
      <c r="H1550" s="128" t="s">
        <v>46</v>
      </c>
      <c r="I1550">
        <v>70</v>
      </c>
      <c r="J1550" s="128" t="s">
        <v>177</v>
      </c>
      <c r="K1550">
        <v>16</v>
      </c>
      <c r="L1550">
        <v>17</v>
      </c>
      <c r="M1550" s="128" t="s">
        <v>357</v>
      </c>
      <c r="N1550" s="128" t="s">
        <v>26</v>
      </c>
      <c r="O1550">
        <v>9</v>
      </c>
      <c r="P1550" s="128" t="s">
        <v>27</v>
      </c>
      <c r="Q1550">
        <v>1</v>
      </c>
      <c r="R1550" s="128" t="s">
        <v>28</v>
      </c>
      <c r="S1550">
        <v>8</v>
      </c>
      <c r="T1550" s="128" t="s">
        <v>36</v>
      </c>
      <c r="U1550">
        <v>44.4</v>
      </c>
      <c r="V1550">
        <v>25.5</v>
      </c>
    </row>
    <row r="1551" spans="1:22" x14ac:dyDescent="0.25">
      <c r="A1551" s="128" t="s">
        <v>311</v>
      </c>
      <c r="B1551">
        <v>17</v>
      </c>
      <c r="C1551">
        <v>11</v>
      </c>
      <c r="D1551">
        <v>5</v>
      </c>
      <c r="E1551" s="128" t="s">
        <v>190</v>
      </c>
      <c r="F1551" s="128" t="s">
        <v>24</v>
      </c>
      <c r="G1551">
        <v>281</v>
      </c>
      <c r="H1551" s="128" t="s">
        <v>41</v>
      </c>
      <c r="I1551">
        <v>62</v>
      </c>
      <c r="J1551" s="128" t="s">
        <v>179</v>
      </c>
      <c r="K1551">
        <v>16</v>
      </c>
      <c r="L1551">
        <v>17</v>
      </c>
      <c r="M1551" s="128" t="s">
        <v>357</v>
      </c>
      <c r="N1551" s="128" t="s">
        <v>26</v>
      </c>
      <c r="O1551">
        <v>9</v>
      </c>
      <c r="P1551" s="128" t="s">
        <v>27</v>
      </c>
      <c r="Q1551">
        <v>1</v>
      </c>
      <c r="R1551" s="128" t="s">
        <v>28</v>
      </c>
      <c r="S1551">
        <v>3</v>
      </c>
      <c r="T1551" s="128" t="s">
        <v>31</v>
      </c>
      <c r="U1551">
        <v>3.97</v>
      </c>
      <c r="V1551">
        <v>2.95</v>
      </c>
    </row>
    <row r="1552" spans="1:22" x14ac:dyDescent="0.25">
      <c r="A1552" s="128" t="s">
        <v>312</v>
      </c>
      <c r="B1552">
        <v>17</v>
      </c>
      <c r="C1552">
        <v>11</v>
      </c>
      <c r="D1552">
        <v>5</v>
      </c>
      <c r="E1552" s="128" t="s">
        <v>190</v>
      </c>
      <c r="F1552" s="128" t="s">
        <v>24</v>
      </c>
      <c r="G1552">
        <v>281</v>
      </c>
      <c r="H1552" s="128" t="s">
        <v>41</v>
      </c>
      <c r="I1552">
        <v>62</v>
      </c>
      <c r="J1552" s="128" t="s">
        <v>179</v>
      </c>
      <c r="K1552">
        <v>16</v>
      </c>
      <c r="L1552">
        <v>17</v>
      </c>
      <c r="M1552" s="128" t="s">
        <v>357</v>
      </c>
      <c r="N1552" s="128" t="s">
        <v>26</v>
      </c>
      <c r="O1552">
        <v>9</v>
      </c>
      <c r="P1552" s="128" t="s">
        <v>27</v>
      </c>
      <c r="Q1552">
        <v>1</v>
      </c>
      <c r="R1552" s="128" t="s">
        <v>28</v>
      </c>
      <c r="S1552">
        <v>4</v>
      </c>
      <c r="T1552" s="128" t="s">
        <v>32</v>
      </c>
      <c r="U1552">
        <v>5.4</v>
      </c>
      <c r="V1552">
        <v>5.03</v>
      </c>
    </row>
    <row r="1553" spans="1:22" x14ac:dyDescent="0.25">
      <c r="A1553" s="128" t="s">
        <v>313</v>
      </c>
      <c r="B1553">
        <v>17</v>
      </c>
      <c r="C1553">
        <v>11</v>
      </c>
      <c r="D1553">
        <v>5</v>
      </c>
      <c r="E1553" s="128" t="s">
        <v>190</v>
      </c>
      <c r="F1553" s="128" t="s">
        <v>24</v>
      </c>
      <c r="G1553">
        <v>281</v>
      </c>
      <c r="H1553" s="128" t="s">
        <v>41</v>
      </c>
      <c r="I1553">
        <v>62</v>
      </c>
      <c r="J1553" s="128" t="s">
        <v>179</v>
      </c>
      <c r="K1553">
        <v>16</v>
      </c>
      <c r="L1553">
        <v>17</v>
      </c>
      <c r="M1553" s="128" t="s">
        <v>357</v>
      </c>
      <c r="N1553" s="128" t="s">
        <v>26</v>
      </c>
      <c r="O1553">
        <v>9</v>
      </c>
      <c r="P1553" s="128" t="s">
        <v>27</v>
      </c>
      <c r="Q1553">
        <v>1</v>
      </c>
      <c r="R1553" s="128" t="s">
        <v>28</v>
      </c>
      <c r="S1553">
        <v>6</v>
      </c>
      <c r="T1553" s="128" t="s">
        <v>34</v>
      </c>
      <c r="U1553">
        <v>2.74</v>
      </c>
      <c r="V1553">
        <v>2.41</v>
      </c>
    </row>
    <row r="1554" spans="1:22" x14ac:dyDescent="0.25">
      <c r="A1554" s="128" t="s">
        <v>314</v>
      </c>
      <c r="B1554">
        <v>17</v>
      </c>
      <c r="C1554">
        <v>11</v>
      </c>
      <c r="D1554">
        <v>5</v>
      </c>
      <c r="E1554" s="128" t="s">
        <v>190</v>
      </c>
      <c r="F1554" s="128" t="s">
        <v>24</v>
      </c>
      <c r="G1554">
        <v>281</v>
      </c>
      <c r="H1554" s="128" t="s">
        <v>41</v>
      </c>
      <c r="I1554">
        <v>62</v>
      </c>
      <c r="J1554" s="128" t="s">
        <v>179</v>
      </c>
      <c r="K1554">
        <v>16</v>
      </c>
      <c r="L1554">
        <v>17</v>
      </c>
      <c r="M1554" s="128" t="s">
        <v>357</v>
      </c>
      <c r="N1554" s="128" t="s">
        <v>26</v>
      </c>
      <c r="O1554">
        <v>9</v>
      </c>
      <c r="P1554" s="128" t="s">
        <v>27</v>
      </c>
      <c r="Q1554">
        <v>1</v>
      </c>
      <c r="R1554" s="128" t="s">
        <v>28</v>
      </c>
      <c r="S1554">
        <v>2</v>
      </c>
      <c r="T1554" s="128" t="s">
        <v>30</v>
      </c>
      <c r="U1554">
        <v>2.98</v>
      </c>
      <c r="V1554">
        <v>3.51</v>
      </c>
    </row>
    <row r="1555" spans="1:22" x14ac:dyDescent="0.25">
      <c r="A1555" s="128" t="s">
        <v>315</v>
      </c>
      <c r="B1555">
        <v>17</v>
      </c>
      <c r="C1555">
        <v>11</v>
      </c>
      <c r="D1555">
        <v>5</v>
      </c>
      <c r="E1555" s="128" t="s">
        <v>190</v>
      </c>
      <c r="F1555" s="128" t="s">
        <v>24</v>
      </c>
      <c r="G1555">
        <v>281</v>
      </c>
      <c r="H1555" s="128" t="s">
        <v>41</v>
      </c>
      <c r="I1555">
        <v>62</v>
      </c>
      <c r="J1555" s="128" t="s">
        <v>179</v>
      </c>
      <c r="K1555">
        <v>16</v>
      </c>
      <c r="L1555">
        <v>17</v>
      </c>
      <c r="M1555" s="128" t="s">
        <v>357</v>
      </c>
      <c r="N1555" s="128" t="s">
        <v>26</v>
      </c>
      <c r="O1555">
        <v>9</v>
      </c>
      <c r="P1555" s="128" t="s">
        <v>27</v>
      </c>
      <c r="Q1555">
        <v>1</v>
      </c>
      <c r="R1555" s="128" t="s">
        <v>28</v>
      </c>
      <c r="S1555">
        <v>5</v>
      </c>
      <c r="T1555" s="128" t="s">
        <v>33</v>
      </c>
      <c r="U1555">
        <v>1.31</v>
      </c>
      <c r="V1555">
        <v>2.06</v>
      </c>
    </row>
    <row r="1556" spans="1:22" x14ac:dyDescent="0.25">
      <c r="A1556" s="128" t="s">
        <v>316</v>
      </c>
      <c r="B1556">
        <v>17</v>
      </c>
      <c r="C1556">
        <v>11</v>
      </c>
      <c r="D1556">
        <v>5</v>
      </c>
      <c r="E1556" s="128" t="s">
        <v>190</v>
      </c>
      <c r="F1556" s="128" t="s">
        <v>24</v>
      </c>
      <c r="G1556">
        <v>281</v>
      </c>
      <c r="H1556" s="128" t="s">
        <v>41</v>
      </c>
      <c r="I1556">
        <v>62</v>
      </c>
      <c r="J1556" s="128" t="s">
        <v>179</v>
      </c>
      <c r="K1556">
        <v>16</v>
      </c>
      <c r="L1556">
        <v>17</v>
      </c>
      <c r="M1556" s="128" t="s">
        <v>357</v>
      </c>
      <c r="N1556" s="128" t="s">
        <v>26</v>
      </c>
      <c r="O1556">
        <v>9</v>
      </c>
      <c r="P1556" s="128" t="s">
        <v>27</v>
      </c>
      <c r="Q1556">
        <v>1</v>
      </c>
      <c r="R1556" s="128" t="s">
        <v>28</v>
      </c>
      <c r="S1556">
        <v>1</v>
      </c>
      <c r="T1556" s="128" t="s">
        <v>29</v>
      </c>
      <c r="U1556">
        <v>8.0500000000000007</v>
      </c>
      <c r="V1556">
        <v>5.25</v>
      </c>
    </row>
    <row r="1557" spans="1:22" x14ac:dyDescent="0.25">
      <c r="A1557" s="128" t="s">
        <v>317</v>
      </c>
      <c r="B1557">
        <v>17</v>
      </c>
      <c r="C1557">
        <v>11</v>
      </c>
      <c r="D1557">
        <v>5</v>
      </c>
      <c r="E1557" s="128" t="s">
        <v>190</v>
      </c>
      <c r="F1557" s="128" t="s">
        <v>24</v>
      </c>
      <c r="G1557">
        <v>281</v>
      </c>
      <c r="H1557" s="128" t="s">
        <v>41</v>
      </c>
      <c r="I1557">
        <v>62</v>
      </c>
      <c r="J1557" s="128" t="s">
        <v>179</v>
      </c>
      <c r="K1557">
        <v>16</v>
      </c>
      <c r="L1557">
        <v>17</v>
      </c>
      <c r="M1557" s="128" t="s">
        <v>357</v>
      </c>
      <c r="N1557" s="128" t="s">
        <v>26</v>
      </c>
      <c r="O1557">
        <v>9</v>
      </c>
      <c r="P1557" s="128" t="s">
        <v>27</v>
      </c>
      <c r="Q1557">
        <v>1</v>
      </c>
      <c r="R1557" s="128" t="s">
        <v>28</v>
      </c>
      <c r="S1557">
        <v>7</v>
      </c>
      <c r="T1557" s="128" t="s">
        <v>35</v>
      </c>
      <c r="U1557">
        <v>19.05</v>
      </c>
      <c r="V1557">
        <v>13.39</v>
      </c>
    </row>
    <row r="1558" spans="1:22" x14ac:dyDescent="0.25">
      <c r="A1558" s="128" t="s">
        <v>318</v>
      </c>
      <c r="B1558">
        <v>17</v>
      </c>
      <c r="C1558">
        <v>11</v>
      </c>
      <c r="D1558">
        <v>5</v>
      </c>
      <c r="E1558" s="128" t="s">
        <v>190</v>
      </c>
      <c r="F1558" s="128" t="s">
        <v>24</v>
      </c>
      <c r="G1558">
        <v>281</v>
      </c>
      <c r="H1558" s="128" t="s">
        <v>41</v>
      </c>
      <c r="I1558">
        <v>62</v>
      </c>
      <c r="J1558" s="128" t="s">
        <v>179</v>
      </c>
      <c r="K1558">
        <v>16</v>
      </c>
      <c r="L1558">
        <v>17</v>
      </c>
      <c r="M1558" s="128" t="s">
        <v>357</v>
      </c>
      <c r="N1558" s="128" t="s">
        <v>26</v>
      </c>
      <c r="O1558">
        <v>9</v>
      </c>
      <c r="P1558" s="128" t="s">
        <v>27</v>
      </c>
      <c r="Q1558">
        <v>1</v>
      </c>
      <c r="R1558" s="128" t="s">
        <v>28</v>
      </c>
      <c r="S1558">
        <v>8</v>
      </c>
      <c r="T1558" s="128" t="s">
        <v>36</v>
      </c>
      <c r="U1558">
        <v>24.45</v>
      </c>
      <c r="V1558">
        <v>17.53</v>
      </c>
    </row>
    <row r="1559" spans="1:22" x14ac:dyDescent="0.25">
      <c r="A1559" s="128" t="s">
        <v>319</v>
      </c>
      <c r="B1559">
        <v>8</v>
      </c>
      <c r="C1559">
        <v>2</v>
      </c>
      <c r="D1559">
        <v>5</v>
      </c>
      <c r="E1559" s="128" t="s">
        <v>190</v>
      </c>
      <c r="F1559" s="128" t="s">
        <v>24</v>
      </c>
      <c r="G1559">
        <v>282</v>
      </c>
      <c r="H1559" s="128" t="s">
        <v>42</v>
      </c>
      <c r="I1559">
        <v>111</v>
      </c>
      <c r="J1559" s="128" t="s">
        <v>177</v>
      </c>
      <c r="K1559">
        <v>8</v>
      </c>
      <c r="L1559">
        <v>9</v>
      </c>
      <c r="M1559" s="128" t="s">
        <v>357</v>
      </c>
      <c r="N1559" s="128" t="s">
        <v>26</v>
      </c>
      <c r="O1559">
        <v>9</v>
      </c>
      <c r="P1559" s="128" t="s">
        <v>27</v>
      </c>
      <c r="Q1559">
        <v>1</v>
      </c>
      <c r="R1559" s="128" t="s">
        <v>28</v>
      </c>
      <c r="S1559">
        <v>3</v>
      </c>
      <c r="T1559" s="128" t="s">
        <v>31</v>
      </c>
      <c r="U1559">
        <v>6.27</v>
      </c>
      <c r="V1559">
        <v>3.6</v>
      </c>
    </row>
    <row r="1560" spans="1:22" x14ac:dyDescent="0.25">
      <c r="A1560" s="128" t="s">
        <v>320</v>
      </c>
      <c r="B1560">
        <v>8</v>
      </c>
      <c r="C1560">
        <v>2</v>
      </c>
      <c r="D1560">
        <v>5</v>
      </c>
      <c r="E1560" s="128" t="s">
        <v>190</v>
      </c>
      <c r="F1560" s="128" t="s">
        <v>24</v>
      </c>
      <c r="G1560">
        <v>282</v>
      </c>
      <c r="H1560" s="128" t="s">
        <v>42</v>
      </c>
      <c r="I1560">
        <v>111</v>
      </c>
      <c r="J1560" s="128" t="s">
        <v>177</v>
      </c>
      <c r="K1560">
        <v>8</v>
      </c>
      <c r="L1560">
        <v>9</v>
      </c>
      <c r="M1560" s="128" t="s">
        <v>357</v>
      </c>
      <c r="N1560" s="128" t="s">
        <v>26</v>
      </c>
      <c r="O1560">
        <v>9</v>
      </c>
      <c r="P1560" s="128" t="s">
        <v>27</v>
      </c>
      <c r="Q1560">
        <v>1</v>
      </c>
      <c r="R1560" s="128" t="s">
        <v>28</v>
      </c>
      <c r="S1560">
        <v>4</v>
      </c>
      <c r="T1560" s="128" t="s">
        <v>32</v>
      </c>
      <c r="U1560">
        <v>7.37</v>
      </c>
      <c r="V1560">
        <v>4.5999999999999996</v>
      </c>
    </row>
    <row r="1561" spans="1:22" x14ac:dyDescent="0.25">
      <c r="A1561" s="128" t="s">
        <v>321</v>
      </c>
      <c r="B1561">
        <v>8</v>
      </c>
      <c r="C1561">
        <v>2</v>
      </c>
      <c r="D1561">
        <v>5</v>
      </c>
      <c r="E1561" s="128" t="s">
        <v>190</v>
      </c>
      <c r="F1561" s="128" t="s">
        <v>24</v>
      </c>
      <c r="G1561">
        <v>282</v>
      </c>
      <c r="H1561" s="128" t="s">
        <v>42</v>
      </c>
      <c r="I1561">
        <v>111</v>
      </c>
      <c r="J1561" s="128" t="s">
        <v>177</v>
      </c>
      <c r="K1561">
        <v>8</v>
      </c>
      <c r="L1561">
        <v>9</v>
      </c>
      <c r="M1561" s="128" t="s">
        <v>357</v>
      </c>
      <c r="N1561" s="128" t="s">
        <v>26</v>
      </c>
      <c r="O1561">
        <v>9</v>
      </c>
      <c r="P1561" s="128" t="s">
        <v>27</v>
      </c>
      <c r="Q1561">
        <v>1</v>
      </c>
      <c r="R1561" s="128" t="s">
        <v>28</v>
      </c>
      <c r="S1561">
        <v>6</v>
      </c>
      <c r="T1561" s="128" t="s">
        <v>34</v>
      </c>
      <c r="U1561">
        <v>4.42</v>
      </c>
      <c r="V1561">
        <v>3.07</v>
      </c>
    </row>
    <row r="1562" spans="1:22" x14ac:dyDescent="0.25">
      <c r="A1562" s="128" t="s">
        <v>322</v>
      </c>
      <c r="B1562">
        <v>8</v>
      </c>
      <c r="C1562">
        <v>2</v>
      </c>
      <c r="D1562">
        <v>5</v>
      </c>
      <c r="E1562" s="128" t="s">
        <v>190</v>
      </c>
      <c r="F1562" s="128" t="s">
        <v>24</v>
      </c>
      <c r="G1562">
        <v>282</v>
      </c>
      <c r="H1562" s="128" t="s">
        <v>42</v>
      </c>
      <c r="I1562">
        <v>111</v>
      </c>
      <c r="J1562" s="128" t="s">
        <v>177</v>
      </c>
      <c r="K1562">
        <v>8</v>
      </c>
      <c r="L1562">
        <v>9</v>
      </c>
      <c r="M1562" s="128" t="s">
        <v>357</v>
      </c>
      <c r="N1562" s="128" t="s">
        <v>26</v>
      </c>
      <c r="O1562">
        <v>9</v>
      </c>
      <c r="P1562" s="128" t="s">
        <v>27</v>
      </c>
      <c r="Q1562">
        <v>1</v>
      </c>
      <c r="R1562" s="128" t="s">
        <v>28</v>
      </c>
      <c r="S1562">
        <v>2</v>
      </c>
      <c r="T1562" s="128" t="s">
        <v>30</v>
      </c>
      <c r="U1562">
        <v>4.82</v>
      </c>
      <c r="V1562">
        <v>4.38</v>
      </c>
    </row>
    <row r="1563" spans="1:22" x14ac:dyDescent="0.25">
      <c r="A1563" s="128" t="s">
        <v>323</v>
      </c>
      <c r="B1563">
        <v>8</v>
      </c>
      <c r="C1563">
        <v>2</v>
      </c>
      <c r="D1563">
        <v>5</v>
      </c>
      <c r="E1563" s="128" t="s">
        <v>190</v>
      </c>
      <c r="F1563" s="128" t="s">
        <v>24</v>
      </c>
      <c r="G1563">
        <v>282</v>
      </c>
      <c r="H1563" s="128" t="s">
        <v>42</v>
      </c>
      <c r="I1563">
        <v>111</v>
      </c>
      <c r="J1563" s="128" t="s">
        <v>177</v>
      </c>
      <c r="K1563">
        <v>8</v>
      </c>
      <c r="L1563">
        <v>9</v>
      </c>
      <c r="M1563" s="128" t="s">
        <v>357</v>
      </c>
      <c r="N1563" s="128" t="s">
        <v>26</v>
      </c>
      <c r="O1563">
        <v>9</v>
      </c>
      <c r="P1563" s="128" t="s">
        <v>27</v>
      </c>
      <c r="Q1563">
        <v>1</v>
      </c>
      <c r="R1563" s="128" t="s">
        <v>28</v>
      </c>
      <c r="S1563">
        <v>5</v>
      </c>
      <c r="T1563" s="128" t="s">
        <v>33</v>
      </c>
      <c r="U1563">
        <v>4.08</v>
      </c>
      <c r="V1563">
        <v>3.36</v>
      </c>
    </row>
    <row r="1564" spans="1:22" x14ac:dyDescent="0.25">
      <c r="A1564" s="128" t="s">
        <v>324</v>
      </c>
      <c r="B1564">
        <v>8</v>
      </c>
      <c r="C1564">
        <v>2</v>
      </c>
      <c r="D1564">
        <v>5</v>
      </c>
      <c r="E1564" s="128" t="s">
        <v>190</v>
      </c>
      <c r="F1564" s="128" t="s">
        <v>24</v>
      </c>
      <c r="G1564">
        <v>282</v>
      </c>
      <c r="H1564" s="128" t="s">
        <v>42</v>
      </c>
      <c r="I1564">
        <v>111</v>
      </c>
      <c r="J1564" s="128" t="s">
        <v>177</v>
      </c>
      <c r="K1564">
        <v>8</v>
      </c>
      <c r="L1564">
        <v>9</v>
      </c>
      <c r="M1564" s="128" t="s">
        <v>357</v>
      </c>
      <c r="N1564" s="128" t="s">
        <v>26</v>
      </c>
      <c r="O1564">
        <v>9</v>
      </c>
      <c r="P1564" s="128" t="s">
        <v>27</v>
      </c>
      <c r="Q1564">
        <v>1</v>
      </c>
      <c r="R1564" s="128" t="s">
        <v>28</v>
      </c>
      <c r="S1564">
        <v>1</v>
      </c>
      <c r="T1564" s="128" t="s">
        <v>29</v>
      </c>
      <c r="U1564">
        <v>9.0500000000000007</v>
      </c>
      <c r="V1564">
        <v>5.01</v>
      </c>
    </row>
    <row r="1565" spans="1:22" x14ac:dyDescent="0.25">
      <c r="A1565" s="128" t="s">
        <v>325</v>
      </c>
      <c r="B1565">
        <v>8</v>
      </c>
      <c r="C1565">
        <v>2</v>
      </c>
      <c r="D1565">
        <v>5</v>
      </c>
      <c r="E1565" s="128" t="s">
        <v>190</v>
      </c>
      <c r="F1565" s="128" t="s">
        <v>24</v>
      </c>
      <c r="G1565">
        <v>282</v>
      </c>
      <c r="H1565" s="128" t="s">
        <v>42</v>
      </c>
      <c r="I1565">
        <v>111</v>
      </c>
      <c r="J1565" s="128" t="s">
        <v>177</v>
      </c>
      <c r="K1565">
        <v>8</v>
      </c>
      <c r="L1565">
        <v>9</v>
      </c>
      <c r="M1565" s="128" t="s">
        <v>357</v>
      </c>
      <c r="N1565" s="128" t="s">
        <v>26</v>
      </c>
      <c r="O1565">
        <v>9</v>
      </c>
      <c r="P1565" s="128" t="s">
        <v>27</v>
      </c>
      <c r="Q1565">
        <v>1</v>
      </c>
      <c r="R1565" s="128" t="s">
        <v>28</v>
      </c>
      <c r="S1565">
        <v>7</v>
      </c>
      <c r="T1565" s="128" t="s">
        <v>35</v>
      </c>
      <c r="U1565">
        <v>28.64</v>
      </c>
      <c r="V1565">
        <v>16.48</v>
      </c>
    </row>
    <row r="1566" spans="1:22" x14ac:dyDescent="0.25">
      <c r="A1566" s="128" t="s">
        <v>326</v>
      </c>
      <c r="B1566">
        <v>8</v>
      </c>
      <c r="C1566">
        <v>2</v>
      </c>
      <c r="D1566">
        <v>5</v>
      </c>
      <c r="E1566" s="128" t="s">
        <v>190</v>
      </c>
      <c r="F1566" s="128" t="s">
        <v>24</v>
      </c>
      <c r="G1566">
        <v>282</v>
      </c>
      <c r="H1566" s="128" t="s">
        <v>42</v>
      </c>
      <c r="I1566">
        <v>111</v>
      </c>
      <c r="J1566" s="128" t="s">
        <v>177</v>
      </c>
      <c r="K1566">
        <v>8</v>
      </c>
      <c r="L1566">
        <v>9</v>
      </c>
      <c r="M1566" s="128" t="s">
        <v>357</v>
      </c>
      <c r="N1566" s="128" t="s">
        <v>26</v>
      </c>
      <c r="O1566">
        <v>9</v>
      </c>
      <c r="P1566" s="128" t="s">
        <v>27</v>
      </c>
      <c r="Q1566">
        <v>1</v>
      </c>
      <c r="R1566" s="128" t="s">
        <v>28</v>
      </c>
      <c r="S1566">
        <v>8</v>
      </c>
      <c r="T1566" s="128" t="s">
        <v>36</v>
      </c>
      <c r="U1566">
        <v>36.29</v>
      </c>
      <c r="V1566">
        <v>20.440000000000001</v>
      </c>
    </row>
    <row r="1567" spans="1:22" x14ac:dyDescent="0.25">
      <c r="A1567" s="128" t="s">
        <v>327</v>
      </c>
      <c r="B1567">
        <v>8</v>
      </c>
      <c r="C1567">
        <v>2</v>
      </c>
      <c r="D1567">
        <v>5</v>
      </c>
      <c r="E1567" s="128" t="s">
        <v>190</v>
      </c>
      <c r="F1567" s="128" t="s">
        <v>24</v>
      </c>
      <c r="G1567">
        <v>277</v>
      </c>
      <c r="H1567" s="128" t="s">
        <v>37</v>
      </c>
      <c r="I1567">
        <v>103</v>
      </c>
      <c r="J1567" s="128" t="s">
        <v>179</v>
      </c>
      <c r="K1567">
        <v>8</v>
      </c>
      <c r="L1567">
        <v>9</v>
      </c>
      <c r="M1567" s="128" t="s">
        <v>357</v>
      </c>
      <c r="N1567" s="128" t="s">
        <v>26</v>
      </c>
      <c r="O1567">
        <v>9</v>
      </c>
      <c r="P1567" s="128" t="s">
        <v>27</v>
      </c>
      <c r="Q1567">
        <v>1</v>
      </c>
      <c r="R1567" s="128" t="s">
        <v>28</v>
      </c>
      <c r="S1567">
        <v>3</v>
      </c>
      <c r="T1567" s="128" t="s">
        <v>31</v>
      </c>
      <c r="U1567">
        <v>5.41</v>
      </c>
      <c r="V1567">
        <v>3.2</v>
      </c>
    </row>
    <row r="1568" spans="1:22" x14ac:dyDescent="0.25">
      <c r="A1568" s="128" t="s">
        <v>328</v>
      </c>
      <c r="B1568">
        <v>8</v>
      </c>
      <c r="C1568">
        <v>2</v>
      </c>
      <c r="D1568">
        <v>5</v>
      </c>
      <c r="E1568" s="128" t="s">
        <v>190</v>
      </c>
      <c r="F1568" s="128" t="s">
        <v>24</v>
      </c>
      <c r="G1568">
        <v>277</v>
      </c>
      <c r="H1568" s="128" t="s">
        <v>37</v>
      </c>
      <c r="I1568">
        <v>103</v>
      </c>
      <c r="J1568" s="128" t="s">
        <v>179</v>
      </c>
      <c r="K1568">
        <v>8</v>
      </c>
      <c r="L1568">
        <v>9</v>
      </c>
      <c r="M1568" s="128" t="s">
        <v>357</v>
      </c>
      <c r="N1568" s="128" t="s">
        <v>26</v>
      </c>
      <c r="O1568">
        <v>9</v>
      </c>
      <c r="P1568" s="128" t="s">
        <v>27</v>
      </c>
      <c r="Q1568">
        <v>1</v>
      </c>
      <c r="R1568" s="128" t="s">
        <v>28</v>
      </c>
      <c r="S1568">
        <v>4</v>
      </c>
      <c r="T1568" s="128" t="s">
        <v>32</v>
      </c>
      <c r="U1568">
        <v>7.29</v>
      </c>
      <c r="V1568">
        <v>3.83</v>
      </c>
    </row>
    <row r="1569" spans="1:22" x14ac:dyDescent="0.25">
      <c r="A1569" s="128" t="s">
        <v>329</v>
      </c>
      <c r="B1569">
        <v>8</v>
      </c>
      <c r="C1569">
        <v>2</v>
      </c>
      <c r="D1569">
        <v>5</v>
      </c>
      <c r="E1569" s="128" t="s">
        <v>190</v>
      </c>
      <c r="F1569" s="128" t="s">
        <v>24</v>
      </c>
      <c r="G1569">
        <v>277</v>
      </c>
      <c r="H1569" s="128" t="s">
        <v>37</v>
      </c>
      <c r="I1569">
        <v>103</v>
      </c>
      <c r="J1569" s="128" t="s">
        <v>179</v>
      </c>
      <c r="K1569">
        <v>8</v>
      </c>
      <c r="L1569">
        <v>9</v>
      </c>
      <c r="M1569" s="128" t="s">
        <v>357</v>
      </c>
      <c r="N1569" s="128" t="s">
        <v>26</v>
      </c>
      <c r="O1569">
        <v>9</v>
      </c>
      <c r="P1569" s="128" t="s">
        <v>27</v>
      </c>
      <c r="Q1569">
        <v>1</v>
      </c>
      <c r="R1569" s="128" t="s">
        <v>28</v>
      </c>
      <c r="S1569">
        <v>6</v>
      </c>
      <c r="T1569" s="128" t="s">
        <v>34</v>
      </c>
      <c r="U1569">
        <v>4.12</v>
      </c>
      <c r="V1569">
        <v>3</v>
      </c>
    </row>
    <row r="1570" spans="1:22" x14ac:dyDescent="0.25">
      <c r="A1570" s="128" t="s">
        <v>330</v>
      </c>
      <c r="B1570">
        <v>8</v>
      </c>
      <c r="C1570">
        <v>2</v>
      </c>
      <c r="D1570">
        <v>5</v>
      </c>
      <c r="E1570" s="128" t="s">
        <v>190</v>
      </c>
      <c r="F1570" s="128" t="s">
        <v>24</v>
      </c>
      <c r="G1570">
        <v>277</v>
      </c>
      <c r="H1570" s="128" t="s">
        <v>37</v>
      </c>
      <c r="I1570">
        <v>103</v>
      </c>
      <c r="J1570" s="128" t="s">
        <v>179</v>
      </c>
      <c r="K1570">
        <v>8</v>
      </c>
      <c r="L1570">
        <v>9</v>
      </c>
      <c r="M1570" s="128" t="s">
        <v>357</v>
      </c>
      <c r="N1570" s="128" t="s">
        <v>26</v>
      </c>
      <c r="O1570">
        <v>9</v>
      </c>
      <c r="P1570" s="128" t="s">
        <v>27</v>
      </c>
      <c r="Q1570">
        <v>1</v>
      </c>
      <c r="R1570" s="128" t="s">
        <v>28</v>
      </c>
      <c r="S1570">
        <v>2</v>
      </c>
      <c r="T1570" s="128" t="s">
        <v>30</v>
      </c>
      <c r="U1570">
        <v>4.04</v>
      </c>
      <c r="V1570">
        <v>3.65</v>
      </c>
    </row>
    <row r="1571" spans="1:22" x14ac:dyDescent="0.25">
      <c r="A1571" s="128" t="s">
        <v>331</v>
      </c>
      <c r="B1571">
        <v>8</v>
      </c>
      <c r="C1571">
        <v>2</v>
      </c>
      <c r="D1571">
        <v>5</v>
      </c>
      <c r="E1571" s="128" t="s">
        <v>190</v>
      </c>
      <c r="F1571" s="128" t="s">
        <v>24</v>
      </c>
      <c r="G1571">
        <v>277</v>
      </c>
      <c r="H1571" s="128" t="s">
        <v>37</v>
      </c>
      <c r="I1571">
        <v>103</v>
      </c>
      <c r="J1571" s="128" t="s">
        <v>179</v>
      </c>
      <c r="K1571">
        <v>8</v>
      </c>
      <c r="L1571">
        <v>9</v>
      </c>
      <c r="M1571" s="128" t="s">
        <v>357</v>
      </c>
      <c r="N1571" s="128" t="s">
        <v>26</v>
      </c>
      <c r="O1571">
        <v>9</v>
      </c>
      <c r="P1571" s="128" t="s">
        <v>27</v>
      </c>
      <c r="Q1571">
        <v>1</v>
      </c>
      <c r="R1571" s="128" t="s">
        <v>28</v>
      </c>
      <c r="S1571">
        <v>5</v>
      </c>
      <c r="T1571" s="128" t="s">
        <v>33</v>
      </c>
      <c r="U1571">
        <v>3.21</v>
      </c>
      <c r="V1571">
        <v>2.68</v>
      </c>
    </row>
    <row r="1572" spans="1:22" x14ac:dyDescent="0.25">
      <c r="A1572" s="128" t="s">
        <v>332</v>
      </c>
      <c r="B1572">
        <v>8</v>
      </c>
      <c r="C1572">
        <v>2</v>
      </c>
      <c r="D1572">
        <v>5</v>
      </c>
      <c r="E1572" s="128" t="s">
        <v>190</v>
      </c>
      <c r="F1572" s="128" t="s">
        <v>24</v>
      </c>
      <c r="G1572">
        <v>277</v>
      </c>
      <c r="H1572" s="128" t="s">
        <v>37</v>
      </c>
      <c r="I1572">
        <v>103</v>
      </c>
      <c r="J1572" s="128" t="s">
        <v>179</v>
      </c>
      <c r="K1572">
        <v>8</v>
      </c>
      <c r="L1572">
        <v>9</v>
      </c>
      <c r="M1572" s="128" t="s">
        <v>357</v>
      </c>
      <c r="N1572" s="128" t="s">
        <v>26</v>
      </c>
      <c r="O1572">
        <v>9</v>
      </c>
      <c r="P1572" s="128" t="s">
        <v>27</v>
      </c>
      <c r="Q1572">
        <v>1</v>
      </c>
      <c r="R1572" s="128" t="s">
        <v>28</v>
      </c>
      <c r="S1572">
        <v>1</v>
      </c>
      <c r="T1572" s="128" t="s">
        <v>29</v>
      </c>
      <c r="U1572">
        <v>6.5</v>
      </c>
      <c r="V1572">
        <v>4.32</v>
      </c>
    </row>
    <row r="1573" spans="1:22" x14ac:dyDescent="0.25">
      <c r="A1573" s="128" t="s">
        <v>333</v>
      </c>
      <c r="B1573">
        <v>8</v>
      </c>
      <c r="C1573">
        <v>2</v>
      </c>
      <c r="D1573">
        <v>5</v>
      </c>
      <c r="E1573" s="128" t="s">
        <v>190</v>
      </c>
      <c r="F1573" s="128" t="s">
        <v>24</v>
      </c>
      <c r="G1573">
        <v>277</v>
      </c>
      <c r="H1573" s="128" t="s">
        <v>37</v>
      </c>
      <c r="I1573">
        <v>103</v>
      </c>
      <c r="J1573" s="128" t="s">
        <v>179</v>
      </c>
      <c r="K1573">
        <v>8</v>
      </c>
      <c r="L1573">
        <v>9</v>
      </c>
      <c r="M1573" s="128" t="s">
        <v>357</v>
      </c>
      <c r="N1573" s="128" t="s">
        <v>26</v>
      </c>
      <c r="O1573">
        <v>9</v>
      </c>
      <c r="P1573" s="128" t="s">
        <v>27</v>
      </c>
      <c r="Q1573">
        <v>1</v>
      </c>
      <c r="R1573" s="128" t="s">
        <v>28</v>
      </c>
      <c r="S1573">
        <v>7</v>
      </c>
      <c r="T1573" s="128" t="s">
        <v>35</v>
      </c>
      <c r="U1573">
        <v>23.28</v>
      </c>
      <c r="V1573">
        <v>13.47</v>
      </c>
    </row>
    <row r="1574" spans="1:22" x14ac:dyDescent="0.25">
      <c r="A1574" s="128" t="s">
        <v>334</v>
      </c>
      <c r="B1574">
        <v>8</v>
      </c>
      <c r="C1574">
        <v>2</v>
      </c>
      <c r="D1574">
        <v>5</v>
      </c>
      <c r="E1574" s="128" t="s">
        <v>190</v>
      </c>
      <c r="F1574" s="128" t="s">
        <v>24</v>
      </c>
      <c r="G1574">
        <v>277</v>
      </c>
      <c r="H1574" s="128" t="s">
        <v>37</v>
      </c>
      <c r="I1574">
        <v>103</v>
      </c>
      <c r="J1574" s="128" t="s">
        <v>179</v>
      </c>
      <c r="K1574">
        <v>8</v>
      </c>
      <c r="L1574">
        <v>9</v>
      </c>
      <c r="M1574" s="128" t="s">
        <v>357</v>
      </c>
      <c r="N1574" s="128" t="s">
        <v>26</v>
      </c>
      <c r="O1574">
        <v>9</v>
      </c>
      <c r="P1574" s="128" t="s">
        <v>27</v>
      </c>
      <c r="Q1574">
        <v>1</v>
      </c>
      <c r="R1574" s="128" t="s">
        <v>28</v>
      </c>
      <c r="S1574">
        <v>8</v>
      </c>
      <c r="T1574" s="128" t="s">
        <v>36</v>
      </c>
      <c r="U1574">
        <v>30.57</v>
      </c>
      <c r="V1574">
        <v>16.41</v>
      </c>
    </row>
    <row r="1575" spans="1:22" x14ac:dyDescent="0.25">
      <c r="A1575" s="128" t="s">
        <v>335</v>
      </c>
      <c r="B1575">
        <v>9</v>
      </c>
      <c r="C1575">
        <v>3</v>
      </c>
      <c r="D1575">
        <v>5</v>
      </c>
      <c r="E1575" s="128" t="s">
        <v>190</v>
      </c>
      <c r="F1575" s="128" t="s">
        <v>24</v>
      </c>
      <c r="G1575">
        <v>282</v>
      </c>
      <c r="H1575" s="128" t="s">
        <v>42</v>
      </c>
      <c r="I1575">
        <v>111</v>
      </c>
      <c r="J1575" s="128" t="s">
        <v>177</v>
      </c>
      <c r="K1575">
        <v>8</v>
      </c>
      <c r="L1575">
        <v>9</v>
      </c>
      <c r="M1575" s="128" t="s">
        <v>357</v>
      </c>
      <c r="N1575" s="128" t="s">
        <v>26</v>
      </c>
      <c r="O1575">
        <v>9</v>
      </c>
      <c r="P1575" s="128" t="s">
        <v>27</v>
      </c>
      <c r="Q1575">
        <v>1</v>
      </c>
      <c r="R1575" s="128" t="s">
        <v>28</v>
      </c>
      <c r="S1575">
        <v>3</v>
      </c>
      <c r="T1575" s="128" t="s">
        <v>31</v>
      </c>
      <c r="U1575">
        <v>6.27</v>
      </c>
      <c r="V1575">
        <v>3.6</v>
      </c>
    </row>
    <row r="1576" spans="1:22" x14ac:dyDescent="0.25">
      <c r="A1576" s="128" t="s">
        <v>336</v>
      </c>
      <c r="B1576">
        <v>9</v>
      </c>
      <c r="C1576">
        <v>3</v>
      </c>
      <c r="D1576">
        <v>5</v>
      </c>
      <c r="E1576" s="128" t="s">
        <v>190</v>
      </c>
      <c r="F1576" s="128" t="s">
        <v>24</v>
      </c>
      <c r="G1576">
        <v>282</v>
      </c>
      <c r="H1576" s="128" t="s">
        <v>42</v>
      </c>
      <c r="I1576">
        <v>111</v>
      </c>
      <c r="J1576" s="128" t="s">
        <v>177</v>
      </c>
      <c r="K1576">
        <v>8</v>
      </c>
      <c r="L1576">
        <v>9</v>
      </c>
      <c r="M1576" s="128" t="s">
        <v>357</v>
      </c>
      <c r="N1576" s="128" t="s">
        <v>26</v>
      </c>
      <c r="O1576">
        <v>9</v>
      </c>
      <c r="P1576" s="128" t="s">
        <v>27</v>
      </c>
      <c r="Q1576">
        <v>1</v>
      </c>
      <c r="R1576" s="128" t="s">
        <v>28</v>
      </c>
      <c r="S1576">
        <v>4</v>
      </c>
      <c r="T1576" s="128" t="s">
        <v>32</v>
      </c>
      <c r="U1576">
        <v>7.37</v>
      </c>
      <c r="V1576">
        <v>4.5999999999999996</v>
      </c>
    </row>
    <row r="1577" spans="1:22" x14ac:dyDescent="0.25">
      <c r="A1577" s="128" t="s">
        <v>337</v>
      </c>
      <c r="B1577">
        <v>9</v>
      </c>
      <c r="C1577">
        <v>3</v>
      </c>
      <c r="D1577">
        <v>5</v>
      </c>
      <c r="E1577" s="128" t="s">
        <v>190</v>
      </c>
      <c r="F1577" s="128" t="s">
        <v>24</v>
      </c>
      <c r="G1577">
        <v>282</v>
      </c>
      <c r="H1577" s="128" t="s">
        <v>42</v>
      </c>
      <c r="I1577">
        <v>111</v>
      </c>
      <c r="J1577" s="128" t="s">
        <v>177</v>
      </c>
      <c r="K1577">
        <v>8</v>
      </c>
      <c r="L1577">
        <v>9</v>
      </c>
      <c r="M1577" s="128" t="s">
        <v>357</v>
      </c>
      <c r="N1577" s="128" t="s">
        <v>26</v>
      </c>
      <c r="O1577">
        <v>9</v>
      </c>
      <c r="P1577" s="128" t="s">
        <v>27</v>
      </c>
      <c r="Q1577">
        <v>1</v>
      </c>
      <c r="R1577" s="128" t="s">
        <v>28</v>
      </c>
      <c r="S1577">
        <v>6</v>
      </c>
      <c r="T1577" s="128" t="s">
        <v>34</v>
      </c>
      <c r="U1577">
        <v>4.42</v>
      </c>
      <c r="V1577">
        <v>3.07</v>
      </c>
    </row>
    <row r="1578" spans="1:22" x14ac:dyDescent="0.25">
      <c r="A1578" s="128" t="s">
        <v>338</v>
      </c>
      <c r="B1578">
        <v>9</v>
      </c>
      <c r="C1578">
        <v>3</v>
      </c>
      <c r="D1578">
        <v>5</v>
      </c>
      <c r="E1578" s="128" t="s">
        <v>190</v>
      </c>
      <c r="F1578" s="128" t="s">
        <v>24</v>
      </c>
      <c r="G1578">
        <v>282</v>
      </c>
      <c r="H1578" s="128" t="s">
        <v>42</v>
      </c>
      <c r="I1578">
        <v>111</v>
      </c>
      <c r="J1578" s="128" t="s">
        <v>177</v>
      </c>
      <c r="K1578">
        <v>8</v>
      </c>
      <c r="L1578">
        <v>9</v>
      </c>
      <c r="M1578" s="128" t="s">
        <v>357</v>
      </c>
      <c r="N1578" s="128" t="s">
        <v>26</v>
      </c>
      <c r="O1578">
        <v>9</v>
      </c>
      <c r="P1578" s="128" t="s">
        <v>27</v>
      </c>
      <c r="Q1578">
        <v>1</v>
      </c>
      <c r="R1578" s="128" t="s">
        <v>28</v>
      </c>
      <c r="S1578">
        <v>2</v>
      </c>
      <c r="T1578" s="128" t="s">
        <v>30</v>
      </c>
      <c r="U1578">
        <v>4.82</v>
      </c>
      <c r="V1578">
        <v>4.38</v>
      </c>
    </row>
    <row r="1579" spans="1:22" x14ac:dyDescent="0.25">
      <c r="A1579" s="128" t="s">
        <v>339</v>
      </c>
      <c r="B1579">
        <v>9</v>
      </c>
      <c r="C1579">
        <v>3</v>
      </c>
      <c r="D1579">
        <v>5</v>
      </c>
      <c r="E1579" s="128" t="s">
        <v>190</v>
      </c>
      <c r="F1579" s="128" t="s">
        <v>24</v>
      </c>
      <c r="G1579">
        <v>282</v>
      </c>
      <c r="H1579" s="128" t="s">
        <v>42</v>
      </c>
      <c r="I1579">
        <v>111</v>
      </c>
      <c r="J1579" s="128" t="s">
        <v>177</v>
      </c>
      <c r="K1579">
        <v>8</v>
      </c>
      <c r="L1579">
        <v>9</v>
      </c>
      <c r="M1579" s="128" t="s">
        <v>357</v>
      </c>
      <c r="N1579" s="128" t="s">
        <v>26</v>
      </c>
      <c r="O1579">
        <v>9</v>
      </c>
      <c r="P1579" s="128" t="s">
        <v>27</v>
      </c>
      <c r="Q1579">
        <v>1</v>
      </c>
      <c r="R1579" s="128" t="s">
        <v>28</v>
      </c>
      <c r="S1579">
        <v>5</v>
      </c>
      <c r="T1579" s="128" t="s">
        <v>33</v>
      </c>
      <c r="U1579">
        <v>4.08</v>
      </c>
      <c r="V1579">
        <v>3.36</v>
      </c>
    </row>
    <row r="1580" spans="1:22" x14ac:dyDescent="0.25">
      <c r="A1580" s="128" t="s">
        <v>340</v>
      </c>
      <c r="B1580">
        <v>9</v>
      </c>
      <c r="C1580">
        <v>3</v>
      </c>
      <c r="D1580">
        <v>5</v>
      </c>
      <c r="E1580" s="128" t="s">
        <v>190</v>
      </c>
      <c r="F1580" s="128" t="s">
        <v>24</v>
      </c>
      <c r="G1580">
        <v>282</v>
      </c>
      <c r="H1580" s="128" t="s">
        <v>42</v>
      </c>
      <c r="I1580">
        <v>111</v>
      </c>
      <c r="J1580" s="128" t="s">
        <v>177</v>
      </c>
      <c r="K1580">
        <v>8</v>
      </c>
      <c r="L1580">
        <v>9</v>
      </c>
      <c r="M1580" s="128" t="s">
        <v>357</v>
      </c>
      <c r="N1580" s="128" t="s">
        <v>26</v>
      </c>
      <c r="O1580">
        <v>9</v>
      </c>
      <c r="P1580" s="128" t="s">
        <v>27</v>
      </c>
      <c r="Q1580">
        <v>1</v>
      </c>
      <c r="R1580" s="128" t="s">
        <v>28</v>
      </c>
      <c r="S1580">
        <v>1</v>
      </c>
      <c r="T1580" s="128" t="s">
        <v>29</v>
      </c>
      <c r="U1580">
        <v>9.0500000000000007</v>
      </c>
      <c r="V1580">
        <v>5.01</v>
      </c>
    </row>
    <row r="1581" spans="1:22" x14ac:dyDescent="0.25">
      <c r="A1581" s="128" t="s">
        <v>341</v>
      </c>
      <c r="B1581">
        <v>9</v>
      </c>
      <c r="C1581">
        <v>3</v>
      </c>
      <c r="D1581">
        <v>5</v>
      </c>
      <c r="E1581" s="128" t="s">
        <v>190</v>
      </c>
      <c r="F1581" s="128" t="s">
        <v>24</v>
      </c>
      <c r="G1581">
        <v>282</v>
      </c>
      <c r="H1581" s="128" t="s">
        <v>42</v>
      </c>
      <c r="I1581">
        <v>111</v>
      </c>
      <c r="J1581" s="128" t="s">
        <v>177</v>
      </c>
      <c r="K1581">
        <v>8</v>
      </c>
      <c r="L1581">
        <v>9</v>
      </c>
      <c r="M1581" s="128" t="s">
        <v>357</v>
      </c>
      <c r="N1581" s="128" t="s">
        <v>26</v>
      </c>
      <c r="O1581">
        <v>9</v>
      </c>
      <c r="P1581" s="128" t="s">
        <v>27</v>
      </c>
      <c r="Q1581">
        <v>1</v>
      </c>
      <c r="R1581" s="128" t="s">
        <v>28</v>
      </c>
      <c r="S1581">
        <v>7</v>
      </c>
      <c r="T1581" s="128" t="s">
        <v>35</v>
      </c>
      <c r="U1581">
        <v>28.64</v>
      </c>
      <c r="V1581">
        <v>16.48</v>
      </c>
    </row>
    <row r="1582" spans="1:22" x14ac:dyDescent="0.25">
      <c r="A1582" s="128" t="s">
        <v>342</v>
      </c>
      <c r="B1582">
        <v>9</v>
      </c>
      <c r="C1582">
        <v>3</v>
      </c>
      <c r="D1582">
        <v>5</v>
      </c>
      <c r="E1582" s="128" t="s">
        <v>190</v>
      </c>
      <c r="F1582" s="128" t="s">
        <v>24</v>
      </c>
      <c r="G1582">
        <v>282</v>
      </c>
      <c r="H1582" s="128" t="s">
        <v>42</v>
      </c>
      <c r="I1582">
        <v>111</v>
      </c>
      <c r="J1582" s="128" t="s">
        <v>177</v>
      </c>
      <c r="K1582">
        <v>8</v>
      </c>
      <c r="L1582">
        <v>9</v>
      </c>
      <c r="M1582" s="128" t="s">
        <v>357</v>
      </c>
      <c r="N1582" s="128" t="s">
        <v>26</v>
      </c>
      <c r="O1582">
        <v>9</v>
      </c>
      <c r="P1582" s="128" t="s">
        <v>27</v>
      </c>
      <c r="Q1582">
        <v>1</v>
      </c>
      <c r="R1582" s="128" t="s">
        <v>28</v>
      </c>
      <c r="S1582">
        <v>8</v>
      </c>
      <c r="T1582" s="128" t="s">
        <v>36</v>
      </c>
      <c r="U1582">
        <v>36.29</v>
      </c>
      <c r="V1582">
        <v>20.440000000000001</v>
      </c>
    </row>
    <row r="1583" spans="1:22" x14ac:dyDescent="0.25">
      <c r="A1583" s="128" t="s">
        <v>343</v>
      </c>
      <c r="B1583">
        <v>9</v>
      </c>
      <c r="C1583">
        <v>3</v>
      </c>
      <c r="D1583">
        <v>5</v>
      </c>
      <c r="E1583" s="128" t="s">
        <v>190</v>
      </c>
      <c r="F1583" s="128" t="s">
        <v>24</v>
      </c>
      <c r="G1583">
        <v>277</v>
      </c>
      <c r="H1583" s="128" t="s">
        <v>37</v>
      </c>
      <c r="I1583">
        <v>103</v>
      </c>
      <c r="J1583" s="128" t="s">
        <v>179</v>
      </c>
      <c r="K1583">
        <v>8</v>
      </c>
      <c r="L1583">
        <v>9</v>
      </c>
      <c r="M1583" s="128" t="s">
        <v>357</v>
      </c>
      <c r="N1583" s="128" t="s">
        <v>26</v>
      </c>
      <c r="O1583">
        <v>9</v>
      </c>
      <c r="P1583" s="128" t="s">
        <v>27</v>
      </c>
      <c r="Q1583">
        <v>1</v>
      </c>
      <c r="R1583" s="128" t="s">
        <v>28</v>
      </c>
      <c r="S1583">
        <v>3</v>
      </c>
      <c r="T1583" s="128" t="s">
        <v>31</v>
      </c>
      <c r="U1583">
        <v>5.41</v>
      </c>
      <c r="V1583">
        <v>3.2</v>
      </c>
    </row>
    <row r="1584" spans="1:22" x14ac:dyDescent="0.25">
      <c r="A1584" s="128" t="s">
        <v>344</v>
      </c>
      <c r="B1584">
        <v>9</v>
      </c>
      <c r="C1584">
        <v>3</v>
      </c>
      <c r="D1584">
        <v>5</v>
      </c>
      <c r="E1584" s="128" t="s">
        <v>190</v>
      </c>
      <c r="F1584" s="128" t="s">
        <v>24</v>
      </c>
      <c r="G1584">
        <v>277</v>
      </c>
      <c r="H1584" s="128" t="s">
        <v>37</v>
      </c>
      <c r="I1584">
        <v>103</v>
      </c>
      <c r="J1584" s="128" t="s">
        <v>179</v>
      </c>
      <c r="K1584">
        <v>8</v>
      </c>
      <c r="L1584">
        <v>9</v>
      </c>
      <c r="M1584" s="128" t="s">
        <v>357</v>
      </c>
      <c r="N1584" s="128" t="s">
        <v>26</v>
      </c>
      <c r="O1584">
        <v>9</v>
      </c>
      <c r="P1584" s="128" t="s">
        <v>27</v>
      </c>
      <c r="Q1584">
        <v>1</v>
      </c>
      <c r="R1584" s="128" t="s">
        <v>28</v>
      </c>
      <c r="S1584">
        <v>4</v>
      </c>
      <c r="T1584" s="128" t="s">
        <v>32</v>
      </c>
      <c r="U1584">
        <v>7.29</v>
      </c>
      <c r="V1584">
        <v>3.83</v>
      </c>
    </row>
    <row r="1585" spans="1:22" x14ac:dyDescent="0.25">
      <c r="A1585" s="128" t="s">
        <v>345</v>
      </c>
      <c r="B1585">
        <v>9</v>
      </c>
      <c r="C1585">
        <v>3</v>
      </c>
      <c r="D1585">
        <v>5</v>
      </c>
      <c r="E1585" s="128" t="s">
        <v>190</v>
      </c>
      <c r="F1585" s="128" t="s">
        <v>24</v>
      </c>
      <c r="G1585">
        <v>277</v>
      </c>
      <c r="H1585" s="128" t="s">
        <v>37</v>
      </c>
      <c r="I1585">
        <v>103</v>
      </c>
      <c r="J1585" s="128" t="s">
        <v>179</v>
      </c>
      <c r="K1585">
        <v>8</v>
      </c>
      <c r="L1585">
        <v>9</v>
      </c>
      <c r="M1585" s="128" t="s">
        <v>357</v>
      </c>
      <c r="N1585" s="128" t="s">
        <v>26</v>
      </c>
      <c r="O1585">
        <v>9</v>
      </c>
      <c r="P1585" s="128" t="s">
        <v>27</v>
      </c>
      <c r="Q1585">
        <v>1</v>
      </c>
      <c r="R1585" s="128" t="s">
        <v>28</v>
      </c>
      <c r="S1585">
        <v>6</v>
      </c>
      <c r="T1585" s="128" t="s">
        <v>34</v>
      </c>
      <c r="U1585">
        <v>4.12</v>
      </c>
      <c r="V1585">
        <v>3</v>
      </c>
    </row>
    <row r="1586" spans="1:22" x14ac:dyDescent="0.25">
      <c r="A1586" s="128" t="s">
        <v>346</v>
      </c>
      <c r="B1586">
        <v>9</v>
      </c>
      <c r="C1586">
        <v>3</v>
      </c>
      <c r="D1586">
        <v>5</v>
      </c>
      <c r="E1586" s="128" t="s">
        <v>190</v>
      </c>
      <c r="F1586" s="128" t="s">
        <v>24</v>
      </c>
      <c r="G1586">
        <v>277</v>
      </c>
      <c r="H1586" s="128" t="s">
        <v>37</v>
      </c>
      <c r="I1586">
        <v>103</v>
      </c>
      <c r="J1586" s="128" t="s">
        <v>179</v>
      </c>
      <c r="K1586">
        <v>8</v>
      </c>
      <c r="L1586">
        <v>9</v>
      </c>
      <c r="M1586" s="128" t="s">
        <v>357</v>
      </c>
      <c r="N1586" s="128" t="s">
        <v>26</v>
      </c>
      <c r="O1586">
        <v>9</v>
      </c>
      <c r="P1586" s="128" t="s">
        <v>27</v>
      </c>
      <c r="Q1586">
        <v>1</v>
      </c>
      <c r="R1586" s="128" t="s">
        <v>28</v>
      </c>
      <c r="S1586">
        <v>2</v>
      </c>
      <c r="T1586" s="128" t="s">
        <v>30</v>
      </c>
      <c r="U1586">
        <v>4.04</v>
      </c>
      <c r="V1586">
        <v>3.65</v>
      </c>
    </row>
    <row r="1587" spans="1:22" x14ac:dyDescent="0.25">
      <c r="A1587" s="128" t="s">
        <v>347</v>
      </c>
      <c r="B1587">
        <v>9</v>
      </c>
      <c r="C1587">
        <v>3</v>
      </c>
      <c r="D1587">
        <v>5</v>
      </c>
      <c r="E1587" s="128" t="s">
        <v>190</v>
      </c>
      <c r="F1587" s="128" t="s">
        <v>24</v>
      </c>
      <c r="G1587">
        <v>277</v>
      </c>
      <c r="H1587" s="128" t="s">
        <v>37</v>
      </c>
      <c r="I1587">
        <v>103</v>
      </c>
      <c r="J1587" s="128" t="s">
        <v>179</v>
      </c>
      <c r="K1587">
        <v>8</v>
      </c>
      <c r="L1587">
        <v>9</v>
      </c>
      <c r="M1587" s="128" t="s">
        <v>357</v>
      </c>
      <c r="N1587" s="128" t="s">
        <v>26</v>
      </c>
      <c r="O1587">
        <v>9</v>
      </c>
      <c r="P1587" s="128" t="s">
        <v>27</v>
      </c>
      <c r="Q1587">
        <v>1</v>
      </c>
      <c r="R1587" s="128" t="s">
        <v>28</v>
      </c>
      <c r="S1587">
        <v>5</v>
      </c>
      <c r="T1587" s="128" t="s">
        <v>33</v>
      </c>
      <c r="U1587">
        <v>3.21</v>
      </c>
      <c r="V1587">
        <v>2.68</v>
      </c>
    </row>
    <row r="1588" spans="1:22" x14ac:dyDescent="0.25">
      <c r="A1588" s="128" t="s">
        <v>348</v>
      </c>
      <c r="B1588">
        <v>9</v>
      </c>
      <c r="C1588">
        <v>3</v>
      </c>
      <c r="D1588">
        <v>5</v>
      </c>
      <c r="E1588" s="128" t="s">
        <v>190</v>
      </c>
      <c r="F1588" s="128" t="s">
        <v>24</v>
      </c>
      <c r="G1588">
        <v>277</v>
      </c>
      <c r="H1588" s="128" t="s">
        <v>37</v>
      </c>
      <c r="I1588">
        <v>103</v>
      </c>
      <c r="J1588" s="128" t="s">
        <v>179</v>
      </c>
      <c r="K1588">
        <v>8</v>
      </c>
      <c r="L1588">
        <v>9</v>
      </c>
      <c r="M1588" s="128" t="s">
        <v>357</v>
      </c>
      <c r="N1588" s="128" t="s">
        <v>26</v>
      </c>
      <c r="O1588">
        <v>9</v>
      </c>
      <c r="P1588" s="128" t="s">
        <v>27</v>
      </c>
      <c r="Q1588">
        <v>1</v>
      </c>
      <c r="R1588" s="128" t="s">
        <v>28</v>
      </c>
      <c r="S1588">
        <v>1</v>
      </c>
      <c r="T1588" s="128" t="s">
        <v>29</v>
      </c>
      <c r="U1588">
        <v>6.5</v>
      </c>
      <c r="V1588">
        <v>4.32</v>
      </c>
    </row>
    <row r="1589" spans="1:22" x14ac:dyDescent="0.25">
      <c r="A1589" s="128" t="s">
        <v>349</v>
      </c>
      <c r="B1589">
        <v>9</v>
      </c>
      <c r="C1589">
        <v>3</v>
      </c>
      <c r="D1589">
        <v>5</v>
      </c>
      <c r="E1589" s="128" t="s">
        <v>190</v>
      </c>
      <c r="F1589" s="128" t="s">
        <v>24</v>
      </c>
      <c r="G1589">
        <v>277</v>
      </c>
      <c r="H1589" s="128" t="s">
        <v>37</v>
      </c>
      <c r="I1589">
        <v>103</v>
      </c>
      <c r="J1589" s="128" t="s">
        <v>179</v>
      </c>
      <c r="K1589">
        <v>8</v>
      </c>
      <c r="L1589">
        <v>9</v>
      </c>
      <c r="M1589" s="128" t="s">
        <v>357</v>
      </c>
      <c r="N1589" s="128" t="s">
        <v>26</v>
      </c>
      <c r="O1589">
        <v>9</v>
      </c>
      <c r="P1589" s="128" t="s">
        <v>27</v>
      </c>
      <c r="Q1589">
        <v>1</v>
      </c>
      <c r="R1589" s="128" t="s">
        <v>28</v>
      </c>
      <c r="S1589">
        <v>7</v>
      </c>
      <c r="T1589" s="128" t="s">
        <v>35</v>
      </c>
      <c r="U1589">
        <v>23.28</v>
      </c>
      <c r="V1589">
        <v>13.47</v>
      </c>
    </row>
    <row r="1590" spans="1:22" x14ac:dyDescent="0.25">
      <c r="A1590" s="128" t="s">
        <v>350</v>
      </c>
      <c r="B1590">
        <v>9</v>
      </c>
      <c r="C1590">
        <v>3</v>
      </c>
      <c r="D1590">
        <v>5</v>
      </c>
      <c r="E1590" s="128" t="s">
        <v>190</v>
      </c>
      <c r="F1590" s="128" t="s">
        <v>24</v>
      </c>
      <c r="G1590">
        <v>277</v>
      </c>
      <c r="H1590" s="128" t="s">
        <v>37</v>
      </c>
      <c r="I1590">
        <v>103</v>
      </c>
      <c r="J1590" s="128" t="s">
        <v>179</v>
      </c>
      <c r="K1590">
        <v>8</v>
      </c>
      <c r="L1590">
        <v>9</v>
      </c>
      <c r="M1590" s="128" t="s">
        <v>357</v>
      </c>
      <c r="N1590" s="128" t="s">
        <v>26</v>
      </c>
      <c r="O1590">
        <v>9</v>
      </c>
      <c r="P1590" s="128" t="s">
        <v>27</v>
      </c>
      <c r="Q1590">
        <v>1</v>
      </c>
      <c r="R1590" s="128" t="s">
        <v>28</v>
      </c>
      <c r="S1590">
        <v>8</v>
      </c>
      <c r="T1590" s="128" t="s">
        <v>36</v>
      </c>
      <c r="U1590">
        <v>30.57</v>
      </c>
      <c r="V1590">
        <v>16.41</v>
      </c>
    </row>
    <row r="1591" spans="1:22" x14ac:dyDescent="0.25">
      <c r="A1591" s="128" t="s">
        <v>3615</v>
      </c>
      <c r="B1591">
        <v>10</v>
      </c>
      <c r="C1591">
        <v>4</v>
      </c>
      <c r="D1591">
        <v>5</v>
      </c>
      <c r="E1591" s="128" t="s">
        <v>2402</v>
      </c>
      <c r="F1591" s="128" t="s">
        <v>24</v>
      </c>
      <c r="G1591">
        <v>269</v>
      </c>
      <c r="H1591" s="128" t="s">
        <v>25</v>
      </c>
      <c r="I1591">
        <v>1562</v>
      </c>
      <c r="J1591" s="128" t="s">
        <v>3302</v>
      </c>
      <c r="K1591">
        <v>8</v>
      </c>
      <c r="L1591">
        <v>17</v>
      </c>
      <c r="M1591" s="128" t="s">
        <v>357</v>
      </c>
      <c r="N1591" s="128" t="s">
        <v>26</v>
      </c>
      <c r="O1591">
        <v>9</v>
      </c>
      <c r="P1591" s="128" t="s">
        <v>27</v>
      </c>
      <c r="Q1591">
        <v>1</v>
      </c>
      <c r="R1591" s="128" t="s">
        <v>28</v>
      </c>
      <c r="S1591">
        <v>3</v>
      </c>
      <c r="T1591" s="128" t="s">
        <v>31</v>
      </c>
      <c r="U1591">
        <v>5.44</v>
      </c>
      <c r="V1591">
        <v>3.74</v>
      </c>
    </row>
    <row r="1592" spans="1:22" x14ac:dyDescent="0.25">
      <c r="A1592" s="128" t="s">
        <v>3616</v>
      </c>
      <c r="B1592">
        <v>10</v>
      </c>
      <c r="C1592">
        <v>4</v>
      </c>
      <c r="D1592">
        <v>5</v>
      </c>
      <c r="E1592" s="128" t="s">
        <v>2402</v>
      </c>
      <c r="F1592" s="128" t="s">
        <v>24</v>
      </c>
      <c r="G1592">
        <v>269</v>
      </c>
      <c r="H1592" s="128" t="s">
        <v>25</v>
      </c>
      <c r="I1592">
        <v>1562</v>
      </c>
      <c r="J1592" s="128" t="s">
        <v>3302</v>
      </c>
      <c r="K1592">
        <v>8</v>
      </c>
      <c r="L1592">
        <v>17</v>
      </c>
      <c r="M1592" s="128" t="s">
        <v>357</v>
      </c>
      <c r="N1592" s="128" t="s">
        <v>26</v>
      </c>
      <c r="O1592">
        <v>9</v>
      </c>
      <c r="P1592" s="128" t="s">
        <v>27</v>
      </c>
      <c r="Q1592">
        <v>1</v>
      </c>
      <c r="R1592" s="128" t="s">
        <v>28</v>
      </c>
      <c r="S1592">
        <v>4</v>
      </c>
      <c r="T1592" s="128" t="s">
        <v>32</v>
      </c>
      <c r="U1592">
        <v>6.73</v>
      </c>
      <c r="V1592">
        <v>5.42</v>
      </c>
    </row>
    <row r="1593" spans="1:22" x14ac:dyDescent="0.25">
      <c r="A1593" s="128" t="s">
        <v>3617</v>
      </c>
      <c r="B1593">
        <v>10</v>
      </c>
      <c r="C1593">
        <v>4</v>
      </c>
      <c r="D1593">
        <v>5</v>
      </c>
      <c r="E1593" s="128" t="s">
        <v>2402</v>
      </c>
      <c r="F1593" s="128" t="s">
        <v>24</v>
      </c>
      <c r="G1593">
        <v>269</v>
      </c>
      <c r="H1593" s="128" t="s">
        <v>25</v>
      </c>
      <c r="I1593">
        <v>1562</v>
      </c>
      <c r="J1593" s="128" t="s">
        <v>3302</v>
      </c>
      <c r="K1593">
        <v>8</v>
      </c>
      <c r="L1593">
        <v>17</v>
      </c>
      <c r="M1593" s="128" t="s">
        <v>357</v>
      </c>
      <c r="N1593" s="128" t="s">
        <v>26</v>
      </c>
      <c r="O1593">
        <v>9</v>
      </c>
      <c r="P1593" s="128" t="s">
        <v>27</v>
      </c>
      <c r="Q1593">
        <v>1</v>
      </c>
      <c r="R1593" s="128" t="s">
        <v>28</v>
      </c>
      <c r="S1593">
        <v>6</v>
      </c>
      <c r="T1593" s="128" t="s">
        <v>34</v>
      </c>
      <c r="U1593">
        <v>3.93</v>
      </c>
      <c r="V1593">
        <v>3.45</v>
      </c>
    </row>
    <row r="1594" spans="1:22" x14ac:dyDescent="0.25">
      <c r="A1594" s="128" t="s">
        <v>3618</v>
      </c>
      <c r="B1594">
        <v>10</v>
      </c>
      <c r="C1594">
        <v>4</v>
      </c>
      <c r="D1594">
        <v>5</v>
      </c>
      <c r="E1594" s="128" t="s">
        <v>2402</v>
      </c>
      <c r="F1594" s="128" t="s">
        <v>24</v>
      </c>
      <c r="G1594">
        <v>269</v>
      </c>
      <c r="H1594" s="128" t="s">
        <v>25</v>
      </c>
      <c r="I1594">
        <v>1562</v>
      </c>
      <c r="J1594" s="128" t="s">
        <v>3302</v>
      </c>
      <c r="K1594">
        <v>8</v>
      </c>
      <c r="L1594">
        <v>17</v>
      </c>
      <c r="M1594" s="128" t="s">
        <v>357</v>
      </c>
      <c r="N1594" s="128" t="s">
        <v>26</v>
      </c>
      <c r="O1594">
        <v>9</v>
      </c>
      <c r="P1594" s="128" t="s">
        <v>27</v>
      </c>
      <c r="Q1594">
        <v>1</v>
      </c>
      <c r="R1594" s="128" t="s">
        <v>28</v>
      </c>
      <c r="S1594">
        <v>2</v>
      </c>
      <c r="T1594" s="128" t="s">
        <v>30</v>
      </c>
      <c r="U1594">
        <v>4.6399999999999997</v>
      </c>
      <c r="V1594">
        <v>4.79</v>
      </c>
    </row>
    <row r="1595" spans="1:22" x14ac:dyDescent="0.25">
      <c r="A1595" s="128" t="s">
        <v>3619</v>
      </c>
      <c r="B1595">
        <v>10</v>
      </c>
      <c r="C1595">
        <v>4</v>
      </c>
      <c r="D1595">
        <v>5</v>
      </c>
      <c r="E1595" s="128" t="s">
        <v>2402</v>
      </c>
      <c r="F1595" s="128" t="s">
        <v>24</v>
      </c>
      <c r="G1595">
        <v>269</v>
      </c>
      <c r="H1595" s="128" t="s">
        <v>25</v>
      </c>
      <c r="I1595">
        <v>1562</v>
      </c>
      <c r="J1595" s="128" t="s">
        <v>3302</v>
      </c>
      <c r="K1595">
        <v>8</v>
      </c>
      <c r="L1595">
        <v>17</v>
      </c>
      <c r="M1595" s="128" t="s">
        <v>357</v>
      </c>
      <c r="N1595" s="128" t="s">
        <v>26</v>
      </c>
      <c r="O1595">
        <v>9</v>
      </c>
      <c r="P1595" s="128" t="s">
        <v>27</v>
      </c>
      <c r="Q1595">
        <v>1</v>
      </c>
      <c r="R1595" s="128" t="s">
        <v>28</v>
      </c>
      <c r="S1595">
        <v>5</v>
      </c>
      <c r="T1595" s="128" t="s">
        <v>33</v>
      </c>
      <c r="U1595">
        <v>2.48</v>
      </c>
      <c r="V1595">
        <v>2.84</v>
      </c>
    </row>
    <row r="1596" spans="1:22" x14ac:dyDescent="0.25">
      <c r="A1596" s="128" t="s">
        <v>3620</v>
      </c>
      <c r="B1596">
        <v>10</v>
      </c>
      <c r="C1596">
        <v>4</v>
      </c>
      <c r="D1596">
        <v>5</v>
      </c>
      <c r="E1596" s="128" t="s">
        <v>2402</v>
      </c>
      <c r="F1596" s="128" t="s">
        <v>24</v>
      </c>
      <c r="G1596">
        <v>269</v>
      </c>
      <c r="H1596" s="128" t="s">
        <v>25</v>
      </c>
      <c r="I1596">
        <v>1562</v>
      </c>
      <c r="J1596" s="128" t="s">
        <v>3302</v>
      </c>
      <c r="K1596">
        <v>8</v>
      </c>
      <c r="L1596">
        <v>17</v>
      </c>
      <c r="M1596" s="128" t="s">
        <v>357</v>
      </c>
      <c r="N1596" s="128" t="s">
        <v>26</v>
      </c>
      <c r="O1596">
        <v>9</v>
      </c>
      <c r="P1596" s="128" t="s">
        <v>27</v>
      </c>
      <c r="Q1596">
        <v>1</v>
      </c>
      <c r="R1596" s="128" t="s">
        <v>28</v>
      </c>
      <c r="S1596">
        <v>1</v>
      </c>
      <c r="T1596" s="128" t="s">
        <v>29</v>
      </c>
      <c r="U1596">
        <v>9.06</v>
      </c>
      <c r="V1596">
        <v>6.02</v>
      </c>
    </row>
    <row r="1597" spans="1:22" x14ac:dyDescent="0.25">
      <c r="A1597" s="128" t="s">
        <v>3621</v>
      </c>
      <c r="B1597">
        <v>10</v>
      </c>
      <c r="C1597">
        <v>4</v>
      </c>
      <c r="D1597">
        <v>5</v>
      </c>
      <c r="E1597" s="128" t="s">
        <v>2402</v>
      </c>
      <c r="F1597" s="128" t="s">
        <v>24</v>
      </c>
      <c r="G1597">
        <v>269</v>
      </c>
      <c r="H1597" s="128" t="s">
        <v>25</v>
      </c>
      <c r="I1597">
        <v>1562</v>
      </c>
      <c r="J1597" s="128" t="s">
        <v>3302</v>
      </c>
      <c r="K1597">
        <v>8</v>
      </c>
      <c r="L1597">
        <v>17</v>
      </c>
      <c r="M1597" s="128" t="s">
        <v>357</v>
      </c>
      <c r="N1597" s="128" t="s">
        <v>26</v>
      </c>
      <c r="O1597">
        <v>9</v>
      </c>
      <c r="P1597" s="128" t="s">
        <v>27</v>
      </c>
      <c r="Q1597">
        <v>1</v>
      </c>
      <c r="R1597" s="128" t="s">
        <v>28</v>
      </c>
      <c r="S1597">
        <v>7</v>
      </c>
      <c r="T1597" s="128" t="s">
        <v>35</v>
      </c>
      <c r="U1597">
        <v>25.55</v>
      </c>
      <c r="V1597">
        <v>17.79</v>
      </c>
    </row>
    <row r="1598" spans="1:22" x14ac:dyDescent="0.25">
      <c r="A1598" s="128" t="s">
        <v>3622</v>
      </c>
      <c r="B1598">
        <v>10</v>
      </c>
      <c r="C1598">
        <v>4</v>
      </c>
      <c r="D1598">
        <v>5</v>
      </c>
      <c r="E1598" s="128" t="s">
        <v>2402</v>
      </c>
      <c r="F1598" s="128" t="s">
        <v>24</v>
      </c>
      <c r="G1598">
        <v>269</v>
      </c>
      <c r="H1598" s="128" t="s">
        <v>25</v>
      </c>
      <c r="I1598">
        <v>1562</v>
      </c>
      <c r="J1598" s="128" t="s">
        <v>3302</v>
      </c>
      <c r="K1598">
        <v>8</v>
      </c>
      <c r="L1598">
        <v>17</v>
      </c>
      <c r="M1598" s="128" t="s">
        <v>357</v>
      </c>
      <c r="N1598" s="128" t="s">
        <v>26</v>
      </c>
      <c r="O1598">
        <v>9</v>
      </c>
      <c r="P1598" s="128" t="s">
        <v>27</v>
      </c>
      <c r="Q1598">
        <v>1</v>
      </c>
      <c r="R1598" s="128" t="s">
        <v>28</v>
      </c>
      <c r="S1598">
        <v>8</v>
      </c>
      <c r="T1598" s="128" t="s">
        <v>36</v>
      </c>
      <c r="U1598">
        <v>32.28</v>
      </c>
      <c r="V1598">
        <v>22.3</v>
      </c>
    </row>
    <row r="1599" spans="1:22" x14ac:dyDescent="0.25">
      <c r="A1599" s="128" t="s">
        <v>4772</v>
      </c>
      <c r="B1599">
        <v>10</v>
      </c>
      <c r="C1599">
        <v>4</v>
      </c>
      <c r="D1599">
        <v>5</v>
      </c>
      <c r="E1599" s="128" t="s">
        <v>2402</v>
      </c>
      <c r="F1599" s="128" t="s">
        <v>24</v>
      </c>
      <c r="G1599">
        <v>271</v>
      </c>
      <c r="H1599" s="128" t="s">
        <v>4773</v>
      </c>
      <c r="I1599">
        <v>818</v>
      </c>
      <c r="J1599" s="128" t="s">
        <v>177</v>
      </c>
      <c r="K1599">
        <v>8</v>
      </c>
      <c r="L1599">
        <v>17</v>
      </c>
      <c r="M1599" s="128" t="s">
        <v>357</v>
      </c>
      <c r="N1599" s="128" t="s">
        <v>26</v>
      </c>
      <c r="O1599">
        <v>9</v>
      </c>
      <c r="P1599" s="128" t="s">
        <v>27</v>
      </c>
      <c r="Q1599">
        <v>1</v>
      </c>
      <c r="R1599" s="128" t="s">
        <v>28</v>
      </c>
      <c r="S1599">
        <v>3</v>
      </c>
      <c r="T1599" s="128" t="s">
        <v>31</v>
      </c>
      <c r="U1599">
        <v>6.21</v>
      </c>
      <c r="V1599">
        <v>3.91</v>
      </c>
    </row>
    <row r="1600" spans="1:22" x14ac:dyDescent="0.25">
      <c r="A1600" s="128" t="s">
        <v>4774</v>
      </c>
      <c r="B1600">
        <v>10</v>
      </c>
      <c r="C1600">
        <v>4</v>
      </c>
      <c r="D1600">
        <v>5</v>
      </c>
      <c r="E1600" s="128" t="s">
        <v>2402</v>
      </c>
      <c r="F1600" s="128" t="s">
        <v>24</v>
      </c>
      <c r="G1600">
        <v>271</v>
      </c>
      <c r="H1600" s="128" t="s">
        <v>4773</v>
      </c>
      <c r="I1600">
        <v>818</v>
      </c>
      <c r="J1600" s="128" t="s">
        <v>177</v>
      </c>
      <c r="K1600">
        <v>8</v>
      </c>
      <c r="L1600">
        <v>17</v>
      </c>
      <c r="M1600" s="128" t="s">
        <v>357</v>
      </c>
      <c r="N1600" s="128" t="s">
        <v>26</v>
      </c>
      <c r="O1600">
        <v>9</v>
      </c>
      <c r="P1600" s="128" t="s">
        <v>27</v>
      </c>
      <c r="Q1600">
        <v>1</v>
      </c>
      <c r="R1600" s="128" t="s">
        <v>28</v>
      </c>
      <c r="S1600">
        <v>4</v>
      </c>
      <c r="T1600" s="128" t="s">
        <v>32</v>
      </c>
      <c r="U1600">
        <v>8.0500000000000007</v>
      </c>
      <c r="V1600">
        <v>5.98</v>
      </c>
    </row>
    <row r="1601" spans="1:22" x14ac:dyDescent="0.25">
      <c r="A1601" s="128" t="s">
        <v>4775</v>
      </c>
      <c r="B1601">
        <v>10</v>
      </c>
      <c r="C1601">
        <v>4</v>
      </c>
      <c r="D1601">
        <v>5</v>
      </c>
      <c r="E1601" s="128" t="s">
        <v>2402</v>
      </c>
      <c r="F1601" s="128" t="s">
        <v>24</v>
      </c>
      <c r="G1601">
        <v>271</v>
      </c>
      <c r="H1601" s="128" t="s">
        <v>4773</v>
      </c>
      <c r="I1601">
        <v>818</v>
      </c>
      <c r="J1601" s="128" t="s">
        <v>177</v>
      </c>
      <c r="K1601">
        <v>8</v>
      </c>
      <c r="L1601">
        <v>17</v>
      </c>
      <c r="M1601" s="128" t="s">
        <v>357</v>
      </c>
      <c r="N1601" s="128" t="s">
        <v>26</v>
      </c>
      <c r="O1601">
        <v>9</v>
      </c>
      <c r="P1601" s="128" t="s">
        <v>27</v>
      </c>
      <c r="Q1601">
        <v>1</v>
      </c>
      <c r="R1601" s="128" t="s">
        <v>28</v>
      </c>
      <c r="S1601">
        <v>6</v>
      </c>
      <c r="T1601" s="128" t="s">
        <v>34</v>
      </c>
      <c r="U1601">
        <v>4.57</v>
      </c>
      <c r="V1601">
        <v>3.78</v>
      </c>
    </row>
    <row r="1602" spans="1:22" x14ac:dyDescent="0.25">
      <c r="A1602" s="128" t="s">
        <v>4776</v>
      </c>
      <c r="B1602">
        <v>10</v>
      </c>
      <c r="C1602">
        <v>4</v>
      </c>
      <c r="D1602">
        <v>5</v>
      </c>
      <c r="E1602" s="128" t="s">
        <v>2402</v>
      </c>
      <c r="F1602" s="128" t="s">
        <v>24</v>
      </c>
      <c r="G1602">
        <v>271</v>
      </c>
      <c r="H1602" s="128" t="s">
        <v>4773</v>
      </c>
      <c r="I1602">
        <v>818</v>
      </c>
      <c r="J1602" s="128" t="s">
        <v>177</v>
      </c>
      <c r="K1602">
        <v>8</v>
      </c>
      <c r="L1602">
        <v>17</v>
      </c>
      <c r="M1602" s="128" t="s">
        <v>357</v>
      </c>
      <c r="N1602" s="128" t="s">
        <v>26</v>
      </c>
      <c r="O1602">
        <v>9</v>
      </c>
      <c r="P1602" s="128" t="s">
        <v>27</v>
      </c>
      <c r="Q1602">
        <v>1</v>
      </c>
      <c r="R1602" s="128" t="s">
        <v>28</v>
      </c>
      <c r="S1602">
        <v>2</v>
      </c>
      <c r="T1602" s="128" t="s">
        <v>30</v>
      </c>
      <c r="U1602">
        <v>5.91</v>
      </c>
      <c r="V1602">
        <v>5.41</v>
      </c>
    </row>
    <row r="1603" spans="1:22" x14ac:dyDescent="0.25">
      <c r="A1603" s="128" t="s">
        <v>4777</v>
      </c>
      <c r="B1603">
        <v>10</v>
      </c>
      <c r="C1603">
        <v>4</v>
      </c>
      <c r="D1603">
        <v>5</v>
      </c>
      <c r="E1603" s="128" t="s">
        <v>2402</v>
      </c>
      <c r="F1603" s="128" t="s">
        <v>24</v>
      </c>
      <c r="G1603">
        <v>271</v>
      </c>
      <c r="H1603" s="128" t="s">
        <v>4773</v>
      </c>
      <c r="I1603">
        <v>818</v>
      </c>
      <c r="J1603" s="128" t="s">
        <v>177</v>
      </c>
      <c r="K1603">
        <v>8</v>
      </c>
      <c r="L1603">
        <v>17</v>
      </c>
      <c r="M1603" s="128" t="s">
        <v>357</v>
      </c>
      <c r="N1603" s="128" t="s">
        <v>26</v>
      </c>
      <c r="O1603">
        <v>9</v>
      </c>
      <c r="P1603" s="128" t="s">
        <v>27</v>
      </c>
      <c r="Q1603">
        <v>1</v>
      </c>
      <c r="R1603" s="128" t="s">
        <v>28</v>
      </c>
      <c r="S1603">
        <v>5</v>
      </c>
      <c r="T1603" s="128" t="s">
        <v>33</v>
      </c>
      <c r="U1603">
        <v>3.11</v>
      </c>
      <c r="V1603">
        <v>3.13</v>
      </c>
    </row>
    <row r="1604" spans="1:22" x14ac:dyDescent="0.25">
      <c r="A1604" s="128" t="s">
        <v>4778</v>
      </c>
      <c r="B1604">
        <v>10</v>
      </c>
      <c r="C1604">
        <v>4</v>
      </c>
      <c r="D1604">
        <v>5</v>
      </c>
      <c r="E1604" s="128" t="s">
        <v>2402</v>
      </c>
      <c r="F1604" s="128" t="s">
        <v>24</v>
      </c>
      <c r="G1604">
        <v>271</v>
      </c>
      <c r="H1604" s="128" t="s">
        <v>4773</v>
      </c>
      <c r="I1604">
        <v>818</v>
      </c>
      <c r="J1604" s="128" t="s">
        <v>177</v>
      </c>
      <c r="K1604">
        <v>8</v>
      </c>
      <c r="L1604">
        <v>17</v>
      </c>
      <c r="M1604" s="128" t="s">
        <v>357</v>
      </c>
      <c r="N1604" s="128" t="s">
        <v>26</v>
      </c>
      <c r="O1604">
        <v>9</v>
      </c>
      <c r="P1604" s="128" t="s">
        <v>27</v>
      </c>
      <c r="Q1604">
        <v>1</v>
      </c>
      <c r="R1604" s="128" t="s">
        <v>28</v>
      </c>
      <c r="S1604">
        <v>1</v>
      </c>
      <c r="T1604" s="128" t="s">
        <v>29</v>
      </c>
      <c r="U1604">
        <v>10.83</v>
      </c>
      <c r="V1604">
        <v>6.28</v>
      </c>
    </row>
    <row r="1605" spans="1:22" x14ac:dyDescent="0.25">
      <c r="A1605" s="128" t="s">
        <v>4779</v>
      </c>
      <c r="B1605">
        <v>10</v>
      </c>
      <c r="C1605">
        <v>4</v>
      </c>
      <c r="D1605">
        <v>5</v>
      </c>
      <c r="E1605" s="128" t="s">
        <v>2402</v>
      </c>
      <c r="F1605" s="128" t="s">
        <v>24</v>
      </c>
      <c r="G1605">
        <v>271</v>
      </c>
      <c r="H1605" s="128" t="s">
        <v>4773</v>
      </c>
      <c r="I1605">
        <v>818</v>
      </c>
      <c r="J1605" s="128" t="s">
        <v>177</v>
      </c>
      <c r="K1605">
        <v>8</v>
      </c>
      <c r="L1605">
        <v>17</v>
      </c>
      <c r="M1605" s="128" t="s">
        <v>357</v>
      </c>
      <c r="N1605" s="128" t="s">
        <v>26</v>
      </c>
      <c r="O1605">
        <v>9</v>
      </c>
      <c r="P1605" s="128" t="s">
        <v>27</v>
      </c>
      <c r="Q1605">
        <v>1</v>
      </c>
      <c r="R1605" s="128" t="s">
        <v>28</v>
      </c>
      <c r="S1605">
        <v>7</v>
      </c>
      <c r="T1605" s="128" t="s">
        <v>35</v>
      </c>
      <c r="U1605">
        <v>30.62</v>
      </c>
      <c r="V1605">
        <v>19.170000000000002</v>
      </c>
    </row>
    <row r="1606" spans="1:22" x14ac:dyDescent="0.25">
      <c r="A1606" s="128" t="s">
        <v>4780</v>
      </c>
      <c r="B1606">
        <v>10</v>
      </c>
      <c r="C1606">
        <v>4</v>
      </c>
      <c r="D1606">
        <v>5</v>
      </c>
      <c r="E1606" s="128" t="s">
        <v>2402</v>
      </c>
      <c r="F1606" s="128" t="s">
        <v>24</v>
      </c>
      <c r="G1606">
        <v>271</v>
      </c>
      <c r="H1606" s="128" t="s">
        <v>4773</v>
      </c>
      <c r="I1606">
        <v>818</v>
      </c>
      <c r="J1606" s="128" t="s">
        <v>177</v>
      </c>
      <c r="K1606">
        <v>8</v>
      </c>
      <c r="L1606">
        <v>17</v>
      </c>
      <c r="M1606" s="128" t="s">
        <v>357</v>
      </c>
      <c r="N1606" s="128" t="s">
        <v>26</v>
      </c>
      <c r="O1606">
        <v>9</v>
      </c>
      <c r="P1606" s="128" t="s">
        <v>27</v>
      </c>
      <c r="Q1606">
        <v>1</v>
      </c>
      <c r="R1606" s="128" t="s">
        <v>28</v>
      </c>
      <c r="S1606">
        <v>8</v>
      </c>
      <c r="T1606" s="128" t="s">
        <v>36</v>
      </c>
      <c r="U1606">
        <v>38.67</v>
      </c>
      <c r="V1606">
        <v>24.18</v>
      </c>
    </row>
    <row r="1607" spans="1:22" x14ac:dyDescent="0.25">
      <c r="A1607" s="128" t="s">
        <v>4781</v>
      </c>
      <c r="B1607">
        <v>10</v>
      </c>
      <c r="C1607">
        <v>4</v>
      </c>
      <c r="D1607">
        <v>5</v>
      </c>
      <c r="E1607" s="128" t="s">
        <v>2402</v>
      </c>
      <c r="F1607" s="128" t="s">
        <v>24</v>
      </c>
      <c r="G1607">
        <v>270</v>
      </c>
      <c r="H1607" s="128" t="s">
        <v>4782</v>
      </c>
      <c r="I1607">
        <v>744</v>
      </c>
      <c r="J1607" s="128" t="s">
        <v>179</v>
      </c>
      <c r="K1607">
        <v>8</v>
      </c>
      <c r="L1607">
        <v>17</v>
      </c>
      <c r="M1607" s="128" t="s">
        <v>357</v>
      </c>
      <c r="N1607" s="128" t="s">
        <v>26</v>
      </c>
      <c r="O1607">
        <v>9</v>
      </c>
      <c r="P1607" s="128" t="s">
        <v>27</v>
      </c>
      <c r="Q1607">
        <v>1</v>
      </c>
      <c r="R1607" s="128" t="s">
        <v>28</v>
      </c>
      <c r="S1607">
        <v>3</v>
      </c>
      <c r="T1607" s="128" t="s">
        <v>31</v>
      </c>
      <c r="U1607">
        <v>4.59</v>
      </c>
      <c r="V1607">
        <v>3.35</v>
      </c>
    </row>
    <row r="1608" spans="1:22" x14ac:dyDescent="0.25">
      <c r="A1608" s="128" t="s">
        <v>4783</v>
      </c>
      <c r="B1608">
        <v>10</v>
      </c>
      <c r="C1608">
        <v>4</v>
      </c>
      <c r="D1608">
        <v>5</v>
      </c>
      <c r="E1608" s="128" t="s">
        <v>2402</v>
      </c>
      <c r="F1608" s="128" t="s">
        <v>24</v>
      </c>
      <c r="G1608">
        <v>270</v>
      </c>
      <c r="H1608" s="128" t="s">
        <v>4782</v>
      </c>
      <c r="I1608">
        <v>744</v>
      </c>
      <c r="J1608" s="128" t="s">
        <v>179</v>
      </c>
      <c r="K1608">
        <v>8</v>
      </c>
      <c r="L1608">
        <v>17</v>
      </c>
      <c r="M1608" s="128" t="s">
        <v>357</v>
      </c>
      <c r="N1608" s="128" t="s">
        <v>26</v>
      </c>
      <c r="O1608">
        <v>9</v>
      </c>
      <c r="P1608" s="128" t="s">
        <v>27</v>
      </c>
      <c r="Q1608">
        <v>1</v>
      </c>
      <c r="R1608" s="128" t="s">
        <v>28</v>
      </c>
      <c r="S1608">
        <v>4</v>
      </c>
      <c r="T1608" s="128" t="s">
        <v>32</v>
      </c>
      <c r="U1608">
        <v>5.27</v>
      </c>
      <c r="V1608">
        <v>4.28</v>
      </c>
    </row>
    <row r="1609" spans="1:22" x14ac:dyDescent="0.25">
      <c r="A1609" s="128" t="s">
        <v>4784</v>
      </c>
      <c r="B1609">
        <v>10</v>
      </c>
      <c r="C1609">
        <v>4</v>
      </c>
      <c r="D1609">
        <v>5</v>
      </c>
      <c r="E1609" s="128" t="s">
        <v>2402</v>
      </c>
      <c r="F1609" s="128" t="s">
        <v>24</v>
      </c>
      <c r="G1609">
        <v>270</v>
      </c>
      <c r="H1609" s="128" t="s">
        <v>4782</v>
      </c>
      <c r="I1609">
        <v>744</v>
      </c>
      <c r="J1609" s="128" t="s">
        <v>179</v>
      </c>
      <c r="K1609">
        <v>8</v>
      </c>
      <c r="L1609">
        <v>17</v>
      </c>
      <c r="M1609" s="128" t="s">
        <v>357</v>
      </c>
      <c r="N1609" s="128" t="s">
        <v>26</v>
      </c>
      <c r="O1609">
        <v>9</v>
      </c>
      <c r="P1609" s="128" t="s">
        <v>27</v>
      </c>
      <c r="Q1609">
        <v>1</v>
      </c>
      <c r="R1609" s="128" t="s">
        <v>28</v>
      </c>
      <c r="S1609">
        <v>6</v>
      </c>
      <c r="T1609" s="128" t="s">
        <v>34</v>
      </c>
      <c r="U1609">
        <v>3.23</v>
      </c>
      <c r="V1609">
        <v>2.88</v>
      </c>
    </row>
    <row r="1610" spans="1:22" x14ac:dyDescent="0.25">
      <c r="A1610" s="128" t="s">
        <v>4785</v>
      </c>
      <c r="B1610">
        <v>10</v>
      </c>
      <c r="C1610">
        <v>4</v>
      </c>
      <c r="D1610">
        <v>5</v>
      </c>
      <c r="E1610" s="128" t="s">
        <v>2402</v>
      </c>
      <c r="F1610" s="128" t="s">
        <v>24</v>
      </c>
      <c r="G1610">
        <v>270</v>
      </c>
      <c r="H1610" s="128" t="s">
        <v>4782</v>
      </c>
      <c r="I1610">
        <v>744</v>
      </c>
      <c r="J1610" s="128" t="s">
        <v>179</v>
      </c>
      <c r="K1610">
        <v>8</v>
      </c>
      <c r="L1610">
        <v>17</v>
      </c>
      <c r="M1610" s="128" t="s">
        <v>357</v>
      </c>
      <c r="N1610" s="128" t="s">
        <v>26</v>
      </c>
      <c r="O1610">
        <v>9</v>
      </c>
      <c r="P1610" s="128" t="s">
        <v>27</v>
      </c>
      <c r="Q1610">
        <v>1</v>
      </c>
      <c r="R1610" s="128" t="s">
        <v>28</v>
      </c>
      <c r="S1610">
        <v>2</v>
      </c>
      <c r="T1610" s="128" t="s">
        <v>30</v>
      </c>
      <c r="U1610">
        <v>3.24</v>
      </c>
      <c r="V1610">
        <v>3.5</v>
      </c>
    </row>
    <row r="1611" spans="1:22" x14ac:dyDescent="0.25">
      <c r="A1611" s="128" t="s">
        <v>4786</v>
      </c>
      <c r="B1611">
        <v>10</v>
      </c>
      <c r="C1611">
        <v>4</v>
      </c>
      <c r="D1611">
        <v>5</v>
      </c>
      <c r="E1611" s="128" t="s">
        <v>2402</v>
      </c>
      <c r="F1611" s="128" t="s">
        <v>24</v>
      </c>
      <c r="G1611">
        <v>270</v>
      </c>
      <c r="H1611" s="128" t="s">
        <v>4782</v>
      </c>
      <c r="I1611">
        <v>744</v>
      </c>
      <c r="J1611" s="128" t="s">
        <v>179</v>
      </c>
      <c r="K1611">
        <v>8</v>
      </c>
      <c r="L1611">
        <v>17</v>
      </c>
      <c r="M1611" s="128" t="s">
        <v>357</v>
      </c>
      <c r="N1611" s="128" t="s">
        <v>26</v>
      </c>
      <c r="O1611">
        <v>9</v>
      </c>
      <c r="P1611" s="128" t="s">
        <v>27</v>
      </c>
      <c r="Q1611">
        <v>1</v>
      </c>
      <c r="R1611" s="128" t="s">
        <v>28</v>
      </c>
      <c r="S1611">
        <v>5</v>
      </c>
      <c r="T1611" s="128" t="s">
        <v>33</v>
      </c>
      <c r="U1611">
        <v>1.8</v>
      </c>
      <c r="V1611">
        <v>2.29</v>
      </c>
    </row>
    <row r="1612" spans="1:22" x14ac:dyDescent="0.25">
      <c r="A1612" s="128" t="s">
        <v>4787</v>
      </c>
      <c r="B1612">
        <v>10</v>
      </c>
      <c r="C1612">
        <v>4</v>
      </c>
      <c r="D1612">
        <v>5</v>
      </c>
      <c r="E1612" s="128" t="s">
        <v>2402</v>
      </c>
      <c r="F1612" s="128" t="s">
        <v>24</v>
      </c>
      <c r="G1612">
        <v>270</v>
      </c>
      <c r="H1612" s="128" t="s">
        <v>4782</v>
      </c>
      <c r="I1612">
        <v>744</v>
      </c>
      <c r="J1612" s="128" t="s">
        <v>179</v>
      </c>
      <c r="K1612">
        <v>8</v>
      </c>
      <c r="L1612">
        <v>17</v>
      </c>
      <c r="M1612" s="128" t="s">
        <v>357</v>
      </c>
      <c r="N1612" s="128" t="s">
        <v>26</v>
      </c>
      <c r="O1612">
        <v>9</v>
      </c>
      <c r="P1612" s="128" t="s">
        <v>27</v>
      </c>
      <c r="Q1612">
        <v>1</v>
      </c>
      <c r="R1612" s="128" t="s">
        <v>28</v>
      </c>
      <c r="S1612">
        <v>1</v>
      </c>
      <c r="T1612" s="128" t="s">
        <v>29</v>
      </c>
      <c r="U1612">
        <v>7.11</v>
      </c>
      <c r="V1612">
        <v>5.05</v>
      </c>
    </row>
    <row r="1613" spans="1:22" x14ac:dyDescent="0.25">
      <c r="A1613" s="128" t="s">
        <v>4788</v>
      </c>
      <c r="B1613">
        <v>10</v>
      </c>
      <c r="C1613">
        <v>4</v>
      </c>
      <c r="D1613">
        <v>5</v>
      </c>
      <c r="E1613" s="128" t="s">
        <v>2402</v>
      </c>
      <c r="F1613" s="128" t="s">
        <v>24</v>
      </c>
      <c r="G1613">
        <v>270</v>
      </c>
      <c r="H1613" s="128" t="s">
        <v>4782</v>
      </c>
      <c r="I1613">
        <v>744</v>
      </c>
      <c r="J1613" s="128" t="s">
        <v>179</v>
      </c>
      <c r="K1613">
        <v>8</v>
      </c>
      <c r="L1613">
        <v>17</v>
      </c>
      <c r="M1613" s="128" t="s">
        <v>357</v>
      </c>
      <c r="N1613" s="128" t="s">
        <v>26</v>
      </c>
      <c r="O1613">
        <v>9</v>
      </c>
      <c r="P1613" s="128" t="s">
        <v>27</v>
      </c>
      <c r="Q1613">
        <v>1</v>
      </c>
      <c r="R1613" s="128" t="s">
        <v>28</v>
      </c>
      <c r="S1613">
        <v>7</v>
      </c>
      <c r="T1613" s="128" t="s">
        <v>35</v>
      </c>
      <c r="U1613">
        <v>19.98</v>
      </c>
      <c r="V1613">
        <v>14.19</v>
      </c>
    </row>
    <row r="1614" spans="1:22" x14ac:dyDescent="0.25">
      <c r="A1614" s="128" t="s">
        <v>4789</v>
      </c>
      <c r="B1614">
        <v>10</v>
      </c>
      <c r="C1614">
        <v>4</v>
      </c>
      <c r="D1614">
        <v>5</v>
      </c>
      <c r="E1614" s="128" t="s">
        <v>2402</v>
      </c>
      <c r="F1614" s="128" t="s">
        <v>24</v>
      </c>
      <c r="G1614">
        <v>270</v>
      </c>
      <c r="H1614" s="128" t="s">
        <v>4782</v>
      </c>
      <c r="I1614">
        <v>744</v>
      </c>
      <c r="J1614" s="128" t="s">
        <v>179</v>
      </c>
      <c r="K1614">
        <v>8</v>
      </c>
      <c r="L1614">
        <v>17</v>
      </c>
      <c r="M1614" s="128" t="s">
        <v>357</v>
      </c>
      <c r="N1614" s="128" t="s">
        <v>26</v>
      </c>
      <c r="O1614">
        <v>9</v>
      </c>
      <c r="P1614" s="128" t="s">
        <v>27</v>
      </c>
      <c r="Q1614">
        <v>1</v>
      </c>
      <c r="R1614" s="128" t="s">
        <v>28</v>
      </c>
      <c r="S1614">
        <v>8</v>
      </c>
      <c r="T1614" s="128" t="s">
        <v>36</v>
      </c>
      <c r="U1614">
        <v>25.25</v>
      </c>
      <c r="V1614">
        <v>17.52</v>
      </c>
    </row>
    <row r="1615" spans="1:22" x14ac:dyDescent="0.25">
      <c r="A1615" s="128" t="s">
        <v>3623</v>
      </c>
      <c r="B1615">
        <v>11</v>
      </c>
      <c r="C1615">
        <v>5</v>
      </c>
      <c r="D1615">
        <v>5</v>
      </c>
      <c r="E1615" s="128" t="s">
        <v>2402</v>
      </c>
      <c r="F1615" s="128" t="s">
        <v>24</v>
      </c>
      <c r="G1615">
        <v>269</v>
      </c>
      <c r="H1615" s="128" t="s">
        <v>25</v>
      </c>
      <c r="I1615">
        <v>1562</v>
      </c>
      <c r="J1615" s="128" t="s">
        <v>3302</v>
      </c>
      <c r="K1615">
        <v>8</v>
      </c>
      <c r="L1615">
        <v>17</v>
      </c>
      <c r="M1615" s="128" t="s">
        <v>357</v>
      </c>
      <c r="N1615" s="128" t="s">
        <v>26</v>
      </c>
      <c r="O1615">
        <v>9</v>
      </c>
      <c r="P1615" s="128" t="s">
        <v>27</v>
      </c>
      <c r="Q1615">
        <v>1</v>
      </c>
      <c r="R1615" s="128" t="s">
        <v>28</v>
      </c>
      <c r="S1615">
        <v>3</v>
      </c>
      <c r="T1615" s="128" t="s">
        <v>31</v>
      </c>
      <c r="U1615">
        <v>5.44</v>
      </c>
      <c r="V1615">
        <v>3.74</v>
      </c>
    </row>
    <row r="1616" spans="1:22" x14ac:dyDescent="0.25">
      <c r="A1616" s="128" t="s">
        <v>3624</v>
      </c>
      <c r="B1616">
        <v>11</v>
      </c>
      <c r="C1616">
        <v>5</v>
      </c>
      <c r="D1616">
        <v>5</v>
      </c>
      <c r="E1616" s="128" t="s">
        <v>2402</v>
      </c>
      <c r="F1616" s="128" t="s">
        <v>24</v>
      </c>
      <c r="G1616">
        <v>269</v>
      </c>
      <c r="H1616" s="128" t="s">
        <v>25</v>
      </c>
      <c r="I1616">
        <v>1562</v>
      </c>
      <c r="J1616" s="128" t="s">
        <v>3302</v>
      </c>
      <c r="K1616">
        <v>8</v>
      </c>
      <c r="L1616">
        <v>17</v>
      </c>
      <c r="M1616" s="128" t="s">
        <v>357</v>
      </c>
      <c r="N1616" s="128" t="s">
        <v>26</v>
      </c>
      <c r="O1616">
        <v>9</v>
      </c>
      <c r="P1616" s="128" t="s">
        <v>27</v>
      </c>
      <c r="Q1616">
        <v>1</v>
      </c>
      <c r="R1616" s="128" t="s">
        <v>28</v>
      </c>
      <c r="S1616">
        <v>4</v>
      </c>
      <c r="T1616" s="128" t="s">
        <v>32</v>
      </c>
      <c r="U1616">
        <v>6.73</v>
      </c>
      <c r="V1616">
        <v>5.42</v>
      </c>
    </row>
    <row r="1617" spans="1:22" x14ac:dyDescent="0.25">
      <c r="A1617" s="128" t="s">
        <v>3625</v>
      </c>
      <c r="B1617">
        <v>11</v>
      </c>
      <c r="C1617">
        <v>5</v>
      </c>
      <c r="D1617">
        <v>5</v>
      </c>
      <c r="E1617" s="128" t="s">
        <v>2402</v>
      </c>
      <c r="F1617" s="128" t="s">
        <v>24</v>
      </c>
      <c r="G1617">
        <v>269</v>
      </c>
      <c r="H1617" s="128" t="s">
        <v>25</v>
      </c>
      <c r="I1617">
        <v>1562</v>
      </c>
      <c r="J1617" s="128" t="s">
        <v>3302</v>
      </c>
      <c r="K1617">
        <v>8</v>
      </c>
      <c r="L1617">
        <v>17</v>
      </c>
      <c r="M1617" s="128" t="s">
        <v>357</v>
      </c>
      <c r="N1617" s="128" t="s">
        <v>26</v>
      </c>
      <c r="O1617">
        <v>9</v>
      </c>
      <c r="P1617" s="128" t="s">
        <v>27</v>
      </c>
      <c r="Q1617">
        <v>1</v>
      </c>
      <c r="R1617" s="128" t="s">
        <v>28</v>
      </c>
      <c r="S1617">
        <v>6</v>
      </c>
      <c r="T1617" s="128" t="s">
        <v>34</v>
      </c>
      <c r="U1617">
        <v>3.93</v>
      </c>
      <c r="V1617">
        <v>3.45</v>
      </c>
    </row>
    <row r="1618" spans="1:22" x14ac:dyDescent="0.25">
      <c r="A1618" s="128" t="s">
        <v>3626</v>
      </c>
      <c r="B1618">
        <v>11</v>
      </c>
      <c r="C1618">
        <v>5</v>
      </c>
      <c r="D1618">
        <v>5</v>
      </c>
      <c r="E1618" s="128" t="s">
        <v>2402</v>
      </c>
      <c r="F1618" s="128" t="s">
        <v>24</v>
      </c>
      <c r="G1618">
        <v>269</v>
      </c>
      <c r="H1618" s="128" t="s">
        <v>25</v>
      </c>
      <c r="I1618">
        <v>1562</v>
      </c>
      <c r="J1618" s="128" t="s">
        <v>3302</v>
      </c>
      <c r="K1618">
        <v>8</v>
      </c>
      <c r="L1618">
        <v>17</v>
      </c>
      <c r="M1618" s="128" t="s">
        <v>357</v>
      </c>
      <c r="N1618" s="128" t="s">
        <v>26</v>
      </c>
      <c r="O1618">
        <v>9</v>
      </c>
      <c r="P1618" s="128" t="s">
        <v>27</v>
      </c>
      <c r="Q1618">
        <v>1</v>
      </c>
      <c r="R1618" s="128" t="s">
        <v>28</v>
      </c>
      <c r="S1618">
        <v>2</v>
      </c>
      <c r="T1618" s="128" t="s">
        <v>30</v>
      </c>
      <c r="U1618">
        <v>4.6399999999999997</v>
      </c>
      <c r="V1618">
        <v>4.79</v>
      </c>
    </row>
    <row r="1619" spans="1:22" x14ac:dyDescent="0.25">
      <c r="A1619" s="128" t="s">
        <v>3627</v>
      </c>
      <c r="B1619">
        <v>11</v>
      </c>
      <c r="C1619">
        <v>5</v>
      </c>
      <c r="D1619">
        <v>5</v>
      </c>
      <c r="E1619" s="128" t="s">
        <v>2402</v>
      </c>
      <c r="F1619" s="128" t="s">
        <v>24</v>
      </c>
      <c r="G1619">
        <v>269</v>
      </c>
      <c r="H1619" s="128" t="s">
        <v>25</v>
      </c>
      <c r="I1619">
        <v>1562</v>
      </c>
      <c r="J1619" s="128" t="s">
        <v>3302</v>
      </c>
      <c r="K1619">
        <v>8</v>
      </c>
      <c r="L1619">
        <v>17</v>
      </c>
      <c r="M1619" s="128" t="s">
        <v>357</v>
      </c>
      <c r="N1619" s="128" t="s">
        <v>26</v>
      </c>
      <c r="O1619">
        <v>9</v>
      </c>
      <c r="P1619" s="128" t="s">
        <v>27</v>
      </c>
      <c r="Q1619">
        <v>1</v>
      </c>
      <c r="R1619" s="128" t="s">
        <v>28</v>
      </c>
      <c r="S1619">
        <v>5</v>
      </c>
      <c r="T1619" s="128" t="s">
        <v>33</v>
      </c>
      <c r="U1619">
        <v>2.48</v>
      </c>
      <c r="V1619">
        <v>2.84</v>
      </c>
    </row>
    <row r="1620" spans="1:22" x14ac:dyDescent="0.25">
      <c r="A1620" s="128" t="s">
        <v>3628</v>
      </c>
      <c r="B1620">
        <v>11</v>
      </c>
      <c r="C1620">
        <v>5</v>
      </c>
      <c r="D1620">
        <v>5</v>
      </c>
      <c r="E1620" s="128" t="s">
        <v>2402</v>
      </c>
      <c r="F1620" s="128" t="s">
        <v>24</v>
      </c>
      <c r="G1620">
        <v>269</v>
      </c>
      <c r="H1620" s="128" t="s">
        <v>25</v>
      </c>
      <c r="I1620">
        <v>1562</v>
      </c>
      <c r="J1620" s="128" t="s">
        <v>3302</v>
      </c>
      <c r="K1620">
        <v>8</v>
      </c>
      <c r="L1620">
        <v>17</v>
      </c>
      <c r="M1620" s="128" t="s">
        <v>357</v>
      </c>
      <c r="N1620" s="128" t="s">
        <v>26</v>
      </c>
      <c r="O1620">
        <v>9</v>
      </c>
      <c r="P1620" s="128" t="s">
        <v>27</v>
      </c>
      <c r="Q1620">
        <v>1</v>
      </c>
      <c r="R1620" s="128" t="s">
        <v>28</v>
      </c>
      <c r="S1620">
        <v>1</v>
      </c>
      <c r="T1620" s="128" t="s">
        <v>29</v>
      </c>
      <c r="U1620">
        <v>9.06</v>
      </c>
      <c r="V1620">
        <v>6.02</v>
      </c>
    </row>
    <row r="1621" spans="1:22" x14ac:dyDescent="0.25">
      <c r="A1621" s="128" t="s">
        <v>3629</v>
      </c>
      <c r="B1621">
        <v>11</v>
      </c>
      <c r="C1621">
        <v>5</v>
      </c>
      <c r="D1621">
        <v>5</v>
      </c>
      <c r="E1621" s="128" t="s">
        <v>2402</v>
      </c>
      <c r="F1621" s="128" t="s">
        <v>24</v>
      </c>
      <c r="G1621">
        <v>269</v>
      </c>
      <c r="H1621" s="128" t="s">
        <v>25</v>
      </c>
      <c r="I1621">
        <v>1562</v>
      </c>
      <c r="J1621" s="128" t="s">
        <v>3302</v>
      </c>
      <c r="K1621">
        <v>8</v>
      </c>
      <c r="L1621">
        <v>17</v>
      </c>
      <c r="M1621" s="128" t="s">
        <v>357</v>
      </c>
      <c r="N1621" s="128" t="s">
        <v>26</v>
      </c>
      <c r="O1621">
        <v>9</v>
      </c>
      <c r="P1621" s="128" t="s">
        <v>27</v>
      </c>
      <c r="Q1621">
        <v>1</v>
      </c>
      <c r="R1621" s="128" t="s">
        <v>28</v>
      </c>
      <c r="S1621">
        <v>7</v>
      </c>
      <c r="T1621" s="128" t="s">
        <v>35</v>
      </c>
      <c r="U1621">
        <v>25.55</v>
      </c>
      <c r="V1621">
        <v>17.79</v>
      </c>
    </row>
    <row r="1622" spans="1:22" x14ac:dyDescent="0.25">
      <c r="A1622" s="128" t="s">
        <v>3630</v>
      </c>
      <c r="B1622">
        <v>11</v>
      </c>
      <c r="C1622">
        <v>5</v>
      </c>
      <c r="D1622">
        <v>5</v>
      </c>
      <c r="E1622" s="128" t="s">
        <v>2402</v>
      </c>
      <c r="F1622" s="128" t="s">
        <v>24</v>
      </c>
      <c r="G1622">
        <v>269</v>
      </c>
      <c r="H1622" s="128" t="s">
        <v>25</v>
      </c>
      <c r="I1622">
        <v>1562</v>
      </c>
      <c r="J1622" s="128" t="s">
        <v>3302</v>
      </c>
      <c r="K1622">
        <v>8</v>
      </c>
      <c r="L1622">
        <v>17</v>
      </c>
      <c r="M1622" s="128" t="s">
        <v>357</v>
      </c>
      <c r="N1622" s="128" t="s">
        <v>26</v>
      </c>
      <c r="O1622">
        <v>9</v>
      </c>
      <c r="P1622" s="128" t="s">
        <v>27</v>
      </c>
      <c r="Q1622">
        <v>1</v>
      </c>
      <c r="R1622" s="128" t="s">
        <v>28</v>
      </c>
      <c r="S1622">
        <v>8</v>
      </c>
      <c r="T1622" s="128" t="s">
        <v>36</v>
      </c>
      <c r="U1622">
        <v>32.28</v>
      </c>
      <c r="V1622">
        <v>22.3</v>
      </c>
    </row>
    <row r="1623" spans="1:22" x14ac:dyDescent="0.25">
      <c r="A1623" s="128" t="s">
        <v>4790</v>
      </c>
      <c r="B1623">
        <v>11</v>
      </c>
      <c r="C1623">
        <v>5</v>
      </c>
      <c r="D1623">
        <v>5</v>
      </c>
      <c r="E1623" s="128" t="s">
        <v>2402</v>
      </c>
      <c r="F1623" s="128" t="s">
        <v>24</v>
      </c>
      <c r="G1623">
        <v>271</v>
      </c>
      <c r="H1623" s="128" t="s">
        <v>4773</v>
      </c>
      <c r="I1623">
        <v>818</v>
      </c>
      <c r="J1623" s="128" t="s">
        <v>177</v>
      </c>
      <c r="K1623">
        <v>8</v>
      </c>
      <c r="L1623">
        <v>17</v>
      </c>
      <c r="M1623" s="128" t="s">
        <v>357</v>
      </c>
      <c r="N1623" s="128" t="s">
        <v>26</v>
      </c>
      <c r="O1623">
        <v>9</v>
      </c>
      <c r="P1623" s="128" t="s">
        <v>27</v>
      </c>
      <c r="Q1623">
        <v>1</v>
      </c>
      <c r="R1623" s="128" t="s">
        <v>28</v>
      </c>
      <c r="S1623">
        <v>3</v>
      </c>
      <c r="T1623" s="128" t="s">
        <v>31</v>
      </c>
      <c r="U1623">
        <v>6.21</v>
      </c>
      <c r="V1623">
        <v>3.91</v>
      </c>
    </row>
    <row r="1624" spans="1:22" x14ac:dyDescent="0.25">
      <c r="A1624" s="128" t="s">
        <v>4791</v>
      </c>
      <c r="B1624">
        <v>11</v>
      </c>
      <c r="C1624">
        <v>5</v>
      </c>
      <c r="D1624">
        <v>5</v>
      </c>
      <c r="E1624" s="128" t="s">
        <v>2402</v>
      </c>
      <c r="F1624" s="128" t="s">
        <v>24</v>
      </c>
      <c r="G1624">
        <v>271</v>
      </c>
      <c r="H1624" s="128" t="s">
        <v>4773</v>
      </c>
      <c r="I1624">
        <v>818</v>
      </c>
      <c r="J1624" s="128" t="s">
        <v>177</v>
      </c>
      <c r="K1624">
        <v>8</v>
      </c>
      <c r="L1624">
        <v>17</v>
      </c>
      <c r="M1624" s="128" t="s">
        <v>357</v>
      </c>
      <c r="N1624" s="128" t="s">
        <v>26</v>
      </c>
      <c r="O1624">
        <v>9</v>
      </c>
      <c r="P1624" s="128" t="s">
        <v>27</v>
      </c>
      <c r="Q1624">
        <v>1</v>
      </c>
      <c r="R1624" s="128" t="s">
        <v>28</v>
      </c>
      <c r="S1624">
        <v>4</v>
      </c>
      <c r="T1624" s="128" t="s">
        <v>32</v>
      </c>
      <c r="U1624">
        <v>8.0500000000000007</v>
      </c>
      <c r="V1624">
        <v>5.98</v>
      </c>
    </row>
    <row r="1625" spans="1:22" x14ac:dyDescent="0.25">
      <c r="A1625" s="128" t="s">
        <v>4792</v>
      </c>
      <c r="B1625">
        <v>11</v>
      </c>
      <c r="C1625">
        <v>5</v>
      </c>
      <c r="D1625">
        <v>5</v>
      </c>
      <c r="E1625" s="128" t="s">
        <v>2402</v>
      </c>
      <c r="F1625" s="128" t="s">
        <v>24</v>
      </c>
      <c r="G1625">
        <v>271</v>
      </c>
      <c r="H1625" s="128" t="s">
        <v>4773</v>
      </c>
      <c r="I1625">
        <v>818</v>
      </c>
      <c r="J1625" s="128" t="s">
        <v>177</v>
      </c>
      <c r="K1625">
        <v>8</v>
      </c>
      <c r="L1625">
        <v>17</v>
      </c>
      <c r="M1625" s="128" t="s">
        <v>357</v>
      </c>
      <c r="N1625" s="128" t="s">
        <v>26</v>
      </c>
      <c r="O1625">
        <v>9</v>
      </c>
      <c r="P1625" s="128" t="s">
        <v>27</v>
      </c>
      <c r="Q1625">
        <v>1</v>
      </c>
      <c r="R1625" s="128" t="s">
        <v>28</v>
      </c>
      <c r="S1625">
        <v>6</v>
      </c>
      <c r="T1625" s="128" t="s">
        <v>34</v>
      </c>
      <c r="U1625">
        <v>4.57</v>
      </c>
      <c r="V1625">
        <v>3.78</v>
      </c>
    </row>
    <row r="1626" spans="1:22" x14ac:dyDescent="0.25">
      <c r="A1626" s="128" t="s">
        <v>4793</v>
      </c>
      <c r="B1626">
        <v>11</v>
      </c>
      <c r="C1626">
        <v>5</v>
      </c>
      <c r="D1626">
        <v>5</v>
      </c>
      <c r="E1626" s="128" t="s">
        <v>2402</v>
      </c>
      <c r="F1626" s="128" t="s">
        <v>24</v>
      </c>
      <c r="G1626">
        <v>271</v>
      </c>
      <c r="H1626" s="128" t="s">
        <v>4773</v>
      </c>
      <c r="I1626">
        <v>818</v>
      </c>
      <c r="J1626" s="128" t="s">
        <v>177</v>
      </c>
      <c r="K1626">
        <v>8</v>
      </c>
      <c r="L1626">
        <v>17</v>
      </c>
      <c r="M1626" s="128" t="s">
        <v>357</v>
      </c>
      <c r="N1626" s="128" t="s">
        <v>26</v>
      </c>
      <c r="O1626">
        <v>9</v>
      </c>
      <c r="P1626" s="128" t="s">
        <v>27</v>
      </c>
      <c r="Q1626">
        <v>1</v>
      </c>
      <c r="R1626" s="128" t="s">
        <v>28</v>
      </c>
      <c r="S1626">
        <v>2</v>
      </c>
      <c r="T1626" s="128" t="s">
        <v>30</v>
      </c>
      <c r="U1626">
        <v>5.91</v>
      </c>
      <c r="V1626">
        <v>5.41</v>
      </c>
    </row>
    <row r="1627" spans="1:22" x14ac:dyDescent="0.25">
      <c r="A1627" s="128" t="s">
        <v>4794</v>
      </c>
      <c r="B1627">
        <v>11</v>
      </c>
      <c r="C1627">
        <v>5</v>
      </c>
      <c r="D1627">
        <v>5</v>
      </c>
      <c r="E1627" s="128" t="s">
        <v>2402</v>
      </c>
      <c r="F1627" s="128" t="s">
        <v>24</v>
      </c>
      <c r="G1627">
        <v>271</v>
      </c>
      <c r="H1627" s="128" t="s">
        <v>4773</v>
      </c>
      <c r="I1627">
        <v>818</v>
      </c>
      <c r="J1627" s="128" t="s">
        <v>177</v>
      </c>
      <c r="K1627">
        <v>8</v>
      </c>
      <c r="L1627">
        <v>17</v>
      </c>
      <c r="M1627" s="128" t="s">
        <v>357</v>
      </c>
      <c r="N1627" s="128" t="s">
        <v>26</v>
      </c>
      <c r="O1627">
        <v>9</v>
      </c>
      <c r="P1627" s="128" t="s">
        <v>27</v>
      </c>
      <c r="Q1627">
        <v>1</v>
      </c>
      <c r="R1627" s="128" t="s">
        <v>28</v>
      </c>
      <c r="S1627">
        <v>5</v>
      </c>
      <c r="T1627" s="128" t="s">
        <v>33</v>
      </c>
      <c r="U1627">
        <v>3.11</v>
      </c>
      <c r="V1627">
        <v>3.13</v>
      </c>
    </row>
    <row r="1628" spans="1:22" x14ac:dyDescent="0.25">
      <c r="A1628" s="128" t="s">
        <v>4795</v>
      </c>
      <c r="B1628">
        <v>11</v>
      </c>
      <c r="C1628">
        <v>5</v>
      </c>
      <c r="D1628">
        <v>5</v>
      </c>
      <c r="E1628" s="128" t="s">
        <v>2402</v>
      </c>
      <c r="F1628" s="128" t="s">
        <v>24</v>
      </c>
      <c r="G1628">
        <v>271</v>
      </c>
      <c r="H1628" s="128" t="s">
        <v>4773</v>
      </c>
      <c r="I1628">
        <v>818</v>
      </c>
      <c r="J1628" s="128" t="s">
        <v>177</v>
      </c>
      <c r="K1628">
        <v>8</v>
      </c>
      <c r="L1628">
        <v>17</v>
      </c>
      <c r="M1628" s="128" t="s">
        <v>357</v>
      </c>
      <c r="N1628" s="128" t="s">
        <v>26</v>
      </c>
      <c r="O1628">
        <v>9</v>
      </c>
      <c r="P1628" s="128" t="s">
        <v>27</v>
      </c>
      <c r="Q1628">
        <v>1</v>
      </c>
      <c r="R1628" s="128" t="s">
        <v>28</v>
      </c>
      <c r="S1628">
        <v>1</v>
      </c>
      <c r="T1628" s="128" t="s">
        <v>29</v>
      </c>
      <c r="U1628">
        <v>10.83</v>
      </c>
      <c r="V1628">
        <v>6.28</v>
      </c>
    </row>
    <row r="1629" spans="1:22" x14ac:dyDescent="0.25">
      <c r="A1629" s="128" t="s">
        <v>4796</v>
      </c>
      <c r="B1629">
        <v>11</v>
      </c>
      <c r="C1629">
        <v>5</v>
      </c>
      <c r="D1629">
        <v>5</v>
      </c>
      <c r="E1629" s="128" t="s">
        <v>2402</v>
      </c>
      <c r="F1629" s="128" t="s">
        <v>24</v>
      </c>
      <c r="G1629">
        <v>271</v>
      </c>
      <c r="H1629" s="128" t="s">
        <v>4773</v>
      </c>
      <c r="I1629">
        <v>818</v>
      </c>
      <c r="J1629" s="128" t="s">
        <v>177</v>
      </c>
      <c r="K1629">
        <v>8</v>
      </c>
      <c r="L1629">
        <v>17</v>
      </c>
      <c r="M1629" s="128" t="s">
        <v>357</v>
      </c>
      <c r="N1629" s="128" t="s">
        <v>26</v>
      </c>
      <c r="O1629">
        <v>9</v>
      </c>
      <c r="P1629" s="128" t="s">
        <v>27</v>
      </c>
      <c r="Q1629">
        <v>1</v>
      </c>
      <c r="R1629" s="128" t="s">
        <v>28</v>
      </c>
      <c r="S1629">
        <v>7</v>
      </c>
      <c r="T1629" s="128" t="s">
        <v>35</v>
      </c>
      <c r="U1629">
        <v>30.62</v>
      </c>
      <c r="V1629">
        <v>19.170000000000002</v>
      </c>
    </row>
    <row r="1630" spans="1:22" x14ac:dyDescent="0.25">
      <c r="A1630" s="128" t="s">
        <v>4797</v>
      </c>
      <c r="B1630">
        <v>11</v>
      </c>
      <c r="C1630">
        <v>5</v>
      </c>
      <c r="D1630">
        <v>5</v>
      </c>
      <c r="E1630" s="128" t="s">
        <v>2402</v>
      </c>
      <c r="F1630" s="128" t="s">
        <v>24</v>
      </c>
      <c r="G1630">
        <v>271</v>
      </c>
      <c r="H1630" s="128" t="s">
        <v>4773</v>
      </c>
      <c r="I1630">
        <v>818</v>
      </c>
      <c r="J1630" s="128" t="s">
        <v>177</v>
      </c>
      <c r="K1630">
        <v>8</v>
      </c>
      <c r="L1630">
        <v>17</v>
      </c>
      <c r="M1630" s="128" t="s">
        <v>357</v>
      </c>
      <c r="N1630" s="128" t="s">
        <v>26</v>
      </c>
      <c r="O1630">
        <v>9</v>
      </c>
      <c r="P1630" s="128" t="s">
        <v>27</v>
      </c>
      <c r="Q1630">
        <v>1</v>
      </c>
      <c r="R1630" s="128" t="s">
        <v>28</v>
      </c>
      <c r="S1630">
        <v>8</v>
      </c>
      <c r="T1630" s="128" t="s">
        <v>36</v>
      </c>
      <c r="U1630">
        <v>38.67</v>
      </c>
      <c r="V1630">
        <v>24.18</v>
      </c>
    </row>
    <row r="1631" spans="1:22" x14ac:dyDescent="0.25">
      <c r="A1631" s="128" t="s">
        <v>4798</v>
      </c>
      <c r="B1631">
        <v>11</v>
      </c>
      <c r="C1631">
        <v>5</v>
      </c>
      <c r="D1631">
        <v>5</v>
      </c>
      <c r="E1631" s="128" t="s">
        <v>2402</v>
      </c>
      <c r="F1631" s="128" t="s">
        <v>24</v>
      </c>
      <c r="G1631">
        <v>270</v>
      </c>
      <c r="H1631" s="128" t="s">
        <v>4782</v>
      </c>
      <c r="I1631">
        <v>744</v>
      </c>
      <c r="J1631" s="128" t="s">
        <v>179</v>
      </c>
      <c r="K1631">
        <v>8</v>
      </c>
      <c r="L1631">
        <v>17</v>
      </c>
      <c r="M1631" s="128" t="s">
        <v>357</v>
      </c>
      <c r="N1631" s="128" t="s">
        <v>26</v>
      </c>
      <c r="O1631">
        <v>9</v>
      </c>
      <c r="P1631" s="128" t="s">
        <v>27</v>
      </c>
      <c r="Q1631">
        <v>1</v>
      </c>
      <c r="R1631" s="128" t="s">
        <v>28</v>
      </c>
      <c r="S1631">
        <v>3</v>
      </c>
      <c r="T1631" s="128" t="s">
        <v>31</v>
      </c>
      <c r="U1631">
        <v>4.59</v>
      </c>
      <c r="V1631">
        <v>3.35</v>
      </c>
    </row>
    <row r="1632" spans="1:22" x14ac:dyDescent="0.25">
      <c r="A1632" s="128" t="s">
        <v>4799</v>
      </c>
      <c r="B1632">
        <v>11</v>
      </c>
      <c r="C1632">
        <v>5</v>
      </c>
      <c r="D1632">
        <v>5</v>
      </c>
      <c r="E1632" s="128" t="s">
        <v>2402</v>
      </c>
      <c r="F1632" s="128" t="s">
        <v>24</v>
      </c>
      <c r="G1632">
        <v>270</v>
      </c>
      <c r="H1632" s="128" t="s">
        <v>4782</v>
      </c>
      <c r="I1632">
        <v>744</v>
      </c>
      <c r="J1632" s="128" t="s">
        <v>179</v>
      </c>
      <c r="K1632">
        <v>8</v>
      </c>
      <c r="L1632">
        <v>17</v>
      </c>
      <c r="M1632" s="128" t="s">
        <v>357</v>
      </c>
      <c r="N1632" s="128" t="s">
        <v>26</v>
      </c>
      <c r="O1632">
        <v>9</v>
      </c>
      <c r="P1632" s="128" t="s">
        <v>27</v>
      </c>
      <c r="Q1632">
        <v>1</v>
      </c>
      <c r="R1632" s="128" t="s">
        <v>28</v>
      </c>
      <c r="S1632">
        <v>4</v>
      </c>
      <c r="T1632" s="128" t="s">
        <v>32</v>
      </c>
      <c r="U1632">
        <v>5.27</v>
      </c>
      <c r="V1632">
        <v>4.28</v>
      </c>
    </row>
    <row r="1633" spans="1:22" x14ac:dyDescent="0.25">
      <c r="A1633" s="128" t="s">
        <v>4800</v>
      </c>
      <c r="B1633">
        <v>11</v>
      </c>
      <c r="C1633">
        <v>5</v>
      </c>
      <c r="D1633">
        <v>5</v>
      </c>
      <c r="E1633" s="128" t="s">
        <v>2402</v>
      </c>
      <c r="F1633" s="128" t="s">
        <v>24</v>
      </c>
      <c r="G1633">
        <v>270</v>
      </c>
      <c r="H1633" s="128" t="s">
        <v>4782</v>
      </c>
      <c r="I1633">
        <v>744</v>
      </c>
      <c r="J1633" s="128" t="s">
        <v>179</v>
      </c>
      <c r="K1633">
        <v>8</v>
      </c>
      <c r="L1633">
        <v>17</v>
      </c>
      <c r="M1633" s="128" t="s">
        <v>357</v>
      </c>
      <c r="N1633" s="128" t="s">
        <v>26</v>
      </c>
      <c r="O1633">
        <v>9</v>
      </c>
      <c r="P1633" s="128" t="s">
        <v>27</v>
      </c>
      <c r="Q1633">
        <v>1</v>
      </c>
      <c r="R1633" s="128" t="s">
        <v>28</v>
      </c>
      <c r="S1633">
        <v>6</v>
      </c>
      <c r="T1633" s="128" t="s">
        <v>34</v>
      </c>
      <c r="U1633">
        <v>3.23</v>
      </c>
      <c r="V1633">
        <v>2.88</v>
      </c>
    </row>
    <row r="1634" spans="1:22" x14ac:dyDescent="0.25">
      <c r="A1634" s="128" t="s">
        <v>4801</v>
      </c>
      <c r="B1634">
        <v>11</v>
      </c>
      <c r="C1634">
        <v>5</v>
      </c>
      <c r="D1634">
        <v>5</v>
      </c>
      <c r="E1634" s="128" t="s">
        <v>2402</v>
      </c>
      <c r="F1634" s="128" t="s">
        <v>24</v>
      </c>
      <c r="G1634">
        <v>270</v>
      </c>
      <c r="H1634" s="128" t="s">
        <v>4782</v>
      </c>
      <c r="I1634">
        <v>744</v>
      </c>
      <c r="J1634" s="128" t="s">
        <v>179</v>
      </c>
      <c r="K1634">
        <v>8</v>
      </c>
      <c r="L1634">
        <v>17</v>
      </c>
      <c r="M1634" s="128" t="s">
        <v>357</v>
      </c>
      <c r="N1634" s="128" t="s">
        <v>26</v>
      </c>
      <c r="O1634">
        <v>9</v>
      </c>
      <c r="P1634" s="128" t="s">
        <v>27</v>
      </c>
      <c r="Q1634">
        <v>1</v>
      </c>
      <c r="R1634" s="128" t="s">
        <v>28</v>
      </c>
      <c r="S1634">
        <v>2</v>
      </c>
      <c r="T1634" s="128" t="s">
        <v>30</v>
      </c>
      <c r="U1634">
        <v>3.24</v>
      </c>
      <c r="V1634">
        <v>3.5</v>
      </c>
    </row>
    <row r="1635" spans="1:22" x14ac:dyDescent="0.25">
      <c r="A1635" s="128" t="s">
        <v>4802</v>
      </c>
      <c r="B1635">
        <v>11</v>
      </c>
      <c r="C1635">
        <v>5</v>
      </c>
      <c r="D1635">
        <v>5</v>
      </c>
      <c r="E1635" s="128" t="s">
        <v>2402</v>
      </c>
      <c r="F1635" s="128" t="s">
        <v>24</v>
      </c>
      <c r="G1635">
        <v>270</v>
      </c>
      <c r="H1635" s="128" t="s">
        <v>4782</v>
      </c>
      <c r="I1635">
        <v>744</v>
      </c>
      <c r="J1635" s="128" t="s">
        <v>179</v>
      </c>
      <c r="K1635">
        <v>8</v>
      </c>
      <c r="L1635">
        <v>17</v>
      </c>
      <c r="M1635" s="128" t="s">
        <v>357</v>
      </c>
      <c r="N1635" s="128" t="s">
        <v>26</v>
      </c>
      <c r="O1635">
        <v>9</v>
      </c>
      <c r="P1635" s="128" t="s">
        <v>27</v>
      </c>
      <c r="Q1635">
        <v>1</v>
      </c>
      <c r="R1635" s="128" t="s">
        <v>28</v>
      </c>
      <c r="S1635">
        <v>5</v>
      </c>
      <c r="T1635" s="128" t="s">
        <v>33</v>
      </c>
      <c r="U1635">
        <v>1.8</v>
      </c>
      <c r="V1635">
        <v>2.29</v>
      </c>
    </row>
    <row r="1636" spans="1:22" x14ac:dyDescent="0.25">
      <c r="A1636" s="128" t="s">
        <v>4803</v>
      </c>
      <c r="B1636">
        <v>11</v>
      </c>
      <c r="C1636">
        <v>5</v>
      </c>
      <c r="D1636">
        <v>5</v>
      </c>
      <c r="E1636" s="128" t="s">
        <v>2402</v>
      </c>
      <c r="F1636" s="128" t="s">
        <v>24</v>
      </c>
      <c r="G1636">
        <v>270</v>
      </c>
      <c r="H1636" s="128" t="s">
        <v>4782</v>
      </c>
      <c r="I1636">
        <v>744</v>
      </c>
      <c r="J1636" s="128" t="s">
        <v>179</v>
      </c>
      <c r="K1636">
        <v>8</v>
      </c>
      <c r="L1636">
        <v>17</v>
      </c>
      <c r="M1636" s="128" t="s">
        <v>357</v>
      </c>
      <c r="N1636" s="128" t="s">
        <v>26</v>
      </c>
      <c r="O1636">
        <v>9</v>
      </c>
      <c r="P1636" s="128" t="s">
        <v>27</v>
      </c>
      <c r="Q1636">
        <v>1</v>
      </c>
      <c r="R1636" s="128" t="s">
        <v>28</v>
      </c>
      <c r="S1636">
        <v>1</v>
      </c>
      <c r="T1636" s="128" t="s">
        <v>29</v>
      </c>
      <c r="U1636">
        <v>7.11</v>
      </c>
      <c r="V1636">
        <v>5.05</v>
      </c>
    </row>
    <row r="1637" spans="1:22" x14ac:dyDescent="0.25">
      <c r="A1637" s="128" t="s">
        <v>4804</v>
      </c>
      <c r="B1637">
        <v>11</v>
      </c>
      <c r="C1637">
        <v>5</v>
      </c>
      <c r="D1637">
        <v>5</v>
      </c>
      <c r="E1637" s="128" t="s">
        <v>2402</v>
      </c>
      <c r="F1637" s="128" t="s">
        <v>24</v>
      </c>
      <c r="G1637">
        <v>270</v>
      </c>
      <c r="H1637" s="128" t="s">
        <v>4782</v>
      </c>
      <c r="I1637">
        <v>744</v>
      </c>
      <c r="J1637" s="128" t="s">
        <v>179</v>
      </c>
      <c r="K1637">
        <v>8</v>
      </c>
      <c r="L1637">
        <v>17</v>
      </c>
      <c r="M1637" s="128" t="s">
        <v>357</v>
      </c>
      <c r="N1637" s="128" t="s">
        <v>26</v>
      </c>
      <c r="O1637">
        <v>9</v>
      </c>
      <c r="P1637" s="128" t="s">
        <v>27</v>
      </c>
      <c r="Q1637">
        <v>1</v>
      </c>
      <c r="R1637" s="128" t="s">
        <v>28</v>
      </c>
      <c r="S1637">
        <v>7</v>
      </c>
      <c r="T1637" s="128" t="s">
        <v>35</v>
      </c>
      <c r="U1637">
        <v>19.98</v>
      </c>
      <c r="V1637">
        <v>14.19</v>
      </c>
    </row>
    <row r="1638" spans="1:22" x14ac:dyDescent="0.25">
      <c r="A1638" s="128" t="s">
        <v>4805</v>
      </c>
      <c r="B1638">
        <v>11</v>
      </c>
      <c r="C1638">
        <v>5</v>
      </c>
      <c r="D1638">
        <v>5</v>
      </c>
      <c r="E1638" s="128" t="s">
        <v>2402</v>
      </c>
      <c r="F1638" s="128" t="s">
        <v>24</v>
      </c>
      <c r="G1638">
        <v>270</v>
      </c>
      <c r="H1638" s="128" t="s">
        <v>4782</v>
      </c>
      <c r="I1638">
        <v>744</v>
      </c>
      <c r="J1638" s="128" t="s">
        <v>179</v>
      </c>
      <c r="K1638">
        <v>8</v>
      </c>
      <c r="L1638">
        <v>17</v>
      </c>
      <c r="M1638" s="128" t="s">
        <v>357</v>
      </c>
      <c r="N1638" s="128" t="s">
        <v>26</v>
      </c>
      <c r="O1638">
        <v>9</v>
      </c>
      <c r="P1638" s="128" t="s">
        <v>27</v>
      </c>
      <c r="Q1638">
        <v>1</v>
      </c>
      <c r="R1638" s="128" t="s">
        <v>28</v>
      </c>
      <c r="S1638">
        <v>8</v>
      </c>
      <c r="T1638" s="128" t="s">
        <v>36</v>
      </c>
      <c r="U1638">
        <v>25.25</v>
      </c>
      <c r="V1638">
        <v>17.52</v>
      </c>
    </row>
    <row r="1639" spans="1:22" x14ac:dyDescent="0.25">
      <c r="A1639" s="128" t="s">
        <v>3631</v>
      </c>
      <c r="B1639">
        <v>12</v>
      </c>
      <c r="C1639">
        <v>6</v>
      </c>
      <c r="D1639">
        <v>5</v>
      </c>
      <c r="E1639" s="128" t="s">
        <v>2402</v>
      </c>
      <c r="F1639" s="128" t="s">
        <v>24</v>
      </c>
      <c r="G1639">
        <v>269</v>
      </c>
      <c r="H1639" s="128" t="s">
        <v>25</v>
      </c>
      <c r="I1639">
        <v>1562</v>
      </c>
      <c r="J1639" s="128" t="s">
        <v>3302</v>
      </c>
      <c r="K1639">
        <v>8</v>
      </c>
      <c r="L1639">
        <v>17</v>
      </c>
      <c r="M1639" s="128" t="s">
        <v>357</v>
      </c>
      <c r="N1639" s="128" t="s">
        <v>26</v>
      </c>
      <c r="O1639">
        <v>9</v>
      </c>
      <c r="P1639" s="128" t="s">
        <v>27</v>
      </c>
      <c r="Q1639">
        <v>1</v>
      </c>
      <c r="R1639" s="128" t="s">
        <v>28</v>
      </c>
      <c r="S1639">
        <v>3</v>
      </c>
      <c r="T1639" s="128" t="s">
        <v>31</v>
      </c>
      <c r="U1639">
        <v>5.44</v>
      </c>
      <c r="V1639">
        <v>3.74</v>
      </c>
    </row>
    <row r="1640" spans="1:22" x14ac:dyDescent="0.25">
      <c r="A1640" s="128" t="s">
        <v>3632</v>
      </c>
      <c r="B1640">
        <v>12</v>
      </c>
      <c r="C1640">
        <v>6</v>
      </c>
      <c r="D1640">
        <v>5</v>
      </c>
      <c r="E1640" s="128" t="s">
        <v>2402</v>
      </c>
      <c r="F1640" s="128" t="s">
        <v>24</v>
      </c>
      <c r="G1640">
        <v>269</v>
      </c>
      <c r="H1640" s="128" t="s">
        <v>25</v>
      </c>
      <c r="I1640">
        <v>1562</v>
      </c>
      <c r="J1640" s="128" t="s">
        <v>3302</v>
      </c>
      <c r="K1640">
        <v>8</v>
      </c>
      <c r="L1640">
        <v>17</v>
      </c>
      <c r="M1640" s="128" t="s">
        <v>357</v>
      </c>
      <c r="N1640" s="128" t="s">
        <v>26</v>
      </c>
      <c r="O1640">
        <v>9</v>
      </c>
      <c r="P1640" s="128" t="s">
        <v>27</v>
      </c>
      <c r="Q1640">
        <v>1</v>
      </c>
      <c r="R1640" s="128" t="s">
        <v>28</v>
      </c>
      <c r="S1640">
        <v>4</v>
      </c>
      <c r="T1640" s="128" t="s">
        <v>32</v>
      </c>
      <c r="U1640">
        <v>6.73</v>
      </c>
      <c r="V1640">
        <v>5.42</v>
      </c>
    </row>
    <row r="1641" spans="1:22" x14ac:dyDescent="0.25">
      <c r="A1641" s="128" t="s">
        <v>3633</v>
      </c>
      <c r="B1641">
        <v>12</v>
      </c>
      <c r="C1641">
        <v>6</v>
      </c>
      <c r="D1641">
        <v>5</v>
      </c>
      <c r="E1641" s="128" t="s">
        <v>2402</v>
      </c>
      <c r="F1641" s="128" t="s">
        <v>24</v>
      </c>
      <c r="G1641">
        <v>269</v>
      </c>
      <c r="H1641" s="128" t="s">
        <v>25</v>
      </c>
      <c r="I1641">
        <v>1562</v>
      </c>
      <c r="J1641" s="128" t="s">
        <v>3302</v>
      </c>
      <c r="K1641">
        <v>8</v>
      </c>
      <c r="L1641">
        <v>17</v>
      </c>
      <c r="M1641" s="128" t="s">
        <v>357</v>
      </c>
      <c r="N1641" s="128" t="s">
        <v>26</v>
      </c>
      <c r="O1641">
        <v>9</v>
      </c>
      <c r="P1641" s="128" t="s">
        <v>27</v>
      </c>
      <c r="Q1641">
        <v>1</v>
      </c>
      <c r="R1641" s="128" t="s">
        <v>28</v>
      </c>
      <c r="S1641">
        <v>6</v>
      </c>
      <c r="T1641" s="128" t="s">
        <v>34</v>
      </c>
      <c r="U1641">
        <v>3.93</v>
      </c>
      <c r="V1641">
        <v>3.45</v>
      </c>
    </row>
    <row r="1642" spans="1:22" x14ac:dyDescent="0.25">
      <c r="A1642" s="128" t="s">
        <v>3634</v>
      </c>
      <c r="B1642">
        <v>12</v>
      </c>
      <c r="C1642">
        <v>6</v>
      </c>
      <c r="D1642">
        <v>5</v>
      </c>
      <c r="E1642" s="128" t="s">
        <v>2402</v>
      </c>
      <c r="F1642" s="128" t="s">
        <v>24</v>
      </c>
      <c r="G1642">
        <v>269</v>
      </c>
      <c r="H1642" s="128" t="s">
        <v>25</v>
      </c>
      <c r="I1642">
        <v>1562</v>
      </c>
      <c r="J1642" s="128" t="s">
        <v>3302</v>
      </c>
      <c r="K1642">
        <v>8</v>
      </c>
      <c r="L1642">
        <v>17</v>
      </c>
      <c r="M1642" s="128" t="s">
        <v>357</v>
      </c>
      <c r="N1642" s="128" t="s">
        <v>26</v>
      </c>
      <c r="O1642">
        <v>9</v>
      </c>
      <c r="P1642" s="128" t="s">
        <v>27</v>
      </c>
      <c r="Q1642">
        <v>1</v>
      </c>
      <c r="R1642" s="128" t="s">
        <v>28</v>
      </c>
      <c r="S1642">
        <v>2</v>
      </c>
      <c r="T1642" s="128" t="s">
        <v>30</v>
      </c>
      <c r="U1642">
        <v>4.6399999999999997</v>
      </c>
      <c r="V1642">
        <v>4.79</v>
      </c>
    </row>
    <row r="1643" spans="1:22" x14ac:dyDescent="0.25">
      <c r="A1643" s="128" t="s">
        <v>3635</v>
      </c>
      <c r="B1643">
        <v>12</v>
      </c>
      <c r="C1643">
        <v>6</v>
      </c>
      <c r="D1643">
        <v>5</v>
      </c>
      <c r="E1643" s="128" t="s">
        <v>2402</v>
      </c>
      <c r="F1643" s="128" t="s">
        <v>24</v>
      </c>
      <c r="G1643">
        <v>269</v>
      </c>
      <c r="H1643" s="128" t="s">
        <v>25</v>
      </c>
      <c r="I1643">
        <v>1562</v>
      </c>
      <c r="J1643" s="128" t="s">
        <v>3302</v>
      </c>
      <c r="K1643">
        <v>8</v>
      </c>
      <c r="L1643">
        <v>17</v>
      </c>
      <c r="M1643" s="128" t="s">
        <v>357</v>
      </c>
      <c r="N1643" s="128" t="s">
        <v>26</v>
      </c>
      <c r="O1643">
        <v>9</v>
      </c>
      <c r="P1643" s="128" t="s">
        <v>27</v>
      </c>
      <c r="Q1643">
        <v>1</v>
      </c>
      <c r="R1643" s="128" t="s">
        <v>28</v>
      </c>
      <c r="S1643">
        <v>5</v>
      </c>
      <c r="T1643" s="128" t="s">
        <v>33</v>
      </c>
      <c r="U1643">
        <v>2.48</v>
      </c>
      <c r="V1643">
        <v>2.84</v>
      </c>
    </row>
    <row r="1644" spans="1:22" x14ac:dyDescent="0.25">
      <c r="A1644" s="128" t="s">
        <v>3636</v>
      </c>
      <c r="B1644">
        <v>12</v>
      </c>
      <c r="C1644">
        <v>6</v>
      </c>
      <c r="D1644">
        <v>5</v>
      </c>
      <c r="E1644" s="128" t="s">
        <v>2402</v>
      </c>
      <c r="F1644" s="128" t="s">
        <v>24</v>
      </c>
      <c r="G1644">
        <v>269</v>
      </c>
      <c r="H1644" s="128" t="s">
        <v>25</v>
      </c>
      <c r="I1644">
        <v>1562</v>
      </c>
      <c r="J1644" s="128" t="s">
        <v>3302</v>
      </c>
      <c r="K1644">
        <v>8</v>
      </c>
      <c r="L1644">
        <v>17</v>
      </c>
      <c r="M1644" s="128" t="s">
        <v>357</v>
      </c>
      <c r="N1644" s="128" t="s">
        <v>26</v>
      </c>
      <c r="O1644">
        <v>9</v>
      </c>
      <c r="P1644" s="128" t="s">
        <v>27</v>
      </c>
      <c r="Q1644">
        <v>1</v>
      </c>
      <c r="R1644" s="128" t="s">
        <v>28</v>
      </c>
      <c r="S1644">
        <v>1</v>
      </c>
      <c r="T1644" s="128" t="s">
        <v>29</v>
      </c>
      <c r="U1644">
        <v>9.06</v>
      </c>
      <c r="V1644">
        <v>6.02</v>
      </c>
    </row>
    <row r="1645" spans="1:22" x14ac:dyDescent="0.25">
      <c r="A1645" s="128" t="s">
        <v>3637</v>
      </c>
      <c r="B1645">
        <v>12</v>
      </c>
      <c r="C1645">
        <v>6</v>
      </c>
      <c r="D1645">
        <v>5</v>
      </c>
      <c r="E1645" s="128" t="s">
        <v>2402</v>
      </c>
      <c r="F1645" s="128" t="s">
        <v>24</v>
      </c>
      <c r="G1645">
        <v>269</v>
      </c>
      <c r="H1645" s="128" t="s">
        <v>25</v>
      </c>
      <c r="I1645">
        <v>1562</v>
      </c>
      <c r="J1645" s="128" t="s">
        <v>3302</v>
      </c>
      <c r="K1645">
        <v>8</v>
      </c>
      <c r="L1645">
        <v>17</v>
      </c>
      <c r="M1645" s="128" t="s">
        <v>357</v>
      </c>
      <c r="N1645" s="128" t="s">
        <v>26</v>
      </c>
      <c r="O1645">
        <v>9</v>
      </c>
      <c r="P1645" s="128" t="s">
        <v>27</v>
      </c>
      <c r="Q1645">
        <v>1</v>
      </c>
      <c r="R1645" s="128" t="s">
        <v>28</v>
      </c>
      <c r="S1645">
        <v>7</v>
      </c>
      <c r="T1645" s="128" t="s">
        <v>35</v>
      </c>
      <c r="U1645">
        <v>25.55</v>
      </c>
      <c r="V1645">
        <v>17.79</v>
      </c>
    </row>
    <row r="1646" spans="1:22" x14ac:dyDescent="0.25">
      <c r="A1646" s="128" t="s">
        <v>3638</v>
      </c>
      <c r="B1646">
        <v>12</v>
      </c>
      <c r="C1646">
        <v>6</v>
      </c>
      <c r="D1646">
        <v>5</v>
      </c>
      <c r="E1646" s="128" t="s">
        <v>2402</v>
      </c>
      <c r="F1646" s="128" t="s">
        <v>24</v>
      </c>
      <c r="G1646">
        <v>269</v>
      </c>
      <c r="H1646" s="128" t="s">
        <v>25</v>
      </c>
      <c r="I1646">
        <v>1562</v>
      </c>
      <c r="J1646" s="128" t="s">
        <v>3302</v>
      </c>
      <c r="K1646">
        <v>8</v>
      </c>
      <c r="L1646">
        <v>17</v>
      </c>
      <c r="M1646" s="128" t="s">
        <v>357</v>
      </c>
      <c r="N1646" s="128" t="s">
        <v>26</v>
      </c>
      <c r="O1646">
        <v>9</v>
      </c>
      <c r="P1646" s="128" t="s">
        <v>27</v>
      </c>
      <c r="Q1646">
        <v>1</v>
      </c>
      <c r="R1646" s="128" t="s">
        <v>28</v>
      </c>
      <c r="S1646">
        <v>8</v>
      </c>
      <c r="T1646" s="128" t="s">
        <v>36</v>
      </c>
      <c r="U1646">
        <v>32.28</v>
      </c>
      <c r="V1646">
        <v>22.3</v>
      </c>
    </row>
    <row r="1647" spans="1:22" x14ac:dyDescent="0.25">
      <c r="A1647" s="128" t="s">
        <v>4806</v>
      </c>
      <c r="B1647">
        <v>12</v>
      </c>
      <c r="C1647">
        <v>6</v>
      </c>
      <c r="D1647">
        <v>5</v>
      </c>
      <c r="E1647" s="128" t="s">
        <v>2402</v>
      </c>
      <c r="F1647" s="128" t="s">
        <v>24</v>
      </c>
      <c r="G1647">
        <v>271</v>
      </c>
      <c r="H1647" s="128" t="s">
        <v>4773</v>
      </c>
      <c r="I1647">
        <v>818</v>
      </c>
      <c r="J1647" s="128" t="s">
        <v>177</v>
      </c>
      <c r="K1647">
        <v>8</v>
      </c>
      <c r="L1647">
        <v>17</v>
      </c>
      <c r="M1647" s="128" t="s">
        <v>357</v>
      </c>
      <c r="N1647" s="128" t="s">
        <v>26</v>
      </c>
      <c r="O1647">
        <v>9</v>
      </c>
      <c r="P1647" s="128" t="s">
        <v>27</v>
      </c>
      <c r="Q1647">
        <v>1</v>
      </c>
      <c r="R1647" s="128" t="s">
        <v>28</v>
      </c>
      <c r="S1647">
        <v>3</v>
      </c>
      <c r="T1647" s="128" t="s">
        <v>31</v>
      </c>
      <c r="U1647">
        <v>6.21</v>
      </c>
      <c r="V1647">
        <v>3.91</v>
      </c>
    </row>
    <row r="1648" spans="1:22" x14ac:dyDescent="0.25">
      <c r="A1648" s="128" t="s">
        <v>4807</v>
      </c>
      <c r="B1648">
        <v>12</v>
      </c>
      <c r="C1648">
        <v>6</v>
      </c>
      <c r="D1648">
        <v>5</v>
      </c>
      <c r="E1648" s="128" t="s">
        <v>2402</v>
      </c>
      <c r="F1648" s="128" t="s">
        <v>24</v>
      </c>
      <c r="G1648">
        <v>271</v>
      </c>
      <c r="H1648" s="128" t="s">
        <v>4773</v>
      </c>
      <c r="I1648">
        <v>818</v>
      </c>
      <c r="J1648" s="128" t="s">
        <v>177</v>
      </c>
      <c r="K1648">
        <v>8</v>
      </c>
      <c r="L1648">
        <v>17</v>
      </c>
      <c r="M1648" s="128" t="s">
        <v>357</v>
      </c>
      <c r="N1648" s="128" t="s">
        <v>26</v>
      </c>
      <c r="O1648">
        <v>9</v>
      </c>
      <c r="P1648" s="128" t="s">
        <v>27</v>
      </c>
      <c r="Q1648">
        <v>1</v>
      </c>
      <c r="R1648" s="128" t="s">
        <v>28</v>
      </c>
      <c r="S1648">
        <v>4</v>
      </c>
      <c r="T1648" s="128" t="s">
        <v>32</v>
      </c>
      <c r="U1648">
        <v>8.0500000000000007</v>
      </c>
      <c r="V1648">
        <v>5.98</v>
      </c>
    </row>
    <row r="1649" spans="1:22" x14ac:dyDescent="0.25">
      <c r="A1649" s="128" t="s">
        <v>4808</v>
      </c>
      <c r="B1649">
        <v>12</v>
      </c>
      <c r="C1649">
        <v>6</v>
      </c>
      <c r="D1649">
        <v>5</v>
      </c>
      <c r="E1649" s="128" t="s">
        <v>2402</v>
      </c>
      <c r="F1649" s="128" t="s">
        <v>24</v>
      </c>
      <c r="G1649">
        <v>271</v>
      </c>
      <c r="H1649" s="128" t="s">
        <v>4773</v>
      </c>
      <c r="I1649">
        <v>818</v>
      </c>
      <c r="J1649" s="128" t="s">
        <v>177</v>
      </c>
      <c r="K1649">
        <v>8</v>
      </c>
      <c r="L1649">
        <v>17</v>
      </c>
      <c r="M1649" s="128" t="s">
        <v>357</v>
      </c>
      <c r="N1649" s="128" t="s">
        <v>26</v>
      </c>
      <c r="O1649">
        <v>9</v>
      </c>
      <c r="P1649" s="128" t="s">
        <v>27</v>
      </c>
      <c r="Q1649">
        <v>1</v>
      </c>
      <c r="R1649" s="128" t="s">
        <v>28</v>
      </c>
      <c r="S1649">
        <v>6</v>
      </c>
      <c r="T1649" s="128" t="s">
        <v>34</v>
      </c>
      <c r="U1649">
        <v>4.57</v>
      </c>
      <c r="V1649">
        <v>3.78</v>
      </c>
    </row>
    <row r="1650" spans="1:22" x14ac:dyDescent="0.25">
      <c r="A1650" s="128" t="s">
        <v>4809</v>
      </c>
      <c r="B1650">
        <v>12</v>
      </c>
      <c r="C1650">
        <v>6</v>
      </c>
      <c r="D1650">
        <v>5</v>
      </c>
      <c r="E1650" s="128" t="s">
        <v>2402</v>
      </c>
      <c r="F1650" s="128" t="s">
        <v>24</v>
      </c>
      <c r="G1650">
        <v>271</v>
      </c>
      <c r="H1650" s="128" t="s">
        <v>4773</v>
      </c>
      <c r="I1650">
        <v>818</v>
      </c>
      <c r="J1650" s="128" t="s">
        <v>177</v>
      </c>
      <c r="K1650">
        <v>8</v>
      </c>
      <c r="L1650">
        <v>17</v>
      </c>
      <c r="M1650" s="128" t="s">
        <v>357</v>
      </c>
      <c r="N1650" s="128" t="s">
        <v>26</v>
      </c>
      <c r="O1650">
        <v>9</v>
      </c>
      <c r="P1650" s="128" t="s">
        <v>27</v>
      </c>
      <c r="Q1650">
        <v>1</v>
      </c>
      <c r="R1650" s="128" t="s">
        <v>28</v>
      </c>
      <c r="S1650">
        <v>2</v>
      </c>
      <c r="T1650" s="128" t="s">
        <v>30</v>
      </c>
      <c r="U1650">
        <v>5.91</v>
      </c>
      <c r="V1650">
        <v>5.41</v>
      </c>
    </row>
    <row r="1651" spans="1:22" x14ac:dyDescent="0.25">
      <c r="A1651" s="128" t="s">
        <v>4810</v>
      </c>
      <c r="B1651">
        <v>12</v>
      </c>
      <c r="C1651">
        <v>6</v>
      </c>
      <c r="D1651">
        <v>5</v>
      </c>
      <c r="E1651" s="128" t="s">
        <v>2402</v>
      </c>
      <c r="F1651" s="128" t="s">
        <v>24</v>
      </c>
      <c r="G1651">
        <v>271</v>
      </c>
      <c r="H1651" s="128" t="s">
        <v>4773</v>
      </c>
      <c r="I1651">
        <v>818</v>
      </c>
      <c r="J1651" s="128" t="s">
        <v>177</v>
      </c>
      <c r="K1651">
        <v>8</v>
      </c>
      <c r="L1651">
        <v>17</v>
      </c>
      <c r="M1651" s="128" t="s">
        <v>357</v>
      </c>
      <c r="N1651" s="128" t="s">
        <v>26</v>
      </c>
      <c r="O1651">
        <v>9</v>
      </c>
      <c r="P1651" s="128" t="s">
        <v>27</v>
      </c>
      <c r="Q1651">
        <v>1</v>
      </c>
      <c r="R1651" s="128" t="s">
        <v>28</v>
      </c>
      <c r="S1651">
        <v>5</v>
      </c>
      <c r="T1651" s="128" t="s">
        <v>33</v>
      </c>
      <c r="U1651">
        <v>3.11</v>
      </c>
      <c r="V1651">
        <v>3.13</v>
      </c>
    </row>
    <row r="1652" spans="1:22" x14ac:dyDescent="0.25">
      <c r="A1652" s="128" t="s">
        <v>4811</v>
      </c>
      <c r="B1652">
        <v>12</v>
      </c>
      <c r="C1652">
        <v>6</v>
      </c>
      <c r="D1652">
        <v>5</v>
      </c>
      <c r="E1652" s="128" t="s">
        <v>2402</v>
      </c>
      <c r="F1652" s="128" t="s">
        <v>24</v>
      </c>
      <c r="G1652">
        <v>271</v>
      </c>
      <c r="H1652" s="128" t="s">
        <v>4773</v>
      </c>
      <c r="I1652">
        <v>818</v>
      </c>
      <c r="J1652" s="128" t="s">
        <v>177</v>
      </c>
      <c r="K1652">
        <v>8</v>
      </c>
      <c r="L1652">
        <v>17</v>
      </c>
      <c r="M1652" s="128" t="s">
        <v>357</v>
      </c>
      <c r="N1652" s="128" t="s">
        <v>26</v>
      </c>
      <c r="O1652">
        <v>9</v>
      </c>
      <c r="P1652" s="128" t="s">
        <v>27</v>
      </c>
      <c r="Q1652">
        <v>1</v>
      </c>
      <c r="R1652" s="128" t="s">
        <v>28</v>
      </c>
      <c r="S1652">
        <v>1</v>
      </c>
      <c r="T1652" s="128" t="s">
        <v>29</v>
      </c>
      <c r="U1652">
        <v>10.83</v>
      </c>
      <c r="V1652">
        <v>6.28</v>
      </c>
    </row>
    <row r="1653" spans="1:22" x14ac:dyDescent="0.25">
      <c r="A1653" s="128" t="s">
        <v>4812</v>
      </c>
      <c r="B1653">
        <v>12</v>
      </c>
      <c r="C1653">
        <v>6</v>
      </c>
      <c r="D1653">
        <v>5</v>
      </c>
      <c r="E1653" s="128" t="s">
        <v>2402</v>
      </c>
      <c r="F1653" s="128" t="s">
        <v>24</v>
      </c>
      <c r="G1653">
        <v>271</v>
      </c>
      <c r="H1653" s="128" t="s">
        <v>4773</v>
      </c>
      <c r="I1653">
        <v>818</v>
      </c>
      <c r="J1653" s="128" t="s">
        <v>177</v>
      </c>
      <c r="K1653">
        <v>8</v>
      </c>
      <c r="L1653">
        <v>17</v>
      </c>
      <c r="M1653" s="128" t="s">
        <v>357</v>
      </c>
      <c r="N1653" s="128" t="s">
        <v>26</v>
      </c>
      <c r="O1653">
        <v>9</v>
      </c>
      <c r="P1653" s="128" t="s">
        <v>27</v>
      </c>
      <c r="Q1653">
        <v>1</v>
      </c>
      <c r="R1653" s="128" t="s">
        <v>28</v>
      </c>
      <c r="S1653">
        <v>7</v>
      </c>
      <c r="T1653" s="128" t="s">
        <v>35</v>
      </c>
      <c r="U1653">
        <v>30.62</v>
      </c>
      <c r="V1653">
        <v>19.170000000000002</v>
      </c>
    </row>
    <row r="1654" spans="1:22" x14ac:dyDescent="0.25">
      <c r="A1654" s="128" t="s">
        <v>4813</v>
      </c>
      <c r="B1654">
        <v>12</v>
      </c>
      <c r="C1654">
        <v>6</v>
      </c>
      <c r="D1654">
        <v>5</v>
      </c>
      <c r="E1654" s="128" t="s">
        <v>2402</v>
      </c>
      <c r="F1654" s="128" t="s">
        <v>24</v>
      </c>
      <c r="G1654">
        <v>271</v>
      </c>
      <c r="H1654" s="128" t="s">
        <v>4773</v>
      </c>
      <c r="I1654">
        <v>818</v>
      </c>
      <c r="J1654" s="128" t="s">
        <v>177</v>
      </c>
      <c r="K1654">
        <v>8</v>
      </c>
      <c r="L1654">
        <v>17</v>
      </c>
      <c r="M1654" s="128" t="s">
        <v>357</v>
      </c>
      <c r="N1654" s="128" t="s">
        <v>26</v>
      </c>
      <c r="O1654">
        <v>9</v>
      </c>
      <c r="P1654" s="128" t="s">
        <v>27</v>
      </c>
      <c r="Q1654">
        <v>1</v>
      </c>
      <c r="R1654" s="128" t="s">
        <v>28</v>
      </c>
      <c r="S1654">
        <v>8</v>
      </c>
      <c r="T1654" s="128" t="s">
        <v>36</v>
      </c>
      <c r="U1654">
        <v>38.67</v>
      </c>
      <c r="V1654">
        <v>24.18</v>
      </c>
    </row>
    <row r="1655" spans="1:22" x14ac:dyDescent="0.25">
      <c r="A1655" s="128" t="s">
        <v>4814</v>
      </c>
      <c r="B1655">
        <v>12</v>
      </c>
      <c r="C1655">
        <v>6</v>
      </c>
      <c r="D1655">
        <v>5</v>
      </c>
      <c r="E1655" s="128" t="s">
        <v>2402</v>
      </c>
      <c r="F1655" s="128" t="s">
        <v>24</v>
      </c>
      <c r="G1655">
        <v>270</v>
      </c>
      <c r="H1655" s="128" t="s">
        <v>4782</v>
      </c>
      <c r="I1655">
        <v>744</v>
      </c>
      <c r="J1655" s="128" t="s">
        <v>179</v>
      </c>
      <c r="K1655">
        <v>8</v>
      </c>
      <c r="L1655">
        <v>17</v>
      </c>
      <c r="M1655" s="128" t="s">
        <v>357</v>
      </c>
      <c r="N1655" s="128" t="s">
        <v>26</v>
      </c>
      <c r="O1655">
        <v>9</v>
      </c>
      <c r="P1655" s="128" t="s">
        <v>27</v>
      </c>
      <c r="Q1655">
        <v>1</v>
      </c>
      <c r="R1655" s="128" t="s">
        <v>28</v>
      </c>
      <c r="S1655">
        <v>3</v>
      </c>
      <c r="T1655" s="128" t="s">
        <v>31</v>
      </c>
      <c r="U1655">
        <v>4.59</v>
      </c>
      <c r="V1655">
        <v>3.35</v>
      </c>
    </row>
    <row r="1656" spans="1:22" x14ac:dyDescent="0.25">
      <c r="A1656" s="128" t="s">
        <v>4815</v>
      </c>
      <c r="B1656">
        <v>12</v>
      </c>
      <c r="C1656">
        <v>6</v>
      </c>
      <c r="D1656">
        <v>5</v>
      </c>
      <c r="E1656" s="128" t="s">
        <v>2402</v>
      </c>
      <c r="F1656" s="128" t="s">
        <v>24</v>
      </c>
      <c r="G1656">
        <v>270</v>
      </c>
      <c r="H1656" s="128" t="s">
        <v>4782</v>
      </c>
      <c r="I1656">
        <v>744</v>
      </c>
      <c r="J1656" s="128" t="s">
        <v>179</v>
      </c>
      <c r="K1656">
        <v>8</v>
      </c>
      <c r="L1656">
        <v>17</v>
      </c>
      <c r="M1656" s="128" t="s">
        <v>357</v>
      </c>
      <c r="N1656" s="128" t="s">
        <v>26</v>
      </c>
      <c r="O1656">
        <v>9</v>
      </c>
      <c r="P1656" s="128" t="s">
        <v>27</v>
      </c>
      <c r="Q1656">
        <v>1</v>
      </c>
      <c r="R1656" s="128" t="s">
        <v>28</v>
      </c>
      <c r="S1656">
        <v>4</v>
      </c>
      <c r="T1656" s="128" t="s">
        <v>32</v>
      </c>
      <c r="U1656">
        <v>5.27</v>
      </c>
      <c r="V1656">
        <v>4.28</v>
      </c>
    </row>
    <row r="1657" spans="1:22" x14ac:dyDescent="0.25">
      <c r="A1657" s="128" t="s">
        <v>4816</v>
      </c>
      <c r="B1657">
        <v>12</v>
      </c>
      <c r="C1657">
        <v>6</v>
      </c>
      <c r="D1657">
        <v>5</v>
      </c>
      <c r="E1657" s="128" t="s">
        <v>2402</v>
      </c>
      <c r="F1657" s="128" t="s">
        <v>24</v>
      </c>
      <c r="G1657">
        <v>270</v>
      </c>
      <c r="H1657" s="128" t="s">
        <v>4782</v>
      </c>
      <c r="I1657">
        <v>744</v>
      </c>
      <c r="J1657" s="128" t="s">
        <v>179</v>
      </c>
      <c r="K1657">
        <v>8</v>
      </c>
      <c r="L1657">
        <v>17</v>
      </c>
      <c r="M1657" s="128" t="s">
        <v>357</v>
      </c>
      <c r="N1657" s="128" t="s">
        <v>26</v>
      </c>
      <c r="O1657">
        <v>9</v>
      </c>
      <c r="P1657" s="128" t="s">
        <v>27</v>
      </c>
      <c r="Q1657">
        <v>1</v>
      </c>
      <c r="R1657" s="128" t="s">
        <v>28</v>
      </c>
      <c r="S1657">
        <v>6</v>
      </c>
      <c r="T1657" s="128" t="s">
        <v>34</v>
      </c>
      <c r="U1657">
        <v>3.23</v>
      </c>
      <c r="V1657">
        <v>2.88</v>
      </c>
    </row>
    <row r="1658" spans="1:22" x14ac:dyDescent="0.25">
      <c r="A1658" s="128" t="s">
        <v>4817</v>
      </c>
      <c r="B1658">
        <v>12</v>
      </c>
      <c r="C1658">
        <v>6</v>
      </c>
      <c r="D1658">
        <v>5</v>
      </c>
      <c r="E1658" s="128" t="s">
        <v>2402</v>
      </c>
      <c r="F1658" s="128" t="s">
        <v>24</v>
      </c>
      <c r="G1658">
        <v>270</v>
      </c>
      <c r="H1658" s="128" t="s">
        <v>4782</v>
      </c>
      <c r="I1658">
        <v>744</v>
      </c>
      <c r="J1658" s="128" t="s">
        <v>179</v>
      </c>
      <c r="K1658">
        <v>8</v>
      </c>
      <c r="L1658">
        <v>17</v>
      </c>
      <c r="M1658" s="128" t="s">
        <v>357</v>
      </c>
      <c r="N1658" s="128" t="s">
        <v>26</v>
      </c>
      <c r="O1658">
        <v>9</v>
      </c>
      <c r="P1658" s="128" t="s">
        <v>27</v>
      </c>
      <c r="Q1658">
        <v>1</v>
      </c>
      <c r="R1658" s="128" t="s">
        <v>28</v>
      </c>
      <c r="S1658">
        <v>2</v>
      </c>
      <c r="T1658" s="128" t="s">
        <v>30</v>
      </c>
      <c r="U1658">
        <v>3.24</v>
      </c>
      <c r="V1658">
        <v>3.5</v>
      </c>
    </row>
    <row r="1659" spans="1:22" x14ac:dyDescent="0.25">
      <c r="A1659" s="128" t="s">
        <v>4818</v>
      </c>
      <c r="B1659">
        <v>12</v>
      </c>
      <c r="C1659">
        <v>6</v>
      </c>
      <c r="D1659">
        <v>5</v>
      </c>
      <c r="E1659" s="128" t="s">
        <v>2402</v>
      </c>
      <c r="F1659" s="128" t="s">
        <v>24</v>
      </c>
      <c r="G1659">
        <v>270</v>
      </c>
      <c r="H1659" s="128" t="s">
        <v>4782</v>
      </c>
      <c r="I1659">
        <v>744</v>
      </c>
      <c r="J1659" s="128" t="s">
        <v>179</v>
      </c>
      <c r="K1659">
        <v>8</v>
      </c>
      <c r="L1659">
        <v>17</v>
      </c>
      <c r="M1659" s="128" t="s">
        <v>357</v>
      </c>
      <c r="N1659" s="128" t="s">
        <v>26</v>
      </c>
      <c r="O1659">
        <v>9</v>
      </c>
      <c r="P1659" s="128" t="s">
        <v>27</v>
      </c>
      <c r="Q1659">
        <v>1</v>
      </c>
      <c r="R1659" s="128" t="s">
        <v>28</v>
      </c>
      <c r="S1659">
        <v>5</v>
      </c>
      <c r="T1659" s="128" t="s">
        <v>33</v>
      </c>
      <c r="U1659">
        <v>1.8</v>
      </c>
      <c r="V1659">
        <v>2.29</v>
      </c>
    </row>
    <row r="1660" spans="1:22" x14ac:dyDescent="0.25">
      <c r="A1660" s="128" t="s">
        <v>4819</v>
      </c>
      <c r="B1660">
        <v>12</v>
      </c>
      <c r="C1660">
        <v>6</v>
      </c>
      <c r="D1660">
        <v>5</v>
      </c>
      <c r="E1660" s="128" t="s">
        <v>2402</v>
      </c>
      <c r="F1660" s="128" t="s">
        <v>24</v>
      </c>
      <c r="G1660">
        <v>270</v>
      </c>
      <c r="H1660" s="128" t="s">
        <v>4782</v>
      </c>
      <c r="I1660">
        <v>744</v>
      </c>
      <c r="J1660" s="128" t="s">
        <v>179</v>
      </c>
      <c r="K1660">
        <v>8</v>
      </c>
      <c r="L1660">
        <v>17</v>
      </c>
      <c r="M1660" s="128" t="s">
        <v>357</v>
      </c>
      <c r="N1660" s="128" t="s">
        <v>26</v>
      </c>
      <c r="O1660">
        <v>9</v>
      </c>
      <c r="P1660" s="128" t="s">
        <v>27</v>
      </c>
      <c r="Q1660">
        <v>1</v>
      </c>
      <c r="R1660" s="128" t="s">
        <v>28</v>
      </c>
      <c r="S1660">
        <v>1</v>
      </c>
      <c r="T1660" s="128" t="s">
        <v>29</v>
      </c>
      <c r="U1660">
        <v>7.11</v>
      </c>
      <c r="V1660">
        <v>5.05</v>
      </c>
    </row>
    <row r="1661" spans="1:22" x14ac:dyDescent="0.25">
      <c r="A1661" s="128" t="s">
        <v>4820</v>
      </c>
      <c r="B1661">
        <v>12</v>
      </c>
      <c r="C1661">
        <v>6</v>
      </c>
      <c r="D1661">
        <v>5</v>
      </c>
      <c r="E1661" s="128" t="s">
        <v>2402</v>
      </c>
      <c r="F1661" s="128" t="s">
        <v>24</v>
      </c>
      <c r="G1661">
        <v>270</v>
      </c>
      <c r="H1661" s="128" t="s">
        <v>4782</v>
      </c>
      <c r="I1661">
        <v>744</v>
      </c>
      <c r="J1661" s="128" t="s">
        <v>179</v>
      </c>
      <c r="K1661">
        <v>8</v>
      </c>
      <c r="L1661">
        <v>17</v>
      </c>
      <c r="M1661" s="128" t="s">
        <v>357</v>
      </c>
      <c r="N1661" s="128" t="s">
        <v>26</v>
      </c>
      <c r="O1661">
        <v>9</v>
      </c>
      <c r="P1661" s="128" t="s">
        <v>27</v>
      </c>
      <c r="Q1661">
        <v>1</v>
      </c>
      <c r="R1661" s="128" t="s">
        <v>28</v>
      </c>
      <c r="S1661">
        <v>7</v>
      </c>
      <c r="T1661" s="128" t="s">
        <v>35</v>
      </c>
      <c r="U1661">
        <v>19.98</v>
      </c>
      <c r="V1661">
        <v>14.19</v>
      </c>
    </row>
    <row r="1662" spans="1:22" x14ac:dyDescent="0.25">
      <c r="A1662" s="128" t="s">
        <v>4821</v>
      </c>
      <c r="B1662">
        <v>12</v>
      </c>
      <c r="C1662">
        <v>6</v>
      </c>
      <c r="D1662">
        <v>5</v>
      </c>
      <c r="E1662" s="128" t="s">
        <v>2402</v>
      </c>
      <c r="F1662" s="128" t="s">
        <v>24</v>
      </c>
      <c r="G1662">
        <v>270</v>
      </c>
      <c r="H1662" s="128" t="s">
        <v>4782</v>
      </c>
      <c r="I1662">
        <v>744</v>
      </c>
      <c r="J1662" s="128" t="s">
        <v>179</v>
      </c>
      <c r="K1662">
        <v>8</v>
      </c>
      <c r="L1662">
        <v>17</v>
      </c>
      <c r="M1662" s="128" t="s">
        <v>357</v>
      </c>
      <c r="N1662" s="128" t="s">
        <v>26</v>
      </c>
      <c r="O1662">
        <v>9</v>
      </c>
      <c r="P1662" s="128" t="s">
        <v>27</v>
      </c>
      <c r="Q1662">
        <v>1</v>
      </c>
      <c r="R1662" s="128" t="s">
        <v>28</v>
      </c>
      <c r="S1662">
        <v>8</v>
      </c>
      <c r="T1662" s="128" t="s">
        <v>36</v>
      </c>
      <c r="U1662">
        <v>25.25</v>
      </c>
      <c r="V1662">
        <v>17.52</v>
      </c>
    </row>
    <row r="1663" spans="1:22" x14ac:dyDescent="0.25">
      <c r="A1663" s="128" t="s">
        <v>3639</v>
      </c>
      <c r="B1663">
        <v>13</v>
      </c>
      <c r="C1663">
        <v>7</v>
      </c>
      <c r="D1663">
        <v>5</v>
      </c>
      <c r="E1663" s="128" t="s">
        <v>2402</v>
      </c>
      <c r="F1663" s="128" t="s">
        <v>24</v>
      </c>
      <c r="G1663">
        <v>269</v>
      </c>
      <c r="H1663" s="128" t="s">
        <v>25</v>
      </c>
      <c r="I1663">
        <v>1562</v>
      </c>
      <c r="J1663" s="128" t="s">
        <v>3302</v>
      </c>
      <c r="K1663">
        <v>8</v>
      </c>
      <c r="L1663">
        <v>17</v>
      </c>
      <c r="M1663" s="128" t="s">
        <v>357</v>
      </c>
      <c r="N1663" s="128" t="s">
        <v>26</v>
      </c>
      <c r="O1663">
        <v>9</v>
      </c>
      <c r="P1663" s="128" t="s">
        <v>27</v>
      </c>
      <c r="Q1663">
        <v>1</v>
      </c>
      <c r="R1663" s="128" t="s">
        <v>28</v>
      </c>
      <c r="S1663">
        <v>3</v>
      </c>
      <c r="T1663" s="128" t="s">
        <v>31</v>
      </c>
      <c r="U1663">
        <v>5.44</v>
      </c>
      <c r="V1663">
        <v>3.74</v>
      </c>
    </row>
    <row r="1664" spans="1:22" x14ac:dyDescent="0.25">
      <c r="A1664" s="128" t="s">
        <v>3640</v>
      </c>
      <c r="B1664">
        <v>13</v>
      </c>
      <c r="C1664">
        <v>7</v>
      </c>
      <c r="D1664">
        <v>5</v>
      </c>
      <c r="E1664" s="128" t="s">
        <v>2402</v>
      </c>
      <c r="F1664" s="128" t="s">
        <v>24</v>
      </c>
      <c r="G1664">
        <v>269</v>
      </c>
      <c r="H1664" s="128" t="s">
        <v>25</v>
      </c>
      <c r="I1664">
        <v>1562</v>
      </c>
      <c r="J1664" s="128" t="s">
        <v>3302</v>
      </c>
      <c r="K1664">
        <v>8</v>
      </c>
      <c r="L1664">
        <v>17</v>
      </c>
      <c r="M1664" s="128" t="s">
        <v>357</v>
      </c>
      <c r="N1664" s="128" t="s">
        <v>26</v>
      </c>
      <c r="O1664">
        <v>9</v>
      </c>
      <c r="P1664" s="128" t="s">
        <v>27</v>
      </c>
      <c r="Q1664">
        <v>1</v>
      </c>
      <c r="R1664" s="128" t="s">
        <v>28</v>
      </c>
      <c r="S1664">
        <v>4</v>
      </c>
      <c r="T1664" s="128" t="s">
        <v>32</v>
      </c>
      <c r="U1664">
        <v>6.73</v>
      </c>
      <c r="V1664">
        <v>5.42</v>
      </c>
    </row>
    <row r="1665" spans="1:22" x14ac:dyDescent="0.25">
      <c r="A1665" s="128" t="s">
        <v>3641</v>
      </c>
      <c r="B1665">
        <v>13</v>
      </c>
      <c r="C1665">
        <v>7</v>
      </c>
      <c r="D1665">
        <v>5</v>
      </c>
      <c r="E1665" s="128" t="s">
        <v>2402</v>
      </c>
      <c r="F1665" s="128" t="s">
        <v>24</v>
      </c>
      <c r="G1665">
        <v>269</v>
      </c>
      <c r="H1665" s="128" t="s">
        <v>25</v>
      </c>
      <c r="I1665">
        <v>1562</v>
      </c>
      <c r="J1665" s="128" t="s">
        <v>3302</v>
      </c>
      <c r="K1665">
        <v>8</v>
      </c>
      <c r="L1665">
        <v>17</v>
      </c>
      <c r="M1665" s="128" t="s">
        <v>357</v>
      </c>
      <c r="N1665" s="128" t="s">
        <v>26</v>
      </c>
      <c r="O1665">
        <v>9</v>
      </c>
      <c r="P1665" s="128" t="s">
        <v>27</v>
      </c>
      <c r="Q1665">
        <v>1</v>
      </c>
      <c r="R1665" s="128" t="s">
        <v>28</v>
      </c>
      <c r="S1665">
        <v>6</v>
      </c>
      <c r="T1665" s="128" t="s">
        <v>34</v>
      </c>
      <c r="U1665">
        <v>3.93</v>
      </c>
      <c r="V1665">
        <v>3.45</v>
      </c>
    </row>
    <row r="1666" spans="1:22" x14ac:dyDescent="0.25">
      <c r="A1666" s="128" t="s">
        <v>3642</v>
      </c>
      <c r="B1666">
        <v>13</v>
      </c>
      <c r="C1666">
        <v>7</v>
      </c>
      <c r="D1666">
        <v>5</v>
      </c>
      <c r="E1666" s="128" t="s">
        <v>2402</v>
      </c>
      <c r="F1666" s="128" t="s">
        <v>24</v>
      </c>
      <c r="G1666">
        <v>269</v>
      </c>
      <c r="H1666" s="128" t="s">
        <v>25</v>
      </c>
      <c r="I1666">
        <v>1562</v>
      </c>
      <c r="J1666" s="128" t="s">
        <v>3302</v>
      </c>
      <c r="K1666">
        <v>8</v>
      </c>
      <c r="L1666">
        <v>17</v>
      </c>
      <c r="M1666" s="128" t="s">
        <v>357</v>
      </c>
      <c r="N1666" s="128" t="s">
        <v>26</v>
      </c>
      <c r="O1666">
        <v>9</v>
      </c>
      <c r="P1666" s="128" t="s">
        <v>27</v>
      </c>
      <c r="Q1666">
        <v>1</v>
      </c>
      <c r="R1666" s="128" t="s">
        <v>28</v>
      </c>
      <c r="S1666">
        <v>2</v>
      </c>
      <c r="T1666" s="128" t="s">
        <v>30</v>
      </c>
      <c r="U1666">
        <v>4.6399999999999997</v>
      </c>
      <c r="V1666">
        <v>4.79</v>
      </c>
    </row>
    <row r="1667" spans="1:22" x14ac:dyDescent="0.25">
      <c r="A1667" s="128" t="s">
        <v>3643</v>
      </c>
      <c r="B1667">
        <v>13</v>
      </c>
      <c r="C1667">
        <v>7</v>
      </c>
      <c r="D1667">
        <v>5</v>
      </c>
      <c r="E1667" s="128" t="s">
        <v>2402</v>
      </c>
      <c r="F1667" s="128" t="s">
        <v>24</v>
      </c>
      <c r="G1667">
        <v>269</v>
      </c>
      <c r="H1667" s="128" t="s">
        <v>25</v>
      </c>
      <c r="I1667">
        <v>1562</v>
      </c>
      <c r="J1667" s="128" t="s">
        <v>3302</v>
      </c>
      <c r="K1667">
        <v>8</v>
      </c>
      <c r="L1667">
        <v>17</v>
      </c>
      <c r="M1667" s="128" t="s">
        <v>357</v>
      </c>
      <c r="N1667" s="128" t="s">
        <v>26</v>
      </c>
      <c r="O1667">
        <v>9</v>
      </c>
      <c r="P1667" s="128" t="s">
        <v>27</v>
      </c>
      <c r="Q1667">
        <v>1</v>
      </c>
      <c r="R1667" s="128" t="s">
        <v>28</v>
      </c>
      <c r="S1667">
        <v>5</v>
      </c>
      <c r="T1667" s="128" t="s">
        <v>33</v>
      </c>
      <c r="U1667">
        <v>2.48</v>
      </c>
      <c r="V1667">
        <v>2.84</v>
      </c>
    </row>
    <row r="1668" spans="1:22" x14ac:dyDescent="0.25">
      <c r="A1668" s="128" t="s">
        <v>3644</v>
      </c>
      <c r="B1668">
        <v>13</v>
      </c>
      <c r="C1668">
        <v>7</v>
      </c>
      <c r="D1668">
        <v>5</v>
      </c>
      <c r="E1668" s="128" t="s">
        <v>2402</v>
      </c>
      <c r="F1668" s="128" t="s">
        <v>24</v>
      </c>
      <c r="G1668">
        <v>269</v>
      </c>
      <c r="H1668" s="128" t="s">
        <v>25</v>
      </c>
      <c r="I1668">
        <v>1562</v>
      </c>
      <c r="J1668" s="128" t="s">
        <v>3302</v>
      </c>
      <c r="K1668">
        <v>8</v>
      </c>
      <c r="L1668">
        <v>17</v>
      </c>
      <c r="M1668" s="128" t="s">
        <v>357</v>
      </c>
      <c r="N1668" s="128" t="s">
        <v>26</v>
      </c>
      <c r="O1668">
        <v>9</v>
      </c>
      <c r="P1668" s="128" t="s">
        <v>27</v>
      </c>
      <c r="Q1668">
        <v>1</v>
      </c>
      <c r="R1668" s="128" t="s">
        <v>28</v>
      </c>
      <c r="S1668">
        <v>1</v>
      </c>
      <c r="T1668" s="128" t="s">
        <v>29</v>
      </c>
      <c r="U1668">
        <v>9.06</v>
      </c>
      <c r="V1668">
        <v>6.02</v>
      </c>
    </row>
    <row r="1669" spans="1:22" x14ac:dyDescent="0.25">
      <c r="A1669" s="128" t="s">
        <v>3645</v>
      </c>
      <c r="B1669">
        <v>13</v>
      </c>
      <c r="C1669">
        <v>7</v>
      </c>
      <c r="D1669">
        <v>5</v>
      </c>
      <c r="E1669" s="128" t="s">
        <v>2402</v>
      </c>
      <c r="F1669" s="128" t="s">
        <v>24</v>
      </c>
      <c r="G1669">
        <v>269</v>
      </c>
      <c r="H1669" s="128" t="s">
        <v>25</v>
      </c>
      <c r="I1669">
        <v>1562</v>
      </c>
      <c r="J1669" s="128" t="s">
        <v>3302</v>
      </c>
      <c r="K1669">
        <v>8</v>
      </c>
      <c r="L1669">
        <v>17</v>
      </c>
      <c r="M1669" s="128" t="s">
        <v>357</v>
      </c>
      <c r="N1669" s="128" t="s">
        <v>26</v>
      </c>
      <c r="O1669">
        <v>9</v>
      </c>
      <c r="P1669" s="128" t="s">
        <v>27</v>
      </c>
      <c r="Q1669">
        <v>1</v>
      </c>
      <c r="R1669" s="128" t="s">
        <v>28</v>
      </c>
      <c r="S1669">
        <v>7</v>
      </c>
      <c r="T1669" s="128" t="s">
        <v>35</v>
      </c>
      <c r="U1669">
        <v>25.55</v>
      </c>
      <c r="V1669">
        <v>17.79</v>
      </c>
    </row>
    <row r="1670" spans="1:22" x14ac:dyDescent="0.25">
      <c r="A1670" s="128" t="s">
        <v>3646</v>
      </c>
      <c r="B1670">
        <v>13</v>
      </c>
      <c r="C1670">
        <v>7</v>
      </c>
      <c r="D1670">
        <v>5</v>
      </c>
      <c r="E1670" s="128" t="s">
        <v>2402</v>
      </c>
      <c r="F1670" s="128" t="s">
        <v>24</v>
      </c>
      <c r="G1670">
        <v>269</v>
      </c>
      <c r="H1670" s="128" t="s">
        <v>25</v>
      </c>
      <c r="I1670">
        <v>1562</v>
      </c>
      <c r="J1670" s="128" t="s">
        <v>3302</v>
      </c>
      <c r="K1670">
        <v>8</v>
      </c>
      <c r="L1670">
        <v>17</v>
      </c>
      <c r="M1670" s="128" t="s">
        <v>357</v>
      </c>
      <c r="N1670" s="128" t="s">
        <v>26</v>
      </c>
      <c r="O1670">
        <v>9</v>
      </c>
      <c r="P1670" s="128" t="s">
        <v>27</v>
      </c>
      <c r="Q1670">
        <v>1</v>
      </c>
      <c r="R1670" s="128" t="s">
        <v>28</v>
      </c>
      <c r="S1670">
        <v>8</v>
      </c>
      <c r="T1670" s="128" t="s">
        <v>36</v>
      </c>
      <c r="U1670">
        <v>32.28</v>
      </c>
      <c r="V1670">
        <v>22.3</v>
      </c>
    </row>
    <row r="1671" spans="1:22" x14ac:dyDescent="0.25">
      <c r="A1671" s="128" t="s">
        <v>4822</v>
      </c>
      <c r="B1671">
        <v>13</v>
      </c>
      <c r="C1671">
        <v>7</v>
      </c>
      <c r="D1671">
        <v>5</v>
      </c>
      <c r="E1671" s="128" t="s">
        <v>2402</v>
      </c>
      <c r="F1671" s="128" t="s">
        <v>24</v>
      </c>
      <c r="G1671">
        <v>271</v>
      </c>
      <c r="H1671" s="128" t="s">
        <v>4773</v>
      </c>
      <c r="I1671">
        <v>818</v>
      </c>
      <c r="J1671" s="128" t="s">
        <v>177</v>
      </c>
      <c r="K1671">
        <v>8</v>
      </c>
      <c r="L1671">
        <v>17</v>
      </c>
      <c r="M1671" s="128" t="s">
        <v>357</v>
      </c>
      <c r="N1671" s="128" t="s">
        <v>26</v>
      </c>
      <c r="O1671">
        <v>9</v>
      </c>
      <c r="P1671" s="128" t="s">
        <v>27</v>
      </c>
      <c r="Q1671">
        <v>1</v>
      </c>
      <c r="R1671" s="128" t="s">
        <v>28</v>
      </c>
      <c r="S1671">
        <v>3</v>
      </c>
      <c r="T1671" s="128" t="s">
        <v>31</v>
      </c>
      <c r="U1671">
        <v>6.21</v>
      </c>
      <c r="V1671">
        <v>3.91</v>
      </c>
    </row>
    <row r="1672" spans="1:22" x14ac:dyDescent="0.25">
      <c r="A1672" s="128" t="s">
        <v>4823</v>
      </c>
      <c r="B1672">
        <v>13</v>
      </c>
      <c r="C1672">
        <v>7</v>
      </c>
      <c r="D1672">
        <v>5</v>
      </c>
      <c r="E1672" s="128" t="s">
        <v>2402</v>
      </c>
      <c r="F1672" s="128" t="s">
        <v>24</v>
      </c>
      <c r="G1672">
        <v>271</v>
      </c>
      <c r="H1672" s="128" t="s">
        <v>4773</v>
      </c>
      <c r="I1672">
        <v>818</v>
      </c>
      <c r="J1672" s="128" t="s">
        <v>177</v>
      </c>
      <c r="K1672">
        <v>8</v>
      </c>
      <c r="L1672">
        <v>17</v>
      </c>
      <c r="M1672" s="128" t="s">
        <v>357</v>
      </c>
      <c r="N1672" s="128" t="s">
        <v>26</v>
      </c>
      <c r="O1672">
        <v>9</v>
      </c>
      <c r="P1672" s="128" t="s">
        <v>27</v>
      </c>
      <c r="Q1672">
        <v>1</v>
      </c>
      <c r="R1672" s="128" t="s">
        <v>28</v>
      </c>
      <c r="S1672">
        <v>4</v>
      </c>
      <c r="T1672" s="128" t="s">
        <v>32</v>
      </c>
      <c r="U1672">
        <v>8.0500000000000007</v>
      </c>
      <c r="V1672">
        <v>5.98</v>
      </c>
    </row>
    <row r="1673" spans="1:22" x14ac:dyDescent="0.25">
      <c r="A1673" s="128" t="s">
        <v>4824</v>
      </c>
      <c r="B1673">
        <v>13</v>
      </c>
      <c r="C1673">
        <v>7</v>
      </c>
      <c r="D1673">
        <v>5</v>
      </c>
      <c r="E1673" s="128" t="s">
        <v>2402</v>
      </c>
      <c r="F1673" s="128" t="s">
        <v>24</v>
      </c>
      <c r="G1673">
        <v>271</v>
      </c>
      <c r="H1673" s="128" t="s">
        <v>4773</v>
      </c>
      <c r="I1673">
        <v>818</v>
      </c>
      <c r="J1673" s="128" t="s">
        <v>177</v>
      </c>
      <c r="K1673">
        <v>8</v>
      </c>
      <c r="L1673">
        <v>17</v>
      </c>
      <c r="M1673" s="128" t="s">
        <v>357</v>
      </c>
      <c r="N1673" s="128" t="s">
        <v>26</v>
      </c>
      <c r="O1673">
        <v>9</v>
      </c>
      <c r="P1673" s="128" t="s">
        <v>27</v>
      </c>
      <c r="Q1673">
        <v>1</v>
      </c>
      <c r="R1673" s="128" t="s">
        <v>28</v>
      </c>
      <c r="S1673">
        <v>6</v>
      </c>
      <c r="T1673" s="128" t="s">
        <v>34</v>
      </c>
      <c r="U1673">
        <v>4.57</v>
      </c>
      <c r="V1673">
        <v>3.78</v>
      </c>
    </row>
    <row r="1674" spans="1:22" x14ac:dyDescent="0.25">
      <c r="A1674" s="128" t="s">
        <v>4825</v>
      </c>
      <c r="B1674">
        <v>13</v>
      </c>
      <c r="C1674">
        <v>7</v>
      </c>
      <c r="D1674">
        <v>5</v>
      </c>
      <c r="E1674" s="128" t="s">
        <v>2402</v>
      </c>
      <c r="F1674" s="128" t="s">
        <v>24</v>
      </c>
      <c r="G1674">
        <v>271</v>
      </c>
      <c r="H1674" s="128" t="s">
        <v>4773</v>
      </c>
      <c r="I1674">
        <v>818</v>
      </c>
      <c r="J1674" s="128" t="s">
        <v>177</v>
      </c>
      <c r="K1674">
        <v>8</v>
      </c>
      <c r="L1674">
        <v>17</v>
      </c>
      <c r="M1674" s="128" t="s">
        <v>357</v>
      </c>
      <c r="N1674" s="128" t="s">
        <v>26</v>
      </c>
      <c r="O1674">
        <v>9</v>
      </c>
      <c r="P1674" s="128" t="s">
        <v>27</v>
      </c>
      <c r="Q1674">
        <v>1</v>
      </c>
      <c r="R1674" s="128" t="s">
        <v>28</v>
      </c>
      <c r="S1674">
        <v>2</v>
      </c>
      <c r="T1674" s="128" t="s">
        <v>30</v>
      </c>
      <c r="U1674">
        <v>5.91</v>
      </c>
      <c r="V1674">
        <v>5.41</v>
      </c>
    </row>
    <row r="1675" spans="1:22" x14ac:dyDescent="0.25">
      <c r="A1675" s="128" t="s">
        <v>4826</v>
      </c>
      <c r="B1675">
        <v>13</v>
      </c>
      <c r="C1675">
        <v>7</v>
      </c>
      <c r="D1675">
        <v>5</v>
      </c>
      <c r="E1675" s="128" t="s">
        <v>2402</v>
      </c>
      <c r="F1675" s="128" t="s">
        <v>24</v>
      </c>
      <c r="G1675">
        <v>271</v>
      </c>
      <c r="H1675" s="128" t="s">
        <v>4773</v>
      </c>
      <c r="I1675">
        <v>818</v>
      </c>
      <c r="J1675" s="128" t="s">
        <v>177</v>
      </c>
      <c r="K1675">
        <v>8</v>
      </c>
      <c r="L1675">
        <v>17</v>
      </c>
      <c r="M1675" s="128" t="s">
        <v>357</v>
      </c>
      <c r="N1675" s="128" t="s">
        <v>26</v>
      </c>
      <c r="O1675">
        <v>9</v>
      </c>
      <c r="P1675" s="128" t="s">
        <v>27</v>
      </c>
      <c r="Q1675">
        <v>1</v>
      </c>
      <c r="R1675" s="128" t="s">
        <v>28</v>
      </c>
      <c r="S1675">
        <v>5</v>
      </c>
      <c r="T1675" s="128" t="s">
        <v>33</v>
      </c>
      <c r="U1675">
        <v>3.11</v>
      </c>
      <c r="V1675">
        <v>3.13</v>
      </c>
    </row>
    <row r="1676" spans="1:22" x14ac:dyDescent="0.25">
      <c r="A1676" s="128" t="s">
        <v>4827</v>
      </c>
      <c r="B1676">
        <v>13</v>
      </c>
      <c r="C1676">
        <v>7</v>
      </c>
      <c r="D1676">
        <v>5</v>
      </c>
      <c r="E1676" s="128" t="s">
        <v>2402</v>
      </c>
      <c r="F1676" s="128" t="s">
        <v>24</v>
      </c>
      <c r="G1676">
        <v>271</v>
      </c>
      <c r="H1676" s="128" t="s">
        <v>4773</v>
      </c>
      <c r="I1676">
        <v>818</v>
      </c>
      <c r="J1676" s="128" t="s">
        <v>177</v>
      </c>
      <c r="K1676">
        <v>8</v>
      </c>
      <c r="L1676">
        <v>17</v>
      </c>
      <c r="M1676" s="128" t="s">
        <v>357</v>
      </c>
      <c r="N1676" s="128" t="s">
        <v>26</v>
      </c>
      <c r="O1676">
        <v>9</v>
      </c>
      <c r="P1676" s="128" t="s">
        <v>27</v>
      </c>
      <c r="Q1676">
        <v>1</v>
      </c>
      <c r="R1676" s="128" t="s">
        <v>28</v>
      </c>
      <c r="S1676">
        <v>1</v>
      </c>
      <c r="T1676" s="128" t="s">
        <v>29</v>
      </c>
      <c r="U1676">
        <v>10.83</v>
      </c>
      <c r="V1676">
        <v>6.28</v>
      </c>
    </row>
    <row r="1677" spans="1:22" x14ac:dyDescent="0.25">
      <c r="A1677" s="128" t="s">
        <v>4828</v>
      </c>
      <c r="B1677">
        <v>13</v>
      </c>
      <c r="C1677">
        <v>7</v>
      </c>
      <c r="D1677">
        <v>5</v>
      </c>
      <c r="E1677" s="128" t="s">
        <v>2402</v>
      </c>
      <c r="F1677" s="128" t="s">
        <v>24</v>
      </c>
      <c r="G1677">
        <v>271</v>
      </c>
      <c r="H1677" s="128" t="s">
        <v>4773</v>
      </c>
      <c r="I1677">
        <v>818</v>
      </c>
      <c r="J1677" s="128" t="s">
        <v>177</v>
      </c>
      <c r="K1677">
        <v>8</v>
      </c>
      <c r="L1677">
        <v>17</v>
      </c>
      <c r="M1677" s="128" t="s">
        <v>357</v>
      </c>
      <c r="N1677" s="128" t="s">
        <v>26</v>
      </c>
      <c r="O1677">
        <v>9</v>
      </c>
      <c r="P1677" s="128" t="s">
        <v>27</v>
      </c>
      <c r="Q1677">
        <v>1</v>
      </c>
      <c r="R1677" s="128" t="s">
        <v>28</v>
      </c>
      <c r="S1677">
        <v>7</v>
      </c>
      <c r="T1677" s="128" t="s">
        <v>35</v>
      </c>
      <c r="U1677">
        <v>30.62</v>
      </c>
      <c r="V1677">
        <v>19.170000000000002</v>
      </c>
    </row>
    <row r="1678" spans="1:22" x14ac:dyDescent="0.25">
      <c r="A1678" s="128" t="s">
        <v>4829</v>
      </c>
      <c r="B1678">
        <v>13</v>
      </c>
      <c r="C1678">
        <v>7</v>
      </c>
      <c r="D1678">
        <v>5</v>
      </c>
      <c r="E1678" s="128" t="s">
        <v>2402</v>
      </c>
      <c r="F1678" s="128" t="s">
        <v>24</v>
      </c>
      <c r="G1678">
        <v>271</v>
      </c>
      <c r="H1678" s="128" t="s">
        <v>4773</v>
      </c>
      <c r="I1678">
        <v>818</v>
      </c>
      <c r="J1678" s="128" t="s">
        <v>177</v>
      </c>
      <c r="K1678">
        <v>8</v>
      </c>
      <c r="L1678">
        <v>17</v>
      </c>
      <c r="M1678" s="128" t="s">
        <v>357</v>
      </c>
      <c r="N1678" s="128" t="s">
        <v>26</v>
      </c>
      <c r="O1678">
        <v>9</v>
      </c>
      <c r="P1678" s="128" t="s">
        <v>27</v>
      </c>
      <c r="Q1678">
        <v>1</v>
      </c>
      <c r="R1678" s="128" t="s">
        <v>28</v>
      </c>
      <c r="S1678">
        <v>8</v>
      </c>
      <c r="T1678" s="128" t="s">
        <v>36</v>
      </c>
      <c r="U1678">
        <v>38.67</v>
      </c>
      <c r="V1678">
        <v>24.18</v>
      </c>
    </row>
    <row r="1679" spans="1:22" x14ac:dyDescent="0.25">
      <c r="A1679" s="128" t="s">
        <v>4830</v>
      </c>
      <c r="B1679">
        <v>13</v>
      </c>
      <c r="C1679">
        <v>7</v>
      </c>
      <c r="D1679">
        <v>5</v>
      </c>
      <c r="E1679" s="128" t="s">
        <v>2402</v>
      </c>
      <c r="F1679" s="128" t="s">
        <v>24</v>
      </c>
      <c r="G1679">
        <v>270</v>
      </c>
      <c r="H1679" s="128" t="s">
        <v>4782</v>
      </c>
      <c r="I1679">
        <v>744</v>
      </c>
      <c r="J1679" s="128" t="s">
        <v>179</v>
      </c>
      <c r="K1679">
        <v>8</v>
      </c>
      <c r="L1679">
        <v>17</v>
      </c>
      <c r="M1679" s="128" t="s">
        <v>357</v>
      </c>
      <c r="N1679" s="128" t="s">
        <v>26</v>
      </c>
      <c r="O1679">
        <v>9</v>
      </c>
      <c r="P1679" s="128" t="s">
        <v>27</v>
      </c>
      <c r="Q1679">
        <v>1</v>
      </c>
      <c r="R1679" s="128" t="s">
        <v>28</v>
      </c>
      <c r="S1679">
        <v>3</v>
      </c>
      <c r="T1679" s="128" t="s">
        <v>31</v>
      </c>
      <c r="U1679">
        <v>4.59</v>
      </c>
      <c r="V1679">
        <v>3.35</v>
      </c>
    </row>
    <row r="1680" spans="1:22" x14ac:dyDescent="0.25">
      <c r="A1680" s="128" t="s">
        <v>4831</v>
      </c>
      <c r="B1680">
        <v>13</v>
      </c>
      <c r="C1680">
        <v>7</v>
      </c>
      <c r="D1680">
        <v>5</v>
      </c>
      <c r="E1680" s="128" t="s">
        <v>2402</v>
      </c>
      <c r="F1680" s="128" t="s">
        <v>24</v>
      </c>
      <c r="G1680">
        <v>270</v>
      </c>
      <c r="H1680" s="128" t="s">
        <v>4782</v>
      </c>
      <c r="I1680">
        <v>744</v>
      </c>
      <c r="J1680" s="128" t="s">
        <v>179</v>
      </c>
      <c r="K1680">
        <v>8</v>
      </c>
      <c r="L1680">
        <v>17</v>
      </c>
      <c r="M1680" s="128" t="s">
        <v>357</v>
      </c>
      <c r="N1680" s="128" t="s">
        <v>26</v>
      </c>
      <c r="O1680">
        <v>9</v>
      </c>
      <c r="P1680" s="128" t="s">
        <v>27</v>
      </c>
      <c r="Q1680">
        <v>1</v>
      </c>
      <c r="R1680" s="128" t="s">
        <v>28</v>
      </c>
      <c r="S1680">
        <v>4</v>
      </c>
      <c r="T1680" s="128" t="s">
        <v>32</v>
      </c>
      <c r="U1680">
        <v>5.27</v>
      </c>
      <c r="V1680">
        <v>4.28</v>
      </c>
    </row>
    <row r="1681" spans="1:22" x14ac:dyDescent="0.25">
      <c r="A1681" s="128" t="s">
        <v>4832</v>
      </c>
      <c r="B1681">
        <v>13</v>
      </c>
      <c r="C1681">
        <v>7</v>
      </c>
      <c r="D1681">
        <v>5</v>
      </c>
      <c r="E1681" s="128" t="s">
        <v>2402</v>
      </c>
      <c r="F1681" s="128" t="s">
        <v>24</v>
      </c>
      <c r="G1681">
        <v>270</v>
      </c>
      <c r="H1681" s="128" t="s">
        <v>4782</v>
      </c>
      <c r="I1681">
        <v>744</v>
      </c>
      <c r="J1681" s="128" t="s">
        <v>179</v>
      </c>
      <c r="K1681">
        <v>8</v>
      </c>
      <c r="L1681">
        <v>17</v>
      </c>
      <c r="M1681" s="128" t="s">
        <v>357</v>
      </c>
      <c r="N1681" s="128" t="s">
        <v>26</v>
      </c>
      <c r="O1681">
        <v>9</v>
      </c>
      <c r="P1681" s="128" t="s">
        <v>27</v>
      </c>
      <c r="Q1681">
        <v>1</v>
      </c>
      <c r="R1681" s="128" t="s">
        <v>28</v>
      </c>
      <c r="S1681">
        <v>6</v>
      </c>
      <c r="T1681" s="128" t="s">
        <v>34</v>
      </c>
      <c r="U1681">
        <v>3.23</v>
      </c>
      <c r="V1681">
        <v>2.88</v>
      </c>
    </row>
    <row r="1682" spans="1:22" x14ac:dyDescent="0.25">
      <c r="A1682" s="128" t="s">
        <v>4833</v>
      </c>
      <c r="B1682">
        <v>13</v>
      </c>
      <c r="C1682">
        <v>7</v>
      </c>
      <c r="D1682">
        <v>5</v>
      </c>
      <c r="E1682" s="128" t="s">
        <v>2402</v>
      </c>
      <c r="F1682" s="128" t="s">
        <v>24</v>
      </c>
      <c r="G1682">
        <v>270</v>
      </c>
      <c r="H1682" s="128" t="s">
        <v>4782</v>
      </c>
      <c r="I1682">
        <v>744</v>
      </c>
      <c r="J1682" s="128" t="s">
        <v>179</v>
      </c>
      <c r="K1682">
        <v>8</v>
      </c>
      <c r="L1682">
        <v>17</v>
      </c>
      <c r="M1682" s="128" t="s">
        <v>357</v>
      </c>
      <c r="N1682" s="128" t="s">
        <v>26</v>
      </c>
      <c r="O1682">
        <v>9</v>
      </c>
      <c r="P1682" s="128" t="s">
        <v>27</v>
      </c>
      <c r="Q1682">
        <v>1</v>
      </c>
      <c r="R1682" s="128" t="s">
        <v>28</v>
      </c>
      <c r="S1682">
        <v>2</v>
      </c>
      <c r="T1682" s="128" t="s">
        <v>30</v>
      </c>
      <c r="U1682">
        <v>3.24</v>
      </c>
      <c r="V1682">
        <v>3.5</v>
      </c>
    </row>
    <row r="1683" spans="1:22" x14ac:dyDescent="0.25">
      <c r="A1683" s="128" t="s">
        <v>4834</v>
      </c>
      <c r="B1683">
        <v>13</v>
      </c>
      <c r="C1683">
        <v>7</v>
      </c>
      <c r="D1683">
        <v>5</v>
      </c>
      <c r="E1683" s="128" t="s">
        <v>2402</v>
      </c>
      <c r="F1683" s="128" t="s">
        <v>24</v>
      </c>
      <c r="G1683">
        <v>270</v>
      </c>
      <c r="H1683" s="128" t="s">
        <v>4782</v>
      </c>
      <c r="I1683">
        <v>744</v>
      </c>
      <c r="J1683" s="128" t="s">
        <v>179</v>
      </c>
      <c r="K1683">
        <v>8</v>
      </c>
      <c r="L1683">
        <v>17</v>
      </c>
      <c r="M1683" s="128" t="s">
        <v>357</v>
      </c>
      <c r="N1683" s="128" t="s">
        <v>26</v>
      </c>
      <c r="O1683">
        <v>9</v>
      </c>
      <c r="P1683" s="128" t="s">
        <v>27</v>
      </c>
      <c r="Q1683">
        <v>1</v>
      </c>
      <c r="R1683" s="128" t="s">
        <v>28</v>
      </c>
      <c r="S1683">
        <v>5</v>
      </c>
      <c r="T1683" s="128" t="s">
        <v>33</v>
      </c>
      <c r="U1683">
        <v>1.8</v>
      </c>
      <c r="V1683">
        <v>2.29</v>
      </c>
    </row>
    <row r="1684" spans="1:22" x14ac:dyDescent="0.25">
      <c r="A1684" s="128" t="s">
        <v>4835</v>
      </c>
      <c r="B1684">
        <v>13</v>
      </c>
      <c r="C1684">
        <v>7</v>
      </c>
      <c r="D1684">
        <v>5</v>
      </c>
      <c r="E1684" s="128" t="s">
        <v>2402</v>
      </c>
      <c r="F1684" s="128" t="s">
        <v>24</v>
      </c>
      <c r="G1684">
        <v>270</v>
      </c>
      <c r="H1684" s="128" t="s">
        <v>4782</v>
      </c>
      <c r="I1684">
        <v>744</v>
      </c>
      <c r="J1684" s="128" t="s">
        <v>179</v>
      </c>
      <c r="K1684">
        <v>8</v>
      </c>
      <c r="L1684">
        <v>17</v>
      </c>
      <c r="M1684" s="128" t="s">
        <v>357</v>
      </c>
      <c r="N1684" s="128" t="s">
        <v>26</v>
      </c>
      <c r="O1684">
        <v>9</v>
      </c>
      <c r="P1684" s="128" t="s">
        <v>27</v>
      </c>
      <c r="Q1684">
        <v>1</v>
      </c>
      <c r="R1684" s="128" t="s">
        <v>28</v>
      </c>
      <c r="S1684">
        <v>1</v>
      </c>
      <c r="T1684" s="128" t="s">
        <v>29</v>
      </c>
      <c r="U1684">
        <v>7.11</v>
      </c>
      <c r="V1684">
        <v>5.05</v>
      </c>
    </row>
    <row r="1685" spans="1:22" x14ac:dyDescent="0.25">
      <c r="A1685" s="128" t="s">
        <v>4836</v>
      </c>
      <c r="B1685">
        <v>13</v>
      </c>
      <c r="C1685">
        <v>7</v>
      </c>
      <c r="D1685">
        <v>5</v>
      </c>
      <c r="E1685" s="128" t="s">
        <v>2402</v>
      </c>
      <c r="F1685" s="128" t="s">
        <v>24</v>
      </c>
      <c r="G1685">
        <v>270</v>
      </c>
      <c r="H1685" s="128" t="s">
        <v>4782</v>
      </c>
      <c r="I1685">
        <v>744</v>
      </c>
      <c r="J1685" s="128" t="s">
        <v>179</v>
      </c>
      <c r="K1685">
        <v>8</v>
      </c>
      <c r="L1685">
        <v>17</v>
      </c>
      <c r="M1685" s="128" t="s">
        <v>357</v>
      </c>
      <c r="N1685" s="128" t="s">
        <v>26</v>
      </c>
      <c r="O1685">
        <v>9</v>
      </c>
      <c r="P1685" s="128" t="s">
        <v>27</v>
      </c>
      <c r="Q1685">
        <v>1</v>
      </c>
      <c r="R1685" s="128" t="s">
        <v>28</v>
      </c>
      <c r="S1685">
        <v>7</v>
      </c>
      <c r="T1685" s="128" t="s">
        <v>35</v>
      </c>
      <c r="U1685">
        <v>19.98</v>
      </c>
      <c r="V1685">
        <v>14.19</v>
      </c>
    </row>
    <row r="1686" spans="1:22" x14ac:dyDescent="0.25">
      <c r="A1686" s="128" t="s">
        <v>4837</v>
      </c>
      <c r="B1686">
        <v>13</v>
      </c>
      <c r="C1686">
        <v>7</v>
      </c>
      <c r="D1686">
        <v>5</v>
      </c>
      <c r="E1686" s="128" t="s">
        <v>2402</v>
      </c>
      <c r="F1686" s="128" t="s">
        <v>24</v>
      </c>
      <c r="G1686">
        <v>270</v>
      </c>
      <c r="H1686" s="128" t="s">
        <v>4782</v>
      </c>
      <c r="I1686">
        <v>744</v>
      </c>
      <c r="J1686" s="128" t="s">
        <v>179</v>
      </c>
      <c r="K1686">
        <v>8</v>
      </c>
      <c r="L1686">
        <v>17</v>
      </c>
      <c r="M1686" s="128" t="s">
        <v>357</v>
      </c>
      <c r="N1686" s="128" t="s">
        <v>26</v>
      </c>
      <c r="O1686">
        <v>9</v>
      </c>
      <c r="P1686" s="128" t="s">
        <v>27</v>
      </c>
      <c r="Q1686">
        <v>1</v>
      </c>
      <c r="R1686" s="128" t="s">
        <v>28</v>
      </c>
      <c r="S1686">
        <v>8</v>
      </c>
      <c r="T1686" s="128" t="s">
        <v>36</v>
      </c>
      <c r="U1686">
        <v>25.25</v>
      </c>
      <c r="V1686">
        <v>17.52</v>
      </c>
    </row>
    <row r="1687" spans="1:22" x14ac:dyDescent="0.25">
      <c r="A1687" s="128" t="s">
        <v>3647</v>
      </c>
      <c r="B1687">
        <v>14</v>
      </c>
      <c r="C1687">
        <v>8</v>
      </c>
      <c r="D1687">
        <v>5</v>
      </c>
      <c r="E1687" s="128" t="s">
        <v>2402</v>
      </c>
      <c r="F1687" s="128" t="s">
        <v>24</v>
      </c>
      <c r="G1687">
        <v>269</v>
      </c>
      <c r="H1687" s="128" t="s">
        <v>25</v>
      </c>
      <c r="I1687">
        <v>1562</v>
      </c>
      <c r="J1687" s="128" t="s">
        <v>3302</v>
      </c>
      <c r="K1687">
        <v>8</v>
      </c>
      <c r="L1687">
        <v>17</v>
      </c>
      <c r="M1687" s="128" t="s">
        <v>357</v>
      </c>
      <c r="N1687" s="128" t="s">
        <v>26</v>
      </c>
      <c r="O1687">
        <v>9</v>
      </c>
      <c r="P1687" s="128" t="s">
        <v>27</v>
      </c>
      <c r="Q1687">
        <v>1</v>
      </c>
      <c r="R1687" s="128" t="s">
        <v>28</v>
      </c>
      <c r="S1687">
        <v>3</v>
      </c>
      <c r="T1687" s="128" t="s">
        <v>31</v>
      </c>
      <c r="U1687">
        <v>5.44</v>
      </c>
      <c r="V1687">
        <v>3.74</v>
      </c>
    </row>
    <row r="1688" spans="1:22" x14ac:dyDescent="0.25">
      <c r="A1688" s="128" t="s">
        <v>3648</v>
      </c>
      <c r="B1688">
        <v>14</v>
      </c>
      <c r="C1688">
        <v>8</v>
      </c>
      <c r="D1688">
        <v>5</v>
      </c>
      <c r="E1688" s="128" t="s">
        <v>2402</v>
      </c>
      <c r="F1688" s="128" t="s">
        <v>24</v>
      </c>
      <c r="G1688">
        <v>269</v>
      </c>
      <c r="H1688" s="128" t="s">
        <v>25</v>
      </c>
      <c r="I1688">
        <v>1562</v>
      </c>
      <c r="J1688" s="128" t="s">
        <v>3302</v>
      </c>
      <c r="K1688">
        <v>8</v>
      </c>
      <c r="L1688">
        <v>17</v>
      </c>
      <c r="M1688" s="128" t="s">
        <v>357</v>
      </c>
      <c r="N1688" s="128" t="s">
        <v>26</v>
      </c>
      <c r="O1688">
        <v>9</v>
      </c>
      <c r="P1688" s="128" t="s">
        <v>27</v>
      </c>
      <c r="Q1688">
        <v>1</v>
      </c>
      <c r="R1688" s="128" t="s">
        <v>28</v>
      </c>
      <c r="S1688">
        <v>4</v>
      </c>
      <c r="T1688" s="128" t="s">
        <v>32</v>
      </c>
      <c r="U1688">
        <v>6.73</v>
      </c>
      <c r="V1688">
        <v>5.42</v>
      </c>
    </row>
    <row r="1689" spans="1:22" x14ac:dyDescent="0.25">
      <c r="A1689" s="128" t="s">
        <v>3649</v>
      </c>
      <c r="B1689">
        <v>14</v>
      </c>
      <c r="C1689">
        <v>8</v>
      </c>
      <c r="D1689">
        <v>5</v>
      </c>
      <c r="E1689" s="128" t="s">
        <v>2402</v>
      </c>
      <c r="F1689" s="128" t="s">
        <v>24</v>
      </c>
      <c r="G1689">
        <v>269</v>
      </c>
      <c r="H1689" s="128" t="s">
        <v>25</v>
      </c>
      <c r="I1689">
        <v>1562</v>
      </c>
      <c r="J1689" s="128" t="s">
        <v>3302</v>
      </c>
      <c r="K1689">
        <v>8</v>
      </c>
      <c r="L1689">
        <v>17</v>
      </c>
      <c r="M1689" s="128" t="s">
        <v>357</v>
      </c>
      <c r="N1689" s="128" t="s">
        <v>26</v>
      </c>
      <c r="O1689">
        <v>9</v>
      </c>
      <c r="P1689" s="128" t="s">
        <v>27</v>
      </c>
      <c r="Q1689">
        <v>1</v>
      </c>
      <c r="R1689" s="128" t="s">
        <v>28</v>
      </c>
      <c r="S1689">
        <v>6</v>
      </c>
      <c r="T1689" s="128" t="s">
        <v>34</v>
      </c>
      <c r="U1689">
        <v>3.93</v>
      </c>
      <c r="V1689">
        <v>3.45</v>
      </c>
    </row>
    <row r="1690" spans="1:22" x14ac:dyDescent="0.25">
      <c r="A1690" s="128" t="s">
        <v>3650</v>
      </c>
      <c r="B1690">
        <v>14</v>
      </c>
      <c r="C1690">
        <v>8</v>
      </c>
      <c r="D1690">
        <v>5</v>
      </c>
      <c r="E1690" s="128" t="s">
        <v>2402</v>
      </c>
      <c r="F1690" s="128" t="s">
        <v>24</v>
      </c>
      <c r="G1690">
        <v>269</v>
      </c>
      <c r="H1690" s="128" t="s">
        <v>25</v>
      </c>
      <c r="I1690">
        <v>1562</v>
      </c>
      <c r="J1690" s="128" t="s">
        <v>3302</v>
      </c>
      <c r="K1690">
        <v>8</v>
      </c>
      <c r="L1690">
        <v>17</v>
      </c>
      <c r="M1690" s="128" t="s">
        <v>357</v>
      </c>
      <c r="N1690" s="128" t="s">
        <v>26</v>
      </c>
      <c r="O1690">
        <v>9</v>
      </c>
      <c r="P1690" s="128" t="s">
        <v>27</v>
      </c>
      <c r="Q1690">
        <v>1</v>
      </c>
      <c r="R1690" s="128" t="s">
        <v>28</v>
      </c>
      <c r="S1690">
        <v>2</v>
      </c>
      <c r="T1690" s="128" t="s">
        <v>30</v>
      </c>
      <c r="U1690">
        <v>4.6399999999999997</v>
      </c>
      <c r="V1690">
        <v>4.79</v>
      </c>
    </row>
    <row r="1691" spans="1:22" x14ac:dyDescent="0.25">
      <c r="A1691" s="128" t="s">
        <v>3651</v>
      </c>
      <c r="B1691">
        <v>14</v>
      </c>
      <c r="C1691">
        <v>8</v>
      </c>
      <c r="D1691">
        <v>5</v>
      </c>
      <c r="E1691" s="128" t="s">
        <v>2402</v>
      </c>
      <c r="F1691" s="128" t="s">
        <v>24</v>
      </c>
      <c r="G1691">
        <v>269</v>
      </c>
      <c r="H1691" s="128" t="s">
        <v>25</v>
      </c>
      <c r="I1691">
        <v>1562</v>
      </c>
      <c r="J1691" s="128" t="s">
        <v>3302</v>
      </c>
      <c r="K1691">
        <v>8</v>
      </c>
      <c r="L1691">
        <v>17</v>
      </c>
      <c r="M1691" s="128" t="s">
        <v>357</v>
      </c>
      <c r="N1691" s="128" t="s">
        <v>26</v>
      </c>
      <c r="O1691">
        <v>9</v>
      </c>
      <c r="P1691" s="128" t="s">
        <v>27</v>
      </c>
      <c r="Q1691">
        <v>1</v>
      </c>
      <c r="R1691" s="128" t="s">
        <v>28</v>
      </c>
      <c r="S1691">
        <v>5</v>
      </c>
      <c r="T1691" s="128" t="s">
        <v>33</v>
      </c>
      <c r="U1691">
        <v>2.48</v>
      </c>
      <c r="V1691">
        <v>2.84</v>
      </c>
    </row>
    <row r="1692" spans="1:22" x14ac:dyDescent="0.25">
      <c r="A1692" s="128" t="s">
        <v>3652</v>
      </c>
      <c r="B1692">
        <v>14</v>
      </c>
      <c r="C1692">
        <v>8</v>
      </c>
      <c r="D1692">
        <v>5</v>
      </c>
      <c r="E1692" s="128" t="s">
        <v>2402</v>
      </c>
      <c r="F1692" s="128" t="s">
        <v>24</v>
      </c>
      <c r="G1692">
        <v>269</v>
      </c>
      <c r="H1692" s="128" t="s">
        <v>25</v>
      </c>
      <c r="I1692">
        <v>1562</v>
      </c>
      <c r="J1692" s="128" t="s">
        <v>3302</v>
      </c>
      <c r="K1692">
        <v>8</v>
      </c>
      <c r="L1692">
        <v>17</v>
      </c>
      <c r="M1692" s="128" t="s">
        <v>357</v>
      </c>
      <c r="N1692" s="128" t="s">
        <v>26</v>
      </c>
      <c r="O1692">
        <v>9</v>
      </c>
      <c r="P1692" s="128" t="s">
        <v>27</v>
      </c>
      <c r="Q1692">
        <v>1</v>
      </c>
      <c r="R1692" s="128" t="s">
        <v>28</v>
      </c>
      <c r="S1692">
        <v>1</v>
      </c>
      <c r="T1692" s="128" t="s">
        <v>29</v>
      </c>
      <c r="U1692">
        <v>9.06</v>
      </c>
      <c r="V1692">
        <v>6.02</v>
      </c>
    </row>
    <row r="1693" spans="1:22" x14ac:dyDescent="0.25">
      <c r="A1693" s="128" t="s">
        <v>3653</v>
      </c>
      <c r="B1693">
        <v>14</v>
      </c>
      <c r="C1693">
        <v>8</v>
      </c>
      <c r="D1693">
        <v>5</v>
      </c>
      <c r="E1693" s="128" t="s">
        <v>2402</v>
      </c>
      <c r="F1693" s="128" t="s">
        <v>24</v>
      </c>
      <c r="G1693">
        <v>269</v>
      </c>
      <c r="H1693" s="128" t="s">
        <v>25</v>
      </c>
      <c r="I1693">
        <v>1562</v>
      </c>
      <c r="J1693" s="128" t="s">
        <v>3302</v>
      </c>
      <c r="K1693">
        <v>8</v>
      </c>
      <c r="L1693">
        <v>17</v>
      </c>
      <c r="M1693" s="128" t="s">
        <v>357</v>
      </c>
      <c r="N1693" s="128" t="s">
        <v>26</v>
      </c>
      <c r="O1693">
        <v>9</v>
      </c>
      <c r="P1693" s="128" t="s">
        <v>27</v>
      </c>
      <c r="Q1693">
        <v>1</v>
      </c>
      <c r="R1693" s="128" t="s">
        <v>28</v>
      </c>
      <c r="S1693">
        <v>7</v>
      </c>
      <c r="T1693" s="128" t="s">
        <v>35</v>
      </c>
      <c r="U1693">
        <v>25.55</v>
      </c>
      <c r="V1693">
        <v>17.79</v>
      </c>
    </row>
    <row r="1694" spans="1:22" x14ac:dyDescent="0.25">
      <c r="A1694" s="128" t="s">
        <v>3654</v>
      </c>
      <c r="B1694">
        <v>14</v>
      </c>
      <c r="C1694">
        <v>8</v>
      </c>
      <c r="D1694">
        <v>5</v>
      </c>
      <c r="E1694" s="128" t="s">
        <v>2402</v>
      </c>
      <c r="F1694" s="128" t="s">
        <v>24</v>
      </c>
      <c r="G1694">
        <v>269</v>
      </c>
      <c r="H1694" s="128" t="s">
        <v>25</v>
      </c>
      <c r="I1694">
        <v>1562</v>
      </c>
      <c r="J1694" s="128" t="s">
        <v>3302</v>
      </c>
      <c r="K1694">
        <v>8</v>
      </c>
      <c r="L1694">
        <v>17</v>
      </c>
      <c r="M1694" s="128" t="s">
        <v>357</v>
      </c>
      <c r="N1694" s="128" t="s">
        <v>26</v>
      </c>
      <c r="O1694">
        <v>9</v>
      </c>
      <c r="P1694" s="128" t="s">
        <v>27</v>
      </c>
      <c r="Q1694">
        <v>1</v>
      </c>
      <c r="R1694" s="128" t="s">
        <v>28</v>
      </c>
      <c r="S1694">
        <v>8</v>
      </c>
      <c r="T1694" s="128" t="s">
        <v>36</v>
      </c>
      <c r="U1694">
        <v>32.28</v>
      </c>
      <c r="V1694">
        <v>22.3</v>
      </c>
    </row>
    <row r="1695" spans="1:22" x14ac:dyDescent="0.25">
      <c r="A1695" s="128" t="s">
        <v>4838</v>
      </c>
      <c r="B1695">
        <v>14</v>
      </c>
      <c r="C1695">
        <v>8</v>
      </c>
      <c r="D1695">
        <v>5</v>
      </c>
      <c r="E1695" s="128" t="s">
        <v>2402</v>
      </c>
      <c r="F1695" s="128" t="s">
        <v>24</v>
      </c>
      <c r="G1695">
        <v>271</v>
      </c>
      <c r="H1695" s="128" t="s">
        <v>4773</v>
      </c>
      <c r="I1695">
        <v>818</v>
      </c>
      <c r="J1695" s="128" t="s">
        <v>177</v>
      </c>
      <c r="K1695">
        <v>8</v>
      </c>
      <c r="L1695">
        <v>17</v>
      </c>
      <c r="M1695" s="128" t="s">
        <v>357</v>
      </c>
      <c r="N1695" s="128" t="s">
        <v>26</v>
      </c>
      <c r="O1695">
        <v>9</v>
      </c>
      <c r="P1695" s="128" t="s">
        <v>27</v>
      </c>
      <c r="Q1695">
        <v>1</v>
      </c>
      <c r="R1695" s="128" t="s">
        <v>28</v>
      </c>
      <c r="S1695">
        <v>3</v>
      </c>
      <c r="T1695" s="128" t="s">
        <v>31</v>
      </c>
      <c r="U1695">
        <v>6.21</v>
      </c>
      <c r="V1695">
        <v>3.91</v>
      </c>
    </row>
    <row r="1696" spans="1:22" x14ac:dyDescent="0.25">
      <c r="A1696" s="128" t="s">
        <v>4839</v>
      </c>
      <c r="B1696">
        <v>14</v>
      </c>
      <c r="C1696">
        <v>8</v>
      </c>
      <c r="D1696">
        <v>5</v>
      </c>
      <c r="E1696" s="128" t="s">
        <v>2402</v>
      </c>
      <c r="F1696" s="128" t="s">
        <v>24</v>
      </c>
      <c r="G1696">
        <v>271</v>
      </c>
      <c r="H1696" s="128" t="s">
        <v>4773</v>
      </c>
      <c r="I1696">
        <v>818</v>
      </c>
      <c r="J1696" s="128" t="s">
        <v>177</v>
      </c>
      <c r="K1696">
        <v>8</v>
      </c>
      <c r="L1696">
        <v>17</v>
      </c>
      <c r="M1696" s="128" t="s">
        <v>357</v>
      </c>
      <c r="N1696" s="128" t="s">
        <v>26</v>
      </c>
      <c r="O1696">
        <v>9</v>
      </c>
      <c r="P1696" s="128" t="s">
        <v>27</v>
      </c>
      <c r="Q1696">
        <v>1</v>
      </c>
      <c r="R1696" s="128" t="s">
        <v>28</v>
      </c>
      <c r="S1696">
        <v>4</v>
      </c>
      <c r="T1696" s="128" t="s">
        <v>32</v>
      </c>
      <c r="U1696">
        <v>8.0500000000000007</v>
      </c>
      <c r="V1696">
        <v>5.98</v>
      </c>
    </row>
    <row r="1697" spans="1:22" x14ac:dyDescent="0.25">
      <c r="A1697" s="128" t="s">
        <v>4840</v>
      </c>
      <c r="B1697">
        <v>14</v>
      </c>
      <c r="C1697">
        <v>8</v>
      </c>
      <c r="D1697">
        <v>5</v>
      </c>
      <c r="E1697" s="128" t="s">
        <v>2402</v>
      </c>
      <c r="F1697" s="128" t="s">
        <v>24</v>
      </c>
      <c r="G1697">
        <v>271</v>
      </c>
      <c r="H1697" s="128" t="s">
        <v>4773</v>
      </c>
      <c r="I1697">
        <v>818</v>
      </c>
      <c r="J1697" s="128" t="s">
        <v>177</v>
      </c>
      <c r="K1697">
        <v>8</v>
      </c>
      <c r="L1697">
        <v>17</v>
      </c>
      <c r="M1697" s="128" t="s">
        <v>357</v>
      </c>
      <c r="N1697" s="128" t="s">
        <v>26</v>
      </c>
      <c r="O1697">
        <v>9</v>
      </c>
      <c r="P1697" s="128" t="s">
        <v>27</v>
      </c>
      <c r="Q1697">
        <v>1</v>
      </c>
      <c r="R1697" s="128" t="s">
        <v>28</v>
      </c>
      <c r="S1697">
        <v>6</v>
      </c>
      <c r="T1697" s="128" t="s">
        <v>34</v>
      </c>
      <c r="U1697">
        <v>4.57</v>
      </c>
      <c r="V1697">
        <v>3.78</v>
      </c>
    </row>
    <row r="1698" spans="1:22" x14ac:dyDescent="0.25">
      <c r="A1698" s="128" t="s">
        <v>4841</v>
      </c>
      <c r="B1698">
        <v>14</v>
      </c>
      <c r="C1698">
        <v>8</v>
      </c>
      <c r="D1698">
        <v>5</v>
      </c>
      <c r="E1698" s="128" t="s">
        <v>2402</v>
      </c>
      <c r="F1698" s="128" t="s">
        <v>24</v>
      </c>
      <c r="G1698">
        <v>271</v>
      </c>
      <c r="H1698" s="128" t="s">
        <v>4773</v>
      </c>
      <c r="I1698">
        <v>818</v>
      </c>
      <c r="J1698" s="128" t="s">
        <v>177</v>
      </c>
      <c r="K1698">
        <v>8</v>
      </c>
      <c r="L1698">
        <v>17</v>
      </c>
      <c r="M1698" s="128" t="s">
        <v>357</v>
      </c>
      <c r="N1698" s="128" t="s">
        <v>26</v>
      </c>
      <c r="O1698">
        <v>9</v>
      </c>
      <c r="P1698" s="128" t="s">
        <v>27</v>
      </c>
      <c r="Q1698">
        <v>1</v>
      </c>
      <c r="R1698" s="128" t="s">
        <v>28</v>
      </c>
      <c r="S1698">
        <v>2</v>
      </c>
      <c r="T1698" s="128" t="s">
        <v>30</v>
      </c>
      <c r="U1698">
        <v>5.91</v>
      </c>
      <c r="V1698">
        <v>5.41</v>
      </c>
    </row>
    <row r="1699" spans="1:22" x14ac:dyDescent="0.25">
      <c r="A1699" s="128" t="s">
        <v>4842</v>
      </c>
      <c r="B1699">
        <v>14</v>
      </c>
      <c r="C1699">
        <v>8</v>
      </c>
      <c r="D1699">
        <v>5</v>
      </c>
      <c r="E1699" s="128" t="s">
        <v>2402</v>
      </c>
      <c r="F1699" s="128" t="s">
        <v>24</v>
      </c>
      <c r="G1699">
        <v>271</v>
      </c>
      <c r="H1699" s="128" t="s">
        <v>4773</v>
      </c>
      <c r="I1699">
        <v>818</v>
      </c>
      <c r="J1699" s="128" t="s">
        <v>177</v>
      </c>
      <c r="K1699">
        <v>8</v>
      </c>
      <c r="L1699">
        <v>17</v>
      </c>
      <c r="M1699" s="128" t="s">
        <v>357</v>
      </c>
      <c r="N1699" s="128" t="s">
        <v>26</v>
      </c>
      <c r="O1699">
        <v>9</v>
      </c>
      <c r="P1699" s="128" t="s">
        <v>27</v>
      </c>
      <c r="Q1699">
        <v>1</v>
      </c>
      <c r="R1699" s="128" t="s">
        <v>28</v>
      </c>
      <c r="S1699">
        <v>5</v>
      </c>
      <c r="T1699" s="128" t="s">
        <v>33</v>
      </c>
      <c r="U1699">
        <v>3.11</v>
      </c>
      <c r="V1699">
        <v>3.13</v>
      </c>
    </row>
    <row r="1700" spans="1:22" x14ac:dyDescent="0.25">
      <c r="A1700" s="128" t="s">
        <v>4843</v>
      </c>
      <c r="B1700">
        <v>14</v>
      </c>
      <c r="C1700">
        <v>8</v>
      </c>
      <c r="D1700">
        <v>5</v>
      </c>
      <c r="E1700" s="128" t="s">
        <v>2402</v>
      </c>
      <c r="F1700" s="128" t="s">
        <v>24</v>
      </c>
      <c r="G1700">
        <v>271</v>
      </c>
      <c r="H1700" s="128" t="s">
        <v>4773</v>
      </c>
      <c r="I1700">
        <v>818</v>
      </c>
      <c r="J1700" s="128" t="s">
        <v>177</v>
      </c>
      <c r="K1700">
        <v>8</v>
      </c>
      <c r="L1700">
        <v>17</v>
      </c>
      <c r="M1700" s="128" t="s">
        <v>357</v>
      </c>
      <c r="N1700" s="128" t="s">
        <v>26</v>
      </c>
      <c r="O1700">
        <v>9</v>
      </c>
      <c r="P1700" s="128" t="s">
        <v>27</v>
      </c>
      <c r="Q1700">
        <v>1</v>
      </c>
      <c r="R1700" s="128" t="s">
        <v>28</v>
      </c>
      <c r="S1700">
        <v>1</v>
      </c>
      <c r="T1700" s="128" t="s">
        <v>29</v>
      </c>
      <c r="U1700">
        <v>10.83</v>
      </c>
      <c r="V1700">
        <v>6.28</v>
      </c>
    </row>
    <row r="1701" spans="1:22" x14ac:dyDescent="0.25">
      <c r="A1701" s="128" t="s">
        <v>4844</v>
      </c>
      <c r="B1701">
        <v>14</v>
      </c>
      <c r="C1701">
        <v>8</v>
      </c>
      <c r="D1701">
        <v>5</v>
      </c>
      <c r="E1701" s="128" t="s">
        <v>2402</v>
      </c>
      <c r="F1701" s="128" t="s">
        <v>24</v>
      </c>
      <c r="G1701">
        <v>271</v>
      </c>
      <c r="H1701" s="128" t="s">
        <v>4773</v>
      </c>
      <c r="I1701">
        <v>818</v>
      </c>
      <c r="J1701" s="128" t="s">
        <v>177</v>
      </c>
      <c r="K1701">
        <v>8</v>
      </c>
      <c r="L1701">
        <v>17</v>
      </c>
      <c r="M1701" s="128" t="s">
        <v>357</v>
      </c>
      <c r="N1701" s="128" t="s">
        <v>26</v>
      </c>
      <c r="O1701">
        <v>9</v>
      </c>
      <c r="P1701" s="128" t="s">
        <v>27</v>
      </c>
      <c r="Q1701">
        <v>1</v>
      </c>
      <c r="R1701" s="128" t="s">
        <v>28</v>
      </c>
      <c r="S1701">
        <v>7</v>
      </c>
      <c r="T1701" s="128" t="s">
        <v>35</v>
      </c>
      <c r="U1701">
        <v>30.62</v>
      </c>
      <c r="V1701">
        <v>19.170000000000002</v>
      </c>
    </row>
    <row r="1702" spans="1:22" x14ac:dyDescent="0.25">
      <c r="A1702" s="128" t="s">
        <v>4845</v>
      </c>
      <c r="B1702">
        <v>14</v>
      </c>
      <c r="C1702">
        <v>8</v>
      </c>
      <c r="D1702">
        <v>5</v>
      </c>
      <c r="E1702" s="128" t="s">
        <v>2402</v>
      </c>
      <c r="F1702" s="128" t="s">
        <v>24</v>
      </c>
      <c r="G1702">
        <v>271</v>
      </c>
      <c r="H1702" s="128" t="s">
        <v>4773</v>
      </c>
      <c r="I1702">
        <v>818</v>
      </c>
      <c r="J1702" s="128" t="s">
        <v>177</v>
      </c>
      <c r="K1702">
        <v>8</v>
      </c>
      <c r="L1702">
        <v>17</v>
      </c>
      <c r="M1702" s="128" t="s">
        <v>357</v>
      </c>
      <c r="N1702" s="128" t="s">
        <v>26</v>
      </c>
      <c r="O1702">
        <v>9</v>
      </c>
      <c r="P1702" s="128" t="s">
        <v>27</v>
      </c>
      <c r="Q1702">
        <v>1</v>
      </c>
      <c r="R1702" s="128" t="s">
        <v>28</v>
      </c>
      <c r="S1702">
        <v>8</v>
      </c>
      <c r="T1702" s="128" t="s">
        <v>36</v>
      </c>
      <c r="U1702">
        <v>38.67</v>
      </c>
      <c r="V1702">
        <v>24.18</v>
      </c>
    </row>
    <row r="1703" spans="1:22" x14ac:dyDescent="0.25">
      <c r="A1703" s="128" t="s">
        <v>4846</v>
      </c>
      <c r="B1703">
        <v>14</v>
      </c>
      <c r="C1703">
        <v>8</v>
      </c>
      <c r="D1703">
        <v>5</v>
      </c>
      <c r="E1703" s="128" t="s">
        <v>2402</v>
      </c>
      <c r="F1703" s="128" t="s">
        <v>24</v>
      </c>
      <c r="G1703">
        <v>270</v>
      </c>
      <c r="H1703" s="128" t="s">
        <v>4782</v>
      </c>
      <c r="I1703">
        <v>744</v>
      </c>
      <c r="J1703" s="128" t="s">
        <v>179</v>
      </c>
      <c r="K1703">
        <v>8</v>
      </c>
      <c r="L1703">
        <v>17</v>
      </c>
      <c r="M1703" s="128" t="s">
        <v>357</v>
      </c>
      <c r="N1703" s="128" t="s">
        <v>26</v>
      </c>
      <c r="O1703">
        <v>9</v>
      </c>
      <c r="P1703" s="128" t="s">
        <v>27</v>
      </c>
      <c r="Q1703">
        <v>1</v>
      </c>
      <c r="R1703" s="128" t="s">
        <v>28</v>
      </c>
      <c r="S1703">
        <v>3</v>
      </c>
      <c r="T1703" s="128" t="s">
        <v>31</v>
      </c>
      <c r="U1703">
        <v>4.59</v>
      </c>
      <c r="V1703">
        <v>3.35</v>
      </c>
    </row>
    <row r="1704" spans="1:22" x14ac:dyDescent="0.25">
      <c r="A1704" s="128" t="s">
        <v>4847</v>
      </c>
      <c r="B1704">
        <v>14</v>
      </c>
      <c r="C1704">
        <v>8</v>
      </c>
      <c r="D1704">
        <v>5</v>
      </c>
      <c r="E1704" s="128" t="s">
        <v>2402</v>
      </c>
      <c r="F1704" s="128" t="s">
        <v>24</v>
      </c>
      <c r="G1704">
        <v>270</v>
      </c>
      <c r="H1704" s="128" t="s">
        <v>4782</v>
      </c>
      <c r="I1704">
        <v>744</v>
      </c>
      <c r="J1704" s="128" t="s">
        <v>179</v>
      </c>
      <c r="K1704">
        <v>8</v>
      </c>
      <c r="L1704">
        <v>17</v>
      </c>
      <c r="M1704" s="128" t="s">
        <v>357</v>
      </c>
      <c r="N1704" s="128" t="s">
        <v>26</v>
      </c>
      <c r="O1704">
        <v>9</v>
      </c>
      <c r="P1704" s="128" t="s">
        <v>27</v>
      </c>
      <c r="Q1704">
        <v>1</v>
      </c>
      <c r="R1704" s="128" t="s">
        <v>28</v>
      </c>
      <c r="S1704">
        <v>4</v>
      </c>
      <c r="T1704" s="128" t="s">
        <v>32</v>
      </c>
      <c r="U1704">
        <v>5.27</v>
      </c>
      <c r="V1704">
        <v>4.28</v>
      </c>
    </row>
    <row r="1705" spans="1:22" x14ac:dyDescent="0.25">
      <c r="A1705" s="128" t="s">
        <v>4848</v>
      </c>
      <c r="B1705">
        <v>14</v>
      </c>
      <c r="C1705">
        <v>8</v>
      </c>
      <c r="D1705">
        <v>5</v>
      </c>
      <c r="E1705" s="128" t="s">
        <v>2402</v>
      </c>
      <c r="F1705" s="128" t="s">
        <v>24</v>
      </c>
      <c r="G1705">
        <v>270</v>
      </c>
      <c r="H1705" s="128" t="s">
        <v>4782</v>
      </c>
      <c r="I1705">
        <v>744</v>
      </c>
      <c r="J1705" s="128" t="s">
        <v>179</v>
      </c>
      <c r="K1705">
        <v>8</v>
      </c>
      <c r="L1705">
        <v>17</v>
      </c>
      <c r="M1705" s="128" t="s">
        <v>357</v>
      </c>
      <c r="N1705" s="128" t="s">
        <v>26</v>
      </c>
      <c r="O1705">
        <v>9</v>
      </c>
      <c r="P1705" s="128" t="s">
        <v>27</v>
      </c>
      <c r="Q1705">
        <v>1</v>
      </c>
      <c r="R1705" s="128" t="s">
        <v>28</v>
      </c>
      <c r="S1705">
        <v>6</v>
      </c>
      <c r="T1705" s="128" t="s">
        <v>34</v>
      </c>
      <c r="U1705">
        <v>3.23</v>
      </c>
      <c r="V1705">
        <v>2.88</v>
      </c>
    </row>
    <row r="1706" spans="1:22" x14ac:dyDescent="0.25">
      <c r="A1706" s="128" t="s">
        <v>4849</v>
      </c>
      <c r="B1706">
        <v>14</v>
      </c>
      <c r="C1706">
        <v>8</v>
      </c>
      <c r="D1706">
        <v>5</v>
      </c>
      <c r="E1706" s="128" t="s">
        <v>2402</v>
      </c>
      <c r="F1706" s="128" t="s">
        <v>24</v>
      </c>
      <c r="G1706">
        <v>270</v>
      </c>
      <c r="H1706" s="128" t="s">
        <v>4782</v>
      </c>
      <c r="I1706">
        <v>744</v>
      </c>
      <c r="J1706" s="128" t="s">
        <v>179</v>
      </c>
      <c r="K1706">
        <v>8</v>
      </c>
      <c r="L1706">
        <v>17</v>
      </c>
      <c r="M1706" s="128" t="s">
        <v>357</v>
      </c>
      <c r="N1706" s="128" t="s">
        <v>26</v>
      </c>
      <c r="O1706">
        <v>9</v>
      </c>
      <c r="P1706" s="128" t="s">
        <v>27</v>
      </c>
      <c r="Q1706">
        <v>1</v>
      </c>
      <c r="R1706" s="128" t="s">
        <v>28</v>
      </c>
      <c r="S1706">
        <v>2</v>
      </c>
      <c r="T1706" s="128" t="s">
        <v>30</v>
      </c>
      <c r="U1706">
        <v>3.24</v>
      </c>
      <c r="V1706">
        <v>3.5</v>
      </c>
    </row>
    <row r="1707" spans="1:22" x14ac:dyDescent="0.25">
      <c r="A1707" s="128" t="s">
        <v>4850</v>
      </c>
      <c r="B1707">
        <v>14</v>
      </c>
      <c r="C1707">
        <v>8</v>
      </c>
      <c r="D1707">
        <v>5</v>
      </c>
      <c r="E1707" s="128" t="s">
        <v>2402</v>
      </c>
      <c r="F1707" s="128" t="s">
        <v>24</v>
      </c>
      <c r="G1707">
        <v>270</v>
      </c>
      <c r="H1707" s="128" t="s">
        <v>4782</v>
      </c>
      <c r="I1707">
        <v>744</v>
      </c>
      <c r="J1707" s="128" t="s">
        <v>179</v>
      </c>
      <c r="K1707">
        <v>8</v>
      </c>
      <c r="L1707">
        <v>17</v>
      </c>
      <c r="M1707" s="128" t="s">
        <v>357</v>
      </c>
      <c r="N1707" s="128" t="s">
        <v>26</v>
      </c>
      <c r="O1707">
        <v>9</v>
      </c>
      <c r="P1707" s="128" t="s">
        <v>27</v>
      </c>
      <c r="Q1707">
        <v>1</v>
      </c>
      <c r="R1707" s="128" t="s">
        <v>28</v>
      </c>
      <c r="S1707">
        <v>5</v>
      </c>
      <c r="T1707" s="128" t="s">
        <v>33</v>
      </c>
      <c r="U1707">
        <v>1.8</v>
      </c>
      <c r="V1707">
        <v>2.29</v>
      </c>
    </row>
    <row r="1708" spans="1:22" x14ac:dyDescent="0.25">
      <c r="A1708" s="128" t="s">
        <v>4851</v>
      </c>
      <c r="B1708">
        <v>14</v>
      </c>
      <c r="C1708">
        <v>8</v>
      </c>
      <c r="D1708">
        <v>5</v>
      </c>
      <c r="E1708" s="128" t="s">
        <v>2402</v>
      </c>
      <c r="F1708" s="128" t="s">
        <v>24</v>
      </c>
      <c r="G1708">
        <v>270</v>
      </c>
      <c r="H1708" s="128" t="s">
        <v>4782</v>
      </c>
      <c r="I1708">
        <v>744</v>
      </c>
      <c r="J1708" s="128" t="s">
        <v>179</v>
      </c>
      <c r="K1708">
        <v>8</v>
      </c>
      <c r="L1708">
        <v>17</v>
      </c>
      <c r="M1708" s="128" t="s">
        <v>357</v>
      </c>
      <c r="N1708" s="128" t="s">
        <v>26</v>
      </c>
      <c r="O1708">
        <v>9</v>
      </c>
      <c r="P1708" s="128" t="s">
        <v>27</v>
      </c>
      <c r="Q1708">
        <v>1</v>
      </c>
      <c r="R1708" s="128" t="s">
        <v>28</v>
      </c>
      <c r="S1708">
        <v>1</v>
      </c>
      <c r="T1708" s="128" t="s">
        <v>29</v>
      </c>
      <c r="U1708">
        <v>7.11</v>
      </c>
      <c r="V1708">
        <v>5.05</v>
      </c>
    </row>
    <row r="1709" spans="1:22" x14ac:dyDescent="0.25">
      <c r="A1709" s="128" t="s">
        <v>4852</v>
      </c>
      <c r="B1709">
        <v>14</v>
      </c>
      <c r="C1709">
        <v>8</v>
      </c>
      <c r="D1709">
        <v>5</v>
      </c>
      <c r="E1709" s="128" t="s">
        <v>2402</v>
      </c>
      <c r="F1709" s="128" t="s">
        <v>24</v>
      </c>
      <c r="G1709">
        <v>270</v>
      </c>
      <c r="H1709" s="128" t="s">
        <v>4782</v>
      </c>
      <c r="I1709">
        <v>744</v>
      </c>
      <c r="J1709" s="128" t="s">
        <v>179</v>
      </c>
      <c r="K1709">
        <v>8</v>
      </c>
      <c r="L1709">
        <v>17</v>
      </c>
      <c r="M1709" s="128" t="s">
        <v>357</v>
      </c>
      <c r="N1709" s="128" t="s">
        <v>26</v>
      </c>
      <c r="O1709">
        <v>9</v>
      </c>
      <c r="P1709" s="128" t="s">
        <v>27</v>
      </c>
      <c r="Q1709">
        <v>1</v>
      </c>
      <c r="R1709" s="128" t="s">
        <v>28</v>
      </c>
      <c r="S1709">
        <v>7</v>
      </c>
      <c r="T1709" s="128" t="s">
        <v>35</v>
      </c>
      <c r="U1709">
        <v>19.98</v>
      </c>
      <c r="V1709">
        <v>14.19</v>
      </c>
    </row>
    <row r="1710" spans="1:22" x14ac:dyDescent="0.25">
      <c r="A1710" s="128" t="s">
        <v>4853</v>
      </c>
      <c r="B1710">
        <v>14</v>
      </c>
      <c r="C1710">
        <v>8</v>
      </c>
      <c r="D1710">
        <v>5</v>
      </c>
      <c r="E1710" s="128" t="s">
        <v>2402</v>
      </c>
      <c r="F1710" s="128" t="s">
        <v>24</v>
      </c>
      <c r="G1710">
        <v>270</v>
      </c>
      <c r="H1710" s="128" t="s">
        <v>4782</v>
      </c>
      <c r="I1710">
        <v>744</v>
      </c>
      <c r="J1710" s="128" t="s">
        <v>179</v>
      </c>
      <c r="K1710">
        <v>8</v>
      </c>
      <c r="L1710">
        <v>17</v>
      </c>
      <c r="M1710" s="128" t="s">
        <v>357</v>
      </c>
      <c r="N1710" s="128" t="s">
        <v>26</v>
      </c>
      <c r="O1710">
        <v>9</v>
      </c>
      <c r="P1710" s="128" t="s">
        <v>27</v>
      </c>
      <c r="Q1710">
        <v>1</v>
      </c>
      <c r="R1710" s="128" t="s">
        <v>28</v>
      </c>
      <c r="S1710">
        <v>8</v>
      </c>
      <c r="T1710" s="128" t="s">
        <v>36</v>
      </c>
      <c r="U1710">
        <v>25.25</v>
      </c>
      <c r="V1710">
        <v>17.52</v>
      </c>
    </row>
    <row r="1711" spans="1:22" x14ac:dyDescent="0.25">
      <c r="A1711" s="128" t="s">
        <v>3655</v>
      </c>
      <c r="B1711">
        <v>15</v>
      </c>
      <c r="C1711">
        <v>9</v>
      </c>
      <c r="D1711">
        <v>5</v>
      </c>
      <c r="E1711" s="128" t="s">
        <v>2402</v>
      </c>
      <c r="F1711" s="128" t="s">
        <v>24</v>
      </c>
      <c r="G1711">
        <v>269</v>
      </c>
      <c r="H1711" s="128" t="s">
        <v>25</v>
      </c>
      <c r="I1711">
        <v>1562</v>
      </c>
      <c r="J1711" s="128" t="s">
        <v>3302</v>
      </c>
      <c r="K1711">
        <v>8</v>
      </c>
      <c r="L1711">
        <v>17</v>
      </c>
      <c r="M1711" s="128" t="s">
        <v>357</v>
      </c>
      <c r="N1711" s="128" t="s">
        <v>26</v>
      </c>
      <c r="O1711">
        <v>9</v>
      </c>
      <c r="P1711" s="128" t="s">
        <v>27</v>
      </c>
      <c r="Q1711">
        <v>1</v>
      </c>
      <c r="R1711" s="128" t="s">
        <v>28</v>
      </c>
      <c r="S1711">
        <v>3</v>
      </c>
      <c r="T1711" s="128" t="s">
        <v>31</v>
      </c>
      <c r="U1711">
        <v>5.44</v>
      </c>
      <c r="V1711">
        <v>3.74</v>
      </c>
    </row>
    <row r="1712" spans="1:22" x14ac:dyDescent="0.25">
      <c r="A1712" s="128" t="s">
        <v>3656</v>
      </c>
      <c r="B1712">
        <v>15</v>
      </c>
      <c r="C1712">
        <v>9</v>
      </c>
      <c r="D1712">
        <v>5</v>
      </c>
      <c r="E1712" s="128" t="s">
        <v>2402</v>
      </c>
      <c r="F1712" s="128" t="s">
        <v>24</v>
      </c>
      <c r="G1712">
        <v>269</v>
      </c>
      <c r="H1712" s="128" t="s">
        <v>25</v>
      </c>
      <c r="I1712">
        <v>1562</v>
      </c>
      <c r="J1712" s="128" t="s">
        <v>3302</v>
      </c>
      <c r="K1712">
        <v>8</v>
      </c>
      <c r="L1712">
        <v>17</v>
      </c>
      <c r="M1712" s="128" t="s">
        <v>357</v>
      </c>
      <c r="N1712" s="128" t="s">
        <v>26</v>
      </c>
      <c r="O1712">
        <v>9</v>
      </c>
      <c r="P1712" s="128" t="s">
        <v>27</v>
      </c>
      <c r="Q1712">
        <v>1</v>
      </c>
      <c r="R1712" s="128" t="s">
        <v>28</v>
      </c>
      <c r="S1712">
        <v>4</v>
      </c>
      <c r="T1712" s="128" t="s">
        <v>32</v>
      </c>
      <c r="U1712">
        <v>6.73</v>
      </c>
      <c r="V1712">
        <v>5.42</v>
      </c>
    </row>
    <row r="1713" spans="1:22" x14ac:dyDescent="0.25">
      <c r="A1713" s="128" t="s">
        <v>3657</v>
      </c>
      <c r="B1713">
        <v>15</v>
      </c>
      <c r="C1713">
        <v>9</v>
      </c>
      <c r="D1713">
        <v>5</v>
      </c>
      <c r="E1713" s="128" t="s">
        <v>2402</v>
      </c>
      <c r="F1713" s="128" t="s">
        <v>24</v>
      </c>
      <c r="G1713">
        <v>269</v>
      </c>
      <c r="H1713" s="128" t="s">
        <v>25</v>
      </c>
      <c r="I1713">
        <v>1562</v>
      </c>
      <c r="J1713" s="128" t="s">
        <v>3302</v>
      </c>
      <c r="K1713">
        <v>8</v>
      </c>
      <c r="L1713">
        <v>17</v>
      </c>
      <c r="M1713" s="128" t="s">
        <v>357</v>
      </c>
      <c r="N1713" s="128" t="s">
        <v>26</v>
      </c>
      <c r="O1713">
        <v>9</v>
      </c>
      <c r="P1713" s="128" t="s">
        <v>27</v>
      </c>
      <c r="Q1713">
        <v>1</v>
      </c>
      <c r="R1713" s="128" t="s">
        <v>28</v>
      </c>
      <c r="S1713">
        <v>6</v>
      </c>
      <c r="T1713" s="128" t="s">
        <v>34</v>
      </c>
      <c r="U1713">
        <v>3.93</v>
      </c>
      <c r="V1713">
        <v>3.45</v>
      </c>
    </row>
    <row r="1714" spans="1:22" x14ac:dyDescent="0.25">
      <c r="A1714" s="128" t="s">
        <v>3658</v>
      </c>
      <c r="B1714">
        <v>15</v>
      </c>
      <c r="C1714">
        <v>9</v>
      </c>
      <c r="D1714">
        <v>5</v>
      </c>
      <c r="E1714" s="128" t="s">
        <v>2402</v>
      </c>
      <c r="F1714" s="128" t="s">
        <v>24</v>
      </c>
      <c r="G1714">
        <v>269</v>
      </c>
      <c r="H1714" s="128" t="s">
        <v>25</v>
      </c>
      <c r="I1714">
        <v>1562</v>
      </c>
      <c r="J1714" s="128" t="s">
        <v>3302</v>
      </c>
      <c r="K1714">
        <v>8</v>
      </c>
      <c r="L1714">
        <v>17</v>
      </c>
      <c r="M1714" s="128" t="s">
        <v>357</v>
      </c>
      <c r="N1714" s="128" t="s">
        <v>26</v>
      </c>
      <c r="O1714">
        <v>9</v>
      </c>
      <c r="P1714" s="128" t="s">
        <v>27</v>
      </c>
      <c r="Q1714">
        <v>1</v>
      </c>
      <c r="R1714" s="128" t="s">
        <v>28</v>
      </c>
      <c r="S1714">
        <v>2</v>
      </c>
      <c r="T1714" s="128" t="s">
        <v>30</v>
      </c>
      <c r="U1714">
        <v>4.6399999999999997</v>
      </c>
      <c r="V1714">
        <v>4.79</v>
      </c>
    </row>
    <row r="1715" spans="1:22" x14ac:dyDescent="0.25">
      <c r="A1715" s="128" t="s">
        <v>3659</v>
      </c>
      <c r="B1715">
        <v>15</v>
      </c>
      <c r="C1715">
        <v>9</v>
      </c>
      <c r="D1715">
        <v>5</v>
      </c>
      <c r="E1715" s="128" t="s">
        <v>2402</v>
      </c>
      <c r="F1715" s="128" t="s">
        <v>24</v>
      </c>
      <c r="G1715">
        <v>269</v>
      </c>
      <c r="H1715" s="128" t="s">
        <v>25</v>
      </c>
      <c r="I1715">
        <v>1562</v>
      </c>
      <c r="J1715" s="128" t="s">
        <v>3302</v>
      </c>
      <c r="K1715">
        <v>8</v>
      </c>
      <c r="L1715">
        <v>17</v>
      </c>
      <c r="M1715" s="128" t="s">
        <v>357</v>
      </c>
      <c r="N1715" s="128" t="s">
        <v>26</v>
      </c>
      <c r="O1715">
        <v>9</v>
      </c>
      <c r="P1715" s="128" t="s">
        <v>27</v>
      </c>
      <c r="Q1715">
        <v>1</v>
      </c>
      <c r="R1715" s="128" t="s">
        <v>28</v>
      </c>
      <c r="S1715">
        <v>5</v>
      </c>
      <c r="T1715" s="128" t="s">
        <v>33</v>
      </c>
      <c r="U1715">
        <v>2.48</v>
      </c>
      <c r="V1715">
        <v>2.84</v>
      </c>
    </row>
    <row r="1716" spans="1:22" x14ac:dyDescent="0.25">
      <c r="A1716" s="128" t="s">
        <v>3660</v>
      </c>
      <c r="B1716">
        <v>15</v>
      </c>
      <c r="C1716">
        <v>9</v>
      </c>
      <c r="D1716">
        <v>5</v>
      </c>
      <c r="E1716" s="128" t="s">
        <v>2402</v>
      </c>
      <c r="F1716" s="128" t="s">
        <v>24</v>
      </c>
      <c r="G1716">
        <v>269</v>
      </c>
      <c r="H1716" s="128" t="s">
        <v>25</v>
      </c>
      <c r="I1716">
        <v>1562</v>
      </c>
      <c r="J1716" s="128" t="s">
        <v>3302</v>
      </c>
      <c r="K1716">
        <v>8</v>
      </c>
      <c r="L1716">
        <v>17</v>
      </c>
      <c r="M1716" s="128" t="s">
        <v>357</v>
      </c>
      <c r="N1716" s="128" t="s">
        <v>26</v>
      </c>
      <c r="O1716">
        <v>9</v>
      </c>
      <c r="P1716" s="128" t="s">
        <v>27</v>
      </c>
      <c r="Q1716">
        <v>1</v>
      </c>
      <c r="R1716" s="128" t="s">
        <v>28</v>
      </c>
      <c r="S1716">
        <v>1</v>
      </c>
      <c r="T1716" s="128" t="s">
        <v>29</v>
      </c>
      <c r="U1716">
        <v>9.06</v>
      </c>
      <c r="V1716">
        <v>6.02</v>
      </c>
    </row>
    <row r="1717" spans="1:22" x14ac:dyDescent="0.25">
      <c r="A1717" s="128" t="s">
        <v>3661</v>
      </c>
      <c r="B1717">
        <v>15</v>
      </c>
      <c r="C1717">
        <v>9</v>
      </c>
      <c r="D1717">
        <v>5</v>
      </c>
      <c r="E1717" s="128" t="s">
        <v>2402</v>
      </c>
      <c r="F1717" s="128" t="s">
        <v>24</v>
      </c>
      <c r="G1717">
        <v>269</v>
      </c>
      <c r="H1717" s="128" t="s">
        <v>25</v>
      </c>
      <c r="I1717">
        <v>1562</v>
      </c>
      <c r="J1717" s="128" t="s">
        <v>3302</v>
      </c>
      <c r="K1717">
        <v>8</v>
      </c>
      <c r="L1717">
        <v>17</v>
      </c>
      <c r="M1717" s="128" t="s">
        <v>357</v>
      </c>
      <c r="N1717" s="128" t="s">
        <v>26</v>
      </c>
      <c r="O1717">
        <v>9</v>
      </c>
      <c r="P1717" s="128" t="s">
        <v>27</v>
      </c>
      <c r="Q1717">
        <v>1</v>
      </c>
      <c r="R1717" s="128" t="s">
        <v>28</v>
      </c>
      <c r="S1717">
        <v>7</v>
      </c>
      <c r="T1717" s="128" t="s">
        <v>35</v>
      </c>
      <c r="U1717">
        <v>25.55</v>
      </c>
      <c r="V1717">
        <v>17.79</v>
      </c>
    </row>
    <row r="1718" spans="1:22" x14ac:dyDescent="0.25">
      <c r="A1718" s="128" t="s">
        <v>3662</v>
      </c>
      <c r="B1718">
        <v>15</v>
      </c>
      <c r="C1718">
        <v>9</v>
      </c>
      <c r="D1718">
        <v>5</v>
      </c>
      <c r="E1718" s="128" t="s">
        <v>2402</v>
      </c>
      <c r="F1718" s="128" t="s">
        <v>24</v>
      </c>
      <c r="G1718">
        <v>269</v>
      </c>
      <c r="H1718" s="128" t="s">
        <v>25</v>
      </c>
      <c r="I1718">
        <v>1562</v>
      </c>
      <c r="J1718" s="128" t="s">
        <v>3302</v>
      </c>
      <c r="K1718">
        <v>8</v>
      </c>
      <c r="L1718">
        <v>17</v>
      </c>
      <c r="M1718" s="128" t="s">
        <v>357</v>
      </c>
      <c r="N1718" s="128" t="s">
        <v>26</v>
      </c>
      <c r="O1718">
        <v>9</v>
      </c>
      <c r="P1718" s="128" t="s">
        <v>27</v>
      </c>
      <c r="Q1718">
        <v>1</v>
      </c>
      <c r="R1718" s="128" t="s">
        <v>28</v>
      </c>
      <c r="S1718">
        <v>8</v>
      </c>
      <c r="T1718" s="128" t="s">
        <v>36</v>
      </c>
      <c r="U1718">
        <v>32.28</v>
      </c>
      <c r="V1718">
        <v>22.3</v>
      </c>
    </row>
    <row r="1719" spans="1:22" x14ac:dyDescent="0.25">
      <c r="A1719" s="128" t="s">
        <v>4854</v>
      </c>
      <c r="B1719">
        <v>15</v>
      </c>
      <c r="C1719">
        <v>9</v>
      </c>
      <c r="D1719">
        <v>5</v>
      </c>
      <c r="E1719" s="128" t="s">
        <v>2402</v>
      </c>
      <c r="F1719" s="128" t="s">
        <v>24</v>
      </c>
      <c r="G1719">
        <v>271</v>
      </c>
      <c r="H1719" s="128" t="s">
        <v>4773</v>
      </c>
      <c r="I1719">
        <v>818</v>
      </c>
      <c r="J1719" s="128" t="s">
        <v>177</v>
      </c>
      <c r="K1719">
        <v>8</v>
      </c>
      <c r="L1719">
        <v>17</v>
      </c>
      <c r="M1719" s="128" t="s">
        <v>357</v>
      </c>
      <c r="N1719" s="128" t="s">
        <v>26</v>
      </c>
      <c r="O1719">
        <v>9</v>
      </c>
      <c r="P1719" s="128" t="s">
        <v>27</v>
      </c>
      <c r="Q1719">
        <v>1</v>
      </c>
      <c r="R1719" s="128" t="s">
        <v>28</v>
      </c>
      <c r="S1719">
        <v>3</v>
      </c>
      <c r="T1719" s="128" t="s">
        <v>31</v>
      </c>
      <c r="U1719">
        <v>6.21</v>
      </c>
      <c r="V1719">
        <v>3.91</v>
      </c>
    </row>
    <row r="1720" spans="1:22" x14ac:dyDescent="0.25">
      <c r="A1720" s="128" t="s">
        <v>4855</v>
      </c>
      <c r="B1720">
        <v>15</v>
      </c>
      <c r="C1720">
        <v>9</v>
      </c>
      <c r="D1720">
        <v>5</v>
      </c>
      <c r="E1720" s="128" t="s">
        <v>2402</v>
      </c>
      <c r="F1720" s="128" t="s">
        <v>24</v>
      </c>
      <c r="G1720">
        <v>271</v>
      </c>
      <c r="H1720" s="128" t="s">
        <v>4773</v>
      </c>
      <c r="I1720">
        <v>818</v>
      </c>
      <c r="J1720" s="128" t="s">
        <v>177</v>
      </c>
      <c r="K1720">
        <v>8</v>
      </c>
      <c r="L1720">
        <v>17</v>
      </c>
      <c r="M1720" s="128" t="s">
        <v>357</v>
      </c>
      <c r="N1720" s="128" t="s">
        <v>26</v>
      </c>
      <c r="O1720">
        <v>9</v>
      </c>
      <c r="P1720" s="128" t="s">
        <v>27</v>
      </c>
      <c r="Q1720">
        <v>1</v>
      </c>
      <c r="R1720" s="128" t="s">
        <v>28</v>
      </c>
      <c r="S1720">
        <v>4</v>
      </c>
      <c r="T1720" s="128" t="s">
        <v>32</v>
      </c>
      <c r="U1720">
        <v>8.0500000000000007</v>
      </c>
      <c r="V1720">
        <v>5.98</v>
      </c>
    </row>
    <row r="1721" spans="1:22" x14ac:dyDescent="0.25">
      <c r="A1721" s="128" t="s">
        <v>4856</v>
      </c>
      <c r="B1721">
        <v>15</v>
      </c>
      <c r="C1721">
        <v>9</v>
      </c>
      <c r="D1721">
        <v>5</v>
      </c>
      <c r="E1721" s="128" t="s">
        <v>2402</v>
      </c>
      <c r="F1721" s="128" t="s">
        <v>24</v>
      </c>
      <c r="G1721">
        <v>271</v>
      </c>
      <c r="H1721" s="128" t="s">
        <v>4773</v>
      </c>
      <c r="I1721">
        <v>818</v>
      </c>
      <c r="J1721" s="128" t="s">
        <v>177</v>
      </c>
      <c r="K1721">
        <v>8</v>
      </c>
      <c r="L1721">
        <v>17</v>
      </c>
      <c r="M1721" s="128" t="s">
        <v>357</v>
      </c>
      <c r="N1721" s="128" t="s">
        <v>26</v>
      </c>
      <c r="O1721">
        <v>9</v>
      </c>
      <c r="P1721" s="128" t="s">
        <v>27</v>
      </c>
      <c r="Q1721">
        <v>1</v>
      </c>
      <c r="R1721" s="128" t="s">
        <v>28</v>
      </c>
      <c r="S1721">
        <v>6</v>
      </c>
      <c r="T1721" s="128" t="s">
        <v>34</v>
      </c>
      <c r="U1721">
        <v>4.57</v>
      </c>
      <c r="V1721">
        <v>3.78</v>
      </c>
    </row>
    <row r="1722" spans="1:22" x14ac:dyDescent="0.25">
      <c r="A1722" s="128" t="s">
        <v>4857</v>
      </c>
      <c r="B1722">
        <v>15</v>
      </c>
      <c r="C1722">
        <v>9</v>
      </c>
      <c r="D1722">
        <v>5</v>
      </c>
      <c r="E1722" s="128" t="s">
        <v>2402</v>
      </c>
      <c r="F1722" s="128" t="s">
        <v>24</v>
      </c>
      <c r="G1722">
        <v>271</v>
      </c>
      <c r="H1722" s="128" t="s">
        <v>4773</v>
      </c>
      <c r="I1722">
        <v>818</v>
      </c>
      <c r="J1722" s="128" t="s">
        <v>177</v>
      </c>
      <c r="K1722">
        <v>8</v>
      </c>
      <c r="L1722">
        <v>17</v>
      </c>
      <c r="M1722" s="128" t="s">
        <v>357</v>
      </c>
      <c r="N1722" s="128" t="s">
        <v>26</v>
      </c>
      <c r="O1722">
        <v>9</v>
      </c>
      <c r="P1722" s="128" t="s">
        <v>27</v>
      </c>
      <c r="Q1722">
        <v>1</v>
      </c>
      <c r="R1722" s="128" t="s">
        <v>28</v>
      </c>
      <c r="S1722">
        <v>2</v>
      </c>
      <c r="T1722" s="128" t="s">
        <v>30</v>
      </c>
      <c r="U1722">
        <v>5.91</v>
      </c>
      <c r="V1722">
        <v>5.41</v>
      </c>
    </row>
    <row r="1723" spans="1:22" x14ac:dyDescent="0.25">
      <c r="A1723" s="128" t="s">
        <v>4858</v>
      </c>
      <c r="B1723">
        <v>15</v>
      </c>
      <c r="C1723">
        <v>9</v>
      </c>
      <c r="D1723">
        <v>5</v>
      </c>
      <c r="E1723" s="128" t="s">
        <v>2402</v>
      </c>
      <c r="F1723" s="128" t="s">
        <v>24</v>
      </c>
      <c r="G1723">
        <v>271</v>
      </c>
      <c r="H1723" s="128" t="s">
        <v>4773</v>
      </c>
      <c r="I1723">
        <v>818</v>
      </c>
      <c r="J1723" s="128" t="s">
        <v>177</v>
      </c>
      <c r="K1723">
        <v>8</v>
      </c>
      <c r="L1723">
        <v>17</v>
      </c>
      <c r="M1723" s="128" t="s">
        <v>357</v>
      </c>
      <c r="N1723" s="128" t="s">
        <v>26</v>
      </c>
      <c r="O1723">
        <v>9</v>
      </c>
      <c r="P1723" s="128" t="s">
        <v>27</v>
      </c>
      <c r="Q1723">
        <v>1</v>
      </c>
      <c r="R1723" s="128" t="s">
        <v>28</v>
      </c>
      <c r="S1723">
        <v>5</v>
      </c>
      <c r="T1723" s="128" t="s">
        <v>33</v>
      </c>
      <c r="U1723">
        <v>3.11</v>
      </c>
      <c r="V1723">
        <v>3.13</v>
      </c>
    </row>
    <row r="1724" spans="1:22" x14ac:dyDescent="0.25">
      <c r="A1724" s="128" t="s">
        <v>4859</v>
      </c>
      <c r="B1724">
        <v>15</v>
      </c>
      <c r="C1724">
        <v>9</v>
      </c>
      <c r="D1724">
        <v>5</v>
      </c>
      <c r="E1724" s="128" t="s">
        <v>2402</v>
      </c>
      <c r="F1724" s="128" t="s">
        <v>24</v>
      </c>
      <c r="G1724">
        <v>271</v>
      </c>
      <c r="H1724" s="128" t="s">
        <v>4773</v>
      </c>
      <c r="I1724">
        <v>818</v>
      </c>
      <c r="J1724" s="128" t="s">
        <v>177</v>
      </c>
      <c r="K1724">
        <v>8</v>
      </c>
      <c r="L1724">
        <v>17</v>
      </c>
      <c r="M1724" s="128" t="s">
        <v>357</v>
      </c>
      <c r="N1724" s="128" t="s">
        <v>26</v>
      </c>
      <c r="O1724">
        <v>9</v>
      </c>
      <c r="P1724" s="128" t="s">
        <v>27</v>
      </c>
      <c r="Q1724">
        <v>1</v>
      </c>
      <c r="R1724" s="128" t="s">
        <v>28</v>
      </c>
      <c r="S1724">
        <v>1</v>
      </c>
      <c r="T1724" s="128" t="s">
        <v>29</v>
      </c>
      <c r="U1724">
        <v>10.83</v>
      </c>
      <c r="V1724">
        <v>6.28</v>
      </c>
    </row>
    <row r="1725" spans="1:22" x14ac:dyDescent="0.25">
      <c r="A1725" s="128" t="s">
        <v>4860</v>
      </c>
      <c r="B1725">
        <v>15</v>
      </c>
      <c r="C1725">
        <v>9</v>
      </c>
      <c r="D1725">
        <v>5</v>
      </c>
      <c r="E1725" s="128" t="s">
        <v>2402</v>
      </c>
      <c r="F1725" s="128" t="s">
        <v>24</v>
      </c>
      <c r="G1725">
        <v>271</v>
      </c>
      <c r="H1725" s="128" t="s">
        <v>4773</v>
      </c>
      <c r="I1725">
        <v>818</v>
      </c>
      <c r="J1725" s="128" t="s">
        <v>177</v>
      </c>
      <c r="K1725">
        <v>8</v>
      </c>
      <c r="L1725">
        <v>17</v>
      </c>
      <c r="M1725" s="128" t="s">
        <v>357</v>
      </c>
      <c r="N1725" s="128" t="s">
        <v>26</v>
      </c>
      <c r="O1725">
        <v>9</v>
      </c>
      <c r="P1725" s="128" t="s">
        <v>27</v>
      </c>
      <c r="Q1725">
        <v>1</v>
      </c>
      <c r="R1725" s="128" t="s">
        <v>28</v>
      </c>
      <c r="S1725">
        <v>7</v>
      </c>
      <c r="T1725" s="128" t="s">
        <v>35</v>
      </c>
      <c r="U1725">
        <v>30.62</v>
      </c>
      <c r="V1725">
        <v>19.170000000000002</v>
      </c>
    </row>
    <row r="1726" spans="1:22" x14ac:dyDescent="0.25">
      <c r="A1726" s="128" t="s">
        <v>4861</v>
      </c>
      <c r="B1726">
        <v>15</v>
      </c>
      <c r="C1726">
        <v>9</v>
      </c>
      <c r="D1726">
        <v>5</v>
      </c>
      <c r="E1726" s="128" t="s">
        <v>2402</v>
      </c>
      <c r="F1726" s="128" t="s">
        <v>24</v>
      </c>
      <c r="G1726">
        <v>271</v>
      </c>
      <c r="H1726" s="128" t="s">
        <v>4773</v>
      </c>
      <c r="I1726">
        <v>818</v>
      </c>
      <c r="J1726" s="128" t="s">
        <v>177</v>
      </c>
      <c r="K1726">
        <v>8</v>
      </c>
      <c r="L1726">
        <v>17</v>
      </c>
      <c r="M1726" s="128" t="s">
        <v>357</v>
      </c>
      <c r="N1726" s="128" t="s">
        <v>26</v>
      </c>
      <c r="O1726">
        <v>9</v>
      </c>
      <c r="P1726" s="128" t="s">
        <v>27</v>
      </c>
      <c r="Q1726">
        <v>1</v>
      </c>
      <c r="R1726" s="128" t="s">
        <v>28</v>
      </c>
      <c r="S1726">
        <v>8</v>
      </c>
      <c r="T1726" s="128" t="s">
        <v>36</v>
      </c>
      <c r="U1726">
        <v>38.67</v>
      </c>
      <c r="V1726">
        <v>24.18</v>
      </c>
    </row>
    <row r="1727" spans="1:22" x14ac:dyDescent="0.25">
      <c r="A1727" s="128" t="s">
        <v>4862</v>
      </c>
      <c r="B1727">
        <v>15</v>
      </c>
      <c r="C1727">
        <v>9</v>
      </c>
      <c r="D1727">
        <v>5</v>
      </c>
      <c r="E1727" s="128" t="s">
        <v>2402</v>
      </c>
      <c r="F1727" s="128" t="s">
        <v>24</v>
      </c>
      <c r="G1727">
        <v>270</v>
      </c>
      <c r="H1727" s="128" t="s">
        <v>4782</v>
      </c>
      <c r="I1727">
        <v>744</v>
      </c>
      <c r="J1727" s="128" t="s">
        <v>179</v>
      </c>
      <c r="K1727">
        <v>8</v>
      </c>
      <c r="L1727">
        <v>17</v>
      </c>
      <c r="M1727" s="128" t="s">
        <v>357</v>
      </c>
      <c r="N1727" s="128" t="s">
        <v>26</v>
      </c>
      <c r="O1727">
        <v>9</v>
      </c>
      <c r="P1727" s="128" t="s">
        <v>27</v>
      </c>
      <c r="Q1727">
        <v>1</v>
      </c>
      <c r="R1727" s="128" t="s">
        <v>28</v>
      </c>
      <c r="S1727">
        <v>3</v>
      </c>
      <c r="T1727" s="128" t="s">
        <v>31</v>
      </c>
      <c r="U1727">
        <v>4.59</v>
      </c>
      <c r="V1727">
        <v>3.35</v>
      </c>
    </row>
    <row r="1728" spans="1:22" x14ac:dyDescent="0.25">
      <c r="A1728" s="128" t="s">
        <v>4863</v>
      </c>
      <c r="B1728">
        <v>15</v>
      </c>
      <c r="C1728">
        <v>9</v>
      </c>
      <c r="D1728">
        <v>5</v>
      </c>
      <c r="E1728" s="128" t="s">
        <v>2402</v>
      </c>
      <c r="F1728" s="128" t="s">
        <v>24</v>
      </c>
      <c r="G1728">
        <v>270</v>
      </c>
      <c r="H1728" s="128" t="s">
        <v>4782</v>
      </c>
      <c r="I1728">
        <v>744</v>
      </c>
      <c r="J1728" s="128" t="s">
        <v>179</v>
      </c>
      <c r="K1728">
        <v>8</v>
      </c>
      <c r="L1728">
        <v>17</v>
      </c>
      <c r="M1728" s="128" t="s">
        <v>357</v>
      </c>
      <c r="N1728" s="128" t="s">
        <v>26</v>
      </c>
      <c r="O1728">
        <v>9</v>
      </c>
      <c r="P1728" s="128" t="s">
        <v>27</v>
      </c>
      <c r="Q1728">
        <v>1</v>
      </c>
      <c r="R1728" s="128" t="s">
        <v>28</v>
      </c>
      <c r="S1728">
        <v>4</v>
      </c>
      <c r="T1728" s="128" t="s">
        <v>32</v>
      </c>
      <c r="U1728">
        <v>5.27</v>
      </c>
      <c r="V1728">
        <v>4.28</v>
      </c>
    </row>
    <row r="1729" spans="1:22" x14ac:dyDescent="0.25">
      <c r="A1729" s="128" t="s">
        <v>4864</v>
      </c>
      <c r="B1729">
        <v>15</v>
      </c>
      <c r="C1729">
        <v>9</v>
      </c>
      <c r="D1729">
        <v>5</v>
      </c>
      <c r="E1729" s="128" t="s">
        <v>2402</v>
      </c>
      <c r="F1729" s="128" t="s">
        <v>24</v>
      </c>
      <c r="G1729">
        <v>270</v>
      </c>
      <c r="H1729" s="128" t="s">
        <v>4782</v>
      </c>
      <c r="I1729">
        <v>744</v>
      </c>
      <c r="J1729" s="128" t="s">
        <v>179</v>
      </c>
      <c r="K1729">
        <v>8</v>
      </c>
      <c r="L1729">
        <v>17</v>
      </c>
      <c r="M1729" s="128" t="s">
        <v>357</v>
      </c>
      <c r="N1729" s="128" t="s">
        <v>26</v>
      </c>
      <c r="O1729">
        <v>9</v>
      </c>
      <c r="P1729" s="128" t="s">
        <v>27</v>
      </c>
      <c r="Q1729">
        <v>1</v>
      </c>
      <c r="R1729" s="128" t="s">
        <v>28</v>
      </c>
      <c r="S1729">
        <v>6</v>
      </c>
      <c r="T1729" s="128" t="s">
        <v>34</v>
      </c>
      <c r="U1729">
        <v>3.23</v>
      </c>
      <c r="V1729">
        <v>2.88</v>
      </c>
    </row>
    <row r="1730" spans="1:22" x14ac:dyDescent="0.25">
      <c r="A1730" s="128" t="s">
        <v>4865</v>
      </c>
      <c r="B1730">
        <v>15</v>
      </c>
      <c r="C1730">
        <v>9</v>
      </c>
      <c r="D1730">
        <v>5</v>
      </c>
      <c r="E1730" s="128" t="s">
        <v>2402</v>
      </c>
      <c r="F1730" s="128" t="s">
        <v>24</v>
      </c>
      <c r="G1730">
        <v>270</v>
      </c>
      <c r="H1730" s="128" t="s">
        <v>4782</v>
      </c>
      <c r="I1730">
        <v>744</v>
      </c>
      <c r="J1730" s="128" t="s">
        <v>179</v>
      </c>
      <c r="K1730">
        <v>8</v>
      </c>
      <c r="L1730">
        <v>17</v>
      </c>
      <c r="M1730" s="128" t="s">
        <v>357</v>
      </c>
      <c r="N1730" s="128" t="s">
        <v>26</v>
      </c>
      <c r="O1730">
        <v>9</v>
      </c>
      <c r="P1730" s="128" t="s">
        <v>27</v>
      </c>
      <c r="Q1730">
        <v>1</v>
      </c>
      <c r="R1730" s="128" t="s">
        <v>28</v>
      </c>
      <c r="S1730">
        <v>2</v>
      </c>
      <c r="T1730" s="128" t="s">
        <v>30</v>
      </c>
      <c r="U1730">
        <v>3.24</v>
      </c>
      <c r="V1730">
        <v>3.5</v>
      </c>
    </row>
    <row r="1731" spans="1:22" x14ac:dyDescent="0.25">
      <c r="A1731" s="128" t="s">
        <v>4866</v>
      </c>
      <c r="B1731">
        <v>15</v>
      </c>
      <c r="C1731">
        <v>9</v>
      </c>
      <c r="D1731">
        <v>5</v>
      </c>
      <c r="E1731" s="128" t="s">
        <v>2402</v>
      </c>
      <c r="F1731" s="128" t="s">
        <v>24</v>
      </c>
      <c r="G1731">
        <v>270</v>
      </c>
      <c r="H1731" s="128" t="s">
        <v>4782</v>
      </c>
      <c r="I1731">
        <v>744</v>
      </c>
      <c r="J1731" s="128" t="s">
        <v>179</v>
      </c>
      <c r="K1731">
        <v>8</v>
      </c>
      <c r="L1731">
        <v>17</v>
      </c>
      <c r="M1731" s="128" t="s">
        <v>357</v>
      </c>
      <c r="N1731" s="128" t="s">
        <v>26</v>
      </c>
      <c r="O1731">
        <v>9</v>
      </c>
      <c r="P1731" s="128" t="s">
        <v>27</v>
      </c>
      <c r="Q1731">
        <v>1</v>
      </c>
      <c r="R1731" s="128" t="s">
        <v>28</v>
      </c>
      <c r="S1731">
        <v>5</v>
      </c>
      <c r="T1731" s="128" t="s">
        <v>33</v>
      </c>
      <c r="U1731">
        <v>1.8</v>
      </c>
      <c r="V1731">
        <v>2.29</v>
      </c>
    </row>
    <row r="1732" spans="1:22" x14ac:dyDescent="0.25">
      <c r="A1732" s="128" t="s">
        <v>4867</v>
      </c>
      <c r="B1732">
        <v>15</v>
      </c>
      <c r="C1732">
        <v>9</v>
      </c>
      <c r="D1732">
        <v>5</v>
      </c>
      <c r="E1732" s="128" t="s">
        <v>2402</v>
      </c>
      <c r="F1732" s="128" t="s">
        <v>24</v>
      </c>
      <c r="G1732">
        <v>270</v>
      </c>
      <c r="H1732" s="128" t="s">
        <v>4782</v>
      </c>
      <c r="I1732">
        <v>744</v>
      </c>
      <c r="J1732" s="128" t="s">
        <v>179</v>
      </c>
      <c r="K1732">
        <v>8</v>
      </c>
      <c r="L1732">
        <v>17</v>
      </c>
      <c r="M1732" s="128" t="s">
        <v>357</v>
      </c>
      <c r="N1732" s="128" t="s">
        <v>26</v>
      </c>
      <c r="O1732">
        <v>9</v>
      </c>
      <c r="P1732" s="128" t="s">
        <v>27</v>
      </c>
      <c r="Q1732">
        <v>1</v>
      </c>
      <c r="R1732" s="128" t="s">
        <v>28</v>
      </c>
      <c r="S1732">
        <v>1</v>
      </c>
      <c r="T1732" s="128" t="s">
        <v>29</v>
      </c>
      <c r="U1732">
        <v>7.11</v>
      </c>
      <c r="V1732">
        <v>5.05</v>
      </c>
    </row>
    <row r="1733" spans="1:22" x14ac:dyDescent="0.25">
      <c r="A1733" s="128" t="s">
        <v>4868</v>
      </c>
      <c r="B1733">
        <v>15</v>
      </c>
      <c r="C1733">
        <v>9</v>
      </c>
      <c r="D1733">
        <v>5</v>
      </c>
      <c r="E1733" s="128" t="s">
        <v>2402</v>
      </c>
      <c r="F1733" s="128" t="s">
        <v>24</v>
      </c>
      <c r="G1733">
        <v>270</v>
      </c>
      <c r="H1733" s="128" t="s">
        <v>4782</v>
      </c>
      <c r="I1733">
        <v>744</v>
      </c>
      <c r="J1733" s="128" t="s">
        <v>179</v>
      </c>
      <c r="K1733">
        <v>8</v>
      </c>
      <c r="L1733">
        <v>17</v>
      </c>
      <c r="M1733" s="128" t="s">
        <v>357</v>
      </c>
      <c r="N1733" s="128" t="s">
        <v>26</v>
      </c>
      <c r="O1733">
        <v>9</v>
      </c>
      <c r="P1733" s="128" t="s">
        <v>27</v>
      </c>
      <c r="Q1733">
        <v>1</v>
      </c>
      <c r="R1733" s="128" t="s">
        <v>28</v>
      </c>
      <c r="S1733">
        <v>7</v>
      </c>
      <c r="T1733" s="128" t="s">
        <v>35</v>
      </c>
      <c r="U1733">
        <v>19.98</v>
      </c>
      <c r="V1733">
        <v>14.19</v>
      </c>
    </row>
    <row r="1734" spans="1:22" x14ac:dyDescent="0.25">
      <c r="A1734" s="128" t="s">
        <v>4869</v>
      </c>
      <c r="B1734">
        <v>15</v>
      </c>
      <c r="C1734">
        <v>9</v>
      </c>
      <c r="D1734">
        <v>5</v>
      </c>
      <c r="E1734" s="128" t="s">
        <v>2402</v>
      </c>
      <c r="F1734" s="128" t="s">
        <v>24</v>
      </c>
      <c r="G1734">
        <v>270</v>
      </c>
      <c r="H1734" s="128" t="s">
        <v>4782</v>
      </c>
      <c r="I1734">
        <v>744</v>
      </c>
      <c r="J1734" s="128" t="s">
        <v>179</v>
      </c>
      <c r="K1734">
        <v>8</v>
      </c>
      <c r="L1734">
        <v>17</v>
      </c>
      <c r="M1734" s="128" t="s">
        <v>357</v>
      </c>
      <c r="N1734" s="128" t="s">
        <v>26</v>
      </c>
      <c r="O1734">
        <v>9</v>
      </c>
      <c r="P1734" s="128" t="s">
        <v>27</v>
      </c>
      <c r="Q1734">
        <v>1</v>
      </c>
      <c r="R1734" s="128" t="s">
        <v>28</v>
      </c>
      <c r="S1734">
        <v>8</v>
      </c>
      <c r="T1734" s="128" t="s">
        <v>36</v>
      </c>
      <c r="U1734">
        <v>25.25</v>
      </c>
      <c r="V1734">
        <v>17.52</v>
      </c>
    </row>
    <row r="1735" spans="1:22" x14ac:dyDescent="0.25">
      <c r="A1735" s="128" t="s">
        <v>3663</v>
      </c>
      <c r="B1735">
        <v>16</v>
      </c>
      <c r="C1735">
        <v>10</v>
      </c>
      <c r="D1735">
        <v>5</v>
      </c>
      <c r="E1735" s="128" t="s">
        <v>2402</v>
      </c>
      <c r="F1735" s="128" t="s">
        <v>24</v>
      </c>
      <c r="G1735">
        <v>269</v>
      </c>
      <c r="H1735" s="128" t="s">
        <v>25</v>
      </c>
      <c r="I1735">
        <v>1562</v>
      </c>
      <c r="J1735" s="128" t="s">
        <v>3302</v>
      </c>
      <c r="K1735">
        <v>8</v>
      </c>
      <c r="L1735">
        <v>17</v>
      </c>
      <c r="M1735" s="128" t="s">
        <v>357</v>
      </c>
      <c r="N1735" s="128" t="s">
        <v>26</v>
      </c>
      <c r="O1735">
        <v>9</v>
      </c>
      <c r="P1735" s="128" t="s">
        <v>27</v>
      </c>
      <c r="Q1735">
        <v>1</v>
      </c>
      <c r="R1735" s="128" t="s">
        <v>28</v>
      </c>
      <c r="S1735">
        <v>3</v>
      </c>
      <c r="T1735" s="128" t="s">
        <v>31</v>
      </c>
      <c r="U1735">
        <v>5.44</v>
      </c>
      <c r="V1735">
        <v>3.74</v>
      </c>
    </row>
    <row r="1736" spans="1:22" x14ac:dyDescent="0.25">
      <c r="A1736" s="128" t="s">
        <v>3664</v>
      </c>
      <c r="B1736">
        <v>16</v>
      </c>
      <c r="C1736">
        <v>10</v>
      </c>
      <c r="D1736">
        <v>5</v>
      </c>
      <c r="E1736" s="128" t="s">
        <v>2402</v>
      </c>
      <c r="F1736" s="128" t="s">
        <v>24</v>
      </c>
      <c r="G1736">
        <v>269</v>
      </c>
      <c r="H1736" s="128" t="s">
        <v>25</v>
      </c>
      <c r="I1736">
        <v>1562</v>
      </c>
      <c r="J1736" s="128" t="s">
        <v>3302</v>
      </c>
      <c r="K1736">
        <v>8</v>
      </c>
      <c r="L1736">
        <v>17</v>
      </c>
      <c r="M1736" s="128" t="s">
        <v>357</v>
      </c>
      <c r="N1736" s="128" t="s">
        <v>26</v>
      </c>
      <c r="O1736">
        <v>9</v>
      </c>
      <c r="P1736" s="128" t="s">
        <v>27</v>
      </c>
      <c r="Q1736">
        <v>1</v>
      </c>
      <c r="R1736" s="128" t="s">
        <v>28</v>
      </c>
      <c r="S1736">
        <v>4</v>
      </c>
      <c r="T1736" s="128" t="s">
        <v>32</v>
      </c>
      <c r="U1736">
        <v>6.73</v>
      </c>
      <c r="V1736">
        <v>5.42</v>
      </c>
    </row>
    <row r="1737" spans="1:22" x14ac:dyDescent="0.25">
      <c r="A1737" s="128" t="s">
        <v>3665</v>
      </c>
      <c r="B1737">
        <v>16</v>
      </c>
      <c r="C1737">
        <v>10</v>
      </c>
      <c r="D1737">
        <v>5</v>
      </c>
      <c r="E1737" s="128" t="s">
        <v>2402</v>
      </c>
      <c r="F1737" s="128" t="s">
        <v>24</v>
      </c>
      <c r="G1737">
        <v>269</v>
      </c>
      <c r="H1737" s="128" t="s">
        <v>25</v>
      </c>
      <c r="I1737">
        <v>1562</v>
      </c>
      <c r="J1737" s="128" t="s">
        <v>3302</v>
      </c>
      <c r="K1737">
        <v>8</v>
      </c>
      <c r="L1737">
        <v>17</v>
      </c>
      <c r="M1737" s="128" t="s">
        <v>357</v>
      </c>
      <c r="N1737" s="128" t="s">
        <v>26</v>
      </c>
      <c r="O1737">
        <v>9</v>
      </c>
      <c r="P1737" s="128" t="s">
        <v>27</v>
      </c>
      <c r="Q1737">
        <v>1</v>
      </c>
      <c r="R1737" s="128" t="s">
        <v>28</v>
      </c>
      <c r="S1737">
        <v>6</v>
      </c>
      <c r="T1737" s="128" t="s">
        <v>34</v>
      </c>
      <c r="U1737">
        <v>3.93</v>
      </c>
      <c r="V1737">
        <v>3.45</v>
      </c>
    </row>
    <row r="1738" spans="1:22" x14ac:dyDescent="0.25">
      <c r="A1738" s="128" t="s">
        <v>3666</v>
      </c>
      <c r="B1738">
        <v>16</v>
      </c>
      <c r="C1738">
        <v>10</v>
      </c>
      <c r="D1738">
        <v>5</v>
      </c>
      <c r="E1738" s="128" t="s">
        <v>2402</v>
      </c>
      <c r="F1738" s="128" t="s">
        <v>24</v>
      </c>
      <c r="G1738">
        <v>269</v>
      </c>
      <c r="H1738" s="128" t="s">
        <v>25</v>
      </c>
      <c r="I1738">
        <v>1562</v>
      </c>
      <c r="J1738" s="128" t="s">
        <v>3302</v>
      </c>
      <c r="K1738">
        <v>8</v>
      </c>
      <c r="L1738">
        <v>17</v>
      </c>
      <c r="M1738" s="128" t="s">
        <v>357</v>
      </c>
      <c r="N1738" s="128" t="s">
        <v>26</v>
      </c>
      <c r="O1738">
        <v>9</v>
      </c>
      <c r="P1738" s="128" t="s">
        <v>27</v>
      </c>
      <c r="Q1738">
        <v>1</v>
      </c>
      <c r="R1738" s="128" t="s">
        <v>28</v>
      </c>
      <c r="S1738">
        <v>2</v>
      </c>
      <c r="T1738" s="128" t="s">
        <v>30</v>
      </c>
      <c r="U1738">
        <v>4.6399999999999997</v>
      </c>
      <c r="V1738">
        <v>4.79</v>
      </c>
    </row>
    <row r="1739" spans="1:22" x14ac:dyDescent="0.25">
      <c r="A1739" s="128" t="s">
        <v>3667</v>
      </c>
      <c r="B1739">
        <v>16</v>
      </c>
      <c r="C1739">
        <v>10</v>
      </c>
      <c r="D1739">
        <v>5</v>
      </c>
      <c r="E1739" s="128" t="s">
        <v>2402</v>
      </c>
      <c r="F1739" s="128" t="s">
        <v>24</v>
      </c>
      <c r="G1739">
        <v>269</v>
      </c>
      <c r="H1739" s="128" t="s">
        <v>25</v>
      </c>
      <c r="I1739">
        <v>1562</v>
      </c>
      <c r="J1739" s="128" t="s">
        <v>3302</v>
      </c>
      <c r="K1739">
        <v>8</v>
      </c>
      <c r="L1739">
        <v>17</v>
      </c>
      <c r="M1739" s="128" t="s">
        <v>357</v>
      </c>
      <c r="N1739" s="128" t="s">
        <v>26</v>
      </c>
      <c r="O1739">
        <v>9</v>
      </c>
      <c r="P1739" s="128" t="s">
        <v>27</v>
      </c>
      <c r="Q1739">
        <v>1</v>
      </c>
      <c r="R1739" s="128" t="s">
        <v>28</v>
      </c>
      <c r="S1739">
        <v>5</v>
      </c>
      <c r="T1739" s="128" t="s">
        <v>33</v>
      </c>
      <c r="U1739">
        <v>2.48</v>
      </c>
      <c r="V1739">
        <v>2.84</v>
      </c>
    </row>
    <row r="1740" spans="1:22" x14ac:dyDescent="0.25">
      <c r="A1740" s="128" t="s">
        <v>3668</v>
      </c>
      <c r="B1740">
        <v>16</v>
      </c>
      <c r="C1740">
        <v>10</v>
      </c>
      <c r="D1740">
        <v>5</v>
      </c>
      <c r="E1740" s="128" t="s">
        <v>2402</v>
      </c>
      <c r="F1740" s="128" t="s">
        <v>24</v>
      </c>
      <c r="G1740">
        <v>269</v>
      </c>
      <c r="H1740" s="128" t="s">
        <v>25</v>
      </c>
      <c r="I1740">
        <v>1562</v>
      </c>
      <c r="J1740" s="128" t="s">
        <v>3302</v>
      </c>
      <c r="K1740">
        <v>8</v>
      </c>
      <c r="L1740">
        <v>17</v>
      </c>
      <c r="M1740" s="128" t="s">
        <v>357</v>
      </c>
      <c r="N1740" s="128" t="s">
        <v>26</v>
      </c>
      <c r="O1740">
        <v>9</v>
      </c>
      <c r="P1740" s="128" t="s">
        <v>27</v>
      </c>
      <c r="Q1740">
        <v>1</v>
      </c>
      <c r="R1740" s="128" t="s">
        <v>28</v>
      </c>
      <c r="S1740">
        <v>1</v>
      </c>
      <c r="T1740" s="128" t="s">
        <v>29</v>
      </c>
      <c r="U1740">
        <v>9.06</v>
      </c>
      <c r="V1740">
        <v>6.02</v>
      </c>
    </row>
    <row r="1741" spans="1:22" x14ac:dyDescent="0.25">
      <c r="A1741" s="128" t="s">
        <v>3669</v>
      </c>
      <c r="B1741">
        <v>16</v>
      </c>
      <c r="C1741">
        <v>10</v>
      </c>
      <c r="D1741">
        <v>5</v>
      </c>
      <c r="E1741" s="128" t="s">
        <v>2402</v>
      </c>
      <c r="F1741" s="128" t="s">
        <v>24</v>
      </c>
      <c r="G1741">
        <v>269</v>
      </c>
      <c r="H1741" s="128" t="s">
        <v>25</v>
      </c>
      <c r="I1741">
        <v>1562</v>
      </c>
      <c r="J1741" s="128" t="s">
        <v>3302</v>
      </c>
      <c r="K1741">
        <v>8</v>
      </c>
      <c r="L1741">
        <v>17</v>
      </c>
      <c r="M1741" s="128" t="s">
        <v>357</v>
      </c>
      <c r="N1741" s="128" t="s">
        <v>26</v>
      </c>
      <c r="O1741">
        <v>9</v>
      </c>
      <c r="P1741" s="128" t="s">
        <v>27</v>
      </c>
      <c r="Q1741">
        <v>1</v>
      </c>
      <c r="R1741" s="128" t="s">
        <v>28</v>
      </c>
      <c r="S1741">
        <v>7</v>
      </c>
      <c r="T1741" s="128" t="s">
        <v>35</v>
      </c>
      <c r="U1741">
        <v>25.55</v>
      </c>
      <c r="V1741">
        <v>17.79</v>
      </c>
    </row>
    <row r="1742" spans="1:22" x14ac:dyDescent="0.25">
      <c r="A1742" s="128" t="s">
        <v>3670</v>
      </c>
      <c r="B1742">
        <v>16</v>
      </c>
      <c r="C1742">
        <v>10</v>
      </c>
      <c r="D1742">
        <v>5</v>
      </c>
      <c r="E1742" s="128" t="s">
        <v>2402</v>
      </c>
      <c r="F1742" s="128" t="s">
        <v>24</v>
      </c>
      <c r="G1742">
        <v>269</v>
      </c>
      <c r="H1742" s="128" t="s">
        <v>25</v>
      </c>
      <c r="I1742">
        <v>1562</v>
      </c>
      <c r="J1742" s="128" t="s">
        <v>3302</v>
      </c>
      <c r="K1742">
        <v>8</v>
      </c>
      <c r="L1742">
        <v>17</v>
      </c>
      <c r="M1742" s="128" t="s">
        <v>357</v>
      </c>
      <c r="N1742" s="128" t="s">
        <v>26</v>
      </c>
      <c r="O1742">
        <v>9</v>
      </c>
      <c r="P1742" s="128" t="s">
        <v>27</v>
      </c>
      <c r="Q1742">
        <v>1</v>
      </c>
      <c r="R1742" s="128" t="s">
        <v>28</v>
      </c>
      <c r="S1742">
        <v>8</v>
      </c>
      <c r="T1742" s="128" t="s">
        <v>36</v>
      </c>
      <c r="U1742">
        <v>32.28</v>
      </c>
      <c r="V1742">
        <v>22.3</v>
      </c>
    </row>
    <row r="1743" spans="1:22" x14ac:dyDescent="0.25">
      <c r="A1743" s="128" t="s">
        <v>4870</v>
      </c>
      <c r="B1743">
        <v>16</v>
      </c>
      <c r="C1743">
        <v>10</v>
      </c>
      <c r="D1743">
        <v>5</v>
      </c>
      <c r="E1743" s="128" t="s">
        <v>2402</v>
      </c>
      <c r="F1743" s="128" t="s">
        <v>24</v>
      </c>
      <c r="G1743">
        <v>271</v>
      </c>
      <c r="H1743" s="128" t="s">
        <v>4773</v>
      </c>
      <c r="I1743">
        <v>818</v>
      </c>
      <c r="J1743" s="128" t="s">
        <v>177</v>
      </c>
      <c r="K1743">
        <v>8</v>
      </c>
      <c r="L1743">
        <v>17</v>
      </c>
      <c r="M1743" s="128" t="s">
        <v>357</v>
      </c>
      <c r="N1743" s="128" t="s">
        <v>26</v>
      </c>
      <c r="O1743">
        <v>9</v>
      </c>
      <c r="P1743" s="128" t="s">
        <v>27</v>
      </c>
      <c r="Q1743">
        <v>1</v>
      </c>
      <c r="R1743" s="128" t="s">
        <v>28</v>
      </c>
      <c r="S1743">
        <v>3</v>
      </c>
      <c r="T1743" s="128" t="s">
        <v>31</v>
      </c>
      <c r="U1743">
        <v>6.21</v>
      </c>
      <c r="V1743">
        <v>3.91</v>
      </c>
    </row>
    <row r="1744" spans="1:22" x14ac:dyDescent="0.25">
      <c r="A1744" s="128" t="s">
        <v>4871</v>
      </c>
      <c r="B1744">
        <v>16</v>
      </c>
      <c r="C1744">
        <v>10</v>
      </c>
      <c r="D1744">
        <v>5</v>
      </c>
      <c r="E1744" s="128" t="s">
        <v>2402</v>
      </c>
      <c r="F1744" s="128" t="s">
        <v>24</v>
      </c>
      <c r="G1744">
        <v>271</v>
      </c>
      <c r="H1744" s="128" t="s">
        <v>4773</v>
      </c>
      <c r="I1744">
        <v>818</v>
      </c>
      <c r="J1744" s="128" t="s">
        <v>177</v>
      </c>
      <c r="K1744">
        <v>8</v>
      </c>
      <c r="L1744">
        <v>17</v>
      </c>
      <c r="M1744" s="128" t="s">
        <v>357</v>
      </c>
      <c r="N1744" s="128" t="s">
        <v>26</v>
      </c>
      <c r="O1744">
        <v>9</v>
      </c>
      <c r="P1744" s="128" t="s">
        <v>27</v>
      </c>
      <c r="Q1744">
        <v>1</v>
      </c>
      <c r="R1744" s="128" t="s">
        <v>28</v>
      </c>
      <c r="S1744">
        <v>4</v>
      </c>
      <c r="T1744" s="128" t="s">
        <v>32</v>
      </c>
      <c r="U1744">
        <v>8.0500000000000007</v>
      </c>
      <c r="V1744">
        <v>5.98</v>
      </c>
    </row>
    <row r="1745" spans="1:22" x14ac:dyDescent="0.25">
      <c r="A1745" s="128" t="s">
        <v>4872</v>
      </c>
      <c r="B1745">
        <v>16</v>
      </c>
      <c r="C1745">
        <v>10</v>
      </c>
      <c r="D1745">
        <v>5</v>
      </c>
      <c r="E1745" s="128" t="s">
        <v>2402</v>
      </c>
      <c r="F1745" s="128" t="s">
        <v>24</v>
      </c>
      <c r="G1745">
        <v>271</v>
      </c>
      <c r="H1745" s="128" t="s">
        <v>4773</v>
      </c>
      <c r="I1745">
        <v>818</v>
      </c>
      <c r="J1745" s="128" t="s">
        <v>177</v>
      </c>
      <c r="K1745">
        <v>8</v>
      </c>
      <c r="L1745">
        <v>17</v>
      </c>
      <c r="M1745" s="128" t="s">
        <v>357</v>
      </c>
      <c r="N1745" s="128" t="s">
        <v>26</v>
      </c>
      <c r="O1745">
        <v>9</v>
      </c>
      <c r="P1745" s="128" t="s">
        <v>27</v>
      </c>
      <c r="Q1745">
        <v>1</v>
      </c>
      <c r="R1745" s="128" t="s">
        <v>28</v>
      </c>
      <c r="S1745">
        <v>6</v>
      </c>
      <c r="T1745" s="128" t="s">
        <v>34</v>
      </c>
      <c r="U1745">
        <v>4.57</v>
      </c>
      <c r="V1745">
        <v>3.78</v>
      </c>
    </row>
    <row r="1746" spans="1:22" x14ac:dyDescent="0.25">
      <c r="A1746" s="128" t="s">
        <v>4873</v>
      </c>
      <c r="B1746">
        <v>16</v>
      </c>
      <c r="C1746">
        <v>10</v>
      </c>
      <c r="D1746">
        <v>5</v>
      </c>
      <c r="E1746" s="128" t="s">
        <v>2402</v>
      </c>
      <c r="F1746" s="128" t="s">
        <v>24</v>
      </c>
      <c r="G1746">
        <v>271</v>
      </c>
      <c r="H1746" s="128" t="s">
        <v>4773</v>
      </c>
      <c r="I1746">
        <v>818</v>
      </c>
      <c r="J1746" s="128" t="s">
        <v>177</v>
      </c>
      <c r="K1746">
        <v>8</v>
      </c>
      <c r="L1746">
        <v>17</v>
      </c>
      <c r="M1746" s="128" t="s">
        <v>357</v>
      </c>
      <c r="N1746" s="128" t="s">
        <v>26</v>
      </c>
      <c r="O1746">
        <v>9</v>
      </c>
      <c r="P1746" s="128" t="s">
        <v>27</v>
      </c>
      <c r="Q1746">
        <v>1</v>
      </c>
      <c r="R1746" s="128" t="s">
        <v>28</v>
      </c>
      <c r="S1746">
        <v>2</v>
      </c>
      <c r="T1746" s="128" t="s">
        <v>30</v>
      </c>
      <c r="U1746">
        <v>5.91</v>
      </c>
      <c r="V1746">
        <v>5.41</v>
      </c>
    </row>
    <row r="1747" spans="1:22" x14ac:dyDescent="0.25">
      <c r="A1747" s="128" t="s">
        <v>4874</v>
      </c>
      <c r="B1747">
        <v>16</v>
      </c>
      <c r="C1747">
        <v>10</v>
      </c>
      <c r="D1747">
        <v>5</v>
      </c>
      <c r="E1747" s="128" t="s">
        <v>2402</v>
      </c>
      <c r="F1747" s="128" t="s">
        <v>24</v>
      </c>
      <c r="G1747">
        <v>271</v>
      </c>
      <c r="H1747" s="128" t="s">
        <v>4773</v>
      </c>
      <c r="I1747">
        <v>818</v>
      </c>
      <c r="J1747" s="128" t="s">
        <v>177</v>
      </c>
      <c r="K1747">
        <v>8</v>
      </c>
      <c r="L1747">
        <v>17</v>
      </c>
      <c r="M1747" s="128" t="s">
        <v>357</v>
      </c>
      <c r="N1747" s="128" t="s">
        <v>26</v>
      </c>
      <c r="O1747">
        <v>9</v>
      </c>
      <c r="P1747" s="128" t="s">
        <v>27</v>
      </c>
      <c r="Q1747">
        <v>1</v>
      </c>
      <c r="R1747" s="128" t="s">
        <v>28</v>
      </c>
      <c r="S1747">
        <v>5</v>
      </c>
      <c r="T1747" s="128" t="s">
        <v>33</v>
      </c>
      <c r="U1747">
        <v>3.11</v>
      </c>
      <c r="V1747">
        <v>3.13</v>
      </c>
    </row>
    <row r="1748" spans="1:22" x14ac:dyDescent="0.25">
      <c r="A1748" s="128" t="s">
        <v>4875</v>
      </c>
      <c r="B1748">
        <v>16</v>
      </c>
      <c r="C1748">
        <v>10</v>
      </c>
      <c r="D1748">
        <v>5</v>
      </c>
      <c r="E1748" s="128" t="s">
        <v>2402</v>
      </c>
      <c r="F1748" s="128" t="s">
        <v>24</v>
      </c>
      <c r="G1748">
        <v>271</v>
      </c>
      <c r="H1748" s="128" t="s">
        <v>4773</v>
      </c>
      <c r="I1748">
        <v>818</v>
      </c>
      <c r="J1748" s="128" t="s">
        <v>177</v>
      </c>
      <c r="K1748">
        <v>8</v>
      </c>
      <c r="L1748">
        <v>17</v>
      </c>
      <c r="M1748" s="128" t="s">
        <v>357</v>
      </c>
      <c r="N1748" s="128" t="s">
        <v>26</v>
      </c>
      <c r="O1748">
        <v>9</v>
      </c>
      <c r="P1748" s="128" t="s">
        <v>27</v>
      </c>
      <c r="Q1748">
        <v>1</v>
      </c>
      <c r="R1748" s="128" t="s">
        <v>28</v>
      </c>
      <c r="S1748">
        <v>1</v>
      </c>
      <c r="T1748" s="128" t="s">
        <v>29</v>
      </c>
      <c r="U1748">
        <v>10.83</v>
      </c>
      <c r="V1748">
        <v>6.28</v>
      </c>
    </row>
    <row r="1749" spans="1:22" x14ac:dyDescent="0.25">
      <c r="A1749" s="128" t="s">
        <v>4876</v>
      </c>
      <c r="B1749">
        <v>16</v>
      </c>
      <c r="C1749">
        <v>10</v>
      </c>
      <c r="D1749">
        <v>5</v>
      </c>
      <c r="E1749" s="128" t="s">
        <v>2402</v>
      </c>
      <c r="F1749" s="128" t="s">
        <v>24</v>
      </c>
      <c r="G1749">
        <v>271</v>
      </c>
      <c r="H1749" s="128" t="s">
        <v>4773</v>
      </c>
      <c r="I1749">
        <v>818</v>
      </c>
      <c r="J1749" s="128" t="s">
        <v>177</v>
      </c>
      <c r="K1749">
        <v>8</v>
      </c>
      <c r="L1749">
        <v>17</v>
      </c>
      <c r="M1749" s="128" t="s">
        <v>357</v>
      </c>
      <c r="N1749" s="128" t="s">
        <v>26</v>
      </c>
      <c r="O1749">
        <v>9</v>
      </c>
      <c r="P1749" s="128" t="s">
        <v>27</v>
      </c>
      <c r="Q1749">
        <v>1</v>
      </c>
      <c r="R1749" s="128" t="s">
        <v>28</v>
      </c>
      <c r="S1749">
        <v>7</v>
      </c>
      <c r="T1749" s="128" t="s">
        <v>35</v>
      </c>
      <c r="U1749">
        <v>30.62</v>
      </c>
      <c r="V1749">
        <v>19.170000000000002</v>
      </c>
    </row>
    <row r="1750" spans="1:22" x14ac:dyDescent="0.25">
      <c r="A1750" s="128" t="s">
        <v>4877</v>
      </c>
      <c r="B1750">
        <v>16</v>
      </c>
      <c r="C1750">
        <v>10</v>
      </c>
      <c r="D1750">
        <v>5</v>
      </c>
      <c r="E1750" s="128" t="s">
        <v>2402</v>
      </c>
      <c r="F1750" s="128" t="s">
        <v>24</v>
      </c>
      <c r="G1750">
        <v>271</v>
      </c>
      <c r="H1750" s="128" t="s">
        <v>4773</v>
      </c>
      <c r="I1750">
        <v>818</v>
      </c>
      <c r="J1750" s="128" t="s">
        <v>177</v>
      </c>
      <c r="K1750">
        <v>8</v>
      </c>
      <c r="L1750">
        <v>17</v>
      </c>
      <c r="M1750" s="128" t="s">
        <v>357</v>
      </c>
      <c r="N1750" s="128" t="s">
        <v>26</v>
      </c>
      <c r="O1750">
        <v>9</v>
      </c>
      <c r="P1750" s="128" t="s">
        <v>27</v>
      </c>
      <c r="Q1750">
        <v>1</v>
      </c>
      <c r="R1750" s="128" t="s">
        <v>28</v>
      </c>
      <c r="S1750">
        <v>8</v>
      </c>
      <c r="T1750" s="128" t="s">
        <v>36</v>
      </c>
      <c r="U1750">
        <v>38.67</v>
      </c>
      <c r="V1750">
        <v>24.18</v>
      </c>
    </row>
    <row r="1751" spans="1:22" x14ac:dyDescent="0.25">
      <c r="A1751" s="128" t="s">
        <v>4878</v>
      </c>
      <c r="B1751">
        <v>16</v>
      </c>
      <c r="C1751">
        <v>10</v>
      </c>
      <c r="D1751">
        <v>5</v>
      </c>
      <c r="E1751" s="128" t="s">
        <v>2402</v>
      </c>
      <c r="F1751" s="128" t="s">
        <v>24</v>
      </c>
      <c r="G1751">
        <v>270</v>
      </c>
      <c r="H1751" s="128" t="s">
        <v>4782</v>
      </c>
      <c r="I1751">
        <v>744</v>
      </c>
      <c r="J1751" s="128" t="s">
        <v>179</v>
      </c>
      <c r="K1751">
        <v>8</v>
      </c>
      <c r="L1751">
        <v>17</v>
      </c>
      <c r="M1751" s="128" t="s">
        <v>357</v>
      </c>
      <c r="N1751" s="128" t="s">
        <v>26</v>
      </c>
      <c r="O1751">
        <v>9</v>
      </c>
      <c r="P1751" s="128" t="s">
        <v>27</v>
      </c>
      <c r="Q1751">
        <v>1</v>
      </c>
      <c r="R1751" s="128" t="s">
        <v>28</v>
      </c>
      <c r="S1751">
        <v>3</v>
      </c>
      <c r="T1751" s="128" t="s">
        <v>31</v>
      </c>
      <c r="U1751">
        <v>4.59</v>
      </c>
      <c r="V1751">
        <v>3.35</v>
      </c>
    </row>
    <row r="1752" spans="1:22" x14ac:dyDescent="0.25">
      <c r="A1752" s="128" t="s">
        <v>4879</v>
      </c>
      <c r="B1752">
        <v>16</v>
      </c>
      <c r="C1752">
        <v>10</v>
      </c>
      <c r="D1752">
        <v>5</v>
      </c>
      <c r="E1752" s="128" t="s">
        <v>2402</v>
      </c>
      <c r="F1752" s="128" t="s">
        <v>24</v>
      </c>
      <c r="G1752">
        <v>270</v>
      </c>
      <c r="H1752" s="128" t="s">
        <v>4782</v>
      </c>
      <c r="I1752">
        <v>744</v>
      </c>
      <c r="J1752" s="128" t="s">
        <v>179</v>
      </c>
      <c r="K1752">
        <v>8</v>
      </c>
      <c r="L1752">
        <v>17</v>
      </c>
      <c r="M1752" s="128" t="s">
        <v>357</v>
      </c>
      <c r="N1752" s="128" t="s">
        <v>26</v>
      </c>
      <c r="O1752">
        <v>9</v>
      </c>
      <c r="P1752" s="128" t="s">
        <v>27</v>
      </c>
      <c r="Q1752">
        <v>1</v>
      </c>
      <c r="R1752" s="128" t="s">
        <v>28</v>
      </c>
      <c r="S1752">
        <v>4</v>
      </c>
      <c r="T1752" s="128" t="s">
        <v>32</v>
      </c>
      <c r="U1752">
        <v>5.27</v>
      </c>
      <c r="V1752">
        <v>4.28</v>
      </c>
    </row>
    <row r="1753" spans="1:22" x14ac:dyDescent="0.25">
      <c r="A1753" s="128" t="s">
        <v>4880</v>
      </c>
      <c r="B1753">
        <v>16</v>
      </c>
      <c r="C1753">
        <v>10</v>
      </c>
      <c r="D1753">
        <v>5</v>
      </c>
      <c r="E1753" s="128" t="s">
        <v>2402</v>
      </c>
      <c r="F1753" s="128" t="s">
        <v>24</v>
      </c>
      <c r="G1753">
        <v>270</v>
      </c>
      <c r="H1753" s="128" t="s">
        <v>4782</v>
      </c>
      <c r="I1753">
        <v>744</v>
      </c>
      <c r="J1753" s="128" t="s">
        <v>179</v>
      </c>
      <c r="K1753">
        <v>8</v>
      </c>
      <c r="L1753">
        <v>17</v>
      </c>
      <c r="M1753" s="128" t="s">
        <v>357</v>
      </c>
      <c r="N1753" s="128" t="s">
        <v>26</v>
      </c>
      <c r="O1753">
        <v>9</v>
      </c>
      <c r="P1753" s="128" t="s">
        <v>27</v>
      </c>
      <c r="Q1753">
        <v>1</v>
      </c>
      <c r="R1753" s="128" t="s">
        <v>28</v>
      </c>
      <c r="S1753">
        <v>6</v>
      </c>
      <c r="T1753" s="128" t="s">
        <v>34</v>
      </c>
      <c r="U1753">
        <v>3.23</v>
      </c>
      <c r="V1753">
        <v>2.88</v>
      </c>
    </row>
    <row r="1754" spans="1:22" x14ac:dyDescent="0.25">
      <c r="A1754" s="128" t="s">
        <v>4881</v>
      </c>
      <c r="B1754">
        <v>16</v>
      </c>
      <c r="C1754">
        <v>10</v>
      </c>
      <c r="D1754">
        <v>5</v>
      </c>
      <c r="E1754" s="128" t="s">
        <v>2402</v>
      </c>
      <c r="F1754" s="128" t="s">
        <v>24</v>
      </c>
      <c r="G1754">
        <v>270</v>
      </c>
      <c r="H1754" s="128" t="s">
        <v>4782</v>
      </c>
      <c r="I1754">
        <v>744</v>
      </c>
      <c r="J1754" s="128" t="s">
        <v>179</v>
      </c>
      <c r="K1754">
        <v>8</v>
      </c>
      <c r="L1754">
        <v>17</v>
      </c>
      <c r="M1754" s="128" t="s">
        <v>357</v>
      </c>
      <c r="N1754" s="128" t="s">
        <v>26</v>
      </c>
      <c r="O1754">
        <v>9</v>
      </c>
      <c r="P1754" s="128" t="s">
        <v>27</v>
      </c>
      <c r="Q1754">
        <v>1</v>
      </c>
      <c r="R1754" s="128" t="s">
        <v>28</v>
      </c>
      <c r="S1754">
        <v>2</v>
      </c>
      <c r="T1754" s="128" t="s">
        <v>30</v>
      </c>
      <c r="U1754">
        <v>3.24</v>
      </c>
      <c r="V1754">
        <v>3.5</v>
      </c>
    </row>
    <row r="1755" spans="1:22" x14ac:dyDescent="0.25">
      <c r="A1755" s="128" t="s">
        <v>4882</v>
      </c>
      <c r="B1755">
        <v>16</v>
      </c>
      <c r="C1755">
        <v>10</v>
      </c>
      <c r="D1755">
        <v>5</v>
      </c>
      <c r="E1755" s="128" t="s">
        <v>2402</v>
      </c>
      <c r="F1755" s="128" t="s">
        <v>24</v>
      </c>
      <c r="G1755">
        <v>270</v>
      </c>
      <c r="H1755" s="128" t="s">
        <v>4782</v>
      </c>
      <c r="I1755">
        <v>744</v>
      </c>
      <c r="J1755" s="128" t="s">
        <v>179</v>
      </c>
      <c r="K1755">
        <v>8</v>
      </c>
      <c r="L1755">
        <v>17</v>
      </c>
      <c r="M1755" s="128" t="s">
        <v>357</v>
      </c>
      <c r="N1755" s="128" t="s">
        <v>26</v>
      </c>
      <c r="O1755">
        <v>9</v>
      </c>
      <c r="P1755" s="128" t="s">
        <v>27</v>
      </c>
      <c r="Q1755">
        <v>1</v>
      </c>
      <c r="R1755" s="128" t="s">
        <v>28</v>
      </c>
      <c r="S1755">
        <v>5</v>
      </c>
      <c r="T1755" s="128" t="s">
        <v>33</v>
      </c>
      <c r="U1755">
        <v>1.8</v>
      </c>
      <c r="V1755">
        <v>2.29</v>
      </c>
    </row>
    <row r="1756" spans="1:22" x14ac:dyDescent="0.25">
      <c r="A1756" s="128" t="s">
        <v>4883</v>
      </c>
      <c r="B1756">
        <v>16</v>
      </c>
      <c r="C1756">
        <v>10</v>
      </c>
      <c r="D1756">
        <v>5</v>
      </c>
      <c r="E1756" s="128" t="s">
        <v>2402</v>
      </c>
      <c r="F1756" s="128" t="s">
        <v>24</v>
      </c>
      <c r="G1756">
        <v>270</v>
      </c>
      <c r="H1756" s="128" t="s">
        <v>4782</v>
      </c>
      <c r="I1756">
        <v>744</v>
      </c>
      <c r="J1756" s="128" t="s">
        <v>179</v>
      </c>
      <c r="K1756">
        <v>8</v>
      </c>
      <c r="L1756">
        <v>17</v>
      </c>
      <c r="M1756" s="128" t="s">
        <v>357</v>
      </c>
      <c r="N1756" s="128" t="s">
        <v>26</v>
      </c>
      <c r="O1756">
        <v>9</v>
      </c>
      <c r="P1756" s="128" t="s">
        <v>27</v>
      </c>
      <c r="Q1756">
        <v>1</v>
      </c>
      <c r="R1756" s="128" t="s">
        <v>28</v>
      </c>
      <c r="S1756">
        <v>1</v>
      </c>
      <c r="T1756" s="128" t="s">
        <v>29</v>
      </c>
      <c r="U1756">
        <v>7.11</v>
      </c>
      <c r="V1756">
        <v>5.05</v>
      </c>
    </row>
    <row r="1757" spans="1:22" x14ac:dyDescent="0.25">
      <c r="A1757" s="128" t="s">
        <v>4884</v>
      </c>
      <c r="B1757">
        <v>16</v>
      </c>
      <c r="C1757">
        <v>10</v>
      </c>
      <c r="D1757">
        <v>5</v>
      </c>
      <c r="E1757" s="128" t="s">
        <v>2402</v>
      </c>
      <c r="F1757" s="128" t="s">
        <v>24</v>
      </c>
      <c r="G1757">
        <v>270</v>
      </c>
      <c r="H1757" s="128" t="s">
        <v>4782</v>
      </c>
      <c r="I1757">
        <v>744</v>
      </c>
      <c r="J1757" s="128" t="s">
        <v>179</v>
      </c>
      <c r="K1757">
        <v>8</v>
      </c>
      <c r="L1757">
        <v>17</v>
      </c>
      <c r="M1757" s="128" t="s">
        <v>357</v>
      </c>
      <c r="N1757" s="128" t="s">
        <v>26</v>
      </c>
      <c r="O1757">
        <v>9</v>
      </c>
      <c r="P1757" s="128" t="s">
        <v>27</v>
      </c>
      <c r="Q1757">
        <v>1</v>
      </c>
      <c r="R1757" s="128" t="s">
        <v>28</v>
      </c>
      <c r="S1757">
        <v>7</v>
      </c>
      <c r="T1757" s="128" t="s">
        <v>35</v>
      </c>
      <c r="U1757">
        <v>19.98</v>
      </c>
      <c r="V1757">
        <v>14.19</v>
      </c>
    </row>
    <row r="1758" spans="1:22" x14ac:dyDescent="0.25">
      <c r="A1758" s="128" t="s">
        <v>4885</v>
      </c>
      <c r="B1758">
        <v>16</v>
      </c>
      <c r="C1758">
        <v>10</v>
      </c>
      <c r="D1758">
        <v>5</v>
      </c>
      <c r="E1758" s="128" t="s">
        <v>2402</v>
      </c>
      <c r="F1758" s="128" t="s">
        <v>24</v>
      </c>
      <c r="G1758">
        <v>270</v>
      </c>
      <c r="H1758" s="128" t="s">
        <v>4782</v>
      </c>
      <c r="I1758">
        <v>744</v>
      </c>
      <c r="J1758" s="128" t="s">
        <v>179</v>
      </c>
      <c r="K1758">
        <v>8</v>
      </c>
      <c r="L1758">
        <v>17</v>
      </c>
      <c r="M1758" s="128" t="s">
        <v>357</v>
      </c>
      <c r="N1758" s="128" t="s">
        <v>26</v>
      </c>
      <c r="O1758">
        <v>9</v>
      </c>
      <c r="P1758" s="128" t="s">
        <v>27</v>
      </c>
      <c r="Q1758">
        <v>1</v>
      </c>
      <c r="R1758" s="128" t="s">
        <v>28</v>
      </c>
      <c r="S1758">
        <v>8</v>
      </c>
      <c r="T1758" s="128" t="s">
        <v>36</v>
      </c>
      <c r="U1758">
        <v>25.25</v>
      </c>
      <c r="V1758">
        <v>17.52</v>
      </c>
    </row>
    <row r="1759" spans="1:22" x14ac:dyDescent="0.25">
      <c r="A1759" s="128" t="s">
        <v>3671</v>
      </c>
      <c r="B1759">
        <v>17</v>
      </c>
      <c r="C1759">
        <v>11</v>
      </c>
      <c r="D1759">
        <v>5</v>
      </c>
      <c r="E1759" s="128" t="s">
        <v>2402</v>
      </c>
      <c r="F1759" s="128" t="s">
        <v>24</v>
      </c>
      <c r="G1759">
        <v>269</v>
      </c>
      <c r="H1759" s="128" t="s">
        <v>25</v>
      </c>
      <c r="I1759">
        <v>1562</v>
      </c>
      <c r="J1759" s="128" t="s">
        <v>3302</v>
      </c>
      <c r="K1759">
        <v>8</v>
      </c>
      <c r="L1759">
        <v>17</v>
      </c>
      <c r="M1759" s="128" t="s">
        <v>357</v>
      </c>
      <c r="N1759" s="128" t="s">
        <v>26</v>
      </c>
      <c r="O1759">
        <v>9</v>
      </c>
      <c r="P1759" s="128" t="s">
        <v>27</v>
      </c>
      <c r="Q1759">
        <v>1</v>
      </c>
      <c r="R1759" s="128" t="s">
        <v>28</v>
      </c>
      <c r="S1759">
        <v>3</v>
      </c>
      <c r="T1759" s="128" t="s">
        <v>31</v>
      </c>
      <c r="U1759">
        <v>5.44</v>
      </c>
      <c r="V1759">
        <v>3.74</v>
      </c>
    </row>
    <row r="1760" spans="1:22" x14ac:dyDescent="0.25">
      <c r="A1760" s="128" t="s">
        <v>3672</v>
      </c>
      <c r="B1760">
        <v>17</v>
      </c>
      <c r="C1760">
        <v>11</v>
      </c>
      <c r="D1760">
        <v>5</v>
      </c>
      <c r="E1760" s="128" t="s">
        <v>2402</v>
      </c>
      <c r="F1760" s="128" t="s">
        <v>24</v>
      </c>
      <c r="G1760">
        <v>269</v>
      </c>
      <c r="H1760" s="128" t="s">
        <v>25</v>
      </c>
      <c r="I1760">
        <v>1562</v>
      </c>
      <c r="J1760" s="128" t="s">
        <v>3302</v>
      </c>
      <c r="K1760">
        <v>8</v>
      </c>
      <c r="L1760">
        <v>17</v>
      </c>
      <c r="M1760" s="128" t="s">
        <v>357</v>
      </c>
      <c r="N1760" s="128" t="s">
        <v>26</v>
      </c>
      <c r="O1760">
        <v>9</v>
      </c>
      <c r="P1760" s="128" t="s">
        <v>27</v>
      </c>
      <c r="Q1760">
        <v>1</v>
      </c>
      <c r="R1760" s="128" t="s">
        <v>28</v>
      </c>
      <c r="S1760">
        <v>4</v>
      </c>
      <c r="T1760" s="128" t="s">
        <v>32</v>
      </c>
      <c r="U1760">
        <v>6.73</v>
      </c>
      <c r="V1760">
        <v>5.42</v>
      </c>
    </row>
    <row r="1761" spans="1:22" x14ac:dyDescent="0.25">
      <c r="A1761" s="128" t="s">
        <v>3673</v>
      </c>
      <c r="B1761">
        <v>17</v>
      </c>
      <c r="C1761">
        <v>11</v>
      </c>
      <c r="D1761">
        <v>5</v>
      </c>
      <c r="E1761" s="128" t="s">
        <v>2402</v>
      </c>
      <c r="F1761" s="128" t="s">
        <v>24</v>
      </c>
      <c r="G1761">
        <v>269</v>
      </c>
      <c r="H1761" s="128" t="s">
        <v>25</v>
      </c>
      <c r="I1761">
        <v>1562</v>
      </c>
      <c r="J1761" s="128" t="s">
        <v>3302</v>
      </c>
      <c r="K1761">
        <v>8</v>
      </c>
      <c r="L1761">
        <v>17</v>
      </c>
      <c r="M1761" s="128" t="s">
        <v>357</v>
      </c>
      <c r="N1761" s="128" t="s">
        <v>26</v>
      </c>
      <c r="O1761">
        <v>9</v>
      </c>
      <c r="P1761" s="128" t="s">
        <v>27</v>
      </c>
      <c r="Q1761">
        <v>1</v>
      </c>
      <c r="R1761" s="128" t="s">
        <v>28</v>
      </c>
      <c r="S1761">
        <v>6</v>
      </c>
      <c r="T1761" s="128" t="s">
        <v>34</v>
      </c>
      <c r="U1761">
        <v>3.93</v>
      </c>
      <c r="V1761">
        <v>3.45</v>
      </c>
    </row>
    <row r="1762" spans="1:22" x14ac:dyDescent="0.25">
      <c r="A1762" s="128" t="s">
        <v>3674</v>
      </c>
      <c r="B1762">
        <v>17</v>
      </c>
      <c r="C1762">
        <v>11</v>
      </c>
      <c r="D1762">
        <v>5</v>
      </c>
      <c r="E1762" s="128" t="s">
        <v>2402</v>
      </c>
      <c r="F1762" s="128" t="s">
        <v>24</v>
      </c>
      <c r="G1762">
        <v>269</v>
      </c>
      <c r="H1762" s="128" t="s">
        <v>25</v>
      </c>
      <c r="I1762">
        <v>1562</v>
      </c>
      <c r="J1762" s="128" t="s">
        <v>3302</v>
      </c>
      <c r="K1762">
        <v>8</v>
      </c>
      <c r="L1762">
        <v>17</v>
      </c>
      <c r="M1762" s="128" t="s">
        <v>357</v>
      </c>
      <c r="N1762" s="128" t="s">
        <v>26</v>
      </c>
      <c r="O1762">
        <v>9</v>
      </c>
      <c r="P1762" s="128" t="s">
        <v>27</v>
      </c>
      <c r="Q1762">
        <v>1</v>
      </c>
      <c r="R1762" s="128" t="s">
        <v>28</v>
      </c>
      <c r="S1762">
        <v>2</v>
      </c>
      <c r="T1762" s="128" t="s">
        <v>30</v>
      </c>
      <c r="U1762">
        <v>4.6399999999999997</v>
      </c>
      <c r="V1762">
        <v>4.79</v>
      </c>
    </row>
    <row r="1763" spans="1:22" x14ac:dyDescent="0.25">
      <c r="A1763" s="128" t="s">
        <v>3675</v>
      </c>
      <c r="B1763">
        <v>17</v>
      </c>
      <c r="C1763">
        <v>11</v>
      </c>
      <c r="D1763">
        <v>5</v>
      </c>
      <c r="E1763" s="128" t="s">
        <v>2402</v>
      </c>
      <c r="F1763" s="128" t="s">
        <v>24</v>
      </c>
      <c r="G1763">
        <v>269</v>
      </c>
      <c r="H1763" s="128" t="s">
        <v>25</v>
      </c>
      <c r="I1763">
        <v>1562</v>
      </c>
      <c r="J1763" s="128" t="s">
        <v>3302</v>
      </c>
      <c r="K1763">
        <v>8</v>
      </c>
      <c r="L1763">
        <v>17</v>
      </c>
      <c r="M1763" s="128" t="s">
        <v>357</v>
      </c>
      <c r="N1763" s="128" t="s">
        <v>26</v>
      </c>
      <c r="O1763">
        <v>9</v>
      </c>
      <c r="P1763" s="128" t="s">
        <v>27</v>
      </c>
      <c r="Q1763">
        <v>1</v>
      </c>
      <c r="R1763" s="128" t="s">
        <v>28</v>
      </c>
      <c r="S1763">
        <v>5</v>
      </c>
      <c r="T1763" s="128" t="s">
        <v>33</v>
      </c>
      <c r="U1763">
        <v>2.48</v>
      </c>
      <c r="V1763">
        <v>2.84</v>
      </c>
    </row>
    <row r="1764" spans="1:22" x14ac:dyDescent="0.25">
      <c r="A1764" s="128" t="s">
        <v>3676</v>
      </c>
      <c r="B1764">
        <v>17</v>
      </c>
      <c r="C1764">
        <v>11</v>
      </c>
      <c r="D1764">
        <v>5</v>
      </c>
      <c r="E1764" s="128" t="s">
        <v>2402</v>
      </c>
      <c r="F1764" s="128" t="s">
        <v>24</v>
      </c>
      <c r="G1764">
        <v>269</v>
      </c>
      <c r="H1764" s="128" t="s">
        <v>25</v>
      </c>
      <c r="I1764">
        <v>1562</v>
      </c>
      <c r="J1764" s="128" t="s">
        <v>3302</v>
      </c>
      <c r="K1764">
        <v>8</v>
      </c>
      <c r="L1764">
        <v>17</v>
      </c>
      <c r="M1764" s="128" t="s">
        <v>357</v>
      </c>
      <c r="N1764" s="128" t="s">
        <v>26</v>
      </c>
      <c r="O1764">
        <v>9</v>
      </c>
      <c r="P1764" s="128" t="s">
        <v>27</v>
      </c>
      <c r="Q1764">
        <v>1</v>
      </c>
      <c r="R1764" s="128" t="s">
        <v>28</v>
      </c>
      <c r="S1764">
        <v>1</v>
      </c>
      <c r="T1764" s="128" t="s">
        <v>29</v>
      </c>
      <c r="U1764">
        <v>9.06</v>
      </c>
      <c r="V1764">
        <v>6.02</v>
      </c>
    </row>
    <row r="1765" spans="1:22" x14ac:dyDescent="0.25">
      <c r="A1765" s="128" t="s">
        <v>3677</v>
      </c>
      <c r="B1765">
        <v>17</v>
      </c>
      <c r="C1765">
        <v>11</v>
      </c>
      <c r="D1765">
        <v>5</v>
      </c>
      <c r="E1765" s="128" t="s">
        <v>2402</v>
      </c>
      <c r="F1765" s="128" t="s">
        <v>24</v>
      </c>
      <c r="G1765">
        <v>269</v>
      </c>
      <c r="H1765" s="128" t="s">
        <v>25</v>
      </c>
      <c r="I1765">
        <v>1562</v>
      </c>
      <c r="J1765" s="128" t="s">
        <v>3302</v>
      </c>
      <c r="K1765">
        <v>8</v>
      </c>
      <c r="L1765">
        <v>17</v>
      </c>
      <c r="M1765" s="128" t="s">
        <v>357</v>
      </c>
      <c r="N1765" s="128" t="s">
        <v>26</v>
      </c>
      <c r="O1765">
        <v>9</v>
      </c>
      <c r="P1765" s="128" t="s">
        <v>27</v>
      </c>
      <c r="Q1765">
        <v>1</v>
      </c>
      <c r="R1765" s="128" t="s">
        <v>28</v>
      </c>
      <c r="S1765">
        <v>7</v>
      </c>
      <c r="T1765" s="128" t="s">
        <v>35</v>
      </c>
      <c r="U1765">
        <v>25.55</v>
      </c>
      <c r="V1765">
        <v>17.79</v>
      </c>
    </row>
    <row r="1766" spans="1:22" x14ac:dyDescent="0.25">
      <c r="A1766" s="128" t="s">
        <v>3678</v>
      </c>
      <c r="B1766">
        <v>17</v>
      </c>
      <c r="C1766">
        <v>11</v>
      </c>
      <c r="D1766">
        <v>5</v>
      </c>
      <c r="E1766" s="128" t="s">
        <v>2402</v>
      </c>
      <c r="F1766" s="128" t="s">
        <v>24</v>
      </c>
      <c r="G1766">
        <v>269</v>
      </c>
      <c r="H1766" s="128" t="s">
        <v>25</v>
      </c>
      <c r="I1766">
        <v>1562</v>
      </c>
      <c r="J1766" s="128" t="s">
        <v>3302</v>
      </c>
      <c r="K1766">
        <v>8</v>
      </c>
      <c r="L1766">
        <v>17</v>
      </c>
      <c r="M1766" s="128" t="s">
        <v>357</v>
      </c>
      <c r="N1766" s="128" t="s">
        <v>26</v>
      </c>
      <c r="O1766">
        <v>9</v>
      </c>
      <c r="P1766" s="128" t="s">
        <v>27</v>
      </c>
      <c r="Q1766">
        <v>1</v>
      </c>
      <c r="R1766" s="128" t="s">
        <v>28</v>
      </c>
      <c r="S1766">
        <v>8</v>
      </c>
      <c r="T1766" s="128" t="s">
        <v>36</v>
      </c>
      <c r="U1766">
        <v>32.28</v>
      </c>
      <c r="V1766">
        <v>22.3</v>
      </c>
    </row>
    <row r="1767" spans="1:22" x14ac:dyDescent="0.25">
      <c r="A1767" s="128" t="s">
        <v>4886</v>
      </c>
      <c r="B1767">
        <v>17</v>
      </c>
      <c r="C1767">
        <v>11</v>
      </c>
      <c r="D1767">
        <v>5</v>
      </c>
      <c r="E1767" s="128" t="s">
        <v>2402</v>
      </c>
      <c r="F1767" s="128" t="s">
        <v>24</v>
      </c>
      <c r="G1767">
        <v>271</v>
      </c>
      <c r="H1767" s="128" t="s">
        <v>4773</v>
      </c>
      <c r="I1767">
        <v>818</v>
      </c>
      <c r="J1767" s="128" t="s">
        <v>177</v>
      </c>
      <c r="K1767">
        <v>8</v>
      </c>
      <c r="L1767">
        <v>17</v>
      </c>
      <c r="M1767" s="128" t="s">
        <v>357</v>
      </c>
      <c r="N1767" s="128" t="s">
        <v>26</v>
      </c>
      <c r="O1767">
        <v>9</v>
      </c>
      <c r="P1767" s="128" t="s">
        <v>27</v>
      </c>
      <c r="Q1767">
        <v>1</v>
      </c>
      <c r="R1767" s="128" t="s">
        <v>28</v>
      </c>
      <c r="S1767">
        <v>3</v>
      </c>
      <c r="T1767" s="128" t="s">
        <v>31</v>
      </c>
      <c r="U1767">
        <v>6.21</v>
      </c>
      <c r="V1767">
        <v>3.91</v>
      </c>
    </row>
    <row r="1768" spans="1:22" x14ac:dyDescent="0.25">
      <c r="A1768" s="128" t="s">
        <v>4887</v>
      </c>
      <c r="B1768">
        <v>17</v>
      </c>
      <c r="C1768">
        <v>11</v>
      </c>
      <c r="D1768">
        <v>5</v>
      </c>
      <c r="E1768" s="128" t="s">
        <v>2402</v>
      </c>
      <c r="F1768" s="128" t="s">
        <v>24</v>
      </c>
      <c r="G1768">
        <v>271</v>
      </c>
      <c r="H1768" s="128" t="s">
        <v>4773</v>
      </c>
      <c r="I1768">
        <v>818</v>
      </c>
      <c r="J1768" s="128" t="s">
        <v>177</v>
      </c>
      <c r="K1768">
        <v>8</v>
      </c>
      <c r="L1768">
        <v>17</v>
      </c>
      <c r="M1768" s="128" t="s">
        <v>357</v>
      </c>
      <c r="N1768" s="128" t="s">
        <v>26</v>
      </c>
      <c r="O1768">
        <v>9</v>
      </c>
      <c r="P1768" s="128" t="s">
        <v>27</v>
      </c>
      <c r="Q1768">
        <v>1</v>
      </c>
      <c r="R1768" s="128" t="s">
        <v>28</v>
      </c>
      <c r="S1768">
        <v>4</v>
      </c>
      <c r="T1768" s="128" t="s">
        <v>32</v>
      </c>
      <c r="U1768">
        <v>8.0500000000000007</v>
      </c>
      <c r="V1768">
        <v>5.98</v>
      </c>
    </row>
    <row r="1769" spans="1:22" x14ac:dyDescent="0.25">
      <c r="A1769" s="128" t="s">
        <v>4888</v>
      </c>
      <c r="B1769">
        <v>17</v>
      </c>
      <c r="C1769">
        <v>11</v>
      </c>
      <c r="D1769">
        <v>5</v>
      </c>
      <c r="E1769" s="128" t="s">
        <v>2402</v>
      </c>
      <c r="F1769" s="128" t="s">
        <v>24</v>
      </c>
      <c r="G1769">
        <v>271</v>
      </c>
      <c r="H1769" s="128" t="s">
        <v>4773</v>
      </c>
      <c r="I1769">
        <v>818</v>
      </c>
      <c r="J1769" s="128" t="s">
        <v>177</v>
      </c>
      <c r="K1769">
        <v>8</v>
      </c>
      <c r="L1769">
        <v>17</v>
      </c>
      <c r="M1769" s="128" t="s">
        <v>357</v>
      </c>
      <c r="N1769" s="128" t="s">
        <v>26</v>
      </c>
      <c r="O1769">
        <v>9</v>
      </c>
      <c r="P1769" s="128" t="s">
        <v>27</v>
      </c>
      <c r="Q1769">
        <v>1</v>
      </c>
      <c r="R1769" s="128" t="s">
        <v>28</v>
      </c>
      <c r="S1769">
        <v>6</v>
      </c>
      <c r="T1769" s="128" t="s">
        <v>34</v>
      </c>
      <c r="U1769">
        <v>4.57</v>
      </c>
      <c r="V1769">
        <v>3.78</v>
      </c>
    </row>
    <row r="1770" spans="1:22" x14ac:dyDescent="0.25">
      <c r="A1770" s="128" t="s">
        <v>4889</v>
      </c>
      <c r="B1770">
        <v>17</v>
      </c>
      <c r="C1770">
        <v>11</v>
      </c>
      <c r="D1770">
        <v>5</v>
      </c>
      <c r="E1770" s="128" t="s">
        <v>2402</v>
      </c>
      <c r="F1770" s="128" t="s">
        <v>24</v>
      </c>
      <c r="G1770">
        <v>271</v>
      </c>
      <c r="H1770" s="128" t="s">
        <v>4773</v>
      </c>
      <c r="I1770">
        <v>818</v>
      </c>
      <c r="J1770" s="128" t="s">
        <v>177</v>
      </c>
      <c r="K1770">
        <v>8</v>
      </c>
      <c r="L1770">
        <v>17</v>
      </c>
      <c r="M1770" s="128" t="s">
        <v>357</v>
      </c>
      <c r="N1770" s="128" t="s">
        <v>26</v>
      </c>
      <c r="O1770">
        <v>9</v>
      </c>
      <c r="P1770" s="128" t="s">
        <v>27</v>
      </c>
      <c r="Q1770">
        <v>1</v>
      </c>
      <c r="R1770" s="128" t="s">
        <v>28</v>
      </c>
      <c r="S1770">
        <v>2</v>
      </c>
      <c r="T1770" s="128" t="s">
        <v>30</v>
      </c>
      <c r="U1770">
        <v>5.91</v>
      </c>
      <c r="V1770">
        <v>5.41</v>
      </c>
    </row>
    <row r="1771" spans="1:22" x14ac:dyDescent="0.25">
      <c r="A1771" s="128" t="s">
        <v>4890</v>
      </c>
      <c r="B1771">
        <v>17</v>
      </c>
      <c r="C1771">
        <v>11</v>
      </c>
      <c r="D1771">
        <v>5</v>
      </c>
      <c r="E1771" s="128" t="s">
        <v>2402</v>
      </c>
      <c r="F1771" s="128" t="s">
        <v>24</v>
      </c>
      <c r="G1771">
        <v>271</v>
      </c>
      <c r="H1771" s="128" t="s">
        <v>4773</v>
      </c>
      <c r="I1771">
        <v>818</v>
      </c>
      <c r="J1771" s="128" t="s">
        <v>177</v>
      </c>
      <c r="K1771">
        <v>8</v>
      </c>
      <c r="L1771">
        <v>17</v>
      </c>
      <c r="M1771" s="128" t="s">
        <v>357</v>
      </c>
      <c r="N1771" s="128" t="s">
        <v>26</v>
      </c>
      <c r="O1771">
        <v>9</v>
      </c>
      <c r="P1771" s="128" t="s">
        <v>27</v>
      </c>
      <c r="Q1771">
        <v>1</v>
      </c>
      <c r="R1771" s="128" t="s">
        <v>28</v>
      </c>
      <c r="S1771">
        <v>5</v>
      </c>
      <c r="T1771" s="128" t="s">
        <v>33</v>
      </c>
      <c r="U1771">
        <v>3.11</v>
      </c>
      <c r="V1771">
        <v>3.13</v>
      </c>
    </row>
    <row r="1772" spans="1:22" x14ac:dyDescent="0.25">
      <c r="A1772" s="128" t="s">
        <v>4891</v>
      </c>
      <c r="B1772">
        <v>17</v>
      </c>
      <c r="C1772">
        <v>11</v>
      </c>
      <c r="D1772">
        <v>5</v>
      </c>
      <c r="E1772" s="128" t="s">
        <v>2402</v>
      </c>
      <c r="F1772" s="128" t="s">
        <v>24</v>
      </c>
      <c r="G1772">
        <v>271</v>
      </c>
      <c r="H1772" s="128" t="s">
        <v>4773</v>
      </c>
      <c r="I1772">
        <v>818</v>
      </c>
      <c r="J1772" s="128" t="s">
        <v>177</v>
      </c>
      <c r="K1772">
        <v>8</v>
      </c>
      <c r="L1772">
        <v>17</v>
      </c>
      <c r="M1772" s="128" t="s">
        <v>357</v>
      </c>
      <c r="N1772" s="128" t="s">
        <v>26</v>
      </c>
      <c r="O1772">
        <v>9</v>
      </c>
      <c r="P1772" s="128" t="s">
        <v>27</v>
      </c>
      <c r="Q1772">
        <v>1</v>
      </c>
      <c r="R1772" s="128" t="s">
        <v>28</v>
      </c>
      <c r="S1772">
        <v>1</v>
      </c>
      <c r="T1772" s="128" t="s">
        <v>29</v>
      </c>
      <c r="U1772">
        <v>10.83</v>
      </c>
      <c r="V1772">
        <v>6.28</v>
      </c>
    </row>
    <row r="1773" spans="1:22" x14ac:dyDescent="0.25">
      <c r="A1773" s="128" t="s">
        <v>4892</v>
      </c>
      <c r="B1773">
        <v>17</v>
      </c>
      <c r="C1773">
        <v>11</v>
      </c>
      <c r="D1773">
        <v>5</v>
      </c>
      <c r="E1773" s="128" t="s">
        <v>2402</v>
      </c>
      <c r="F1773" s="128" t="s">
        <v>24</v>
      </c>
      <c r="G1773">
        <v>271</v>
      </c>
      <c r="H1773" s="128" t="s">
        <v>4773</v>
      </c>
      <c r="I1773">
        <v>818</v>
      </c>
      <c r="J1773" s="128" t="s">
        <v>177</v>
      </c>
      <c r="K1773">
        <v>8</v>
      </c>
      <c r="L1773">
        <v>17</v>
      </c>
      <c r="M1773" s="128" t="s">
        <v>357</v>
      </c>
      <c r="N1773" s="128" t="s">
        <v>26</v>
      </c>
      <c r="O1773">
        <v>9</v>
      </c>
      <c r="P1773" s="128" t="s">
        <v>27</v>
      </c>
      <c r="Q1773">
        <v>1</v>
      </c>
      <c r="R1773" s="128" t="s">
        <v>28</v>
      </c>
      <c r="S1773">
        <v>7</v>
      </c>
      <c r="T1773" s="128" t="s">
        <v>35</v>
      </c>
      <c r="U1773">
        <v>30.62</v>
      </c>
      <c r="V1773">
        <v>19.170000000000002</v>
      </c>
    </row>
    <row r="1774" spans="1:22" x14ac:dyDescent="0.25">
      <c r="A1774" s="128" t="s">
        <v>4893</v>
      </c>
      <c r="B1774">
        <v>17</v>
      </c>
      <c r="C1774">
        <v>11</v>
      </c>
      <c r="D1774">
        <v>5</v>
      </c>
      <c r="E1774" s="128" t="s">
        <v>2402</v>
      </c>
      <c r="F1774" s="128" t="s">
        <v>24</v>
      </c>
      <c r="G1774">
        <v>271</v>
      </c>
      <c r="H1774" s="128" t="s">
        <v>4773</v>
      </c>
      <c r="I1774">
        <v>818</v>
      </c>
      <c r="J1774" s="128" t="s">
        <v>177</v>
      </c>
      <c r="K1774">
        <v>8</v>
      </c>
      <c r="L1774">
        <v>17</v>
      </c>
      <c r="M1774" s="128" t="s">
        <v>357</v>
      </c>
      <c r="N1774" s="128" t="s">
        <v>26</v>
      </c>
      <c r="O1774">
        <v>9</v>
      </c>
      <c r="P1774" s="128" t="s">
        <v>27</v>
      </c>
      <c r="Q1774">
        <v>1</v>
      </c>
      <c r="R1774" s="128" t="s">
        <v>28</v>
      </c>
      <c r="S1774">
        <v>8</v>
      </c>
      <c r="T1774" s="128" t="s">
        <v>36</v>
      </c>
      <c r="U1774">
        <v>38.67</v>
      </c>
      <c r="V1774">
        <v>24.18</v>
      </c>
    </row>
    <row r="1775" spans="1:22" x14ac:dyDescent="0.25">
      <c r="A1775" s="128" t="s">
        <v>4894</v>
      </c>
      <c r="B1775">
        <v>17</v>
      </c>
      <c r="C1775">
        <v>11</v>
      </c>
      <c r="D1775">
        <v>5</v>
      </c>
      <c r="E1775" s="128" t="s">
        <v>2402</v>
      </c>
      <c r="F1775" s="128" t="s">
        <v>24</v>
      </c>
      <c r="G1775">
        <v>270</v>
      </c>
      <c r="H1775" s="128" t="s">
        <v>4782</v>
      </c>
      <c r="I1775">
        <v>744</v>
      </c>
      <c r="J1775" s="128" t="s">
        <v>179</v>
      </c>
      <c r="K1775">
        <v>8</v>
      </c>
      <c r="L1775">
        <v>17</v>
      </c>
      <c r="M1775" s="128" t="s">
        <v>357</v>
      </c>
      <c r="N1775" s="128" t="s">
        <v>26</v>
      </c>
      <c r="O1775">
        <v>9</v>
      </c>
      <c r="P1775" s="128" t="s">
        <v>27</v>
      </c>
      <c r="Q1775">
        <v>1</v>
      </c>
      <c r="R1775" s="128" t="s">
        <v>28</v>
      </c>
      <c r="S1775">
        <v>3</v>
      </c>
      <c r="T1775" s="128" t="s">
        <v>31</v>
      </c>
      <c r="U1775">
        <v>4.59</v>
      </c>
      <c r="V1775">
        <v>3.35</v>
      </c>
    </row>
    <row r="1776" spans="1:22" x14ac:dyDescent="0.25">
      <c r="A1776" s="128" t="s">
        <v>4895</v>
      </c>
      <c r="B1776">
        <v>17</v>
      </c>
      <c r="C1776">
        <v>11</v>
      </c>
      <c r="D1776">
        <v>5</v>
      </c>
      <c r="E1776" s="128" t="s">
        <v>2402</v>
      </c>
      <c r="F1776" s="128" t="s">
        <v>24</v>
      </c>
      <c r="G1776">
        <v>270</v>
      </c>
      <c r="H1776" s="128" t="s">
        <v>4782</v>
      </c>
      <c r="I1776">
        <v>744</v>
      </c>
      <c r="J1776" s="128" t="s">
        <v>179</v>
      </c>
      <c r="K1776">
        <v>8</v>
      </c>
      <c r="L1776">
        <v>17</v>
      </c>
      <c r="M1776" s="128" t="s">
        <v>357</v>
      </c>
      <c r="N1776" s="128" t="s">
        <v>26</v>
      </c>
      <c r="O1776">
        <v>9</v>
      </c>
      <c r="P1776" s="128" t="s">
        <v>27</v>
      </c>
      <c r="Q1776">
        <v>1</v>
      </c>
      <c r="R1776" s="128" t="s">
        <v>28</v>
      </c>
      <c r="S1776">
        <v>4</v>
      </c>
      <c r="T1776" s="128" t="s">
        <v>32</v>
      </c>
      <c r="U1776">
        <v>5.27</v>
      </c>
      <c r="V1776">
        <v>4.28</v>
      </c>
    </row>
    <row r="1777" spans="1:22" x14ac:dyDescent="0.25">
      <c r="A1777" s="128" t="s">
        <v>4896</v>
      </c>
      <c r="B1777">
        <v>17</v>
      </c>
      <c r="C1777">
        <v>11</v>
      </c>
      <c r="D1777">
        <v>5</v>
      </c>
      <c r="E1777" s="128" t="s">
        <v>2402</v>
      </c>
      <c r="F1777" s="128" t="s">
        <v>24</v>
      </c>
      <c r="G1777">
        <v>270</v>
      </c>
      <c r="H1777" s="128" t="s">
        <v>4782</v>
      </c>
      <c r="I1777">
        <v>744</v>
      </c>
      <c r="J1777" s="128" t="s">
        <v>179</v>
      </c>
      <c r="K1777">
        <v>8</v>
      </c>
      <c r="L1777">
        <v>17</v>
      </c>
      <c r="M1777" s="128" t="s">
        <v>357</v>
      </c>
      <c r="N1777" s="128" t="s">
        <v>26</v>
      </c>
      <c r="O1777">
        <v>9</v>
      </c>
      <c r="P1777" s="128" t="s">
        <v>27</v>
      </c>
      <c r="Q1777">
        <v>1</v>
      </c>
      <c r="R1777" s="128" t="s">
        <v>28</v>
      </c>
      <c r="S1777">
        <v>6</v>
      </c>
      <c r="T1777" s="128" t="s">
        <v>34</v>
      </c>
      <c r="U1777">
        <v>3.23</v>
      </c>
      <c r="V1777">
        <v>2.88</v>
      </c>
    </row>
    <row r="1778" spans="1:22" x14ac:dyDescent="0.25">
      <c r="A1778" s="128" t="s">
        <v>4897</v>
      </c>
      <c r="B1778">
        <v>17</v>
      </c>
      <c r="C1778">
        <v>11</v>
      </c>
      <c r="D1778">
        <v>5</v>
      </c>
      <c r="E1778" s="128" t="s">
        <v>2402</v>
      </c>
      <c r="F1778" s="128" t="s">
        <v>24</v>
      </c>
      <c r="G1778">
        <v>270</v>
      </c>
      <c r="H1778" s="128" t="s">
        <v>4782</v>
      </c>
      <c r="I1778">
        <v>744</v>
      </c>
      <c r="J1778" s="128" t="s">
        <v>179</v>
      </c>
      <c r="K1778">
        <v>8</v>
      </c>
      <c r="L1778">
        <v>17</v>
      </c>
      <c r="M1778" s="128" t="s">
        <v>357</v>
      </c>
      <c r="N1778" s="128" t="s">
        <v>26</v>
      </c>
      <c r="O1778">
        <v>9</v>
      </c>
      <c r="P1778" s="128" t="s">
        <v>27</v>
      </c>
      <c r="Q1778">
        <v>1</v>
      </c>
      <c r="R1778" s="128" t="s">
        <v>28</v>
      </c>
      <c r="S1778">
        <v>2</v>
      </c>
      <c r="T1778" s="128" t="s">
        <v>30</v>
      </c>
      <c r="U1778">
        <v>3.24</v>
      </c>
      <c r="V1778">
        <v>3.5</v>
      </c>
    </row>
    <row r="1779" spans="1:22" x14ac:dyDescent="0.25">
      <c r="A1779" s="128" t="s">
        <v>4898</v>
      </c>
      <c r="B1779">
        <v>17</v>
      </c>
      <c r="C1779">
        <v>11</v>
      </c>
      <c r="D1779">
        <v>5</v>
      </c>
      <c r="E1779" s="128" t="s">
        <v>2402</v>
      </c>
      <c r="F1779" s="128" t="s">
        <v>24</v>
      </c>
      <c r="G1779">
        <v>270</v>
      </c>
      <c r="H1779" s="128" t="s">
        <v>4782</v>
      </c>
      <c r="I1779">
        <v>744</v>
      </c>
      <c r="J1779" s="128" t="s">
        <v>179</v>
      </c>
      <c r="K1779">
        <v>8</v>
      </c>
      <c r="L1779">
        <v>17</v>
      </c>
      <c r="M1779" s="128" t="s">
        <v>357</v>
      </c>
      <c r="N1779" s="128" t="s">
        <v>26</v>
      </c>
      <c r="O1779">
        <v>9</v>
      </c>
      <c r="P1779" s="128" t="s">
        <v>27</v>
      </c>
      <c r="Q1779">
        <v>1</v>
      </c>
      <c r="R1779" s="128" t="s">
        <v>28</v>
      </c>
      <c r="S1779">
        <v>5</v>
      </c>
      <c r="T1779" s="128" t="s">
        <v>33</v>
      </c>
      <c r="U1779">
        <v>1.8</v>
      </c>
      <c r="V1779">
        <v>2.29</v>
      </c>
    </row>
    <row r="1780" spans="1:22" x14ac:dyDescent="0.25">
      <c r="A1780" s="128" t="s">
        <v>4899</v>
      </c>
      <c r="B1780">
        <v>17</v>
      </c>
      <c r="C1780">
        <v>11</v>
      </c>
      <c r="D1780">
        <v>5</v>
      </c>
      <c r="E1780" s="128" t="s">
        <v>2402</v>
      </c>
      <c r="F1780" s="128" t="s">
        <v>24</v>
      </c>
      <c r="G1780">
        <v>270</v>
      </c>
      <c r="H1780" s="128" t="s">
        <v>4782</v>
      </c>
      <c r="I1780">
        <v>744</v>
      </c>
      <c r="J1780" s="128" t="s">
        <v>179</v>
      </c>
      <c r="K1780">
        <v>8</v>
      </c>
      <c r="L1780">
        <v>17</v>
      </c>
      <c r="M1780" s="128" t="s">
        <v>357</v>
      </c>
      <c r="N1780" s="128" t="s">
        <v>26</v>
      </c>
      <c r="O1780">
        <v>9</v>
      </c>
      <c r="P1780" s="128" t="s">
        <v>27</v>
      </c>
      <c r="Q1780">
        <v>1</v>
      </c>
      <c r="R1780" s="128" t="s">
        <v>28</v>
      </c>
      <c r="S1780">
        <v>1</v>
      </c>
      <c r="T1780" s="128" t="s">
        <v>29</v>
      </c>
      <c r="U1780">
        <v>7.11</v>
      </c>
      <c r="V1780">
        <v>5.05</v>
      </c>
    </row>
    <row r="1781" spans="1:22" x14ac:dyDescent="0.25">
      <c r="A1781" s="128" t="s">
        <v>4900</v>
      </c>
      <c r="B1781">
        <v>17</v>
      </c>
      <c r="C1781">
        <v>11</v>
      </c>
      <c r="D1781">
        <v>5</v>
      </c>
      <c r="E1781" s="128" t="s">
        <v>2402</v>
      </c>
      <c r="F1781" s="128" t="s">
        <v>24</v>
      </c>
      <c r="G1781">
        <v>270</v>
      </c>
      <c r="H1781" s="128" t="s">
        <v>4782</v>
      </c>
      <c r="I1781">
        <v>744</v>
      </c>
      <c r="J1781" s="128" t="s">
        <v>179</v>
      </c>
      <c r="K1781">
        <v>8</v>
      </c>
      <c r="L1781">
        <v>17</v>
      </c>
      <c r="M1781" s="128" t="s">
        <v>357</v>
      </c>
      <c r="N1781" s="128" t="s">
        <v>26</v>
      </c>
      <c r="O1781">
        <v>9</v>
      </c>
      <c r="P1781" s="128" t="s">
        <v>27</v>
      </c>
      <c r="Q1781">
        <v>1</v>
      </c>
      <c r="R1781" s="128" t="s">
        <v>28</v>
      </c>
      <c r="S1781">
        <v>7</v>
      </c>
      <c r="T1781" s="128" t="s">
        <v>35</v>
      </c>
      <c r="U1781">
        <v>19.98</v>
      </c>
      <c r="V1781">
        <v>14.19</v>
      </c>
    </row>
    <row r="1782" spans="1:22" x14ac:dyDescent="0.25">
      <c r="A1782" s="128" t="s">
        <v>4901</v>
      </c>
      <c r="B1782">
        <v>17</v>
      </c>
      <c r="C1782">
        <v>11</v>
      </c>
      <c r="D1782">
        <v>5</v>
      </c>
      <c r="E1782" s="128" t="s">
        <v>2402</v>
      </c>
      <c r="F1782" s="128" t="s">
        <v>24</v>
      </c>
      <c r="G1782">
        <v>270</v>
      </c>
      <c r="H1782" s="128" t="s">
        <v>4782</v>
      </c>
      <c r="I1782">
        <v>744</v>
      </c>
      <c r="J1782" s="128" t="s">
        <v>179</v>
      </c>
      <c r="K1782">
        <v>8</v>
      </c>
      <c r="L1782">
        <v>17</v>
      </c>
      <c r="M1782" s="128" t="s">
        <v>357</v>
      </c>
      <c r="N1782" s="128" t="s">
        <v>26</v>
      </c>
      <c r="O1782">
        <v>9</v>
      </c>
      <c r="P1782" s="128" t="s">
        <v>27</v>
      </c>
      <c r="Q1782">
        <v>1</v>
      </c>
      <c r="R1782" s="128" t="s">
        <v>28</v>
      </c>
      <c r="S1782">
        <v>8</v>
      </c>
      <c r="T1782" s="128" t="s">
        <v>36</v>
      </c>
      <c r="U1782">
        <v>25.25</v>
      </c>
      <c r="V1782">
        <v>17.52</v>
      </c>
    </row>
    <row r="1783" spans="1:22" x14ac:dyDescent="0.25">
      <c r="A1783" s="128" t="s">
        <v>3679</v>
      </c>
      <c r="B1783">
        <v>8</v>
      </c>
      <c r="C1783">
        <v>2</v>
      </c>
      <c r="D1783">
        <v>5</v>
      </c>
      <c r="E1783" s="128" t="s">
        <v>2402</v>
      </c>
      <c r="F1783" s="128" t="s">
        <v>24</v>
      </c>
      <c r="G1783">
        <v>269</v>
      </c>
      <c r="H1783" s="128" t="s">
        <v>25</v>
      </c>
      <c r="I1783">
        <v>1562</v>
      </c>
      <c r="J1783" s="128" t="s">
        <v>3302</v>
      </c>
      <c r="K1783">
        <v>8</v>
      </c>
      <c r="L1783">
        <v>17</v>
      </c>
      <c r="M1783" s="128" t="s">
        <v>357</v>
      </c>
      <c r="N1783" s="128" t="s">
        <v>26</v>
      </c>
      <c r="O1783">
        <v>9</v>
      </c>
      <c r="P1783" s="128" t="s">
        <v>27</v>
      </c>
      <c r="Q1783">
        <v>1</v>
      </c>
      <c r="R1783" s="128" t="s">
        <v>28</v>
      </c>
      <c r="S1783">
        <v>3</v>
      </c>
      <c r="T1783" s="128" t="s">
        <v>31</v>
      </c>
      <c r="U1783">
        <v>5.44</v>
      </c>
      <c r="V1783">
        <v>3.74</v>
      </c>
    </row>
    <row r="1784" spans="1:22" x14ac:dyDescent="0.25">
      <c r="A1784" s="128" t="s">
        <v>3680</v>
      </c>
      <c r="B1784">
        <v>8</v>
      </c>
      <c r="C1784">
        <v>2</v>
      </c>
      <c r="D1784">
        <v>5</v>
      </c>
      <c r="E1784" s="128" t="s">
        <v>2402</v>
      </c>
      <c r="F1784" s="128" t="s">
        <v>24</v>
      </c>
      <c r="G1784">
        <v>269</v>
      </c>
      <c r="H1784" s="128" t="s">
        <v>25</v>
      </c>
      <c r="I1784">
        <v>1562</v>
      </c>
      <c r="J1784" s="128" t="s">
        <v>3302</v>
      </c>
      <c r="K1784">
        <v>8</v>
      </c>
      <c r="L1784">
        <v>17</v>
      </c>
      <c r="M1784" s="128" t="s">
        <v>357</v>
      </c>
      <c r="N1784" s="128" t="s">
        <v>26</v>
      </c>
      <c r="O1784">
        <v>9</v>
      </c>
      <c r="P1784" s="128" t="s">
        <v>27</v>
      </c>
      <c r="Q1784">
        <v>1</v>
      </c>
      <c r="R1784" s="128" t="s">
        <v>28</v>
      </c>
      <c r="S1784">
        <v>4</v>
      </c>
      <c r="T1784" s="128" t="s">
        <v>32</v>
      </c>
      <c r="U1784">
        <v>6.73</v>
      </c>
      <c r="V1784">
        <v>5.42</v>
      </c>
    </row>
    <row r="1785" spans="1:22" x14ac:dyDescent="0.25">
      <c r="A1785" s="128" t="s">
        <v>3681</v>
      </c>
      <c r="B1785">
        <v>8</v>
      </c>
      <c r="C1785">
        <v>2</v>
      </c>
      <c r="D1785">
        <v>5</v>
      </c>
      <c r="E1785" s="128" t="s">
        <v>2402</v>
      </c>
      <c r="F1785" s="128" t="s">
        <v>24</v>
      </c>
      <c r="G1785">
        <v>269</v>
      </c>
      <c r="H1785" s="128" t="s">
        <v>25</v>
      </c>
      <c r="I1785">
        <v>1562</v>
      </c>
      <c r="J1785" s="128" t="s">
        <v>3302</v>
      </c>
      <c r="K1785">
        <v>8</v>
      </c>
      <c r="L1785">
        <v>17</v>
      </c>
      <c r="M1785" s="128" t="s">
        <v>357</v>
      </c>
      <c r="N1785" s="128" t="s">
        <v>26</v>
      </c>
      <c r="O1785">
        <v>9</v>
      </c>
      <c r="P1785" s="128" t="s">
        <v>27</v>
      </c>
      <c r="Q1785">
        <v>1</v>
      </c>
      <c r="R1785" s="128" t="s">
        <v>28</v>
      </c>
      <c r="S1785">
        <v>6</v>
      </c>
      <c r="T1785" s="128" t="s">
        <v>34</v>
      </c>
      <c r="U1785">
        <v>3.93</v>
      </c>
      <c r="V1785">
        <v>3.45</v>
      </c>
    </row>
    <row r="1786" spans="1:22" x14ac:dyDescent="0.25">
      <c r="A1786" s="128" t="s">
        <v>3682</v>
      </c>
      <c r="B1786">
        <v>8</v>
      </c>
      <c r="C1786">
        <v>2</v>
      </c>
      <c r="D1786">
        <v>5</v>
      </c>
      <c r="E1786" s="128" t="s">
        <v>2402</v>
      </c>
      <c r="F1786" s="128" t="s">
        <v>24</v>
      </c>
      <c r="G1786">
        <v>269</v>
      </c>
      <c r="H1786" s="128" t="s">
        <v>25</v>
      </c>
      <c r="I1786">
        <v>1562</v>
      </c>
      <c r="J1786" s="128" t="s">
        <v>3302</v>
      </c>
      <c r="K1786">
        <v>8</v>
      </c>
      <c r="L1786">
        <v>17</v>
      </c>
      <c r="M1786" s="128" t="s">
        <v>357</v>
      </c>
      <c r="N1786" s="128" t="s">
        <v>26</v>
      </c>
      <c r="O1786">
        <v>9</v>
      </c>
      <c r="P1786" s="128" t="s">
        <v>27</v>
      </c>
      <c r="Q1786">
        <v>1</v>
      </c>
      <c r="R1786" s="128" t="s">
        <v>28</v>
      </c>
      <c r="S1786">
        <v>2</v>
      </c>
      <c r="T1786" s="128" t="s">
        <v>30</v>
      </c>
      <c r="U1786">
        <v>4.6399999999999997</v>
      </c>
      <c r="V1786">
        <v>4.79</v>
      </c>
    </row>
    <row r="1787" spans="1:22" x14ac:dyDescent="0.25">
      <c r="A1787" s="128" t="s">
        <v>3683</v>
      </c>
      <c r="B1787">
        <v>8</v>
      </c>
      <c r="C1787">
        <v>2</v>
      </c>
      <c r="D1787">
        <v>5</v>
      </c>
      <c r="E1787" s="128" t="s">
        <v>2402</v>
      </c>
      <c r="F1787" s="128" t="s">
        <v>24</v>
      </c>
      <c r="G1787">
        <v>269</v>
      </c>
      <c r="H1787" s="128" t="s">
        <v>25</v>
      </c>
      <c r="I1787">
        <v>1562</v>
      </c>
      <c r="J1787" s="128" t="s">
        <v>3302</v>
      </c>
      <c r="K1787">
        <v>8</v>
      </c>
      <c r="L1787">
        <v>17</v>
      </c>
      <c r="M1787" s="128" t="s">
        <v>357</v>
      </c>
      <c r="N1787" s="128" t="s">
        <v>26</v>
      </c>
      <c r="O1787">
        <v>9</v>
      </c>
      <c r="P1787" s="128" t="s">
        <v>27</v>
      </c>
      <c r="Q1787">
        <v>1</v>
      </c>
      <c r="R1787" s="128" t="s">
        <v>28</v>
      </c>
      <c r="S1787">
        <v>5</v>
      </c>
      <c r="T1787" s="128" t="s">
        <v>33</v>
      </c>
      <c r="U1787">
        <v>2.48</v>
      </c>
      <c r="V1787">
        <v>2.84</v>
      </c>
    </row>
    <row r="1788" spans="1:22" x14ac:dyDescent="0.25">
      <c r="A1788" s="128" t="s">
        <v>3684</v>
      </c>
      <c r="B1788">
        <v>8</v>
      </c>
      <c r="C1788">
        <v>2</v>
      </c>
      <c r="D1788">
        <v>5</v>
      </c>
      <c r="E1788" s="128" t="s">
        <v>2402</v>
      </c>
      <c r="F1788" s="128" t="s">
        <v>24</v>
      </c>
      <c r="G1788">
        <v>269</v>
      </c>
      <c r="H1788" s="128" t="s">
        <v>25</v>
      </c>
      <c r="I1788">
        <v>1562</v>
      </c>
      <c r="J1788" s="128" t="s">
        <v>3302</v>
      </c>
      <c r="K1788">
        <v>8</v>
      </c>
      <c r="L1788">
        <v>17</v>
      </c>
      <c r="M1788" s="128" t="s">
        <v>357</v>
      </c>
      <c r="N1788" s="128" t="s">
        <v>26</v>
      </c>
      <c r="O1788">
        <v>9</v>
      </c>
      <c r="P1788" s="128" t="s">
        <v>27</v>
      </c>
      <c r="Q1788">
        <v>1</v>
      </c>
      <c r="R1788" s="128" t="s">
        <v>28</v>
      </c>
      <c r="S1788">
        <v>1</v>
      </c>
      <c r="T1788" s="128" t="s">
        <v>29</v>
      </c>
      <c r="U1788">
        <v>9.06</v>
      </c>
      <c r="V1788">
        <v>6.02</v>
      </c>
    </row>
    <row r="1789" spans="1:22" x14ac:dyDescent="0.25">
      <c r="A1789" s="128" t="s">
        <v>3685</v>
      </c>
      <c r="B1789">
        <v>8</v>
      </c>
      <c r="C1789">
        <v>2</v>
      </c>
      <c r="D1789">
        <v>5</v>
      </c>
      <c r="E1789" s="128" t="s">
        <v>2402</v>
      </c>
      <c r="F1789" s="128" t="s">
        <v>24</v>
      </c>
      <c r="G1789">
        <v>269</v>
      </c>
      <c r="H1789" s="128" t="s">
        <v>25</v>
      </c>
      <c r="I1789">
        <v>1562</v>
      </c>
      <c r="J1789" s="128" t="s">
        <v>3302</v>
      </c>
      <c r="K1789">
        <v>8</v>
      </c>
      <c r="L1789">
        <v>17</v>
      </c>
      <c r="M1789" s="128" t="s">
        <v>357</v>
      </c>
      <c r="N1789" s="128" t="s">
        <v>26</v>
      </c>
      <c r="O1789">
        <v>9</v>
      </c>
      <c r="P1789" s="128" t="s">
        <v>27</v>
      </c>
      <c r="Q1789">
        <v>1</v>
      </c>
      <c r="R1789" s="128" t="s">
        <v>28</v>
      </c>
      <c r="S1789">
        <v>7</v>
      </c>
      <c r="T1789" s="128" t="s">
        <v>35</v>
      </c>
      <c r="U1789">
        <v>25.55</v>
      </c>
      <c r="V1789">
        <v>17.79</v>
      </c>
    </row>
    <row r="1790" spans="1:22" x14ac:dyDescent="0.25">
      <c r="A1790" s="128" t="s">
        <v>3686</v>
      </c>
      <c r="B1790">
        <v>8</v>
      </c>
      <c r="C1790">
        <v>2</v>
      </c>
      <c r="D1790">
        <v>5</v>
      </c>
      <c r="E1790" s="128" t="s">
        <v>2402</v>
      </c>
      <c r="F1790" s="128" t="s">
        <v>24</v>
      </c>
      <c r="G1790">
        <v>269</v>
      </c>
      <c r="H1790" s="128" t="s">
        <v>25</v>
      </c>
      <c r="I1790">
        <v>1562</v>
      </c>
      <c r="J1790" s="128" t="s">
        <v>3302</v>
      </c>
      <c r="K1790">
        <v>8</v>
      </c>
      <c r="L1790">
        <v>17</v>
      </c>
      <c r="M1790" s="128" t="s">
        <v>357</v>
      </c>
      <c r="N1790" s="128" t="s">
        <v>26</v>
      </c>
      <c r="O1790">
        <v>9</v>
      </c>
      <c r="P1790" s="128" t="s">
        <v>27</v>
      </c>
      <c r="Q1790">
        <v>1</v>
      </c>
      <c r="R1790" s="128" t="s">
        <v>28</v>
      </c>
      <c r="S1790">
        <v>8</v>
      </c>
      <c r="T1790" s="128" t="s">
        <v>36</v>
      </c>
      <c r="U1790">
        <v>32.28</v>
      </c>
      <c r="V1790">
        <v>22.3</v>
      </c>
    </row>
    <row r="1791" spans="1:22" x14ac:dyDescent="0.25">
      <c r="A1791" s="128" t="s">
        <v>4902</v>
      </c>
      <c r="B1791">
        <v>8</v>
      </c>
      <c r="C1791">
        <v>2</v>
      </c>
      <c r="D1791">
        <v>5</v>
      </c>
      <c r="E1791" s="128" t="s">
        <v>2402</v>
      </c>
      <c r="F1791" s="128" t="s">
        <v>24</v>
      </c>
      <c r="G1791">
        <v>271</v>
      </c>
      <c r="H1791" s="128" t="s">
        <v>4773</v>
      </c>
      <c r="I1791">
        <v>818</v>
      </c>
      <c r="J1791" s="128" t="s">
        <v>177</v>
      </c>
      <c r="K1791">
        <v>8</v>
      </c>
      <c r="L1791">
        <v>17</v>
      </c>
      <c r="M1791" s="128" t="s">
        <v>357</v>
      </c>
      <c r="N1791" s="128" t="s">
        <v>26</v>
      </c>
      <c r="O1791">
        <v>9</v>
      </c>
      <c r="P1791" s="128" t="s">
        <v>27</v>
      </c>
      <c r="Q1791">
        <v>1</v>
      </c>
      <c r="R1791" s="128" t="s">
        <v>28</v>
      </c>
      <c r="S1791">
        <v>3</v>
      </c>
      <c r="T1791" s="128" t="s">
        <v>31</v>
      </c>
      <c r="U1791">
        <v>6.21</v>
      </c>
      <c r="V1791">
        <v>3.91</v>
      </c>
    </row>
    <row r="1792" spans="1:22" x14ac:dyDescent="0.25">
      <c r="A1792" s="128" t="s">
        <v>4903</v>
      </c>
      <c r="B1792">
        <v>8</v>
      </c>
      <c r="C1792">
        <v>2</v>
      </c>
      <c r="D1792">
        <v>5</v>
      </c>
      <c r="E1792" s="128" t="s">
        <v>2402</v>
      </c>
      <c r="F1792" s="128" t="s">
        <v>24</v>
      </c>
      <c r="G1792">
        <v>271</v>
      </c>
      <c r="H1792" s="128" t="s">
        <v>4773</v>
      </c>
      <c r="I1792">
        <v>818</v>
      </c>
      <c r="J1792" s="128" t="s">
        <v>177</v>
      </c>
      <c r="K1792">
        <v>8</v>
      </c>
      <c r="L1792">
        <v>17</v>
      </c>
      <c r="M1792" s="128" t="s">
        <v>357</v>
      </c>
      <c r="N1792" s="128" t="s">
        <v>26</v>
      </c>
      <c r="O1792">
        <v>9</v>
      </c>
      <c r="P1792" s="128" t="s">
        <v>27</v>
      </c>
      <c r="Q1792">
        <v>1</v>
      </c>
      <c r="R1792" s="128" t="s">
        <v>28</v>
      </c>
      <c r="S1792">
        <v>4</v>
      </c>
      <c r="T1792" s="128" t="s">
        <v>32</v>
      </c>
      <c r="U1792">
        <v>8.0500000000000007</v>
      </c>
      <c r="V1792">
        <v>5.98</v>
      </c>
    </row>
    <row r="1793" spans="1:22" x14ac:dyDescent="0.25">
      <c r="A1793" s="128" t="s">
        <v>4904</v>
      </c>
      <c r="B1793">
        <v>8</v>
      </c>
      <c r="C1793">
        <v>2</v>
      </c>
      <c r="D1793">
        <v>5</v>
      </c>
      <c r="E1793" s="128" t="s">
        <v>2402</v>
      </c>
      <c r="F1793" s="128" t="s">
        <v>24</v>
      </c>
      <c r="G1793">
        <v>271</v>
      </c>
      <c r="H1793" s="128" t="s">
        <v>4773</v>
      </c>
      <c r="I1793">
        <v>818</v>
      </c>
      <c r="J1793" s="128" t="s">
        <v>177</v>
      </c>
      <c r="K1793">
        <v>8</v>
      </c>
      <c r="L1793">
        <v>17</v>
      </c>
      <c r="M1793" s="128" t="s">
        <v>357</v>
      </c>
      <c r="N1793" s="128" t="s">
        <v>26</v>
      </c>
      <c r="O1793">
        <v>9</v>
      </c>
      <c r="P1793" s="128" t="s">
        <v>27</v>
      </c>
      <c r="Q1793">
        <v>1</v>
      </c>
      <c r="R1793" s="128" t="s">
        <v>28</v>
      </c>
      <c r="S1793">
        <v>6</v>
      </c>
      <c r="T1793" s="128" t="s">
        <v>34</v>
      </c>
      <c r="U1793">
        <v>4.57</v>
      </c>
      <c r="V1793">
        <v>3.78</v>
      </c>
    </row>
    <row r="1794" spans="1:22" x14ac:dyDescent="0.25">
      <c r="A1794" s="128" t="s">
        <v>4905</v>
      </c>
      <c r="B1794">
        <v>8</v>
      </c>
      <c r="C1794">
        <v>2</v>
      </c>
      <c r="D1794">
        <v>5</v>
      </c>
      <c r="E1794" s="128" t="s">
        <v>2402</v>
      </c>
      <c r="F1794" s="128" t="s">
        <v>24</v>
      </c>
      <c r="G1794">
        <v>271</v>
      </c>
      <c r="H1794" s="128" t="s">
        <v>4773</v>
      </c>
      <c r="I1794">
        <v>818</v>
      </c>
      <c r="J1794" s="128" t="s">
        <v>177</v>
      </c>
      <c r="K1794">
        <v>8</v>
      </c>
      <c r="L1794">
        <v>17</v>
      </c>
      <c r="M1794" s="128" t="s">
        <v>357</v>
      </c>
      <c r="N1794" s="128" t="s">
        <v>26</v>
      </c>
      <c r="O1794">
        <v>9</v>
      </c>
      <c r="P1794" s="128" t="s">
        <v>27</v>
      </c>
      <c r="Q1794">
        <v>1</v>
      </c>
      <c r="R1794" s="128" t="s">
        <v>28</v>
      </c>
      <c r="S1794">
        <v>2</v>
      </c>
      <c r="T1794" s="128" t="s">
        <v>30</v>
      </c>
      <c r="U1794">
        <v>5.91</v>
      </c>
      <c r="V1794">
        <v>5.41</v>
      </c>
    </row>
    <row r="1795" spans="1:22" x14ac:dyDescent="0.25">
      <c r="A1795" s="128" t="s">
        <v>4906</v>
      </c>
      <c r="B1795">
        <v>8</v>
      </c>
      <c r="C1795">
        <v>2</v>
      </c>
      <c r="D1795">
        <v>5</v>
      </c>
      <c r="E1795" s="128" t="s">
        <v>2402</v>
      </c>
      <c r="F1795" s="128" t="s">
        <v>24</v>
      </c>
      <c r="G1795">
        <v>271</v>
      </c>
      <c r="H1795" s="128" t="s">
        <v>4773</v>
      </c>
      <c r="I1795">
        <v>818</v>
      </c>
      <c r="J1795" s="128" t="s">
        <v>177</v>
      </c>
      <c r="K1795">
        <v>8</v>
      </c>
      <c r="L1795">
        <v>17</v>
      </c>
      <c r="M1795" s="128" t="s">
        <v>357</v>
      </c>
      <c r="N1795" s="128" t="s">
        <v>26</v>
      </c>
      <c r="O1795">
        <v>9</v>
      </c>
      <c r="P1795" s="128" t="s">
        <v>27</v>
      </c>
      <c r="Q1795">
        <v>1</v>
      </c>
      <c r="R1795" s="128" t="s">
        <v>28</v>
      </c>
      <c r="S1795">
        <v>5</v>
      </c>
      <c r="T1795" s="128" t="s">
        <v>33</v>
      </c>
      <c r="U1795">
        <v>3.11</v>
      </c>
      <c r="V1795">
        <v>3.13</v>
      </c>
    </row>
    <row r="1796" spans="1:22" x14ac:dyDescent="0.25">
      <c r="A1796" s="128" t="s">
        <v>4907</v>
      </c>
      <c r="B1796">
        <v>8</v>
      </c>
      <c r="C1796">
        <v>2</v>
      </c>
      <c r="D1796">
        <v>5</v>
      </c>
      <c r="E1796" s="128" t="s">
        <v>2402</v>
      </c>
      <c r="F1796" s="128" t="s">
        <v>24</v>
      </c>
      <c r="G1796">
        <v>271</v>
      </c>
      <c r="H1796" s="128" t="s">
        <v>4773</v>
      </c>
      <c r="I1796">
        <v>818</v>
      </c>
      <c r="J1796" s="128" t="s">
        <v>177</v>
      </c>
      <c r="K1796">
        <v>8</v>
      </c>
      <c r="L1796">
        <v>17</v>
      </c>
      <c r="M1796" s="128" t="s">
        <v>357</v>
      </c>
      <c r="N1796" s="128" t="s">
        <v>26</v>
      </c>
      <c r="O1796">
        <v>9</v>
      </c>
      <c r="P1796" s="128" t="s">
        <v>27</v>
      </c>
      <c r="Q1796">
        <v>1</v>
      </c>
      <c r="R1796" s="128" t="s">
        <v>28</v>
      </c>
      <c r="S1796">
        <v>1</v>
      </c>
      <c r="T1796" s="128" t="s">
        <v>29</v>
      </c>
      <c r="U1796">
        <v>10.83</v>
      </c>
      <c r="V1796">
        <v>6.28</v>
      </c>
    </row>
    <row r="1797" spans="1:22" x14ac:dyDescent="0.25">
      <c r="A1797" s="128" t="s">
        <v>4908</v>
      </c>
      <c r="B1797">
        <v>8</v>
      </c>
      <c r="C1797">
        <v>2</v>
      </c>
      <c r="D1797">
        <v>5</v>
      </c>
      <c r="E1797" s="128" t="s">
        <v>2402</v>
      </c>
      <c r="F1797" s="128" t="s">
        <v>24</v>
      </c>
      <c r="G1797">
        <v>271</v>
      </c>
      <c r="H1797" s="128" t="s">
        <v>4773</v>
      </c>
      <c r="I1797">
        <v>818</v>
      </c>
      <c r="J1797" s="128" t="s">
        <v>177</v>
      </c>
      <c r="K1797">
        <v>8</v>
      </c>
      <c r="L1797">
        <v>17</v>
      </c>
      <c r="M1797" s="128" t="s">
        <v>357</v>
      </c>
      <c r="N1797" s="128" t="s">
        <v>26</v>
      </c>
      <c r="O1797">
        <v>9</v>
      </c>
      <c r="P1797" s="128" t="s">
        <v>27</v>
      </c>
      <c r="Q1797">
        <v>1</v>
      </c>
      <c r="R1797" s="128" t="s">
        <v>28</v>
      </c>
      <c r="S1797">
        <v>7</v>
      </c>
      <c r="T1797" s="128" t="s">
        <v>35</v>
      </c>
      <c r="U1797">
        <v>30.62</v>
      </c>
      <c r="V1797">
        <v>19.170000000000002</v>
      </c>
    </row>
    <row r="1798" spans="1:22" x14ac:dyDescent="0.25">
      <c r="A1798" s="128" t="s">
        <v>4909</v>
      </c>
      <c r="B1798">
        <v>8</v>
      </c>
      <c r="C1798">
        <v>2</v>
      </c>
      <c r="D1798">
        <v>5</v>
      </c>
      <c r="E1798" s="128" t="s">
        <v>2402</v>
      </c>
      <c r="F1798" s="128" t="s">
        <v>24</v>
      </c>
      <c r="G1798">
        <v>271</v>
      </c>
      <c r="H1798" s="128" t="s">
        <v>4773</v>
      </c>
      <c r="I1798">
        <v>818</v>
      </c>
      <c r="J1798" s="128" t="s">
        <v>177</v>
      </c>
      <c r="K1798">
        <v>8</v>
      </c>
      <c r="L1798">
        <v>17</v>
      </c>
      <c r="M1798" s="128" t="s">
        <v>357</v>
      </c>
      <c r="N1798" s="128" t="s">
        <v>26</v>
      </c>
      <c r="O1798">
        <v>9</v>
      </c>
      <c r="P1798" s="128" t="s">
        <v>27</v>
      </c>
      <c r="Q1798">
        <v>1</v>
      </c>
      <c r="R1798" s="128" t="s">
        <v>28</v>
      </c>
      <c r="S1798">
        <v>8</v>
      </c>
      <c r="T1798" s="128" t="s">
        <v>36</v>
      </c>
      <c r="U1798">
        <v>38.67</v>
      </c>
      <c r="V1798">
        <v>24.18</v>
      </c>
    </row>
    <row r="1799" spans="1:22" x14ac:dyDescent="0.25">
      <c r="A1799" s="128" t="s">
        <v>4910</v>
      </c>
      <c r="B1799">
        <v>8</v>
      </c>
      <c r="C1799">
        <v>2</v>
      </c>
      <c r="D1799">
        <v>5</v>
      </c>
      <c r="E1799" s="128" t="s">
        <v>2402</v>
      </c>
      <c r="F1799" s="128" t="s">
        <v>24</v>
      </c>
      <c r="G1799">
        <v>270</v>
      </c>
      <c r="H1799" s="128" t="s">
        <v>4782</v>
      </c>
      <c r="I1799">
        <v>744</v>
      </c>
      <c r="J1799" s="128" t="s">
        <v>179</v>
      </c>
      <c r="K1799">
        <v>8</v>
      </c>
      <c r="L1799">
        <v>17</v>
      </c>
      <c r="M1799" s="128" t="s">
        <v>357</v>
      </c>
      <c r="N1799" s="128" t="s">
        <v>26</v>
      </c>
      <c r="O1799">
        <v>9</v>
      </c>
      <c r="P1799" s="128" t="s">
        <v>27</v>
      </c>
      <c r="Q1799">
        <v>1</v>
      </c>
      <c r="R1799" s="128" t="s">
        <v>28</v>
      </c>
      <c r="S1799">
        <v>3</v>
      </c>
      <c r="T1799" s="128" t="s">
        <v>31</v>
      </c>
      <c r="U1799">
        <v>4.59</v>
      </c>
      <c r="V1799">
        <v>3.35</v>
      </c>
    </row>
    <row r="1800" spans="1:22" x14ac:dyDescent="0.25">
      <c r="A1800" s="128" t="s">
        <v>4911</v>
      </c>
      <c r="B1800">
        <v>8</v>
      </c>
      <c r="C1800">
        <v>2</v>
      </c>
      <c r="D1800">
        <v>5</v>
      </c>
      <c r="E1800" s="128" t="s">
        <v>2402</v>
      </c>
      <c r="F1800" s="128" t="s">
        <v>24</v>
      </c>
      <c r="G1800">
        <v>270</v>
      </c>
      <c r="H1800" s="128" t="s">
        <v>4782</v>
      </c>
      <c r="I1800">
        <v>744</v>
      </c>
      <c r="J1800" s="128" t="s">
        <v>179</v>
      </c>
      <c r="K1800">
        <v>8</v>
      </c>
      <c r="L1800">
        <v>17</v>
      </c>
      <c r="M1800" s="128" t="s">
        <v>357</v>
      </c>
      <c r="N1800" s="128" t="s">
        <v>26</v>
      </c>
      <c r="O1800">
        <v>9</v>
      </c>
      <c r="P1800" s="128" t="s">
        <v>27</v>
      </c>
      <c r="Q1800">
        <v>1</v>
      </c>
      <c r="R1800" s="128" t="s">
        <v>28</v>
      </c>
      <c r="S1800">
        <v>4</v>
      </c>
      <c r="T1800" s="128" t="s">
        <v>32</v>
      </c>
      <c r="U1800">
        <v>5.27</v>
      </c>
      <c r="V1800">
        <v>4.28</v>
      </c>
    </row>
    <row r="1801" spans="1:22" x14ac:dyDescent="0.25">
      <c r="A1801" s="128" t="s">
        <v>4912</v>
      </c>
      <c r="B1801">
        <v>8</v>
      </c>
      <c r="C1801">
        <v>2</v>
      </c>
      <c r="D1801">
        <v>5</v>
      </c>
      <c r="E1801" s="128" t="s">
        <v>2402</v>
      </c>
      <c r="F1801" s="128" t="s">
        <v>24</v>
      </c>
      <c r="G1801">
        <v>270</v>
      </c>
      <c r="H1801" s="128" t="s">
        <v>4782</v>
      </c>
      <c r="I1801">
        <v>744</v>
      </c>
      <c r="J1801" s="128" t="s">
        <v>179</v>
      </c>
      <c r="K1801">
        <v>8</v>
      </c>
      <c r="L1801">
        <v>17</v>
      </c>
      <c r="M1801" s="128" t="s">
        <v>357</v>
      </c>
      <c r="N1801" s="128" t="s">
        <v>26</v>
      </c>
      <c r="O1801">
        <v>9</v>
      </c>
      <c r="P1801" s="128" t="s">
        <v>27</v>
      </c>
      <c r="Q1801">
        <v>1</v>
      </c>
      <c r="R1801" s="128" t="s">
        <v>28</v>
      </c>
      <c r="S1801">
        <v>6</v>
      </c>
      <c r="T1801" s="128" t="s">
        <v>34</v>
      </c>
      <c r="U1801">
        <v>3.23</v>
      </c>
      <c r="V1801">
        <v>2.88</v>
      </c>
    </row>
    <row r="1802" spans="1:22" x14ac:dyDescent="0.25">
      <c r="A1802" s="128" t="s">
        <v>4913</v>
      </c>
      <c r="B1802">
        <v>8</v>
      </c>
      <c r="C1802">
        <v>2</v>
      </c>
      <c r="D1802">
        <v>5</v>
      </c>
      <c r="E1802" s="128" t="s">
        <v>2402</v>
      </c>
      <c r="F1802" s="128" t="s">
        <v>24</v>
      </c>
      <c r="G1802">
        <v>270</v>
      </c>
      <c r="H1802" s="128" t="s">
        <v>4782</v>
      </c>
      <c r="I1802">
        <v>744</v>
      </c>
      <c r="J1802" s="128" t="s">
        <v>179</v>
      </c>
      <c r="K1802">
        <v>8</v>
      </c>
      <c r="L1802">
        <v>17</v>
      </c>
      <c r="M1802" s="128" t="s">
        <v>357</v>
      </c>
      <c r="N1802" s="128" t="s">
        <v>26</v>
      </c>
      <c r="O1802">
        <v>9</v>
      </c>
      <c r="P1802" s="128" t="s">
        <v>27</v>
      </c>
      <c r="Q1802">
        <v>1</v>
      </c>
      <c r="R1802" s="128" t="s">
        <v>28</v>
      </c>
      <c r="S1802">
        <v>2</v>
      </c>
      <c r="T1802" s="128" t="s">
        <v>30</v>
      </c>
      <c r="U1802">
        <v>3.24</v>
      </c>
      <c r="V1802">
        <v>3.5</v>
      </c>
    </row>
    <row r="1803" spans="1:22" x14ac:dyDescent="0.25">
      <c r="A1803" s="128" t="s">
        <v>4914</v>
      </c>
      <c r="B1803">
        <v>8</v>
      </c>
      <c r="C1803">
        <v>2</v>
      </c>
      <c r="D1803">
        <v>5</v>
      </c>
      <c r="E1803" s="128" t="s">
        <v>2402</v>
      </c>
      <c r="F1803" s="128" t="s">
        <v>24</v>
      </c>
      <c r="G1803">
        <v>270</v>
      </c>
      <c r="H1803" s="128" t="s">
        <v>4782</v>
      </c>
      <c r="I1803">
        <v>744</v>
      </c>
      <c r="J1803" s="128" t="s">
        <v>179</v>
      </c>
      <c r="K1803">
        <v>8</v>
      </c>
      <c r="L1803">
        <v>17</v>
      </c>
      <c r="M1803" s="128" t="s">
        <v>357</v>
      </c>
      <c r="N1803" s="128" t="s">
        <v>26</v>
      </c>
      <c r="O1803">
        <v>9</v>
      </c>
      <c r="P1803" s="128" t="s">
        <v>27</v>
      </c>
      <c r="Q1803">
        <v>1</v>
      </c>
      <c r="R1803" s="128" t="s">
        <v>28</v>
      </c>
      <c r="S1803">
        <v>5</v>
      </c>
      <c r="T1803" s="128" t="s">
        <v>33</v>
      </c>
      <c r="U1803">
        <v>1.8</v>
      </c>
      <c r="V1803">
        <v>2.29</v>
      </c>
    </row>
    <row r="1804" spans="1:22" x14ac:dyDescent="0.25">
      <c r="A1804" s="128" t="s">
        <v>4915</v>
      </c>
      <c r="B1804">
        <v>8</v>
      </c>
      <c r="C1804">
        <v>2</v>
      </c>
      <c r="D1804">
        <v>5</v>
      </c>
      <c r="E1804" s="128" t="s">
        <v>2402</v>
      </c>
      <c r="F1804" s="128" t="s">
        <v>24</v>
      </c>
      <c r="G1804">
        <v>270</v>
      </c>
      <c r="H1804" s="128" t="s">
        <v>4782</v>
      </c>
      <c r="I1804">
        <v>744</v>
      </c>
      <c r="J1804" s="128" t="s">
        <v>179</v>
      </c>
      <c r="K1804">
        <v>8</v>
      </c>
      <c r="L1804">
        <v>17</v>
      </c>
      <c r="M1804" s="128" t="s">
        <v>357</v>
      </c>
      <c r="N1804" s="128" t="s">
        <v>26</v>
      </c>
      <c r="O1804">
        <v>9</v>
      </c>
      <c r="P1804" s="128" t="s">
        <v>27</v>
      </c>
      <c r="Q1804">
        <v>1</v>
      </c>
      <c r="R1804" s="128" t="s">
        <v>28</v>
      </c>
      <c r="S1804">
        <v>1</v>
      </c>
      <c r="T1804" s="128" t="s">
        <v>29</v>
      </c>
      <c r="U1804">
        <v>7.11</v>
      </c>
      <c r="V1804">
        <v>5.05</v>
      </c>
    </row>
    <row r="1805" spans="1:22" x14ac:dyDescent="0.25">
      <c r="A1805" s="128" t="s">
        <v>4916</v>
      </c>
      <c r="B1805">
        <v>8</v>
      </c>
      <c r="C1805">
        <v>2</v>
      </c>
      <c r="D1805">
        <v>5</v>
      </c>
      <c r="E1805" s="128" t="s">
        <v>2402</v>
      </c>
      <c r="F1805" s="128" t="s">
        <v>24</v>
      </c>
      <c r="G1805">
        <v>270</v>
      </c>
      <c r="H1805" s="128" t="s">
        <v>4782</v>
      </c>
      <c r="I1805">
        <v>744</v>
      </c>
      <c r="J1805" s="128" t="s">
        <v>179</v>
      </c>
      <c r="K1805">
        <v>8</v>
      </c>
      <c r="L1805">
        <v>17</v>
      </c>
      <c r="M1805" s="128" t="s">
        <v>357</v>
      </c>
      <c r="N1805" s="128" t="s">
        <v>26</v>
      </c>
      <c r="O1805">
        <v>9</v>
      </c>
      <c r="P1805" s="128" t="s">
        <v>27</v>
      </c>
      <c r="Q1805">
        <v>1</v>
      </c>
      <c r="R1805" s="128" t="s">
        <v>28</v>
      </c>
      <c r="S1805">
        <v>7</v>
      </c>
      <c r="T1805" s="128" t="s">
        <v>35</v>
      </c>
      <c r="U1805">
        <v>19.98</v>
      </c>
      <c r="V1805">
        <v>14.19</v>
      </c>
    </row>
    <row r="1806" spans="1:22" x14ac:dyDescent="0.25">
      <c r="A1806" s="128" t="s">
        <v>4917</v>
      </c>
      <c r="B1806">
        <v>8</v>
      </c>
      <c r="C1806">
        <v>2</v>
      </c>
      <c r="D1806">
        <v>5</v>
      </c>
      <c r="E1806" s="128" t="s">
        <v>2402</v>
      </c>
      <c r="F1806" s="128" t="s">
        <v>24</v>
      </c>
      <c r="G1806">
        <v>270</v>
      </c>
      <c r="H1806" s="128" t="s">
        <v>4782</v>
      </c>
      <c r="I1806">
        <v>744</v>
      </c>
      <c r="J1806" s="128" t="s">
        <v>179</v>
      </c>
      <c r="K1806">
        <v>8</v>
      </c>
      <c r="L1806">
        <v>17</v>
      </c>
      <c r="M1806" s="128" t="s">
        <v>357</v>
      </c>
      <c r="N1806" s="128" t="s">
        <v>26</v>
      </c>
      <c r="O1806">
        <v>9</v>
      </c>
      <c r="P1806" s="128" t="s">
        <v>27</v>
      </c>
      <c r="Q1806">
        <v>1</v>
      </c>
      <c r="R1806" s="128" t="s">
        <v>28</v>
      </c>
      <c r="S1806">
        <v>8</v>
      </c>
      <c r="T1806" s="128" t="s">
        <v>36</v>
      </c>
      <c r="U1806">
        <v>25.25</v>
      </c>
      <c r="V1806">
        <v>17.52</v>
      </c>
    </row>
    <row r="1807" spans="1:22" x14ac:dyDescent="0.25">
      <c r="A1807" s="128" t="s">
        <v>3687</v>
      </c>
      <c r="B1807">
        <v>9</v>
      </c>
      <c r="C1807">
        <v>3</v>
      </c>
      <c r="D1807">
        <v>5</v>
      </c>
      <c r="E1807" s="128" t="s">
        <v>2402</v>
      </c>
      <c r="F1807" s="128" t="s">
        <v>24</v>
      </c>
      <c r="G1807">
        <v>269</v>
      </c>
      <c r="H1807" s="128" t="s">
        <v>25</v>
      </c>
      <c r="I1807">
        <v>1562</v>
      </c>
      <c r="J1807" s="128" t="s">
        <v>3302</v>
      </c>
      <c r="K1807">
        <v>8</v>
      </c>
      <c r="L1807">
        <v>17</v>
      </c>
      <c r="M1807" s="128" t="s">
        <v>357</v>
      </c>
      <c r="N1807" s="128" t="s">
        <v>26</v>
      </c>
      <c r="O1807">
        <v>9</v>
      </c>
      <c r="P1807" s="128" t="s">
        <v>27</v>
      </c>
      <c r="Q1807">
        <v>1</v>
      </c>
      <c r="R1807" s="128" t="s">
        <v>28</v>
      </c>
      <c r="S1807">
        <v>3</v>
      </c>
      <c r="T1807" s="128" t="s">
        <v>31</v>
      </c>
      <c r="U1807">
        <v>5.44</v>
      </c>
      <c r="V1807">
        <v>3.74</v>
      </c>
    </row>
    <row r="1808" spans="1:22" x14ac:dyDescent="0.25">
      <c r="A1808" s="128" t="s">
        <v>3688</v>
      </c>
      <c r="B1808">
        <v>9</v>
      </c>
      <c r="C1808">
        <v>3</v>
      </c>
      <c r="D1808">
        <v>5</v>
      </c>
      <c r="E1808" s="128" t="s">
        <v>2402</v>
      </c>
      <c r="F1808" s="128" t="s">
        <v>24</v>
      </c>
      <c r="G1808">
        <v>269</v>
      </c>
      <c r="H1808" s="128" t="s">
        <v>25</v>
      </c>
      <c r="I1808">
        <v>1562</v>
      </c>
      <c r="J1808" s="128" t="s">
        <v>3302</v>
      </c>
      <c r="K1808">
        <v>8</v>
      </c>
      <c r="L1808">
        <v>17</v>
      </c>
      <c r="M1808" s="128" t="s">
        <v>357</v>
      </c>
      <c r="N1808" s="128" t="s">
        <v>26</v>
      </c>
      <c r="O1808">
        <v>9</v>
      </c>
      <c r="P1808" s="128" t="s">
        <v>27</v>
      </c>
      <c r="Q1808">
        <v>1</v>
      </c>
      <c r="R1808" s="128" t="s">
        <v>28</v>
      </c>
      <c r="S1808">
        <v>4</v>
      </c>
      <c r="T1808" s="128" t="s">
        <v>32</v>
      </c>
      <c r="U1808">
        <v>6.73</v>
      </c>
      <c r="V1808">
        <v>5.42</v>
      </c>
    </row>
    <row r="1809" spans="1:22" x14ac:dyDescent="0.25">
      <c r="A1809" s="128" t="s">
        <v>3689</v>
      </c>
      <c r="B1809">
        <v>9</v>
      </c>
      <c r="C1809">
        <v>3</v>
      </c>
      <c r="D1809">
        <v>5</v>
      </c>
      <c r="E1809" s="128" t="s">
        <v>2402</v>
      </c>
      <c r="F1809" s="128" t="s">
        <v>24</v>
      </c>
      <c r="G1809">
        <v>269</v>
      </c>
      <c r="H1809" s="128" t="s">
        <v>25</v>
      </c>
      <c r="I1809">
        <v>1562</v>
      </c>
      <c r="J1809" s="128" t="s">
        <v>3302</v>
      </c>
      <c r="K1809">
        <v>8</v>
      </c>
      <c r="L1809">
        <v>17</v>
      </c>
      <c r="M1809" s="128" t="s">
        <v>357</v>
      </c>
      <c r="N1809" s="128" t="s">
        <v>26</v>
      </c>
      <c r="O1809">
        <v>9</v>
      </c>
      <c r="P1809" s="128" t="s">
        <v>27</v>
      </c>
      <c r="Q1809">
        <v>1</v>
      </c>
      <c r="R1809" s="128" t="s">
        <v>28</v>
      </c>
      <c r="S1809">
        <v>6</v>
      </c>
      <c r="T1809" s="128" t="s">
        <v>34</v>
      </c>
      <c r="U1809">
        <v>3.93</v>
      </c>
      <c r="V1809">
        <v>3.45</v>
      </c>
    </row>
    <row r="1810" spans="1:22" x14ac:dyDescent="0.25">
      <c r="A1810" s="128" t="s">
        <v>3690</v>
      </c>
      <c r="B1810">
        <v>9</v>
      </c>
      <c r="C1810">
        <v>3</v>
      </c>
      <c r="D1810">
        <v>5</v>
      </c>
      <c r="E1810" s="128" t="s">
        <v>2402</v>
      </c>
      <c r="F1810" s="128" t="s">
        <v>24</v>
      </c>
      <c r="G1810">
        <v>269</v>
      </c>
      <c r="H1810" s="128" t="s">
        <v>25</v>
      </c>
      <c r="I1810">
        <v>1562</v>
      </c>
      <c r="J1810" s="128" t="s">
        <v>3302</v>
      </c>
      <c r="K1810">
        <v>8</v>
      </c>
      <c r="L1810">
        <v>17</v>
      </c>
      <c r="M1810" s="128" t="s">
        <v>357</v>
      </c>
      <c r="N1810" s="128" t="s">
        <v>26</v>
      </c>
      <c r="O1810">
        <v>9</v>
      </c>
      <c r="P1810" s="128" t="s">
        <v>27</v>
      </c>
      <c r="Q1810">
        <v>1</v>
      </c>
      <c r="R1810" s="128" t="s">
        <v>28</v>
      </c>
      <c r="S1810">
        <v>2</v>
      </c>
      <c r="T1810" s="128" t="s">
        <v>30</v>
      </c>
      <c r="U1810">
        <v>4.6399999999999997</v>
      </c>
      <c r="V1810">
        <v>4.79</v>
      </c>
    </row>
    <row r="1811" spans="1:22" x14ac:dyDescent="0.25">
      <c r="A1811" s="128" t="s">
        <v>3691</v>
      </c>
      <c r="B1811">
        <v>9</v>
      </c>
      <c r="C1811">
        <v>3</v>
      </c>
      <c r="D1811">
        <v>5</v>
      </c>
      <c r="E1811" s="128" t="s">
        <v>2402</v>
      </c>
      <c r="F1811" s="128" t="s">
        <v>24</v>
      </c>
      <c r="G1811">
        <v>269</v>
      </c>
      <c r="H1811" s="128" t="s">
        <v>25</v>
      </c>
      <c r="I1811">
        <v>1562</v>
      </c>
      <c r="J1811" s="128" t="s">
        <v>3302</v>
      </c>
      <c r="K1811">
        <v>8</v>
      </c>
      <c r="L1811">
        <v>17</v>
      </c>
      <c r="M1811" s="128" t="s">
        <v>357</v>
      </c>
      <c r="N1811" s="128" t="s">
        <v>26</v>
      </c>
      <c r="O1811">
        <v>9</v>
      </c>
      <c r="P1811" s="128" t="s">
        <v>27</v>
      </c>
      <c r="Q1811">
        <v>1</v>
      </c>
      <c r="R1811" s="128" t="s">
        <v>28</v>
      </c>
      <c r="S1811">
        <v>5</v>
      </c>
      <c r="T1811" s="128" t="s">
        <v>33</v>
      </c>
      <c r="U1811">
        <v>2.48</v>
      </c>
      <c r="V1811">
        <v>2.84</v>
      </c>
    </row>
    <row r="1812" spans="1:22" x14ac:dyDescent="0.25">
      <c r="A1812" s="128" t="s">
        <v>3692</v>
      </c>
      <c r="B1812">
        <v>9</v>
      </c>
      <c r="C1812">
        <v>3</v>
      </c>
      <c r="D1812">
        <v>5</v>
      </c>
      <c r="E1812" s="128" t="s">
        <v>2402</v>
      </c>
      <c r="F1812" s="128" t="s">
        <v>24</v>
      </c>
      <c r="G1812">
        <v>269</v>
      </c>
      <c r="H1812" s="128" t="s">
        <v>25</v>
      </c>
      <c r="I1812">
        <v>1562</v>
      </c>
      <c r="J1812" s="128" t="s">
        <v>3302</v>
      </c>
      <c r="K1812">
        <v>8</v>
      </c>
      <c r="L1812">
        <v>17</v>
      </c>
      <c r="M1812" s="128" t="s">
        <v>357</v>
      </c>
      <c r="N1812" s="128" t="s">
        <v>26</v>
      </c>
      <c r="O1812">
        <v>9</v>
      </c>
      <c r="P1812" s="128" t="s">
        <v>27</v>
      </c>
      <c r="Q1812">
        <v>1</v>
      </c>
      <c r="R1812" s="128" t="s">
        <v>28</v>
      </c>
      <c r="S1812">
        <v>1</v>
      </c>
      <c r="T1812" s="128" t="s">
        <v>29</v>
      </c>
      <c r="U1812">
        <v>9.06</v>
      </c>
      <c r="V1812">
        <v>6.02</v>
      </c>
    </row>
    <row r="1813" spans="1:22" x14ac:dyDescent="0.25">
      <c r="A1813" s="128" t="s">
        <v>3693</v>
      </c>
      <c r="B1813">
        <v>9</v>
      </c>
      <c r="C1813">
        <v>3</v>
      </c>
      <c r="D1813">
        <v>5</v>
      </c>
      <c r="E1813" s="128" t="s">
        <v>2402</v>
      </c>
      <c r="F1813" s="128" t="s">
        <v>24</v>
      </c>
      <c r="G1813">
        <v>269</v>
      </c>
      <c r="H1813" s="128" t="s">
        <v>25</v>
      </c>
      <c r="I1813">
        <v>1562</v>
      </c>
      <c r="J1813" s="128" t="s">
        <v>3302</v>
      </c>
      <c r="K1813">
        <v>8</v>
      </c>
      <c r="L1813">
        <v>17</v>
      </c>
      <c r="M1813" s="128" t="s">
        <v>357</v>
      </c>
      <c r="N1813" s="128" t="s">
        <v>26</v>
      </c>
      <c r="O1813">
        <v>9</v>
      </c>
      <c r="P1813" s="128" t="s">
        <v>27</v>
      </c>
      <c r="Q1813">
        <v>1</v>
      </c>
      <c r="R1813" s="128" t="s">
        <v>28</v>
      </c>
      <c r="S1813">
        <v>7</v>
      </c>
      <c r="T1813" s="128" t="s">
        <v>35</v>
      </c>
      <c r="U1813">
        <v>25.55</v>
      </c>
      <c r="V1813">
        <v>17.79</v>
      </c>
    </row>
    <row r="1814" spans="1:22" x14ac:dyDescent="0.25">
      <c r="A1814" s="128" t="s">
        <v>3694</v>
      </c>
      <c r="B1814">
        <v>9</v>
      </c>
      <c r="C1814">
        <v>3</v>
      </c>
      <c r="D1814">
        <v>5</v>
      </c>
      <c r="E1814" s="128" t="s">
        <v>2402</v>
      </c>
      <c r="F1814" s="128" t="s">
        <v>24</v>
      </c>
      <c r="G1814">
        <v>269</v>
      </c>
      <c r="H1814" s="128" t="s">
        <v>25</v>
      </c>
      <c r="I1814">
        <v>1562</v>
      </c>
      <c r="J1814" s="128" t="s">
        <v>3302</v>
      </c>
      <c r="K1814">
        <v>8</v>
      </c>
      <c r="L1814">
        <v>17</v>
      </c>
      <c r="M1814" s="128" t="s">
        <v>357</v>
      </c>
      <c r="N1814" s="128" t="s">
        <v>26</v>
      </c>
      <c r="O1814">
        <v>9</v>
      </c>
      <c r="P1814" s="128" t="s">
        <v>27</v>
      </c>
      <c r="Q1814">
        <v>1</v>
      </c>
      <c r="R1814" s="128" t="s">
        <v>28</v>
      </c>
      <c r="S1814">
        <v>8</v>
      </c>
      <c r="T1814" s="128" t="s">
        <v>36</v>
      </c>
      <c r="U1814">
        <v>32.28</v>
      </c>
      <c r="V1814">
        <v>22.3</v>
      </c>
    </row>
    <row r="1815" spans="1:22" x14ac:dyDescent="0.25">
      <c r="A1815" s="128" t="s">
        <v>4918</v>
      </c>
      <c r="B1815">
        <v>9</v>
      </c>
      <c r="C1815">
        <v>3</v>
      </c>
      <c r="D1815">
        <v>5</v>
      </c>
      <c r="E1815" s="128" t="s">
        <v>2402</v>
      </c>
      <c r="F1815" s="128" t="s">
        <v>24</v>
      </c>
      <c r="G1815">
        <v>271</v>
      </c>
      <c r="H1815" s="128" t="s">
        <v>4773</v>
      </c>
      <c r="I1815">
        <v>818</v>
      </c>
      <c r="J1815" s="128" t="s">
        <v>177</v>
      </c>
      <c r="K1815">
        <v>8</v>
      </c>
      <c r="L1815">
        <v>17</v>
      </c>
      <c r="M1815" s="128" t="s">
        <v>357</v>
      </c>
      <c r="N1815" s="128" t="s">
        <v>26</v>
      </c>
      <c r="O1815">
        <v>9</v>
      </c>
      <c r="P1815" s="128" t="s">
        <v>27</v>
      </c>
      <c r="Q1815">
        <v>1</v>
      </c>
      <c r="R1815" s="128" t="s">
        <v>28</v>
      </c>
      <c r="S1815">
        <v>3</v>
      </c>
      <c r="T1815" s="128" t="s">
        <v>31</v>
      </c>
      <c r="U1815">
        <v>6.21</v>
      </c>
      <c r="V1815">
        <v>3.91</v>
      </c>
    </row>
    <row r="1816" spans="1:22" x14ac:dyDescent="0.25">
      <c r="A1816" s="128" t="s">
        <v>4919</v>
      </c>
      <c r="B1816">
        <v>9</v>
      </c>
      <c r="C1816">
        <v>3</v>
      </c>
      <c r="D1816">
        <v>5</v>
      </c>
      <c r="E1816" s="128" t="s">
        <v>2402</v>
      </c>
      <c r="F1816" s="128" t="s">
        <v>24</v>
      </c>
      <c r="G1816">
        <v>271</v>
      </c>
      <c r="H1816" s="128" t="s">
        <v>4773</v>
      </c>
      <c r="I1816">
        <v>818</v>
      </c>
      <c r="J1816" s="128" t="s">
        <v>177</v>
      </c>
      <c r="K1816">
        <v>8</v>
      </c>
      <c r="L1816">
        <v>17</v>
      </c>
      <c r="M1816" s="128" t="s">
        <v>357</v>
      </c>
      <c r="N1816" s="128" t="s">
        <v>26</v>
      </c>
      <c r="O1816">
        <v>9</v>
      </c>
      <c r="P1816" s="128" t="s">
        <v>27</v>
      </c>
      <c r="Q1816">
        <v>1</v>
      </c>
      <c r="R1816" s="128" t="s">
        <v>28</v>
      </c>
      <c r="S1816">
        <v>4</v>
      </c>
      <c r="T1816" s="128" t="s">
        <v>32</v>
      </c>
      <c r="U1816">
        <v>8.0500000000000007</v>
      </c>
      <c r="V1816">
        <v>5.98</v>
      </c>
    </row>
    <row r="1817" spans="1:22" x14ac:dyDescent="0.25">
      <c r="A1817" s="128" t="s">
        <v>4920</v>
      </c>
      <c r="B1817">
        <v>9</v>
      </c>
      <c r="C1817">
        <v>3</v>
      </c>
      <c r="D1817">
        <v>5</v>
      </c>
      <c r="E1817" s="128" t="s">
        <v>2402</v>
      </c>
      <c r="F1817" s="128" t="s">
        <v>24</v>
      </c>
      <c r="G1817">
        <v>271</v>
      </c>
      <c r="H1817" s="128" t="s">
        <v>4773</v>
      </c>
      <c r="I1817">
        <v>818</v>
      </c>
      <c r="J1817" s="128" t="s">
        <v>177</v>
      </c>
      <c r="K1817">
        <v>8</v>
      </c>
      <c r="L1817">
        <v>17</v>
      </c>
      <c r="M1817" s="128" t="s">
        <v>357</v>
      </c>
      <c r="N1817" s="128" t="s">
        <v>26</v>
      </c>
      <c r="O1817">
        <v>9</v>
      </c>
      <c r="P1817" s="128" t="s">
        <v>27</v>
      </c>
      <c r="Q1817">
        <v>1</v>
      </c>
      <c r="R1817" s="128" t="s">
        <v>28</v>
      </c>
      <c r="S1817">
        <v>6</v>
      </c>
      <c r="T1817" s="128" t="s">
        <v>34</v>
      </c>
      <c r="U1817">
        <v>4.57</v>
      </c>
      <c r="V1817">
        <v>3.78</v>
      </c>
    </row>
    <row r="1818" spans="1:22" x14ac:dyDescent="0.25">
      <c r="A1818" s="128" t="s">
        <v>4921</v>
      </c>
      <c r="B1818">
        <v>9</v>
      </c>
      <c r="C1818">
        <v>3</v>
      </c>
      <c r="D1818">
        <v>5</v>
      </c>
      <c r="E1818" s="128" t="s">
        <v>2402</v>
      </c>
      <c r="F1818" s="128" t="s">
        <v>24</v>
      </c>
      <c r="G1818">
        <v>271</v>
      </c>
      <c r="H1818" s="128" t="s">
        <v>4773</v>
      </c>
      <c r="I1818">
        <v>818</v>
      </c>
      <c r="J1818" s="128" t="s">
        <v>177</v>
      </c>
      <c r="K1818">
        <v>8</v>
      </c>
      <c r="L1818">
        <v>17</v>
      </c>
      <c r="M1818" s="128" t="s">
        <v>357</v>
      </c>
      <c r="N1818" s="128" t="s">
        <v>26</v>
      </c>
      <c r="O1818">
        <v>9</v>
      </c>
      <c r="P1818" s="128" t="s">
        <v>27</v>
      </c>
      <c r="Q1818">
        <v>1</v>
      </c>
      <c r="R1818" s="128" t="s">
        <v>28</v>
      </c>
      <c r="S1818">
        <v>2</v>
      </c>
      <c r="T1818" s="128" t="s">
        <v>30</v>
      </c>
      <c r="U1818">
        <v>5.91</v>
      </c>
      <c r="V1818">
        <v>5.41</v>
      </c>
    </row>
    <row r="1819" spans="1:22" x14ac:dyDescent="0.25">
      <c r="A1819" s="128" t="s">
        <v>4922</v>
      </c>
      <c r="B1819">
        <v>9</v>
      </c>
      <c r="C1819">
        <v>3</v>
      </c>
      <c r="D1819">
        <v>5</v>
      </c>
      <c r="E1819" s="128" t="s">
        <v>2402</v>
      </c>
      <c r="F1819" s="128" t="s">
        <v>24</v>
      </c>
      <c r="G1819">
        <v>271</v>
      </c>
      <c r="H1819" s="128" t="s">
        <v>4773</v>
      </c>
      <c r="I1819">
        <v>818</v>
      </c>
      <c r="J1819" s="128" t="s">
        <v>177</v>
      </c>
      <c r="K1819">
        <v>8</v>
      </c>
      <c r="L1819">
        <v>17</v>
      </c>
      <c r="M1819" s="128" t="s">
        <v>357</v>
      </c>
      <c r="N1819" s="128" t="s">
        <v>26</v>
      </c>
      <c r="O1819">
        <v>9</v>
      </c>
      <c r="P1819" s="128" t="s">
        <v>27</v>
      </c>
      <c r="Q1819">
        <v>1</v>
      </c>
      <c r="R1819" s="128" t="s">
        <v>28</v>
      </c>
      <c r="S1819">
        <v>5</v>
      </c>
      <c r="T1819" s="128" t="s">
        <v>33</v>
      </c>
      <c r="U1819">
        <v>3.11</v>
      </c>
      <c r="V1819">
        <v>3.13</v>
      </c>
    </row>
    <row r="1820" spans="1:22" x14ac:dyDescent="0.25">
      <c r="A1820" s="128" t="s">
        <v>4923</v>
      </c>
      <c r="B1820">
        <v>9</v>
      </c>
      <c r="C1820">
        <v>3</v>
      </c>
      <c r="D1820">
        <v>5</v>
      </c>
      <c r="E1820" s="128" t="s">
        <v>2402</v>
      </c>
      <c r="F1820" s="128" t="s">
        <v>24</v>
      </c>
      <c r="G1820">
        <v>271</v>
      </c>
      <c r="H1820" s="128" t="s">
        <v>4773</v>
      </c>
      <c r="I1820">
        <v>818</v>
      </c>
      <c r="J1820" s="128" t="s">
        <v>177</v>
      </c>
      <c r="K1820">
        <v>8</v>
      </c>
      <c r="L1820">
        <v>17</v>
      </c>
      <c r="M1820" s="128" t="s">
        <v>357</v>
      </c>
      <c r="N1820" s="128" t="s">
        <v>26</v>
      </c>
      <c r="O1820">
        <v>9</v>
      </c>
      <c r="P1820" s="128" t="s">
        <v>27</v>
      </c>
      <c r="Q1820">
        <v>1</v>
      </c>
      <c r="R1820" s="128" t="s">
        <v>28</v>
      </c>
      <c r="S1820">
        <v>1</v>
      </c>
      <c r="T1820" s="128" t="s">
        <v>29</v>
      </c>
      <c r="U1820">
        <v>10.83</v>
      </c>
      <c r="V1820">
        <v>6.28</v>
      </c>
    </row>
    <row r="1821" spans="1:22" x14ac:dyDescent="0.25">
      <c r="A1821" s="128" t="s">
        <v>4924</v>
      </c>
      <c r="B1821">
        <v>9</v>
      </c>
      <c r="C1821">
        <v>3</v>
      </c>
      <c r="D1821">
        <v>5</v>
      </c>
      <c r="E1821" s="128" t="s">
        <v>2402</v>
      </c>
      <c r="F1821" s="128" t="s">
        <v>24</v>
      </c>
      <c r="G1821">
        <v>271</v>
      </c>
      <c r="H1821" s="128" t="s">
        <v>4773</v>
      </c>
      <c r="I1821">
        <v>818</v>
      </c>
      <c r="J1821" s="128" t="s">
        <v>177</v>
      </c>
      <c r="K1821">
        <v>8</v>
      </c>
      <c r="L1821">
        <v>17</v>
      </c>
      <c r="M1821" s="128" t="s">
        <v>357</v>
      </c>
      <c r="N1821" s="128" t="s">
        <v>26</v>
      </c>
      <c r="O1821">
        <v>9</v>
      </c>
      <c r="P1821" s="128" t="s">
        <v>27</v>
      </c>
      <c r="Q1821">
        <v>1</v>
      </c>
      <c r="R1821" s="128" t="s">
        <v>28</v>
      </c>
      <c r="S1821">
        <v>7</v>
      </c>
      <c r="T1821" s="128" t="s">
        <v>35</v>
      </c>
      <c r="U1821">
        <v>30.62</v>
      </c>
      <c r="V1821">
        <v>19.170000000000002</v>
      </c>
    </row>
    <row r="1822" spans="1:22" x14ac:dyDescent="0.25">
      <c r="A1822" s="128" t="s">
        <v>4925</v>
      </c>
      <c r="B1822">
        <v>9</v>
      </c>
      <c r="C1822">
        <v>3</v>
      </c>
      <c r="D1822">
        <v>5</v>
      </c>
      <c r="E1822" s="128" t="s">
        <v>2402</v>
      </c>
      <c r="F1822" s="128" t="s">
        <v>24</v>
      </c>
      <c r="G1822">
        <v>271</v>
      </c>
      <c r="H1822" s="128" t="s">
        <v>4773</v>
      </c>
      <c r="I1822">
        <v>818</v>
      </c>
      <c r="J1822" s="128" t="s">
        <v>177</v>
      </c>
      <c r="K1822">
        <v>8</v>
      </c>
      <c r="L1822">
        <v>17</v>
      </c>
      <c r="M1822" s="128" t="s">
        <v>357</v>
      </c>
      <c r="N1822" s="128" t="s">
        <v>26</v>
      </c>
      <c r="O1822">
        <v>9</v>
      </c>
      <c r="P1822" s="128" t="s">
        <v>27</v>
      </c>
      <c r="Q1822">
        <v>1</v>
      </c>
      <c r="R1822" s="128" t="s">
        <v>28</v>
      </c>
      <c r="S1822">
        <v>8</v>
      </c>
      <c r="T1822" s="128" t="s">
        <v>36</v>
      </c>
      <c r="U1822">
        <v>38.67</v>
      </c>
      <c r="V1822">
        <v>24.18</v>
      </c>
    </row>
    <row r="1823" spans="1:22" x14ac:dyDescent="0.25">
      <c r="A1823" s="128" t="s">
        <v>4926</v>
      </c>
      <c r="B1823">
        <v>9</v>
      </c>
      <c r="C1823">
        <v>3</v>
      </c>
      <c r="D1823">
        <v>5</v>
      </c>
      <c r="E1823" s="128" t="s">
        <v>2402</v>
      </c>
      <c r="F1823" s="128" t="s">
        <v>24</v>
      </c>
      <c r="G1823">
        <v>270</v>
      </c>
      <c r="H1823" s="128" t="s">
        <v>4782</v>
      </c>
      <c r="I1823">
        <v>744</v>
      </c>
      <c r="J1823" s="128" t="s">
        <v>179</v>
      </c>
      <c r="K1823">
        <v>8</v>
      </c>
      <c r="L1823">
        <v>17</v>
      </c>
      <c r="M1823" s="128" t="s">
        <v>357</v>
      </c>
      <c r="N1823" s="128" t="s">
        <v>26</v>
      </c>
      <c r="O1823">
        <v>9</v>
      </c>
      <c r="P1823" s="128" t="s">
        <v>27</v>
      </c>
      <c r="Q1823">
        <v>1</v>
      </c>
      <c r="R1823" s="128" t="s">
        <v>28</v>
      </c>
      <c r="S1823">
        <v>3</v>
      </c>
      <c r="T1823" s="128" t="s">
        <v>31</v>
      </c>
      <c r="U1823">
        <v>4.59</v>
      </c>
      <c r="V1823">
        <v>3.35</v>
      </c>
    </row>
    <row r="1824" spans="1:22" x14ac:dyDescent="0.25">
      <c r="A1824" s="128" t="s">
        <v>4927</v>
      </c>
      <c r="B1824">
        <v>9</v>
      </c>
      <c r="C1824">
        <v>3</v>
      </c>
      <c r="D1824">
        <v>5</v>
      </c>
      <c r="E1824" s="128" t="s">
        <v>2402</v>
      </c>
      <c r="F1824" s="128" t="s">
        <v>24</v>
      </c>
      <c r="G1824">
        <v>270</v>
      </c>
      <c r="H1824" s="128" t="s">
        <v>4782</v>
      </c>
      <c r="I1824">
        <v>744</v>
      </c>
      <c r="J1824" s="128" t="s">
        <v>179</v>
      </c>
      <c r="K1824">
        <v>8</v>
      </c>
      <c r="L1824">
        <v>17</v>
      </c>
      <c r="M1824" s="128" t="s">
        <v>357</v>
      </c>
      <c r="N1824" s="128" t="s">
        <v>26</v>
      </c>
      <c r="O1824">
        <v>9</v>
      </c>
      <c r="P1824" s="128" t="s">
        <v>27</v>
      </c>
      <c r="Q1824">
        <v>1</v>
      </c>
      <c r="R1824" s="128" t="s">
        <v>28</v>
      </c>
      <c r="S1824">
        <v>4</v>
      </c>
      <c r="T1824" s="128" t="s">
        <v>32</v>
      </c>
      <c r="U1824">
        <v>5.27</v>
      </c>
      <c r="V1824">
        <v>4.28</v>
      </c>
    </row>
    <row r="1825" spans="1:22" x14ac:dyDescent="0.25">
      <c r="A1825" s="128" t="s">
        <v>4928</v>
      </c>
      <c r="B1825">
        <v>9</v>
      </c>
      <c r="C1825">
        <v>3</v>
      </c>
      <c r="D1825">
        <v>5</v>
      </c>
      <c r="E1825" s="128" t="s">
        <v>2402</v>
      </c>
      <c r="F1825" s="128" t="s">
        <v>24</v>
      </c>
      <c r="G1825">
        <v>270</v>
      </c>
      <c r="H1825" s="128" t="s">
        <v>4782</v>
      </c>
      <c r="I1825">
        <v>744</v>
      </c>
      <c r="J1825" s="128" t="s">
        <v>179</v>
      </c>
      <c r="K1825">
        <v>8</v>
      </c>
      <c r="L1825">
        <v>17</v>
      </c>
      <c r="M1825" s="128" t="s">
        <v>357</v>
      </c>
      <c r="N1825" s="128" t="s">
        <v>26</v>
      </c>
      <c r="O1825">
        <v>9</v>
      </c>
      <c r="P1825" s="128" t="s">
        <v>27</v>
      </c>
      <c r="Q1825">
        <v>1</v>
      </c>
      <c r="R1825" s="128" t="s">
        <v>28</v>
      </c>
      <c r="S1825">
        <v>6</v>
      </c>
      <c r="T1825" s="128" t="s">
        <v>34</v>
      </c>
      <c r="U1825">
        <v>3.23</v>
      </c>
      <c r="V1825">
        <v>2.88</v>
      </c>
    </row>
    <row r="1826" spans="1:22" x14ac:dyDescent="0.25">
      <c r="A1826" s="128" t="s">
        <v>4929</v>
      </c>
      <c r="B1826">
        <v>9</v>
      </c>
      <c r="C1826">
        <v>3</v>
      </c>
      <c r="D1826">
        <v>5</v>
      </c>
      <c r="E1826" s="128" t="s">
        <v>2402</v>
      </c>
      <c r="F1826" s="128" t="s">
        <v>24</v>
      </c>
      <c r="G1826">
        <v>270</v>
      </c>
      <c r="H1826" s="128" t="s">
        <v>4782</v>
      </c>
      <c r="I1826">
        <v>744</v>
      </c>
      <c r="J1826" s="128" t="s">
        <v>179</v>
      </c>
      <c r="K1826">
        <v>8</v>
      </c>
      <c r="L1826">
        <v>17</v>
      </c>
      <c r="M1826" s="128" t="s">
        <v>357</v>
      </c>
      <c r="N1826" s="128" t="s">
        <v>26</v>
      </c>
      <c r="O1826">
        <v>9</v>
      </c>
      <c r="P1826" s="128" t="s">
        <v>27</v>
      </c>
      <c r="Q1826">
        <v>1</v>
      </c>
      <c r="R1826" s="128" t="s">
        <v>28</v>
      </c>
      <c r="S1826">
        <v>2</v>
      </c>
      <c r="T1826" s="128" t="s">
        <v>30</v>
      </c>
      <c r="U1826">
        <v>3.24</v>
      </c>
      <c r="V1826">
        <v>3.5</v>
      </c>
    </row>
    <row r="1827" spans="1:22" x14ac:dyDescent="0.25">
      <c r="A1827" s="128" t="s">
        <v>4930</v>
      </c>
      <c r="B1827">
        <v>9</v>
      </c>
      <c r="C1827">
        <v>3</v>
      </c>
      <c r="D1827">
        <v>5</v>
      </c>
      <c r="E1827" s="128" t="s">
        <v>2402</v>
      </c>
      <c r="F1827" s="128" t="s">
        <v>24</v>
      </c>
      <c r="G1827">
        <v>270</v>
      </c>
      <c r="H1827" s="128" t="s">
        <v>4782</v>
      </c>
      <c r="I1827">
        <v>744</v>
      </c>
      <c r="J1827" s="128" t="s">
        <v>179</v>
      </c>
      <c r="K1827">
        <v>8</v>
      </c>
      <c r="L1827">
        <v>17</v>
      </c>
      <c r="M1827" s="128" t="s">
        <v>357</v>
      </c>
      <c r="N1827" s="128" t="s">
        <v>26</v>
      </c>
      <c r="O1827">
        <v>9</v>
      </c>
      <c r="P1827" s="128" t="s">
        <v>27</v>
      </c>
      <c r="Q1827">
        <v>1</v>
      </c>
      <c r="R1827" s="128" t="s">
        <v>28</v>
      </c>
      <c r="S1827">
        <v>5</v>
      </c>
      <c r="T1827" s="128" t="s">
        <v>33</v>
      </c>
      <c r="U1827">
        <v>1.8</v>
      </c>
      <c r="V1827">
        <v>2.29</v>
      </c>
    </row>
    <row r="1828" spans="1:22" x14ac:dyDescent="0.25">
      <c r="A1828" s="128" t="s">
        <v>4931</v>
      </c>
      <c r="B1828">
        <v>9</v>
      </c>
      <c r="C1828">
        <v>3</v>
      </c>
      <c r="D1828">
        <v>5</v>
      </c>
      <c r="E1828" s="128" t="s">
        <v>2402</v>
      </c>
      <c r="F1828" s="128" t="s">
        <v>24</v>
      </c>
      <c r="G1828">
        <v>270</v>
      </c>
      <c r="H1828" s="128" t="s">
        <v>4782</v>
      </c>
      <c r="I1828">
        <v>744</v>
      </c>
      <c r="J1828" s="128" t="s">
        <v>179</v>
      </c>
      <c r="K1828">
        <v>8</v>
      </c>
      <c r="L1828">
        <v>17</v>
      </c>
      <c r="M1828" s="128" t="s">
        <v>357</v>
      </c>
      <c r="N1828" s="128" t="s">
        <v>26</v>
      </c>
      <c r="O1828">
        <v>9</v>
      </c>
      <c r="P1828" s="128" t="s">
        <v>27</v>
      </c>
      <c r="Q1828">
        <v>1</v>
      </c>
      <c r="R1828" s="128" t="s">
        <v>28</v>
      </c>
      <c r="S1828">
        <v>1</v>
      </c>
      <c r="T1828" s="128" t="s">
        <v>29</v>
      </c>
      <c r="U1828">
        <v>7.11</v>
      </c>
      <c r="V1828">
        <v>5.05</v>
      </c>
    </row>
    <row r="1829" spans="1:22" x14ac:dyDescent="0.25">
      <c r="A1829" s="128" t="s">
        <v>4932</v>
      </c>
      <c r="B1829">
        <v>9</v>
      </c>
      <c r="C1829">
        <v>3</v>
      </c>
      <c r="D1829">
        <v>5</v>
      </c>
      <c r="E1829" s="128" t="s">
        <v>2402</v>
      </c>
      <c r="F1829" s="128" t="s">
        <v>24</v>
      </c>
      <c r="G1829">
        <v>270</v>
      </c>
      <c r="H1829" s="128" t="s">
        <v>4782</v>
      </c>
      <c r="I1829">
        <v>744</v>
      </c>
      <c r="J1829" s="128" t="s">
        <v>179</v>
      </c>
      <c r="K1829">
        <v>8</v>
      </c>
      <c r="L1829">
        <v>17</v>
      </c>
      <c r="M1829" s="128" t="s">
        <v>357</v>
      </c>
      <c r="N1829" s="128" t="s">
        <v>26</v>
      </c>
      <c r="O1829">
        <v>9</v>
      </c>
      <c r="P1829" s="128" t="s">
        <v>27</v>
      </c>
      <c r="Q1829">
        <v>1</v>
      </c>
      <c r="R1829" s="128" t="s">
        <v>28</v>
      </c>
      <c r="S1829">
        <v>7</v>
      </c>
      <c r="T1829" s="128" t="s">
        <v>35</v>
      </c>
      <c r="U1829">
        <v>19.98</v>
      </c>
      <c r="V1829">
        <v>14.19</v>
      </c>
    </row>
    <row r="1830" spans="1:22" x14ac:dyDescent="0.25">
      <c r="A1830" s="128" t="s">
        <v>4933</v>
      </c>
      <c r="B1830">
        <v>9</v>
      </c>
      <c r="C1830">
        <v>3</v>
      </c>
      <c r="D1830">
        <v>5</v>
      </c>
      <c r="E1830" s="128" t="s">
        <v>2402</v>
      </c>
      <c r="F1830" s="128" t="s">
        <v>24</v>
      </c>
      <c r="G1830">
        <v>270</v>
      </c>
      <c r="H1830" s="128" t="s">
        <v>4782</v>
      </c>
      <c r="I1830">
        <v>744</v>
      </c>
      <c r="J1830" s="128" t="s">
        <v>179</v>
      </c>
      <c r="K1830">
        <v>8</v>
      </c>
      <c r="L1830">
        <v>17</v>
      </c>
      <c r="M1830" s="128" t="s">
        <v>357</v>
      </c>
      <c r="N1830" s="128" t="s">
        <v>26</v>
      </c>
      <c r="O1830">
        <v>9</v>
      </c>
      <c r="P1830" s="128" t="s">
        <v>27</v>
      </c>
      <c r="Q1830">
        <v>1</v>
      </c>
      <c r="R1830" s="128" t="s">
        <v>28</v>
      </c>
      <c r="S1830">
        <v>8</v>
      </c>
      <c r="T1830" s="128" t="s">
        <v>36</v>
      </c>
      <c r="U1830">
        <v>25.25</v>
      </c>
      <c r="V1830">
        <v>17.52</v>
      </c>
    </row>
    <row r="1831" spans="1:22" x14ac:dyDescent="0.25">
      <c r="A1831" s="128" t="s">
        <v>3695</v>
      </c>
      <c r="B1831">
        <v>10</v>
      </c>
      <c r="C1831">
        <v>4</v>
      </c>
      <c r="D1831">
        <v>13</v>
      </c>
      <c r="E1831" s="128" t="s">
        <v>2448</v>
      </c>
      <c r="F1831" s="128" t="s">
        <v>24</v>
      </c>
      <c r="G1831">
        <v>690</v>
      </c>
      <c r="H1831" s="128" t="s">
        <v>2693</v>
      </c>
      <c r="I1831">
        <v>3601</v>
      </c>
      <c r="J1831" s="128" t="s">
        <v>3302</v>
      </c>
      <c r="K1831">
        <v>8</v>
      </c>
      <c r="L1831">
        <v>13</v>
      </c>
      <c r="M1831" s="128" t="s">
        <v>357</v>
      </c>
      <c r="N1831" s="128" t="s">
        <v>3878</v>
      </c>
      <c r="O1831">
        <v>5</v>
      </c>
      <c r="P1831" s="128" t="s">
        <v>831</v>
      </c>
      <c r="Q1831">
        <v>1</v>
      </c>
      <c r="R1831" s="128" t="s">
        <v>28</v>
      </c>
      <c r="S1831">
        <v>3</v>
      </c>
      <c r="T1831" s="128" t="s">
        <v>31</v>
      </c>
      <c r="U1831">
        <v>4.3</v>
      </c>
      <c r="V1831">
        <v>3.6</v>
      </c>
    </row>
    <row r="1832" spans="1:22" x14ac:dyDescent="0.25">
      <c r="A1832" s="128" t="s">
        <v>3696</v>
      </c>
      <c r="B1832">
        <v>10</v>
      </c>
      <c r="C1832">
        <v>4</v>
      </c>
      <c r="D1832">
        <v>13</v>
      </c>
      <c r="E1832" s="128" t="s">
        <v>2448</v>
      </c>
      <c r="F1832" s="128" t="s">
        <v>24</v>
      </c>
      <c r="G1832">
        <v>690</v>
      </c>
      <c r="H1832" s="128" t="s">
        <v>2693</v>
      </c>
      <c r="I1832">
        <v>3601</v>
      </c>
      <c r="J1832" s="128" t="s">
        <v>3302</v>
      </c>
      <c r="K1832">
        <v>8</v>
      </c>
      <c r="L1832">
        <v>13</v>
      </c>
      <c r="M1832" s="128" t="s">
        <v>357</v>
      </c>
      <c r="N1832" s="128" t="s">
        <v>3878</v>
      </c>
      <c r="O1832">
        <v>5</v>
      </c>
      <c r="P1832" s="128" t="s">
        <v>831</v>
      </c>
      <c r="Q1832">
        <v>1</v>
      </c>
      <c r="R1832" s="128" t="s">
        <v>28</v>
      </c>
      <c r="S1832">
        <v>4</v>
      </c>
      <c r="T1832" s="128" t="s">
        <v>32</v>
      </c>
      <c r="U1832">
        <v>5.7</v>
      </c>
      <c r="V1832">
        <v>4.0999999999999996</v>
      </c>
    </row>
    <row r="1833" spans="1:22" x14ac:dyDescent="0.25">
      <c r="A1833" s="128" t="s">
        <v>3697</v>
      </c>
      <c r="B1833">
        <v>10</v>
      </c>
      <c r="C1833">
        <v>4</v>
      </c>
      <c r="D1833">
        <v>13</v>
      </c>
      <c r="E1833" s="128" t="s">
        <v>2448</v>
      </c>
      <c r="F1833" s="128" t="s">
        <v>24</v>
      </c>
      <c r="G1833">
        <v>690</v>
      </c>
      <c r="H1833" s="128" t="s">
        <v>2693</v>
      </c>
      <c r="I1833">
        <v>3601</v>
      </c>
      <c r="J1833" s="128" t="s">
        <v>3302</v>
      </c>
      <c r="K1833">
        <v>8</v>
      </c>
      <c r="L1833">
        <v>13</v>
      </c>
      <c r="M1833" s="128" t="s">
        <v>357</v>
      </c>
      <c r="N1833" s="128" t="s">
        <v>3878</v>
      </c>
      <c r="O1833">
        <v>5</v>
      </c>
      <c r="P1833" s="128" t="s">
        <v>831</v>
      </c>
      <c r="Q1833">
        <v>1</v>
      </c>
      <c r="R1833" s="128" t="s">
        <v>28</v>
      </c>
      <c r="S1833">
        <v>6</v>
      </c>
      <c r="T1833" s="128" t="s">
        <v>34</v>
      </c>
      <c r="U1833">
        <v>3.9</v>
      </c>
      <c r="V1833">
        <v>3.5</v>
      </c>
    </row>
    <row r="1834" spans="1:22" x14ac:dyDescent="0.25">
      <c r="A1834" s="128" t="s">
        <v>3698</v>
      </c>
      <c r="B1834">
        <v>10</v>
      </c>
      <c r="C1834">
        <v>4</v>
      </c>
      <c r="D1834">
        <v>13</v>
      </c>
      <c r="E1834" s="128" t="s">
        <v>2448</v>
      </c>
      <c r="F1834" s="128" t="s">
        <v>24</v>
      </c>
      <c r="G1834">
        <v>690</v>
      </c>
      <c r="H1834" s="128" t="s">
        <v>2693</v>
      </c>
      <c r="I1834">
        <v>3601</v>
      </c>
      <c r="J1834" s="128" t="s">
        <v>3302</v>
      </c>
      <c r="K1834">
        <v>8</v>
      </c>
      <c r="L1834">
        <v>13</v>
      </c>
      <c r="M1834" s="128" t="s">
        <v>357</v>
      </c>
      <c r="N1834" s="128" t="s">
        <v>3878</v>
      </c>
      <c r="O1834">
        <v>5</v>
      </c>
      <c r="P1834" s="128" t="s">
        <v>831</v>
      </c>
      <c r="Q1834">
        <v>1</v>
      </c>
      <c r="R1834" s="128" t="s">
        <v>28</v>
      </c>
      <c r="S1834">
        <v>2</v>
      </c>
      <c r="T1834" s="128" t="s">
        <v>30</v>
      </c>
      <c r="U1834">
        <v>4.2</v>
      </c>
      <c r="V1834">
        <v>4.3</v>
      </c>
    </row>
    <row r="1835" spans="1:22" x14ac:dyDescent="0.25">
      <c r="A1835" s="128" t="s">
        <v>3699</v>
      </c>
      <c r="B1835">
        <v>10</v>
      </c>
      <c r="C1835">
        <v>4</v>
      </c>
      <c r="D1835">
        <v>13</v>
      </c>
      <c r="E1835" s="128" t="s">
        <v>2448</v>
      </c>
      <c r="F1835" s="128" t="s">
        <v>24</v>
      </c>
      <c r="G1835">
        <v>690</v>
      </c>
      <c r="H1835" s="128" t="s">
        <v>2693</v>
      </c>
      <c r="I1835">
        <v>3601</v>
      </c>
      <c r="J1835" s="128" t="s">
        <v>3302</v>
      </c>
      <c r="K1835">
        <v>8</v>
      </c>
      <c r="L1835">
        <v>13</v>
      </c>
      <c r="M1835" s="128" t="s">
        <v>357</v>
      </c>
      <c r="N1835" s="128" t="s">
        <v>3878</v>
      </c>
      <c r="O1835">
        <v>5</v>
      </c>
      <c r="P1835" s="128" t="s">
        <v>831</v>
      </c>
      <c r="Q1835">
        <v>1</v>
      </c>
      <c r="R1835" s="128" t="s">
        <v>28</v>
      </c>
      <c r="S1835">
        <v>5</v>
      </c>
      <c r="T1835" s="128" t="s">
        <v>33</v>
      </c>
      <c r="U1835">
        <v>2.7</v>
      </c>
      <c r="V1835">
        <v>3.2</v>
      </c>
    </row>
    <row r="1836" spans="1:22" x14ac:dyDescent="0.25">
      <c r="A1836" s="128" t="s">
        <v>3700</v>
      </c>
      <c r="B1836">
        <v>10</v>
      </c>
      <c r="C1836">
        <v>4</v>
      </c>
      <c r="D1836">
        <v>13</v>
      </c>
      <c r="E1836" s="128" t="s">
        <v>2448</v>
      </c>
      <c r="F1836" s="128" t="s">
        <v>24</v>
      </c>
      <c r="G1836">
        <v>690</v>
      </c>
      <c r="H1836" s="128" t="s">
        <v>2693</v>
      </c>
      <c r="I1836">
        <v>3601</v>
      </c>
      <c r="J1836" s="128" t="s">
        <v>3302</v>
      </c>
      <c r="K1836">
        <v>8</v>
      </c>
      <c r="L1836">
        <v>13</v>
      </c>
      <c r="M1836" s="128" t="s">
        <v>357</v>
      </c>
      <c r="N1836" s="128" t="s">
        <v>3878</v>
      </c>
      <c r="O1836">
        <v>5</v>
      </c>
      <c r="P1836" s="128" t="s">
        <v>831</v>
      </c>
      <c r="Q1836">
        <v>1</v>
      </c>
      <c r="R1836" s="128" t="s">
        <v>28</v>
      </c>
      <c r="S1836">
        <v>1</v>
      </c>
      <c r="T1836" s="128" t="s">
        <v>29</v>
      </c>
      <c r="U1836">
        <v>7.7</v>
      </c>
      <c r="V1836">
        <v>5.2</v>
      </c>
    </row>
    <row r="1837" spans="1:22" x14ac:dyDescent="0.25">
      <c r="A1837" s="128" t="s">
        <v>3701</v>
      </c>
      <c r="B1837">
        <v>10</v>
      </c>
      <c r="C1837">
        <v>4</v>
      </c>
      <c r="D1837">
        <v>13</v>
      </c>
      <c r="E1837" s="128" t="s">
        <v>2448</v>
      </c>
      <c r="F1837" s="128" t="s">
        <v>24</v>
      </c>
      <c r="G1837">
        <v>690</v>
      </c>
      <c r="H1837" s="128" t="s">
        <v>2693</v>
      </c>
      <c r="I1837">
        <v>3601</v>
      </c>
      <c r="J1837" s="128" t="s">
        <v>3302</v>
      </c>
      <c r="K1837">
        <v>8</v>
      </c>
      <c r="L1837">
        <v>13</v>
      </c>
      <c r="M1837" s="128" t="s">
        <v>357</v>
      </c>
      <c r="N1837" s="128" t="s">
        <v>3878</v>
      </c>
      <c r="O1837">
        <v>5</v>
      </c>
      <c r="P1837" s="128" t="s">
        <v>831</v>
      </c>
      <c r="Q1837">
        <v>1</v>
      </c>
      <c r="R1837" s="128" t="s">
        <v>28</v>
      </c>
      <c r="S1837">
        <v>7</v>
      </c>
      <c r="T1837" s="128" t="s">
        <v>35</v>
      </c>
      <c r="U1837">
        <v>22.8</v>
      </c>
      <c r="V1837">
        <v>16.899999999999999</v>
      </c>
    </row>
    <row r="1838" spans="1:22" x14ac:dyDescent="0.25">
      <c r="A1838" s="128" t="s">
        <v>3702</v>
      </c>
      <c r="B1838">
        <v>10</v>
      </c>
      <c r="C1838">
        <v>4</v>
      </c>
      <c r="D1838">
        <v>13</v>
      </c>
      <c r="E1838" s="128" t="s">
        <v>2448</v>
      </c>
      <c r="F1838" s="128" t="s">
        <v>24</v>
      </c>
      <c r="G1838">
        <v>690</v>
      </c>
      <c r="H1838" s="128" t="s">
        <v>2693</v>
      </c>
      <c r="I1838">
        <v>3601</v>
      </c>
      <c r="J1838" s="128" t="s">
        <v>3302</v>
      </c>
      <c r="K1838">
        <v>8</v>
      </c>
      <c r="L1838">
        <v>13</v>
      </c>
      <c r="M1838" s="128" t="s">
        <v>357</v>
      </c>
      <c r="N1838" s="128" t="s">
        <v>3878</v>
      </c>
      <c r="O1838">
        <v>5</v>
      </c>
      <c r="P1838" s="128" t="s">
        <v>831</v>
      </c>
      <c r="Q1838">
        <v>1</v>
      </c>
      <c r="R1838" s="128" t="s">
        <v>28</v>
      </c>
      <c r="S1838">
        <v>8</v>
      </c>
      <c r="T1838" s="128" t="s">
        <v>36</v>
      </c>
      <c r="U1838">
        <v>28.4</v>
      </c>
      <c r="V1838">
        <v>20.2</v>
      </c>
    </row>
    <row r="1839" spans="1:22" x14ac:dyDescent="0.25">
      <c r="A1839" s="128" t="s">
        <v>3703</v>
      </c>
      <c r="B1839">
        <v>11</v>
      </c>
      <c r="C1839">
        <v>5</v>
      </c>
      <c r="D1839">
        <v>13</v>
      </c>
      <c r="E1839" s="128" t="s">
        <v>2448</v>
      </c>
      <c r="F1839" s="128" t="s">
        <v>24</v>
      </c>
      <c r="G1839">
        <v>690</v>
      </c>
      <c r="H1839" s="128" t="s">
        <v>2693</v>
      </c>
      <c r="I1839">
        <v>3601</v>
      </c>
      <c r="J1839" s="128" t="s">
        <v>3302</v>
      </c>
      <c r="K1839">
        <v>8</v>
      </c>
      <c r="L1839">
        <v>13</v>
      </c>
      <c r="M1839" s="128" t="s">
        <v>357</v>
      </c>
      <c r="N1839" s="128" t="s">
        <v>3878</v>
      </c>
      <c r="O1839">
        <v>5</v>
      </c>
      <c r="P1839" s="128" t="s">
        <v>831</v>
      </c>
      <c r="Q1839">
        <v>1</v>
      </c>
      <c r="R1839" s="128" t="s">
        <v>28</v>
      </c>
      <c r="S1839">
        <v>3</v>
      </c>
      <c r="T1839" s="128" t="s">
        <v>31</v>
      </c>
      <c r="U1839">
        <v>4.3</v>
      </c>
      <c r="V1839">
        <v>3.6</v>
      </c>
    </row>
    <row r="1840" spans="1:22" x14ac:dyDescent="0.25">
      <c r="A1840" s="128" t="s">
        <v>3704</v>
      </c>
      <c r="B1840">
        <v>11</v>
      </c>
      <c r="C1840">
        <v>5</v>
      </c>
      <c r="D1840">
        <v>13</v>
      </c>
      <c r="E1840" s="128" t="s">
        <v>2448</v>
      </c>
      <c r="F1840" s="128" t="s">
        <v>24</v>
      </c>
      <c r="G1840">
        <v>690</v>
      </c>
      <c r="H1840" s="128" t="s">
        <v>2693</v>
      </c>
      <c r="I1840">
        <v>3601</v>
      </c>
      <c r="J1840" s="128" t="s">
        <v>3302</v>
      </c>
      <c r="K1840">
        <v>8</v>
      </c>
      <c r="L1840">
        <v>13</v>
      </c>
      <c r="M1840" s="128" t="s">
        <v>357</v>
      </c>
      <c r="N1840" s="128" t="s">
        <v>3878</v>
      </c>
      <c r="O1840">
        <v>5</v>
      </c>
      <c r="P1840" s="128" t="s">
        <v>831</v>
      </c>
      <c r="Q1840">
        <v>1</v>
      </c>
      <c r="R1840" s="128" t="s">
        <v>28</v>
      </c>
      <c r="S1840">
        <v>4</v>
      </c>
      <c r="T1840" s="128" t="s">
        <v>32</v>
      </c>
      <c r="U1840">
        <v>5.7</v>
      </c>
      <c r="V1840">
        <v>4.0999999999999996</v>
      </c>
    </row>
    <row r="1841" spans="1:22" x14ac:dyDescent="0.25">
      <c r="A1841" s="128" t="s">
        <v>3705</v>
      </c>
      <c r="B1841">
        <v>11</v>
      </c>
      <c r="C1841">
        <v>5</v>
      </c>
      <c r="D1841">
        <v>13</v>
      </c>
      <c r="E1841" s="128" t="s">
        <v>2448</v>
      </c>
      <c r="F1841" s="128" t="s">
        <v>24</v>
      </c>
      <c r="G1841">
        <v>690</v>
      </c>
      <c r="H1841" s="128" t="s">
        <v>2693</v>
      </c>
      <c r="I1841">
        <v>3601</v>
      </c>
      <c r="J1841" s="128" t="s">
        <v>3302</v>
      </c>
      <c r="K1841">
        <v>8</v>
      </c>
      <c r="L1841">
        <v>13</v>
      </c>
      <c r="M1841" s="128" t="s">
        <v>357</v>
      </c>
      <c r="N1841" s="128" t="s">
        <v>3878</v>
      </c>
      <c r="O1841">
        <v>5</v>
      </c>
      <c r="P1841" s="128" t="s">
        <v>831</v>
      </c>
      <c r="Q1841">
        <v>1</v>
      </c>
      <c r="R1841" s="128" t="s">
        <v>28</v>
      </c>
      <c r="S1841">
        <v>6</v>
      </c>
      <c r="T1841" s="128" t="s">
        <v>34</v>
      </c>
      <c r="U1841">
        <v>3.9</v>
      </c>
      <c r="V1841">
        <v>3.5</v>
      </c>
    </row>
    <row r="1842" spans="1:22" x14ac:dyDescent="0.25">
      <c r="A1842" s="128" t="s">
        <v>3706</v>
      </c>
      <c r="B1842">
        <v>11</v>
      </c>
      <c r="C1842">
        <v>5</v>
      </c>
      <c r="D1842">
        <v>13</v>
      </c>
      <c r="E1842" s="128" t="s">
        <v>2448</v>
      </c>
      <c r="F1842" s="128" t="s">
        <v>24</v>
      </c>
      <c r="G1842">
        <v>690</v>
      </c>
      <c r="H1842" s="128" t="s">
        <v>2693</v>
      </c>
      <c r="I1842">
        <v>3601</v>
      </c>
      <c r="J1842" s="128" t="s">
        <v>3302</v>
      </c>
      <c r="K1842">
        <v>8</v>
      </c>
      <c r="L1842">
        <v>13</v>
      </c>
      <c r="M1842" s="128" t="s">
        <v>357</v>
      </c>
      <c r="N1842" s="128" t="s">
        <v>3878</v>
      </c>
      <c r="O1842">
        <v>5</v>
      </c>
      <c r="P1842" s="128" t="s">
        <v>831</v>
      </c>
      <c r="Q1842">
        <v>1</v>
      </c>
      <c r="R1842" s="128" t="s">
        <v>28</v>
      </c>
      <c r="S1842">
        <v>2</v>
      </c>
      <c r="T1842" s="128" t="s">
        <v>30</v>
      </c>
      <c r="U1842">
        <v>4.2</v>
      </c>
      <c r="V1842">
        <v>4.3</v>
      </c>
    </row>
    <row r="1843" spans="1:22" x14ac:dyDescent="0.25">
      <c r="A1843" s="128" t="s">
        <v>3707</v>
      </c>
      <c r="B1843">
        <v>11</v>
      </c>
      <c r="C1843">
        <v>5</v>
      </c>
      <c r="D1843">
        <v>13</v>
      </c>
      <c r="E1843" s="128" t="s">
        <v>2448</v>
      </c>
      <c r="F1843" s="128" t="s">
        <v>24</v>
      </c>
      <c r="G1843">
        <v>690</v>
      </c>
      <c r="H1843" s="128" t="s">
        <v>2693</v>
      </c>
      <c r="I1843">
        <v>3601</v>
      </c>
      <c r="J1843" s="128" t="s">
        <v>3302</v>
      </c>
      <c r="K1843">
        <v>8</v>
      </c>
      <c r="L1843">
        <v>13</v>
      </c>
      <c r="M1843" s="128" t="s">
        <v>357</v>
      </c>
      <c r="N1843" s="128" t="s">
        <v>3878</v>
      </c>
      <c r="O1843">
        <v>5</v>
      </c>
      <c r="P1843" s="128" t="s">
        <v>831</v>
      </c>
      <c r="Q1843">
        <v>1</v>
      </c>
      <c r="R1843" s="128" t="s">
        <v>28</v>
      </c>
      <c r="S1843">
        <v>5</v>
      </c>
      <c r="T1843" s="128" t="s">
        <v>33</v>
      </c>
      <c r="U1843">
        <v>2.7</v>
      </c>
      <c r="V1843">
        <v>3.2</v>
      </c>
    </row>
    <row r="1844" spans="1:22" x14ac:dyDescent="0.25">
      <c r="A1844" s="128" t="s">
        <v>3708</v>
      </c>
      <c r="B1844">
        <v>11</v>
      </c>
      <c r="C1844">
        <v>5</v>
      </c>
      <c r="D1844">
        <v>13</v>
      </c>
      <c r="E1844" s="128" t="s">
        <v>2448</v>
      </c>
      <c r="F1844" s="128" t="s">
        <v>24</v>
      </c>
      <c r="G1844">
        <v>690</v>
      </c>
      <c r="H1844" s="128" t="s">
        <v>2693</v>
      </c>
      <c r="I1844">
        <v>3601</v>
      </c>
      <c r="J1844" s="128" t="s">
        <v>3302</v>
      </c>
      <c r="K1844">
        <v>8</v>
      </c>
      <c r="L1844">
        <v>13</v>
      </c>
      <c r="M1844" s="128" t="s">
        <v>357</v>
      </c>
      <c r="N1844" s="128" t="s">
        <v>3878</v>
      </c>
      <c r="O1844">
        <v>5</v>
      </c>
      <c r="P1844" s="128" t="s">
        <v>831</v>
      </c>
      <c r="Q1844">
        <v>1</v>
      </c>
      <c r="R1844" s="128" t="s">
        <v>28</v>
      </c>
      <c r="S1844">
        <v>1</v>
      </c>
      <c r="T1844" s="128" t="s">
        <v>29</v>
      </c>
      <c r="U1844">
        <v>7.7</v>
      </c>
      <c r="V1844">
        <v>5.2</v>
      </c>
    </row>
    <row r="1845" spans="1:22" x14ac:dyDescent="0.25">
      <c r="A1845" s="128" t="s">
        <v>3709</v>
      </c>
      <c r="B1845">
        <v>11</v>
      </c>
      <c r="C1845">
        <v>5</v>
      </c>
      <c r="D1845">
        <v>13</v>
      </c>
      <c r="E1845" s="128" t="s">
        <v>2448</v>
      </c>
      <c r="F1845" s="128" t="s">
        <v>24</v>
      </c>
      <c r="G1845">
        <v>690</v>
      </c>
      <c r="H1845" s="128" t="s">
        <v>2693</v>
      </c>
      <c r="I1845">
        <v>3601</v>
      </c>
      <c r="J1845" s="128" t="s">
        <v>3302</v>
      </c>
      <c r="K1845">
        <v>8</v>
      </c>
      <c r="L1845">
        <v>13</v>
      </c>
      <c r="M1845" s="128" t="s">
        <v>357</v>
      </c>
      <c r="N1845" s="128" t="s">
        <v>3878</v>
      </c>
      <c r="O1845">
        <v>5</v>
      </c>
      <c r="P1845" s="128" t="s">
        <v>831</v>
      </c>
      <c r="Q1845">
        <v>1</v>
      </c>
      <c r="R1845" s="128" t="s">
        <v>28</v>
      </c>
      <c r="S1845">
        <v>7</v>
      </c>
      <c r="T1845" s="128" t="s">
        <v>35</v>
      </c>
      <c r="U1845">
        <v>22.8</v>
      </c>
      <c r="V1845">
        <v>16.899999999999999</v>
      </c>
    </row>
    <row r="1846" spans="1:22" x14ac:dyDescent="0.25">
      <c r="A1846" s="128" t="s">
        <v>3710</v>
      </c>
      <c r="B1846">
        <v>11</v>
      </c>
      <c r="C1846">
        <v>5</v>
      </c>
      <c r="D1846">
        <v>13</v>
      </c>
      <c r="E1846" s="128" t="s">
        <v>2448</v>
      </c>
      <c r="F1846" s="128" t="s">
        <v>24</v>
      </c>
      <c r="G1846">
        <v>690</v>
      </c>
      <c r="H1846" s="128" t="s">
        <v>2693</v>
      </c>
      <c r="I1846">
        <v>3601</v>
      </c>
      <c r="J1846" s="128" t="s">
        <v>3302</v>
      </c>
      <c r="K1846">
        <v>8</v>
      </c>
      <c r="L1846">
        <v>13</v>
      </c>
      <c r="M1846" s="128" t="s">
        <v>357</v>
      </c>
      <c r="N1846" s="128" t="s">
        <v>3878</v>
      </c>
      <c r="O1846">
        <v>5</v>
      </c>
      <c r="P1846" s="128" t="s">
        <v>831</v>
      </c>
      <c r="Q1846">
        <v>1</v>
      </c>
      <c r="R1846" s="128" t="s">
        <v>28</v>
      </c>
      <c r="S1846">
        <v>8</v>
      </c>
      <c r="T1846" s="128" t="s">
        <v>36</v>
      </c>
      <c r="U1846">
        <v>28.4</v>
      </c>
      <c r="V1846">
        <v>20.2</v>
      </c>
    </row>
    <row r="1847" spans="1:22" x14ac:dyDescent="0.25">
      <c r="A1847" s="128" t="s">
        <v>3711</v>
      </c>
      <c r="B1847">
        <v>12</v>
      </c>
      <c r="C1847">
        <v>6</v>
      </c>
      <c r="D1847">
        <v>13</v>
      </c>
      <c r="E1847" s="128" t="s">
        <v>2448</v>
      </c>
      <c r="F1847" s="128" t="s">
        <v>24</v>
      </c>
      <c r="G1847">
        <v>690</v>
      </c>
      <c r="H1847" s="128" t="s">
        <v>2693</v>
      </c>
      <c r="I1847">
        <v>3601</v>
      </c>
      <c r="J1847" s="128" t="s">
        <v>3302</v>
      </c>
      <c r="K1847">
        <v>8</v>
      </c>
      <c r="L1847">
        <v>13</v>
      </c>
      <c r="M1847" s="128" t="s">
        <v>357</v>
      </c>
      <c r="N1847" s="128" t="s">
        <v>3878</v>
      </c>
      <c r="O1847">
        <v>5</v>
      </c>
      <c r="P1847" s="128" t="s">
        <v>831</v>
      </c>
      <c r="Q1847">
        <v>1</v>
      </c>
      <c r="R1847" s="128" t="s">
        <v>28</v>
      </c>
      <c r="S1847">
        <v>3</v>
      </c>
      <c r="T1847" s="128" t="s">
        <v>31</v>
      </c>
      <c r="U1847">
        <v>4.3</v>
      </c>
      <c r="V1847">
        <v>3.6</v>
      </c>
    </row>
    <row r="1848" spans="1:22" x14ac:dyDescent="0.25">
      <c r="A1848" s="128" t="s">
        <v>3712</v>
      </c>
      <c r="B1848">
        <v>12</v>
      </c>
      <c r="C1848">
        <v>6</v>
      </c>
      <c r="D1848">
        <v>13</v>
      </c>
      <c r="E1848" s="128" t="s">
        <v>2448</v>
      </c>
      <c r="F1848" s="128" t="s">
        <v>24</v>
      </c>
      <c r="G1848">
        <v>690</v>
      </c>
      <c r="H1848" s="128" t="s">
        <v>2693</v>
      </c>
      <c r="I1848">
        <v>3601</v>
      </c>
      <c r="J1848" s="128" t="s">
        <v>3302</v>
      </c>
      <c r="K1848">
        <v>8</v>
      </c>
      <c r="L1848">
        <v>13</v>
      </c>
      <c r="M1848" s="128" t="s">
        <v>357</v>
      </c>
      <c r="N1848" s="128" t="s">
        <v>3878</v>
      </c>
      <c r="O1848">
        <v>5</v>
      </c>
      <c r="P1848" s="128" t="s">
        <v>831</v>
      </c>
      <c r="Q1848">
        <v>1</v>
      </c>
      <c r="R1848" s="128" t="s">
        <v>28</v>
      </c>
      <c r="S1848">
        <v>4</v>
      </c>
      <c r="T1848" s="128" t="s">
        <v>32</v>
      </c>
      <c r="U1848">
        <v>5.7</v>
      </c>
      <c r="V1848">
        <v>4.0999999999999996</v>
      </c>
    </row>
    <row r="1849" spans="1:22" x14ac:dyDescent="0.25">
      <c r="A1849" s="128" t="s">
        <v>3713</v>
      </c>
      <c r="B1849">
        <v>12</v>
      </c>
      <c r="C1849">
        <v>6</v>
      </c>
      <c r="D1849">
        <v>13</v>
      </c>
      <c r="E1849" s="128" t="s">
        <v>2448</v>
      </c>
      <c r="F1849" s="128" t="s">
        <v>24</v>
      </c>
      <c r="G1849">
        <v>690</v>
      </c>
      <c r="H1849" s="128" t="s">
        <v>2693</v>
      </c>
      <c r="I1849">
        <v>3601</v>
      </c>
      <c r="J1849" s="128" t="s">
        <v>3302</v>
      </c>
      <c r="K1849">
        <v>8</v>
      </c>
      <c r="L1849">
        <v>13</v>
      </c>
      <c r="M1849" s="128" t="s">
        <v>357</v>
      </c>
      <c r="N1849" s="128" t="s">
        <v>3878</v>
      </c>
      <c r="O1849">
        <v>5</v>
      </c>
      <c r="P1849" s="128" t="s">
        <v>831</v>
      </c>
      <c r="Q1849">
        <v>1</v>
      </c>
      <c r="R1849" s="128" t="s">
        <v>28</v>
      </c>
      <c r="S1849">
        <v>6</v>
      </c>
      <c r="T1849" s="128" t="s">
        <v>34</v>
      </c>
      <c r="U1849">
        <v>3.9</v>
      </c>
      <c r="V1849">
        <v>3.5</v>
      </c>
    </row>
    <row r="1850" spans="1:22" x14ac:dyDescent="0.25">
      <c r="A1850" s="128" t="s">
        <v>3714</v>
      </c>
      <c r="B1850">
        <v>12</v>
      </c>
      <c r="C1850">
        <v>6</v>
      </c>
      <c r="D1850">
        <v>13</v>
      </c>
      <c r="E1850" s="128" t="s">
        <v>2448</v>
      </c>
      <c r="F1850" s="128" t="s">
        <v>24</v>
      </c>
      <c r="G1850">
        <v>690</v>
      </c>
      <c r="H1850" s="128" t="s">
        <v>2693</v>
      </c>
      <c r="I1850">
        <v>3601</v>
      </c>
      <c r="J1850" s="128" t="s">
        <v>3302</v>
      </c>
      <c r="K1850">
        <v>8</v>
      </c>
      <c r="L1850">
        <v>13</v>
      </c>
      <c r="M1850" s="128" t="s">
        <v>357</v>
      </c>
      <c r="N1850" s="128" t="s">
        <v>3878</v>
      </c>
      <c r="O1850">
        <v>5</v>
      </c>
      <c r="P1850" s="128" t="s">
        <v>831</v>
      </c>
      <c r="Q1850">
        <v>1</v>
      </c>
      <c r="R1850" s="128" t="s">
        <v>28</v>
      </c>
      <c r="S1850">
        <v>2</v>
      </c>
      <c r="T1850" s="128" t="s">
        <v>30</v>
      </c>
      <c r="U1850">
        <v>4.2</v>
      </c>
      <c r="V1850">
        <v>4.3</v>
      </c>
    </row>
    <row r="1851" spans="1:22" x14ac:dyDescent="0.25">
      <c r="A1851" s="128" t="s">
        <v>3715</v>
      </c>
      <c r="B1851">
        <v>12</v>
      </c>
      <c r="C1851">
        <v>6</v>
      </c>
      <c r="D1851">
        <v>13</v>
      </c>
      <c r="E1851" s="128" t="s">
        <v>2448</v>
      </c>
      <c r="F1851" s="128" t="s">
        <v>24</v>
      </c>
      <c r="G1851">
        <v>690</v>
      </c>
      <c r="H1851" s="128" t="s">
        <v>2693</v>
      </c>
      <c r="I1851">
        <v>3601</v>
      </c>
      <c r="J1851" s="128" t="s">
        <v>3302</v>
      </c>
      <c r="K1851">
        <v>8</v>
      </c>
      <c r="L1851">
        <v>13</v>
      </c>
      <c r="M1851" s="128" t="s">
        <v>357</v>
      </c>
      <c r="N1851" s="128" t="s">
        <v>3878</v>
      </c>
      <c r="O1851">
        <v>5</v>
      </c>
      <c r="P1851" s="128" t="s">
        <v>831</v>
      </c>
      <c r="Q1851">
        <v>1</v>
      </c>
      <c r="R1851" s="128" t="s">
        <v>28</v>
      </c>
      <c r="S1851">
        <v>5</v>
      </c>
      <c r="T1851" s="128" t="s">
        <v>33</v>
      </c>
      <c r="U1851">
        <v>2.7</v>
      </c>
      <c r="V1851">
        <v>3.2</v>
      </c>
    </row>
    <row r="1852" spans="1:22" x14ac:dyDescent="0.25">
      <c r="A1852" s="128" t="s">
        <v>3716</v>
      </c>
      <c r="B1852">
        <v>12</v>
      </c>
      <c r="C1852">
        <v>6</v>
      </c>
      <c r="D1852">
        <v>13</v>
      </c>
      <c r="E1852" s="128" t="s">
        <v>2448</v>
      </c>
      <c r="F1852" s="128" t="s">
        <v>24</v>
      </c>
      <c r="G1852">
        <v>690</v>
      </c>
      <c r="H1852" s="128" t="s">
        <v>2693</v>
      </c>
      <c r="I1852">
        <v>3601</v>
      </c>
      <c r="J1852" s="128" t="s">
        <v>3302</v>
      </c>
      <c r="K1852">
        <v>8</v>
      </c>
      <c r="L1852">
        <v>13</v>
      </c>
      <c r="M1852" s="128" t="s">
        <v>357</v>
      </c>
      <c r="N1852" s="128" t="s">
        <v>3878</v>
      </c>
      <c r="O1852">
        <v>5</v>
      </c>
      <c r="P1852" s="128" t="s">
        <v>831</v>
      </c>
      <c r="Q1852">
        <v>1</v>
      </c>
      <c r="R1852" s="128" t="s">
        <v>28</v>
      </c>
      <c r="S1852">
        <v>1</v>
      </c>
      <c r="T1852" s="128" t="s">
        <v>29</v>
      </c>
      <c r="U1852">
        <v>7.7</v>
      </c>
      <c r="V1852">
        <v>5.2</v>
      </c>
    </row>
    <row r="1853" spans="1:22" x14ac:dyDescent="0.25">
      <c r="A1853" s="128" t="s">
        <v>3717</v>
      </c>
      <c r="B1853">
        <v>12</v>
      </c>
      <c r="C1853">
        <v>6</v>
      </c>
      <c r="D1853">
        <v>13</v>
      </c>
      <c r="E1853" s="128" t="s">
        <v>2448</v>
      </c>
      <c r="F1853" s="128" t="s">
        <v>24</v>
      </c>
      <c r="G1853">
        <v>690</v>
      </c>
      <c r="H1853" s="128" t="s">
        <v>2693</v>
      </c>
      <c r="I1853">
        <v>3601</v>
      </c>
      <c r="J1853" s="128" t="s">
        <v>3302</v>
      </c>
      <c r="K1853">
        <v>8</v>
      </c>
      <c r="L1853">
        <v>13</v>
      </c>
      <c r="M1853" s="128" t="s">
        <v>357</v>
      </c>
      <c r="N1853" s="128" t="s">
        <v>3878</v>
      </c>
      <c r="O1853">
        <v>5</v>
      </c>
      <c r="P1853" s="128" t="s">
        <v>831</v>
      </c>
      <c r="Q1853">
        <v>1</v>
      </c>
      <c r="R1853" s="128" t="s">
        <v>28</v>
      </c>
      <c r="S1853">
        <v>7</v>
      </c>
      <c r="T1853" s="128" t="s">
        <v>35</v>
      </c>
      <c r="U1853">
        <v>22.8</v>
      </c>
      <c r="V1853">
        <v>16.899999999999999</v>
      </c>
    </row>
    <row r="1854" spans="1:22" x14ac:dyDescent="0.25">
      <c r="A1854" s="128" t="s">
        <v>3718</v>
      </c>
      <c r="B1854">
        <v>12</v>
      </c>
      <c r="C1854">
        <v>6</v>
      </c>
      <c r="D1854">
        <v>13</v>
      </c>
      <c r="E1854" s="128" t="s">
        <v>2448</v>
      </c>
      <c r="F1854" s="128" t="s">
        <v>24</v>
      </c>
      <c r="G1854">
        <v>690</v>
      </c>
      <c r="H1854" s="128" t="s">
        <v>2693</v>
      </c>
      <c r="I1854">
        <v>3601</v>
      </c>
      <c r="J1854" s="128" t="s">
        <v>3302</v>
      </c>
      <c r="K1854">
        <v>8</v>
      </c>
      <c r="L1854">
        <v>13</v>
      </c>
      <c r="M1854" s="128" t="s">
        <v>357</v>
      </c>
      <c r="N1854" s="128" t="s">
        <v>3878</v>
      </c>
      <c r="O1854">
        <v>5</v>
      </c>
      <c r="P1854" s="128" t="s">
        <v>831</v>
      </c>
      <c r="Q1854">
        <v>1</v>
      </c>
      <c r="R1854" s="128" t="s">
        <v>28</v>
      </c>
      <c r="S1854">
        <v>8</v>
      </c>
      <c r="T1854" s="128" t="s">
        <v>36</v>
      </c>
      <c r="U1854">
        <v>28.4</v>
      </c>
      <c r="V1854">
        <v>20.2</v>
      </c>
    </row>
    <row r="1855" spans="1:22" x14ac:dyDescent="0.25">
      <c r="A1855" s="128" t="s">
        <v>3719</v>
      </c>
      <c r="B1855">
        <v>13</v>
      </c>
      <c r="C1855">
        <v>7</v>
      </c>
      <c r="D1855">
        <v>13</v>
      </c>
      <c r="E1855" s="128" t="s">
        <v>2448</v>
      </c>
      <c r="F1855" s="128" t="s">
        <v>24</v>
      </c>
      <c r="G1855">
        <v>690</v>
      </c>
      <c r="H1855" s="128" t="s">
        <v>2693</v>
      </c>
      <c r="I1855">
        <v>3601</v>
      </c>
      <c r="J1855" s="128" t="s">
        <v>3302</v>
      </c>
      <c r="K1855">
        <v>8</v>
      </c>
      <c r="L1855">
        <v>13</v>
      </c>
      <c r="M1855" s="128" t="s">
        <v>357</v>
      </c>
      <c r="N1855" s="128" t="s">
        <v>3878</v>
      </c>
      <c r="O1855">
        <v>5</v>
      </c>
      <c r="P1855" s="128" t="s">
        <v>831</v>
      </c>
      <c r="Q1855">
        <v>1</v>
      </c>
      <c r="R1855" s="128" t="s">
        <v>28</v>
      </c>
      <c r="S1855">
        <v>3</v>
      </c>
      <c r="T1855" s="128" t="s">
        <v>31</v>
      </c>
      <c r="U1855">
        <v>4.3</v>
      </c>
      <c r="V1855">
        <v>3.6</v>
      </c>
    </row>
    <row r="1856" spans="1:22" x14ac:dyDescent="0.25">
      <c r="A1856" s="128" t="s">
        <v>3720</v>
      </c>
      <c r="B1856">
        <v>13</v>
      </c>
      <c r="C1856">
        <v>7</v>
      </c>
      <c r="D1856">
        <v>13</v>
      </c>
      <c r="E1856" s="128" t="s">
        <v>2448</v>
      </c>
      <c r="F1856" s="128" t="s">
        <v>24</v>
      </c>
      <c r="G1856">
        <v>690</v>
      </c>
      <c r="H1856" s="128" t="s">
        <v>2693</v>
      </c>
      <c r="I1856">
        <v>3601</v>
      </c>
      <c r="J1856" s="128" t="s">
        <v>3302</v>
      </c>
      <c r="K1856">
        <v>8</v>
      </c>
      <c r="L1856">
        <v>13</v>
      </c>
      <c r="M1856" s="128" t="s">
        <v>357</v>
      </c>
      <c r="N1856" s="128" t="s">
        <v>3878</v>
      </c>
      <c r="O1856">
        <v>5</v>
      </c>
      <c r="P1856" s="128" t="s">
        <v>831</v>
      </c>
      <c r="Q1856">
        <v>1</v>
      </c>
      <c r="R1856" s="128" t="s">
        <v>28</v>
      </c>
      <c r="S1856">
        <v>4</v>
      </c>
      <c r="T1856" s="128" t="s">
        <v>32</v>
      </c>
      <c r="U1856">
        <v>5.7</v>
      </c>
      <c r="V1856">
        <v>4.0999999999999996</v>
      </c>
    </row>
    <row r="1857" spans="1:22" x14ac:dyDescent="0.25">
      <c r="A1857" s="128" t="s">
        <v>3721</v>
      </c>
      <c r="B1857">
        <v>13</v>
      </c>
      <c r="C1857">
        <v>7</v>
      </c>
      <c r="D1857">
        <v>13</v>
      </c>
      <c r="E1857" s="128" t="s">
        <v>2448</v>
      </c>
      <c r="F1857" s="128" t="s">
        <v>24</v>
      </c>
      <c r="G1857">
        <v>690</v>
      </c>
      <c r="H1857" s="128" t="s">
        <v>2693</v>
      </c>
      <c r="I1857">
        <v>3601</v>
      </c>
      <c r="J1857" s="128" t="s">
        <v>3302</v>
      </c>
      <c r="K1857">
        <v>8</v>
      </c>
      <c r="L1857">
        <v>13</v>
      </c>
      <c r="M1857" s="128" t="s">
        <v>357</v>
      </c>
      <c r="N1857" s="128" t="s">
        <v>3878</v>
      </c>
      <c r="O1857">
        <v>5</v>
      </c>
      <c r="P1857" s="128" t="s">
        <v>831</v>
      </c>
      <c r="Q1857">
        <v>1</v>
      </c>
      <c r="R1857" s="128" t="s">
        <v>28</v>
      </c>
      <c r="S1857">
        <v>6</v>
      </c>
      <c r="T1857" s="128" t="s">
        <v>34</v>
      </c>
      <c r="U1857">
        <v>3.9</v>
      </c>
      <c r="V1857">
        <v>3.5</v>
      </c>
    </row>
    <row r="1858" spans="1:22" x14ac:dyDescent="0.25">
      <c r="A1858" s="128" t="s">
        <v>3722</v>
      </c>
      <c r="B1858">
        <v>13</v>
      </c>
      <c r="C1858">
        <v>7</v>
      </c>
      <c r="D1858">
        <v>13</v>
      </c>
      <c r="E1858" s="128" t="s">
        <v>2448</v>
      </c>
      <c r="F1858" s="128" t="s">
        <v>24</v>
      </c>
      <c r="G1858">
        <v>690</v>
      </c>
      <c r="H1858" s="128" t="s">
        <v>2693</v>
      </c>
      <c r="I1858">
        <v>3601</v>
      </c>
      <c r="J1858" s="128" t="s">
        <v>3302</v>
      </c>
      <c r="K1858">
        <v>8</v>
      </c>
      <c r="L1858">
        <v>13</v>
      </c>
      <c r="M1858" s="128" t="s">
        <v>357</v>
      </c>
      <c r="N1858" s="128" t="s">
        <v>3878</v>
      </c>
      <c r="O1858">
        <v>5</v>
      </c>
      <c r="P1858" s="128" t="s">
        <v>831</v>
      </c>
      <c r="Q1858">
        <v>1</v>
      </c>
      <c r="R1858" s="128" t="s">
        <v>28</v>
      </c>
      <c r="S1858">
        <v>2</v>
      </c>
      <c r="T1858" s="128" t="s">
        <v>30</v>
      </c>
      <c r="U1858">
        <v>4.2</v>
      </c>
      <c r="V1858">
        <v>4.3</v>
      </c>
    </row>
    <row r="1859" spans="1:22" x14ac:dyDescent="0.25">
      <c r="A1859" s="128" t="s">
        <v>3723</v>
      </c>
      <c r="B1859">
        <v>13</v>
      </c>
      <c r="C1859">
        <v>7</v>
      </c>
      <c r="D1859">
        <v>13</v>
      </c>
      <c r="E1859" s="128" t="s">
        <v>2448</v>
      </c>
      <c r="F1859" s="128" t="s">
        <v>24</v>
      </c>
      <c r="G1859">
        <v>690</v>
      </c>
      <c r="H1859" s="128" t="s">
        <v>2693</v>
      </c>
      <c r="I1859">
        <v>3601</v>
      </c>
      <c r="J1859" s="128" t="s">
        <v>3302</v>
      </c>
      <c r="K1859">
        <v>8</v>
      </c>
      <c r="L1859">
        <v>13</v>
      </c>
      <c r="M1859" s="128" t="s">
        <v>357</v>
      </c>
      <c r="N1859" s="128" t="s">
        <v>3878</v>
      </c>
      <c r="O1859">
        <v>5</v>
      </c>
      <c r="P1859" s="128" t="s">
        <v>831</v>
      </c>
      <c r="Q1859">
        <v>1</v>
      </c>
      <c r="R1859" s="128" t="s">
        <v>28</v>
      </c>
      <c r="S1859">
        <v>5</v>
      </c>
      <c r="T1859" s="128" t="s">
        <v>33</v>
      </c>
      <c r="U1859">
        <v>2.7</v>
      </c>
      <c r="V1859">
        <v>3.2</v>
      </c>
    </row>
    <row r="1860" spans="1:22" x14ac:dyDescent="0.25">
      <c r="A1860" s="128" t="s">
        <v>3724</v>
      </c>
      <c r="B1860">
        <v>13</v>
      </c>
      <c r="C1860">
        <v>7</v>
      </c>
      <c r="D1860">
        <v>13</v>
      </c>
      <c r="E1860" s="128" t="s">
        <v>2448</v>
      </c>
      <c r="F1860" s="128" t="s">
        <v>24</v>
      </c>
      <c r="G1860">
        <v>690</v>
      </c>
      <c r="H1860" s="128" t="s">
        <v>2693</v>
      </c>
      <c r="I1860">
        <v>3601</v>
      </c>
      <c r="J1860" s="128" t="s">
        <v>3302</v>
      </c>
      <c r="K1860">
        <v>8</v>
      </c>
      <c r="L1860">
        <v>13</v>
      </c>
      <c r="M1860" s="128" t="s">
        <v>357</v>
      </c>
      <c r="N1860" s="128" t="s">
        <v>3878</v>
      </c>
      <c r="O1860">
        <v>5</v>
      </c>
      <c r="P1860" s="128" t="s">
        <v>831</v>
      </c>
      <c r="Q1860">
        <v>1</v>
      </c>
      <c r="R1860" s="128" t="s">
        <v>28</v>
      </c>
      <c r="S1860">
        <v>1</v>
      </c>
      <c r="T1860" s="128" t="s">
        <v>29</v>
      </c>
      <c r="U1860">
        <v>7.7</v>
      </c>
      <c r="V1860">
        <v>5.2</v>
      </c>
    </row>
    <row r="1861" spans="1:22" x14ac:dyDescent="0.25">
      <c r="A1861" s="128" t="s">
        <v>3725</v>
      </c>
      <c r="B1861">
        <v>13</v>
      </c>
      <c r="C1861">
        <v>7</v>
      </c>
      <c r="D1861">
        <v>13</v>
      </c>
      <c r="E1861" s="128" t="s">
        <v>2448</v>
      </c>
      <c r="F1861" s="128" t="s">
        <v>24</v>
      </c>
      <c r="G1861">
        <v>690</v>
      </c>
      <c r="H1861" s="128" t="s">
        <v>2693</v>
      </c>
      <c r="I1861">
        <v>3601</v>
      </c>
      <c r="J1861" s="128" t="s">
        <v>3302</v>
      </c>
      <c r="K1861">
        <v>8</v>
      </c>
      <c r="L1861">
        <v>13</v>
      </c>
      <c r="M1861" s="128" t="s">
        <v>357</v>
      </c>
      <c r="N1861" s="128" t="s">
        <v>3878</v>
      </c>
      <c r="O1861">
        <v>5</v>
      </c>
      <c r="P1861" s="128" t="s">
        <v>831</v>
      </c>
      <c r="Q1861">
        <v>1</v>
      </c>
      <c r="R1861" s="128" t="s">
        <v>28</v>
      </c>
      <c r="S1861">
        <v>7</v>
      </c>
      <c r="T1861" s="128" t="s">
        <v>35</v>
      </c>
      <c r="U1861">
        <v>22.8</v>
      </c>
      <c r="V1861">
        <v>16.899999999999999</v>
      </c>
    </row>
    <row r="1862" spans="1:22" x14ac:dyDescent="0.25">
      <c r="A1862" s="128" t="s">
        <v>3726</v>
      </c>
      <c r="B1862">
        <v>13</v>
      </c>
      <c r="C1862">
        <v>7</v>
      </c>
      <c r="D1862">
        <v>13</v>
      </c>
      <c r="E1862" s="128" t="s">
        <v>2448</v>
      </c>
      <c r="F1862" s="128" t="s">
        <v>24</v>
      </c>
      <c r="G1862">
        <v>690</v>
      </c>
      <c r="H1862" s="128" t="s">
        <v>2693</v>
      </c>
      <c r="I1862">
        <v>3601</v>
      </c>
      <c r="J1862" s="128" t="s">
        <v>3302</v>
      </c>
      <c r="K1862">
        <v>8</v>
      </c>
      <c r="L1862">
        <v>13</v>
      </c>
      <c r="M1862" s="128" t="s">
        <v>357</v>
      </c>
      <c r="N1862" s="128" t="s">
        <v>3878</v>
      </c>
      <c r="O1862">
        <v>5</v>
      </c>
      <c r="P1862" s="128" t="s">
        <v>831</v>
      </c>
      <c r="Q1862">
        <v>1</v>
      </c>
      <c r="R1862" s="128" t="s">
        <v>28</v>
      </c>
      <c r="S1862">
        <v>8</v>
      </c>
      <c r="T1862" s="128" t="s">
        <v>36</v>
      </c>
      <c r="U1862">
        <v>28.4</v>
      </c>
      <c r="V1862">
        <v>20.2</v>
      </c>
    </row>
    <row r="1863" spans="1:22" x14ac:dyDescent="0.25">
      <c r="A1863" s="128" t="s">
        <v>3727</v>
      </c>
      <c r="B1863">
        <v>8</v>
      </c>
      <c r="C1863">
        <v>2</v>
      </c>
      <c r="D1863">
        <v>13</v>
      </c>
      <c r="E1863" s="128" t="s">
        <v>2448</v>
      </c>
      <c r="F1863" s="128" t="s">
        <v>24</v>
      </c>
      <c r="G1863">
        <v>690</v>
      </c>
      <c r="H1863" s="128" t="s">
        <v>2693</v>
      </c>
      <c r="I1863">
        <v>3601</v>
      </c>
      <c r="J1863" s="128" t="s">
        <v>3302</v>
      </c>
      <c r="K1863">
        <v>8</v>
      </c>
      <c r="L1863">
        <v>13</v>
      </c>
      <c r="M1863" s="128" t="s">
        <v>357</v>
      </c>
      <c r="N1863" s="128" t="s">
        <v>3878</v>
      </c>
      <c r="O1863">
        <v>5</v>
      </c>
      <c r="P1863" s="128" t="s">
        <v>831</v>
      </c>
      <c r="Q1863">
        <v>1</v>
      </c>
      <c r="R1863" s="128" t="s">
        <v>28</v>
      </c>
      <c r="S1863">
        <v>3</v>
      </c>
      <c r="T1863" s="128" t="s">
        <v>31</v>
      </c>
      <c r="U1863">
        <v>4.3</v>
      </c>
      <c r="V1863">
        <v>3.6</v>
      </c>
    </row>
    <row r="1864" spans="1:22" x14ac:dyDescent="0.25">
      <c r="A1864" s="128" t="s">
        <v>3728</v>
      </c>
      <c r="B1864">
        <v>8</v>
      </c>
      <c r="C1864">
        <v>2</v>
      </c>
      <c r="D1864">
        <v>13</v>
      </c>
      <c r="E1864" s="128" t="s">
        <v>2448</v>
      </c>
      <c r="F1864" s="128" t="s">
        <v>24</v>
      </c>
      <c r="G1864">
        <v>690</v>
      </c>
      <c r="H1864" s="128" t="s">
        <v>2693</v>
      </c>
      <c r="I1864">
        <v>3601</v>
      </c>
      <c r="J1864" s="128" t="s">
        <v>3302</v>
      </c>
      <c r="K1864">
        <v>8</v>
      </c>
      <c r="L1864">
        <v>13</v>
      </c>
      <c r="M1864" s="128" t="s">
        <v>357</v>
      </c>
      <c r="N1864" s="128" t="s">
        <v>3878</v>
      </c>
      <c r="O1864">
        <v>5</v>
      </c>
      <c r="P1864" s="128" t="s">
        <v>831</v>
      </c>
      <c r="Q1864">
        <v>1</v>
      </c>
      <c r="R1864" s="128" t="s">
        <v>28</v>
      </c>
      <c r="S1864">
        <v>4</v>
      </c>
      <c r="T1864" s="128" t="s">
        <v>32</v>
      </c>
      <c r="U1864">
        <v>5.7</v>
      </c>
      <c r="V1864">
        <v>4.0999999999999996</v>
      </c>
    </row>
    <row r="1865" spans="1:22" x14ac:dyDescent="0.25">
      <c r="A1865" s="128" t="s">
        <v>3729</v>
      </c>
      <c r="B1865">
        <v>8</v>
      </c>
      <c r="C1865">
        <v>2</v>
      </c>
      <c r="D1865">
        <v>13</v>
      </c>
      <c r="E1865" s="128" t="s">
        <v>2448</v>
      </c>
      <c r="F1865" s="128" t="s">
        <v>24</v>
      </c>
      <c r="G1865">
        <v>690</v>
      </c>
      <c r="H1865" s="128" t="s">
        <v>2693</v>
      </c>
      <c r="I1865">
        <v>3601</v>
      </c>
      <c r="J1865" s="128" t="s">
        <v>3302</v>
      </c>
      <c r="K1865">
        <v>8</v>
      </c>
      <c r="L1865">
        <v>13</v>
      </c>
      <c r="M1865" s="128" t="s">
        <v>357</v>
      </c>
      <c r="N1865" s="128" t="s">
        <v>3878</v>
      </c>
      <c r="O1865">
        <v>5</v>
      </c>
      <c r="P1865" s="128" t="s">
        <v>831</v>
      </c>
      <c r="Q1865">
        <v>1</v>
      </c>
      <c r="R1865" s="128" t="s">
        <v>28</v>
      </c>
      <c r="S1865">
        <v>6</v>
      </c>
      <c r="T1865" s="128" t="s">
        <v>34</v>
      </c>
      <c r="U1865">
        <v>3.9</v>
      </c>
      <c r="V1865">
        <v>3.5</v>
      </c>
    </row>
    <row r="1866" spans="1:22" x14ac:dyDescent="0.25">
      <c r="A1866" s="128" t="s">
        <v>3730</v>
      </c>
      <c r="B1866">
        <v>8</v>
      </c>
      <c r="C1866">
        <v>2</v>
      </c>
      <c r="D1866">
        <v>13</v>
      </c>
      <c r="E1866" s="128" t="s">
        <v>2448</v>
      </c>
      <c r="F1866" s="128" t="s">
        <v>24</v>
      </c>
      <c r="G1866">
        <v>690</v>
      </c>
      <c r="H1866" s="128" t="s">
        <v>2693</v>
      </c>
      <c r="I1866">
        <v>3601</v>
      </c>
      <c r="J1866" s="128" t="s">
        <v>3302</v>
      </c>
      <c r="K1866">
        <v>8</v>
      </c>
      <c r="L1866">
        <v>13</v>
      </c>
      <c r="M1866" s="128" t="s">
        <v>357</v>
      </c>
      <c r="N1866" s="128" t="s">
        <v>3878</v>
      </c>
      <c r="O1866">
        <v>5</v>
      </c>
      <c r="P1866" s="128" t="s">
        <v>831</v>
      </c>
      <c r="Q1866">
        <v>1</v>
      </c>
      <c r="R1866" s="128" t="s">
        <v>28</v>
      </c>
      <c r="S1866">
        <v>2</v>
      </c>
      <c r="T1866" s="128" t="s">
        <v>30</v>
      </c>
      <c r="U1866">
        <v>4.2</v>
      </c>
      <c r="V1866">
        <v>4.3</v>
      </c>
    </row>
    <row r="1867" spans="1:22" x14ac:dyDescent="0.25">
      <c r="A1867" s="128" t="s">
        <v>3731</v>
      </c>
      <c r="B1867">
        <v>8</v>
      </c>
      <c r="C1867">
        <v>2</v>
      </c>
      <c r="D1867">
        <v>13</v>
      </c>
      <c r="E1867" s="128" t="s">
        <v>2448</v>
      </c>
      <c r="F1867" s="128" t="s">
        <v>24</v>
      </c>
      <c r="G1867">
        <v>690</v>
      </c>
      <c r="H1867" s="128" t="s">
        <v>2693</v>
      </c>
      <c r="I1867">
        <v>3601</v>
      </c>
      <c r="J1867" s="128" t="s">
        <v>3302</v>
      </c>
      <c r="K1867">
        <v>8</v>
      </c>
      <c r="L1867">
        <v>13</v>
      </c>
      <c r="M1867" s="128" t="s">
        <v>357</v>
      </c>
      <c r="N1867" s="128" t="s">
        <v>3878</v>
      </c>
      <c r="O1867">
        <v>5</v>
      </c>
      <c r="P1867" s="128" t="s">
        <v>831</v>
      </c>
      <c r="Q1867">
        <v>1</v>
      </c>
      <c r="R1867" s="128" t="s">
        <v>28</v>
      </c>
      <c r="S1867">
        <v>5</v>
      </c>
      <c r="T1867" s="128" t="s">
        <v>33</v>
      </c>
      <c r="U1867">
        <v>2.7</v>
      </c>
      <c r="V1867">
        <v>3.2</v>
      </c>
    </row>
    <row r="1868" spans="1:22" x14ac:dyDescent="0.25">
      <c r="A1868" s="128" t="s">
        <v>3732</v>
      </c>
      <c r="B1868">
        <v>8</v>
      </c>
      <c r="C1868">
        <v>2</v>
      </c>
      <c r="D1868">
        <v>13</v>
      </c>
      <c r="E1868" s="128" t="s">
        <v>2448</v>
      </c>
      <c r="F1868" s="128" t="s">
        <v>24</v>
      </c>
      <c r="G1868">
        <v>690</v>
      </c>
      <c r="H1868" s="128" t="s">
        <v>2693</v>
      </c>
      <c r="I1868">
        <v>3601</v>
      </c>
      <c r="J1868" s="128" t="s">
        <v>3302</v>
      </c>
      <c r="K1868">
        <v>8</v>
      </c>
      <c r="L1868">
        <v>13</v>
      </c>
      <c r="M1868" s="128" t="s">
        <v>357</v>
      </c>
      <c r="N1868" s="128" t="s">
        <v>3878</v>
      </c>
      <c r="O1868">
        <v>5</v>
      </c>
      <c r="P1868" s="128" t="s">
        <v>831</v>
      </c>
      <c r="Q1868">
        <v>1</v>
      </c>
      <c r="R1868" s="128" t="s">
        <v>28</v>
      </c>
      <c r="S1868">
        <v>1</v>
      </c>
      <c r="T1868" s="128" t="s">
        <v>29</v>
      </c>
      <c r="U1868">
        <v>7.7</v>
      </c>
      <c r="V1868">
        <v>5.2</v>
      </c>
    </row>
    <row r="1869" spans="1:22" x14ac:dyDescent="0.25">
      <c r="A1869" s="128" t="s">
        <v>3733</v>
      </c>
      <c r="B1869">
        <v>8</v>
      </c>
      <c r="C1869">
        <v>2</v>
      </c>
      <c r="D1869">
        <v>13</v>
      </c>
      <c r="E1869" s="128" t="s">
        <v>2448</v>
      </c>
      <c r="F1869" s="128" t="s">
        <v>24</v>
      </c>
      <c r="G1869">
        <v>690</v>
      </c>
      <c r="H1869" s="128" t="s">
        <v>2693</v>
      </c>
      <c r="I1869">
        <v>3601</v>
      </c>
      <c r="J1869" s="128" t="s">
        <v>3302</v>
      </c>
      <c r="K1869">
        <v>8</v>
      </c>
      <c r="L1869">
        <v>13</v>
      </c>
      <c r="M1869" s="128" t="s">
        <v>357</v>
      </c>
      <c r="N1869" s="128" t="s">
        <v>3878</v>
      </c>
      <c r="O1869">
        <v>5</v>
      </c>
      <c r="P1869" s="128" t="s">
        <v>831</v>
      </c>
      <c r="Q1869">
        <v>1</v>
      </c>
      <c r="R1869" s="128" t="s">
        <v>28</v>
      </c>
      <c r="S1869">
        <v>7</v>
      </c>
      <c r="T1869" s="128" t="s">
        <v>35</v>
      </c>
      <c r="U1869">
        <v>22.8</v>
      </c>
      <c r="V1869">
        <v>16.899999999999999</v>
      </c>
    </row>
    <row r="1870" spans="1:22" x14ac:dyDescent="0.25">
      <c r="A1870" s="128" t="s">
        <v>3734</v>
      </c>
      <c r="B1870">
        <v>8</v>
      </c>
      <c r="C1870">
        <v>2</v>
      </c>
      <c r="D1870">
        <v>13</v>
      </c>
      <c r="E1870" s="128" t="s">
        <v>2448</v>
      </c>
      <c r="F1870" s="128" t="s">
        <v>24</v>
      </c>
      <c r="G1870">
        <v>690</v>
      </c>
      <c r="H1870" s="128" t="s">
        <v>2693</v>
      </c>
      <c r="I1870">
        <v>3601</v>
      </c>
      <c r="J1870" s="128" t="s">
        <v>3302</v>
      </c>
      <c r="K1870">
        <v>8</v>
      </c>
      <c r="L1870">
        <v>13</v>
      </c>
      <c r="M1870" s="128" t="s">
        <v>357</v>
      </c>
      <c r="N1870" s="128" t="s">
        <v>3878</v>
      </c>
      <c r="O1870">
        <v>5</v>
      </c>
      <c r="P1870" s="128" t="s">
        <v>831</v>
      </c>
      <c r="Q1870">
        <v>1</v>
      </c>
      <c r="R1870" s="128" t="s">
        <v>28</v>
      </c>
      <c r="S1870">
        <v>8</v>
      </c>
      <c r="T1870" s="128" t="s">
        <v>36</v>
      </c>
      <c r="U1870">
        <v>28.4</v>
      </c>
      <c r="V1870">
        <v>20.2</v>
      </c>
    </row>
    <row r="1871" spans="1:22" x14ac:dyDescent="0.25">
      <c r="A1871" s="128" t="s">
        <v>3735</v>
      </c>
      <c r="B1871">
        <v>9</v>
      </c>
      <c r="C1871">
        <v>3</v>
      </c>
      <c r="D1871">
        <v>13</v>
      </c>
      <c r="E1871" s="128" t="s">
        <v>2448</v>
      </c>
      <c r="F1871" s="128" t="s">
        <v>24</v>
      </c>
      <c r="G1871">
        <v>690</v>
      </c>
      <c r="H1871" s="128" t="s">
        <v>2693</v>
      </c>
      <c r="I1871">
        <v>3601</v>
      </c>
      <c r="J1871" s="128" t="s">
        <v>3302</v>
      </c>
      <c r="K1871">
        <v>8</v>
      </c>
      <c r="L1871">
        <v>13</v>
      </c>
      <c r="M1871" s="128" t="s">
        <v>357</v>
      </c>
      <c r="N1871" s="128" t="s">
        <v>3878</v>
      </c>
      <c r="O1871">
        <v>5</v>
      </c>
      <c r="P1871" s="128" t="s">
        <v>831</v>
      </c>
      <c r="Q1871">
        <v>1</v>
      </c>
      <c r="R1871" s="128" t="s">
        <v>28</v>
      </c>
      <c r="S1871">
        <v>3</v>
      </c>
      <c r="T1871" s="128" t="s">
        <v>31</v>
      </c>
      <c r="U1871">
        <v>4.3</v>
      </c>
      <c r="V1871">
        <v>3.6</v>
      </c>
    </row>
    <row r="1872" spans="1:22" x14ac:dyDescent="0.25">
      <c r="A1872" s="128" t="s">
        <v>3736</v>
      </c>
      <c r="B1872">
        <v>9</v>
      </c>
      <c r="C1872">
        <v>3</v>
      </c>
      <c r="D1872">
        <v>13</v>
      </c>
      <c r="E1872" s="128" t="s">
        <v>2448</v>
      </c>
      <c r="F1872" s="128" t="s">
        <v>24</v>
      </c>
      <c r="G1872">
        <v>690</v>
      </c>
      <c r="H1872" s="128" t="s">
        <v>2693</v>
      </c>
      <c r="I1872">
        <v>3601</v>
      </c>
      <c r="J1872" s="128" t="s">
        <v>3302</v>
      </c>
      <c r="K1872">
        <v>8</v>
      </c>
      <c r="L1872">
        <v>13</v>
      </c>
      <c r="M1872" s="128" t="s">
        <v>357</v>
      </c>
      <c r="N1872" s="128" t="s">
        <v>3878</v>
      </c>
      <c r="O1872">
        <v>5</v>
      </c>
      <c r="P1872" s="128" t="s">
        <v>831</v>
      </c>
      <c r="Q1872">
        <v>1</v>
      </c>
      <c r="R1872" s="128" t="s">
        <v>28</v>
      </c>
      <c r="S1872">
        <v>4</v>
      </c>
      <c r="T1872" s="128" t="s">
        <v>32</v>
      </c>
      <c r="U1872">
        <v>5.7</v>
      </c>
      <c r="V1872">
        <v>4.0999999999999996</v>
      </c>
    </row>
    <row r="1873" spans="1:22" x14ac:dyDescent="0.25">
      <c r="A1873" s="128" t="s">
        <v>3737</v>
      </c>
      <c r="B1873">
        <v>9</v>
      </c>
      <c r="C1873">
        <v>3</v>
      </c>
      <c r="D1873">
        <v>13</v>
      </c>
      <c r="E1873" s="128" t="s">
        <v>2448</v>
      </c>
      <c r="F1873" s="128" t="s">
        <v>24</v>
      </c>
      <c r="G1873">
        <v>690</v>
      </c>
      <c r="H1873" s="128" t="s">
        <v>2693</v>
      </c>
      <c r="I1873">
        <v>3601</v>
      </c>
      <c r="J1873" s="128" t="s">
        <v>3302</v>
      </c>
      <c r="K1873">
        <v>8</v>
      </c>
      <c r="L1873">
        <v>13</v>
      </c>
      <c r="M1873" s="128" t="s">
        <v>357</v>
      </c>
      <c r="N1873" s="128" t="s">
        <v>3878</v>
      </c>
      <c r="O1873">
        <v>5</v>
      </c>
      <c r="P1873" s="128" t="s">
        <v>831</v>
      </c>
      <c r="Q1873">
        <v>1</v>
      </c>
      <c r="R1873" s="128" t="s">
        <v>28</v>
      </c>
      <c r="S1873">
        <v>6</v>
      </c>
      <c r="T1873" s="128" t="s">
        <v>34</v>
      </c>
      <c r="U1873">
        <v>3.9</v>
      </c>
      <c r="V1873">
        <v>3.5</v>
      </c>
    </row>
    <row r="1874" spans="1:22" x14ac:dyDescent="0.25">
      <c r="A1874" s="128" t="s">
        <v>3738</v>
      </c>
      <c r="B1874">
        <v>9</v>
      </c>
      <c r="C1874">
        <v>3</v>
      </c>
      <c r="D1874">
        <v>13</v>
      </c>
      <c r="E1874" s="128" t="s">
        <v>2448</v>
      </c>
      <c r="F1874" s="128" t="s">
        <v>24</v>
      </c>
      <c r="G1874">
        <v>690</v>
      </c>
      <c r="H1874" s="128" t="s">
        <v>2693</v>
      </c>
      <c r="I1874">
        <v>3601</v>
      </c>
      <c r="J1874" s="128" t="s">
        <v>3302</v>
      </c>
      <c r="K1874">
        <v>8</v>
      </c>
      <c r="L1874">
        <v>13</v>
      </c>
      <c r="M1874" s="128" t="s">
        <v>357</v>
      </c>
      <c r="N1874" s="128" t="s">
        <v>3878</v>
      </c>
      <c r="O1874">
        <v>5</v>
      </c>
      <c r="P1874" s="128" t="s">
        <v>831</v>
      </c>
      <c r="Q1874">
        <v>1</v>
      </c>
      <c r="R1874" s="128" t="s">
        <v>28</v>
      </c>
      <c r="S1874">
        <v>2</v>
      </c>
      <c r="T1874" s="128" t="s">
        <v>30</v>
      </c>
      <c r="U1874">
        <v>4.2</v>
      </c>
      <c r="V1874">
        <v>4.3</v>
      </c>
    </row>
    <row r="1875" spans="1:22" x14ac:dyDescent="0.25">
      <c r="A1875" s="128" t="s">
        <v>3739</v>
      </c>
      <c r="B1875">
        <v>9</v>
      </c>
      <c r="C1875">
        <v>3</v>
      </c>
      <c r="D1875">
        <v>13</v>
      </c>
      <c r="E1875" s="128" t="s">
        <v>2448</v>
      </c>
      <c r="F1875" s="128" t="s">
        <v>24</v>
      </c>
      <c r="G1875">
        <v>690</v>
      </c>
      <c r="H1875" s="128" t="s">
        <v>2693</v>
      </c>
      <c r="I1875">
        <v>3601</v>
      </c>
      <c r="J1875" s="128" t="s">
        <v>3302</v>
      </c>
      <c r="K1875">
        <v>8</v>
      </c>
      <c r="L1875">
        <v>13</v>
      </c>
      <c r="M1875" s="128" t="s">
        <v>357</v>
      </c>
      <c r="N1875" s="128" t="s">
        <v>3878</v>
      </c>
      <c r="O1875">
        <v>5</v>
      </c>
      <c r="P1875" s="128" t="s">
        <v>831</v>
      </c>
      <c r="Q1875">
        <v>1</v>
      </c>
      <c r="R1875" s="128" t="s">
        <v>28</v>
      </c>
      <c r="S1875">
        <v>5</v>
      </c>
      <c r="T1875" s="128" t="s">
        <v>33</v>
      </c>
      <c r="U1875">
        <v>2.7</v>
      </c>
      <c r="V1875">
        <v>3.2</v>
      </c>
    </row>
    <row r="1876" spans="1:22" x14ac:dyDescent="0.25">
      <c r="A1876" s="128" t="s">
        <v>3740</v>
      </c>
      <c r="B1876">
        <v>9</v>
      </c>
      <c r="C1876">
        <v>3</v>
      </c>
      <c r="D1876">
        <v>13</v>
      </c>
      <c r="E1876" s="128" t="s">
        <v>2448</v>
      </c>
      <c r="F1876" s="128" t="s">
        <v>24</v>
      </c>
      <c r="G1876">
        <v>690</v>
      </c>
      <c r="H1876" s="128" t="s">
        <v>2693</v>
      </c>
      <c r="I1876">
        <v>3601</v>
      </c>
      <c r="J1876" s="128" t="s">
        <v>3302</v>
      </c>
      <c r="K1876">
        <v>8</v>
      </c>
      <c r="L1876">
        <v>13</v>
      </c>
      <c r="M1876" s="128" t="s">
        <v>357</v>
      </c>
      <c r="N1876" s="128" t="s">
        <v>3878</v>
      </c>
      <c r="O1876">
        <v>5</v>
      </c>
      <c r="P1876" s="128" t="s">
        <v>831</v>
      </c>
      <c r="Q1876">
        <v>1</v>
      </c>
      <c r="R1876" s="128" t="s">
        <v>28</v>
      </c>
      <c r="S1876">
        <v>1</v>
      </c>
      <c r="T1876" s="128" t="s">
        <v>29</v>
      </c>
      <c r="U1876">
        <v>7.7</v>
      </c>
      <c r="V1876">
        <v>5.2</v>
      </c>
    </row>
    <row r="1877" spans="1:22" x14ac:dyDescent="0.25">
      <c r="A1877" s="128" t="s">
        <v>3741</v>
      </c>
      <c r="B1877">
        <v>9</v>
      </c>
      <c r="C1877">
        <v>3</v>
      </c>
      <c r="D1877">
        <v>13</v>
      </c>
      <c r="E1877" s="128" t="s">
        <v>2448</v>
      </c>
      <c r="F1877" s="128" t="s">
        <v>24</v>
      </c>
      <c r="G1877">
        <v>690</v>
      </c>
      <c r="H1877" s="128" t="s">
        <v>2693</v>
      </c>
      <c r="I1877">
        <v>3601</v>
      </c>
      <c r="J1877" s="128" t="s">
        <v>3302</v>
      </c>
      <c r="K1877">
        <v>8</v>
      </c>
      <c r="L1877">
        <v>13</v>
      </c>
      <c r="M1877" s="128" t="s">
        <v>357</v>
      </c>
      <c r="N1877" s="128" t="s">
        <v>3878</v>
      </c>
      <c r="O1877">
        <v>5</v>
      </c>
      <c r="P1877" s="128" t="s">
        <v>831</v>
      </c>
      <c r="Q1877">
        <v>1</v>
      </c>
      <c r="R1877" s="128" t="s">
        <v>28</v>
      </c>
      <c r="S1877">
        <v>7</v>
      </c>
      <c r="T1877" s="128" t="s">
        <v>35</v>
      </c>
      <c r="U1877">
        <v>22.8</v>
      </c>
      <c r="V1877">
        <v>16.899999999999999</v>
      </c>
    </row>
    <row r="1878" spans="1:22" x14ac:dyDescent="0.25">
      <c r="A1878" s="128" t="s">
        <v>3742</v>
      </c>
      <c r="B1878">
        <v>9</v>
      </c>
      <c r="C1878">
        <v>3</v>
      </c>
      <c r="D1878">
        <v>13</v>
      </c>
      <c r="E1878" s="128" t="s">
        <v>2448</v>
      </c>
      <c r="F1878" s="128" t="s">
        <v>24</v>
      </c>
      <c r="G1878">
        <v>690</v>
      </c>
      <c r="H1878" s="128" t="s">
        <v>2693</v>
      </c>
      <c r="I1878">
        <v>3601</v>
      </c>
      <c r="J1878" s="128" t="s">
        <v>3302</v>
      </c>
      <c r="K1878">
        <v>8</v>
      </c>
      <c r="L1878">
        <v>13</v>
      </c>
      <c r="M1878" s="128" t="s">
        <v>357</v>
      </c>
      <c r="N1878" s="128" t="s">
        <v>3878</v>
      </c>
      <c r="O1878">
        <v>5</v>
      </c>
      <c r="P1878" s="128" t="s">
        <v>831</v>
      </c>
      <c r="Q1878">
        <v>1</v>
      </c>
      <c r="R1878" s="128" t="s">
        <v>28</v>
      </c>
      <c r="S1878">
        <v>8</v>
      </c>
      <c r="T1878" s="128" t="s">
        <v>36</v>
      </c>
      <c r="U1878">
        <v>28.4</v>
      </c>
      <c r="V1878">
        <v>20.2</v>
      </c>
    </row>
    <row r="1879" spans="1:22" x14ac:dyDescent="0.25">
      <c r="A1879" s="128" t="s">
        <v>2694</v>
      </c>
      <c r="B1879">
        <v>10</v>
      </c>
      <c r="C1879">
        <v>4</v>
      </c>
      <c r="D1879">
        <v>13</v>
      </c>
      <c r="E1879" s="128" t="s">
        <v>2451</v>
      </c>
      <c r="F1879" s="128" t="s">
        <v>24</v>
      </c>
      <c r="G1879">
        <v>692</v>
      </c>
      <c r="H1879" s="128" t="s">
        <v>2695</v>
      </c>
      <c r="I1879">
        <v>1885</v>
      </c>
      <c r="J1879" s="128" t="s">
        <v>177</v>
      </c>
      <c r="K1879">
        <v>8</v>
      </c>
      <c r="L1879">
        <v>13</v>
      </c>
      <c r="M1879" s="128" t="s">
        <v>357</v>
      </c>
      <c r="N1879" s="128" t="s">
        <v>3878</v>
      </c>
      <c r="O1879">
        <v>5</v>
      </c>
      <c r="P1879" s="128" t="s">
        <v>831</v>
      </c>
      <c r="Q1879">
        <v>1</v>
      </c>
      <c r="R1879" s="128" t="s">
        <v>28</v>
      </c>
      <c r="S1879">
        <v>3</v>
      </c>
      <c r="T1879" s="128" t="s">
        <v>31</v>
      </c>
      <c r="U1879">
        <v>4.7</v>
      </c>
      <c r="V1879">
        <v>3.7</v>
      </c>
    </row>
    <row r="1880" spans="1:22" x14ac:dyDescent="0.25">
      <c r="A1880" s="128" t="s">
        <v>2696</v>
      </c>
      <c r="B1880">
        <v>10</v>
      </c>
      <c r="C1880">
        <v>4</v>
      </c>
      <c r="D1880">
        <v>13</v>
      </c>
      <c r="E1880" s="128" t="s">
        <v>2451</v>
      </c>
      <c r="F1880" s="128" t="s">
        <v>24</v>
      </c>
      <c r="G1880">
        <v>692</v>
      </c>
      <c r="H1880" s="128" t="s">
        <v>2695</v>
      </c>
      <c r="I1880">
        <v>1885</v>
      </c>
      <c r="J1880" s="128" t="s">
        <v>177</v>
      </c>
      <c r="K1880">
        <v>8</v>
      </c>
      <c r="L1880">
        <v>13</v>
      </c>
      <c r="M1880" s="128" t="s">
        <v>357</v>
      </c>
      <c r="N1880" s="128" t="s">
        <v>3878</v>
      </c>
      <c r="O1880">
        <v>5</v>
      </c>
      <c r="P1880" s="128" t="s">
        <v>831</v>
      </c>
      <c r="Q1880">
        <v>1</v>
      </c>
      <c r="R1880" s="128" t="s">
        <v>28</v>
      </c>
      <c r="S1880">
        <v>4</v>
      </c>
      <c r="T1880" s="128" t="s">
        <v>32</v>
      </c>
      <c r="U1880">
        <v>6</v>
      </c>
      <c r="V1880">
        <v>4.3</v>
      </c>
    </row>
    <row r="1881" spans="1:22" x14ac:dyDescent="0.25">
      <c r="A1881" s="128" t="s">
        <v>2697</v>
      </c>
      <c r="B1881">
        <v>10</v>
      </c>
      <c r="C1881">
        <v>4</v>
      </c>
      <c r="D1881">
        <v>13</v>
      </c>
      <c r="E1881" s="128" t="s">
        <v>2451</v>
      </c>
      <c r="F1881" s="128" t="s">
        <v>24</v>
      </c>
      <c r="G1881">
        <v>692</v>
      </c>
      <c r="H1881" s="128" t="s">
        <v>2695</v>
      </c>
      <c r="I1881">
        <v>1885</v>
      </c>
      <c r="J1881" s="128" t="s">
        <v>177</v>
      </c>
      <c r="K1881">
        <v>8</v>
      </c>
      <c r="L1881">
        <v>13</v>
      </c>
      <c r="M1881" s="128" t="s">
        <v>357</v>
      </c>
      <c r="N1881" s="128" t="s">
        <v>3878</v>
      </c>
      <c r="O1881">
        <v>5</v>
      </c>
      <c r="P1881" s="128" t="s">
        <v>831</v>
      </c>
      <c r="Q1881">
        <v>1</v>
      </c>
      <c r="R1881" s="128" t="s">
        <v>28</v>
      </c>
      <c r="S1881">
        <v>6</v>
      </c>
      <c r="T1881" s="128" t="s">
        <v>34</v>
      </c>
      <c r="U1881">
        <v>4</v>
      </c>
      <c r="V1881">
        <v>3.6</v>
      </c>
    </row>
    <row r="1882" spans="1:22" x14ac:dyDescent="0.25">
      <c r="A1882" s="128" t="s">
        <v>2698</v>
      </c>
      <c r="B1882">
        <v>10</v>
      </c>
      <c r="C1882">
        <v>4</v>
      </c>
      <c r="D1882">
        <v>13</v>
      </c>
      <c r="E1882" s="128" t="s">
        <v>2451</v>
      </c>
      <c r="F1882" s="128" t="s">
        <v>24</v>
      </c>
      <c r="G1882">
        <v>692</v>
      </c>
      <c r="H1882" s="128" t="s">
        <v>2695</v>
      </c>
      <c r="I1882">
        <v>1885</v>
      </c>
      <c r="J1882" s="128" t="s">
        <v>177</v>
      </c>
      <c r="K1882">
        <v>8</v>
      </c>
      <c r="L1882">
        <v>13</v>
      </c>
      <c r="M1882" s="128" t="s">
        <v>357</v>
      </c>
      <c r="N1882" s="128" t="s">
        <v>3878</v>
      </c>
      <c r="O1882">
        <v>5</v>
      </c>
      <c r="P1882" s="128" t="s">
        <v>831</v>
      </c>
      <c r="Q1882">
        <v>1</v>
      </c>
      <c r="R1882" s="128" t="s">
        <v>28</v>
      </c>
      <c r="S1882">
        <v>2</v>
      </c>
      <c r="T1882" s="128" t="s">
        <v>30</v>
      </c>
      <c r="U1882">
        <v>4.8</v>
      </c>
      <c r="V1882">
        <v>4.5999999999999996</v>
      </c>
    </row>
    <row r="1883" spans="1:22" x14ac:dyDescent="0.25">
      <c r="A1883" s="128" t="s">
        <v>2699</v>
      </c>
      <c r="B1883">
        <v>10</v>
      </c>
      <c r="C1883">
        <v>4</v>
      </c>
      <c r="D1883">
        <v>13</v>
      </c>
      <c r="E1883" s="128" t="s">
        <v>2451</v>
      </c>
      <c r="F1883" s="128" t="s">
        <v>24</v>
      </c>
      <c r="G1883">
        <v>692</v>
      </c>
      <c r="H1883" s="128" t="s">
        <v>2695</v>
      </c>
      <c r="I1883">
        <v>1885</v>
      </c>
      <c r="J1883" s="128" t="s">
        <v>177</v>
      </c>
      <c r="K1883">
        <v>8</v>
      </c>
      <c r="L1883">
        <v>13</v>
      </c>
      <c r="M1883" s="128" t="s">
        <v>357</v>
      </c>
      <c r="N1883" s="128" t="s">
        <v>3878</v>
      </c>
      <c r="O1883">
        <v>5</v>
      </c>
      <c r="P1883" s="128" t="s">
        <v>831</v>
      </c>
      <c r="Q1883">
        <v>1</v>
      </c>
      <c r="R1883" s="128" t="s">
        <v>28</v>
      </c>
      <c r="S1883">
        <v>5</v>
      </c>
      <c r="T1883" s="128" t="s">
        <v>33</v>
      </c>
      <c r="U1883">
        <v>3.3</v>
      </c>
      <c r="V1883">
        <v>3.5</v>
      </c>
    </row>
    <row r="1884" spans="1:22" x14ac:dyDescent="0.25">
      <c r="A1884" s="128" t="s">
        <v>2700</v>
      </c>
      <c r="B1884">
        <v>10</v>
      </c>
      <c r="C1884">
        <v>4</v>
      </c>
      <c r="D1884">
        <v>13</v>
      </c>
      <c r="E1884" s="128" t="s">
        <v>2451</v>
      </c>
      <c r="F1884" s="128" t="s">
        <v>24</v>
      </c>
      <c r="G1884">
        <v>692</v>
      </c>
      <c r="H1884" s="128" t="s">
        <v>2695</v>
      </c>
      <c r="I1884">
        <v>1885</v>
      </c>
      <c r="J1884" s="128" t="s">
        <v>177</v>
      </c>
      <c r="K1884">
        <v>8</v>
      </c>
      <c r="L1884">
        <v>13</v>
      </c>
      <c r="M1884" s="128" t="s">
        <v>357</v>
      </c>
      <c r="N1884" s="128" t="s">
        <v>3878</v>
      </c>
      <c r="O1884">
        <v>5</v>
      </c>
      <c r="P1884" s="128" t="s">
        <v>831</v>
      </c>
      <c r="Q1884">
        <v>1</v>
      </c>
      <c r="R1884" s="128" t="s">
        <v>28</v>
      </c>
      <c r="S1884">
        <v>1</v>
      </c>
      <c r="T1884" s="128" t="s">
        <v>29</v>
      </c>
      <c r="U1884">
        <v>8.9</v>
      </c>
      <c r="V1884">
        <v>5.5</v>
      </c>
    </row>
    <row r="1885" spans="1:22" x14ac:dyDescent="0.25">
      <c r="A1885" s="128" t="s">
        <v>2701</v>
      </c>
      <c r="B1885">
        <v>10</v>
      </c>
      <c r="C1885">
        <v>4</v>
      </c>
      <c r="D1885">
        <v>13</v>
      </c>
      <c r="E1885" s="128" t="s">
        <v>2451</v>
      </c>
      <c r="F1885" s="128" t="s">
        <v>24</v>
      </c>
      <c r="G1885">
        <v>692</v>
      </c>
      <c r="H1885" s="128" t="s">
        <v>2695</v>
      </c>
      <c r="I1885">
        <v>1885</v>
      </c>
      <c r="J1885" s="128" t="s">
        <v>177</v>
      </c>
      <c r="K1885">
        <v>8</v>
      </c>
      <c r="L1885">
        <v>13</v>
      </c>
      <c r="M1885" s="128" t="s">
        <v>357</v>
      </c>
      <c r="N1885" s="128" t="s">
        <v>3878</v>
      </c>
      <c r="O1885">
        <v>5</v>
      </c>
      <c r="P1885" s="128" t="s">
        <v>831</v>
      </c>
      <c r="Q1885">
        <v>1</v>
      </c>
      <c r="R1885" s="128" t="s">
        <v>28</v>
      </c>
      <c r="S1885">
        <v>7</v>
      </c>
      <c r="T1885" s="128" t="s">
        <v>35</v>
      </c>
      <c r="U1885">
        <v>25.6</v>
      </c>
      <c r="V1885">
        <v>18.100000000000001</v>
      </c>
    </row>
    <row r="1886" spans="1:22" x14ac:dyDescent="0.25">
      <c r="A1886" s="128" t="s">
        <v>2702</v>
      </c>
      <c r="B1886">
        <v>10</v>
      </c>
      <c r="C1886">
        <v>4</v>
      </c>
      <c r="D1886">
        <v>13</v>
      </c>
      <c r="E1886" s="128" t="s">
        <v>2451</v>
      </c>
      <c r="F1886" s="128" t="s">
        <v>24</v>
      </c>
      <c r="G1886">
        <v>692</v>
      </c>
      <c r="H1886" s="128" t="s">
        <v>2695</v>
      </c>
      <c r="I1886">
        <v>1885</v>
      </c>
      <c r="J1886" s="128" t="s">
        <v>177</v>
      </c>
      <c r="K1886">
        <v>8</v>
      </c>
      <c r="L1886">
        <v>13</v>
      </c>
      <c r="M1886" s="128" t="s">
        <v>357</v>
      </c>
      <c r="N1886" s="128" t="s">
        <v>3878</v>
      </c>
      <c r="O1886">
        <v>5</v>
      </c>
      <c r="P1886" s="128" t="s">
        <v>831</v>
      </c>
      <c r="Q1886">
        <v>1</v>
      </c>
      <c r="R1886" s="128" t="s">
        <v>28</v>
      </c>
      <c r="S1886">
        <v>8</v>
      </c>
      <c r="T1886" s="128" t="s">
        <v>36</v>
      </c>
      <c r="U1886">
        <v>31.6</v>
      </c>
      <c r="V1886">
        <v>21.6</v>
      </c>
    </row>
    <row r="1887" spans="1:22" x14ac:dyDescent="0.25">
      <c r="A1887" s="128" t="s">
        <v>2703</v>
      </c>
      <c r="B1887">
        <v>10</v>
      </c>
      <c r="C1887">
        <v>4</v>
      </c>
      <c r="D1887">
        <v>13</v>
      </c>
      <c r="E1887" s="128" t="s">
        <v>2451</v>
      </c>
      <c r="F1887" s="128" t="s">
        <v>24</v>
      </c>
      <c r="G1887">
        <v>691</v>
      </c>
      <c r="H1887" s="128" t="s">
        <v>2704</v>
      </c>
      <c r="I1887">
        <v>1712</v>
      </c>
      <c r="J1887" s="128" t="s">
        <v>179</v>
      </c>
      <c r="K1887">
        <v>8</v>
      </c>
      <c r="L1887">
        <v>13</v>
      </c>
      <c r="M1887" s="128" t="s">
        <v>357</v>
      </c>
      <c r="N1887" s="128" t="s">
        <v>3878</v>
      </c>
      <c r="O1887">
        <v>5</v>
      </c>
      <c r="P1887" s="128" t="s">
        <v>831</v>
      </c>
      <c r="Q1887">
        <v>1</v>
      </c>
      <c r="R1887" s="128" t="s">
        <v>28</v>
      </c>
      <c r="S1887">
        <v>3</v>
      </c>
      <c r="T1887" s="128" t="s">
        <v>31</v>
      </c>
      <c r="U1887">
        <v>3.9</v>
      </c>
      <c r="V1887">
        <v>3.4</v>
      </c>
    </row>
    <row r="1888" spans="1:22" x14ac:dyDescent="0.25">
      <c r="A1888" s="128" t="s">
        <v>2705</v>
      </c>
      <c r="B1888">
        <v>10</v>
      </c>
      <c r="C1888">
        <v>4</v>
      </c>
      <c r="D1888">
        <v>13</v>
      </c>
      <c r="E1888" s="128" t="s">
        <v>2451</v>
      </c>
      <c r="F1888" s="128" t="s">
        <v>24</v>
      </c>
      <c r="G1888">
        <v>691</v>
      </c>
      <c r="H1888" s="128" t="s">
        <v>2704</v>
      </c>
      <c r="I1888">
        <v>1712</v>
      </c>
      <c r="J1888" s="128" t="s">
        <v>179</v>
      </c>
      <c r="K1888">
        <v>8</v>
      </c>
      <c r="L1888">
        <v>13</v>
      </c>
      <c r="M1888" s="128" t="s">
        <v>357</v>
      </c>
      <c r="N1888" s="128" t="s">
        <v>3878</v>
      </c>
      <c r="O1888">
        <v>5</v>
      </c>
      <c r="P1888" s="128" t="s">
        <v>831</v>
      </c>
      <c r="Q1888">
        <v>1</v>
      </c>
      <c r="R1888" s="128" t="s">
        <v>28</v>
      </c>
      <c r="S1888">
        <v>4</v>
      </c>
      <c r="T1888" s="128" t="s">
        <v>32</v>
      </c>
      <c r="U1888">
        <v>5.3</v>
      </c>
      <c r="V1888">
        <v>4</v>
      </c>
    </row>
    <row r="1889" spans="1:22" x14ac:dyDescent="0.25">
      <c r="A1889" s="128" t="s">
        <v>2706</v>
      </c>
      <c r="B1889">
        <v>10</v>
      </c>
      <c r="C1889">
        <v>4</v>
      </c>
      <c r="D1889">
        <v>13</v>
      </c>
      <c r="E1889" s="128" t="s">
        <v>2451</v>
      </c>
      <c r="F1889" s="128" t="s">
        <v>24</v>
      </c>
      <c r="G1889">
        <v>691</v>
      </c>
      <c r="H1889" s="128" t="s">
        <v>2704</v>
      </c>
      <c r="I1889">
        <v>1712</v>
      </c>
      <c r="J1889" s="128" t="s">
        <v>179</v>
      </c>
      <c r="K1889">
        <v>8</v>
      </c>
      <c r="L1889">
        <v>13</v>
      </c>
      <c r="M1889" s="128" t="s">
        <v>357</v>
      </c>
      <c r="N1889" s="128" t="s">
        <v>3878</v>
      </c>
      <c r="O1889">
        <v>5</v>
      </c>
      <c r="P1889" s="128" t="s">
        <v>831</v>
      </c>
      <c r="Q1889">
        <v>1</v>
      </c>
      <c r="R1889" s="128" t="s">
        <v>28</v>
      </c>
      <c r="S1889">
        <v>6</v>
      </c>
      <c r="T1889" s="128" t="s">
        <v>34</v>
      </c>
      <c r="U1889">
        <v>3.7</v>
      </c>
      <c r="V1889">
        <v>3.3</v>
      </c>
    </row>
    <row r="1890" spans="1:22" x14ac:dyDescent="0.25">
      <c r="A1890" s="128" t="s">
        <v>2707</v>
      </c>
      <c r="B1890">
        <v>10</v>
      </c>
      <c r="C1890">
        <v>4</v>
      </c>
      <c r="D1890">
        <v>13</v>
      </c>
      <c r="E1890" s="128" t="s">
        <v>2451</v>
      </c>
      <c r="F1890" s="128" t="s">
        <v>24</v>
      </c>
      <c r="G1890">
        <v>691</v>
      </c>
      <c r="H1890" s="128" t="s">
        <v>2704</v>
      </c>
      <c r="I1890">
        <v>1712</v>
      </c>
      <c r="J1890" s="128" t="s">
        <v>179</v>
      </c>
      <c r="K1890">
        <v>8</v>
      </c>
      <c r="L1890">
        <v>13</v>
      </c>
      <c r="M1890" s="128" t="s">
        <v>357</v>
      </c>
      <c r="N1890" s="128" t="s">
        <v>3878</v>
      </c>
      <c r="O1890">
        <v>5</v>
      </c>
      <c r="P1890" s="128" t="s">
        <v>831</v>
      </c>
      <c r="Q1890">
        <v>1</v>
      </c>
      <c r="R1890" s="128" t="s">
        <v>28</v>
      </c>
      <c r="S1890">
        <v>2</v>
      </c>
      <c r="T1890" s="128" t="s">
        <v>30</v>
      </c>
      <c r="U1890">
        <v>3.6</v>
      </c>
      <c r="V1890">
        <v>3.7</v>
      </c>
    </row>
    <row r="1891" spans="1:22" x14ac:dyDescent="0.25">
      <c r="A1891" s="128" t="s">
        <v>2708</v>
      </c>
      <c r="B1891">
        <v>10</v>
      </c>
      <c r="C1891">
        <v>4</v>
      </c>
      <c r="D1891">
        <v>13</v>
      </c>
      <c r="E1891" s="128" t="s">
        <v>2451</v>
      </c>
      <c r="F1891" s="128" t="s">
        <v>24</v>
      </c>
      <c r="G1891">
        <v>691</v>
      </c>
      <c r="H1891" s="128" t="s">
        <v>2704</v>
      </c>
      <c r="I1891">
        <v>1712</v>
      </c>
      <c r="J1891" s="128" t="s">
        <v>179</v>
      </c>
      <c r="K1891">
        <v>8</v>
      </c>
      <c r="L1891">
        <v>13</v>
      </c>
      <c r="M1891" s="128" t="s">
        <v>357</v>
      </c>
      <c r="N1891" s="128" t="s">
        <v>3878</v>
      </c>
      <c r="O1891">
        <v>5</v>
      </c>
      <c r="P1891" s="128" t="s">
        <v>831</v>
      </c>
      <c r="Q1891">
        <v>1</v>
      </c>
      <c r="R1891" s="128" t="s">
        <v>28</v>
      </c>
      <c r="S1891">
        <v>5</v>
      </c>
      <c r="T1891" s="128" t="s">
        <v>33</v>
      </c>
      <c r="U1891">
        <v>2.1</v>
      </c>
      <c r="V1891">
        <v>2.7</v>
      </c>
    </row>
    <row r="1892" spans="1:22" x14ac:dyDescent="0.25">
      <c r="A1892" s="128" t="s">
        <v>2709</v>
      </c>
      <c r="B1892">
        <v>10</v>
      </c>
      <c r="C1892">
        <v>4</v>
      </c>
      <c r="D1892">
        <v>13</v>
      </c>
      <c r="E1892" s="128" t="s">
        <v>2451</v>
      </c>
      <c r="F1892" s="128" t="s">
        <v>24</v>
      </c>
      <c r="G1892">
        <v>691</v>
      </c>
      <c r="H1892" s="128" t="s">
        <v>2704</v>
      </c>
      <c r="I1892">
        <v>1712</v>
      </c>
      <c r="J1892" s="128" t="s">
        <v>179</v>
      </c>
      <c r="K1892">
        <v>8</v>
      </c>
      <c r="L1892">
        <v>13</v>
      </c>
      <c r="M1892" s="128" t="s">
        <v>357</v>
      </c>
      <c r="N1892" s="128" t="s">
        <v>3878</v>
      </c>
      <c r="O1892">
        <v>5</v>
      </c>
      <c r="P1892" s="128" t="s">
        <v>831</v>
      </c>
      <c r="Q1892">
        <v>1</v>
      </c>
      <c r="R1892" s="128" t="s">
        <v>28</v>
      </c>
      <c r="S1892">
        <v>1</v>
      </c>
      <c r="T1892" s="128" t="s">
        <v>29</v>
      </c>
      <c r="U1892">
        <v>6.5</v>
      </c>
      <c r="V1892">
        <v>4.5999999999999996</v>
      </c>
    </row>
    <row r="1893" spans="1:22" x14ac:dyDescent="0.25">
      <c r="A1893" s="128" t="s">
        <v>2710</v>
      </c>
      <c r="B1893">
        <v>10</v>
      </c>
      <c r="C1893">
        <v>4</v>
      </c>
      <c r="D1893">
        <v>13</v>
      </c>
      <c r="E1893" s="128" t="s">
        <v>2451</v>
      </c>
      <c r="F1893" s="128" t="s">
        <v>24</v>
      </c>
      <c r="G1893">
        <v>691</v>
      </c>
      <c r="H1893" s="128" t="s">
        <v>2704</v>
      </c>
      <c r="I1893">
        <v>1712</v>
      </c>
      <c r="J1893" s="128" t="s">
        <v>179</v>
      </c>
      <c r="K1893">
        <v>8</v>
      </c>
      <c r="L1893">
        <v>13</v>
      </c>
      <c r="M1893" s="128" t="s">
        <v>357</v>
      </c>
      <c r="N1893" s="128" t="s">
        <v>3878</v>
      </c>
      <c r="O1893">
        <v>5</v>
      </c>
      <c r="P1893" s="128" t="s">
        <v>831</v>
      </c>
      <c r="Q1893">
        <v>1</v>
      </c>
      <c r="R1893" s="128" t="s">
        <v>28</v>
      </c>
      <c r="S1893">
        <v>7</v>
      </c>
      <c r="T1893" s="128" t="s">
        <v>35</v>
      </c>
      <c r="U1893">
        <v>19.7</v>
      </c>
      <c r="V1893">
        <v>14.9</v>
      </c>
    </row>
    <row r="1894" spans="1:22" x14ac:dyDescent="0.25">
      <c r="A1894" s="128" t="s">
        <v>2711</v>
      </c>
      <c r="B1894">
        <v>10</v>
      </c>
      <c r="C1894">
        <v>4</v>
      </c>
      <c r="D1894">
        <v>13</v>
      </c>
      <c r="E1894" s="128" t="s">
        <v>2451</v>
      </c>
      <c r="F1894" s="128" t="s">
        <v>24</v>
      </c>
      <c r="G1894">
        <v>691</v>
      </c>
      <c r="H1894" s="128" t="s">
        <v>2704</v>
      </c>
      <c r="I1894">
        <v>1712</v>
      </c>
      <c r="J1894" s="128" t="s">
        <v>179</v>
      </c>
      <c r="K1894">
        <v>8</v>
      </c>
      <c r="L1894">
        <v>13</v>
      </c>
      <c r="M1894" s="128" t="s">
        <v>357</v>
      </c>
      <c r="N1894" s="128" t="s">
        <v>3878</v>
      </c>
      <c r="O1894">
        <v>5</v>
      </c>
      <c r="P1894" s="128" t="s">
        <v>831</v>
      </c>
      <c r="Q1894">
        <v>1</v>
      </c>
      <c r="R1894" s="128" t="s">
        <v>28</v>
      </c>
      <c r="S1894">
        <v>8</v>
      </c>
      <c r="T1894" s="128" t="s">
        <v>36</v>
      </c>
      <c r="U1894">
        <v>25</v>
      </c>
      <c r="V1894">
        <v>17.899999999999999</v>
      </c>
    </row>
    <row r="1895" spans="1:22" x14ac:dyDescent="0.25">
      <c r="A1895" s="128" t="s">
        <v>2712</v>
      </c>
      <c r="B1895">
        <v>11</v>
      </c>
      <c r="C1895">
        <v>5</v>
      </c>
      <c r="D1895">
        <v>13</v>
      </c>
      <c r="E1895" s="128" t="s">
        <v>2451</v>
      </c>
      <c r="F1895" s="128" t="s">
        <v>24</v>
      </c>
      <c r="G1895">
        <v>692</v>
      </c>
      <c r="H1895" s="128" t="s">
        <v>2695</v>
      </c>
      <c r="I1895">
        <v>1885</v>
      </c>
      <c r="J1895" s="128" t="s">
        <v>177</v>
      </c>
      <c r="K1895">
        <v>8</v>
      </c>
      <c r="L1895">
        <v>13</v>
      </c>
      <c r="M1895" s="128" t="s">
        <v>357</v>
      </c>
      <c r="N1895" s="128" t="s">
        <v>3878</v>
      </c>
      <c r="O1895">
        <v>5</v>
      </c>
      <c r="P1895" s="128" t="s">
        <v>831</v>
      </c>
      <c r="Q1895">
        <v>1</v>
      </c>
      <c r="R1895" s="128" t="s">
        <v>28</v>
      </c>
      <c r="S1895">
        <v>3</v>
      </c>
      <c r="T1895" s="128" t="s">
        <v>31</v>
      </c>
      <c r="U1895">
        <v>4.7</v>
      </c>
      <c r="V1895">
        <v>3.7</v>
      </c>
    </row>
    <row r="1896" spans="1:22" x14ac:dyDescent="0.25">
      <c r="A1896" s="128" t="s">
        <v>2713</v>
      </c>
      <c r="B1896">
        <v>11</v>
      </c>
      <c r="C1896">
        <v>5</v>
      </c>
      <c r="D1896">
        <v>13</v>
      </c>
      <c r="E1896" s="128" t="s">
        <v>2451</v>
      </c>
      <c r="F1896" s="128" t="s">
        <v>24</v>
      </c>
      <c r="G1896">
        <v>692</v>
      </c>
      <c r="H1896" s="128" t="s">
        <v>2695</v>
      </c>
      <c r="I1896">
        <v>1885</v>
      </c>
      <c r="J1896" s="128" t="s">
        <v>177</v>
      </c>
      <c r="K1896">
        <v>8</v>
      </c>
      <c r="L1896">
        <v>13</v>
      </c>
      <c r="M1896" s="128" t="s">
        <v>357</v>
      </c>
      <c r="N1896" s="128" t="s">
        <v>3878</v>
      </c>
      <c r="O1896">
        <v>5</v>
      </c>
      <c r="P1896" s="128" t="s">
        <v>831</v>
      </c>
      <c r="Q1896">
        <v>1</v>
      </c>
      <c r="R1896" s="128" t="s">
        <v>28</v>
      </c>
      <c r="S1896">
        <v>4</v>
      </c>
      <c r="T1896" s="128" t="s">
        <v>32</v>
      </c>
      <c r="U1896">
        <v>6</v>
      </c>
      <c r="V1896">
        <v>4.3</v>
      </c>
    </row>
    <row r="1897" spans="1:22" x14ac:dyDescent="0.25">
      <c r="A1897" s="128" t="s">
        <v>2714</v>
      </c>
      <c r="B1897">
        <v>11</v>
      </c>
      <c r="C1897">
        <v>5</v>
      </c>
      <c r="D1897">
        <v>13</v>
      </c>
      <c r="E1897" s="128" t="s">
        <v>2451</v>
      </c>
      <c r="F1897" s="128" t="s">
        <v>24</v>
      </c>
      <c r="G1897">
        <v>692</v>
      </c>
      <c r="H1897" s="128" t="s">
        <v>2695</v>
      </c>
      <c r="I1897">
        <v>1885</v>
      </c>
      <c r="J1897" s="128" t="s">
        <v>177</v>
      </c>
      <c r="K1897">
        <v>8</v>
      </c>
      <c r="L1897">
        <v>13</v>
      </c>
      <c r="M1897" s="128" t="s">
        <v>357</v>
      </c>
      <c r="N1897" s="128" t="s">
        <v>3878</v>
      </c>
      <c r="O1897">
        <v>5</v>
      </c>
      <c r="P1897" s="128" t="s">
        <v>831</v>
      </c>
      <c r="Q1897">
        <v>1</v>
      </c>
      <c r="R1897" s="128" t="s">
        <v>28</v>
      </c>
      <c r="S1897">
        <v>6</v>
      </c>
      <c r="T1897" s="128" t="s">
        <v>34</v>
      </c>
      <c r="U1897">
        <v>4</v>
      </c>
      <c r="V1897">
        <v>3.6</v>
      </c>
    </row>
    <row r="1898" spans="1:22" x14ac:dyDescent="0.25">
      <c r="A1898" s="128" t="s">
        <v>2715</v>
      </c>
      <c r="B1898">
        <v>11</v>
      </c>
      <c r="C1898">
        <v>5</v>
      </c>
      <c r="D1898">
        <v>13</v>
      </c>
      <c r="E1898" s="128" t="s">
        <v>2451</v>
      </c>
      <c r="F1898" s="128" t="s">
        <v>24</v>
      </c>
      <c r="G1898">
        <v>692</v>
      </c>
      <c r="H1898" s="128" t="s">
        <v>2695</v>
      </c>
      <c r="I1898">
        <v>1885</v>
      </c>
      <c r="J1898" s="128" t="s">
        <v>177</v>
      </c>
      <c r="K1898">
        <v>8</v>
      </c>
      <c r="L1898">
        <v>13</v>
      </c>
      <c r="M1898" s="128" t="s">
        <v>357</v>
      </c>
      <c r="N1898" s="128" t="s">
        <v>3878</v>
      </c>
      <c r="O1898">
        <v>5</v>
      </c>
      <c r="P1898" s="128" t="s">
        <v>831</v>
      </c>
      <c r="Q1898">
        <v>1</v>
      </c>
      <c r="R1898" s="128" t="s">
        <v>28</v>
      </c>
      <c r="S1898">
        <v>2</v>
      </c>
      <c r="T1898" s="128" t="s">
        <v>30</v>
      </c>
      <c r="U1898">
        <v>4.8</v>
      </c>
      <c r="V1898">
        <v>4.5999999999999996</v>
      </c>
    </row>
    <row r="1899" spans="1:22" x14ac:dyDescent="0.25">
      <c r="A1899" s="128" t="s">
        <v>2716</v>
      </c>
      <c r="B1899">
        <v>11</v>
      </c>
      <c r="C1899">
        <v>5</v>
      </c>
      <c r="D1899">
        <v>13</v>
      </c>
      <c r="E1899" s="128" t="s">
        <v>2451</v>
      </c>
      <c r="F1899" s="128" t="s">
        <v>24</v>
      </c>
      <c r="G1899">
        <v>692</v>
      </c>
      <c r="H1899" s="128" t="s">
        <v>2695</v>
      </c>
      <c r="I1899">
        <v>1885</v>
      </c>
      <c r="J1899" s="128" t="s">
        <v>177</v>
      </c>
      <c r="K1899">
        <v>8</v>
      </c>
      <c r="L1899">
        <v>13</v>
      </c>
      <c r="M1899" s="128" t="s">
        <v>357</v>
      </c>
      <c r="N1899" s="128" t="s">
        <v>3878</v>
      </c>
      <c r="O1899">
        <v>5</v>
      </c>
      <c r="P1899" s="128" t="s">
        <v>831</v>
      </c>
      <c r="Q1899">
        <v>1</v>
      </c>
      <c r="R1899" s="128" t="s">
        <v>28</v>
      </c>
      <c r="S1899">
        <v>5</v>
      </c>
      <c r="T1899" s="128" t="s">
        <v>33</v>
      </c>
      <c r="U1899">
        <v>3.3</v>
      </c>
      <c r="V1899">
        <v>3.5</v>
      </c>
    </row>
    <row r="1900" spans="1:22" x14ac:dyDescent="0.25">
      <c r="A1900" s="128" t="s">
        <v>2717</v>
      </c>
      <c r="B1900">
        <v>11</v>
      </c>
      <c r="C1900">
        <v>5</v>
      </c>
      <c r="D1900">
        <v>13</v>
      </c>
      <c r="E1900" s="128" t="s">
        <v>2451</v>
      </c>
      <c r="F1900" s="128" t="s">
        <v>24</v>
      </c>
      <c r="G1900">
        <v>692</v>
      </c>
      <c r="H1900" s="128" t="s">
        <v>2695</v>
      </c>
      <c r="I1900">
        <v>1885</v>
      </c>
      <c r="J1900" s="128" t="s">
        <v>177</v>
      </c>
      <c r="K1900">
        <v>8</v>
      </c>
      <c r="L1900">
        <v>13</v>
      </c>
      <c r="M1900" s="128" t="s">
        <v>357</v>
      </c>
      <c r="N1900" s="128" t="s">
        <v>3878</v>
      </c>
      <c r="O1900">
        <v>5</v>
      </c>
      <c r="P1900" s="128" t="s">
        <v>831</v>
      </c>
      <c r="Q1900">
        <v>1</v>
      </c>
      <c r="R1900" s="128" t="s">
        <v>28</v>
      </c>
      <c r="S1900">
        <v>1</v>
      </c>
      <c r="T1900" s="128" t="s">
        <v>29</v>
      </c>
      <c r="U1900">
        <v>8.9</v>
      </c>
      <c r="V1900">
        <v>5.5</v>
      </c>
    </row>
    <row r="1901" spans="1:22" x14ac:dyDescent="0.25">
      <c r="A1901" s="128" t="s">
        <v>2718</v>
      </c>
      <c r="B1901">
        <v>11</v>
      </c>
      <c r="C1901">
        <v>5</v>
      </c>
      <c r="D1901">
        <v>13</v>
      </c>
      <c r="E1901" s="128" t="s">
        <v>2451</v>
      </c>
      <c r="F1901" s="128" t="s">
        <v>24</v>
      </c>
      <c r="G1901">
        <v>692</v>
      </c>
      <c r="H1901" s="128" t="s">
        <v>2695</v>
      </c>
      <c r="I1901">
        <v>1885</v>
      </c>
      <c r="J1901" s="128" t="s">
        <v>177</v>
      </c>
      <c r="K1901">
        <v>8</v>
      </c>
      <c r="L1901">
        <v>13</v>
      </c>
      <c r="M1901" s="128" t="s">
        <v>357</v>
      </c>
      <c r="N1901" s="128" t="s">
        <v>3878</v>
      </c>
      <c r="O1901">
        <v>5</v>
      </c>
      <c r="P1901" s="128" t="s">
        <v>831</v>
      </c>
      <c r="Q1901">
        <v>1</v>
      </c>
      <c r="R1901" s="128" t="s">
        <v>28</v>
      </c>
      <c r="S1901">
        <v>7</v>
      </c>
      <c r="T1901" s="128" t="s">
        <v>35</v>
      </c>
      <c r="U1901">
        <v>25.6</v>
      </c>
      <c r="V1901">
        <v>18.100000000000001</v>
      </c>
    </row>
    <row r="1902" spans="1:22" x14ac:dyDescent="0.25">
      <c r="A1902" s="128" t="s">
        <v>2719</v>
      </c>
      <c r="B1902">
        <v>11</v>
      </c>
      <c r="C1902">
        <v>5</v>
      </c>
      <c r="D1902">
        <v>13</v>
      </c>
      <c r="E1902" s="128" t="s">
        <v>2451</v>
      </c>
      <c r="F1902" s="128" t="s">
        <v>24</v>
      </c>
      <c r="G1902">
        <v>692</v>
      </c>
      <c r="H1902" s="128" t="s">
        <v>2695</v>
      </c>
      <c r="I1902">
        <v>1885</v>
      </c>
      <c r="J1902" s="128" t="s">
        <v>177</v>
      </c>
      <c r="K1902">
        <v>8</v>
      </c>
      <c r="L1902">
        <v>13</v>
      </c>
      <c r="M1902" s="128" t="s">
        <v>357</v>
      </c>
      <c r="N1902" s="128" t="s">
        <v>3878</v>
      </c>
      <c r="O1902">
        <v>5</v>
      </c>
      <c r="P1902" s="128" t="s">
        <v>831</v>
      </c>
      <c r="Q1902">
        <v>1</v>
      </c>
      <c r="R1902" s="128" t="s">
        <v>28</v>
      </c>
      <c r="S1902">
        <v>8</v>
      </c>
      <c r="T1902" s="128" t="s">
        <v>36</v>
      </c>
      <c r="U1902">
        <v>31.6</v>
      </c>
      <c r="V1902">
        <v>21.6</v>
      </c>
    </row>
    <row r="1903" spans="1:22" x14ac:dyDescent="0.25">
      <c r="A1903" s="128" t="s">
        <v>2720</v>
      </c>
      <c r="B1903">
        <v>11</v>
      </c>
      <c r="C1903">
        <v>5</v>
      </c>
      <c r="D1903">
        <v>13</v>
      </c>
      <c r="E1903" s="128" t="s">
        <v>2451</v>
      </c>
      <c r="F1903" s="128" t="s">
        <v>24</v>
      </c>
      <c r="G1903">
        <v>691</v>
      </c>
      <c r="H1903" s="128" t="s">
        <v>2704</v>
      </c>
      <c r="I1903">
        <v>1712</v>
      </c>
      <c r="J1903" s="128" t="s">
        <v>179</v>
      </c>
      <c r="K1903">
        <v>8</v>
      </c>
      <c r="L1903">
        <v>13</v>
      </c>
      <c r="M1903" s="128" t="s">
        <v>357</v>
      </c>
      <c r="N1903" s="128" t="s">
        <v>3878</v>
      </c>
      <c r="O1903">
        <v>5</v>
      </c>
      <c r="P1903" s="128" t="s">
        <v>831</v>
      </c>
      <c r="Q1903">
        <v>1</v>
      </c>
      <c r="R1903" s="128" t="s">
        <v>28</v>
      </c>
      <c r="S1903">
        <v>3</v>
      </c>
      <c r="T1903" s="128" t="s">
        <v>31</v>
      </c>
      <c r="U1903">
        <v>3.9</v>
      </c>
      <c r="V1903">
        <v>3.4</v>
      </c>
    </row>
    <row r="1904" spans="1:22" x14ac:dyDescent="0.25">
      <c r="A1904" s="128" t="s">
        <v>2721</v>
      </c>
      <c r="B1904">
        <v>11</v>
      </c>
      <c r="C1904">
        <v>5</v>
      </c>
      <c r="D1904">
        <v>13</v>
      </c>
      <c r="E1904" s="128" t="s">
        <v>2451</v>
      </c>
      <c r="F1904" s="128" t="s">
        <v>24</v>
      </c>
      <c r="G1904">
        <v>691</v>
      </c>
      <c r="H1904" s="128" t="s">
        <v>2704</v>
      </c>
      <c r="I1904">
        <v>1712</v>
      </c>
      <c r="J1904" s="128" t="s">
        <v>179</v>
      </c>
      <c r="K1904">
        <v>8</v>
      </c>
      <c r="L1904">
        <v>13</v>
      </c>
      <c r="M1904" s="128" t="s">
        <v>357</v>
      </c>
      <c r="N1904" s="128" t="s">
        <v>3878</v>
      </c>
      <c r="O1904">
        <v>5</v>
      </c>
      <c r="P1904" s="128" t="s">
        <v>831</v>
      </c>
      <c r="Q1904">
        <v>1</v>
      </c>
      <c r="R1904" s="128" t="s">
        <v>28</v>
      </c>
      <c r="S1904">
        <v>4</v>
      </c>
      <c r="T1904" s="128" t="s">
        <v>32</v>
      </c>
      <c r="U1904">
        <v>5.3</v>
      </c>
      <c r="V1904">
        <v>4</v>
      </c>
    </row>
    <row r="1905" spans="1:22" x14ac:dyDescent="0.25">
      <c r="A1905" s="128" t="s">
        <v>2722</v>
      </c>
      <c r="B1905">
        <v>11</v>
      </c>
      <c r="C1905">
        <v>5</v>
      </c>
      <c r="D1905">
        <v>13</v>
      </c>
      <c r="E1905" s="128" t="s">
        <v>2451</v>
      </c>
      <c r="F1905" s="128" t="s">
        <v>24</v>
      </c>
      <c r="G1905">
        <v>691</v>
      </c>
      <c r="H1905" s="128" t="s">
        <v>2704</v>
      </c>
      <c r="I1905">
        <v>1712</v>
      </c>
      <c r="J1905" s="128" t="s">
        <v>179</v>
      </c>
      <c r="K1905">
        <v>8</v>
      </c>
      <c r="L1905">
        <v>13</v>
      </c>
      <c r="M1905" s="128" t="s">
        <v>357</v>
      </c>
      <c r="N1905" s="128" t="s">
        <v>3878</v>
      </c>
      <c r="O1905">
        <v>5</v>
      </c>
      <c r="P1905" s="128" t="s">
        <v>831</v>
      </c>
      <c r="Q1905">
        <v>1</v>
      </c>
      <c r="R1905" s="128" t="s">
        <v>28</v>
      </c>
      <c r="S1905">
        <v>6</v>
      </c>
      <c r="T1905" s="128" t="s">
        <v>34</v>
      </c>
      <c r="U1905">
        <v>3.7</v>
      </c>
      <c r="V1905">
        <v>3.3</v>
      </c>
    </row>
    <row r="1906" spans="1:22" x14ac:dyDescent="0.25">
      <c r="A1906" s="128" t="s">
        <v>2723</v>
      </c>
      <c r="B1906">
        <v>11</v>
      </c>
      <c r="C1906">
        <v>5</v>
      </c>
      <c r="D1906">
        <v>13</v>
      </c>
      <c r="E1906" s="128" t="s">
        <v>2451</v>
      </c>
      <c r="F1906" s="128" t="s">
        <v>24</v>
      </c>
      <c r="G1906">
        <v>691</v>
      </c>
      <c r="H1906" s="128" t="s">
        <v>2704</v>
      </c>
      <c r="I1906">
        <v>1712</v>
      </c>
      <c r="J1906" s="128" t="s">
        <v>179</v>
      </c>
      <c r="K1906">
        <v>8</v>
      </c>
      <c r="L1906">
        <v>13</v>
      </c>
      <c r="M1906" s="128" t="s">
        <v>357</v>
      </c>
      <c r="N1906" s="128" t="s">
        <v>3878</v>
      </c>
      <c r="O1906">
        <v>5</v>
      </c>
      <c r="P1906" s="128" t="s">
        <v>831</v>
      </c>
      <c r="Q1906">
        <v>1</v>
      </c>
      <c r="R1906" s="128" t="s">
        <v>28</v>
      </c>
      <c r="S1906">
        <v>2</v>
      </c>
      <c r="T1906" s="128" t="s">
        <v>30</v>
      </c>
      <c r="U1906">
        <v>3.6</v>
      </c>
      <c r="V1906">
        <v>3.7</v>
      </c>
    </row>
    <row r="1907" spans="1:22" x14ac:dyDescent="0.25">
      <c r="A1907" s="128" t="s">
        <v>2724</v>
      </c>
      <c r="B1907">
        <v>11</v>
      </c>
      <c r="C1907">
        <v>5</v>
      </c>
      <c r="D1907">
        <v>13</v>
      </c>
      <c r="E1907" s="128" t="s">
        <v>2451</v>
      </c>
      <c r="F1907" s="128" t="s">
        <v>24</v>
      </c>
      <c r="G1907">
        <v>691</v>
      </c>
      <c r="H1907" s="128" t="s">
        <v>2704</v>
      </c>
      <c r="I1907">
        <v>1712</v>
      </c>
      <c r="J1907" s="128" t="s">
        <v>179</v>
      </c>
      <c r="K1907">
        <v>8</v>
      </c>
      <c r="L1907">
        <v>13</v>
      </c>
      <c r="M1907" s="128" t="s">
        <v>357</v>
      </c>
      <c r="N1907" s="128" t="s">
        <v>3878</v>
      </c>
      <c r="O1907">
        <v>5</v>
      </c>
      <c r="P1907" s="128" t="s">
        <v>831</v>
      </c>
      <c r="Q1907">
        <v>1</v>
      </c>
      <c r="R1907" s="128" t="s">
        <v>28</v>
      </c>
      <c r="S1907">
        <v>5</v>
      </c>
      <c r="T1907" s="128" t="s">
        <v>33</v>
      </c>
      <c r="U1907">
        <v>2.1</v>
      </c>
      <c r="V1907">
        <v>2.7</v>
      </c>
    </row>
    <row r="1908" spans="1:22" x14ac:dyDescent="0.25">
      <c r="A1908" s="128" t="s">
        <v>2725</v>
      </c>
      <c r="B1908">
        <v>11</v>
      </c>
      <c r="C1908">
        <v>5</v>
      </c>
      <c r="D1908">
        <v>13</v>
      </c>
      <c r="E1908" s="128" t="s">
        <v>2451</v>
      </c>
      <c r="F1908" s="128" t="s">
        <v>24</v>
      </c>
      <c r="G1908">
        <v>691</v>
      </c>
      <c r="H1908" s="128" t="s">
        <v>2704</v>
      </c>
      <c r="I1908">
        <v>1712</v>
      </c>
      <c r="J1908" s="128" t="s">
        <v>179</v>
      </c>
      <c r="K1908">
        <v>8</v>
      </c>
      <c r="L1908">
        <v>13</v>
      </c>
      <c r="M1908" s="128" t="s">
        <v>357</v>
      </c>
      <c r="N1908" s="128" t="s">
        <v>3878</v>
      </c>
      <c r="O1908">
        <v>5</v>
      </c>
      <c r="P1908" s="128" t="s">
        <v>831</v>
      </c>
      <c r="Q1908">
        <v>1</v>
      </c>
      <c r="R1908" s="128" t="s">
        <v>28</v>
      </c>
      <c r="S1908">
        <v>1</v>
      </c>
      <c r="T1908" s="128" t="s">
        <v>29</v>
      </c>
      <c r="U1908">
        <v>6.5</v>
      </c>
      <c r="V1908">
        <v>4.5999999999999996</v>
      </c>
    </row>
    <row r="1909" spans="1:22" x14ac:dyDescent="0.25">
      <c r="A1909" s="128" t="s">
        <v>2726</v>
      </c>
      <c r="B1909">
        <v>11</v>
      </c>
      <c r="C1909">
        <v>5</v>
      </c>
      <c r="D1909">
        <v>13</v>
      </c>
      <c r="E1909" s="128" t="s">
        <v>2451</v>
      </c>
      <c r="F1909" s="128" t="s">
        <v>24</v>
      </c>
      <c r="G1909">
        <v>691</v>
      </c>
      <c r="H1909" s="128" t="s">
        <v>2704</v>
      </c>
      <c r="I1909">
        <v>1712</v>
      </c>
      <c r="J1909" s="128" t="s">
        <v>179</v>
      </c>
      <c r="K1909">
        <v>8</v>
      </c>
      <c r="L1909">
        <v>13</v>
      </c>
      <c r="M1909" s="128" t="s">
        <v>357</v>
      </c>
      <c r="N1909" s="128" t="s">
        <v>3878</v>
      </c>
      <c r="O1909">
        <v>5</v>
      </c>
      <c r="P1909" s="128" t="s">
        <v>831</v>
      </c>
      <c r="Q1909">
        <v>1</v>
      </c>
      <c r="R1909" s="128" t="s">
        <v>28</v>
      </c>
      <c r="S1909">
        <v>7</v>
      </c>
      <c r="T1909" s="128" t="s">
        <v>35</v>
      </c>
      <c r="U1909">
        <v>19.7</v>
      </c>
      <c r="V1909">
        <v>14.9</v>
      </c>
    </row>
    <row r="1910" spans="1:22" x14ac:dyDescent="0.25">
      <c r="A1910" s="128" t="s">
        <v>2727</v>
      </c>
      <c r="B1910">
        <v>11</v>
      </c>
      <c r="C1910">
        <v>5</v>
      </c>
      <c r="D1910">
        <v>13</v>
      </c>
      <c r="E1910" s="128" t="s">
        <v>2451</v>
      </c>
      <c r="F1910" s="128" t="s">
        <v>24</v>
      </c>
      <c r="G1910">
        <v>691</v>
      </c>
      <c r="H1910" s="128" t="s">
        <v>2704</v>
      </c>
      <c r="I1910">
        <v>1712</v>
      </c>
      <c r="J1910" s="128" t="s">
        <v>179</v>
      </c>
      <c r="K1910">
        <v>8</v>
      </c>
      <c r="L1910">
        <v>13</v>
      </c>
      <c r="M1910" s="128" t="s">
        <v>357</v>
      </c>
      <c r="N1910" s="128" t="s">
        <v>3878</v>
      </c>
      <c r="O1910">
        <v>5</v>
      </c>
      <c r="P1910" s="128" t="s">
        <v>831</v>
      </c>
      <c r="Q1910">
        <v>1</v>
      </c>
      <c r="R1910" s="128" t="s">
        <v>28</v>
      </c>
      <c r="S1910">
        <v>8</v>
      </c>
      <c r="T1910" s="128" t="s">
        <v>36</v>
      </c>
      <c r="U1910">
        <v>25</v>
      </c>
      <c r="V1910">
        <v>17.899999999999999</v>
      </c>
    </row>
    <row r="1911" spans="1:22" x14ac:dyDescent="0.25">
      <c r="A1911" s="128" t="s">
        <v>2728</v>
      </c>
      <c r="B1911">
        <v>12</v>
      </c>
      <c r="C1911">
        <v>6</v>
      </c>
      <c r="D1911">
        <v>13</v>
      </c>
      <c r="E1911" s="128" t="s">
        <v>2451</v>
      </c>
      <c r="F1911" s="128" t="s">
        <v>24</v>
      </c>
      <c r="G1911">
        <v>692</v>
      </c>
      <c r="H1911" s="128" t="s">
        <v>2695</v>
      </c>
      <c r="I1911">
        <v>1885</v>
      </c>
      <c r="J1911" s="128" t="s">
        <v>177</v>
      </c>
      <c r="K1911">
        <v>8</v>
      </c>
      <c r="L1911">
        <v>13</v>
      </c>
      <c r="M1911" s="128" t="s">
        <v>357</v>
      </c>
      <c r="N1911" s="128" t="s">
        <v>3878</v>
      </c>
      <c r="O1911">
        <v>5</v>
      </c>
      <c r="P1911" s="128" t="s">
        <v>831</v>
      </c>
      <c r="Q1911">
        <v>1</v>
      </c>
      <c r="R1911" s="128" t="s">
        <v>28</v>
      </c>
      <c r="S1911">
        <v>3</v>
      </c>
      <c r="T1911" s="128" t="s">
        <v>31</v>
      </c>
      <c r="U1911">
        <v>4.7</v>
      </c>
      <c r="V1911">
        <v>3.7</v>
      </c>
    </row>
    <row r="1912" spans="1:22" x14ac:dyDescent="0.25">
      <c r="A1912" s="128" t="s">
        <v>2729</v>
      </c>
      <c r="B1912">
        <v>12</v>
      </c>
      <c r="C1912">
        <v>6</v>
      </c>
      <c r="D1912">
        <v>13</v>
      </c>
      <c r="E1912" s="128" t="s">
        <v>2451</v>
      </c>
      <c r="F1912" s="128" t="s">
        <v>24</v>
      </c>
      <c r="G1912">
        <v>692</v>
      </c>
      <c r="H1912" s="128" t="s">
        <v>2695</v>
      </c>
      <c r="I1912">
        <v>1885</v>
      </c>
      <c r="J1912" s="128" t="s">
        <v>177</v>
      </c>
      <c r="K1912">
        <v>8</v>
      </c>
      <c r="L1912">
        <v>13</v>
      </c>
      <c r="M1912" s="128" t="s">
        <v>357</v>
      </c>
      <c r="N1912" s="128" t="s">
        <v>3878</v>
      </c>
      <c r="O1912">
        <v>5</v>
      </c>
      <c r="P1912" s="128" t="s">
        <v>831</v>
      </c>
      <c r="Q1912">
        <v>1</v>
      </c>
      <c r="R1912" s="128" t="s">
        <v>28</v>
      </c>
      <c r="S1912">
        <v>4</v>
      </c>
      <c r="T1912" s="128" t="s">
        <v>32</v>
      </c>
      <c r="U1912">
        <v>6</v>
      </c>
      <c r="V1912">
        <v>4.3</v>
      </c>
    </row>
    <row r="1913" spans="1:22" x14ac:dyDescent="0.25">
      <c r="A1913" s="128" t="s">
        <v>2730</v>
      </c>
      <c r="B1913">
        <v>12</v>
      </c>
      <c r="C1913">
        <v>6</v>
      </c>
      <c r="D1913">
        <v>13</v>
      </c>
      <c r="E1913" s="128" t="s">
        <v>2451</v>
      </c>
      <c r="F1913" s="128" t="s">
        <v>24</v>
      </c>
      <c r="G1913">
        <v>692</v>
      </c>
      <c r="H1913" s="128" t="s">
        <v>2695</v>
      </c>
      <c r="I1913">
        <v>1885</v>
      </c>
      <c r="J1913" s="128" t="s">
        <v>177</v>
      </c>
      <c r="K1913">
        <v>8</v>
      </c>
      <c r="L1913">
        <v>13</v>
      </c>
      <c r="M1913" s="128" t="s">
        <v>357</v>
      </c>
      <c r="N1913" s="128" t="s">
        <v>3878</v>
      </c>
      <c r="O1913">
        <v>5</v>
      </c>
      <c r="P1913" s="128" t="s">
        <v>831</v>
      </c>
      <c r="Q1913">
        <v>1</v>
      </c>
      <c r="R1913" s="128" t="s">
        <v>28</v>
      </c>
      <c r="S1913">
        <v>6</v>
      </c>
      <c r="T1913" s="128" t="s">
        <v>34</v>
      </c>
      <c r="U1913">
        <v>4</v>
      </c>
      <c r="V1913">
        <v>3.6</v>
      </c>
    </row>
    <row r="1914" spans="1:22" x14ac:dyDescent="0.25">
      <c r="A1914" s="128" t="s">
        <v>2731</v>
      </c>
      <c r="B1914">
        <v>12</v>
      </c>
      <c r="C1914">
        <v>6</v>
      </c>
      <c r="D1914">
        <v>13</v>
      </c>
      <c r="E1914" s="128" t="s">
        <v>2451</v>
      </c>
      <c r="F1914" s="128" t="s">
        <v>24</v>
      </c>
      <c r="G1914">
        <v>692</v>
      </c>
      <c r="H1914" s="128" t="s">
        <v>2695</v>
      </c>
      <c r="I1914">
        <v>1885</v>
      </c>
      <c r="J1914" s="128" t="s">
        <v>177</v>
      </c>
      <c r="K1914">
        <v>8</v>
      </c>
      <c r="L1914">
        <v>13</v>
      </c>
      <c r="M1914" s="128" t="s">
        <v>357</v>
      </c>
      <c r="N1914" s="128" t="s">
        <v>3878</v>
      </c>
      <c r="O1914">
        <v>5</v>
      </c>
      <c r="P1914" s="128" t="s">
        <v>831</v>
      </c>
      <c r="Q1914">
        <v>1</v>
      </c>
      <c r="R1914" s="128" t="s">
        <v>28</v>
      </c>
      <c r="S1914">
        <v>2</v>
      </c>
      <c r="T1914" s="128" t="s">
        <v>30</v>
      </c>
      <c r="U1914">
        <v>4.8</v>
      </c>
      <c r="V1914">
        <v>4.5999999999999996</v>
      </c>
    </row>
    <row r="1915" spans="1:22" x14ac:dyDescent="0.25">
      <c r="A1915" s="128" t="s">
        <v>2732</v>
      </c>
      <c r="B1915">
        <v>12</v>
      </c>
      <c r="C1915">
        <v>6</v>
      </c>
      <c r="D1915">
        <v>13</v>
      </c>
      <c r="E1915" s="128" t="s">
        <v>2451</v>
      </c>
      <c r="F1915" s="128" t="s">
        <v>24</v>
      </c>
      <c r="G1915">
        <v>692</v>
      </c>
      <c r="H1915" s="128" t="s">
        <v>2695</v>
      </c>
      <c r="I1915">
        <v>1885</v>
      </c>
      <c r="J1915" s="128" t="s">
        <v>177</v>
      </c>
      <c r="K1915">
        <v>8</v>
      </c>
      <c r="L1915">
        <v>13</v>
      </c>
      <c r="M1915" s="128" t="s">
        <v>357</v>
      </c>
      <c r="N1915" s="128" t="s">
        <v>3878</v>
      </c>
      <c r="O1915">
        <v>5</v>
      </c>
      <c r="P1915" s="128" t="s">
        <v>831</v>
      </c>
      <c r="Q1915">
        <v>1</v>
      </c>
      <c r="R1915" s="128" t="s">
        <v>28</v>
      </c>
      <c r="S1915">
        <v>5</v>
      </c>
      <c r="T1915" s="128" t="s">
        <v>33</v>
      </c>
      <c r="U1915">
        <v>3.3</v>
      </c>
      <c r="V1915">
        <v>3.5</v>
      </c>
    </row>
    <row r="1916" spans="1:22" x14ac:dyDescent="0.25">
      <c r="A1916" s="128" t="s">
        <v>2733</v>
      </c>
      <c r="B1916">
        <v>12</v>
      </c>
      <c r="C1916">
        <v>6</v>
      </c>
      <c r="D1916">
        <v>13</v>
      </c>
      <c r="E1916" s="128" t="s">
        <v>2451</v>
      </c>
      <c r="F1916" s="128" t="s">
        <v>24</v>
      </c>
      <c r="G1916">
        <v>692</v>
      </c>
      <c r="H1916" s="128" t="s">
        <v>2695</v>
      </c>
      <c r="I1916">
        <v>1885</v>
      </c>
      <c r="J1916" s="128" t="s">
        <v>177</v>
      </c>
      <c r="K1916">
        <v>8</v>
      </c>
      <c r="L1916">
        <v>13</v>
      </c>
      <c r="M1916" s="128" t="s">
        <v>357</v>
      </c>
      <c r="N1916" s="128" t="s">
        <v>3878</v>
      </c>
      <c r="O1916">
        <v>5</v>
      </c>
      <c r="P1916" s="128" t="s">
        <v>831</v>
      </c>
      <c r="Q1916">
        <v>1</v>
      </c>
      <c r="R1916" s="128" t="s">
        <v>28</v>
      </c>
      <c r="S1916">
        <v>1</v>
      </c>
      <c r="T1916" s="128" t="s">
        <v>29</v>
      </c>
      <c r="U1916">
        <v>8.9</v>
      </c>
      <c r="V1916">
        <v>5.5</v>
      </c>
    </row>
    <row r="1917" spans="1:22" x14ac:dyDescent="0.25">
      <c r="A1917" s="128" t="s">
        <v>2734</v>
      </c>
      <c r="B1917">
        <v>12</v>
      </c>
      <c r="C1917">
        <v>6</v>
      </c>
      <c r="D1917">
        <v>13</v>
      </c>
      <c r="E1917" s="128" t="s">
        <v>2451</v>
      </c>
      <c r="F1917" s="128" t="s">
        <v>24</v>
      </c>
      <c r="G1917">
        <v>692</v>
      </c>
      <c r="H1917" s="128" t="s">
        <v>2695</v>
      </c>
      <c r="I1917">
        <v>1885</v>
      </c>
      <c r="J1917" s="128" t="s">
        <v>177</v>
      </c>
      <c r="K1917">
        <v>8</v>
      </c>
      <c r="L1917">
        <v>13</v>
      </c>
      <c r="M1917" s="128" t="s">
        <v>357</v>
      </c>
      <c r="N1917" s="128" t="s">
        <v>3878</v>
      </c>
      <c r="O1917">
        <v>5</v>
      </c>
      <c r="P1917" s="128" t="s">
        <v>831</v>
      </c>
      <c r="Q1917">
        <v>1</v>
      </c>
      <c r="R1917" s="128" t="s">
        <v>28</v>
      </c>
      <c r="S1917">
        <v>7</v>
      </c>
      <c r="T1917" s="128" t="s">
        <v>35</v>
      </c>
      <c r="U1917">
        <v>25.6</v>
      </c>
      <c r="V1917">
        <v>18.100000000000001</v>
      </c>
    </row>
    <row r="1918" spans="1:22" x14ac:dyDescent="0.25">
      <c r="A1918" s="128" t="s">
        <v>2735</v>
      </c>
      <c r="B1918">
        <v>12</v>
      </c>
      <c r="C1918">
        <v>6</v>
      </c>
      <c r="D1918">
        <v>13</v>
      </c>
      <c r="E1918" s="128" t="s">
        <v>2451</v>
      </c>
      <c r="F1918" s="128" t="s">
        <v>24</v>
      </c>
      <c r="G1918">
        <v>692</v>
      </c>
      <c r="H1918" s="128" t="s">
        <v>2695</v>
      </c>
      <c r="I1918">
        <v>1885</v>
      </c>
      <c r="J1918" s="128" t="s">
        <v>177</v>
      </c>
      <c r="K1918">
        <v>8</v>
      </c>
      <c r="L1918">
        <v>13</v>
      </c>
      <c r="M1918" s="128" t="s">
        <v>357</v>
      </c>
      <c r="N1918" s="128" t="s">
        <v>3878</v>
      </c>
      <c r="O1918">
        <v>5</v>
      </c>
      <c r="P1918" s="128" t="s">
        <v>831</v>
      </c>
      <c r="Q1918">
        <v>1</v>
      </c>
      <c r="R1918" s="128" t="s">
        <v>28</v>
      </c>
      <c r="S1918">
        <v>8</v>
      </c>
      <c r="T1918" s="128" t="s">
        <v>36</v>
      </c>
      <c r="U1918">
        <v>31.6</v>
      </c>
      <c r="V1918">
        <v>21.6</v>
      </c>
    </row>
    <row r="1919" spans="1:22" x14ac:dyDescent="0.25">
      <c r="A1919" s="128" t="s">
        <v>2736</v>
      </c>
      <c r="B1919">
        <v>12</v>
      </c>
      <c r="C1919">
        <v>6</v>
      </c>
      <c r="D1919">
        <v>13</v>
      </c>
      <c r="E1919" s="128" t="s">
        <v>2451</v>
      </c>
      <c r="F1919" s="128" t="s">
        <v>24</v>
      </c>
      <c r="G1919">
        <v>691</v>
      </c>
      <c r="H1919" s="128" t="s">
        <v>2704</v>
      </c>
      <c r="I1919">
        <v>1712</v>
      </c>
      <c r="J1919" s="128" t="s">
        <v>179</v>
      </c>
      <c r="K1919">
        <v>8</v>
      </c>
      <c r="L1919">
        <v>13</v>
      </c>
      <c r="M1919" s="128" t="s">
        <v>357</v>
      </c>
      <c r="N1919" s="128" t="s">
        <v>3878</v>
      </c>
      <c r="O1919">
        <v>5</v>
      </c>
      <c r="P1919" s="128" t="s">
        <v>831</v>
      </c>
      <c r="Q1919">
        <v>1</v>
      </c>
      <c r="R1919" s="128" t="s">
        <v>28</v>
      </c>
      <c r="S1919">
        <v>3</v>
      </c>
      <c r="T1919" s="128" t="s">
        <v>31</v>
      </c>
      <c r="U1919">
        <v>3.9</v>
      </c>
      <c r="V1919">
        <v>3.4</v>
      </c>
    </row>
    <row r="1920" spans="1:22" x14ac:dyDescent="0.25">
      <c r="A1920" s="128" t="s">
        <v>2737</v>
      </c>
      <c r="B1920">
        <v>12</v>
      </c>
      <c r="C1920">
        <v>6</v>
      </c>
      <c r="D1920">
        <v>13</v>
      </c>
      <c r="E1920" s="128" t="s">
        <v>2451</v>
      </c>
      <c r="F1920" s="128" t="s">
        <v>24</v>
      </c>
      <c r="G1920">
        <v>691</v>
      </c>
      <c r="H1920" s="128" t="s">
        <v>2704</v>
      </c>
      <c r="I1920">
        <v>1712</v>
      </c>
      <c r="J1920" s="128" t="s">
        <v>179</v>
      </c>
      <c r="K1920">
        <v>8</v>
      </c>
      <c r="L1920">
        <v>13</v>
      </c>
      <c r="M1920" s="128" t="s">
        <v>357</v>
      </c>
      <c r="N1920" s="128" t="s">
        <v>3878</v>
      </c>
      <c r="O1920">
        <v>5</v>
      </c>
      <c r="P1920" s="128" t="s">
        <v>831</v>
      </c>
      <c r="Q1920">
        <v>1</v>
      </c>
      <c r="R1920" s="128" t="s">
        <v>28</v>
      </c>
      <c r="S1920">
        <v>4</v>
      </c>
      <c r="T1920" s="128" t="s">
        <v>32</v>
      </c>
      <c r="U1920">
        <v>5.3</v>
      </c>
      <c r="V1920">
        <v>4</v>
      </c>
    </row>
    <row r="1921" spans="1:22" x14ac:dyDescent="0.25">
      <c r="A1921" s="128" t="s">
        <v>2738</v>
      </c>
      <c r="B1921">
        <v>12</v>
      </c>
      <c r="C1921">
        <v>6</v>
      </c>
      <c r="D1921">
        <v>13</v>
      </c>
      <c r="E1921" s="128" t="s">
        <v>2451</v>
      </c>
      <c r="F1921" s="128" t="s">
        <v>24</v>
      </c>
      <c r="G1921">
        <v>691</v>
      </c>
      <c r="H1921" s="128" t="s">
        <v>2704</v>
      </c>
      <c r="I1921">
        <v>1712</v>
      </c>
      <c r="J1921" s="128" t="s">
        <v>179</v>
      </c>
      <c r="K1921">
        <v>8</v>
      </c>
      <c r="L1921">
        <v>13</v>
      </c>
      <c r="M1921" s="128" t="s">
        <v>357</v>
      </c>
      <c r="N1921" s="128" t="s">
        <v>3878</v>
      </c>
      <c r="O1921">
        <v>5</v>
      </c>
      <c r="P1921" s="128" t="s">
        <v>831</v>
      </c>
      <c r="Q1921">
        <v>1</v>
      </c>
      <c r="R1921" s="128" t="s">
        <v>28</v>
      </c>
      <c r="S1921">
        <v>6</v>
      </c>
      <c r="T1921" s="128" t="s">
        <v>34</v>
      </c>
      <c r="U1921">
        <v>3.7</v>
      </c>
      <c r="V1921">
        <v>3.3</v>
      </c>
    </row>
    <row r="1922" spans="1:22" x14ac:dyDescent="0.25">
      <c r="A1922" s="128" t="s">
        <v>2739</v>
      </c>
      <c r="B1922">
        <v>12</v>
      </c>
      <c r="C1922">
        <v>6</v>
      </c>
      <c r="D1922">
        <v>13</v>
      </c>
      <c r="E1922" s="128" t="s">
        <v>2451</v>
      </c>
      <c r="F1922" s="128" t="s">
        <v>24</v>
      </c>
      <c r="G1922">
        <v>691</v>
      </c>
      <c r="H1922" s="128" t="s">
        <v>2704</v>
      </c>
      <c r="I1922">
        <v>1712</v>
      </c>
      <c r="J1922" s="128" t="s">
        <v>179</v>
      </c>
      <c r="K1922">
        <v>8</v>
      </c>
      <c r="L1922">
        <v>13</v>
      </c>
      <c r="M1922" s="128" t="s">
        <v>357</v>
      </c>
      <c r="N1922" s="128" t="s">
        <v>3878</v>
      </c>
      <c r="O1922">
        <v>5</v>
      </c>
      <c r="P1922" s="128" t="s">
        <v>831</v>
      </c>
      <c r="Q1922">
        <v>1</v>
      </c>
      <c r="R1922" s="128" t="s">
        <v>28</v>
      </c>
      <c r="S1922">
        <v>2</v>
      </c>
      <c r="T1922" s="128" t="s">
        <v>30</v>
      </c>
      <c r="U1922">
        <v>3.6</v>
      </c>
      <c r="V1922">
        <v>3.7</v>
      </c>
    </row>
    <row r="1923" spans="1:22" x14ac:dyDescent="0.25">
      <c r="A1923" s="128" t="s">
        <v>2740</v>
      </c>
      <c r="B1923">
        <v>12</v>
      </c>
      <c r="C1923">
        <v>6</v>
      </c>
      <c r="D1923">
        <v>13</v>
      </c>
      <c r="E1923" s="128" t="s">
        <v>2451</v>
      </c>
      <c r="F1923" s="128" t="s">
        <v>24</v>
      </c>
      <c r="G1923">
        <v>691</v>
      </c>
      <c r="H1923" s="128" t="s">
        <v>2704</v>
      </c>
      <c r="I1923">
        <v>1712</v>
      </c>
      <c r="J1923" s="128" t="s">
        <v>179</v>
      </c>
      <c r="K1923">
        <v>8</v>
      </c>
      <c r="L1923">
        <v>13</v>
      </c>
      <c r="M1923" s="128" t="s">
        <v>357</v>
      </c>
      <c r="N1923" s="128" t="s">
        <v>3878</v>
      </c>
      <c r="O1923">
        <v>5</v>
      </c>
      <c r="P1923" s="128" t="s">
        <v>831</v>
      </c>
      <c r="Q1923">
        <v>1</v>
      </c>
      <c r="R1923" s="128" t="s">
        <v>28</v>
      </c>
      <c r="S1923">
        <v>5</v>
      </c>
      <c r="T1923" s="128" t="s">
        <v>33</v>
      </c>
      <c r="U1923">
        <v>2.1</v>
      </c>
      <c r="V1923">
        <v>2.7</v>
      </c>
    </row>
    <row r="1924" spans="1:22" x14ac:dyDescent="0.25">
      <c r="A1924" s="128" t="s">
        <v>2741</v>
      </c>
      <c r="B1924">
        <v>12</v>
      </c>
      <c r="C1924">
        <v>6</v>
      </c>
      <c r="D1924">
        <v>13</v>
      </c>
      <c r="E1924" s="128" t="s">
        <v>2451</v>
      </c>
      <c r="F1924" s="128" t="s">
        <v>24</v>
      </c>
      <c r="G1924">
        <v>691</v>
      </c>
      <c r="H1924" s="128" t="s">
        <v>2704</v>
      </c>
      <c r="I1924">
        <v>1712</v>
      </c>
      <c r="J1924" s="128" t="s">
        <v>179</v>
      </c>
      <c r="K1924">
        <v>8</v>
      </c>
      <c r="L1924">
        <v>13</v>
      </c>
      <c r="M1924" s="128" t="s">
        <v>357</v>
      </c>
      <c r="N1924" s="128" t="s">
        <v>3878</v>
      </c>
      <c r="O1924">
        <v>5</v>
      </c>
      <c r="P1924" s="128" t="s">
        <v>831</v>
      </c>
      <c r="Q1924">
        <v>1</v>
      </c>
      <c r="R1924" s="128" t="s">
        <v>28</v>
      </c>
      <c r="S1924">
        <v>1</v>
      </c>
      <c r="T1924" s="128" t="s">
        <v>29</v>
      </c>
      <c r="U1924">
        <v>6.5</v>
      </c>
      <c r="V1924">
        <v>4.5999999999999996</v>
      </c>
    </row>
    <row r="1925" spans="1:22" x14ac:dyDescent="0.25">
      <c r="A1925" s="128" t="s">
        <v>2742</v>
      </c>
      <c r="B1925">
        <v>12</v>
      </c>
      <c r="C1925">
        <v>6</v>
      </c>
      <c r="D1925">
        <v>13</v>
      </c>
      <c r="E1925" s="128" t="s">
        <v>2451</v>
      </c>
      <c r="F1925" s="128" t="s">
        <v>24</v>
      </c>
      <c r="G1925">
        <v>691</v>
      </c>
      <c r="H1925" s="128" t="s">
        <v>2704</v>
      </c>
      <c r="I1925">
        <v>1712</v>
      </c>
      <c r="J1925" s="128" t="s">
        <v>179</v>
      </c>
      <c r="K1925">
        <v>8</v>
      </c>
      <c r="L1925">
        <v>13</v>
      </c>
      <c r="M1925" s="128" t="s">
        <v>357</v>
      </c>
      <c r="N1925" s="128" t="s">
        <v>3878</v>
      </c>
      <c r="O1925">
        <v>5</v>
      </c>
      <c r="P1925" s="128" t="s">
        <v>831</v>
      </c>
      <c r="Q1925">
        <v>1</v>
      </c>
      <c r="R1925" s="128" t="s">
        <v>28</v>
      </c>
      <c r="S1925">
        <v>7</v>
      </c>
      <c r="T1925" s="128" t="s">
        <v>35</v>
      </c>
      <c r="U1925">
        <v>19.7</v>
      </c>
      <c r="V1925">
        <v>14.9</v>
      </c>
    </row>
    <row r="1926" spans="1:22" x14ac:dyDescent="0.25">
      <c r="A1926" s="128" t="s">
        <v>2743</v>
      </c>
      <c r="B1926">
        <v>12</v>
      </c>
      <c r="C1926">
        <v>6</v>
      </c>
      <c r="D1926">
        <v>13</v>
      </c>
      <c r="E1926" s="128" t="s">
        <v>2451</v>
      </c>
      <c r="F1926" s="128" t="s">
        <v>24</v>
      </c>
      <c r="G1926">
        <v>691</v>
      </c>
      <c r="H1926" s="128" t="s">
        <v>2704</v>
      </c>
      <c r="I1926">
        <v>1712</v>
      </c>
      <c r="J1926" s="128" t="s">
        <v>179</v>
      </c>
      <c r="K1926">
        <v>8</v>
      </c>
      <c r="L1926">
        <v>13</v>
      </c>
      <c r="M1926" s="128" t="s">
        <v>357</v>
      </c>
      <c r="N1926" s="128" t="s">
        <v>3878</v>
      </c>
      <c r="O1926">
        <v>5</v>
      </c>
      <c r="P1926" s="128" t="s">
        <v>831</v>
      </c>
      <c r="Q1926">
        <v>1</v>
      </c>
      <c r="R1926" s="128" t="s">
        <v>28</v>
      </c>
      <c r="S1926">
        <v>8</v>
      </c>
      <c r="T1926" s="128" t="s">
        <v>36</v>
      </c>
      <c r="U1926">
        <v>25</v>
      </c>
      <c r="V1926">
        <v>17.899999999999999</v>
      </c>
    </row>
    <row r="1927" spans="1:22" x14ac:dyDescent="0.25">
      <c r="A1927" s="128" t="s">
        <v>2744</v>
      </c>
      <c r="B1927">
        <v>13</v>
      </c>
      <c r="C1927">
        <v>7</v>
      </c>
      <c r="D1927">
        <v>13</v>
      </c>
      <c r="E1927" s="128" t="s">
        <v>2451</v>
      </c>
      <c r="F1927" s="128" t="s">
        <v>24</v>
      </c>
      <c r="G1927">
        <v>692</v>
      </c>
      <c r="H1927" s="128" t="s">
        <v>2695</v>
      </c>
      <c r="I1927">
        <v>1885</v>
      </c>
      <c r="J1927" s="128" t="s">
        <v>177</v>
      </c>
      <c r="K1927">
        <v>8</v>
      </c>
      <c r="L1927">
        <v>13</v>
      </c>
      <c r="M1927" s="128" t="s">
        <v>357</v>
      </c>
      <c r="N1927" s="128" t="s">
        <v>3878</v>
      </c>
      <c r="O1927">
        <v>5</v>
      </c>
      <c r="P1927" s="128" t="s">
        <v>831</v>
      </c>
      <c r="Q1927">
        <v>1</v>
      </c>
      <c r="R1927" s="128" t="s">
        <v>28</v>
      </c>
      <c r="S1927">
        <v>3</v>
      </c>
      <c r="T1927" s="128" t="s">
        <v>31</v>
      </c>
      <c r="U1927">
        <v>4.7</v>
      </c>
      <c r="V1927">
        <v>3.7</v>
      </c>
    </row>
    <row r="1928" spans="1:22" x14ac:dyDescent="0.25">
      <c r="A1928" s="128" t="s">
        <v>2745</v>
      </c>
      <c r="B1928">
        <v>13</v>
      </c>
      <c r="C1928">
        <v>7</v>
      </c>
      <c r="D1928">
        <v>13</v>
      </c>
      <c r="E1928" s="128" t="s">
        <v>2451</v>
      </c>
      <c r="F1928" s="128" t="s">
        <v>24</v>
      </c>
      <c r="G1928">
        <v>692</v>
      </c>
      <c r="H1928" s="128" t="s">
        <v>2695</v>
      </c>
      <c r="I1928">
        <v>1885</v>
      </c>
      <c r="J1928" s="128" t="s">
        <v>177</v>
      </c>
      <c r="K1928">
        <v>8</v>
      </c>
      <c r="L1928">
        <v>13</v>
      </c>
      <c r="M1928" s="128" t="s">
        <v>357</v>
      </c>
      <c r="N1928" s="128" t="s">
        <v>3878</v>
      </c>
      <c r="O1928">
        <v>5</v>
      </c>
      <c r="P1928" s="128" t="s">
        <v>831</v>
      </c>
      <c r="Q1928">
        <v>1</v>
      </c>
      <c r="R1928" s="128" t="s">
        <v>28</v>
      </c>
      <c r="S1928">
        <v>4</v>
      </c>
      <c r="T1928" s="128" t="s">
        <v>32</v>
      </c>
      <c r="U1928">
        <v>6</v>
      </c>
      <c r="V1928">
        <v>4.3</v>
      </c>
    </row>
    <row r="1929" spans="1:22" x14ac:dyDescent="0.25">
      <c r="A1929" s="128" t="s">
        <v>2746</v>
      </c>
      <c r="B1929">
        <v>13</v>
      </c>
      <c r="C1929">
        <v>7</v>
      </c>
      <c r="D1929">
        <v>13</v>
      </c>
      <c r="E1929" s="128" t="s">
        <v>2451</v>
      </c>
      <c r="F1929" s="128" t="s">
        <v>24</v>
      </c>
      <c r="G1929">
        <v>692</v>
      </c>
      <c r="H1929" s="128" t="s">
        <v>2695</v>
      </c>
      <c r="I1929">
        <v>1885</v>
      </c>
      <c r="J1929" s="128" t="s">
        <v>177</v>
      </c>
      <c r="K1929">
        <v>8</v>
      </c>
      <c r="L1929">
        <v>13</v>
      </c>
      <c r="M1929" s="128" t="s">
        <v>357</v>
      </c>
      <c r="N1929" s="128" t="s">
        <v>3878</v>
      </c>
      <c r="O1929">
        <v>5</v>
      </c>
      <c r="P1929" s="128" t="s">
        <v>831</v>
      </c>
      <c r="Q1929">
        <v>1</v>
      </c>
      <c r="R1929" s="128" t="s">
        <v>28</v>
      </c>
      <c r="S1929">
        <v>6</v>
      </c>
      <c r="T1929" s="128" t="s">
        <v>34</v>
      </c>
      <c r="U1929">
        <v>4</v>
      </c>
      <c r="V1929">
        <v>3.6</v>
      </c>
    </row>
    <row r="1930" spans="1:22" x14ac:dyDescent="0.25">
      <c r="A1930" s="128" t="s">
        <v>2747</v>
      </c>
      <c r="B1930">
        <v>13</v>
      </c>
      <c r="C1930">
        <v>7</v>
      </c>
      <c r="D1930">
        <v>13</v>
      </c>
      <c r="E1930" s="128" t="s">
        <v>2451</v>
      </c>
      <c r="F1930" s="128" t="s">
        <v>24</v>
      </c>
      <c r="G1930">
        <v>692</v>
      </c>
      <c r="H1930" s="128" t="s">
        <v>2695</v>
      </c>
      <c r="I1930">
        <v>1885</v>
      </c>
      <c r="J1930" s="128" t="s">
        <v>177</v>
      </c>
      <c r="K1930">
        <v>8</v>
      </c>
      <c r="L1930">
        <v>13</v>
      </c>
      <c r="M1930" s="128" t="s">
        <v>357</v>
      </c>
      <c r="N1930" s="128" t="s">
        <v>3878</v>
      </c>
      <c r="O1930">
        <v>5</v>
      </c>
      <c r="P1930" s="128" t="s">
        <v>831</v>
      </c>
      <c r="Q1930">
        <v>1</v>
      </c>
      <c r="R1930" s="128" t="s">
        <v>28</v>
      </c>
      <c r="S1930">
        <v>2</v>
      </c>
      <c r="T1930" s="128" t="s">
        <v>30</v>
      </c>
      <c r="U1930">
        <v>4.8</v>
      </c>
      <c r="V1930">
        <v>4.5999999999999996</v>
      </c>
    </row>
    <row r="1931" spans="1:22" x14ac:dyDescent="0.25">
      <c r="A1931" s="128" t="s">
        <v>2748</v>
      </c>
      <c r="B1931">
        <v>13</v>
      </c>
      <c r="C1931">
        <v>7</v>
      </c>
      <c r="D1931">
        <v>13</v>
      </c>
      <c r="E1931" s="128" t="s">
        <v>2451</v>
      </c>
      <c r="F1931" s="128" t="s">
        <v>24</v>
      </c>
      <c r="G1931">
        <v>692</v>
      </c>
      <c r="H1931" s="128" t="s">
        <v>2695</v>
      </c>
      <c r="I1931">
        <v>1885</v>
      </c>
      <c r="J1931" s="128" t="s">
        <v>177</v>
      </c>
      <c r="K1931">
        <v>8</v>
      </c>
      <c r="L1931">
        <v>13</v>
      </c>
      <c r="M1931" s="128" t="s">
        <v>357</v>
      </c>
      <c r="N1931" s="128" t="s">
        <v>3878</v>
      </c>
      <c r="O1931">
        <v>5</v>
      </c>
      <c r="P1931" s="128" t="s">
        <v>831</v>
      </c>
      <c r="Q1931">
        <v>1</v>
      </c>
      <c r="R1931" s="128" t="s">
        <v>28</v>
      </c>
      <c r="S1931">
        <v>5</v>
      </c>
      <c r="T1931" s="128" t="s">
        <v>33</v>
      </c>
      <c r="U1931">
        <v>3.3</v>
      </c>
      <c r="V1931">
        <v>3.5</v>
      </c>
    </row>
    <row r="1932" spans="1:22" x14ac:dyDescent="0.25">
      <c r="A1932" s="128" t="s">
        <v>2749</v>
      </c>
      <c r="B1932">
        <v>13</v>
      </c>
      <c r="C1932">
        <v>7</v>
      </c>
      <c r="D1932">
        <v>13</v>
      </c>
      <c r="E1932" s="128" t="s">
        <v>2451</v>
      </c>
      <c r="F1932" s="128" t="s">
        <v>24</v>
      </c>
      <c r="G1932">
        <v>692</v>
      </c>
      <c r="H1932" s="128" t="s">
        <v>2695</v>
      </c>
      <c r="I1932">
        <v>1885</v>
      </c>
      <c r="J1932" s="128" t="s">
        <v>177</v>
      </c>
      <c r="K1932">
        <v>8</v>
      </c>
      <c r="L1932">
        <v>13</v>
      </c>
      <c r="M1932" s="128" t="s">
        <v>357</v>
      </c>
      <c r="N1932" s="128" t="s">
        <v>3878</v>
      </c>
      <c r="O1932">
        <v>5</v>
      </c>
      <c r="P1932" s="128" t="s">
        <v>831</v>
      </c>
      <c r="Q1932">
        <v>1</v>
      </c>
      <c r="R1932" s="128" t="s">
        <v>28</v>
      </c>
      <c r="S1932">
        <v>1</v>
      </c>
      <c r="T1932" s="128" t="s">
        <v>29</v>
      </c>
      <c r="U1932">
        <v>8.9</v>
      </c>
      <c r="V1932">
        <v>5.5</v>
      </c>
    </row>
    <row r="1933" spans="1:22" x14ac:dyDescent="0.25">
      <c r="A1933" s="128" t="s">
        <v>2750</v>
      </c>
      <c r="B1933">
        <v>13</v>
      </c>
      <c r="C1933">
        <v>7</v>
      </c>
      <c r="D1933">
        <v>13</v>
      </c>
      <c r="E1933" s="128" t="s">
        <v>2451</v>
      </c>
      <c r="F1933" s="128" t="s">
        <v>24</v>
      </c>
      <c r="G1933">
        <v>692</v>
      </c>
      <c r="H1933" s="128" t="s">
        <v>2695</v>
      </c>
      <c r="I1933">
        <v>1885</v>
      </c>
      <c r="J1933" s="128" t="s">
        <v>177</v>
      </c>
      <c r="K1933">
        <v>8</v>
      </c>
      <c r="L1933">
        <v>13</v>
      </c>
      <c r="M1933" s="128" t="s">
        <v>357</v>
      </c>
      <c r="N1933" s="128" t="s">
        <v>3878</v>
      </c>
      <c r="O1933">
        <v>5</v>
      </c>
      <c r="P1933" s="128" t="s">
        <v>831</v>
      </c>
      <c r="Q1933">
        <v>1</v>
      </c>
      <c r="R1933" s="128" t="s">
        <v>28</v>
      </c>
      <c r="S1933">
        <v>7</v>
      </c>
      <c r="T1933" s="128" t="s">
        <v>35</v>
      </c>
      <c r="U1933">
        <v>25.6</v>
      </c>
      <c r="V1933">
        <v>18.100000000000001</v>
      </c>
    </row>
    <row r="1934" spans="1:22" x14ac:dyDescent="0.25">
      <c r="A1934" s="128" t="s">
        <v>2751</v>
      </c>
      <c r="B1934">
        <v>13</v>
      </c>
      <c r="C1934">
        <v>7</v>
      </c>
      <c r="D1934">
        <v>13</v>
      </c>
      <c r="E1934" s="128" t="s">
        <v>2451</v>
      </c>
      <c r="F1934" s="128" t="s">
        <v>24</v>
      </c>
      <c r="G1934">
        <v>692</v>
      </c>
      <c r="H1934" s="128" t="s">
        <v>2695</v>
      </c>
      <c r="I1934">
        <v>1885</v>
      </c>
      <c r="J1934" s="128" t="s">
        <v>177</v>
      </c>
      <c r="K1934">
        <v>8</v>
      </c>
      <c r="L1934">
        <v>13</v>
      </c>
      <c r="M1934" s="128" t="s">
        <v>357</v>
      </c>
      <c r="N1934" s="128" t="s">
        <v>3878</v>
      </c>
      <c r="O1934">
        <v>5</v>
      </c>
      <c r="P1934" s="128" t="s">
        <v>831</v>
      </c>
      <c r="Q1934">
        <v>1</v>
      </c>
      <c r="R1934" s="128" t="s">
        <v>28</v>
      </c>
      <c r="S1934">
        <v>8</v>
      </c>
      <c r="T1934" s="128" t="s">
        <v>36</v>
      </c>
      <c r="U1934">
        <v>31.6</v>
      </c>
      <c r="V1934">
        <v>21.6</v>
      </c>
    </row>
    <row r="1935" spans="1:22" x14ac:dyDescent="0.25">
      <c r="A1935" s="128" t="s">
        <v>2752</v>
      </c>
      <c r="B1935">
        <v>13</v>
      </c>
      <c r="C1935">
        <v>7</v>
      </c>
      <c r="D1935">
        <v>13</v>
      </c>
      <c r="E1935" s="128" t="s">
        <v>2451</v>
      </c>
      <c r="F1935" s="128" t="s">
        <v>24</v>
      </c>
      <c r="G1935">
        <v>691</v>
      </c>
      <c r="H1935" s="128" t="s">
        <v>2704</v>
      </c>
      <c r="I1935">
        <v>1712</v>
      </c>
      <c r="J1935" s="128" t="s">
        <v>179</v>
      </c>
      <c r="K1935">
        <v>8</v>
      </c>
      <c r="L1935">
        <v>13</v>
      </c>
      <c r="M1935" s="128" t="s">
        <v>357</v>
      </c>
      <c r="N1935" s="128" t="s">
        <v>3878</v>
      </c>
      <c r="O1935">
        <v>5</v>
      </c>
      <c r="P1935" s="128" t="s">
        <v>831</v>
      </c>
      <c r="Q1935">
        <v>1</v>
      </c>
      <c r="R1935" s="128" t="s">
        <v>28</v>
      </c>
      <c r="S1935">
        <v>3</v>
      </c>
      <c r="T1935" s="128" t="s">
        <v>31</v>
      </c>
      <c r="U1935">
        <v>3.9</v>
      </c>
      <c r="V1935">
        <v>3.4</v>
      </c>
    </row>
    <row r="1936" spans="1:22" x14ac:dyDescent="0.25">
      <c r="A1936" s="128" t="s">
        <v>2753</v>
      </c>
      <c r="B1936">
        <v>13</v>
      </c>
      <c r="C1936">
        <v>7</v>
      </c>
      <c r="D1936">
        <v>13</v>
      </c>
      <c r="E1936" s="128" t="s">
        <v>2451</v>
      </c>
      <c r="F1936" s="128" t="s">
        <v>24</v>
      </c>
      <c r="G1936">
        <v>691</v>
      </c>
      <c r="H1936" s="128" t="s">
        <v>2704</v>
      </c>
      <c r="I1936">
        <v>1712</v>
      </c>
      <c r="J1936" s="128" t="s">
        <v>179</v>
      </c>
      <c r="K1936">
        <v>8</v>
      </c>
      <c r="L1936">
        <v>13</v>
      </c>
      <c r="M1936" s="128" t="s">
        <v>357</v>
      </c>
      <c r="N1936" s="128" t="s">
        <v>3878</v>
      </c>
      <c r="O1936">
        <v>5</v>
      </c>
      <c r="P1936" s="128" t="s">
        <v>831</v>
      </c>
      <c r="Q1936">
        <v>1</v>
      </c>
      <c r="R1936" s="128" t="s">
        <v>28</v>
      </c>
      <c r="S1936">
        <v>4</v>
      </c>
      <c r="T1936" s="128" t="s">
        <v>32</v>
      </c>
      <c r="U1936">
        <v>5.3</v>
      </c>
      <c r="V1936">
        <v>4</v>
      </c>
    </row>
    <row r="1937" spans="1:22" x14ac:dyDescent="0.25">
      <c r="A1937" s="128" t="s">
        <v>2754</v>
      </c>
      <c r="B1937">
        <v>13</v>
      </c>
      <c r="C1937">
        <v>7</v>
      </c>
      <c r="D1937">
        <v>13</v>
      </c>
      <c r="E1937" s="128" t="s">
        <v>2451</v>
      </c>
      <c r="F1937" s="128" t="s">
        <v>24</v>
      </c>
      <c r="G1937">
        <v>691</v>
      </c>
      <c r="H1937" s="128" t="s">
        <v>2704</v>
      </c>
      <c r="I1937">
        <v>1712</v>
      </c>
      <c r="J1937" s="128" t="s">
        <v>179</v>
      </c>
      <c r="K1937">
        <v>8</v>
      </c>
      <c r="L1937">
        <v>13</v>
      </c>
      <c r="M1937" s="128" t="s">
        <v>357</v>
      </c>
      <c r="N1937" s="128" t="s">
        <v>3878</v>
      </c>
      <c r="O1937">
        <v>5</v>
      </c>
      <c r="P1937" s="128" t="s">
        <v>831</v>
      </c>
      <c r="Q1937">
        <v>1</v>
      </c>
      <c r="R1937" s="128" t="s">
        <v>28</v>
      </c>
      <c r="S1937">
        <v>6</v>
      </c>
      <c r="T1937" s="128" t="s">
        <v>34</v>
      </c>
      <c r="U1937">
        <v>3.7</v>
      </c>
      <c r="V1937">
        <v>3.3</v>
      </c>
    </row>
    <row r="1938" spans="1:22" x14ac:dyDescent="0.25">
      <c r="A1938" s="128" t="s">
        <v>2755</v>
      </c>
      <c r="B1938">
        <v>13</v>
      </c>
      <c r="C1938">
        <v>7</v>
      </c>
      <c r="D1938">
        <v>13</v>
      </c>
      <c r="E1938" s="128" t="s">
        <v>2451</v>
      </c>
      <c r="F1938" s="128" t="s">
        <v>24</v>
      </c>
      <c r="G1938">
        <v>691</v>
      </c>
      <c r="H1938" s="128" t="s">
        <v>2704</v>
      </c>
      <c r="I1938">
        <v>1712</v>
      </c>
      <c r="J1938" s="128" t="s">
        <v>179</v>
      </c>
      <c r="K1938">
        <v>8</v>
      </c>
      <c r="L1938">
        <v>13</v>
      </c>
      <c r="M1938" s="128" t="s">
        <v>357</v>
      </c>
      <c r="N1938" s="128" t="s">
        <v>3878</v>
      </c>
      <c r="O1938">
        <v>5</v>
      </c>
      <c r="P1938" s="128" t="s">
        <v>831</v>
      </c>
      <c r="Q1938">
        <v>1</v>
      </c>
      <c r="R1938" s="128" t="s">
        <v>28</v>
      </c>
      <c r="S1938">
        <v>2</v>
      </c>
      <c r="T1938" s="128" t="s">
        <v>30</v>
      </c>
      <c r="U1938">
        <v>3.6</v>
      </c>
      <c r="V1938">
        <v>3.7</v>
      </c>
    </row>
    <row r="1939" spans="1:22" x14ac:dyDescent="0.25">
      <c r="A1939" s="128" t="s">
        <v>2756</v>
      </c>
      <c r="B1939">
        <v>13</v>
      </c>
      <c r="C1939">
        <v>7</v>
      </c>
      <c r="D1939">
        <v>13</v>
      </c>
      <c r="E1939" s="128" t="s">
        <v>2451</v>
      </c>
      <c r="F1939" s="128" t="s">
        <v>24</v>
      </c>
      <c r="G1939">
        <v>691</v>
      </c>
      <c r="H1939" s="128" t="s">
        <v>2704</v>
      </c>
      <c r="I1939">
        <v>1712</v>
      </c>
      <c r="J1939" s="128" t="s">
        <v>179</v>
      </c>
      <c r="K1939">
        <v>8</v>
      </c>
      <c r="L1939">
        <v>13</v>
      </c>
      <c r="M1939" s="128" t="s">
        <v>357</v>
      </c>
      <c r="N1939" s="128" t="s">
        <v>3878</v>
      </c>
      <c r="O1939">
        <v>5</v>
      </c>
      <c r="P1939" s="128" t="s">
        <v>831</v>
      </c>
      <c r="Q1939">
        <v>1</v>
      </c>
      <c r="R1939" s="128" t="s">
        <v>28</v>
      </c>
      <c r="S1939">
        <v>5</v>
      </c>
      <c r="T1939" s="128" t="s">
        <v>33</v>
      </c>
      <c r="U1939">
        <v>2.1</v>
      </c>
      <c r="V1939">
        <v>2.7</v>
      </c>
    </row>
    <row r="1940" spans="1:22" x14ac:dyDescent="0.25">
      <c r="A1940" s="128" t="s">
        <v>2757</v>
      </c>
      <c r="B1940">
        <v>13</v>
      </c>
      <c r="C1940">
        <v>7</v>
      </c>
      <c r="D1940">
        <v>13</v>
      </c>
      <c r="E1940" s="128" t="s">
        <v>2451</v>
      </c>
      <c r="F1940" s="128" t="s">
        <v>24</v>
      </c>
      <c r="G1940">
        <v>691</v>
      </c>
      <c r="H1940" s="128" t="s">
        <v>2704</v>
      </c>
      <c r="I1940">
        <v>1712</v>
      </c>
      <c r="J1940" s="128" t="s">
        <v>179</v>
      </c>
      <c r="K1940">
        <v>8</v>
      </c>
      <c r="L1940">
        <v>13</v>
      </c>
      <c r="M1940" s="128" t="s">
        <v>357</v>
      </c>
      <c r="N1940" s="128" t="s">
        <v>3878</v>
      </c>
      <c r="O1940">
        <v>5</v>
      </c>
      <c r="P1940" s="128" t="s">
        <v>831</v>
      </c>
      <c r="Q1940">
        <v>1</v>
      </c>
      <c r="R1940" s="128" t="s">
        <v>28</v>
      </c>
      <c r="S1940">
        <v>1</v>
      </c>
      <c r="T1940" s="128" t="s">
        <v>29</v>
      </c>
      <c r="U1940">
        <v>6.5</v>
      </c>
      <c r="V1940">
        <v>4.5999999999999996</v>
      </c>
    </row>
    <row r="1941" spans="1:22" x14ac:dyDescent="0.25">
      <c r="A1941" s="128" t="s">
        <v>2758</v>
      </c>
      <c r="B1941">
        <v>13</v>
      </c>
      <c r="C1941">
        <v>7</v>
      </c>
      <c r="D1941">
        <v>13</v>
      </c>
      <c r="E1941" s="128" t="s">
        <v>2451</v>
      </c>
      <c r="F1941" s="128" t="s">
        <v>24</v>
      </c>
      <c r="G1941">
        <v>691</v>
      </c>
      <c r="H1941" s="128" t="s">
        <v>2704</v>
      </c>
      <c r="I1941">
        <v>1712</v>
      </c>
      <c r="J1941" s="128" t="s">
        <v>179</v>
      </c>
      <c r="K1941">
        <v>8</v>
      </c>
      <c r="L1941">
        <v>13</v>
      </c>
      <c r="M1941" s="128" t="s">
        <v>357</v>
      </c>
      <c r="N1941" s="128" t="s">
        <v>3878</v>
      </c>
      <c r="O1941">
        <v>5</v>
      </c>
      <c r="P1941" s="128" t="s">
        <v>831</v>
      </c>
      <c r="Q1941">
        <v>1</v>
      </c>
      <c r="R1941" s="128" t="s">
        <v>28</v>
      </c>
      <c r="S1941">
        <v>7</v>
      </c>
      <c r="T1941" s="128" t="s">
        <v>35</v>
      </c>
      <c r="U1941">
        <v>19.7</v>
      </c>
      <c r="V1941">
        <v>14.9</v>
      </c>
    </row>
    <row r="1942" spans="1:22" x14ac:dyDescent="0.25">
      <c r="A1942" s="128" t="s">
        <v>2759</v>
      </c>
      <c r="B1942">
        <v>13</v>
      </c>
      <c r="C1942">
        <v>7</v>
      </c>
      <c r="D1942">
        <v>13</v>
      </c>
      <c r="E1942" s="128" t="s">
        <v>2451</v>
      </c>
      <c r="F1942" s="128" t="s">
        <v>24</v>
      </c>
      <c r="G1942">
        <v>691</v>
      </c>
      <c r="H1942" s="128" t="s">
        <v>2704</v>
      </c>
      <c r="I1942">
        <v>1712</v>
      </c>
      <c r="J1942" s="128" t="s">
        <v>179</v>
      </c>
      <c r="K1942">
        <v>8</v>
      </c>
      <c r="L1942">
        <v>13</v>
      </c>
      <c r="M1942" s="128" t="s">
        <v>357</v>
      </c>
      <c r="N1942" s="128" t="s">
        <v>3878</v>
      </c>
      <c r="O1942">
        <v>5</v>
      </c>
      <c r="P1942" s="128" t="s">
        <v>831</v>
      </c>
      <c r="Q1942">
        <v>1</v>
      </c>
      <c r="R1942" s="128" t="s">
        <v>28</v>
      </c>
      <c r="S1942">
        <v>8</v>
      </c>
      <c r="T1942" s="128" t="s">
        <v>36</v>
      </c>
      <c r="U1942">
        <v>25</v>
      </c>
      <c r="V1942">
        <v>17.899999999999999</v>
      </c>
    </row>
    <row r="1943" spans="1:22" x14ac:dyDescent="0.25">
      <c r="A1943" s="128" t="s">
        <v>2760</v>
      </c>
      <c r="B1943">
        <v>8</v>
      </c>
      <c r="C1943">
        <v>2</v>
      </c>
      <c r="D1943">
        <v>13</v>
      </c>
      <c r="E1943" s="128" t="s">
        <v>2451</v>
      </c>
      <c r="F1943" s="128" t="s">
        <v>24</v>
      </c>
      <c r="G1943">
        <v>692</v>
      </c>
      <c r="H1943" s="128" t="s">
        <v>2695</v>
      </c>
      <c r="I1943">
        <v>1885</v>
      </c>
      <c r="J1943" s="128" t="s">
        <v>177</v>
      </c>
      <c r="K1943">
        <v>8</v>
      </c>
      <c r="L1943">
        <v>13</v>
      </c>
      <c r="M1943" s="128" t="s">
        <v>357</v>
      </c>
      <c r="N1943" s="128" t="s">
        <v>3878</v>
      </c>
      <c r="O1943">
        <v>5</v>
      </c>
      <c r="P1943" s="128" t="s">
        <v>831</v>
      </c>
      <c r="Q1943">
        <v>1</v>
      </c>
      <c r="R1943" s="128" t="s">
        <v>28</v>
      </c>
      <c r="S1943">
        <v>3</v>
      </c>
      <c r="T1943" s="128" t="s">
        <v>31</v>
      </c>
      <c r="U1943">
        <v>4.7</v>
      </c>
      <c r="V1943">
        <v>3.7</v>
      </c>
    </row>
    <row r="1944" spans="1:22" x14ac:dyDescent="0.25">
      <c r="A1944" s="128" t="s">
        <v>2761</v>
      </c>
      <c r="B1944">
        <v>8</v>
      </c>
      <c r="C1944">
        <v>2</v>
      </c>
      <c r="D1944">
        <v>13</v>
      </c>
      <c r="E1944" s="128" t="s">
        <v>2451</v>
      </c>
      <c r="F1944" s="128" t="s">
        <v>24</v>
      </c>
      <c r="G1944">
        <v>692</v>
      </c>
      <c r="H1944" s="128" t="s">
        <v>2695</v>
      </c>
      <c r="I1944">
        <v>1885</v>
      </c>
      <c r="J1944" s="128" t="s">
        <v>177</v>
      </c>
      <c r="K1944">
        <v>8</v>
      </c>
      <c r="L1944">
        <v>13</v>
      </c>
      <c r="M1944" s="128" t="s">
        <v>357</v>
      </c>
      <c r="N1944" s="128" t="s">
        <v>3878</v>
      </c>
      <c r="O1944">
        <v>5</v>
      </c>
      <c r="P1944" s="128" t="s">
        <v>831</v>
      </c>
      <c r="Q1944">
        <v>1</v>
      </c>
      <c r="R1944" s="128" t="s">
        <v>28</v>
      </c>
      <c r="S1944">
        <v>4</v>
      </c>
      <c r="T1944" s="128" t="s">
        <v>32</v>
      </c>
      <c r="U1944">
        <v>6</v>
      </c>
      <c r="V1944">
        <v>4.3</v>
      </c>
    </row>
    <row r="1945" spans="1:22" x14ac:dyDescent="0.25">
      <c r="A1945" s="128" t="s">
        <v>2762</v>
      </c>
      <c r="B1945">
        <v>8</v>
      </c>
      <c r="C1945">
        <v>2</v>
      </c>
      <c r="D1945">
        <v>13</v>
      </c>
      <c r="E1945" s="128" t="s">
        <v>2451</v>
      </c>
      <c r="F1945" s="128" t="s">
        <v>24</v>
      </c>
      <c r="G1945">
        <v>692</v>
      </c>
      <c r="H1945" s="128" t="s">
        <v>2695</v>
      </c>
      <c r="I1945">
        <v>1885</v>
      </c>
      <c r="J1945" s="128" t="s">
        <v>177</v>
      </c>
      <c r="K1945">
        <v>8</v>
      </c>
      <c r="L1945">
        <v>13</v>
      </c>
      <c r="M1945" s="128" t="s">
        <v>357</v>
      </c>
      <c r="N1945" s="128" t="s">
        <v>3878</v>
      </c>
      <c r="O1945">
        <v>5</v>
      </c>
      <c r="P1945" s="128" t="s">
        <v>831</v>
      </c>
      <c r="Q1945">
        <v>1</v>
      </c>
      <c r="R1945" s="128" t="s">
        <v>28</v>
      </c>
      <c r="S1945">
        <v>6</v>
      </c>
      <c r="T1945" s="128" t="s">
        <v>34</v>
      </c>
      <c r="U1945">
        <v>4</v>
      </c>
      <c r="V1945">
        <v>3.6</v>
      </c>
    </row>
    <row r="1946" spans="1:22" x14ac:dyDescent="0.25">
      <c r="A1946" s="128" t="s">
        <v>2763</v>
      </c>
      <c r="B1946">
        <v>8</v>
      </c>
      <c r="C1946">
        <v>2</v>
      </c>
      <c r="D1946">
        <v>13</v>
      </c>
      <c r="E1946" s="128" t="s">
        <v>2451</v>
      </c>
      <c r="F1946" s="128" t="s">
        <v>24</v>
      </c>
      <c r="G1946">
        <v>692</v>
      </c>
      <c r="H1946" s="128" t="s">
        <v>2695</v>
      </c>
      <c r="I1946">
        <v>1885</v>
      </c>
      <c r="J1946" s="128" t="s">
        <v>177</v>
      </c>
      <c r="K1946">
        <v>8</v>
      </c>
      <c r="L1946">
        <v>13</v>
      </c>
      <c r="M1946" s="128" t="s">
        <v>357</v>
      </c>
      <c r="N1946" s="128" t="s">
        <v>3878</v>
      </c>
      <c r="O1946">
        <v>5</v>
      </c>
      <c r="P1946" s="128" t="s">
        <v>831</v>
      </c>
      <c r="Q1946">
        <v>1</v>
      </c>
      <c r="R1946" s="128" t="s">
        <v>28</v>
      </c>
      <c r="S1946">
        <v>2</v>
      </c>
      <c r="T1946" s="128" t="s">
        <v>30</v>
      </c>
      <c r="U1946">
        <v>4.8</v>
      </c>
      <c r="V1946">
        <v>4.5999999999999996</v>
      </c>
    </row>
    <row r="1947" spans="1:22" x14ac:dyDescent="0.25">
      <c r="A1947" s="128" t="s">
        <v>2764</v>
      </c>
      <c r="B1947">
        <v>8</v>
      </c>
      <c r="C1947">
        <v>2</v>
      </c>
      <c r="D1947">
        <v>13</v>
      </c>
      <c r="E1947" s="128" t="s">
        <v>2451</v>
      </c>
      <c r="F1947" s="128" t="s">
        <v>24</v>
      </c>
      <c r="G1947">
        <v>692</v>
      </c>
      <c r="H1947" s="128" t="s">
        <v>2695</v>
      </c>
      <c r="I1947">
        <v>1885</v>
      </c>
      <c r="J1947" s="128" t="s">
        <v>177</v>
      </c>
      <c r="K1947">
        <v>8</v>
      </c>
      <c r="L1947">
        <v>13</v>
      </c>
      <c r="M1947" s="128" t="s">
        <v>357</v>
      </c>
      <c r="N1947" s="128" t="s">
        <v>3878</v>
      </c>
      <c r="O1947">
        <v>5</v>
      </c>
      <c r="P1947" s="128" t="s">
        <v>831</v>
      </c>
      <c r="Q1947">
        <v>1</v>
      </c>
      <c r="R1947" s="128" t="s">
        <v>28</v>
      </c>
      <c r="S1947">
        <v>5</v>
      </c>
      <c r="T1947" s="128" t="s">
        <v>33</v>
      </c>
      <c r="U1947">
        <v>3.3</v>
      </c>
      <c r="V1947">
        <v>3.5</v>
      </c>
    </row>
    <row r="1948" spans="1:22" x14ac:dyDescent="0.25">
      <c r="A1948" s="128" t="s">
        <v>2765</v>
      </c>
      <c r="B1948">
        <v>8</v>
      </c>
      <c r="C1948">
        <v>2</v>
      </c>
      <c r="D1948">
        <v>13</v>
      </c>
      <c r="E1948" s="128" t="s">
        <v>2451</v>
      </c>
      <c r="F1948" s="128" t="s">
        <v>24</v>
      </c>
      <c r="G1948">
        <v>692</v>
      </c>
      <c r="H1948" s="128" t="s">
        <v>2695</v>
      </c>
      <c r="I1948">
        <v>1885</v>
      </c>
      <c r="J1948" s="128" t="s">
        <v>177</v>
      </c>
      <c r="K1948">
        <v>8</v>
      </c>
      <c r="L1948">
        <v>13</v>
      </c>
      <c r="M1948" s="128" t="s">
        <v>357</v>
      </c>
      <c r="N1948" s="128" t="s">
        <v>3878</v>
      </c>
      <c r="O1948">
        <v>5</v>
      </c>
      <c r="P1948" s="128" t="s">
        <v>831</v>
      </c>
      <c r="Q1948">
        <v>1</v>
      </c>
      <c r="R1948" s="128" t="s">
        <v>28</v>
      </c>
      <c r="S1948">
        <v>1</v>
      </c>
      <c r="T1948" s="128" t="s">
        <v>29</v>
      </c>
      <c r="U1948">
        <v>8.9</v>
      </c>
      <c r="V1948">
        <v>5.5</v>
      </c>
    </row>
    <row r="1949" spans="1:22" x14ac:dyDescent="0.25">
      <c r="A1949" s="128" t="s">
        <v>2766</v>
      </c>
      <c r="B1949">
        <v>8</v>
      </c>
      <c r="C1949">
        <v>2</v>
      </c>
      <c r="D1949">
        <v>13</v>
      </c>
      <c r="E1949" s="128" t="s">
        <v>2451</v>
      </c>
      <c r="F1949" s="128" t="s">
        <v>24</v>
      </c>
      <c r="G1949">
        <v>692</v>
      </c>
      <c r="H1949" s="128" t="s">
        <v>2695</v>
      </c>
      <c r="I1949">
        <v>1885</v>
      </c>
      <c r="J1949" s="128" t="s">
        <v>177</v>
      </c>
      <c r="K1949">
        <v>8</v>
      </c>
      <c r="L1949">
        <v>13</v>
      </c>
      <c r="M1949" s="128" t="s">
        <v>357</v>
      </c>
      <c r="N1949" s="128" t="s">
        <v>3878</v>
      </c>
      <c r="O1949">
        <v>5</v>
      </c>
      <c r="P1949" s="128" t="s">
        <v>831</v>
      </c>
      <c r="Q1949">
        <v>1</v>
      </c>
      <c r="R1949" s="128" t="s">
        <v>28</v>
      </c>
      <c r="S1949">
        <v>7</v>
      </c>
      <c r="T1949" s="128" t="s">
        <v>35</v>
      </c>
      <c r="U1949">
        <v>25.6</v>
      </c>
      <c r="V1949">
        <v>18.100000000000001</v>
      </c>
    </row>
    <row r="1950" spans="1:22" x14ac:dyDescent="0.25">
      <c r="A1950" s="128" t="s">
        <v>2767</v>
      </c>
      <c r="B1950">
        <v>8</v>
      </c>
      <c r="C1950">
        <v>2</v>
      </c>
      <c r="D1950">
        <v>13</v>
      </c>
      <c r="E1950" s="128" t="s">
        <v>2451</v>
      </c>
      <c r="F1950" s="128" t="s">
        <v>24</v>
      </c>
      <c r="G1950">
        <v>692</v>
      </c>
      <c r="H1950" s="128" t="s">
        <v>2695</v>
      </c>
      <c r="I1950">
        <v>1885</v>
      </c>
      <c r="J1950" s="128" t="s">
        <v>177</v>
      </c>
      <c r="K1950">
        <v>8</v>
      </c>
      <c r="L1950">
        <v>13</v>
      </c>
      <c r="M1950" s="128" t="s">
        <v>357</v>
      </c>
      <c r="N1950" s="128" t="s">
        <v>3878</v>
      </c>
      <c r="O1950">
        <v>5</v>
      </c>
      <c r="P1950" s="128" t="s">
        <v>831</v>
      </c>
      <c r="Q1950">
        <v>1</v>
      </c>
      <c r="R1950" s="128" t="s">
        <v>28</v>
      </c>
      <c r="S1950">
        <v>8</v>
      </c>
      <c r="T1950" s="128" t="s">
        <v>36</v>
      </c>
      <c r="U1950">
        <v>31.6</v>
      </c>
      <c r="V1950">
        <v>21.6</v>
      </c>
    </row>
    <row r="1951" spans="1:22" x14ac:dyDescent="0.25">
      <c r="A1951" s="128" t="s">
        <v>2768</v>
      </c>
      <c r="B1951">
        <v>8</v>
      </c>
      <c r="C1951">
        <v>2</v>
      </c>
      <c r="D1951">
        <v>13</v>
      </c>
      <c r="E1951" s="128" t="s">
        <v>2451</v>
      </c>
      <c r="F1951" s="128" t="s">
        <v>24</v>
      </c>
      <c r="G1951">
        <v>691</v>
      </c>
      <c r="H1951" s="128" t="s">
        <v>2704</v>
      </c>
      <c r="I1951">
        <v>1712</v>
      </c>
      <c r="J1951" s="128" t="s">
        <v>179</v>
      </c>
      <c r="K1951">
        <v>8</v>
      </c>
      <c r="L1951">
        <v>13</v>
      </c>
      <c r="M1951" s="128" t="s">
        <v>357</v>
      </c>
      <c r="N1951" s="128" t="s">
        <v>3878</v>
      </c>
      <c r="O1951">
        <v>5</v>
      </c>
      <c r="P1951" s="128" t="s">
        <v>831</v>
      </c>
      <c r="Q1951">
        <v>1</v>
      </c>
      <c r="R1951" s="128" t="s">
        <v>28</v>
      </c>
      <c r="S1951">
        <v>3</v>
      </c>
      <c r="T1951" s="128" t="s">
        <v>31</v>
      </c>
      <c r="U1951">
        <v>3.9</v>
      </c>
      <c r="V1951">
        <v>3.4</v>
      </c>
    </row>
    <row r="1952" spans="1:22" x14ac:dyDescent="0.25">
      <c r="A1952" s="128" t="s">
        <v>2769</v>
      </c>
      <c r="B1952">
        <v>8</v>
      </c>
      <c r="C1952">
        <v>2</v>
      </c>
      <c r="D1952">
        <v>13</v>
      </c>
      <c r="E1952" s="128" t="s">
        <v>2451</v>
      </c>
      <c r="F1952" s="128" t="s">
        <v>24</v>
      </c>
      <c r="G1952">
        <v>691</v>
      </c>
      <c r="H1952" s="128" t="s">
        <v>2704</v>
      </c>
      <c r="I1952">
        <v>1712</v>
      </c>
      <c r="J1952" s="128" t="s">
        <v>179</v>
      </c>
      <c r="K1952">
        <v>8</v>
      </c>
      <c r="L1952">
        <v>13</v>
      </c>
      <c r="M1952" s="128" t="s">
        <v>357</v>
      </c>
      <c r="N1952" s="128" t="s">
        <v>3878</v>
      </c>
      <c r="O1952">
        <v>5</v>
      </c>
      <c r="P1952" s="128" t="s">
        <v>831</v>
      </c>
      <c r="Q1952">
        <v>1</v>
      </c>
      <c r="R1952" s="128" t="s">
        <v>28</v>
      </c>
      <c r="S1952">
        <v>4</v>
      </c>
      <c r="T1952" s="128" t="s">
        <v>32</v>
      </c>
      <c r="U1952">
        <v>5.3</v>
      </c>
      <c r="V1952">
        <v>4</v>
      </c>
    </row>
    <row r="1953" spans="1:22" x14ac:dyDescent="0.25">
      <c r="A1953" s="128" t="s">
        <v>2770</v>
      </c>
      <c r="B1953">
        <v>8</v>
      </c>
      <c r="C1953">
        <v>2</v>
      </c>
      <c r="D1953">
        <v>13</v>
      </c>
      <c r="E1953" s="128" t="s">
        <v>2451</v>
      </c>
      <c r="F1953" s="128" t="s">
        <v>24</v>
      </c>
      <c r="G1953">
        <v>691</v>
      </c>
      <c r="H1953" s="128" t="s">
        <v>2704</v>
      </c>
      <c r="I1953">
        <v>1712</v>
      </c>
      <c r="J1953" s="128" t="s">
        <v>179</v>
      </c>
      <c r="K1953">
        <v>8</v>
      </c>
      <c r="L1953">
        <v>13</v>
      </c>
      <c r="M1953" s="128" t="s">
        <v>357</v>
      </c>
      <c r="N1953" s="128" t="s">
        <v>3878</v>
      </c>
      <c r="O1953">
        <v>5</v>
      </c>
      <c r="P1953" s="128" t="s">
        <v>831</v>
      </c>
      <c r="Q1953">
        <v>1</v>
      </c>
      <c r="R1953" s="128" t="s">
        <v>28</v>
      </c>
      <c r="S1953">
        <v>6</v>
      </c>
      <c r="T1953" s="128" t="s">
        <v>34</v>
      </c>
      <c r="U1953">
        <v>3.7</v>
      </c>
      <c r="V1953">
        <v>3.3</v>
      </c>
    </row>
    <row r="1954" spans="1:22" x14ac:dyDescent="0.25">
      <c r="A1954" s="128" t="s">
        <v>2771</v>
      </c>
      <c r="B1954">
        <v>8</v>
      </c>
      <c r="C1954">
        <v>2</v>
      </c>
      <c r="D1954">
        <v>13</v>
      </c>
      <c r="E1954" s="128" t="s">
        <v>2451</v>
      </c>
      <c r="F1954" s="128" t="s">
        <v>24</v>
      </c>
      <c r="G1954">
        <v>691</v>
      </c>
      <c r="H1954" s="128" t="s">
        <v>2704</v>
      </c>
      <c r="I1954">
        <v>1712</v>
      </c>
      <c r="J1954" s="128" t="s">
        <v>179</v>
      </c>
      <c r="K1954">
        <v>8</v>
      </c>
      <c r="L1954">
        <v>13</v>
      </c>
      <c r="M1954" s="128" t="s">
        <v>357</v>
      </c>
      <c r="N1954" s="128" t="s">
        <v>3878</v>
      </c>
      <c r="O1954">
        <v>5</v>
      </c>
      <c r="P1954" s="128" t="s">
        <v>831</v>
      </c>
      <c r="Q1954">
        <v>1</v>
      </c>
      <c r="R1954" s="128" t="s">
        <v>28</v>
      </c>
      <c r="S1954">
        <v>2</v>
      </c>
      <c r="T1954" s="128" t="s">
        <v>30</v>
      </c>
      <c r="U1954">
        <v>3.6</v>
      </c>
      <c r="V1954">
        <v>3.7</v>
      </c>
    </row>
    <row r="1955" spans="1:22" x14ac:dyDescent="0.25">
      <c r="A1955" s="128" t="s">
        <v>2772</v>
      </c>
      <c r="B1955">
        <v>8</v>
      </c>
      <c r="C1955">
        <v>2</v>
      </c>
      <c r="D1955">
        <v>13</v>
      </c>
      <c r="E1955" s="128" t="s">
        <v>2451</v>
      </c>
      <c r="F1955" s="128" t="s">
        <v>24</v>
      </c>
      <c r="G1955">
        <v>691</v>
      </c>
      <c r="H1955" s="128" t="s">
        <v>2704</v>
      </c>
      <c r="I1955">
        <v>1712</v>
      </c>
      <c r="J1955" s="128" t="s">
        <v>179</v>
      </c>
      <c r="K1955">
        <v>8</v>
      </c>
      <c r="L1955">
        <v>13</v>
      </c>
      <c r="M1955" s="128" t="s">
        <v>357</v>
      </c>
      <c r="N1955" s="128" t="s">
        <v>3878</v>
      </c>
      <c r="O1955">
        <v>5</v>
      </c>
      <c r="P1955" s="128" t="s">
        <v>831</v>
      </c>
      <c r="Q1955">
        <v>1</v>
      </c>
      <c r="R1955" s="128" t="s">
        <v>28</v>
      </c>
      <c r="S1955">
        <v>5</v>
      </c>
      <c r="T1955" s="128" t="s">
        <v>33</v>
      </c>
      <c r="U1955">
        <v>2.1</v>
      </c>
      <c r="V1955">
        <v>2.7</v>
      </c>
    </row>
    <row r="1956" spans="1:22" x14ac:dyDescent="0.25">
      <c r="A1956" s="128" t="s">
        <v>2773</v>
      </c>
      <c r="B1956">
        <v>8</v>
      </c>
      <c r="C1956">
        <v>2</v>
      </c>
      <c r="D1956">
        <v>13</v>
      </c>
      <c r="E1956" s="128" t="s">
        <v>2451</v>
      </c>
      <c r="F1956" s="128" t="s">
        <v>24</v>
      </c>
      <c r="G1956">
        <v>691</v>
      </c>
      <c r="H1956" s="128" t="s">
        <v>2704</v>
      </c>
      <c r="I1956">
        <v>1712</v>
      </c>
      <c r="J1956" s="128" t="s">
        <v>179</v>
      </c>
      <c r="K1956">
        <v>8</v>
      </c>
      <c r="L1956">
        <v>13</v>
      </c>
      <c r="M1956" s="128" t="s">
        <v>357</v>
      </c>
      <c r="N1956" s="128" t="s">
        <v>3878</v>
      </c>
      <c r="O1956">
        <v>5</v>
      </c>
      <c r="P1956" s="128" t="s">
        <v>831</v>
      </c>
      <c r="Q1956">
        <v>1</v>
      </c>
      <c r="R1956" s="128" t="s">
        <v>28</v>
      </c>
      <c r="S1956">
        <v>1</v>
      </c>
      <c r="T1956" s="128" t="s">
        <v>29</v>
      </c>
      <c r="U1956">
        <v>6.5</v>
      </c>
      <c r="V1956">
        <v>4.5999999999999996</v>
      </c>
    </row>
    <row r="1957" spans="1:22" x14ac:dyDescent="0.25">
      <c r="A1957" s="128" t="s">
        <v>2774</v>
      </c>
      <c r="B1957">
        <v>8</v>
      </c>
      <c r="C1957">
        <v>2</v>
      </c>
      <c r="D1957">
        <v>13</v>
      </c>
      <c r="E1957" s="128" t="s">
        <v>2451</v>
      </c>
      <c r="F1957" s="128" t="s">
        <v>24</v>
      </c>
      <c r="G1957">
        <v>691</v>
      </c>
      <c r="H1957" s="128" t="s">
        <v>2704</v>
      </c>
      <c r="I1957">
        <v>1712</v>
      </c>
      <c r="J1957" s="128" t="s">
        <v>179</v>
      </c>
      <c r="K1957">
        <v>8</v>
      </c>
      <c r="L1957">
        <v>13</v>
      </c>
      <c r="M1957" s="128" t="s">
        <v>357</v>
      </c>
      <c r="N1957" s="128" t="s">
        <v>3878</v>
      </c>
      <c r="O1957">
        <v>5</v>
      </c>
      <c r="P1957" s="128" t="s">
        <v>831</v>
      </c>
      <c r="Q1957">
        <v>1</v>
      </c>
      <c r="R1957" s="128" t="s">
        <v>28</v>
      </c>
      <c r="S1957">
        <v>7</v>
      </c>
      <c r="T1957" s="128" t="s">
        <v>35</v>
      </c>
      <c r="U1957">
        <v>19.7</v>
      </c>
      <c r="V1957">
        <v>14.9</v>
      </c>
    </row>
    <row r="1958" spans="1:22" x14ac:dyDescent="0.25">
      <c r="A1958" s="128" t="s">
        <v>2775</v>
      </c>
      <c r="B1958">
        <v>8</v>
      </c>
      <c r="C1958">
        <v>2</v>
      </c>
      <c r="D1958">
        <v>13</v>
      </c>
      <c r="E1958" s="128" t="s">
        <v>2451</v>
      </c>
      <c r="F1958" s="128" t="s">
        <v>24</v>
      </c>
      <c r="G1958">
        <v>691</v>
      </c>
      <c r="H1958" s="128" t="s">
        <v>2704</v>
      </c>
      <c r="I1958">
        <v>1712</v>
      </c>
      <c r="J1958" s="128" t="s">
        <v>179</v>
      </c>
      <c r="K1958">
        <v>8</v>
      </c>
      <c r="L1958">
        <v>13</v>
      </c>
      <c r="M1958" s="128" t="s">
        <v>357</v>
      </c>
      <c r="N1958" s="128" t="s">
        <v>3878</v>
      </c>
      <c r="O1958">
        <v>5</v>
      </c>
      <c r="P1958" s="128" t="s">
        <v>831</v>
      </c>
      <c r="Q1958">
        <v>1</v>
      </c>
      <c r="R1958" s="128" t="s">
        <v>28</v>
      </c>
      <c r="S1958">
        <v>8</v>
      </c>
      <c r="T1958" s="128" t="s">
        <v>36</v>
      </c>
      <c r="U1958">
        <v>25</v>
      </c>
      <c r="V1958">
        <v>17.899999999999999</v>
      </c>
    </row>
    <row r="1959" spans="1:22" x14ac:dyDescent="0.25">
      <c r="A1959" s="128" t="s">
        <v>2776</v>
      </c>
      <c r="B1959">
        <v>9</v>
      </c>
      <c r="C1959">
        <v>3</v>
      </c>
      <c r="D1959">
        <v>13</v>
      </c>
      <c r="E1959" s="128" t="s">
        <v>2451</v>
      </c>
      <c r="F1959" s="128" t="s">
        <v>24</v>
      </c>
      <c r="G1959">
        <v>692</v>
      </c>
      <c r="H1959" s="128" t="s">
        <v>2695</v>
      </c>
      <c r="I1959">
        <v>1885</v>
      </c>
      <c r="J1959" s="128" t="s">
        <v>177</v>
      </c>
      <c r="K1959">
        <v>8</v>
      </c>
      <c r="L1959">
        <v>13</v>
      </c>
      <c r="M1959" s="128" t="s">
        <v>357</v>
      </c>
      <c r="N1959" s="128" t="s">
        <v>3878</v>
      </c>
      <c r="O1959">
        <v>5</v>
      </c>
      <c r="P1959" s="128" t="s">
        <v>831</v>
      </c>
      <c r="Q1959">
        <v>1</v>
      </c>
      <c r="R1959" s="128" t="s">
        <v>28</v>
      </c>
      <c r="S1959">
        <v>3</v>
      </c>
      <c r="T1959" s="128" t="s">
        <v>31</v>
      </c>
      <c r="U1959">
        <v>4.7</v>
      </c>
      <c r="V1959">
        <v>3.7</v>
      </c>
    </row>
    <row r="1960" spans="1:22" x14ac:dyDescent="0.25">
      <c r="A1960" s="128" t="s">
        <v>2777</v>
      </c>
      <c r="B1960">
        <v>9</v>
      </c>
      <c r="C1960">
        <v>3</v>
      </c>
      <c r="D1960">
        <v>13</v>
      </c>
      <c r="E1960" s="128" t="s">
        <v>2451</v>
      </c>
      <c r="F1960" s="128" t="s">
        <v>24</v>
      </c>
      <c r="G1960">
        <v>692</v>
      </c>
      <c r="H1960" s="128" t="s">
        <v>2695</v>
      </c>
      <c r="I1960">
        <v>1885</v>
      </c>
      <c r="J1960" s="128" t="s">
        <v>177</v>
      </c>
      <c r="K1960">
        <v>8</v>
      </c>
      <c r="L1960">
        <v>13</v>
      </c>
      <c r="M1960" s="128" t="s">
        <v>357</v>
      </c>
      <c r="N1960" s="128" t="s">
        <v>3878</v>
      </c>
      <c r="O1960">
        <v>5</v>
      </c>
      <c r="P1960" s="128" t="s">
        <v>831</v>
      </c>
      <c r="Q1960">
        <v>1</v>
      </c>
      <c r="R1960" s="128" t="s">
        <v>28</v>
      </c>
      <c r="S1960">
        <v>4</v>
      </c>
      <c r="T1960" s="128" t="s">
        <v>32</v>
      </c>
      <c r="U1960">
        <v>6</v>
      </c>
      <c r="V1960">
        <v>4.3</v>
      </c>
    </row>
    <row r="1961" spans="1:22" x14ac:dyDescent="0.25">
      <c r="A1961" s="128" t="s">
        <v>2778</v>
      </c>
      <c r="B1961">
        <v>9</v>
      </c>
      <c r="C1961">
        <v>3</v>
      </c>
      <c r="D1961">
        <v>13</v>
      </c>
      <c r="E1961" s="128" t="s">
        <v>2451</v>
      </c>
      <c r="F1961" s="128" t="s">
        <v>24</v>
      </c>
      <c r="G1961">
        <v>692</v>
      </c>
      <c r="H1961" s="128" t="s">
        <v>2695</v>
      </c>
      <c r="I1961">
        <v>1885</v>
      </c>
      <c r="J1961" s="128" t="s">
        <v>177</v>
      </c>
      <c r="K1961">
        <v>8</v>
      </c>
      <c r="L1961">
        <v>13</v>
      </c>
      <c r="M1961" s="128" t="s">
        <v>357</v>
      </c>
      <c r="N1961" s="128" t="s">
        <v>3878</v>
      </c>
      <c r="O1961">
        <v>5</v>
      </c>
      <c r="P1961" s="128" t="s">
        <v>831</v>
      </c>
      <c r="Q1961">
        <v>1</v>
      </c>
      <c r="R1961" s="128" t="s">
        <v>28</v>
      </c>
      <c r="S1961">
        <v>6</v>
      </c>
      <c r="T1961" s="128" t="s">
        <v>34</v>
      </c>
      <c r="U1961">
        <v>4</v>
      </c>
      <c r="V1961">
        <v>3.6</v>
      </c>
    </row>
    <row r="1962" spans="1:22" x14ac:dyDescent="0.25">
      <c r="A1962" s="128" t="s">
        <v>2779</v>
      </c>
      <c r="B1962">
        <v>9</v>
      </c>
      <c r="C1962">
        <v>3</v>
      </c>
      <c r="D1962">
        <v>13</v>
      </c>
      <c r="E1962" s="128" t="s">
        <v>2451</v>
      </c>
      <c r="F1962" s="128" t="s">
        <v>24</v>
      </c>
      <c r="G1962">
        <v>692</v>
      </c>
      <c r="H1962" s="128" t="s">
        <v>2695</v>
      </c>
      <c r="I1962">
        <v>1885</v>
      </c>
      <c r="J1962" s="128" t="s">
        <v>177</v>
      </c>
      <c r="K1962">
        <v>8</v>
      </c>
      <c r="L1962">
        <v>13</v>
      </c>
      <c r="M1962" s="128" t="s">
        <v>357</v>
      </c>
      <c r="N1962" s="128" t="s">
        <v>3878</v>
      </c>
      <c r="O1962">
        <v>5</v>
      </c>
      <c r="P1962" s="128" t="s">
        <v>831</v>
      </c>
      <c r="Q1962">
        <v>1</v>
      </c>
      <c r="R1962" s="128" t="s">
        <v>28</v>
      </c>
      <c r="S1962">
        <v>2</v>
      </c>
      <c r="T1962" s="128" t="s">
        <v>30</v>
      </c>
      <c r="U1962">
        <v>4.8</v>
      </c>
      <c r="V1962">
        <v>4.5999999999999996</v>
      </c>
    </row>
    <row r="1963" spans="1:22" x14ac:dyDescent="0.25">
      <c r="A1963" s="128" t="s">
        <v>2780</v>
      </c>
      <c r="B1963">
        <v>9</v>
      </c>
      <c r="C1963">
        <v>3</v>
      </c>
      <c r="D1963">
        <v>13</v>
      </c>
      <c r="E1963" s="128" t="s">
        <v>2451</v>
      </c>
      <c r="F1963" s="128" t="s">
        <v>24</v>
      </c>
      <c r="G1963">
        <v>692</v>
      </c>
      <c r="H1963" s="128" t="s">
        <v>2695</v>
      </c>
      <c r="I1963">
        <v>1885</v>
      </c>
      <c r="J1963" s="128" t="s">
        <v>177</v>
      </c>
      <c r="K1963">
        <v>8</v>
      </c>
      <c r="L1963">
        <v>13</v>
      </c>
      <c r="M1963" s="128" t="s">
        <v>357</v>
      </c>
      <c r="N1963" s="128" t="s">
        <v>3878</v>
      </c>
      <c r="O1963">
        <v>5</v>
      </c>
      <c r="P1963" s="128" t="s">
        <v>831</v>
      </c>
      <c r="Q1963">
        <v>1</v>
      </c>
      <c r="R1963" s="128" t="s">
        <v>28</v>
      </c>
      <c r="S1963">
        <v>5</v>
      </c>
      <c r="T1963" s="128" t="s">
        <v>33</v>
      </c>
      <c r="U1963">
        <v>3.3</v>
      </c>
      <c r="V1963">
        <v>3.5</v>
      </c>
    </row>
    <row r="1964" spans="1:22" x14ac:dyDescent="0.25">
      <c r="A1964" s="128" t="s">
        <v>2781</v>
      </c>
      <c r="B1964">
        <v>9</v>
      </c>
      <c r="C1964">
        <v>3</v>
      </c>
      <c r="D1964">
        <v>13</v>
      </c>
      <c r="E1964" s="128" t="s">
        <v>2451</v>
      </c>
      <c r="F1964" s="128" t="s">
        <v>24</v>
      </c>
      <c r="G1964">
        <v>692</v>
      </c>
      <c r="H1964" s="128" t="s">
        <v>2695</v>
      </c>
      <c r="I1964">
        <v>1885</v>
      </c>
      <c r="J1964" s="128" t="s">
        <v>177</v>
      </c>
      <c r="K1964">
        <v>8</v>
      </c>
      <c r="L1964">
        <v>13</v>
      </c>
      <c r="M1964" s="128" t="s">
        <v>357</v>
      </c>
      <c r="N1964" s="128" t="s">
        <v>3878</v>
      </c>
      <c r="O1964">
        <v>5</v>
      </c>
      <c r="P1964" s="128" t="s">
        <v>831</v>
      </c>
      <c r="Q1964">
        <v>1</v>
      </c>
      <c r="R1964" s="128" t="s">
        <v>28</v>
      </c>
      <c r="S1964">
        <v>1</v>
      </c>
      <c r="T1964" s="128" t="s">
        <v>29</v>
      </c>
      <c r="U1964">
        <v>8.9</v>
      </c>
      <c r="V1964">
        <v>5.5</v>
      </c>
    </row>
    <row r="1965" spans="1:22" x14ac:dyDescent="0.25">
      <c r="A1965" s="128" t="s">
        <v>2782</v>
      </c>
      <c r="B1965">
        <v>9</v>
      </c>
      <c r="C1965">
        <v>3</v>
      </c>
      <c r="D1965">
        <v>13</v>
      </c>
      <c r="E1965" s="128" t="s">
        <v>2451</v>
      </c>
      <c r="F1965" s="128" t="s">
        <v>24</v>
      </c>
      <c r="G1965">
        <v>692</v>
      </c>
      <c r="H1965" s="128" t="s">
        <v>2695</v>
      </c>
      <c r="I1965">
        <v>1885</v>
      </c>
      <c r="J1965" s="128" t="s">
        <v>177</v>
      </c>
      <c r="K1965">
        <v>8</v>
      </c>
      <c r="L1965">
        <v>13</v>
      </c>
      <c r="M1965" s="128" t="s">
        <v>357</v>
      </c>
      <c r="N1965" s="128" t="s">
        <v>3878</v>
      </c>
      <c r="O1965">
        <v>5</v>
      </c>
      <c r="P1965" s="128" t="s">
        <v>831</v>
      </c>
      <c r="Q1965">
        <v>1</v>
      </c>
      <c r="R1965" s="128" t="s">
        <v>28</v>
      </c>
      <c r="S1965">
        <v>7</v>
      </c>
      <c r="T1965" s="128" t="s">
        <v>35</v>
      </c>
      <c r="U1965">
        <v>25.6</v>
      </c>
      <c r="V1965">
        <v>18.100000000000001</v>
      </c>
    </row>
    <row r="1966" spans="1:22" x14ac:dyDescent="0.25">
      <c r="A1966" s="128" t="s">
        <v>2783</v>
      </c>
      <c r="B1966">
        <v>9</v>
      </c>
      <c r="C1966">
        <v>3</v>
      </c>
      <c r="D1966">
        <v>13</v>
      </c>
      <c r="E1966" s="128" t="s">
        <v>2451</v>
      </c>
      <c r="F1966" s="128" t="s">
        <v>24</v>
      </c>
      <c r="G1966">
        <v>692</v>
      </c>
      <c r="H1966" s="128" t="s">
        <v>2695</v>
      </c>
      <c r="I1966">
        <v>1885</v>
      </c>
      <c r="J1966" s="128" t="s">
        <v>177</v>
      </c>
      <c r="K1966">
        <v>8</v>
      </c>
      <c r="L1966">
        <v>13</v>
      </c>
      <c r="M1966" s="128" t="s">
        <v>357</v>
      </c>
      <c r="N1966" s="128" t="s">
        <v>3878</v>
      </c>
      <c r="O1966">
        <v>5</v>
      </c>
      <c r="P1966" s="128" t="s">
        <v>831</v>
      </c>
      <c r="Q1966">
        <v>1</v>
      </c>
      <c r="R1966" s="128" t="s">
        <v>28</v>
      </c>
      <c r="S1966">
        <v>8</v>
      </c>
      <c r="T1966" s="128" t="s">
        <v>36</v>
      </c>
      <c r="U1966">
        <v>31.6</v>
      </c>
      <c r="V1966">
        <v>21.6</v>
      </c>
    </row>
    <row r="1967" spans="1:22" x14ac:dyDescent="0.25">
      <c r="A1967" s="128" t="s">
        <v>2784</v>
      </c>
      <c r="B1967">
        <v>9</v>
      </c>
      <c r="C1967">
        <v>3</v>
      </c>
      <c r="D1967">
        <v>13</v>
      </c>
      <c r="E1967" s="128" t="s">
        <v>2451</v>
      </c>
      <c r="F1967" s="128" t="s">
        <v>24</v>
      </c>
      <c r="G1967">
        <v>691</v>
      </c>
      <c r="H1967" s="128" t="s">
        <v>2704</v>
      </c>
      <c r="I1967">
        <v>1712</v>
      </c>
      <c r="J1967" s="128" t="s">
        <v>179</v>
      </c>
      <c r="K1967">
        <v>8</v>
      </c>
      <c r="L1967">
        <v>13</v>
      </c>
      <c r="M1967" s="128" t="s">
        <v>357</v>
      </c>
      <c r="N1967" s="128" t="s">
        <v>3878</v>
      </c>
      <c r="O1967">
        <v>5</v>
      </c>
      <c r="P1967" s="128" t="s">
        <v>831</v>
      </c>
      <c r="Q1967">
        <v>1</v>
      </c>
      <c r="R1967" s="128" t="s">
        <v>28</v>
      </c>
      <c r="S1967">
        <v>3</v>
      </c>
      <c r="T1967" s="128" t="s">
        <v>31</v>
      </c>
      <c r="U1967">
        <v>3.9</v>
      </c>
      <c r="V1967">
        <v>3.4</v>
      </c>
    </row>
    <row r="1968" spans="1:22" x14ac:dyDescent="0.25">
      <c r="A1968" s="128" t="s">
        <v>2785</v>
      </c>
      <c r="B1968">
        <v>9</v>
      </c>
      <c r="C1968">
        <v>3</v>
      </c>
      <c r="D1968">
        <v>13</v>
      </c>
      <c r="E1968" s="128" t="s">
        <v>2451</v>
      </c>
      <c r="F1968" s="128" t="s">
        <v>24</v>
      </c>
      <c r="G1968">
        <v>691</v>
      </c>
      <c r="H1968" s="128" t="s">
        <v>2704</v>
      </c>
      <c r="I1968">
        <v>1712</v>
      </c>
      <c r="J1968" s="128" t="s">
        <v>179</v>
      </c>
      <c r="K1968">
        <v>8</v>
      </c>
      <c r="L1968">
        <v>13</v>
      </c>
      <c r="M1968" s="128" t="s">
        <v>357</v>
      </c>
      <c r="N1968" s="128" t="s">
        <v>3878</v>
      </c>
      <c r="O1968">
        <v>5</v>
      </c>
      <c r="P1968" s="128" t="s">
        <v>831</v>
      </c>
      <c r="Q1968">
        <v>1</v>
      </c>
      <c r="R1968" s="128" t="s">
        <v>28</v>
      </c>
      <c r="S1968">
        <v>4</v>
      </c>
      <c r="T1968" s="128" t="s">
        <v>32</v>
      </c>
      <c r="U1968">
        <v>5.3</v>
      </c>
      <c r="V1968">
        <v>4</v>
      </c>
    </row>
    <row r="1969" spans="1:22" x14ac:dyDescent="0.25">
      <c r="A1969" s="128" t="s">
        <v>2786</v>
      </c>
      <c r="B1969">
        <v>9</v>
      </c>
      <c r="C1969">
        <v>3</v>
      </c>
      <c r="D1969">
        <v>13</v>
      </c>
      <c r="E1969" s="128" t="s">
        <v>2451</v>
      </c>
      <c r="F1969" s="128" t="s">
        <v>24</v>
      </c>
      <c r="G1969">
        <v>691</v>
      </c>
      <c r="H1969" s="128" t="s">
        <v>2704</v>
      </c>
      <c r="I1969">
        <v>1712</v>
      </c>
      <c r="J1969" s="128" t="s">
        <v>179</v>
      </c>
      <c r="K1969">
        <v>8</v>
      </c>
      <c r="L1969">
        <v>13</v>
      </c>
      <c r="M1969" s="128" t="s">
        <v>357</v>
      </c>
      <c r="N1969" s="128" t="s">
        <v>3878</v>
      </c>
      <c r="O1969">
        <v>5</v>
      </c>
      <c r="P1969" s="128" t="s">
        <v>831</v>
      </c>
      <c r="Q1969">
        <v>1</v>
      </c>
      <c r="R1969" s="128" t="s">
        <v>28</v>
      </c>
      <c r="S1969">
        <v>6</v>
      </c>
      <c r="T1969" s="128" t="s">
        <v>34</v>
      </c>
      <c r="U1969">
        <v>3.7</v>
      </c>
      <c r="V1969">
        <v>3.3</v>
      </c>
    </row>
    <row r="1970" spans="1:22" x14ac:dyDescent="0.25">
      <c r="A1970" s="128" t="s">
        <v>2787</v>
      </c>
      <c r="B1970">
        <v>9</v>
      </c>
      <c r="C1970">
        <v>3</v>
      </c>
      <c r="D1970">
        <v>13</v>
      </c>
      <c r="E1970" s="128" t="s">
        <v>2451</v>
      </c>
      <c r="F1970" s="128" t="s">
        <v>24</v>
      </c>
      <c r="G1970">
        <v>691</v>
      </c>
      <c r="H1970" s="128" t="s">
        <v>2704</v>
      </c>
      <c r="I1970">
        <v>1712</v>
      </c>
      <c r="J1970" s="128" t="s">
        <v>179</v>
      </c>
      <c r="K1970">
        <v>8</v>
      </c>
      <c r="L1970">
        <v>13</v>
      </c>
      <c r="M1970" s="128" t="s">
        <v>357</v>
      </c>
      <c r="N1970" s="128" t="s">
        <v>3878</v>
      </c>
      <c r="O1970">
        <v>5</v>
      </c>
      <c r="P1970" s="128" t="s">
        <v>831</v>
      </c>
      <c r="Q1970">
        <v>1</v>
      </c>
      <c r="R1970" s="128" t="s">
        <v>28</v>
      </c>
      <c r="S1970">
        <v>2</v>
      </c>
      <c r="T1970" s="128" t="s">
        <v>30</v>
      </c>
      <c r="U1970">
        <v>3.6</v>
      </c>
      <c r="V1970">
        <v>3.7</v>
      </c>
    </row>
    <row r="1971" spans="1:22" x14ac:dyDescent="0.25">
      <c r="A1971" s="128" t="s">
        <v>2788</v>
      </c>
      <c r="B1971">
        <v>9</v>
      </c>
      <c r="C1971">
        <v>3</v>
      </c>
      <c r="D1971">
        <v>13</v>
      </c>
      <c r="E1971" s="128" t="s">
        <v>2451</v>
      </c>
      <c r="F1971" s="128" t="s">
        <v>24</v>
      </c>
      <c r="G1971">
        <v>691</v>
      </c>
      <c r="H1971" s="128" t="s">
        <v>2704</v>
      </c>
      <c r="I1971">
        <v>1712</v>
      </c>
      <c r="J1971" s="128" t="s">
        <v>179</v>
      </c>
      <c r="K1971">
        <v>8</v>
      </c>
      <c r="L1971">
        <v>13</v>
      </c>
      <c r="M1971" s="128" t="s">
        <v>357</v>
      </c>
      <c r="N1971" s="128" t="s">
        <v>3878</v>
      </c>
      <c r="O1971">
        <v>5</v>
      </c>
      <c r="P1971" s="128" t="s">
        <v>831</v>
      </c>
      <c r="Q1971">
        <v>1</v>
      </c>
      <c r="R1971" s="128" t="s">
        <v>28</v>
      </c>
      <c r="S1971">
        <v>5</v>
      </c>
      <c r="T1971" s="128" t="s">
        <v>33</v>
      </c>
      <c r="U1971">
        <v>2.1</v>
      </c>
      <c r="V1971">
        <v>2.7</v>
      </c>
    </row>
    <row r="1972" spans="1:22" x14ac:dyDescent="0.25">
      <c r="A1972" s="128" t="s">
        <v>2789</v>
      </c>
      <c r="B1972">
        <v>9</v>
      </c>
      <c r="C1972">
        <v>3</v>
      </c>
      <c r="D1972">
        <v>13</v>
      </c>
      <c r="E1972" s="128" t="s">
        <v>2451</v>
      </c>
      <c r="F1972" s="128" t="s">
        <v>24</v>
      </c>
      <c r="G1972">
        <v>691</v>
      </c>
      <c r="H1972" s="128" t="s">
        <v>2704</v>
      </c>
      <c r="I1972">
        <v>1712</v>
      </c>
      <c r="J1972" s="128" t="s">
        <v>179</v>
      </c>
      <c r="K1972">
        <v>8</v>
      </c>
      <c r="L1972">
        <v>13</v>
      </c>
      <c r="M1972" s="128" t="s">
        <v>357</v>
      </c>
      <c r="N1972" s="128" t="s">
        <v>3878</v>
      </c>
      <c r="O1972">
        <v>5</v>
      </c>
      <c r="P1972" s="128" t="s">
        <v>831</v>
      </c>
      <c r="Q1972">
        <v>1</v>
      </c>
      <c r="R1972" s="128" t="s">
        <v>28</v>
      </c>
      <c r="S1972">
        <v>1</v>
      </c>
      <c r="T1972" s="128" t="s">
        <v>29</v>
      </c>
      <c r="U1972">
        <v>6.5</v>
      </c>
      <c r="V1972">
        <v>4.5999999999999996</v>
      </c>
    </row>
    <row r="1973" spans="1:22" x14ac:dyDescent="0.25">
      <c r="A1973" s="128" t="s">
        <v>2790</v>
      </c>
      <c r="B1973">
        <v>9</v>
      </c>
      <c r="C1973">
        <v>3</v>
      </c>
      <c r="D1973">
        <v>13</v>
      </c>
      <c r="E1973" s="128" t="s">
        <v>2451</v>
      </c>
      <c r="F1973" s="128" t="s">
        <v>24</v>
      </c>
      <c r="G1973">
        <v>691</v>
      </c>
      <c r="H1973" s="128" t="s">
        <v>2704</v>
      </c>
      <c r="I1973">
        <v>1712</v>
      </c>
      <c r="J1973" s="128" t="s">
        <v>179</v>
      </c>
      <c r="K1973">
        <v>8</v>
      </c>
      <c r="L1973">
        <v>13</v>
      </c>
      <c r="M1973" s="128" t="s">
        <v>357</v>
      </c>
      <c r="N1973" s="128" t="s">
        <v>3878</v>
      </c>
      <c r="O1973">
        <v>5</v>
      </c>
      <c r="P1973" s="128" t="s">
        <v>831</v>
      </c>
      <c r="Q1973">
        <v>1</v>
      </c>
      <c r="R1973" s="128" t="s">
        <v>28</v>
      </c>
      <c r="S1973">
        <v>7</v>
      </c>
      <c r="T1973" s="128" t="s">
        <v>35</v>
      </c>
      <c r="U1973">
        <v>19.7</v>
      </c>
      <c r="V1973">
        <v>14.9</v>
      </c>
    </row>
    <row r="1974" spans="1:22" x14ac:dyDescent="0.25">
      <c r="A1974" s="128" t="s">
        <v>2791</v>
      </c>
      <c r="B1974">
        <v>9</v>
      </c>
      <c r="C1974">
        <v>3</v>
      </c>
      <c r="D1974">
        <v>13</v>
      </c>
      <c r="E1974" s="128" t="s">
        <v>2451</v>
      </c>
      <c r="F1974" s="128" t="s">
        <v>24</v>
      </c>
      <c r="G1974">
        <v>691</v>
      </c>
      <c r="H1974" s="128" t="s">
        <v>2704</v>
      </c>
      <c r="I1974">
        <v>1712</v>
      </c>
      <c r="J1974" s="128" t="s">
        <v>179</v>
      </c>
      <c r="K1974">
        <v>8</v>
      </c>
      <c r="L1974">
        <v>13</v>
      </c>
      <c r="M1974" s="128" t="s">
        <v>357</v>
      </c>
      <c r="N1974" s="128" t="s">
        <v>3878</v>
      </c>
      <c r="O1974">
        <v>5</v>
      </c>
      <c r="P1974" s="128" t="s">
        <v>831</v>
      </c>
      <c r="Q1974">
        <v>1</v>
      </c>
      <c r="R1974" s="128" t="s">
        <v>28</v>
      </c>
      <c r="S1974">
        <v>8</v>
      </c>
      <c r="T1974" s="128" t="s">
        <v>36</v>
      </c>
      <c r="U1974">
        <v>25</v>
      </c>
      <c r="V1974">
        <v>17.899999999999999</v>
      </c>
    </row>
    <row r="1975" spans="1:22" x14ac:dyDescent="0.25">
      <c r="A1975" s="128" t="s">
        <v>3743</v>
      </c>
      <c r="B1975">
        <v>10</v>
      </c>
      <c r="C1975">
        <v>4</v>
      </c>
      <c r="D1975">
        <v>12</v>
      </c>
      <c r="E1975" s="128" t="s">
        <v>2447</v>
      </c>
      <c r="F1975" s="128" t="s">
        <v>24</v>
      </c>
      <c r="G1975">
        <v>689</v>
      </c>
      <c r="H1975" s="128" t="s">
        <v>2792</v>
      </c>
      <c r="I1975">
        <v>1001</v>
      </c>
      <c r="J1975" s="128" t="s">
        <v>3302</v>
      </c>
      <c r="K1975">
        <v>9</v>
      </c>
      <c r="L1975">
        <v>18</v>
      </c>
      <c r="M1975" s="128" t="s">
        <v>357</v>
      </c>
      <c r="N1975" s="128" t="s">
        <v>3876</v>
      </c>
      <c r="O1975">
        <v>3</v>
      </c>
      <c r="P1975" s="128" t="s">
        <v>3877</v>
      </c>
      <c r="Q1975">
        <v>1</v>
      </c>
      <c r="R1975" s="128" t="s">
        <v>28</v>
      </c>
      <c r="S1975">
        <v>3</v>
      </c>
      <c r="T1975" s="128" t="s">
        <v>31</v>
      </c>
      <c r="U1975">
        <v>4.6399999999999997</v>
      </c>
      <c r="V1975">
        <v>3.31</v>
      </c>
    </row>
    <row r="1976" spans="1:22" x14ac:dyDescent="0.25">
      <c r="A1976" s="128" t="s">
        <v>3744</v>
      </c>
      <c r="B1976">
        <v>10</v>
      </c>
      <c r="C1976">
        <v>4</v>
      </c>
      <c r="D1976">
        <v>12</v>
      </c>
      <c r="E1976" s="128" t="s">
        <v>2447</v>
      </c>
      <c r="F1976" s="128" t="s">
        <v>24</v>
      </c>
      <c r="G1976">
        <v>689</v>
      </c>
      <c r="H1976" s="128" t="s">
        <v>2792</v>
      </c>
      <c r="I1976">
        <v>1001</v>
      </c>
      <c r="J1976" s="128" t="s">
        <v>3302</v>
      </c>
      <c r="K1976">
        <v>9</v>
      </c>
      <c r="L1976">
        <v>18</v>
      </c>
      <c r="M1976" s="128" t="s">
        <v>357</v>
      </c>
      <c r="N1976" s="128" t="s">
        <v>3876</v>
      </c>
      <c r="O1976">
        <v>3</v>
      </c>
      <c r="P1976" s="128" t="s">
        <v>3877</v>
      </c>
      <c r="Q1976">
        <v>1</v>
      </c>
      <c r="R1976" s="128" t="s">
        <v>28</v>
      </c>
      <c r="S1976">
        <v>4</v>
      </c>
      <c r="T1976" s="128" t="s">
        <v>32</v>
      </c>
      <c r="U1976">
        <v>5.44</v>
      </c>
      <c r="V1976">
        <v>4.09</v>
      </c>
    </row>
    <row r="1977" spans="1:22" x14ac:dyDescent="0.25">
      <c r="A1977" s="128" t="s">
        <v>3745</v>
      </c>
      <c r="B1977">
        <v>10</v>
      </c>
      <c r="C1977">
        <v>4</v>
      </c>
      <c r="D1977">
        <v>12</v>
      </c>
      <c r="E1977" s="128" t="s">
        <v>2447</v>
      </c>
      <c r="F1977" s="128" t="s">
        <v>24</v>
      </c>
      <c r="G1977">
        <v>689</v>
      </c>
      <c r="H1977" s="128" t="s">
        <v>2792</v>
      </c>
      <c r="I1977">
        <v>1001</v>
      </c>
      <c r="J1977" s="128" t="s">
        <v>3302</v>
      </c>
      <c r="K1977">
        <v>9</v>
      </c>
      <c r="L1977">
        <v>18</v>
      </c>
      <c r="M1977" s="128" t="s">
        <v>357</v>
      </c>
      <c r="N1977" s="128" t="s">
        <v>3876</v>
      </c>
      <c r="O1977">
        <v>3</v>
      </c>
      <c r="P1977" s="128" t="s">
        <v>3877</v>
      </c>
      <c r="Q1977">
        <v>1</v>
      </c>
      <c r="R1977" s="128" t="s">
        <v>28</v>
      </c>
      <c r="S1977">
        <v>6</v>
      </c>
      <c r="T1977" s="128" t="s">
        <v>34</v>
      </c>
      <c r="U1977">
        <v>4.18</v>
      </c>
      <c r="V1977">
        <v>3.09</v>
      </c>
    </row>
    <row r="1978" spans="1:22" x14ac:dyDescent="0.25">
      <c r="A1978" s="128" t="s">
        <v>3746</v>
      </c>
      <c r="B1978">
        <v>10</v>
      </c>
      <c r="C1978">
        <v>4</v>
      </c>
      <c r="D1978">
        <v>12</v>
      </c>
      <c r="E1978" s="128" t="s">
        <v>2447</v>
      </c>
      <c r="F1978" s="128" t="s">
        <v>24</v>
      </c>
      <c r="G1978">
        <v>689</v>
      </c>
      <c r="H1978" s="128" t="s">
        <v>2792</v>
      </c>
      <c r="I1978">
        <v>1001</v>
      </c>
      <c r="J1978" s="128" t="s">
        <v>3302</v>
      </c>
      <c r="K1978">
        <v>9</v>
      </c>
      <c r="L1978">
        <v>18</v>
      </c>
      <c r="M1978" s="128" t="s">
        <v>357</v>
      </c>
      <c r="N1978" s="128" t="s">
        <v>3876</v>
      </c>
      <c r="O1978">
        <v>3</v>
      </c>
      <c r="P1978" s="128" t="s">
        <v>3877</v>
      </c>
      <c r="Q1978">
        <v>1</v>
      </c>
      <c r="R1978" s="128" t="s">
        <v>28</v>
      </c>
      <c r="S1978">
        <v>2</v>
      </c>
      <c r="T1978" s="128" t="s">
        <v>30</v>
      </c>
      <c r="U1978">
        <v>3.81</v>
      </c>
      <c r="V1978">
        <v>3.56</v>
      </c>
    </row>
    <row r="1979" spans="1:22" x14ac:dyDescent="0.25">
      <c r="A1979" s="128" t="s">
        <v>3747</v>
      </c>
      <c r="B1979">
        <v>10</v>
      </c>
      <c r="C1979">
        <v>4</v>
      </c>
      <c r="D1979">
        <v>12</v>
      </c>
      <c r="E1979" s="128" t="s">
        <v>2447</v>
      </c>
      <c r="F1979" s="128" t="s">
        <v>24</v>
      </c>
      <c r="G1979">
        <v>689</v>
      </c>
      <c r="H1979" s="128" t="s">
        <v>2792</v>
      </c>
      <c r="I1979">
        <v>1001</v>
      </c>
      <c r="J1979" s="128" t="s">
        <v>3302</v>
      </c>
      <c r="K1979">
        <v>9</v>
      </c>
      <c r="L1979">
        <v>18</v>
      </c>
      <c r="M1979" s="128" t="s">
        <v>357</v>
      </c>
      <c r="N1979" s="128" t="s">
        <v>3876</v>
      </c>
      <c r="O1979">
        <v>3</v>
      </c>
      <c r="P1979" s="128" t="s">
        <v>3877</v>
      </c>
      <c r="Q1979">
        <v>1</v>
      </c>
      <c r="R1979" s="128" t="s">
        <v>28</v>
      </c>
      <c r="S1979">
        <v>5</v>
      </c>
      <c r="T1979" s="128" t="s">
        <v>33</v>
      </c>
      <c r="U1979">
        <v>5.25</v>
      </c>
      <c r="V1979">
        <v>3.77</v>
      </c>
    </row>
    <row r="1980" spans="1:22" x14ac:dyDescent="0.25">
      <c r="A1980" s="128" t="s">
        <v>3748</v>
      </c>
      <c r="B1980">
        <v>10</v>
      </c>
      <c r="C1980">
        <v>4</v>
      </c>
      <c r="D1980">
        <v>12</v>
      </c>
      <c r="E1980" s="128" t="s">
        <v>2447</v>
      </c>
      <c r="F1980" s="128" t="s">
        <v>24</v>
      </c>
      <c r="G1980">
        <v>689</v>
      </c>
      <c r="H1980" s="128" t="s">
        <v>2792</v>
      </c>
      <c r="I1980">
        <v>1001</v>
      </c>
      <c r="J1980" s="128" t="s">
        <v>3302</v>
      </c>
      <c r="K1980">
        <v>9</v>
      </c>
      <c r="L1980">
        <v>18</v>
      </c>
      <c r="M1980" s="128" t="s">
        <v>357</v>
      </c>
      <c r="N1980" s="128" t="s">
        <v>3876</v>
      </c>
      <c r="O1980">
        <v>3</v>
      </c>
      <c r="P1980" s="128" t="s">
        <v>3877</v>
      </c>
      <c r="Q1980">
        <v>1</v>
      </c>
      <c r="R1980" s="128" t="s">
        <v>28</v>
      </c>
      <c r="S1980">
        <v>1</v>
      </c>
      <c r="T1980" s="128" t="s">
        <v>29</v>
      </c>
      <c r="U1980">
        <v>8.33</v>
      </c>
      <c r="V1980">
        <v>4.6900000000000004</v>
      </c>
    </row>
    <row r="1981" spans="1:22" x14ac:dyDescent="0.25">
      <c r="A1981" s="128" t="s">
        <v>3749</v>
      </c>
      <c r="B1981">
        <v>11</v>
      </c>
      <c r="C1981">
        <v>5</v>
      </c>
      <c r="D1981">
        <v>12</v>
      </c>
      <c r="E1981" s="128" t="s">
        <v>2447</v>
      </c>
      <c r="F1981" s="128" t="s">
        <v>24</v>
      </c>
      <c r="G1981">
        <v>689</v>
      </c>
      <c r="H1981" s="128" t="s">
        <v>2792</v>
      </c>
      <c r="I1981">
        <v>1001</v>
      </c>
      <c r="J1981" s="128" t="s">
        <v>3302</v>
      </c>
      <c r="K1981">
        <v>9</v>
      </c>
      <c r="L1981">
        <v>18</v>
      </c>
      <c r="M1981" s="128" t="s">
        <v>357</v>
      </c>
      <c r="N1981" s="128" t="s">
        <v>3876</v>
      </c>
      <c r="O1981">
        <v>3</v>
      </c>
      <c r="P1981" s="128" t="s">
        <v>3877</v>
      </c>
      <c r="Q1981">
        <v>1</v>
      </c>
      <c r="R1981" s="128" t="s">
        <v>28</v>
      </c>
      <c r="S1981">
        <v>3</v>
      </c>
      <c r="T1981" s="128" t="s">
        <v>31</v>
      </c>
      <c r="U1981">
        <v>4.6399999999999997</v>
      </c>
      <c r="V1981">
        <v>3.31</v>
      </c>
    </row>
    <row r="1982" spans="1:22" x14ac:dyDescent="0.25">
      <c r="A1982" s="128" t="s">
        <v>3750</v>
      </c>
      <c r="B1982">
        <v>11</v>
      </c>
      <c r="C1982">
        <v>5</v>
      </c>
      <c r="D1982">
        <v>12</v>
      </c>
      <c r="E1982" s="128" t="s">
        <v>2447</v>
      </c>
      <c r="F1982" s="128" t="s">
        <v>24</v>
      </c>
      <c r="G1982">
        <v>689</v>
      </c>
      <c r="H1982" s="128" t="s">
        <v>2792</v>
      </c>
      <c r="I1982">
        <v>1001</v>
      </c>
      <c r="J1982" s="128" t="s">
        <v>3302</v>
      </c>
      <c r="K1982">
        <v>9</v>
      </c>
      <c r="L1982">
        <v>18</v>
      </c>
      <c r="M1982" s="128" t="s">
        <v>357</v>
      </c>
      <c r="N1982" s="128" t="s">
        <v>3876</v>
      </c>
      <c r="O1982">
        <v>3</v>
      </c>
      <c r="P1982" s="128" t="s">
        <v>3877</v>
      </c>
      <c r="Q1982">
        <v>1</v>
      </c>
      <c r="R1982" s="128" t="s">
        <v>28</v>
      </c>
      <c r="S1982">
        <v>4</v>
      </c>
      <c r="T1982" s="128" t="s">
        <v>32</v>
      </c>
      <c r="U1982">
        <v>5.44</v>
      </c>
      <c r="V1982">
        <v>4.09</v>
      </c>
    </row>
    <row r="1983" spans="1:22" x14ac:dyDescent="0.25">
      <c r="A1983" s="128" t="s">
        <v>3751</v>
      </c>
      <c r="B1983">
        <v>11</v>
      </c>
      <c r="C1983">
        <v>5</v>
      </c>
      <c r="D1983">
        <v>12</v>
      </c>
      <c r="E1983" s="128" t="s">
        <v>2447</v>
      </c>
      <c r="F1983" s="128" t="s">
        <v>24</v>
      </c>
      <c r="G1983">
        <v>689</v>
      </c>
      <c r="H1983" s="128" t="s">
        <v>2792</v>
      </c>
      <c r="I1983">
        <v>1001</v>
      </c>
      <c r="J1983" s="128" t="s">
        <v>3302</v>
      </c>
      <c r="K1983">
        <v>9</v>
      </c>
      <c r="L1983">
        <v>18</v>
      </c>
      <c r="M1983" s="128" t="s">
        <v>357</v>
      </c>
      <c r="N1983" s="128" t="s">
        <v>3876</v>
      </c>
      <c r="O1983">
        <v>3</v>
      </c>
      <c r="P1983" s="128" t="s">
        <v>3877</v>
      </c>
      <c r="Q1983">
        <v>1</v>
      </c>
      <c r="R1983" s="128" t="s">
        <v>28</v>
      </c>
      <c r="S1983">
        <v>6</v>
      </c>
      <c r="T1983" s="128" t="s">
        <v>34</v>
      </c>
      <c r="U1983">
        <v>4.18</v>
      </c>
      <c r="V1983">
        <v>3.09</v>
      </c>
    </row>
    <row r="1984" spans="1:22" x14ac:dyDescent="0.25">
      <c r="A1984" s="128" t="s">
        <v>3752</v>
      </c>
      <c r="B1984">
        <v>11</v>
      </c>
      <c r="C1984">
        <v>5</v>
      </c>
      <c r="D1984">
        <v>12</v>
      </c>
      <c r="E1984" s="128" t="s">
        <v>2447</v>
      </c>
      <c r="F1984" s="128" t="s">
        <v>24</v>
      </c>
      <c r="G1984">
        <v>689</v>
      </c>
      <c r="H1984" s="128" t="s">
        <v>2792</v>
      </c>
      <c r="I1984">
        <v>1001</v>
      </c>
      <c r="J1984" s="128" t="s">
        <v>3302</v>
      </c>
      <c r="K1984">
        <v>9</v>
      </c>
      <c r="L1984">
        <v>18</v>
      </c>
      <c r="M1984" s="128" t="s">
        <v>357</v>
      </c>
      <c r="N1984" s="128" t="s">
        <v>3876</v>
      </c>
      <c r="O1984">
        <v>3</v>
      </c>
      <c r="P1984" s="128" t="s">
        <v>3877</v>
      </c>
      <c r="Q1984">
        <v>1</v>
      </c>
      <c r="R1984" s="128" t="s">
        <v>28</v>
      </c>
      <c r="S1984">
        <v>2</v>
      </c>
      <c r="T1984" s="128" t="s">
        <v>30</v>
      </c>
      <c r="U1984">
        <v>3.81</v>
      </c>
      <c r="V1984">
        <v>3.56</v>
      </c>
    </row>
    <row r="1985" spans="1:22" x14ac:dyDescent="0.25">
      <c r="A1985" s="128" t="s">
        <v>3753</v>
      </c>
      <c r="B1985">
        <v>11</v>
      </c>
      <c r="C1985">
        <v>5</v>
      </c>
      <c r="D1985">
        <v>12</v>
      </c>
      <c r="E1985" s="128" t="s">
        <v>2447</v>
      </c>
      <c r="F1985" s="128" t="s">
        <v>24</v>
      </c>
      <c r="G1985">
        <v>689</v>
      </c>
      <c r="H1985" s="128" t="s">
        <v>2792</v>
      </c>
      <c r="I1985">
        <v>1001</v>
      </c>
      <c r="J1985" s="128" t="s">
        <v>3302</v>
      </c>
      <c r="K1985">
        <v>9</v>
      </c>
      <c r="L1985">
        <v>18</v>
      </c>
      <c r="M1985" s="128" t="s">
        <v>357</v>
      </c>
      <c r="N1985" s="128" t="s">
        <v>3876</v>
      </c>
      <c r="O1985">
        <v>3</v>
      </c>
      <c r="P1985" s="128" t="s">
        <v>3877</v>
      </c>
      <c r="Q1985">
        <v>1</v>
      </c>
      <c r="R1985" s="128" t="s">
        <v>28</v>
      </c>
      <c r="S1985">
        <v>5</v>
      </c>
      <c r="T1985" s="128" t="s">
        <v>33</v>
      </c>
      <c r="U1985">
        <v>5.25</v>
      </c>
      <c r="V1985">
        <v>3.77</v>
      </c>
    </row>
    <row r="1986" spans="1:22" x14ac:dyDescent="0.25">
      <c r="A1986" s="128" t="s">
        <v>3754</v>
      </c>
      <c r="B1986">
        <v>11</v>
      </c>
      <c r="C1986">
        <v>5</v>
      </c>
      <c r="D1986">
        <v>12</v>
      </c>
      <c r="E1986" s="128" t="s">
        <v>2447</v>
      </c>
      <c r="F1986" s="128" t="s">
        <v>24</v>
      </c>
      <c r="G1986">
        <v>689</v>
      </c>
      <c r="H1986" s="128" t="s">
        <v>2792</v>
      </c>
      <c r="I1986">
        <v>1001</v>
      </c>
      <c r="J1986" s="128" t="s">
        <v>3302</v>
      </c>
      <c r="K1986">
        <v>9</v>
      </c>
      <c r="L1986">
        <v>18</v>
      </c>
      <c r="M1986" s="128" t="s">
        <v>357</v>
      </c>
      <c r="N1986" s="128" t="s">
        <v>3876</v>
      </c>
      <c r="O1986">
        <v>3</v>
      </c>
      <c r="P1986" s="128" t="s">
        <v>3877</v>
      </c>
      <c r="Q1986">
        <v>1</v>
      </c>
      <c r="R1986" s="128" t="s">
        <v>28</v>
      </c>
      <c r="S1986">
        <v>1</v>
      </c>
      <c r="T1986" s="128" t="s">
        <v>29</v>
      </c>
      <c r="U1986">
        <v>8.33</v>
      </c>
      <c r="V1986">
        <v>4.6900000000000004</v>
      </c>
    </row>
    <row r="1987" spans="1:22" x14ac:dyDescent="0.25">
      <c r="A1987" s="128" t="s">
        <v>3755</v>
      </c>
      <c r="B1987">
        <v>12</v>
      </c>
      <c r="C1987">
        <v>6</v>
      </c>
      <c r="D1987">
        <v>12</v>
      </c>
      <c r="E1987" s="128" t="s">
        <v>2447</v>
      </c>
      <c r="F1987" s="128" t="s">
        <v>24</v>
      </c>
      <c r="G1987">
        <v>689</v>
      </c>
      <c r="H1987" s="128" t="s">
        <v>2792</v>
      </c>
      <c r="I1987">
        <v>1001</v>
      </c>
      <c r="J1987" s="128" t="s">
        <v>3302</v>
      </c>
      <c r="K1987">
        <v>9</v>
      </c>
      <c r="L1987">
        <v>18</v>
      </c>
      <c r="M1987" s="128" t="s">
        <v>357</v>
      </c>
      <c r="N1987" s="128" t="s">
        <v>3876</v>
      </c>
      <c r="O1987">
        <v>3</v>
      </c>
      <c r="P1987" s="128" t="s">
        <v>3877</v>
      </c>
      <c r="Q1987">
        <v>1</v>
      </c>
      <c r="R1987" s="128" t="s">
        <v>28</v>
      </c>
      <c r="S1987">
        <v>3</v>
      </c>
      <c r="T1987" s="128" t="s">
        <v>31</v>
      </c>
      <c r="U1987">
        <v>4.6399999999999997</v>
      </c>
      <c r="V1987">
        <v>3.31</v>
      </c>
    </row>
    <row r="1988" spans="1:22" x14ac:dyDescent="0.25">
      <c r="A1988" s="128" t="s">
        <v>3756</v>
      </c>
      <c r="B1988">
        <v>12</v>
      </c>
      <c r="C1988">
        <v>6</v>
      </c>
      <c r="D1988">
        <v>12</v>
      </c>
      <c r="E1988" s="128" t="s">
        <v>2447</v>
      </c>
      <c r="F1988" s="128" t="s">
        <v>24</v>
      </c>
      <c r="G1988">
        <v>689</v>
      </c>
      <c r="H1988" s="128" t="s">
        <v>2792</v>
      </c>
      <c r="I1988">
        <v>1001</v>
      </c>
      <c r="J1988" s="128" t="s">
        <v>3302</v>
      </c>
      <c r="K1988">
        <v>9</v>
      </c>
      <c r="L1988">
        <v>18</v>
      </c>
      <c r="M1988" s="128" t="s">
        <v>357</v>
      </c>
      <c r="N1988" s="128" t="s">
        <v>3876</v>
      </c>
      <c r="O1988">
        <v>3</v>
      </c>
      <c r="P1988" s="128" t="s">
        <v>3877</v>
      </c>
      <c r="Q1988">
        <v>1</v>
      </c>
      <c r="R1988" s="128" t="s">
        <v>28</v>
      </c>
      <c r="S1988">
        <v>4</v>
      </c>
      <c r="T1988" s="128" t="s">
        <v>32</v>
      </c>
      <c r="U1988">
        <v>5.44</v>
      </c>
      <c r="V1988">
        <v>4.09</v>
      </c>
    </row>
    <row r="1989" spans="1:22" x14ac:dyDescent="0.25">
      <c r="A1989" s="128" t="s">
        <v>3757</v>
      </c>
      <c r="B1989">
        <v>12</v>
      </c>
      <c r="C1989">
        <v>6</v>
      </c>
      <c r="D1989">
        <v>12</v>
      </c>
      <c r="E1989" s="128" t="s">
        <v>2447</v>
      </c>
      <c r="F1989" s="128" t="s">
        <v>24</v>
      </c>
      <c r="G1989">
        <v>689</v>
      </c>
      <c r="H1989" s="128" t="s">
        <v>2792</v>
      </c>
      <c r="I1989">
        <v>1001</v>
      </c>
      <c r="J1989" s="128" t="s">
        <v>3302</v>
      </c>
      <c r="K1989">
        <v>9</v>
      </c>
      <c r="L1989">
        <v>18</v>
      </c>
      <c r="M1989" s="128" t="s">
        <v>357</v>
      </c>
      <c r="N1989" s="128" t="s">
        <v>3876</v>
      </c>
      <c r="O1989">
        <v>3</v>
      </c>
      <c r="P1989" s="128" t="s">
        <v>3877</v>
      </c>
      <c r="Q1989">
        <v>1</v>
      </c>
      <c r="R1989" s="128" t="s">
        <v>28</v>
      </c>
      <c r="S1989">
        <v>6</v>
      </c>
      <c r="T1989" s="128" t="s">
        <v>34</v>
      </c>
      <c r="U1989">
        <v>4.18</v>
      </c>
      <c r="V1989">
        <v>3.09</v>
      </c>
    </row>
    <row r="1990" spans="1:22" x14ac:dyDescent="0.25">
      <c r="A1990" s="128" t="s">
        <v>3758</v>
      </c>
      <c r="B1990">
        <v>12</v>
      </c>
      <c r="C1990">
        <v>6</v>
      </c>
      <c r="D1990">
        <v>12</v>
      </c>
      <c r="E1990" s="128" t="s">
        <v>2447</v>
      </c>
      <c r="F1990" s="128" t="s">
        <v>24</v>
      </c>
      <c r="G1990">
        <v>689</v>
      </c>
      <c r="H1990" s="128" t="s">
        <v>2792</v>
      </c>
      <c r="I1990">
        <v>1001</v>
      </c>
      <c r="J1990" s="128" t="s">
        <v>3302</v>
      </c>
      <c r="K1990">
        <v>9</v>
      </c>
      <c r="L1990">
        <v>18</v>
      </c>
      <c r="M1990" s="128" t="s">
        <v>357</v>
      </c>
      <c r="N1990" s="128" t="s">
        <v>3876</v>
      </c>
      <c r="O1990">
        <v>3</v>
      </c>
      <c r="P1990" s="128" t="s">
        <v>3877</v>
      </c>
      <c r="Q1990">
        <v>1</v>
      </c>
      <c r="R1990" s="128" t="s">
        <v>28</v>
      </c>
      <c r="S1990">
        <v>2</v>
      </c>
      <c r="T1990" s="128" t="s">
        <v>30</v>
      </c>
      <c r="U1990">
        <v>3.81</v>
      </c>
      <c r="V1990">
        <v>3.56</v>
      </c>
    </row>
    <row r="1991" spans="1:22" x14ac:dyDescent="0.25">
      <c r="A1991" s="128" t="s">
        <v>3759</v>
      </c>
      <c r="B1991">
        <v>12</v>
      </c>
      <c r="C1991">
        <v>6</v>
      </c>
      <c r="D1991">
        <v>12</v>
      </c>
      <c r="E1991" s="128" t="s">
        <v>2447</v>
      </c>
      <c r="F1991" s="128" t="s">
        <v>24</v>
      </c>
      <c r="G1991">
        <v>689</v>
      </c>
      <c r="H1991" s="128" t="s">
        <v>2792</v>
      </c>
      <c r="I1991">
        <v>1001</v>
      </c>
      <c r="J1991" s="128" t="s">
        <v>3302</v>
      </c>
      <c r="K1991">
        <v>9</v>
      </c>
      <c r="L1991">
        <v>18</v>
      </c>
      <c r="M1991" s="128" t="s">
        <v>357</v>
      </c>
      <c r="N1991" s="128" t="s">
        <v>3876</v>
      </c>
      <c r="O1991">
        <v>3</v>
      </c>
      <c r="P1991" s="128" t="s">
        <v>3877</v>
      </c>
      <c r="Q1991">
        <v>1</v>
      </c>
      <c r="R1991" s="128" t="s">
        <v>28</v>
      </c>
      <c r="S1991">
        <v>5</v>
      </c>
      <c r="T1991" s="128" t="s">
        <v>33</v>
      </c>
      <c r="U1991">
        <v>5.25</v>
      </c>
      <c r="V1991">
        <v>3.77</v>
      </c>
    </row>
    <row r="1992" spans="1:22" x14ac:dyDescent="0.25">
      <c r="A1992" s="128" t="s">
        <v>3760</v>
      </c>
      <c r="B1992">
        <v>12</v>
      </c>
      <c r="C1992">
        <v>6</v>
      </c>
      <c r="D1992">
        <v>12</v>
      </c>
      <c r="E1992" s="128" t="s">
        <v>2447</v>
      </c>
      <c r="F1992" s="128" t="s">
        <v>24</v>
      </c>
      <c r="G1992">
        <v>689</v>
      </c>
      <c r="H1992" s="128" t="s">
        <v>2792</v>
      </c>
      <c r="I1992">
        <v>1001</v>
      </c>
      <c r="J1992" s="128" t="s">
        <v>3302</v>
      </c>
      <c r="K1992">
        <v>9</v>
      </c>
      <c r="L1992">
        <v>18</v>
      </c>
      <c r="M1992" s="128" t="s">
        <v>357</v>
      </c>
      <c r="N1992" s="128" t="s">
        <v>3876</v>
      </c>
      <c r="O1992">
        <v>3</v>
      </c>
      <c r="P1992" s="128" t="s">
        <v>3877</v>
      </c>
      <c r="Q1992">
        <v>1</v>
      </c>
      <c r="R1992" s="128" t="s">
        <v>28</v>
      </c>
      <c r="S1992">
        <v>1</v>
      </c>
      <c r="T1992" s="128" t="s">
        <v>29</v>
      </c>
      <c r="U1992">
        <v>8.33</v>
      </c>
      <c r="V1992">
        <v>4.6900000000000004</v>
      </c>
    </row>
    <row r="1993" spans="1:22" x14ac:dyDescent="0.25">
      <c r="A1993" s="128" t="s">
        <v>3761</v>
      </c>
      <c r="B1993">
        <v>13</v>
      </c>
      <c r="C1993">
        <v>7</v>
      </c>
      <c r="D1993">
        <v>12</v>
      </c>
      <c r="E1993" s="128" t="s">
        <v>2447</v>
      </c>
      <c r="F1993" s="128" t="s">
        <v>24</v>
      </c>
      <c r="G1993">
        <v>689</v>
      </c>
      <c r="H1993" s="128" t="s">
        <v>2792</v>
      </c>
      <c r="I1993">
        <v>1001</v>
      </c>
      <c r="J1993" s="128" t="s">
        <v>3302</v>
      </c>
      <c r="K1993">
        <v>9</v>
      </c>
      <c r="L1993">
        <v>18</v>
      </c>
      <c r="M1993" s="128" t="s">
        <v>357</v>
      </c>
      <c r="N1993" s="128" t="s">
        <v>3876</v>
      </c>
      <c r="O1993">
        <v>3</v>
      </c>
      <c r="P1993" s="128" t="s">
        <v>3877</v>
      </c>
      <c r="Q1993">
        <v>1</v>
      </c>
      <c r="R1993" s="128" t="s">
        <v>28</v>
      </c>
      <c r="S1993">
        <v>3</v>
      </c>
      <c r="T1993" s="128" t="s">
        <v>31</v>
      </c>
      <c r="U1993">
        <v>4.6399999999999997</v>
      </c>
      <c r="V1993">
        <v>3.31</v>
      </c>
    </row>
    <row r="1994" spans="1:22" x14ac:dyDescent="0.25">
      <c r="A1994" s="128" t="s">
        <v>3762</v>
      </c>
      <c r="B1994">
        <v>13</v>
      </c>
      <c r="C1994">
        <v>7</v>
      </c>
      <c r="D1994">
        <v>12</v>
      </c>
      <c r="E1994" s="128" t="s">
        <v>2447</v>
      </c>
      <c r="F1994" s="128" t="s">
        <v>24</v>
      </c>
      <c r="G1994">
        <v>689</v>
      </c>
      <c r="H1994" s="128" t="s">
        <v>2792</v>
      </c>
      <c r="I1994">
        <v>1001</v>
      </c>
      <c r="J1994" s="128" t="s">
        <v>3302</v>
      </c>
      <c r="K1994">
        <v>9</v>
      </c>
      <c r="L1994">
        <v>18</v>
      </c>
      <c r="M1994" s="128" t="s">
        <v>357</v>
      </c>
      <c r="N1994" s="128" t="s">
        <v>3876</v>
      </c>
      <c r="O1994">
        <v>3</v>
      </c>
      <c r="P1994" s="128" t="s">
        <v>3877</v>
      </c>
      <c r="Q1994">
        <v>1</v>
      </c>
      <c r="R1994" s="128" t="s">
        <v>28</v>
      </c>
      <c r="S1994">
        <v>4</v>
      </c>
      <c r="T1994" s="128" t="s">
        <v>32</v>
      </c>
      <c r="U1994">
        <v>5.44</v>
      </c>
      <c r="V1994">
        <v>4.09</v>
      </c>
    </row>
    <row r="1995" spans="1:22" x14ac:dyDescent="0.25">
      <c r="A1995" s="128" t="s">
        <v>3763</v>
      </c>
      <c r="B1995">
        <v>13</v>
      </c>
      <c r="C1995">
        <v>7</v>
      </c>
      <c r="D1995">
        <v>12</v>
      </c>
      <c r="E1995" s="128" t="s">
        <v>2447</v>
      </c>
      <c r="F1995" s="128" t="s">
        <v>24</v>
      </c>
      <c r="G1995">
        <v>689</v>
      </c>
      <c r="H1995" s="128" t="s">
        <v>2792</v>
      </c>
      <c r="I1995">
        <v>1001</v>
      </c>
      <c r="J1995" s="128" t="s">
        <v>3302</v>
      </c>
      <c r="K1995">
        <v>9</v>
      </c>
      <c r="L1995">
        <v>18</v>
      </c>
      <c r="M1995" s="128" t="s">
        <v>357</v>
      </c>
      <c r="N1995" s="128" t="s">
        <v>3876</v>
      </c>
      <c r="O1995">
        <v>3</v>
      </c>
      <c r="P1995" s="128" t="s">
        <v>3877</v>
      </c>
      <c r="Q1995">
        <v>1</v>
      </c>
      <c r="R1995" s="128" t="s">
        <v>28</v>
      </c>
      <c r="S1995">
        <v>6</v>
      </c>
      <c r="T1995" s="128" t="s">
        <v>34</v>
      </c>
      <c r="U1995">
        <v>4.18</v>
      </c>
      <c r="V1995">
        <v>3.09</v>
      </c>
    </row>
    <row r="1996" spans="1:22" x14ac:dyDescent="0.25">
      <c r="A1996" s="128" t="s">
        <v>3764</v>
      </c>
      <c r="B1996">
        <v>13</v>
      </c>
      <c r="C1996">
        <v>7</v>
      </c>
      <c r="D1996">
        <v>12</v>
      </c>
      <c r="E1996" s="128" t="s">
        <v>2447</v>
      </c>
      <c r="F1996" s="128" t="s">
        <v>24</v>
      </c>
      <c r="G1996">
        <v>689</v>
      </c>
      <c r="H1996" s="128" t="s">
        <v>2792</v>
      </c>
      <c r="I1996">
        <v>1001</v>
      </c>
      <c r="J1996" s="128" t="s">
        <v>3302</v>
      </c>
      <c r="K1996">
        <v>9</v>
      </c>
      <c r="L1996">
        <v>18</v>
      </c>
      <c r="M1996" s="128" t="s">
        <v>357</v>
      </c>
      <c r="N1996" s="128" t="s">
        <v>3876</v>
      </c>
      <c r="O1996">
        <v>3</v>
      </c>
      <c r="P1996" s="128" t="s">
        <v>3877</v>
      </c>
      <c r="Q1996">
        <v>1</v>
      </c>
      <c r="R1996" s="128" t="s">
        <v>28</v>
      </c>
      <c r="S1996">
        <v>2</v>
      </c>
      <c r="T1996" s="128" t="s">
        <v>30</v>
      </c>
      <c r="U1996">
        <v>3.81</v>
      </c>
      <c r="V1996">
        <v>3.56</v>
      </c>
    </row>
    <row r="1997" spans="1:22" x14ac:dyDescent="0.25">
      <c r="A1997" s="128" t="s">
        <v>3765</v>
      </c>
      <c r="B1997">
        <v>13</v>
      </c>
      <c r="C1997">
        <v>7</v>
      </c>
      <c r="D1997">
        <v>12</v>
      </c>
      <c r="E1997" s="128" t="s">
        <v>2447</v>
      </c>
      <c r="F1997" s="128" t="s">
        <v>24</v>
      </c>
      <c r="G1997">
        <v>689</v>
      </c>
      <c r="H1997" s="128" t="s">
        <v>2792</v>
      </c>
      <c r="I1997">
        <v>1001</v>
      </c>
      <c r="J1997" s="128" t="s">
        <v>3302</v>
      </c>
      <c r="K1997">
        <v>9</v>
      </c>
      <c r="L1997">
        <v>18</v>
      </c>
      <c r="M1997" s="128" t="s">
        <v>357</v>
      </c>
      <c r="N1997" s="128" t="s">
        <v>3876</v>
      </c>
      <c r="O1997">
        <v>3</v>
      </c>
      <c r="P1997" s="128" t="s">
        <v>3877</v>
      </c>
      <c r="Q1997">
        <v>1</v>
      </c>
      <c r="R1997" s="128" t="s">
        <v>28</v>
      </c>
      <c r="S1997">
        <v>5</v>
      </c>
      <c r="T1997" s="128" t="s">
        <v>33</v>
      </c>
      <c r="U1997">
        <v>5.25</v>
      </c>
      <c r="V1997">
        <v>3.77</v>
      </c>
    </row>
    <row r="1998" spans="1:22" x14ac:dyDescent="0.25">
      <c r="A1998" s="128" t="s">
        <v>3766</v>
      </c>
      <c r="B1998">
        <v>13</v>
      </c>
      <c r="C1998">
        <v>7</v>
      </c>
      <c r="D1998">
        <v>12</v>
      </c>
      <c r="E1998" s="128" t="s">
        <v>2447</v>
      </c>
      <c r="F1998" s="128" t="s">
        <v>24</v>
      </c>
      <c r="G1998">
        <v>689</v>
      </c>
      <c r="H1998" s="128" t="s">
        <v>2792</v>
      </c>
      <c r="I1998">
        <v>1001</v>
      </c>
      <c r="J1998" s="128" t="s">
        <v>3302</v>
      </c>
      <c r="K1998">
        <v>9</v>
      </c>
      <c r="L1998">
        <v>18</v>
      </c>
      <c r="M1998" s="128" t="s">
        <v>357</v>
      </c>
      <c r="N1998" s="128" t="s">
        <v>3876</v>
      </c>
      <c r="O1998">
        <v>3</v>
      </c>
      <c r="P1998" s="128" t="s">
        <v>3877</v>
      </c>
      <c r="Q1998">
        <v>1</v>
      </c>
      <c r="R1998" s="128" t="s">
        <v>28</v>
      </c>
      <c r="S1998">
        <v>1</v>
      </c>
      <c r="T1998" s="128" t="s">
        <v>29</v>
      </c>
      <c r="U1998">
        <v>8.33</v>
      </c>
      <c r="V1998">
        <v>4.6900000000000004</v>
      </c>
    </row>
    <row r="1999" spans="1:22" x14ac:dyDescent="0.25">
      <c r="A1999" s="128" t="s">
        <v>3767</v>
      </c>
      <c r="B1999">
        <v>14</v>
      </c>
      <c r="C1999">
        <v>8</v>
      </c>
      <c r="D1999">
        <v>12</v>
      </c>
      <c r="E1999" s="128" t="s">
        <v>2447</v>
      </c>
      <c r="F1999" s="128" t="s">
        <v>24</v>
      </c>
      <c r="G1999">
        <v>689</v>
      </c>
      <c r="H1999" s="128" t="s">
        <v>2792</v>
      </c>
      <c r="I1999">
        <v>1001</v>
      </c>
      <c r="J1999" s="128" t="s">
        <v>3302</v>
      </c>
      <c r="K1999">
        <v>9</v>
      </c>
      <c r="L1999">
        <v>18</v>
      </c>
      <c r="M1999" s="128" t="s">
        <v>357</v>
      </c>
      <c r="N1999" s="128" t="s">
        <v>3876</v>
      </c>
      <c r="O1999">
        <v>3</v>
      </c>
      <c r="P1999" s="128" t="s">
        <v>3877</v>
      </c>
      <c r="Q1999">
        <v>1</v>
      </c>
      <c r="R1999" s="128" t="s">
        <v>28</v>
      </c>
      <c r="S1999">
        <v>3</v>
      </c>
      <c r="T1999" s="128" t="s">
        <v>31</v>
      </c>
      <c r="U1999">
        <v>4.6399999999999997</v>
      </c>
      <c r="V1999">
        <v>3.31</v>
      </c>
    </row>
    <row r="2000" spans="1:22" x14ac:dyDescent="0.25">
      <c r="A2000" s="128" t="s">
        <v>3768</v>
      </c>
      <c r="B2000">
        <v>14</v>
      </c>
      <c r="C2000">
        <v>8</v>
      </c>
      <c r="D2000">
        <v>12</v>
      </c>
      <c r="E2000" s="128" t="s">
        <v>2447</v>
      </c>
      <c r="F2000" s="128" t="s">
        <v>24</v>
      </c>
      <c r="G2000">
        <v>689</v>
      </c>
      <c r="H2000" s="128" t="s">
        <v>2792</v>
      </c>
      <c r="I2000">
        <v>1001</v>
      </c>
      <c r="J2000" s="128" t="s">
        <v>3302</v>
      </c>
      <c r="K2000">
        <v>9</v>
      </c>
      <c r="L2000">
        <v>18</v>
      </c>
      <c r="M2000" s="128" t="s">
        <v>357</v>
      </c>
      <c r="N2000" s="128" t="s">
        <v>3876</v>
      </c>
      <c r="O2000">
        <v>3</v>
      </c>
      <c r="P2000" s="128" t="s">
        <v>3877</v>
      </c>
      <c r="Q2000">
        <v>1</v>
      </c>
      <c r="R2000" s="128" t="s">
        <v>28</v>
      </c>
      <c r="S2000">
        <v>4</v>
      </c>
      <c r="T2000" s="128" t="s">
        <v>32</v>
      </c>
      <c r="U2000">
        <v>5.44</v>
      </c>
      <c r="V2000">
        <v>4.09</v>
      </c>
    </row>
    <row r="2001" spans="1:22" x14ac:dyDescent="0.25">
      <c r="A2001" s="128" t="s">
        <v>3769</v>
      </c>
      <c r="B2001">
        <v>14</v>
      </c>
      <c r="C2001">
        <v>8</v>
      </c>
      <c r="D2001">
        <v>12</v>
      </c>
      <c r="E2001" s="128" t="s">
        <v>2447</v>
      </c>
      <c r="F2001" s="128" t="s">
        <v>24</v>
      </c>
      <c r="G2001">
        <v>689</v>
      </c>
      <c r="H2001" s="128" t="s">
        <v>2792</v>
      </c>
      <c r="I2001">
        <v>1001</v>
      </c>
      <c r="J2001" s="128" t="s">
        <v>3302</v>
      </c>
      <c r="K2001">
        <v>9</v>
      </c>
      <c r="L2001">
        <v>18</v>
      </c>
      <c r="M2001" s="128" t="s">
        <v>357</v>
      </c>
      <c r="N2001" s="128" t="s">
        <v>3876</v>
      </c>
      <c r="O2001">
        <v>3</v>
      </c>
      <c r="P2001" s="128" t="s">
        <v>3877</v>
      </c>
      <c r="Q2001">
        <v>1</v>
      </c>
      <c r="R2001" s="128" t="s">
        <v>28</v>
      </c>
      <c r="S2001">
        <v>6</v>
      </c>
      <c r="T2001" s="128" t="s">
        <v>34</v>
      </c>
      <c r="U2001">
        <v>4.18</v>
      </c>
      <c r="V2001">
        <v>3.09</v>
      </c>
    </row>
    <row r="2002" spans="1:22" x14ac:dyDescent="0.25">
      <c r="A2002" s="128" t="s">
        <v>3770</v>
      </c>
      <c r="B2002">
        <v>14</v>
      </c>
      <c r="C2002">
        <v>8</v>
      </c>
      <c r="D2002">
        <v>12</v>
      </c>
      <c r="E2002" s="128" t="s">
        <v>2447</v>
      </c>
      <c r="F2002" s="128" t="s">
        <v>24</v>
      </c>
      <c r="G2002">
        <v>689</v>
      </c>
      <c r="H2002" s="128" t="s">
        <v>2792</v>
      </c>
      <c r="I2002">
        <v>1001</v>
      </c>
      <c r="J2002" s="128" t="s">
        <v>3302</v>
      </c>
      <c r="K2002">
        <v>9</v>
      </c>
      <c r="L2002">
        <v>18</v>
      </c>
      <c r="M2002" s="128" t="s">
        <v>357</v>
      </c>
      <c r="N2002" s="128" t="s">
        <v>3876</v>
      </c>
      <c r="O2002">
        <v>3</v>
      </c>
      <c r="P2002" s="128" t="s">
        <v>3877</v>
      </c>
      <c r="Q2002">
        <v>1</v>
      </c>
      <c r="R2002" s="128" t="s">
        <v>28</v>
      </c>
      <c r="S2002">
        <v>2</v>
      </c>
      <c r="T2002" s="128" t="s">
        <v>30</v>
      </c>
      <c r="U2002">
        <v>3.81</v>
      </c>
      <c r="V2002">
        <v>3.56</v>
      </c>
    </row>
    <row r="2003" spans="1:22" x14ac:dyDescent="0.25">
      <c r="A2003" s="128" t="s">
        <v>3771</v>
      </c>
      <c r="B2003">
        <v>14</v>
      </c>
      <c r="C2003">
        <v>8</v>
      </c>
      <c r="D2003">
        <v>12</v>
      </c>
      <c r="E2003" s="128" t="s">
        <v>2447</v>
      </c>
      <c r="F2003" s="128" t="s">
        <v>24</v>
      </c>
      <c r="G2003">
        <v>689</v>
      </c>
      <c r="H2003" s="128" t="s">
        <v>2792</v>
      </c>
      <c r="I2003">
        <v>1001</v>
      </c>
      <c r="J2003" s="128" t="s">
        <v>3302</v>
      </c>
      <c r="K2003">
        <v>9</v>
      </c>
      <c r="L2003">
        <v>18</v>
      </c>
      <c r="M2003" s="128" t="s">
        <v>357</v>
      </c>
      <c r="N2003" s="128" t="s">
        <v>3876</v>
      </c>
      <c r="O2003">
        <v>3</v>
      </c>
      <c r="P2003" s="128" t="s">
        <v>3877</v>
      </c>
      <c r="Q2003">
        <v>1</v>
      </c>
      <c r="R2003" s="128" t="s">
        <v>28</v>
      </c>
      <c r="S2003">
        <v>5</v>
      </c>
      <c r="T2003" s="128" t="s">
        <v>33</v>
      </c>
      <c r="U2003">
        <v>5.25</v>
      </c>
      <c r="V2003">
        <v>3.77</v>
      </c>
    </row>
    <row r="2004" spans="1:22" x14ac:dyDescent="0.25">
      <c r="A2004" s="128" t="s">
        <v>3772</v>
      </c>
      <c r="B2004">
        <v>14</v>
      </c>
      <c r="C2004">
        <v>8</v>
      </c>
      <c r="D2004">
        <v>12</v>
      </c>
      <c r="E2004" s="128" t="s">
        <v>2447</v>
      </c>
      <c r="F2004" s="128" t="s">
        <v>24</v>
      </c>
      <c r="G2004">
        <v>689</v>
      </c>
      <c r="H2004" s="128" t="s">
        <v>2792</v>
      </c>
      <c r="I2004">
        <v>1001</v>
      </c>
      <c r="J2004" s="128" t="s">
        <v>3302</v>
      </c>
      <c r="K2004">
        <v>9</v>
      </c>
      <c r="L2004">
        <v>18</v>
      </c>
      <c r="M2004" s="128" t="s">
        <v>357</v>
      </c>
      <c r="N2004" s="128" t="s">
        <v>3876</v>
      </c>
      <c r="O2004">
        <v>3</v>
      </c>
      <c r="P2004" s="128" t="s">
        <v>3877</v>
      </c>
      <c r="Q2004">
        <v>1</v>
      </c>
      <c r="R2004" s="128" t="s">
        <v>28</v>
      </c>
      <c r="S2004">
        <v>1</v>
      </c>
      <c r="T2004" s="128" t="s">
        <v>29</v>
      </c>
      <c r="U2004">
        <v>8.33</v>
      </c>
      <c r="V2004">
        <v>4.6900000000000004</v>
      </c>
    </row>
    <row r="2005" spans="1:22" x14ac:dyDescent="0.25">
      <c r="A2005" s="128" t="s">
        <v>3773</v>
      </c>
      <c r="B2005">
        <v>15</v>
      </c>
      <c r="C2005">
        <v>9</v>
      </c>
      <c r="D2005">
        <v>12</v>
      </c>
      <c r="E2005" s="128" t="s">
        <v>2447</v>
      </c>
      <c r="F2005" s="128" t="s">
        <v>24</v>
      </c>
      <c r="G2005">
        <v>689</v>
      </c>
      <c r="H2005" s="128" t="s">
        <v>2792</v>
      </c>
      <c r="I2005">
        <v>1001</v>
      </c>
      <c r="J2005" s="128" t="s">
        <v>3302</v>
      </c>
      <c r="K2005">
        <v>9</v>
      </c>
      <c r="L2005">
        <v>18</v>
      </c>
      <c r="M2005" s="128" t="s">
        <v>357</v>
      </c>
      <c r="N2005" s="128" t="s">
        <v>3876</v>
      </c>
      <c r="O2005">
        <v>3</v>
      </c>
      <c r="P2005" s="128" t="s">
        <v>3877</v>
      </c>
      <c r="Q2005">
        <v>1</v>
      </c>
      <c r="R2005" s="128" t="s">
        <v>28</v>
      </c>
      <c r="S2005">
        <v>3</v>
      </c>
      <c r="T2005" s="128" t="s">
        <v>31</v>
      </c>
      <c r="U2005">
        <v>4.6399999999999997</v>
      </c>
      <c r="V2005">
        <v>3.31</v>
      </c>
    </row>
    <row r="2006" spans="1:22" x14ac:dyDescent="0.25">
      <c r="A2006" s="128" t="s">
        <v>3774</v>
      </c>
      <c r="B2006">
        <v>15</v>
      </c>
      <c r="C2006">
        <v>9</v>
      </c>
      <c r="D2006">
        <v>12</v>
      </c>
      <c r="E2006" s="128" t="s">
        <v>2447</v>
      </c>
      <c r="F2006" s="128" t="s">
        <v>24</v>
      </c>
      <c r="G2006">
        <v>689</v>
      </c>
      <c r="H2006" s="128" t="s">
        <v>2792</v>
      </c>
      <c r="I2006">
        <v>1001</v>
      </c>
      <c r="J2006" s="128" t="s">
        <v>3302</v>
      </c>
      <c r="K2006">
        <v>9</v>
      </c>
      <c r="L2006">
        <v>18</v>
      </c>
      <c r="M2006" s="128" t="s">
        <v>357</v>
      </c>
      <c r="N2006" s="128" t="s">
        <v>3876</v>
      </c>
      <c r="O2006">
        <v>3</v>
      </c>
      <c r="P2006" s="128" t="s">
        <v>3877</v>
      </c>
      <c r="Q2006">
        <v>1</v>
      </c>
      <c r="R2006" s="128" t="s">
        <v>28</v>
      </c>
      <c r="S2006">
        <v>4</v>
      </c>
      <c r="T2006" s="128" t="s">
        <v>32</v>
      </c>
      <c r="U2006">
        <v>5.44</v>
      </c>
      <c r="V2006">
        <v>4.09</v>
      </c>
    </row>
    <row r="2007" spans="1:22" x14ac:dyDescent="0.25">
      <c r="A2007" s="128" t="s">
        <v>3775</v>
      </c>
      <c r="B2007">
        <v>15</v>
      </c>
      <c r="C2007">
        <v>9</v>
      </c>
      <c r="D2007">
        <v>12</v>
      </c>
      <c r="E2007" s="128" t="s">
        <v>2447</v>
      </c>
      <c r="F2007" s="128" t="s">
        <v>24</v>
      </c>
      <c r="G2007">
        <v>689</v>
      </c>
      <c r="H2007" s="128" t="s">
        <v>2792</v>
      </c>
      <c r="I2007">
        <v>1001</v>
      </c>
      <c r="J2007" s="128" t="s">
        <v>3302</v>
      </c>
      <c r="K2007">
        <v>9</v>
      </c>
      <c r="L2007">
        <v>18</v>
      </c>
      <c r="M2007" s="128" t="s">
        <v>357</v>
      </c>
      <c r="N2007" s="128" t="s">
        <v>3876</v>
      </c>
      <c r="O2007">
        <v>3</v>
      </c>
      <c r="P2007" s="128" t="s">
        <v>3877</v>
      </c>
      <c r="Q2007">
        <v>1</v>
      </c>
      <c r="R2007" s="128" t="s">
        <v>28</v>
      </c>
      <c r="S2007">
        <v>6</v>
      </c>
      <c r="T2007" s="128" t="s">
        <v>34</v>
      </c>
      <c r="U2007">
        <v>4.18</v>
      </c>
      <c r="V2007">
        <v>3.09</v>
      </c>
    </row>
    <row r="2008" spans="1:22" x14ac:dyDescent="0.25">
      <c r="A2008" s="128" t="s">
        <v>3776</v>
      </c>
      <c r="B2008">
        <v>15</v>
      </c>
      <c r="C2008">
        <v>9</v>
      </c>
      <c r="D2008">
        <v>12</v>
      </c>
      <c r="E2008" s="128" t="s">
        <v>2447</v>
      </c>
      <c r="F2008" s="128" t="s">
        <v>24</v>
      </c>
      <c r="G2008">
        <v>689</v>
      </c>
      <c r="H2008" s="128" t="s">
        <v>2792</v>
      </c>
      <c r="I2008">
        <v>1001</v>
      </c>
      <c r="J2008" s="128" t="s">
        <v>3302</v>
      </c>
      <c r="K2008">
        <v>9</v>
      </c>
      <c r="L2008">
        <v>18</v>
      </c>
      <c r="M2008" s="128" t="s">
        <v>357</v>
      </c>
      <c r="N2008" s="128" t="s">
        <v>3876</v>
      </c>
      <c r="O2008">
        <v>3</v>
      </c>
      <c r="P2008" s="128" t="s">
        <v>3877</v>
      </c>
      <c r="Q2008">
        <v>1</v>
      </c>
      <c r="R2008" s="128" t="s">
        <v>28</v>
      </c>
      <c r="S2008">
        <v>2</v>
      </c>
      <c r="T2008" s="128" t="s">
        <v>30</v>
      </c>
      <c r="U2008">
        <v>3.81</v>
      </c>
      <c r="V2008">
        <v>3.56</v>
      </c>
    </row>
    <row r="2009" spans="1:22" x14ac:dyDescent="0.25">
      <c r="A2009" s="128" t="s">
        <v>3777</v>
      </c>
      <c r="B2009">
        <v>15</v>
      </c>
      <c r="C2009">
        <v>9</v>
      </c>
      <c r="D2009">
        <v>12</v>
      </c>
      <c r="E2009" s="128" t="s">
        <v>2447</v>
      </c>
      <c r="F2009" s="128" t="s">
        <v>24</v>
      </c>
      <c r="G2009">
        <v>689</v>
      </c>
      <c r="H2009" s="128" t="s">
        <v>2792</v>
      </c>
      <c r="I2009">
        <v>1001</v>
      </c>
      <c r="J2009" s="128" t="s">
        <v>3302</v>
      </c>
      <c r="K2009">
        <v>9</v>
      </c>
      <c r="L2009">
        <v>18</v>
      </c>
      <c r="M2009" s="128" t="s">
        <v>357</v>
      </c>
      <c r="N2009" s="128" t="s">
        <v>3876</v>
      </c>
      <c r="O2009">
        <v>3</v>
      </c>
      <c r="P2009" s="128" t="s">
        <v>3877</v>
      </c>
      <c r="Q2009">
        <v>1</v>
      </c>
      <c r="R2009" s="128" t="s">
        <v>28</v>
      </c>
      <c r="S2009">
        <v>5</v>
      </c>
      <c r="T2009" s="128" t="s">
        <v>33</v>
      </c>
      <c r="U2009">
        <v>5.25</v>
      </c>
      <c r="V2009">
        <v>3.77</v>
      </c>
    </row>
    <row r="2010" spans="1:22" x14ac:dyDescent="0.25">
      <c r="A2010" s="128" t="s">
        <v>3778</v>
      </c>
      <c r="B2010">
        <v>15</v>
      </c>
      <c r="C2010">
        <v>9</v>
      </c>
      <c r="D2010">
        <v>12</v>
      </c>
      <c r="E2010" s="128" t="s">
        <v>2447</v>
      </c>
      <c r="F2010" s="128" t="s">
        <v>24</v>
      </c>
      <c r="G2010">
        <v>689</v>
      </c>
      <c r="H2010" s="128" t="s">
        <v>2792</v>
      </c>
      <c r="I2010">
        <v>1001</v>
      </c>
      <c r="J2010" s="128" t="s">
        <v>3302</v>
      </c>
      <c r="K2010">
        <v>9</v>
      </c>
      <c r="L2010">
        <v>18</v>
      </c>
      <c r="M2010" s="128" t="s">
        <v>357</v>
      </c>
      <c r="N2010" s="128" t="s">
        <v>3876</v>
      </c>
      <c r="O2010">
        <v>3</v>
      </c>
      <c r="P2010" s="128" t="s">
        <v>3877</v>
      </c>
      <c r="Q2010">
        <v>1</v>
      </c>
      <c r="R2010" s="128" t="s">
        <v>28</v>
      </c>
      <c r="S2010">
        <v>1</v>
      </c>
      <c r="T2010" s="128" t="s">
        <v>29</v>
      </c>
      <c r="U2010">
        <v>8.33</v>
      </c>
      <c r="V2010">
        <v>4.6900000000000004</v>
      </c>
    </row>
    <row r="2011" spans="1:22" x14ac:dyDescent="0.25">
      <c r="A2011" s="128" t="s">
        <v>3779</v>
      </c>
      <c r="B2011">
        <v>16</v>
      </c>
      <c r="C2011">
        <v>10</v>
      </c>
      <c r="D2011">
        <v>12</v>
      </c>
      <c r="E2011" s="128" t="s">
        <v>2447</v>
      </c>
      <c r="F2011" s="128" t="s">
        <v>24</v>
      </c>
      <c r="G2011">
        <v>689</v>
      </c>
      <c r="H2011" s="128" t="s">
        <v>2792</v>
      </c>
      <c r="I2011">
        <v>1001</v>
      </c>
      <c r="J2011" s="128" t="s">
        <v>3302</v>
      </c>
      <c r="K2011">
        <v>9</v>
      </c>
      <c r="L2011">
        <v>18</v>
      </c>
      <c r="M2011" s="128" t="s">
        <v>357</v>
      </c>
      <c r="N2011" s="128" t="s">
        <v>3876</v>
      </c>
      <c r="O2011">
        <v>3</v>
      </c>
      <c r="P2011" s="128" t="s">
        <v>3877</v>
      </c>
      <c r="Q2011">
        <v>1</v>
      </c>
      <c r="R2011" s="128" t="s">
        <v>28</v>
      </c>
      <c r="S2011">
        <v>3</v>
      </c>
      <c r="T2011" s="128" t="s">
        <v>31</v>
      </c>
      <c r="U2011">
        <v>4.6399999999999997</v>
      </c>
      <c r="V2011">
        <v>3.31</v>
      </c>
    </row>
    <row r="2012" spans="1:22" x14ac:dyDescent="0.25">
      <c r="A2012" s="128" t="s">
        <v>3780</v>
      </c>
      <c r="B2012">
        <v>16</v>
      </c>
      <c r="C2012">
        <v>10</v>
      </c>
      <c r="D2012">
        <v>12</v>
      </c>
      <c r="E2012" s="128" t="s">
        <v>2447</v>
      </c>
      <c r="F2012" s="128" t="s">
        <v>24</v>
      </c>
      <c r="G2012">
        <v>689</v>
      </c>
      <c r="H2012" s="128" t="s">
        <v>2792</v>
      </c>
      <c r="I2012">
        <v>1001</v>
      </c>
      <c r="J2012" s="128" t="s">
        <v>3302</v>
      </c>
      <c r="K2012">
        <v>9</v>
      </c>
      <c r="L2012">
        <v>18</v>
      </c>
      <c r="M2012" s="128" t="s">
        <v>357</v>
      </c>
      <c r="N2012" s="128" t="s">
        <v>3876</v>
      </c>
      <c r="O2012">
        <v>3</v>
      </c>
      <c r="P2012" s="128" t="s">
        <v>3877</v>
      </c>
      <c r="Q2012">
        <v>1</v>
      </c>
      <c r="R2012" s="128" t="s">
        <v>28</v>
      </c>
      <c r="S2012">
        <v>4</v>
      </c>
      <c r="T2012" s="128" t="s">
        <v>32</v>
      </c>
      <c r="U2012">
        <v>5.44</v>
      </c>
      <c r="V2012">
        <v>4.09</v>
      </c>
    </row>
    <row r="2013" spans="1:22" x14ac:dyDescent="0.25">
      <c r="A2013" s="128" t="s">
        <v>3781</v>
      </c>
      <c r="B2013">
        <v>16</v>
      </c>
      <c r="C2013">
        <v>10</v>
      </c>
      <c r="D2013">
        <v>12</v>
      </c>
      <c r="E2013" s="128" t="s">
        <v>2447</v>
      </c>
      <c r="F2013" s="128" t="s">
        <v>24</v>
      </c>
      <c r="G2013">
        <v>689</v>
      </c>
      <c r="H2013" s="128" t="s">
        <v>2792</v>
      </c>
      <c r="I2013">
        <v>1001</v>
      </c>
      <c r="J2013" s="128" t="s">
        <v>3302</v>
      </c>
      <c r="K2013">
        <v>9</v>
      </c>
      <c r="L2013">
        <v>18</v>
      </c>
      <c r="M2013" s="128" t="s">
        <v>357</v>
      </c>
      <c r="N2013" s="128" t="s">
        <v>3876</v>
      </c>
      <c r="O2013">
        <v>3</v>
      </c>
      <c r="P2013" s="128" t="s">
        <v>3877</v>
      </c>
      <c r="Q2013">
        <v>1</v>
      </c>
      <c r="R2013" s="128" t="s">
        <v>28</v>
      </c>
      <c r="S2013">
        <v>6</v>
      </c>
      <c r="T2013" s="128" t="s">
        <v>34</v>
      </c>
      <c r="U2013">
        <v>4.18</v>
      </c>
      <c r="V2013">
        <v>3.09</v>
      </c>
    </row>
    <row r="2014" spans="1:22" x14ac:dyDescent="0.25">
      <c r="A2014" s="128" t="s">
        <v>3782</v>
      </c>
      <c r="B2014">
        <v>16</v>
      </c>
      <c r="C2014">
        <v>10</v>
      </c>
      <c r="D2014">
        <v>12</v>
      </c>
      <c r="E2014" s="128" t="s">
        <v>2447</v>
      </c>
      <c r="F2014" s="128" t="s">
        <v>24</v>
      </c>
      <c r="G2014">
        <v>689</v>
      </c>
      <c r="H2014" s="128" t="s">
        <v>2792</v>
      </c>
      <c r="I2014">
        <v>1001</v>
      </c>
      <c r="J2014" s="128" t="s">
        <v>3302</v>
      </c>
      <c r="K2014">
        <v>9</v>
      </c>
      <c r="L2014">
        <v>18</v>
      </c>
      <c r="M2014" s="128" t="s">
        <v>357</v>
      </c>
      <c r="N2014" s="128" t="s">
        <v>3876</v>
      </c>
      <c r="O2014">
        <v>3</v>
      </c>
      <c r="P2014" s="128" t="s">
        <v>3877</v>
      </c>
      <c r="Q2014">
        <v>1</v>
      </c>
      <c r="R2014" s="128" t="s">
        <v>28</v>
      </c>
      <c r="S2014">
        <v>2</v>
      </c>
      <c r="T2014" s="128" t="s">
        <v>30</v>
      </c>
      <c r="U2014">
        <v>3.81</v>
      </c>
      <c r="V2014">
        <v>3.56</v>
      </c>
    </row>
    <row r="2015" spans="1:22" x14ac:dyDescent="0.25">
      <c r="A2015" s="128" t="s">
        <v>3783</v>
      </c>
      <c r="B2015">
        <v>16</v>
      </c>
      <c r="C2015">
        <v>10</v>
      </c>
      <c r="D2015">
        <v>12</v>
      </c>
      <c r="E2015" s="128" t="s">
        <v>2447</v>
      </c>
      <c r="F2015" s="128" t="s">
        <v>24</v>
      </c>
      <c r="G2015">
        <v>689</v>
      </c>
      <c r="H2015" s="128" t="s">
        <v>2792</v>
      </c>
      <c r="I2015">
        <v>1001</v>
      </c>
      <c r="J2015" s="128" t="s">
        <v>3302</v>
      </c>
      <c r="K2015">
        <v>9</v>
      </c>
      <c r="L2015">
        <v>18</v>
      </c>
      <c r="M2015" s="128" t="s">
        <v>357</v>
      </c>
      <c r="N2015" s="128" t="s">
        <v>3876</v>
      </c>
      <c r="O2015">
        <v>3</v>
      </c>
      <c r="P2015" s="128" t="s">
        <v>3877</v>
      </c>
      <c r="Q2015">
        <v>1</v>
      </c>
      <c r="R2015" s="128" t="s">
        <v>28</v>
      </c>
      <c r="S2015">
        <v>5</v>
      </c>
      <c r="T2015" s="128" t="s">
        <v>33</v>
      </c>
      <c r="U2015">
        <v>5.25</v>
      </c>
      <c r="V2015">
        <v>3.77</v>
      </c>
    </row>
    <row r="2016" spans="1:22" x14ac:dyDescent="0.25">
      <c r="A2016" s="128" t="s">
        <v>3784</v>
      </c>
      <c r="B2016">
        <v>16</v>
      </c>
      <c r="C2016">
        <v>10</v>
      </c>
      <c r="D2016">
        <v>12</v>
      </c>
      <c r="E2016" s="128" t="s">
        <v>2447</v>
      </c>
      <c r="F2016" s="128" t="s">
        <v>24</v>
      </c>
      <c r="G2016">
        <v>689</v>
      </c>
      <c r="H2016" s="128" t="s">
        <v>2792</v>
      </c>
      <c r="I2016">
        <v>1001</v>
      </c>
      <c r="J2016" s="128" t="s">
        <v>3302</v>
      </c>
      <c r="K2016">
        <v>9</v>
      </c>
      <c r="L2016">
        <v>18</v>
      </c>
      <c r="M2016" s="128" t="s">
        <v>357</v>
      </c>
      <c r="N2016" s="128" t="s">
        <v>3876</v>
      </c>
      <c r="O2016">
        <v>3</v>
      </c>
      <c r="P2016" s="128" t="s">
        <v>3877</v>
      </c>
      <c r="Q2016">
        <v>1</v>
      </c>
      <c r="R2016" s="128" t="s">
        <v>28</v>
      </c>
      <c r="S2016">
        <v>1</v>
      </c>
      <c r="T2016" s="128" t="s">
        <v>29</v>
      </c>
      <c r="U2016">
        <v>8.33</v>
      </c>
      <c r="V2016">
        <v>4.6900000000000004</v>
      </c>
    </row>
    <row r="2017" spans="1:22" x14ac:dyDescent="0.25">
      <c r="A2017" s="128" t="s">
        <v>3785</v>
      </c>
      <c r="B2017">
        <v>17</v>
      </c>
      <c r="C2017">
        <v>11</v>
      </c>
      <c r="D2017">
        <v>12</v>
      </c>
      <c r="E2017" s="128" t="s">
        <v>2447</v>
      </c>
      <c r="F2017" s="128" t="s">
        <v>24</v>
      </c>
      <c r="G2017">
        <v>689</v>
      </c>
      <c r="H2017" s="128" t="s">
        <v>2792</v>
      </c>
      <c r="I2017">
        <v>1001</v>
      </c>
      <c r="J2017" s="128" t="s">
        <v>3302</v>
      </c>
      <c r="K2017">
        <v>9</v>
      </c>
      <c r="L2017">
        <v>18</v>
      </c>
      <c r="M2017" s="128" t="s">
        <v>357</v>
      </c>
      <c r="N2017" s="128" t="s">
        <v>3876</v>
      </c>
      <c r="O2017">
        <v>3</v>
      </c>
      <c r="P2017" s="128" t="s">
        <v>3877</v>
      </c>
      <c r="Q2017">
        <v>1</v>
      </c>
      <c r="R2017" s="128" t="s">
        <v>28</v>
      </c>
      <c r="S2017">
        <v>3</v>
      </c>
      <c r="T2017" s="128" t="s">
        <v>31</v>
      </c>
      <c r="U2017">
        <v>4.6399999999999997</v>
      </c>
      <c r="V2017">
        <v>3.31</v>
      </c>
    </row>
    <row r="2018" spans="1:22" x14ac:dyDescent="0.25">
      <c r="A2018" s="128" t="s">
        <v>3786</v>
      </c>
      <c r="B2018">
        <v>17</v>
      </c>
      <c r="C2018">
        <v>11</v>
      </c>
      <c r="D2018">
        <v>12</v>
      </c>
      <c r="E2018" s="128" t="s">
        <v>2447</v>
      </c>
      <c r="F2018" s="128" t="s">
        <v>24</v>
      </c>
      <c r="G2018">
        <v>689</v>
      </c>
      <c r="H2018" s="128" t="s">
        <v>2792</v>
      </c>
      <c r="I2018">
        <v>1001</v>
      </c>
      <c r="J2018" s="128" t="s">
        <v>3302</v>
      </c>
      <c r="K2018">
        <v>9</v>
      </c>
      <c r="L2018">
        <v>18</v>
      </c>
      <c r="M2018" s="128" t="s">
        <v>357</v>
      </c>
      <c r="N2018" s="128" t="s">
        <v>3876</v>
      </c>
      <c r="O2018">
        <v>3</v>
      </c>
      <c r="P2018" s="128" t="s">
        <v>3877</v>
      </c>
      <c r="Q2018">
        <v>1</v>
      </c>
      <c r="R2018" s="128" t="s">
        <v>28</v>
      </c>
      <c r="S2018">
        <v>4</v>
      </c>
      <c r="T2018" s="128" t="s">
        <v>32</v>
      </c>
      <c r="U2018">
        <v>5.44</v>
      </c>
      <c r="V2018">
        <v>4.09</v>
      </c>
    </row>
    <row r="2019" spans="1:22" x14ac:dyDescent="0.25">
      <c r="A2019" s="128" t="s">
        <v>3787</v>
      </c>
      <c r="B2019">
        <v>17</v>
      </c>
      <c r="C2019">
        <v>11</v>
      </c>
      <c r="D2019">
        <v>12</v>
      </c>
      <c r="E2019" s="128" t="s">
        <v>2447</v>
      </c>
      <c r="F2019" s="128" t="s">
        <v>24</v>
      </c>
      <c r="G2019">
        <v>689</v>
      </c>
      <c r="H2019" s="128" t="s">
        <v>2792</v>
      </c>
      <c r="I2019">
        <v>1001</v>
      </c>
      <c r="J2019" s="128" t="s">
        <v>3302</v>
      </c>
      <c r="K2019">
        <v>9</v>
      </c>
      <c r="L2019">
        <v>18</v>
      </c>
      <c r="M2019" s="128" t="s">
        <v>357</v>
      </c>
      <c r="N2019" s="128" t="s">
        <v>3876</v>
      </c>
      <c r="O2019">
        <v>3</v>
      </c>
      <c r="P2019" s="128" t="s">
        <v>3877</v>
      </c>
      <c r="Q2019">
        <v>1</v>
      </c>
      <c r="R2019" s="128" t="s">
        <v>28</v>
      </c>
      <c r="S2019">
        <v>6</v>
      </c>
      <c r="T2019" s="128" t="s">
        <v>34</v>
      </c>
      <c r="U2019">
        <v>4.18</v>
      </c>
      <c r="V2019">
        <v>3.09</v>
      </c>
    </row>
    <row r="2020" spans="1:22" x14ac:dyDescent="0.25">
      <c r="A2020" s="128" t="s">
        <v>3788</v>
      </c>
      <c r="B2020">
        <v>17</v>
      </c>
      <c r="C2020">
        <v>11</v>
      </c>
      <c r="D2020">
        <v>12</v>
      </c>
      <c r="E2020" s="128" t="s">
        <v>2447</v>
      </c>
      <c r="F2020" s="128" t="s">
        <v>24</v>
      </c>
      <c r="G2020">
        <v>689</v>
      </c>
      <c r="H2020" s="128" t="s">
        <v>2792</v>
      </c>
      <c r="I2020">
        <v>1001</v>
      </c>
      <c r="J2020" s="128" t="s">
        <v>3302</v>
      </c>
      <c r="K2020">
        <v>9</v>
      </c>
      <c r="L2020">
        <v>18</v>
      </c>
      <c r="M2020" s="128" t="s">
        <v>357</v>
      </c>
      <c r="N2020" s="128" t="s">
        <v>3876</v>
      </c>
      <c r="O2020">
        <v>3</v>
      </c>
      <c r="P2020" s="128" t="s">
        <v>3877</v>
      </c>
      <c r="Q2020">
        <v>1</v>
      </c>
      <c r="R2020" s="128" t="s">
        <v>28</v>
      </c>
      <c r="S2020">
        <v>2</v>
      </c>
      <c r="T2020" s="128" t="s">
        <v>30</v>
      </c>
      <c r="U2020">
        <v>3.81</v>
      </c>
      <c r="V2020">
        <v>3.56</v>
      </c>
    </row>
    <row r="2021" spans="1:22" x14ac:dyDescent="0.25">
      <c r="A2021" s="128" t="s">
        <v>3789</v>
      </c>
      <c r="B2021">
        <v>17</v>
      </c>
      <c r="C2021">
        <v>11</v>
      </c>
      <c r="D2021">
        <v>12</v>
      </c>
      <c r="E2021" s="128" t="s">
        <v>2447</v>
      </c>
      <c r="F2021" s="128" t="s">
        <v>24</v>
      </c>
      <c r="G2021">
        <v>689</v>
      </c>
      <c r="H2021" s="128" t="s">
        <v>2792</v>
      </c>
      <c r="I2021">
        <v>1001</v>
      </c>
      <c r="J2021" s="128" t="s">
        <v>3302</v>
      </c>
      <c r="K2021">
        <v>9</v>
      </c>
      <c r="L2021">
        <v>18</v>
      </c>
      <c r="M2021" s="128" t="s">
        <v>357</v>
      </c>
      <c r="N2021" s="128" t="s">
        <v>3876</v>
      </c>
      <c r="O2021">
        <v>3</v>
      </c>
      <c r="P2021" s="128" t="s">
        <v>3877</v>
      </c>
      <c r="Q2021">
        <v>1</v>
      </c>
      <c r="R2021" s="128" t="s">
        <v>28</v>
      </c>
      <c r="S2021">
        <v>5</v>
      </c>
      <c r="T2021" s="128" t="s">
        <v>33</v>
      </c>
      <c r="U2021">
        <v>5.25</v>
      </c>
      <c r="V2021">
        <v>3.77</v>
      </c>
    </row>
    <row r="2022" spans="1:22" x14ac:dyDescent="0.25">
      <c r="A2022" s="128" t="s">
        <v>3790</v>
      </c>
      <c r="B2022">
        <v>17</v>
      </c>
      <c r="C2022">
        <v>11</v>
      </c>
      <c r="D2022">
        <v>12</v>
      </c>
      <c r="E2022" s="128" t="s">
        <v>2447</v>
      </c>
      <c r="F2022" s="128" t="s">
        <v>24</v>
      </c>
      <c r="G2022">
        <v>689</v>
      </c>
      <c r="H2022" s="128" t="s">
        <v>2792</v>
      </c>
      <c r="I2022">
        <v>1001</v>
      </c>
      <c r="J2022" s="128" t="s">
        <v>3302</v>
      </c>
      <c r="K2022">
        <v>9</v>
      </c>
      <c r="L2022">
        <v>18</v>
      </c>
      <c r="M2022" s="128" t="s">
        <v>357</v>
      </c>
      <c r="N2022" s="128" t="s">
        <v>3876</v>
      </c>
      <c r="O2022">
        <v>3</v>
      </c>
      <c r="P2022" s="128" t="s">
        <v>3877</v>
      </c>
      <c r="Q2022">
        <v>1</v>
      </c>
      <c r="R2022" s="128" t="s">
        <v>28</v>
      </c>
      <c r="S2022">
        <v>1</v>
      </c>
      <c r="T2022" s="128" t="s">
        <v>29</v>
      </c>
      <c r="U2022">
        <v>8.33</v>
      </c>
      <c r="V2022">
        <v>4.6900000000000004</v>
      </c>
    </row>
    <row r="2023" spans="1:22" x14ac:dyDescent="0.25">
      <c r="A2023" s="128" t="s">
        <v>3791</v>
      </c>
      <c r="B2023">
        <v>18</v>
      </c>
      <c r="C2023">
        <v>12</v>
      </c>
      <c r="D2023">
        <v>12</v>
      </c>
      <c r="E2023" s="128" t="s">
        <v>2447</v>
      </c>
      <c r="F2023" s="128" t="s">
        <v>24</v>
      </c>
      <c r="G2023">
        <v>689</v>
      </c>
      <c r="H2023" s="128" t="s">
        <v>2792</v>
      </c>
      <c r="I2023">
        <v>1001</v>
      </c>
      <c r="J2023" s="128" t="s">
        <v>3302</v>
      </c>
      <c r="K2023">
        <v>9</v>
      </c>
      <c r="L2023">
        <v>18</v>
      </c>
      <c r="M2023" s="128" t="s">
        <v>357</v>
      </c>
      <c r="N2023" s="128" t="s">
        <v>3876</v>
      </c>
      <c r="O2023">
        <v>3</v>
      </c>
      <c r="P2023" s="128" t="s">
        <v>3877</v>
      </c>
      <c r="Q2023">
        <v>1</v>
      </c>
      <c r="R2023" s="128" t="s">
        <v>28</v>
      </c>
      <c r="S2023">
        <v>3</v>
      </c>
      <c r="T2023" s="128" t="s">
        <v>31</v>
      </c>
      <c r="U2023">
        <v>4.6399999999999997</v>
      </c>
      <c r="V2023">
        <v>3.31</v>
      </c>
    </row>
    <row r="2024" spans="1:22" x14ac:dyDescent="0.25">
      <c r="A2024" s="128" t="s">
        <v>3792</v>
      </c>
      <c r="B2024">
        <v>18</v>
      </c>
      <c r="C2024">
        <v>12</v>
      </c>
      <c r="D2024">
        <v>12</v>
      </c>
      <c r="E2024" s="128" t="s">
        <v>2447</v>
      </c>
      <c r="F2024" s="128" t="s">
        <v>24</v>
      </c>
      <c r="G2024">
        <v>689</v>
      </c>
      <c r="H2024" s="128" t="s">
        <v>2792</v>
      </c>
      <c r="I2024">
        <v>1001</v>
      </c>
      <c r="J2024" s="128" t="s">
        <v>3302</v>
      </c>
      <c r="K2024">
        <v>9</v>
      </c>
      <c r="L2024">
        <v>18</v>
      </c>
      <c r="M2024" s="128" t="s">
        <v>357</v>
      </c>
      <c r="N2024" s="128" t="s">
        <v>3876</v>
      </c>
      <c r="O2024">
        <v>3</v>
      </c>
      <c r="P2024" s="128" t="s">
        <v>3877</v>
      </c>
      <c r="Q2024">
        <v>1</v>
      </c>
      <c r="R2024" s="128" t="s">
        <v>28</v>
      </c>
      <c r="S2024">
        <v>4</v>
      </c>
      <c r="T2024" s="128" t="s">
        <v>32</v>
      </c>
      <c r="U2024">
        <v>5.44</v>
      </c>
      <c r="V2024">
        <v>4.09</v>
      </c>
    </row>
    <row r="2025" spans="1:22" x14ac:dyDescent="0.25">
      <c r="A2025" s="128" t="s">
        <v>3793</v>
      </c>
      <c r="B2025">
        <v>18</v>
      </c>
      <c r="C2025">
        <v>12</v>
      </c>
      <c r="D2025">
        <v>12</v>
      </c>
      <c r="E2025" s="128" t="s">
        <v>2447</v>
      </c>
      <c r="F2025" s="128" t="s">
        <v>24</v>
      </c>
      <c r="G2025">
        <v>689</v>
      </c>
      <c r="H2025" s="128" t="s">
        <v>2792</v>
      </c>
      <c r="I2025">
        <v>1001</v>
      </c>
      <c r="J2025" s="128" t="s">
        <v>3302</v>
      </c>
      <c r="K2025">
        <v>9</v>
      </c>
      <c r="L2025">
        <v>18</v>
      </c>
      <c r="M2025" s="128" t="s">
        <v>357</v>
      </c>
      <c r="N2025" s="128" t="s">
        <v>3876</v>
      </c>
      <c r="O2025">
        <v>3</v>
      </c>
      <c r="P2025" s="128" t="s">
        <v>3877</v>
      </c>
      <c r="Q2025">
        <v>1</v>
      </c>
      <c r="R2025" s="128" t="s">
        <v>28</v>
      </c>
      <c r="S2025">
        <v>6</v>
      </c>
      <c r="T2025" s="128" t="s">
        <v>34</v>
      </c>
      <c r="U2025">
        <v>4.18</v>
      </c>
      <c r="V2025">
        <v>3.09</v>
      </c>
    </row>
    <row r="2026" spans="1:22" x14ac:dyDescent="0.25">
      <c r="A2026" s="128" t="s">
        <v>3794</v>
      </c>
      <c r="B2026">
        <v>18</v>
      </c>
      <c r="C2026">
        <v>12</v>
      </c>
      <c r="D2026">
        <v>12</v>
      </c>
      <c r="E2026" s="128" t="s">
        <v>2447</v>
      </c>
      <c r="F2026" s="128" t="s">
        <v>24</v>
      </c>
      <c r="G2026">
        <v>689</v>
      </c>
      <c r="H2026" s="128" t="s">
        <v>2792</v>
      </c>
      <c r="I2026">
        <v>1001</v>
      </c>
      <c r="J2026" s="128" t="s">
        <v>3302</v>
      </c>
      <c r="K2026">
        <v>9</v>
      </c>
      <c r="L2026">
        <v>18</v>
      </c>
      <c r="M2026" s="128" t="s">
        <v>357</v>
      </c>
      <c r="N2026" s="128" t="s">
        <v>3876</v>
      </c>
      <c r="O2026">
        <v>3</v>
      </c>
      <c r="P2026" s="128" t="s">
        <v>3877</v>
      </c>
      <c r="Q2026">
        <v>1</v>
      </c>
      <c r="R2026" s="128" t="s">
        <v>28</v>
      </c>
      <c r="S2026">
        <v>2</v>
      </c>
      <c r="T2026" s="128" t="s">
        <v>30</v>
      </c>
      <c r="U2026">
        <v>3.81</v>
      </c>
      <c r="V2026">
        <v>3.56</v>
      </c>
    </row>
    <row r="2027" spans="1:22" x14ac:dyDescent="0.25">
      <c r="A2027" s="128" t="s">
        <v>3795</v>
      </c>
      <c r="B2027">
        <v>18</v>
      </c>
      <c r="C2027">
        <v>12</v>
      </c>
      <c r="D2027">
        <v>12</v>
      </c>
      <c r="E2027" s="128" t="s">
        <v>2447</v>
      </c>
      <c r="F2027" s="128" t="s">
        <v>24</v>
      </c>
      <c r="G2027">
        <v>689</v>
      </c>
      <c r="H2027" s="128" t="s">
        <v>2792</v>
      </c>
      <c r="I2027">
        <v>1001</v>
      </c>
      <c r="J2027" s="128" t="s">
        <v>3302</v>
      </c>
      <c r="K2027">
        <v>9</v>
      </c>
      <c r="L2027">
        <v>18</v>
      </c>
      <c r="M2027" s="128" t="s">
        <v>357</v>
      </c>
      <c r="N2027" s="128" t="s">
        <v>3876</v>
      </c>
      <c r="O2027">
        <v>3</v>
      </c>
      <c r="P2027" s="128" t="s">
        <v>3877</v>
      </c>
      <c r="Q2027">
        <v>1</v>
      </c>
      <c r="R2027" s="128" t="s">
        <v>28</v>
      </c>
      <c r="S2027">
        <v>5</v>
      </c>
      <c r="T2027" s="128" t="s">
        <v>33</v>
      </c>
      <c r="U2027">
        <v>5.25</v>
      </c>
      <c r="V2027">
        <v>3.77</v>
      </c>
    </row>
    <row r="2028" spans="1:22" x14ac:dyDescent="0.25">
      <c r="A2028" s="128" t="s">
        <v>3796</v>
      </c>
      <c r="B2028">
        <v>18</v>
      </c>
      <c r="C2028">
        <v>12</v>
      </c>
      <c r="D2028">
        <v>12</v>
      </c>
      <c r="E2028" s="128" t="s">
        <v>2447</v>
      </c>
      <c r="F2028" s="128" t="s">
        <v>24</v>
      </c>
      <c r="G2028">
        <v>689</v>
      </c>
      <c r="H2028" s="128" t="s">
        <v>2792</v>
      </c>
      <c r="I2028">
        <v>1001</v>
      </c>
      <c r="J2028" s="128" t="s">
        <v>3302</v>
      </c>
      <c r="K2028">
        <v>9</v>
      </c>
      <c r="L2028">
        <v>18</v>
      </c>
      <c r="M2028" s="128" t="s">
        <v>357</v>
      </c>
      <c r="N2028" s="128" t="s">
        <v>3876</v>
      </c>
      <c r="O2028">
        <v>3</v>
      </c>
      <c r="P2028" s="128" t="s">
        <v>3877</v>
      </c>
      <c r="Q2028">
        <v>1</v>
      </c>
      <c r="R2028" s="128" t="s">
        <v>28</v>
      </c>
      <c r="S2028">
        <v>1</v>
      </c>
      <c r="T2028" s="128" t="s">
        <v>29</v>
      </c>
      <c r="U2028">
        <v>8.33</v>
      </c>
      <c r="V2028">
        <v>4.6900000000000004</v>
      </c>
    </row>
    <row r="2029" spans="1:22" x14ac:dyDescent="0.25">
      <c r="A2029" s="128" t="s">
        <v>3797</v>
      </c>
      <c r="B2029">
        <v>9</v>
      </c>
      <c r="C2029">
        <v>3</v>
      </c>
      <c r="D2029">
        <v>12</v>
      </c>
      <c r="E2029" s="128" t="s">
        <v>2447</v>
      </c>
      <c r="F2029" s="128" t="s">
        <v>24</v>
      </c>
      <c r="G2029">
        <v>689</v>
      </c>
      <c r="H2029" s="128" t="s">
        <v>2792</v>
      </c>
      <c r="I2029">
        <v>1001</v>
      </c>
      <c r="J2029" s="128" t="s">
        <v>3302</v>
      </c>
      <c r="K2029">
        <v>9</v>
      </c>
      <c r="L2029">
        <v>18</v>
      </c>
      <c r="M2029" s="128" t="s">
        <v>357</v>
      </c>
      <c r="N2029" s="128" t="s">
        <v>3876</v>
      </c>
      <c r="O2029">
        <v>3</v>
      </c>
      <c r="P2029" s="128" t="s">
        <v>3877</v>
      </c>
      <c r="Q2029">
        <v>1</v>
      </c>
      <c r="R2029" s="128" t="s">
        <v>28</v>
      </c>
      <c r="S2029">
        <v>3</v>
      </c>
      <c r="T2029" s="128" t="s">
        <v>31</v>
      </c>
      <c r="U2029">
        <v>4.6399999999999997</v>
      </c>
      <c r="V2029">
        <v>3.31</v>
      </c>
    </row>
    <row r="2030" spans="1:22" x14ac:dyDescent="0.25">
      <c r="A2030" s="128" t="s">
        <v>3798</v>
      </c>
      <c r="B2030">
        <v>9</v>
      </c>
      <c r="C2030">
        <v>3</v>
      </c>
      <c r="D2030">
        <v>12</v>
      </c>
      <c r="E2030" s="128" t="s">
        <v>2447</v>
      </c>
      <c r="F2030" s="128" t="s">
        <v>24</v>
      </c>
      <c r="G2030">
        <v>689</v>
      </c>
      <c r="H2030" s="128" t="s">
        <v>2792</v>
      </c>
      <c r="I2030">
        <v>1001</v>
      </c>
      <c r="J2030" s="128" t="s">
        <v>3302</v>
      </c>
      <c r="K2030">
        <v>9</v>
      </c>
      <c r="L2030">
        <v>18</v>
      </c>
      <c r="M2030" s="128" t="s">
        <v>357</v>
      </c>
      <c r="N2030" s="128" t="s">
        <v>3876</v>
      </c>
      <c r="O2030">
        <v>3</v>
      </c>
      <c r="P2030" s="128" t="s">
        <v>3877</v>
      </c>
      <c r="Q2030">
        <v>1</v>
      </c>
      <c r="R2030" s="128" t="s">
        <v>28</v>
      </c>
      <c r="S2030">
        <v>4</v>
      </c>
      <c r="T2030" s="128" t="s">
        <v>32</v>
      </c>
      <c r="U2030">
        <v>5.44</v>
      </c>
      <c r="V2030">
        <v>4.09</v>
      </c>
    </row>
    <row r="2031" spans="1:22" x14ac:dyDescent="0.25">
      <c r="A2031" s="128" t="s">
        <v>3799</v>
      </c>
      <c r="B2031">
        <v>9</v>
      </c>
      <c r="C2031">
        <v>3</v>
      </c>
      <c r="D2031">
        <v>12</v>
      </c>
      <c r="E2031" s="128" t="s">
        <v>2447</v>
      </c>
      <c r="F2031" s="128" t="s">
        <v>24</v>
      </c>
      <c r="G2031">
        <v>689</v>
      </c>
      <c r="H2031" s="128" t="s">
        <v>2792</v>
      </c>
      <c r="I2031">
        <v>1001</v>
      </c>
      <c r="J2031" s="128" t="s">
        <v>3302</v>
      </c>
      <c r="K2031">
        <v>9</v>
      </c>
      <c r="L2031">
        <v>18</v>
      </c>
      <c r="M2031" s="128" t="s">
        <v>357</v>
      </c>
      <c r="N2031" s="128" t="s">
        <v>3876</v>
      </c>
      <c r="O2031">
        <v>3</v>
      </c>
      <c r="P2031" s="128" t="s">
        <v>3877</v>
      </c>
      <c r="Q2031">
        <v>1</v>
      </c>
      <c r="R2031" s="128" t="s">
        <v>28</v>
      </c>
      <c r="S2031">
        <v>6</v>
      </c>
      <c r="T2031" s="128" t="s">
        <v>34</v>
      </c>
      <c r="U2031">
        <v>4.18</v>
      </c>
      <c r="V2031">
        <v>3.09</v>
      </c>
    </row>
    <row r="2032" spans="1:22" x14ac:dyDescent="0.25">
      <c r="A2032" s="128" t="s">
        <v>3800</v>
      </c>
      <c r="B2032">
        <v>9</v>
      </c>
      <c r="C2032">
        <v>3</v>
      </c>
      <c r="D2032">
        <v>12</v>
      </c>
      <c r="E2032" s="128" t="s">
        <v>2447</v>
      </c>
      <c r="F2032" s="128" t="s">
        <v>24</v>
      </c>
      <c r="G2032">
        <v>689</v>
      </c>
      <c r="H2032" s="128" t="s">
        <v>2792</v>
      </c>
      <c r="I2032">
        <v>1001</v>
      </c>
      <c r="J2032" s="128" t="s">
        <v>3302</v>
      </c>
      <c r="K2032">
        <v>9</v>
      </c>
      <c r="L2032">
        <v>18</v>
      </c>
      <c r="M2032" s="128" t="s">
        <v>357</v>
      </c>
      <c r="N2032" s="128" t="s">
        <v>3876</v>
      </c>
      <c r="O2032">
        <v>3</v>
      </c>
      <c r="P2032" s="128" t="s">
        <v>3877</v>
      </c>
      <c r="Q2032">
        <v>1</v>
      </c>
      <c r="R2032" s="128" t="s">
        <v>28</v>
      </c>
      <c r="S2032">
        <v>2</v>
      </c>
      <c r="T2032" s="128" t="s">
        <v>30</v>
      </c>
      <c r="U2032">
        <v>3.81</v>
      </c>
      <c r="V2032">
        <v>3.56</v>
      </c>
    </row>
    <row r="2033" spans="1:22" x14ac:dyDescent="0.25">
      <c r="A2033" s="128" t="s">
        <v>3801</v>
      </c>
      <c r="B2033">
        <v>9</v>
      </c>
      <c r="C2033">
        <v>3</v>
      </c>
      <c r="D2033">
        <v>12</v>
      </c>
      <c r="E2033" s="128" t="s">
        <v>2447</v>
      </c>
      <c r="F2033" s="128" t="s">
        <v>24</v>
      </c>
      <c r="G2033">
        <v>689</v>
      </c>
      <c r="H2033" s="128" t="s">
        <v>2792</v>
      </c>
      <c r="I2033">
        <v>1001</v>
      </c>
      <c r="J2033" s="128" t="s">
        <v>3302</v>
      </c>
      <c r="K2033">
        <v>9</v>
      </c>
      <c r="L2033">
        <v>18</v>
      </c>
      <c r="M2033" s="128" t="s">
        <v>357</v>
      </c>
      <c r="N2033" s="128" t="s">
        <v>3876</v>
      </c>
      <c r="O2033">
        <v>3</v>
      </c>
      <c r="P2033" s="128" t="s">
        <v>3877</v>
      </c>
      <c r="Q2033">
        <v>1</v>
      </c>
      <c r="R2033" s="128" t="s">
        <v>28</v>
      </c>
      <c r="S2033">
        <v>5</v>
      </c>
      <c r="T2033" s="128" t="s">
        <v>33</v>
      </c>
      <c r="U2033">
        <v>5.25</v>
      </c>
      <c r="V2033">
        <v>3.77</v>
      </c>
    </row>
    <row r="2034" spans="1:22" x14ac:dyDescent="0.25">
      <c r="A2034" s="128" t="s">
        <v>3802</v>
      </c>
      <c r="B2034">
        <v>9</v>
      </c>
      <c r="C2034">
        <v>3</v>
      </c>
      <c r="D2034">
        <v>12</v>
      </c>
      <c r="E2034" s="128" t="s">
        <v>2447</v>
      </c>
      <c r="F2034" s="128" t="s">
        <v>24</v>
      </c>
      <c r="G2034">
        <v>689</v>
      </c>
      <c r="H2034" s="128" t="s">
        <v>2792</v>
      </c>
      <c r="I2034">
        <v>1001</v>
      </c>
      <c r="J2034" s="128" t="s">
        <v>3302</v>
      </c>
      <c r="K2034">
        <v>9</v>
      </c>
      <c r="L2034">
        <v>18</v>
      </c>
      <c r="M2034" s="128" t="s">
        <v>357</v>
      </c>
      <c r="N2034" s="128" t="s">
        <v>3876</v>
      </c>
      <c r="O2034">
        <v>3</v>
      </c>
      <c r="P2034" s="128" t="s">
        <v>3877</v>
      </c>
      <c r="Q2034">
        <v>1</v>
      </c>
      <c r="R2034" s="128" t="s">
        <v>28</v>
      </c>
      <c r="S2034">
        <v>1</v>
      </c>
      <c r="T2034" s="128" t="s">
        <v>29</v>
      </c>
      <c r="U2034">
        <v>8.33</v>
      </c>
      <c r="V2034">
        <v>4.6900000000000004</v>
      </c>
    </row>
    <row r="2035" spans="1:22" x14ac:dyDescent="0.25">
      <c r="A2035" s="128" t="s">
        <v>2793</v>
      </c>
      <c r="B2035">
        <v>10</v>
      </c>
      <c r="C2035">
        <v>4</v>
      </c>
      <c r="D2035">
        <v>12</v>
      </c>
      <c r="E2035" s="128" t="s">
        <v>2442</v>
      </c>
      <c r="F2035" s="128" t="s">
        <v>24</v>
      </c>
      <c r="G2035">
        <v>685</v>
      </c>
      <c r="H2035" s="128" t="s">
        <v>2794</v>
      </c>
      <c r="I2035">
        <v>438</v>
      </c>
      <c r="J2035" s="128" t="s">
        <v>177</v>
      </c>
      <c r="K2035">
        <v>9</v>
      </c>
      <c r="L2035">
        <v>18</v>
      </c>
      <c r="M2035" s="128" t="s">
        <v>357</v>
      </c>
      <c r="N2035" s="128" t="s">
        <v>3876</v>
      </c>
      <c r="O2035">
        <v>3</v>
      </c>
      <c r="P2035" s="128" t="s">
        <v>3877</v>
      </c>
      <c r="Q2035">
        <v>1</v>
      </c>
      <c r="R2035" s="128" t="s">
        <v>28</v>
      </c>
      <c r="S2035">
        <v>3</v>
      </c>
      <c r="T2035" s="128" t="s">
        <v>31</v>
      </c>
      <c r="U2035">
        <v>4.84</v>
      </c>
      <c r="V2035">
        <v>3.31</v>
      </c>
    </row>
    <row r="2036" spans="1:22" x14ac:dyDescent="0.25">
      <c r="A2036" s="128" t="s">
        <v>2795</v>
      </c>
      <c r="B2036">
        <v>10</v>
      </c>
      <c r="C2036">
        <v>4</v>
      </c>
      <c r="D2036">
        <v>12</v>
      </c>
      <c r="E2036" s="128" t="s">
        <v>2442</v>
      </c>
      <c r="F2036" s="128" t="s">
        <v>24</v>
      </c>
      <c r="G2036">
        <v>685</v>
      </c>
      <c r="H2036" s="128" t="s">
        <v>2794</v>
      </c>
      <c r="I2036">
        <v>438</v>
      </c>
      <c r="J2036" s="128" t="s">
        <v>177</v>
      </c>
      <c r="K2036">
        <v>9</v>
      </c>
      <c r="L2036">
        <v>18</v>
      </c>
      <c r="M2036" s="128" t="s">
        <v>357</v>
      </c>
      <c r="N2036" s="128" t="s">
        <v>3876</v>
      </c>
      <c r="O2036">
        <v>3</v>
      </c>
      <c r="P2036" s="128" t="s">
        <v>3877</v>
      </c>
      <c r="Q2036">
        <v>1</v>
      </c>
      <c r="R2036" s="128" t="s">
        <v>28</v>
      </c>
      <c r="S2036">
        <v>4</v>
      </c>
      <c r="T2036" s="128" t="s">
        <v>32</v>
      </c>
      <c r="U2036">
        <v>5.71</v>
      </c>
      <c r="V2036">
        <v>4.26</v>
      </c>
    </row>
    <row r="2037" spans="1:22" x14ac:dyDescent="0.25">
      <c r="A2037" s="128" t="s">
        <v>2796</v>
      </c>
      <c r="B2037">
        <v>10</v>
      </c>
      <c r="C2037">
        <v>4</v>
      </c>
      <c r="D2037">
        <v>12</v>
      </c>
      <c r="E2037" s="128" t="s">
        <v>2442</v>
      </c>
      <c r="F2037" s="128" t="s">
        <v>24</v>
      </c>
      <c r="G2037">
        <v>685</v>
      </c>
      <c r="H2037" s="128" t="s">
        <v>2794</v>
      </c>
      <c r="I2037">
        <v>438</v>
      </c>
      <c r="J2037" s="128" t="s">
        <v>177</v>
      </c>
      <c r="K2037">
        <v>9</v>
      </c>
      <c r="L2037">
        <v>18</v>
      </c>
      <c r="M2037" s="128" t="s">
        <v>357</v>
      </c>
      <c r="N2037" s="128" t="s">
        <v>3876</v>
      </c>
      <c r="O2037">
        <v>3</v>
      </c>
      <c r="P2037" s="128" t="s">
        <v>3877</v>
      </c>
      <c r="Q2037">
        <v>1</v>
      </c>
      <c r="R2037" s="128" t="s">
        <v>28</v>
      </c>
      <c r="S2037">
        <v>6</v>
      </c>
      <c r="T2037" s="128" t="s">
        <v>34</v>
      </c>
      <c r="U2037">
        <v>4.29</v>
      </c>
      <c r="V2037">
        <v>3.05</v>
      </c>
    </row>
    <row r="2038" spans="1:22" x14ac:dyDescent="0.25">
      <c r="A2038" s="128" t="s">
        <v>2797</v>
      </c>
      <c r="B2038">
        <v>10</v>
      </c>
      <c r="C2038">
        <v>4</v>
      </c>
      <c r="D2038">
        <v>12</v>
      </c>
      <c r="E2038" s="128" t="s">
        <v>2442</v>
      </c>
      <c r="F2038" s="128" t="s">
        <v>24</v>
      </c>
      <c r="G2038">
        <v>685</v>
      </c>
      <c r="H2038" s="128" t="s">
        <v>2794</v>
      </c>
      <c r="I2038">
        <v>438</v>
      </c>
      <c r="J2038" s="128" t="s">
        <v>177</v>
      </c>
      <c r="K2038">
        <v>9</v>
      </c>
      <c r="L2038">
        <v>18</v>
      </c>
      <c r="M2038" s="128" t="s">
        <v>357</v>
      </c>
      <c r="N2038" s="128" t="s">
        <v>3876</v>
      </c>
      <c r="O2038">
        <v>3</v>
      </c>
      <c r="P2038" s="128" t="s">
        <v>3877</v>
      </c>
      <c r="Q2038">
        <v>1</v>
      </c>
      <c r="R2038" s="128" t="s">
        <v>28</v>
      </c>
      <c r="S2038">
        <v>2</v>
      </c>
      <c r="T2038" s="128" t="s">
        <v>30</v>
      </c>
      <c r="U2038">
        <v>3.93</v>
      </c>
      <c r="V2038">
        <v>3.54</v>
      </c>
    </row>
    <row r="2039" spans="1:22" x14ac:dyDescent="0.25">
      <c r="A2039" s="128" t="s">
        <v>2798</v>
      </c>
      <c r="B2039">
        <v>10</v>
      </c>
      <c r="C2039">
        <v>4</v>
      </c>
      <c r="D2039">
        <v>12</v>
      </c>
      <c r="E2039" s="128" t="s">
        <v>2442</v>
      </c>
      <c r="F2039" s="128" t="s">
        <v>24</v>
      </c>
      <c r="G2039">
        <v>685</v>
      </c>
      <c r="H2039" s="128" t="s">
        <v>2794</v>
      </c>
      <c r="I2039">
        <v>438</v>
      </c>
      <c r="J2039" s="128" t="s">
        <v>177</v>
      </c>
      <c r="K2039">
        <v>9</v>
      </c>
      <c r="L2039">
        <v>18</v>
      </c>
      <c r="M2039" s="128" t="s">
        <v>357</v>
      </c>
      <c r="N2039" s="128" t="s">
        <v>3876</v>
      </c>
      <c r="O2039">
        <v>3</v>
      </c>
      <c r="P2039" s="128" t="s">
        <v>3877</v>
      </c>
      <c r="Q2039">
        <v>1</v>
      </c>
      <c r="R2039" s="128" t="s">
        <v>28</v>
      </c>
      <c r="S2039">
        <v>5</v>
      </c>
      <c r="T2039" s="128" t="s">
        <v>33</v>
      </c>
      <c r="U2039">
        <v>5.86</v>
      </c>
      <c r="V2039">
        <v>3.82</v>
      </c>
    </row>
    <row r="2040" spans="1:22" x14ac:dyDescent="0.25">
      <c r="A2040" s="128" t="s">
        <v>2799</v>
      </c>
      <c r="B2040">
        <v>10</v>
      </c>
      <c r="C2040">
        <v>4</v>
      </c>
      <c r="D2040">
        <v>12</v>
      </c>
      <c r="E2040" s="128" t="s">
        <v>2442</v>
      </c>
      <c r="F2040" s="128" t="s">
        <v>24</v>
      </c>
      <c r="G2040">
        <v>685</v>
      </c>
      <c r="H2040" s="128" t="s">
        <v>2794</v>
      </c>
      <c r="I2040">
        <v>438</v>
      </c>
      <c r="J2040" s="128" t="s">
        <v>177</v>
      </c>
      <c r="K2040">
        <v>9</v>
      </c>
      <c r="L2040">
        <v>18</v>
      </c>
      <c r="M2040" s="128" t="s">
        <v>357</v>
      </c>
      <c r="N2040" s="128" t="s">
        <v>3876</v>
      </c>
      <c r="O2040">
        <v>3</v>
      </c>
      <c r="P2040" s="128" t="s">
        <v>3877</v>
      </c>
      <c r="Q2040">
        <v>1</v>
      </c>
      <c r="R2040" s="128" t="s">
        <v>28</v>
      </c>
      <c r="S2040">
        <v>1</v>
      </c>
      <c r="T2040" s="128" t="s">
        <v>29</v>
      </c>
      <c r="U2040">
        <v>8.8000000000000007</v>
      </c>
      <c r="V2040">
        <v>4.6500000000000004</v>
      </c>
    </row>
    <row r="2041" spans="1:22" x14ac:dyDescent="0.25">
      <c r="A2041" s="128" t="s">
        <v>2800</v>
      </c>
      <c r="B2041">
        <v>10</v>
      </c>
      <c r="C2041">
        <v>4</v>
      </c>
      <c r="D2041">
        <v>12</v>
      </c>
      <c r="E2041" s="128" t="s">
        <v>2442</v>
      </c>
      <c r="F2041" s="128" t="s">
        <v>24</v>
      </c>
      <c r="G2041">
        <v>686</v>
      </c>
      <c r="H2041" s="128" t="s">
        <v>2801</v>
      </c>
      <c r="I2041">
        <v>518</v>
      </c>
      <c r="J2041" s="128" t="s">
        <v>179</v>
      </c>
      <c r="K2041">
        <v>9</v>
      </c>
      <c r="L2041">
        <v>18</v>
      </c>
      <c r="M2041" s="128" t="s">
        <v>357</v>
      </c>
      <c r="N2041" s="128" t="s">
        <v>3876</v>
      </c>
      <c r="O2041">
        <v>3</v>
      </c>
      <c r="P2041" s="128" t="s">
        <v>3877</v>
      </c>
      <c r="Q2041">
        <v>1</v>
      </c>
      <c r="R2041" s="128" t="s">
        <v>28</v>
      </c>
      <c r="S2041">
        <v>3</v>
      </c>
      <c r="T2041" s="128" t="s">
        <v>31</v>
      </c>
      <c r="U2041">
        <v>4.46</v>
      </c>
      <c r="V2041">
        <v>3.3</v>
      </c>
    </row>
    <row r="2042" spans="1:22" x14ac:dyDescent="0.25">
      <c r="A2042" s="128" t="s">
        <v>2802</v>
      </c>
      <c r="B2042">
        <v>10</v>
      </c>
      <c r="C2042">
        <v>4</v>
      </c>
      <c r="D2042">
        <v>12</v>
      </c>
      <c r="E2042" s="128" t="s">
        <v>2442</v>
      </c>
      <c r="F2042" s="128" t="s">
        <v>24</v>
      </c>
      <c r="G2042">
        <v>686</v>
      </c>
      <c r="H2042" s="128" t="s">
        <v>2801</v>
      </c>
      <c r="I2042">
        <v>518</v>
      </c>
      <c r="J2042" s="128" t="s">
        <v>179</v>
      </c>
      <c r="K2042">
        <v>9</v>
      </c>
      <c r="L2042">
        <v>18</v>
      </c>
      <c r="M2042" s="128" t="s">
        <v>357</v>
      </c>
      <c r="N2042" s="128" t="s">
        <v>3876</v>
      </c>
      <c r="O2042">
        <v>3</v>
      </c>
      <c r="P2042" s="128" t="s">
        <v>3877</v>
      </c>
      <c r="Q2042">
        <v>1</v>
      </c>
      <c r="R2042" s="128" t="s">
        <v>28</v>
      </c>
      <c r="S2042">
        <v>4</v>
      </c>
      <c r="T2042" s="128" t="s">
        <v>32</v>
      </c>
      <c r="U2042">
        <v>5.18</v>
      </c>
      <c r="V2042">
        <v>3.91</v>
      </c>
    </row>
    <row r="2043" spans="1:22" x14ac:dyDescent="0.25">
      <c r="A2043" s="128" t="s">
        <v>2803</v>
      </c>
      <c r="B2043">
        <v>10</v>
      </c>
      <c r="C2043">
        <v>4</v>
      </c>
      <c r="D2043">
        <v>12</v>
      </c>
      <c r="E2043" s="128" t="s">
        <v>2442</v>
      </c>
      <c r="F2043" s="128" t="s">
        <v>24</v>
      </c>
      <c r="G2043">
        <v>686</v>
      </c>
      <c r="H2043" s="128" t="s">
        <v>2801</v>
      </c>
      <c r="I2043">
        <v>518</v>
      </c>
      <c r="J2043" s="128" t="s">
        <v>179</v>
      </c>
      <c r="K2043">
        <v>9</v>
      </c>
      <c r="L2043">
        <v>18</v>
      </c>
      <c r="M2043" s="128" t="s">
        <v>357</v>
      </c>
      <c r="N2043" s="128" t="s">
        <v>3876</v>
      </c>
      <c r="O2043">
        <v>3</v>
      </c>
      <c r="P2043" s="128" t="s">
        <v>3877</v>
      </c>
      <c r="Q2043">
        <v>1</v>
      </c>
      <c r="R2043" s="128" t="s">
        <v>28</v>
      </c>
      <c r="S2043">
        <v>6</v>
      </c>
      <c r="T2043" s="128" t="s">
        <v>34</v>
      </c>
      <c r="U2043">
        <v>4.09</v>
      </c>
      <c r="V2043">
        <v>3.14</v>
      </c>
    </row>
    <row r="2044" spans="1:22" x14ac:dyDescent="0.25">
      <c r="A2044" s="128" t="s">
        <v>2804</v>
      </c>
      <c r="B2044">
        <v>10</v>
      </c>
      <c r="C2044">
        <v>4</v>
      </c>
      <c r="D2044">
        <v>12</v>
      </c>
      <c r="E2044" s="128" t="s">
        <v>2442</v>
      </c>
      <c r="F2044" s="128" t="s">
        <v>24</v>
      </c>
      <c r="G2044">
        <v>686</v>
      </c>
      <c r="H2044" s="128" t="s">
        <v>2801</v>
      </c>
      <c r="I2044">
        <v>518</v>
      </c>
      <c r="J2044" s="128" t="s">
        <v>179</v>
      </c>
      <c r="K2044">
        <v>9</v>
      </c>
      <c r="L2044">
        <v>18</v>
      </c>
      <c r="M2044" s="128" t="s">
        <v>357</v>
      </c>
      <c r="N2044" s="128" t="s">
        <v>3876</v>
      </c>
      <c r="O2044">
        <v>3</v>
      </c>
      <c r="P2044" s="128" t="s">
        <v>3877</v>
      </c>
      <c r="Q2044">
        <v>1</v>
      </c>
      <c r="R2044" s="128" t="s">
        <v>28</v>
      </c>
      <c r="S2044">
        <v>2</v>
      </c>
      <c r="T2044" s="128" t="s">
        <v>30</v>
      </c>
      <c r="U2044">
        <v>3.69</v>
      </c>
      <c r="V2044">
        <v>3.58</v>
      </c>
    </row>
    <row r="2045" spans="1:22" x14ac:dyDescent="0.25">
      <c r="A2045" s="128" t="s">
        <v>2805</v>
      </c>
      <c r="B2045">
        <v>10</v>
      </c>
      <c r="C2045">
        <v>4</v>
      </c>
      <c r="D2045">
        <v>12</v>
      </c>
      <c r="E2045" s="128" t="s">
        <v>2442</v>
      </c>
      <c r="F2045" s="128" t="s">
        <v>24</v>
      </c>
      <c r="G2045">
        <v>686</v>
      </c>
      <c r="H2045" s="128" t="s">
        <v>2801</v>
      </c>
      <c r="I2045">
        <v>518</v>
      </c>
      <c r="J2045" s="128" t="s">
        <v>179</v>
      </c>
      <c r="K2045">
        <v>9</v>
      </c>
      <c r="L2045">
        <v>18</v>
      </c>
      <c r="M2045" s="128" t="s">
        <v>357</v>
      </c>
      <c r="N2045" s="128" t="s">
        <v>3876</v>
      </c>
      <c r="O2045">
        <v>3</v>
      </c>
      <c r="P2045" s="128" t="s">
        <v>3877</v>
      </c>
      <c r="Q2045">
        <v>1</v>
      </c>
      <c r="R2045" s="128" t="s">
        <v>28</v>
      </c>
      <c r="S2045">
        <v>5</v>
      </c>
      <c r="T2045" s="128" t="s">
        <v>33</v>
      </c>
      <c r="U2045">
        <v>4.68</v>
      </c>
      <c r="V2045">
        <v>3.63</v>
      </c>
    </row>
    <row r="2046" spans="1:22" x14ac:dyDescent="0.25">
      <c r="A2046" s="128" t="s">
        <v>2806</v>
      </c>
      <c r="B2046">
        <v>10</v>
      </c>
      <c r="C2046">
        <v>4</v>
      </c>
      <c r="D2046">
        <v>12</v>
      </c>
      <c r="E2046" s="128" t="s">
        <v>2442</v>
      </c>
      <c r="F2046" s="128" t="s">
        <v>24</v>
      </c>
      <c r="G2046">
        <v>686</v>
      </c>
      <c r="H2046" s="128" t="s">
        <v>2801</v>
      </c>
      <c r="I2046">
        <v>518</v>
      </c>
      <c r="J2046" s="128" t="s">
        <v>179</v>
      </c>
      <c r="K2046">
        <v>9</v>
      </c>
      <c r="L2046">
        <v>18</v>
      </c>
      <c r="M2046" s="128" t="s">
        <v>357</v>
      </c>
      <c r="N2046" s="128" t="s">
        <v>3876</v>
      </c>
      <c r="O2046">
        <v>3</v>
      </c>
      <c r="P2046" s="128" t="s">
        <v>3877</v>
      </c>
      <c r="Q2046">
        <v>1</v>
      </c>
      <c r="R2046" s="128" t="s">
        <v>28</v>
      </c>
      <c r="S2046">
        <v>1</v>
      </c>
      <c r="T2046" s="128" t="s">
        <v>29</v>
      </c>
      <c r="U2046">
        <v>7.89</v>
      </c>
      <c r="V2046">
        <v>4.6900000000000004</v>
      </c>
    </row>
    <row r="2047" spans="1:22" x14ac:dyDescent="0.25">
      <c r="A2047" s="128" t="s">
        <v>2807</v>
      </c>
      <c r="B2047">
        <v>11</v>
      </c>
      <c r="C2047">
        <v>5</v>
      </c>
      <c r="D2047">
        <v>12</v>
      </c>
      <c r="E2047" s="128" t="s">
        <v>2442</v>
      </c>
      <c r="F2047" s="128" t="s">
        <v>24</v>
      </c>
      <c r="G2047">
        <v>685</v>
      </c>
      <c r="H2047" s="128" t="s">
        <v>2794</v>
      </c>
      <c r="I2047">
        <v>438</v>
      </c>
      <c r="J2047" s="128" t="s">
        <v>177</v>
      </c>
      <c r="K2047">
        <v>9</v>
      </c>
      <c r="L2047">
        <v>18</v>
      </c>
      <c r="M2047" s="128" t="s">
        <v>357</v>
      </c>
      <c r="N2047" s="128" t="s">
        <v>3876</v>
      </c>
      <c r="O2047">
        <v>3</v>
      </c>
      <c r="P2047" s="128" t="s">
        <v>3877</v>
      </c>
      <c r="Q2047">
        <v>1</v>
      </c>
      <c r="R2047" s="128" t="s">
        <v>28</v>
      </c>
      <c r="S2047">
        <v>3</v>
      </c>
      <c r="T2047" s="128" t="s">
        <v>31</v>
      </c>
      <c r="U2047">
        <v>4.84</v>
      </c>
      <c r="V2047">
        <v>3.31</v>
      </c>
    </row>
    <row r="2048" spans="1:22" x14ac:dyDescent="0.25">
      <c r="A2048" s="128" t="s">
        <v>2808</v>
      </c>
      <c r="B2048">
        <v>11</v>
      </c>
      <c r="C2048">
        <v>5</v>
      </c>
      <c r="D2048">
        <v>12</v>
      </c>
      <c r="E2048" s="128" t="s">
        <v>2442</v>
      </c>
      <c r="F2048" s="128" t="s">
        <v>24</v>
      </c>
      <c r="G2048">
        <v>685</v>
      </c>
      <c r="H2048" s="128" t="s">
        <v>2794</v>
      </c>
      <c r="I2048">
        <v>438</v>
      </c>
      <c r="J2048" s="128" t="s">
        <v>177</v>
      </c>
      <c r="K2048">
        <v>9</v>
      </c>
      <c r="L2048">
        <v>18</v>
      </c>
      <c r="M2048" s="128" t="s">
        <v>357</v>
      </c>
      <c r="N2048" s="128" t="s">
        <v>3876</v>
      </c>
      <c r="O2048">
        <v>3</v>
      </c>
      <c r="P2048" s="128" t="s">
        <v>3877</v>
      </c>
      <c r="Q2048">
        <v>1</v>
      </c>
      <c r="R2048" s="128" t="s">
        <v>28</v>
      </c>
      <c r="S2048">
        <v>4</v>
      </c>
      <c r="T2048" s="128" t="s">
        <v>32</v>
      </c>
      <c r="U2048">
        <v>5.71</v>
      </c>
      <c r="V2048">
        <v>4.26</v>
      </c>
    </row>
    <row r="2049" spans="1:22" x14ac:dyDescent="0.25">
      <c r="A2049" s="128" t="s">
        <v>2809</v>
      </c>
      <c r="B2049">
        <v>11</v>
      </c>
      <c r="C2049">
        <v>5</v>
      </c>
      <c r="D2049">
        <v>12</v>
      </c>
      <c r="E2049" s="128" t="s">
        <v>2442</v>
      </c>
      <c r="F2049" s="128" t="s">
        <v>24</v>
      </c>
      <c r="G2049">
        <v>685</v>
      </c>
      <c r="H2049" s="128" t="s">
        <v>2794</v>
      </c>
      <c r="I2049">
        <v>438</v>
      </c>
      <c r="J2049" s="128" t="s">
        <v>177</v>
      </c>
      <c r="K2049">
        <v>9</v>
      </c>
      <c r="L2049">
        <v>18</v>
      </c>
      <c r="M2049" s="128" t="s">
        <v>357</v>
      </c>
      <c r="N2049" s="128" t="s">
        <v>3876</v>
      </c>
      <c r="O2049">
        <v>3</v>
      </c>
      <c r="P2049" s="128" t="s">
        <v>3877</v>
      </c>
      <c r="Q2049">
        <v>1</v>
      </c>
      <c r="R2049" s="128" t="s">
        <v>28</v>
      </c>
      <c r="S2049">
        <v>6</v>
      </c>
      <c r="T2049" s="128" t="s">
        <v>34</v>
      </c>
      <c r="U2049">
        <v>4.29</v>
      </c>
      <c r="V2049">
        <v>3.05</v>
      </c>
    </row>
    <row r="2050" spans="1:22" x14ac:dyDescent="0.25">
      <c r="A2050" s="128" t="s">
        <v>2810</v>
      </c>
      <c r="B2050">
        <v>11</v>
      </c>
      <c r="C2050">
        <v>5</v>
      </c>
      <c r="D2050">
        <v>12</v>
      </c>
      <c r="E2050" s="128" t="s">
        <v>2442</v>
      </c>
      <c r="F2050" s="128" t="s">
        <v>24</v>
      </c>
      <c r="G2050">
        <v>685</v>
      </c>
      <c r="H2050" s="128" t="s">
        <v>2794</v>
      </c>
      <c r="I2050">
        <v>438</v>
      </c>
      <c r="J2050" s="128" t="s">
        <v>177</v>
      </c>
      <c r="K2050">
        <v>9</v>
      </c>
      <c r="L2050">
        <v>18</v>
      </c>
      <c r="M2050" s="128" t="s">
        <v>357</v>
      </c>
      <c r="N2050" s="128" t="s">
        <v>3876</v>
      </c>
      <c r="O2050">
        <v>3</v>
      </c>
      <c r="P2050" s="128" t="s">
        <v>3877</v>
      </c>
      <c r="Q2050">
        <v>1</v>
      </c>
      <c r="R2050" s="128" t="s">
        <v>28</v>
      </c>
      <c r="S2050">
        <v>2</v>
      </c>
      <c r="T2050" s="128" t="s">
        <v>30</v>
      </c>
      <c r="U2050">
        <v>3.93</v>
      </c>
      <c r="V2050">
        <v>3.54</v>
      </c>
    </row>
    <row r="2051" spans="1:22" x14ac:dyDescent="0.25">
      <c r="A2051" s="128" t="s">
        <v>2811</v>
      </c>
      <c r="B2051">
        <v>11</v>
      </c>
      <c r="C2051">
        <v>5</v>
      </c>
      <c r="D2051">
        <v>12</v>
      </c>
      <c r="E2051" s="128" t="s">
        <v>2442</v>
      </c>
      <c r="F2051" s="128" t="s">
        <v>24</v>
      </c>
      <c r="G2051">
        <v>685</v>
      </c>
      <c r="H2051" s="128" t="s">
        <v>2794</v>
      </c>
      <c r="I2051">
        <v>438</v>
      </c>
      <c r="J2051" s="128" t="s">
        <v>177</v>
      </c>
      <c r="K2051">
        <v>9</v>
      </c>
      <c r="L2051">
        <v>18</v>
      </c>
      <c r="M2051" s="128" t="s">
        <v>357</v>
      </c>
      <c r="N2051" s="128" t="s">
        <v>3876</v>
      </c>
      <c r="O2051">
        <v>3</v>
      </c>
      <c r="P2051" s="128" t="s">
        <v>3877</v>
      </c>
      <c r="Q2051">
        <v>1</v>
      </c>
      <c r="R2051" s="128" t="s">
        <v>28</v>
      </c>
      <c r="S2051">
        <v>5</v>
      </c>
      <c r="T2051" s="128" t="s">
        <v>33</v>
      </c>
      <c r="U2051">
        <v>5.86</v>
      </c>
      <c r="V2051">
        <v>3.82</v>
      </c>
    </row>
    <row r="2052" spans="1:22" x14ac:dyDescent="0.25">
      <c r="A2052" s="128" t="s">
        <v>2812</v>
      </c>
      <c r="B2052">
        <v>11</v>
      </c>
      <c r="C2052">
        <v>5</v>
      </c>
      <c r="D2052">
        <v>12</v>
      </c>
      <c r="E2052" s="128" t="s">
        <v>2442</v>
      </c>
      <c r="F2052" s="128" t="s">
        <v>24</v>
      </c>
      <c r="G2052">
        <v>685</v>
      </c>
      <c r="H2052" s="128" t="s">
        <v>2794</v>
      </c>
      <c r="I2052">
        <v>438</v>
      </c>
      <c r="J2052" s="128" t="s">
        <v>177</v>
      </c>
      <c r="K2052">
        <v>9</v>
      </c>
      <c r="L2052">
        <v>18</v>
      </c>
      <c r="M2052" s="128" t="s">
        <v>357</v>
      </c>
      <c r="N2052" s="128" t="s">
        <v>3876</v>
      </c>
      <c r="O2052">
        <v>3</v>
      </c>
      <c r="P2052" s="128" t="s">
        <v>3877</v>
      </c>
      <c r="Q2052">
        <v>1</v>
      </c>
      <c r="R2052" s="128" t="s">
        <v>28</v>
      </c>
      <c r="S2052">
        <v>1</v>
      </c>
      <c r="T2052" s="128" t="s">
        <v>29</v>
      </c>
      <c r="U2052">
        <v>8.8000000000000007</v>
      </c>
      <c r="V2052">
        <v>4.6500000000000004</v>
      </c>
    </row>
    <row r="2053" spans="1:22" x14ac:dyDescent="0.25">
      <c r="A2053" s="128" t="s">
        <v>2813</v>
      </c>
      <c r="B2053">
        <v>11</v>
      </c>
      <c r="C2053">
        <v>5</v>
      </c>
      <c r="D2053">
        <v>12</v>
      </c>
      <c r="E2053" s="128" t="s">
        <v>2442</v>
      </c>
      <c r="F2053" s="128" t="s">
        <v>24</v>
      </c>
      <c r="G2053">
        <v>686</v>
      </c>
      <c r="H2053" s="128" t="s">
        <v>2801</v>
      </c>
      <c r="I2053">
        <v>518</v>
      </c>
      <c r="J2053" s="128" t="s">
        <v>179</v>
      </c>
      <c r="K2053">
        <v>9</v>
      </c>
      <c r="L2053">
        <v>18</v>
      </c>
      <c r="M2053" s="128" t="s">
        <v>357</v>
      </c>
      <c r="N2053" s="128" t="s">
        <v>3876</v>
      </c>
      <c r="O2053">
        <v>3</v>
      </c>
      <c r="P2053" s="128" t="s">
        <v>3877</v>
      </c>
      <c r="Q2053">
        <v>1</v>
      </c>
      <c r="R2053" s="128" t="s">
        <v>28</v>
      </c>
      <c r="S2053">
        <v>3</v>
      </c>
      <c r="T2053" s="128" t="s">
        <v>31</v>
      </c>
      <c r="U2053">
        <v>4.46</v>
      </c>
      <c r="V2053">
        <v>3.3</v>
      </c>
    </row>
    <row r="2054" spans="1:22" x14ac:dyDescent="0.25">
      <c r="A2054" s="128" t="s">
        <v>2814</v>
      </c>
      <c r="B2054">
        <v>11</v>
      </c>
      <c r="C2054">
        <v>5</v>
      </c>
      <c r="D2054">
        <v>12</v>
      </c>
      <c r="E2054" s="128" t="s">
        <v>2442</v>
      </c>
      <c r="F2054" s="128" t="s">
        <v>24</v>
      </c>
      <c r="G2054">
        <v>686</v>
      </c>
      <c r="H2054" s="128" t="s">
        <v>2801</v>
      </c>
      <c r="I2054">
        <v>518</v>
      </c>
      <c r="J2054" s="128" t="s">
        <v>179</v>
      </c>
      <c r="K2054">
        <v>9</v>
      </c>
      <c r="L2054">
        <v>18</v>
      </c>
      <c r="M2054" s="128" t="s">
        <v>357</v>
      </c>
      <c r="N2054" s="128" t="s">
        <v>3876</v>
      </c>
      <c r="O2054">
        <v>3</v>
      </c>
      <c r="P2054" s="128" t="s">
        <v>3877</v>
      </c>
      <c r="Q2054">
        <v>1</v>
      </c>
      <c r="R2054" s="128" t="s">
        <v>28</v>
      </c>
      <c r="S2054">
        <v>4</v>
      </c>
      <c r="T2054" s="128" t="s">
        <v>32</v>
      </c>
      <c r="U2054">
        <v>5.18</v>
      </c>
      <c r="V2054">
        <v>3.91</v>
      </c>
    </row>
    <row r="2055" spans="1:22" x14ac:dyDescent="0.25">
      <c r="A2055" s="128" t="s">
        <v>2815</v>
      </c>
      <c r="B2055">
        <v>11</v>
      </c>
      <c r="C2055">
        <v>5</v>
      </c>
      <c r="D2055">
        <v>12</v>
      </c>
      <c r="E2055" s="128" t="s">
        <v>2442</v>
      </c>
      <c r="F2055" s="128" t="s">
        <v>24</v>
      </c>
      <c r="G2055">
        <v>686</v>
      </c>
      <c r="H2055" s="128" t="s">
        <v>2801</v>
      </c>
      <c r="I2055">
        <v>518</v>
      </c>
      <c r="J2055" s="128" t="s">
        <v>179</v>
      </c>
      <c r="K2055">
        <v>9</v>
      </c>
      <c r="L2055">
        <v>18</v>
      </c>
      <c r="M2055" s="128" t="s">
        <v>357</v>
      </c>
      <c r="N2055" s="128" t="s">
        <v>3876</v>
      </c>
      <c r="O2055">
        <v>3</v>
      </c>
      <c r="P2055" s="128" t="s">
        <v>3877</v>
      </c>
      <c r="Q2055">
        <v>1</v>
      </c>
      <c r="R2055" s="128" t="s">
        <v>28</v>
      </c>
      <c r="S2055">
        <v>6</v>
      </c>
      <c r="T2055" s="128" t="s">
        <v>34</v>
      </c>
      <c r="U2055">
        <v>4.09</v>
      </c>
      <c r="V2055">
        <v>3.14</v>
      </c>
    </row>
    <row r="2056" spans="1:22" x14ac:dyDescent="0.25">
      <c r="A2056" s="128" t="s">
        <v>2816</v>
      </c>
      <c r="B2056">
        <v>11</v>
      </c>
      <c r="C2056">
        <v>5</v>
      </c>
      <c r="D2056">
        <v>12</v>
      </c>
      <c r="E2056" s="128" t="s">
        <v>2442</v>
      </c>
      <c r="F2056" s="128" t="s">
        <v>24</v>
      </c>
      <c r="G2056">
        <v>686</v>
      </c>
      <c r="H2056" s="128" t="s">
        <v>2801</v>
      </c>
      <c r="I2056">
        <v>518</v>
      </c>
      <c r="J2056" s="128" t="s">
        <v>179</v>
      </c>
      <c r="K2056">
        <v>9</v>
      </c>
      <c r="L2056">
        <v>18</v>
      </c>
      <c r="M2056" s="128" t="s">
        <v>357</v>
      </c>
      <c r="N2056" s="128" t="s">
        <v>3876</v>
      </c>
      <c r="O2056">
        <v>3</v>
      </c>
      <c r="P2056" s="128" t="s">
        <v>3877</v>
      </c>
      <c r="Q2056">
        <v>1</v>
      </c>
      <c r="R2056" s="128" t="s">
        <v>28</v>
      </c>
      <c r="S2056">
        <v>2</v>
      </c>
      <c r="T2056" s="128" t="s">
        <v>30</v>
      </c>
      <c r="U2056">
        <v>3.69</v>
      </c>
      <c r="V2056">
        <v>3.58</v>
      </c>
    </row>
    <row r="2057" spans="1:22" x14ac:dyDescent="0.25">
      <c r="A2057" s="128" t="s">
        <v>2817</v>
      </c>
      <c r="B2057">
        <v>11</v>
      </c>
      <c r="C2057">
        <v>5</v>
      </c>
      <c r="D2057">
        <v>12</v>
      </c>
      <c r="E2057" s="128" t="s">
        <v>2442</v>
      </c>
      <c r="F2057" s="128" t="s">
        <v>24</v>
      </c>
      <c r="G2057">
        <v>686</v>
      </c>
      <c r="H2057" s="128" t="s">
        <v>2801</v>
      </c>
      <c r="I2057">
        <v>518</v>
      </c>
      <c r="J2057" s="128" t="s">
        <v>179</v>
      </c>
      <c r="K2057">
        <v>9</v>
      </c>
      <c r="L2057">
        <v>18</v>
      </c>
      <c r="M2057" s="128" t="s">
        <v>357</v>
      </c>
      <c r="N2057" s="128" t="s">
        <v>3876</v>
      </c>
      <c r="O2057">
        <v>3</v>
      </c>
      <c r="P2057" s="128" t="s">
        <v>3877</v>
      </c>
      <c r="Q2057">
        <v>1</v>
      </c>
      <c r="R2057" s="128" t="s">
        <v>28</v>
      </c>
      <c r="S2057">
        <v>5</v>
      </c>
      <c r="T2057" s="128" t="s">
        <v>33</v>
      </c>
      <c r="U2057">
        <v>4.68</v>
      </c>
      <c r="V2057">
        <v>3.63</v>
      </c>
    </row>
    <row r="2058" spans="1:22" x14ac:dyDescent="0.25">
      <c r="A2058" s="128" t="s">
        <v>2818</v>
      </c>
      <c r="B2058">
        <v>11</v>
      </c>
      <c r="C2058">
        <v>5</v>
      </c>
      <c r="D2058">
        <v>12</v>
      </c>
      <c r="E2058" s="128" t="s">
        <v>2442</v>
      </c>
      <c r="F2058" s="128" t="s">
        <v>24</v>
      </c>
      <c r="G2058">
        <v>686</v>
      </c>
      <c r="H2058" s="128" t="s">
        <v>2801</v>
      </c>
      <c r="I2058">
        <v>518</v>
      </c>
      <c r="J2058" s="128" t="s">
        <v>179</v>
      </c>
      <c r="K2058">
        <v>9</v>
      </c>
      <c r="L2058">
        <v>18</v>
      </c>
      <c r="M2058" s="128" t="s">
        <v>357</v>
      </c>
      <c r="N2058" s="128" t="s">
        <v>3876</v>
      </c>
      <c r="O2058">
        <v>3</v>
      </c>
      <c r="P2058" s="128" t="s">
        <v>3877</v>
      </c>
      <c r="Q2058">
        <v>1</v>
      </c>
      <c r="R2058" s="128" t="s">
        <v>28</v>
      </c>
      <c r="S2058">
        <v>1</v>
      </c>
      <c r="T2058" s="128" t="s">
        <v>29</v>
      </c>
      <c r="U2058">
        <v>7.89</v>
      </c>
      <c r="V2058">
        <v>4.6900000000000004</v>
      </c>
    </row>
    <row r="2059" spans="1:22" x14ac:dyDescent="0.25">
      <c r="A2059" s="128" t="s">
        <v>2819</v>
      </c>
      <c r="B2059">
        <v>12</v>
      </c>
      <c r="C2059">
        <v>6</v>
      </c>
      <c r="D2059">
        <v>12</v>
      </c>
      <c r="E2059" s="128" t="s">
        <v>2442</v>
      </c>
      <c r="F2059" s="128" t="s">
        <v>24</v>
      </c>
      <c r="G2059">
        <v>685</v>
      </c>
      <c r="H2059" s="128" t="s">
        <v>2794</v>
      </c>
      <c r="I2059">
        <v>438</v>
      </c>
      <c r="J2059" s="128" t="s">
        <v>177</v>
      </c>
      <c r="K2059">
        <v>9</v>
      </c>
      <c r="L2059">
        <v>18</v>
      </c>
      <c r="M2059" s="128" t="s">
        <v>357</v>
      </c>
      <c r="N2059" s="128" t="s">
        <v>3876</v>
      </c>
      <c r="O2059">
        <v>3</v>
      </c>
      <c r="P2059" s="128" t="s">
        <v>3877</v>
      </c>
      <c r="Q2059">
        <v>1</v>
      </c>
      <c r="R2059" s="128" t="s">
        <v>28</v>
      </c>
      <c r="S2059">
        <v>3</v>
      </c>
      <c r="T2059" s="128" t="s">
        <v>31</v>
      </c>
      <c r="U2059">
        <v>4.84</v>
      </c>
      <c r="V2059">
        <v>3.31</v>
      </c>
    </row>
    <row r="2060" spans="1:22" x14ac:dyDescent="0.25">
      <c r="A2060" s="128" t="s">
        <v>2820</v>
      </c>
      <c r="B2060">
        <v>12</v>
      </c>
      <c r="C2060">
        <v>6</v>
      </c>
      <c r="D2060">
        <v>12</v>
      </c>
      <c r="E2060" s="128" t="s">
        <v>2442</v>
      </c>
      <c r="F2060" s="128" t="s">
        <v>24</v>
      </c>
      <c r="G2060">
        <v>685</v>
      </c>
      <c r="H2060" s="128" t="s">
        <v>2794</v>
      </c>
      <c r="I2060">
        <v>438</v>
      </c>
      <c r="J2060" s="128" t="s">
        <v>177</v>
      </c>
      <c r="K2060">
        <v>9</v>
      </c>
      <c r="L2060">
        <v>18</v>
      </c>
      <c r="M2060" s="128" t="s">
        <v>357</v>
      </c>
      <c r="N2060" s="128" t="s">
        <v>3876</v>
      </c>
      <c r="O2060">
        <v>3</v>
      </c>
      <c r="P2060" s="128" t="s">
        <v>3877</v>
      </c>
      <c r="Q2060">
        <v>1</v>
      </c>
      <c r="R2060" s="128" t="s">
        <v>28</v>
      </c>
      <c r="S2060">
        <v>4</v>
      </c>
      <c r="T2060" s="128" t="s">
        <v>32</v>
      </c>
      <c r="U2060">
        <v>5.71</v>
      </c>
      <c r="V2060">
        <v>4.26</v>
      </c>
    </row>
    <row r="2061" spans="1:22" x14ac:dyDescent="0.25">
      <c r="A2061" s="128" t="s">
        <v>2821</v>
      </c>
      <c r="B2061">
        <v>12</v>
      </c>
      <c r="C2061">
        <v>6</v>
      </c>
      <c r="D2061">
        <v>12</v>
      </c>
      <c r="E2061" s="128" t="s">
        <v>2442</v>
      </c>
      <c r="F2061" s="128" t="s">
        <v>24</v>
      </c>
      <c r="G2061">
        <v>685</v>
      </c>
      <c r="H2061" s="128" t="s">
        <v>2794</v>
      </c>
      <c r="I2061">
        <v>438</v>
      </c>
      <c r="J2061" s="128" t="s">
        <v>177</v>
      </c>
      <c r="K2061">
        <v>9</v>
      </c>
      <c r="L2061">
        <v>18</v>
      </c>
      <c r="M2061" s="128" t="s">
        <v>357</v>
      </c>
      <c r="N2061" s="128" t="s">
        <v>3876</v>
      </c>
      <c r="O2061">
        <v>3</v>
      </c>
      <c r="P2061" s="128" t="s">
        <v>3877</v>
      </c>
      <c r="Q2061">
        <v>1</v>
      </c>
      <c r="R2061" s="128" t="s">
        <v>28</v>
      </c>
      <c r="S2061">
        <v>6</v>
      </c>
      <c r="T2061" s="128" t="s">
        <v>34</v>
      </c>
      <c r="U2061">
        <v>4.29</v>
      </c>
      <c r="V2061">
        <v>3.05</v>
      </c>
    </row>
    <row r="2062" spans="1:22" x14ac:dyDescent="0.25">
      <c r="A2062" s="128" t="s">
        <v>2822</v>
      </c>
      <c r="B2062">
        <v>12</v>
      </c>
      <c r="C2062">
        <v>6</v>
      </c>
      <c r="D2062">
        <v>12</v>
      </c>
      <c r="E2062" s="128" t="s">
        <v>2442</v>
      </c>
      <c r="F2062" s="128" t="s">
        <v>24</v>
      </c>
      <c r="G2062">
        <v>685</v>
      </c>
      <c r="H2062" s="128" t="s">
        <v>2794</v>
      </c>
      <c r="I2062">
        <v>438</v>
      </c>
      <c r="J2062" s="128" t="s">
        <v>177</v>
      </c>
      <c r="K2062">
        <v>9</v>
      </c>
      <c r="L2062">
        <v>18</v>
      </c>
      <c r="M2062" s="128" t="s">
        <v>357</v>
      </c>
      <c r="N2062" s="128" t="s">
        <v>3876</v>
      </c>
      <c r="O2062">
        <v>3</v>
      </c>
      <c r="P2062" s="128" t="s">
        <v>3877</v>
      </c>
      <c r="Q2062">
        <v>1</v>
      </c>
      <c r="R2062" s="128" t="s">
        <v>28</v>
      </c>
      <c r="S2062">
        <v>2</v>
      </c>
      <c r="T2062" s="128" t="s">
        <v>30</v>
      </c>
      <c r="U2062">
        <v>3.93</v>
      </c>
      <c r="V2062">
        <v>3.54</v>
      </c>
    </row>
    <row r="2063" spans="1:22" x14ac:dyDescent="0.25">
      <c r="A2063" s="128" t="s">
        <v>2823</v>
      </c>
      <c r="B2063">
        <v>12</v>
      </c>
      <c r="C2063">
        <v>6</v>
      </c>
      <c r="D2063">
        <v>12</v>
      </c>
      <c r="E2063" s="128" t="s">
        <v>2442</v>
      </c>
      <c r="F2063" s="128" t="s">
        <v>24</v>
      </c>
      <c r="G2063">
        <v>685</v>
      </c>
      <c r="H2063" s="128" t="s">
        <v>2794</v>
      </c>
      <c r="I2063">
        <v>438</v>
      </c>
      <c r="J2063" s="128" t="s">
        <v>177</v>
      </c>
      <c r="K2063">
        <v>9</v>
      </c>
      <c r="L2063">
        <v>18</v>
      </c>
      <c r="M2063" s="128" t="s">
        <v>357</v>
      </c>
      <c r="N2063" s="128" t="s">
        <v>3876</v>
      </c>
      <c r="O2063">
        <v>3</v>
      </c>
      <c r="P2063" s="128" t="s">
        <v>3877</v>
      </c>
      <c r="Q2063">
        <v>1</v>
      </c>
      <c r="R2063" s="128" t="s">
        <v>28</v>
      </c>
      <c r="S2063">
        <v>5</v>
      </c>
      <c r="T2063" s="128" t="s">
        <v>33</v>
      </c>
      <c r="U2063">
        <v>5.86</v>
      </c>
      <c r="V2063">
        <v>3.82</v>
      </c>
    </row>
    <row r="2064" spans="1:22" x14ac:dyDescent="0.25">
      <c r="A2064" s="128" t="s">
        <v>2824</v>
      </c>
      <c r="B2064">
        <v>12</v>
      </c>
      <c r="C2064">
        <v>6</v>
      </c>
      <c r="D2064">
        <v>12</v>
      </c>
      <c r="E2064" s="128" t="s">
        <v>2442</v>
      </c>
      <c r="F2064" s="128" t="s">
        <v>24</v>
      </c>
      <c r="G2064">
        <v>685</v>
      </c>
      <c r="H2064" s="128" t="s">
        <v>2794</v>
      </c>
      <c r="I2064">
        <v>438</v>
      </c>
      <c r="J2064" s="128" t="s">
        <v>177</v>
      </c>
      <c r="K2064">
        <v>9</v>
      </c>
      <c r="L2064">
        <v>18</v>
      </c>
      <c r="M2064" s="128" t="s">
        <v>357</v>
      </c>
      <c r="N2064" s="128" t="s">
        <v>3876</v>
      </c>
      <c r="O2064">
        <v>3</v>
      </c>
      <c r="P2064" s="128" t="s">
        <v>3877</v>
      </c>
      <c r="Q2064">
        <v>1</v>
      </c>
      <c r="R2064" s="128" t="s">
        <v>28</v>
      </c>
      <c r="S2064">
        <v>1</v>
      </c>
      <c r="T2064" s="128" t="s">
        <v>29</v>
      </c>
      <c r="U2064">
        <v>8.8000000000000007</v>
      </c>
      <c r="V2064">
        <v>4.6500000000000004</v>
      </c>
    </row>
    <row r="2065" spans="1:22" x14ac:dyDescent="0.25">
      <c r="A2065" s="128" t="s">
        <v>2825</v>
      </c>
      <c r="B2065">
        <v>12</v>
      </c>
      <c r="C2065">
        <v>6</v>
      </c>
      <c r="D2065">
        <v>12</v>
      </c>
      <c r="E2065" s="128" t="s">
        <v>2442</v>
      </c>
      <c r="F2065" s="128" t="s">
        <v>24</v>
      </c>
      <c r="G2065">
        <v>686</v>
      </c>
      <c r="H2065" s="128" t="s">
        <v>2801</v>
      </c>
      <c r="I2065">
        <v>518</v>
      </c>
      <c r="J2065" s="128" t="s">
        <v>179</v>
      </c>
      <c r="K2065">
        <v>9</v>
      </c>
      <c r="L2065">
        <v>18</v>
      </c>
      <c r="M2065" s="128" t="s">
        <v>357</v>
      </c>
      <c r="N2065" s="128" t="s">
        <v>3876</v>
      </c>
      <c r="O2065">
        <v>3</v>
      </c>
      <c r="P2065" s="128" t="s">
        <v>3877</v>
      </c>
      <c r="Q2065">
        <v>1</v>
      </c>
      <c r="R2065" s="128" t="s">
        <v>28</v>
      </c>
      <c r="S2065">
        <v>3</v>
      </c>
      <c r="T2065" s="128" t="s">
        <v>31</v>
      </c>
      <c r="U2065">
        <v>4.46</v>
      </c>
      <c r="V2065">
        <v>3.3</v>
      </c>
    </row>
    <row r="2066" spans="1:22" x14ac:dyDescent="0.25">
      <c r="A2066" s="128" t="s">
        <v>2826</v>
      </c>
      <c r="B2066">
        <v>12</v>
      </c>
      <c r="C2066">
        <v>6</v>
      </c>
      <c r="D2066">
        <v>12</v>
      </c>
      <c r="E2066" s="128" t="s">
        <v>2442</v>
      </c>
      <c r="F2066" s="128" t="s">
        <v>24</v>
      </c>
      <c r="G2066">
        <v>686</v>
      </c>
      <c r="H2066" s="128" t="s">
        <v>2801</v>
      </c>
      <c r="I2066">
        <v>518</v>
      </c>
      <c r="J2066" s="128" t="s">
        <v>179</v>
      </c>
      <c r="K2066">
        <v>9</v>
      </c>
      <c r="L2066">
        <v>18</v>
      </c>
      <c r="M2066" s="128" t="s">
        <v>357</v>
      </c>
      <c r="N2066" s="128" t="s">
        <v>3876</v>
      </c>
      <c r="O2066">
        <v>3</v>
      </c>
      <c r="P2066" s="128" t="s">
        <v>3877</v>
      </c>
      <c r="Q2066">
        <v>1</v>
      </c>
      <c r="R2066" s="128" t="s">
        <v>28</v>
      </c>
      <c r="S2066">
        <v>4</v>
      </c>
      <c r="T2066" s="128" t="s">
        <v>32</v>
      </c>
      <c r="U2066">
        <v>5.18</v>
      </c>
      <c r="V2066">
        <v>3.91</v>
      </c>
    </row>
    <row r="2067" spans="1:22" x14ac:dyDescent="0.25">
      <c r="A2067" s="128" t="s">
        <v>2827</v>
      </c>
      <c r="B2067">
        <v>12</v>
      </c>
      <c r="C2067">
        <v>6</v>
      </c>
      <c r="D2067">
        <v>12</v>
      </c>
      <c r="E2067" s="128" t="s">
        <v>2442</v>
      </c>
      <c r="F2067" s="128" t="s">
        <v>24</v>
      </c>
      <c r="G2067">
        <v>686</v>
      </c>
      <c r="H2067" s="128" t="s">
        <v>2801</v>
      </c>
      <c r="I2067">
        <v>518</v>
      </c>
      <c r="J2067" s="128" t="s">
        <v>179</v>
      </c>
      <c r="K2067">
        <v>9</v>
      </c>
      <c r="L2067">
        <v>18</v>
      </c>
      <c r="M2067" s="128" t="s">
        <v>357</v>
      </c>
      <c r="N2067" s="128" t="s">
        <v>3876</v>
      </c>
      <c r="O2067">
        <v>3</v>
      </c>
      <c r="P2067" s="128" t="s">
        <v>3877</v>
      </c>
      <c r="Q2067">
        <v>1</v>
      </c>
      <c r="R2067" s="128" t="s">
        <v>28</v>
      </c>
      <c r="S2067">
        <v>6</v>
      </c>
      <c r="T2067" s="128" t="s">
        <v>34</v>
      </c>
      <c r="U2067">
        <v>4.09</v>
      </c>
      <c r="V2067">
        <v>3.14</v>
      </c>
    </row>
    <row r="2068" spans="1:22" x14ac:dyDescent="0.25">
      <c r="A2068" s="128" t="s">
        <v>2828</v>
      </c>
      <c r="B2068">
        <v>12</v>
      </c>
      <c r="C2068">
        <v>6</v>
      </c>
      <c r="D2068">
        <v>12</v>
      </c>
      <c r="E2068" s="128" t="s">
        <v>2442</v>
      </c>
      <c r="F2068" s="128" t="s">
        <v>24</v>
      </c>
      <c r="G2068">
        <v>686</v>
      </c>
      <c r="H2068" s="128" t="s">
        <v>2801</v>
      </c>
      <c r="I2068">
        <v>518</v>
      </c>
      <c r="J2068" s="128" t="s">
        <v>179</v>
      </c>
      <c r="K2068">
        <v>9</v>
      </c>
      <c r="L2068">
        <v>18</v>
      </c>
      <c r="M2068" s="128" t="s">
        <v>357</v>
      </c>
      <c r="N2068" s="128" t="s">
        <v>3876</v>
      </c>
      <c r="O2068">
        <v>3</v>
      </c>
      <c r="P2068" s="128" t="s">
        <v>3877</v>
      </c>
      <c r="Q2068">
        <v>1</v>
      </c>
      <c r="R2068" s="128" t="s">
        <v>28</v>
      </c>
      <c r="S2068">
        <v>2</v>
      </c>
      <c r="T2068" s="128" t="s">
        <v>30</v>
      </c>
      <c r="U2068">
        <v>3.69</v>
      </c>
      <c r="V2068">
        <v>3.58</v>
      </c>
    </row>
    <row r="2069" spans="1:22" x14ac:dyDescent="0.25">
      <c r="A2069" s="128" t="s">
        <v>2829</v>
      </c>
      <c r="B2069">
        <v>12</v>
      </c>
      <c r="C2069">
        <v>6</v>
      </c>
      <c r="D2069">
        <v>12</v>
      </c>
      <c r="E2069" s="128" t="s">
        <v>2442</v>
      </c>
      <c r="F2069" s="128" t="s">
        <v>24</v>
      </c>
      <c r="G2069">
        <v>686</v>
      </c>
      <c r="H2069" s="128" t="s">
        <v>2801</v>
      </c>
      <c r="I2069">
        <v>518</v>
      </c>
      <c r="J2069" s="128" t="s">
        <v>179</v>
      </c>
      <c r="K2069">
        <v>9</v>
      </c>
      <c r="L2069">
        <v>18</v>
      </c>
      <c r="M2069" s="128" t="s">
        <v>357</v>
      </c>
      <c r="N2069" s="128" t="s">
        <v>3876</v>
      </c>
      <c r="O2069">
        <v>3</v>
      </c>
      <c r="P2069" s="128" t="s">
        <v>3877</v>
      </c>
      <c r="Q2069">
        <v>1</v>
      </c>
      <c r="R2069" s="128" t="s">
        <v>28</v>
      </c>
      <c r="S2069">
        <v>5</v>
      </c>
      <c r="T2069" s="128" t="s">
        <v>33</v>
      </c>
      <c r="U2069">
        <v>4.68</v>
      </c>
      <c r="V2069">
        <v>3.63</v>
      </c>
    </row>
    <row r="2070" spans="1:22" x14ac:dyDescent="0.25">
      <c r="A2070" s="128" t="s">
        <v>2830</v>
      </c>
      <c r="B2070">
        <v>12</v>
      </c>
      <c r="C2070">
        <v>6</v>
      </c>
      <c r="D2070">
        <v>12</v>
      </c>
      <c r="E2070" s="128" t="s">
        <v>2442</v>
      </c>
      <c r="F2070" s="128" t="s">
        <v>24</v>
      </c>
      <c r="G2070">
        <v>686</v>
      </c>
      <c r="H2070" s="128" t="s">
        <v>2801</v>
      </c>
      <c r="I2070">
        <v>518</v>
      </c>
      <c r="J2070" s="128" t="s">
        <v>179</v>
      </c>
      <c r="K2070">
        <v>9</v>
      </c>
      <c r="L2070">
        <v>18</v>
      </c>
      <c r="M2070" s="128" t="s">
        <v>357</v>
      </c>
      <c r="N2070" s="128" t="s">
        <v>3876</v>
      </c>
      <c r="O2070">
        <v>3</v>
      </c>
      <c r="P2070" s="128" t="s">
        <v>3877</v>
      </c>
      <c r="Q2070">
        <v>1</v>
      </c>
      <c r="R2070" s="128" t="s">
        <v>28</v>
      </c>
      <c r="S2070">
        <v>1</v>
      </c>
      <c r="T2070" s="128" t="s">
        <v>29</v>
      </c>
      <c r="U2070">
        <v>7.89</v>
      </c>
      <c r="V2070">
        <v>4.6900000000000004</v>
      </c>
    </row>
    <row r="2071" spans="1:22" x14ac:dyDescent="0.25">
      <c r="A2071" s="128" t="s">
        <v>2831</v>
      </c>
      <c r="B2071">
        <v>13</v>
      </c>
      <c r="C2071">
        <v>7</v>
      </c>
      <c r="D2071">
        <v>12</v>
      </c>
      <c r="E2071" s="128" t="s">
        <v>2442</v>
      </c>
      <c r="F2071" s="128" t="s">
        <v>24</v>
      </c>
      <c r="G2071">
        <v>685</v>
      </c>
      <c r="H2071" s="128" t="s">
        <v>2794</v>
      </c>
      <c r="I2071">
        <v>438</v>
      </c>
      <c r="J2071" s="128" t="s">
        <v>177</v>
      </c>
      <c r="K2071">
        <v>9</v>
      </c>
      <c r="L2071">
        <v>18</v>
      </c>
      <c r="M2071" s="128" t="s">
        <v>357</v>
      </c>
      <c r="N2071" s="128" t="s">
        <v>3876</v>
      </c>
      <c r="O2071">
        <v>3</v>
      </c>
      <c r="P2071" s="128" t="s">
        <v>3877</v>
      </c>
      <c r="Q2071">
        <v>1</v>
      </c>
      <c r="R2071" s="128" t="s">
        <v>28</v>
      </c>
      <c r="S2071">
        <v>3</v>
      </c>
      <c r="T2071" s="128" t="s">
        <v>31</v>
      </c>
      <c r="U2071">
        <v>4.84</v>
      </c>
      <c r="V2071">
        <v>3.31</v>
      </c>
    </row>
    <row r="2072" spans="1:22" x14ac:dyDescent="0.25">
      <c r="A2072" s="128" t="s">
        <v>2832</v>
      </c>
      <c r="B2072">
        <v>13</v>
      </c>
      <c r="C2072">
        <v>7</v>
      </c>
      <c r="D2072">
        <v>12</v>
      </c>
      <c r="E2072" s="128" t="s">
        <v>2442</v>
      </c>
      <c r="F2072" s="128" t="s">
        <v>24</v>
      </c>
      <c r="G2072">
        <v>685</v>
      </c>
      <c r="H2072" s="128" t="s">
        <v>2794</v>
      </c>
      <c r="I2072">
        <v>438</v>
      </c>
      <c r="J2072" s="128" t="s">
        <v>177</v>
      </c>
      <c r="K2072">
        <v>9</v>
      </c>
      <c r="L2072">
        <v>18</v>
      </c>
      <c r="M2072" s="128" t="s">
        <v>357</v>
      </c>
      <c r="N2072" s="128" t="s">
        <v>3876</v>
      </c>
      <c r="O2072">
        <v>3</v>
      </c>
      <c r="P2072" s="128" t="s">
        <v>3877</v>
      </c>
      <c r="Q2072">
        <v>1</v>
      </c>
      <c r="R2072" s="128" t="s">
        <v>28</v>
      </c>
      <c r="S2072">
        <v>4</v>
      </c>
      <c r="T2072" s="128" t="s">
        <v>32</v>
      </c>
      <c r="U2072">
        <v>5.71</v>
      </c>
      <c r="V2072">
        <v>4.26</v>
      </c>
    </row>
    <row r="2073" spans="1:22" x14ac:dyDescent="0.25">
      <c r="A2073" s="128" t="s">
        <v>2833</v>
      </c>
      <c r="B2073">
        <v>13</v>
      </c>
      <c r="C2073">
        <v>7</v>
      </c>
      <c r="D2073">
        <v>12</v>
      </c>
      <c r="E2073" s="128" t="s">
        <v>2442</v>
      </c>
      <c r="F2073" s="128" t="s">
        <v>24</v>
      </c>
      <c r="G2073">
        <v>685</v>
      </c>
      <c r="H2073" s="128" t="s">
        <v>2794</v>
      </c>
      <c r="I2073">
        <v>438</v>
      </c>
      <c r="J2073" s="128" t="s">
        <v>177</v>
      </c>
      <c r="K2073">
        <v>9</v>
      </c>
      <c r="L2073">
        <v>18</v>
      </c>
      <c r="M2073" s="128" t="s">
        <v>357</v>
      </c>
      <c r="N2073" s="128" t="s">
        <v>3876</v>
      </c>
      <c r="O2073">
        <v>3</v>
      </c>
      <c r="P2073" s="128" t="s">
        <v>3877</v>
      </c>
      <c r="Q2073">
        <v>1</v>
      </c>
      <c r="R2073" s="128" t="s">
        <v>28</v>
      </c>
      <c r="S2073">
        <v>6</v>
      </c>
      <c r="T2073" s="128" t="s">
        <v>34</v>
      </c>
      <c r="U2073">
        <v>4.29</v>
      </c>
      <c r="V2073">
        <v>3.05</v>
      </c>
    </row>
    <row r="2074" spans="1:22" x14ac:dyDescent="0.25">
      <c r="A2074" s="128" t="s">
        <v>2834</v>
      </c>
      <c r="B2074">
        <v>13</v>
      </c>
      <c r="C2074">
        <v>7</v>
      </c>
      <c r="D2074">
        <v>12</v>
      </c>
      <c r="E2074" s="128" t="s">
        <v>2442</v>
      </c>
      <c r="F2074" s="128" t="s">
        <v>24</v>
      </c>
      <c r="G2074">
        <v>685</v>
      </c>
      <c r="H2074" s="128" t="s">
        <v>2794</v>
      </c>
      <c r="I2074">
        <v>438</v>
      </c>
      <c r="J2074" s="128" t="s">
        <v>177</v>
      </c>
      <c r="K2074">
        <v>9</v>
      </c>
      <c r="L2074">
        <v>18</v>
      </c>
      <c r="M2074" s="128" t="s">
        <v>357</v>
      </c>
      <c r="N2074" s="128" t="s">
        <v>3876</v>
      </c>
      <c r="O2074">
        <v>3</v>
      </c>
      <c r="P2074" s="128" t="s">
        <v>3877</v>
      </c>
      <c r="Q2074">
        <v>1</v>
      </c>
      <c r="R2074" s="128" t="s">
        <v>28</v>
      </c>
      <c r="S2074">
        <v>2</v>
      </c>
      <c r="T2074" s="128" t="s">
        <v>30</v>
      </c>
      <c r="U2074">
        <v>3.93</v>
      </c>
      <c r="V2074">
        <v>3.54</v>
      </c>
    </row>
    <row r="2075" spans="1:22" x14ac:dyDescent="0.25">
      <c r="A2075" s="128" t="s">
        <v>2835</v>
      </c>
      <c r="B2075">
        <v>13</v>
      </c>
      <c r="C2075">
        <v>7</v>
      </c>
      <c r="D2075">
        <v>12</v>
      </c>
      <c r="E2075" s="128" t="s">
        <v>2442</v>
      </c>
      <c r="F2075" s="128" t="s">
        <v>24</v>
      </c>
      <c r="G2075">
        <v>685</v>
      </c>
      <c r="H2075" s="128" t="s">
        <v>2794</v>
      </c>
      <c r="I2075">
        <v>438</v>
      </c>
      <c r="J2075" s="128" t="s">
        <v>177</v>
      </c>
      <c r="K2075">
        <v>9</v>
      </c>
      <c r="L2075">
        <v>18</v>
      </c>
      <c r="M2075" s="128" t="s">
        <v>357</v>
      </c>
      <c r="N2075" s="128" t="s">
        <v>3876</v>
      </c>
      <c r="O2075">
        <v>3</v>
      </c>
      <c r="P2075" s="128" t="s">
        <v>3877</v>
      </c>
      <c r="Q2075">
        <v>1</v>
      </c>
      <c r="R2075" s="128" t="s">
        <v>28</v>
      </c>
      <c r="S2075">
        <v>5</v>
      </c>
      <c r="T2075" s="128" t="s">
        <v>33</v>
      </c>
      <c r="U2075">
        <v>5.86</v>
      </c>
      <c r="V2075">
        <v>3.82</v>
      </c>
    </row>
    <row r="2076" spans="1:22" x14ac:dyDescent="0.25">
      <c r="A2076" s="128" t="s">
        <v>2836</v>
      </c>
      <c r="B2076">
        <v>13</v>
      </c>
      <c r="C2076">
        <v>7</v>
      </c>
      <c r="D2076">
        <v>12</v>
      </c>
      <c r="E2076" s="128" t="s">
        <v>2442</v>
      </c>
      <c r="F2076" s="128" t="s">
        <v>24</v>
      </c>
      <c r="G2076">
        <v>685</v>
      </c>
      <c r="H2076" s="128" t="s">
        <v>2794</v>
      </c>
      <c r="I2076">
        <v>438</v>
      </c>
      <c r="J2076" s="128" t="s">
        <v>177</v>
      </c>
      <c r="K2076">
        <v>9</v>
      </c>
      <c r="L2076">
        <v>18</v>
      </c>
      <c r="M2076" s="128" t="s">
        <v>357</v>
      </c>
      <c r="N2076" s="128" t="s">
        <v>3876</v>
      </c>
      <c r="O2076">
        <v>3</v>
      </c>
      <c r="P2076" s="128" t="s">
        <v>3877</v>
      </c>
      <c r="Q2076">
        <v>1</v>
      </c>
      <c r="R2076" s="128" t="s">
        <v>28</v>
      </c>
      <c r="S2076">
        <v>1</v>
      </c>
      <c r="T2076" s="128" t="s">
        <v>29</v>
      </c>
      <c r="U2076">
        <v>8.8000000000000007</v>
      </c>
      <c r="V2076">
        <v>4.6500000000000004</v>
      </c>
    </row>
    <row r="2077" spans="1:22" x14ac:dyDescent="0.25">
      <c r="A2077" s="128" t="s">
        <v>2837</v>
      </c>
      <c r="B2077">
        <v>13</v>
      </c>
      <c r="C2077">
        <v>7</v>
      </c>
      <c r="D2077">
        <v>12</v>
      </c>
      <c r="E2077" s="128" t="s">
        <v>2442</v>
      </c>
      <c r="F2077" s="128" t="s">
        <v>24</v>
      </c>
      <c r="G2077">
        <v>686</v>
      </c>
      <c r="H2077" s="128" t="s">
        <v>2801</v>
      </c>
      <c r="I2077">
        <v>518</v>
      </c>
      <c r="J2077" s="128" t="s">
        <v>179</v>
      </c>
      <c r="K2077">
        <v>9</v>
      </c>
      <c r="L2077">
        <v>18</v>
      </c>
      <c r="M2077" s="128" t="s">
        <v>357</v>
      </c>
      <c r="N2077" s="128" t="s">
        <v>3876</v>
      </c>
      <c r="O2077">
        <v>3</v>
      </c>
      <c r="P2077" s="128" t="s">
        <v>3877</v>
      </c>
      <c r="Q2077">
        <v>1</v>
      </c>
      <c r="R2077" s="128" t="s">
        <v>28</v>
      </c>
      <c r="S2077">
        <v>3</v>
      </c>
      <c r="T2077" s="128" t="s">
        <v>31</v>
      </c>
      <c r="U2077">
        <v>4.46</v>
      </c>
      <c r="V2077">
        <v>3.3</v>
      </c>
    </row>
    <row r="2078" spans="1:22" x14ac:dyDescent="0.25">
      <c r="A2078" s="128" t="s">
        <v>2838</v>
      </c>
      <c r="B2078">
        <v>13</v>
      </c>
      <c r="C2078">
        <v>7</v>
      </c>
      <c r="D2078">
        <v>12</v>
      </c>
      <c r="E2078" s="128" t="s">
        <v>2442</v>
      </c>
      <c r="F2078" s="128" t="s">
        <v>24</v>
      </c>
      <c r="G2078">
        <v>686</v>
      </c>
      <c r="H2078" s="128" t="s">
        <v>2801</v>
      </c>
      <c r="I2078">
        <v>518</v>
      </c>
      <c r="J2078" s="128" t="s">
        <v>179</v>
      </c>
      <c r="K2078">
        <v>9</v>
      </c>
      <c r="L2078">
        <v>18</v>
      </c>
      <c r="M2078" s="128" t="s">
        <v>357</v>
      </c>
      <c r="N2078" s="128" t="s">
        <v>3876</v>
      </c>
      <c r="O2078">
        <v>3</v>
      </c>
      <c r="P2078" s="128" t="s">
        <v>3877</v>
      </c>
      <c r="Q2078">
        <v>1</v>
      </c>
      <c r="R2078" s="128" t="s">
        <v>28</v>
      </c>
      <c r="S2078">
        <v>4</v>
      </c>
      <c r="T2078" s="128" t="s">
        <v>32</v>
      </c>
      <c r="U2078">
        <v>5.18</v>
      </c>
      <c r="V2078">
        <v>3.91</v>
      </c>
    </row>
    <row r="2079" spans="1:22" x14ac:dyDescent="0.25">
      <c r="A2079" s="128" t="s">
        <v>2839</v>
      </c>
      <c r="B2079">
        <v>13</v>
      </c>
      <c r="C2079">
        <v>7</v>
      </c>
      <c r="D2079">
        <v>12</v>
      </c>
      <c r="E2079" s="128" t="s">
        <v>2442</v>
      </c>
      <c r="F2079" s="128" t="s">
        <v>24</v>
      </c>
      <c r="G2079">
        <v>686</v>
      </c>
      <c r="H2079" s="128" t="s">
        <v>2801</v>
      </c>
      <c r="I2079">
        <v>518</v>
      </c>
      <c r="J2079" s="128" t="s">
        <v>179</v>
      </c>
      <c r="K2079">
        <v>9</v>
      </c>
      <c r="L2079">
        <v>18</v>
      </c>
      <c r="M2079" s="128" t="s">
        <v>357</v>
      </c>
      <c r="N2079" s="128" t="s">
        <v>3876</v>
      </c>
      <c r="O2079">
        <v>3</v>
      </c>
      <c r="P2079" s="128" t="s">
        <v>3877</v>
      </c>
      <c r="Q2079">
        <v>1</v>
      </c>
      <c r="R2079" s="128" t="s">
        <v>28</v>
      </c>
      <c r="S2079">
        <v>6</v>
      </c>
      <c r="T2079" s="128" t="s">
        <v>34</v>
      </c>
      <c r="U2079">
        <v>4.09</v>
      </c>
      <c r="V2079">
        <v>3.14</v>
      </c>
    </row>
    <row r="2080" spans="1:22" x14ac:dyDescent="0.25">
      <c r="A2080" s="128" t="s">
        <v>2840</v>
      </c>
      <c r="B2080">
        <v>13</v>
      </c>
      <c r="C2080">
        <v>7</v>
      </c>
      <c r="D2080">
        <v>12</v>
      </c>
      <c r="E2080" s="128" t="s">
        <v>2442</v>
      </c>
      <c r="F2080" s="128" t="s">
        <v>24</v>
      </c>
      <c r="G2080">
        <v>686</v>
      </c>
      <c r="H2080" s="128" t="s">
        <v>2801</v>
      </c>
      <c r="I2080">
        <v>518</v>
      </c>
      <c r="J2080" s="128" t="s">
        <v>179</v>
      </c>
      <c r="K2080">
        <v>9</v>
      </c>
      <c r="L2080">
        <v>18</v>
      </c>
      <c r="M2080" s="128" t="s">
        <v>357</v>
      </c>
      <c r="N2080" s="128" t="s">
        <v>3876</v>
      </c>
      <c r="O2080">
        <v>3</v>
      </c>
      <c r="P2080" s="128" t="s">
        <v>3877</v>
      </c>
      <c r="Q2080">
        <v>1</v>
      </c>
      <c r="R2080" s="128" t="s">
        <v>28</v>
      </c>
      <c r="S2080">
        <v>2</v>
      </c>
      <c r="T2080" s="128" t="s">
        <v>30</v>
      </c>
      <c r="U2080">
        <v>3.69</v>
      </c>
      <c r="V2080">
        <v>3.58</v>
      </c>
    </row>
    <row r="2081" spans="1:22" x14ac:dyDescent="0.25">
      <c r="A2081" s="128" t="s">
        <v>2841</v>
      </c>
      <c r="B2081">
        <v>13</v>
      </c>
      <c r="C2081">
        <v>7</v>
      </c>
      <c r="D2081">
        <v>12</v>
      </c>
      <c r="E2081" s="128" t="s">
        <v>2442</v>
      </c>
      <c r="F2081" s="128" t="s">
        <v>24</v>
      </c>
      <c r="G2081">
        <v>686</v>
      </c>
      <c r="H2081" s="128" t="s">
        <v>2801</v>
      </c>
      <c r="I2081">
        <v>518</v>
      </c>
      <c r="J2081" s="128" t="s">
        <v>179</v>
      </c>
      <c r="K2081">
        <v>9</v>
      </c>
      <c r="L2081">
        <v>18</v>
      </c>
      <c r="M2081" s="128" t="s">
        <v>357</v>
      </c>
      <c r="N2081" s="128" t="s">
        <v>3876</v>
      </c>
      <c r="O2081">
        <v>3</v>
      </c>
      <c r="P2081" s="128" t="s">
        <v>3877</v>
      </c>
      <c r="Q2081">
        <v>1</v>
      </c>
      <c r="R2081" s="128" t="s">
        <v>28</v>
      </c>
      <c r="S2081">
        <v>5</v>
      </c>
      <c r="T2081" s="128" t="s">
        <v>33</v>
      </c>
      <c r="U2081">
        <v>4.68</v>
      </c>
      <c r="V2081">
        <v>3.63</v>
      </c>
    </row>
    <row r="2082" spans="1:22" x14ac:dyDescent="0.25">
      <c r="A2082" s="128" t="s">
        <v>2842</v>
      </c>
      <c r="B2082">
        <v>13</v>
      </c>
      <c r="C2082">
        <v>7</v>
      </c>
      <c r="D2082">
        <v>12</v>
      </c>
      <c r="E2082" s="128" t="s">
        <v>2442</v>
      </c>
      <c r="F2082" s="128" t="s">
        <v>24</v>
      </c>
      <c r="G2082">
        <v>686</v>
      </c>
      <c r="H2082" s="128" t="s">
        <v>2801</v>
      </c>
      <c r="I2082">
        <v>518</v>
      </c>
      <c r="J2082" s="128" t="s">
        <v>179</v>
      </c>
      <c r="K2082">
        <v>9</v>
      </c>
      <c r="L2082">
        <v>18</v>
      </c>
      <c r="M2082" s="128" t="s">
        <v>357</v>
      </c>
      <c r="N2082" s="128" t="s">
        <v>3876</v>
      </c>
      <c r="O2082">
        <v>3</v>
      </c>
      <c r="P2082" s="128" t="s">
        <v>3877</v>
      </c>
      <c r="Q2082">
        <v>1</v>
      </c>
      <c r="R2082" s="128" t="s">
        <v>28</v>
      </c>
      <c r="S2082">
        <v>1</v>
      </c>
      <c r="T2082" s="128" t="s">
        <v>29</v>
      </c>
      <c r="U2082">
        <v>7.89</v>
      </c>
      <c r="V2082">
        <v>4.6900000000000004</v>
      </c>
    </row>
    <row r="2083" spans="1:22" x14ac:dyDescent="0.25">
      <c r="A2083" s="128" t="s">
        <v>2843</v>
      </c>
      <c r="B2083">
        <v>14</v>
      </c>
      <c r="C2083">
        <v>8</v>
      </c>
      <c r="D2083">
        <v>12</v>
      </c>
      <c r="E2083" s="128" t="s">
        <v>2442</v>
      </c>
      <c r="F2083" s="128" t="s">
        <v>24</v>
      </c>
      <c r="G2083">
        <v>685</v>
      </c>
      <c r="H2083" s="128" t="s">
        <v>2794</v>
      </c>
      <c r="I2083">
        <v>438</v>
      </c>
      <c r="J2083" s="128" t="s">
        <v>177</v>
      </c>
      <c r="K2083">
        <v>9</v>
      </c>
      <c r="L2083">
        <v>18</v>
      </c>
      <c r="M2083" s="128" t="s">
        <v>357</v>
      </c>
      <c r="N2083" s="128" t="s">
        <v>3876</v>
      </c>
      <c r="O2083">
        <v>3</v>
      </c>
      <c r="P2083" s="128" t="s">
        <v>3877</v>
      </c>
      <c r="Q2083">
        <v>1</v>
      </c>
      <c r="R2083" s="128" t="s">
        <v>28</v>
      </c>
      <c r="S2083">
        <v>3</v>
      </c>
      <c r="T2083" s="128" t="s">
        <v>31</v>
      </c>
      <c r="U2083">
        <v>4.84</v>
      </c>
      <c r="V2083">
        <v>3.31</v>
      </c>
    </row>
    <row r="2084" spans="1:22" x14ac:dyDescent="0.25">
      <c r="A2084" s="128" t="s">
        <v>2844</v>
      </c>
      <c r="B2084">
        <v>14</v>
      </c>
      <c r="C2084">
        <v>8</v>
      </c>
      <c r="D2084">
        <v>12</v>
      </c>
      <c r="E2084" s="128" t="s">
        <v>2442</v>
      </c>
      <c r="F2084" s="128" t="s">
        <v>24</v>
      </c>
      <c r="G2084">
        <v>685</v>
      </c>
      <c r="H2084" s="128" t="s">
        <v>2794</v>
      </c>
      <c r="I2084">
        <v>438</v>
      </c>
      <c r="J2084" s="128" t="s">
        <v>177</v>
      </c>
      <c r="K2084">
        <v>9</v>
      </c>
      <c r="L2084">
        <v>18</v>
      </c>
      <c r="M2084" s="128" t="s">
        <v>357</v>
      </c>
      <c r="N2084" s="128" t="s">
        <v>3876</v>
      </c>
      <c r="O2084">
        <v>3</v>
      </c>
      <c r="P2084" s="128" t="s">
        <v>3877</v>
      </c>
      <c r="Q2084">
        <v>1</v>
      </c>
      <c r="R2084" s="128" t="s">
        <v>28</v>
      </c>
      <c r="S2084">
        <v>4</v>
      </c>
      <c r="T2084" s="128" t="s">
        <v>32</v>
      </c>
      <c r="U2084">
        <v>5.71</v>
      </c>
      <c r="V2084">
        <v>4.26</v>
      </c>
    </row>
    <row r="2085" spans="1:22" x14ac:dyDescent="0.25">
      <c r="A2085" s="128" t="s">
        <v>2845</v>
      </c>
      <c r="B2085">
        <v>14</v>
      </c>
      <c r="C2085">
        <v>8</v>
      </c>
      <c r="D2085">
        <v>12</v>
      </c>
      <c r="E2085" s="128" t="s">
        <v>2442</v>
      </c>
      <c r="F2085" s="128" t="s">
        <v>24</v>
      </c>
      <c r="G2085">
        <v>685</v>
      </c>
      <c r="H2085" s="128" t="s">
        <v>2794</v>
      </c>
      <c r="I2085">
        <v>438</v>
      </c>
      <c r="J2085" s="128" t="s">
        <v>177</v>
      </c>
      <c r="K2085">
        <v>9</v>
      </c>
      <c r="L2085">
        <v>18</v>
      </c>
      <c r="M2085" s="128" t="s">
        <v>357</v>
      </c>
      <c r="N2085" s="128" t="s">
        <v>3876</v>
      </c>
      <c r="O2085">
        <v>3</v>
      </c>
      <c r="P2085" s="128" t="s">
        <v>3877</v>
      </c>
      <c r="Q2085">
        <v>1</v>
      </c>
      <c r="R2085" s="128" t="s">
        <v>28</v>
      </c>
      <c r="S2085">
        <v>6</v>
      </c>
      <c r="T2085" s="128" t="s">
        <v>34</v>
      </c>
      <c r="U2085">
        <v>4.29</v>
      </c>
      <c r="V2085">
        <v>3.05</v>
      </c>
    </row>
    <row r="2086" spans="1:22" x14ac:dyDescent="0.25">
      <c r="A2086" s="128" t="s">
        <v>2846</v>
      </c>
      <c r="B2086">
        <v>14</v>
      </c>
      <c r="C2086">
        <v>8</v>
      </c>
      <c r="D2086">
        <v>12</v>
      </c>
      <c r="E2086" s="128" t="s">
        <v>2442</v>
      </c>
      <c r="F2086" s="128" t="s">
        <v>24</v>
      </c>
      <c r="G2086">
        <v>685</v>
      </c>
      <c r="H2086" s="128" t="s">
        <v>2794</v>
      </c>
      <c r="I2086">
        <v>438</v>
      </c>
      <c r="J2086" s="128" t="s">
        <v>177</v>
      </c>
      <c r="K2086">
        <v>9</v>
      </c>
      <c r="L2086">
        <v>18</v>
      </c>
      <c r="M2086" s="128" t="s">
        <v>357</v>
      </c>
      <c r="N2086" s="128" t="s">
        <v>3876</v>
      </c>
      <c r="O2086">
        <v>3</v>
      </c>
      <c r="P2086" s="128" t="s">
        <v>3877</v>
      </c>
      <c r="Q2086">
        <v>1</v>
      </c>
      <c r="R2086" s="128" t="s">
        <v>28</v>
      </c>
      <c r="S2086">
        <v>2</v>
      </c>
      <c r="T2086" s="128" t="s">
        <v>30</v>
      </c>
      <c r="U2086">
        <v>3.93</v>
      </c>
      <c r="V2086">
        <v>3.54</v>
      </c>
    </row>
    <row r="2087" spans="1:22" x14ac:dyDescent="0.25">
      <c r="A2087" s="128" t="s">
        <v>2847</v>
      </c>
      <c r="B2087">
        <v>14</v>
      </c>
      <c r="C2087">
        <v>8</v>
      </c>
      <c r="D2087">
        <v>12</v>
      </c>
      <c r="E2087" s="128" t="s">
        <v>2442</v>
      </c>
      <c r="F2087" s="128" t="s">
        <v>24</v>
      </c>
      <c r="G2087">
        <v>685</v>
      </c>
      <c r="H2087" s="128" t="s">
        <v>2794</v>
      </c>
      <c r="I2087">
        <v>438</v>
      </c>
      <c r="J2087" s="128" t="s">
        <v>177</v>
      </c>
      <c r="K2087">
        <v>9</v>
      </c>
      <c r="L2087">
        <v>18</v>
      </c>
      <c r="M2087" s="128" t="s">
        <v>357</v>
      </c>
      <c r="N2087" s="128" t="s">
        <v>3876</v>
      </c>
      <c r="O2087">
        <v>3</v>
      </c>
      <c r="P2087" s="128" t="s">
        <v>3877</v>
      </c>
      <c r="Q2087">
        <v>1</v>
      </c>
      <c r="R2087" s="128" t="s">
        <v>28</v>
      </c>
      <c r="S2087">
        <v>5</v>
      </c>
      <c r="T2087" s="128" t="s">
        <v>33</v>
      </c>
      <c r="U2087">
        <v>5.86</v>
      </c>
      <c r="V2087">
        <v>3.82</v>
      </c>
    </row>
    <row r="2088" spans="1:22" x14ac:dyDescent="0.25">
      <c r="A2088" s="128" t="s">
        <v>2848</v>
      </c>
      <c r="B2088">
        <v>14</v>
      </c>
      <c r="C2088">
        <v>8</v>
      </c>
      <c r="D2088">
        <v>12</v>
      </c>
      <c r="E2088" s="128" t="s">
        <v>2442</v>
      </c>
      <c r="F2088" s="128" t="s">
        <v>24</v>
      </c>
      <c r="G2088">
        <v>685</v>
      </c>
      <c r="H2088" s="128" t="s">
        <v>2794</v>
      </c>
      <c r="I2088">
        <v>438</v>
      </c>
      <c r="J2088" s="128" t="s">
        <v>177</v>
      </c>
      <c r="K2088">
        <v>9</v>
      </c>
      <c r="L2088">
        <v>18</v>
      </c>
      <c r="M2088" s="128" t="s">
        <v>357</v>
      </c>
      <c r="N2088" s="128" t="s">
        <v>3876</v>
      </c>
      <c r="O2088">
        <v>3</v>
      </c>
      <c r="P2088" s="128" t="s">
        <v>3877</v>
      </c>
      <c r="Q2088">
        <v>1</v>
      </c>
      <c r="R2088" s="128" t="s">
        <v>28</v>
      </c>
      <c r="S2088">
        <v>1</v>
      </c>
      <c r="T2088" s="128" t="s">
        <v>29</v>
      </c>
      <c r="U2088">
        <v>8.8000000000000007</v>
      </c>
      <c r="V2088">
        <v>4.6500000000000004</v>
      </c>
    </row>
    <row r="2089" spans="1:22" x14ac:dyDescent="0.25">
      <c r="A2089" s="128" t="s">
        <v>2849</v>
      </c>
      <c r="B2089">
        <v>14</v>
      </c>
      <c r="C2089">
        <v>8</v>
      </c>
      <c r="D2089">
        <v>12</v>
      </c>
      <c r="E2089" s="128" t="s">
        <v>2442</v>
      </c>
      <c r="F2089" s="128" t="s">
        <v>24</v>
      </c>
      <c r="G2089">
        <v>686</v>
      </c>
      <c r="H2089" s="128" t="s">
        <v>2801</v>
      </c>
      <c r="I2089">
        <v>518</v>
      </c>
      <c r="J2089" s="128" t="s">
        <v>179</v>
      </c>
      <c r="K2089">
        <v>9</v>
      </c>
      <c r="L2089">
        <v>18</v>
      </c>
      <c r="M2089" s="128" t="s">
        <v>357</v>
      </c>
      <c r="N2089" s="128" t="s">
        <v>3876</v>
      </c>
      <c r="O2089">
        <v>3</v>
      </c>
      <c r="P2089" s="128" t="s">
        <v>3877</v>
      </c>
      <c r="Q2089">
        <v>1</v>
      </c>
      <c r="R2089" s="128" t="s">
        <v>28</v>
      </c>
      <c r="S2089">
        <v>3</v>
      </c>
      <c r="T2089" s="128" t="s">
        <v>31</v>
      </c>
      <c r="U2089">
        <v>4.46</v>
      </c>
      <c r="V2089">
        <v>3.3</v>
      </c>
    </row>
    <row r="2090" spans="1:22" x14ac:dyDescent="0.25">
      <c r="A2090" s="128" t="s">
        <v>2850</v>
      </c>
      <c r="B2090">
        <v>14</v>
      </c>
      <c r="C2090">
        <v>8</v>
      </c>
      <c r="D2090">
        <v>12</v>
      </c>
      <c r="E2090" s="128" t="s">
        <v>2442</v>
      </c>
      <c r="F2090" s="128" t="s">
        <v>24</v>
      </c>
      <c r="G2090">
        <v>686</v>
      </c>
      <c r="H2090" s="128" t="s">
        <v>2801</v>
      </c>
      <c r="I2090">
        <v>518</v>
      </c>
      <c r="J2090" s="128" t="s">
        <v>179</v>
      </c>
      <c r="K2090">
        <v>9</v>
      </c>
      <c r="L2090">
        <v>18</v>
      </c>
      <c r="M2090" s="128" t="s">
        <v>357</v>
      </c>
      <c r="N2090" s="128" t="s">
        <v>3876</v>
      </c>
      <c r="O2090">
        <v>3</v>
      </c>
      <c r="P2090" s="128" t="s">
        <v>3877</v>
      </c>
      <c r="Q2090">
        <v>1</v>
      </c>
      <c r="R2090" s="128" t="s">
        <v>28</v>
      </c>
      <c r="S2090">
        <v>4</v>
      </c>
      <c r="T2090" s="128" t="s">
        <v>32</v>
      </c>
      <c r="U2090">
        <v>5.18</v>
      </c>
      <c r="V2090">
        <v>3.91</v>
      </c>
    </row>
    <row r="2091" spans="1:22" x14ac:dyDescent="0.25">
      <c r="A2091" s="128" t="s">
        <v>2851</v>
      </c>
      <c r="B2091">
        <v>14</v>
      </c>
      <c r="C2091">
        <v>8</v>
      </c>
      <c r="D2091">
        <v>12</v>
      </c>
      <c r="E2091" s="128" t="s">
        <v>2442</v>
      </c>
      <c r="F2091" s="128" t="s">
        <v>24</v>
      </c>
      <c r="G2091">
        <v>686</v>
      </c>
      <c r="H2091" s="128" t="s">
        <v>2801</v>
      </c>
      <c r="I2091">
        <v>518</v>
      </c>
      <c r="J2091" s="128" t="s">
        <v>179</v>
      </c>
      <c r="K2091">
        <v>9</v>
      </c>
      <c r="L2091">
        <v>18</v>
      </c>
      <c r="M2091" s="128" t="s">
        <v>357</v>
      </c>
      <c r="N2091" s="128" t="s">
        <v>3876</v>
      </c>
      <c r="O2091">
        <v>3</v>
      </c>
      <c r="P2091" s="128" t="s">
        <v>3877</v>
      </c>
      <c r="Q2091">
        <v>1</v>
      </c>
      <c r="R2091" s="128" t="s">
        <v>28</v>
      </c>
      <c r="S2091">
        <v>6</v>
      </c>
      <c r="T2091" s="128" t="s">
        <v>34</v>
      </c>
      <c r="U2091">
        <v>4.09</v>
      </c>
      <c r="V2091">
        <v>3.14</v>
      </c>
    </row>
    <row r="2092" spans="1:22" x14ac:dyDescent="0.25">
      <c r="A2092" s="128" t="s">
        <v>2852</v>
      </c>
      <c r="B2092">
        <v>14</v>
      </c>
      <c r="C2092">
        <v>8</v>
      </c>
      <c r="D2092">
        <v>12</v>
      </c>
      <c r="E2092" s="128" t="s">
        <v>2442</v>
      </c>
      <c r="F2092" s="128" t="s">
        <v>24</v>
      </c>
      <c r="G2092">
        <v>686</v>
      </c>
      <c r="H2092" s="128" t="s">
        <v>2801</v>
      </c>
      <c r="I2092">
        <v>518</v>
      </c>
      <c r="J2092" s="128" t="s">
        <v>179</v>
      </c>
      <c r="K2092">
        <v>9</v>
      </c>
      <c r="L2092">
        <v>18</v>
      </c>
      <c r="M2092" s="128" t="s">
        <v>357</v>
      </c>
      <c r="N2092" s="128" t="s">
        <v>3876</v>
      </c>
      <c r="O2092">
        <v>3</v>
      </c>
      <c r="P2092" s="128" t="s">
        <v>3877</v>
      </c>
      <c r="Q2092">
        <v>1</v>
      </c>
      <c r="R2092" s="128" t="s">
        <v>28</v>
      </c>
      <c r="S2092">
        <v>2</v>
      </c>
      <c r="T2092" s="128" t="s">
        <v>30</v>
      </c>
      <c r="U2092">
        <v>3.69</v>
      </c>
      <c r="V2092">
        <v>3.58</v>
      </c>
    </row>
    <row r="2093" spans="1:22" x14ac:dyDescent="0.25">
      <c r="A2093" s="128" t="s">
        <v>2853</v>
      </c>
      <c r="B2093">
        <v>14</v>
      </c>
      <c r="C2093">
        <v>8</v>
      </c>
      <c r="D2093">
        <v>12</v>
      </c>
      <c r="E2093" s="128" t="s">
        <v>2442</v>
      </c>
      <c r="F2093" s="128" t="s">
        <v>24</v>
      </c>
      <c r="G2093">
        <v>686</v>
      </c>
      <c r="H2093" s="128" t="s">
        <v>2801</v>
      </c>
      <c r="I2093">
        <v>518</v>
      </c>
      <c r="J2093" s="128" t="s">
        <v>179</v>
      </c>
      <c r="K2093">
        <v>9</v>
      </c>
      <c r="L2093">
        <v>18</v>
      </c>
      <c r="M2093" s="128" t="s">
        <v>357</v>
      </c>
      <c r="N2093" s="128" t="s">
        <v>3876</v>
      </c>
      <c r="O2093">
        <v>3</v>
      </c>
      <c r="P2093" s="128" t="s">
        <v>3877</v>
      </c>
      <c r="Q2093">
        <v>1</v>
      </c>
      <c r="R2093" s="128" t="s">
        <v>28</v>
      </c>
      <c r="S2093">
        <v>5</v>
      </c>
      <c r="T2093" s="128" t="s">
        <v>33</v>
      </c>
      <c r="U2093">
        <v>4.68</v>
      </c>
      <c r="V2093">
        <v>3.63</v>
      </c>
    </row>
    <row r="2094" spans="1:22" x14ac:dyDescent="0.25">
      <c r="A2094" s="128" t="s">
        <v>2854</v>
      </c>
      <c r="B2094">
        <v>14</v>
      </c>
      <c r="C2094">
        <v>8</v>
      </c>
      <c r="D2094">
        <v>12</v>
      </c>
      <c r="E2094" s="128" t="s">
        <v>2442</v>
      </c>
      <c r="F2094" s="128" t="s">
        <v>24</v>
      </c>
      <c r="G2094">
        <v>686</v>
      </c>
      <c r="H2094" s="128" t="s">
        <v>2801</v>
      </c>
      <c r="I2094">
        <v>518</v>
      </c>
      <c r="J2094" s="128" t="s">
        <v>179</v>
      </c>
      <c r="K2094">
        <v>9</v>
      </c>
      <c r="L2094">
        <v>18</v>
      </c>
      <c r="M2094" s="128" t="s">
        <v>357</v>
      </c>
      <c r="N2094" s="128" t="s">
        <v>3876</v>
      </c>
      <c r="O2094">
        <v>3</v>
      </c>
      <c r="P2094" s="128" t="s">
        <v>3877</v>
      </c>
      <c r="Q2094">
        <v>1</v>
      </c>
      <c r="R2094" s="128" t="s">
        <v>28</v>
      </c>
      <c r="S2094">
        <v>1</v>
      </c>
      <c r="T2094" s="128" t="s">
        <v>29</v>
      </c>
      <c r="U2094">
        <v>7.89</v>
      </c>
      <c r="V2094">
        <v>4.6900000000000004</v>
      </c>
    </row>
    <row r="2095" spans="1:22" x14ac:dyDescent="0.25">
      <c r="A2095" s="128" t="s">
        <v>2855</v>
      </c>
      <c r="B2095">
        <v>15</v>
      </c>
      <c r="C2095">
        <v>9</v>
      </c>
      <c r="D2095">
        <v>12</v>
      </c>
      <c r="E2095" s="128" t="s">
        <v>2442</v>
      </c>
      <c r="F2095" s="128" t="s">
        <v>24</v>
      </c>
      <c r="G2095">
        <v>685</v>
      </c>
      <c r="H2095" s="128" t="s">
        <v>2794</v>
      </c>
      <c r="I2095">
        <v>438</v>
      </c>
      <c r="J2095" s="128" t="s">
        <v>177</v>
      </c>
      <c r="K2095">
        <v>9</v>
      </c>
      <c r="L2095">
        <v>18</v>
      </c>
      <c r="M2095" s="128" t="s">
        <v>357</v>
      </c>
      <c r="N2095" s="128" t="s">
        <v>3876</v>
      </c>
      <c r="O2095">
        <v>3</v>
      </c>
      <c r="P2095" s="128" t="s">
        <v>3877</v>
      </c>
      <c r="Q2095">
        <v>1</v>
      </c>
      <c r="R2095" s="128" t="s">
        <v>28</v>
      </c>
      <c r="S2095">
        <v>3</v>
      </c>
      <c r="T2095" s="128" t="s">
        <v>31</v>
      </c>
      <c r="U2095">
        <v>4.84</v>
      </c>
      <c r="V2095">
        <v>3.31</v>
      </c>
    </row>
    <row r="2096" spans="1:22" x14ac:dyDescent="0.25">
      <c r="A2096" s="128" t="s">
        <v>2856</v>
      </c>
      <c r="B2096">
        <v>15</v>
      </c>
      <c r="C2096">
        <v>9</v>
      </c>
      <c r="D2096">
        <v>12</v>
      </c>
      <c r="E2096" s="128" t="s">
        <v>2442</v>
      </c>
      <c r="F2096" s="128" t="s">
        <v>24</v>
      </c>
      <c r="G2096">
        <v>685</v>
      </c>
      <c r="H2096" s="128" t="s">
        <v>2794</v>
      </c>
      <c r="I2096">
        <v>438</v>
      </c>
      <c r="J2096" s="128" t="s">
        <v>177</v>
      </c>
      <c r="K2096">
        <v>9</v>
      </c>
      <c r="L2096">
        <v>18</v>
      </c>
      <c r="M2096" s="128" t="s">
        <v>357</v>
      </c>
      <c r="N2096" s="128" t="s">
        <v>3876</v>
      </c>
      <c r="O2096">
        <v>3</v>
      </c>
      <c r="P2096" s="128" t="s">
        <v>3877</v>
      </c>
      <c r="Q2096">
        <v>1</v>
      </c>
      <c r="R2096" s="128" t="s">
        <v>28</v>
      </c>
      <c r="S2096">
        <v>4</v>
      </c>
      <c r="T2096" s="128" t="s">
        <v>32</v>
      </c>
      <c r="U2096">
        <v>5.71</v>
      </c>
      <c r="V2096">
        <v>4.26</v>
      </c>
    </row>
    <row r="2097" spans="1:22" x14ac:dyDescent="0.25">
      <c r="A2097" s="128" t="s">
        <v>2857</v>
      </c>
      <c r="B2097">
        <v>15</v>
      </c>
      <c r="C2097">
        <v>9</v>
      </c>
      <c r="D2097">
        <v>12</v>
      </c>
      <c r="E2097" s="128" t="s">
        <v>2442</v>
      </c>
      <c r="F2097" s="128" t="s">
        <v>24</v>
      </c>
      <c r="G2097">
        <v>685</v>
      </c>
      <c r="H2097" s="128" t="s">
        <v>2794</v>
      </c>
      <c r="I2097">
        <v>438</v>
      </c>
      <c r="J2097" s="128" t="s">
        <v>177</v>
      </c>
      <c r="K2097">
        <v>9</v>
      </c>
      <c r="L2097">
        <v>18</v>
      </c>
      <c r="M2097" s="128" t="s">
        <v>357</v>
      </c>
      <c r="N2097" s="128" t="s">
        <v>3876</v>
      </c>
      <c r="O2097">
        <v>3</v>
      </c>
      <c r="P2097" s="128" t="s">
        <v>3877</v>
      </c>
      <c r="Q2097">
        <v>1</v>
      </c>
      <c r="R2097" s="128" t="s">
        <v>28</v>
      </c>
      <c r="S2097">
        <v>6</v>
      </c>
      <c r="T2097" s="128" t="s">
        <v>34</v>
      </c>
      <c r="U2097">
        <v>4.29</v>
      </c>
      <c r="V2097">
        <v>3.05</v>
      </c>
    </row>
    <row r="2098" spans="1:22" x14ac:dyDescent="0.25">
      <c r="A2098" s="128" t="s">
        <v>2858</v>
      </c>
      <c r="B2098">
        <v>15</v>
      </c>
      <c r="C2098">
        <v>9</v>
      </c>
      <c r="D2098">
        <v>12</v>
      </c>
      <c r="E2098" s="128" t="s">
        <v>2442</v>
      </c>
      <c r="F2098" s="128" t="s">
        <v>24</v>
      </c>
      <c r="G2098">
        <v>685</v>
      </c>
      <c r="H2098" s="128" t="s">
        <v>2794</v>
      </c>
      <c r="I2098">
        <v>438</v>
      </c>
      <c r="J2098" s="128" t="s">
        <v>177</v>
      </c>
      <c r="K2098">
        <v>9</v>
      </c>
      <c r="L2098">
        <v>18</v>
      </c>
      <c r="M2098" s="128" t="s">
        <v>357</v>
      </c>
      <c r="N2098" s="128" t="s">
        <v>3876</v>
      </c>
      <c r="O2098">
        <v>3</v>
      </c>
      <c r="P2098" s="128" t="s">
        <v>3877</v>
      </c>
      <c r="Q2098">
        <v>1</v>
      </c>
      <c r="R2098" s="128" t="s">
        <v>28</v>
      </c>
      <c r="S2098">
        <v>2</v>
      </c>
      <c r="T2098" s="128" t="s">
        <v>30</v>
      </c>
      <c r="U2098">
        <v>3.93</v>
      </c>
      <c r="V2098">
        <v>3.54</v>
      </c>
    </row>
    <row r="2099" spans="1:22" x14ac:dyDescent="0.25">
      <c r="A2099" s="128" t="s">
        <v>2859</v>
      </c>
      <c r="B2099">
        <v>15</v>
      </c>
      <c r="C2099">
        <v>9</v>
      </c>
      <c r="D2099">
        <v>12</v>
      </c>
      <c r="E2099" s="128" t="s">
        <v>2442</v>
      </c>
      <c r="F2099" s="128" t="s">
        <v>24</v>
      </c>
      <c r="G2099">
        <v>685</v>
      </c>
      <c r="H2099" s="128" t="s">
        <v>2794</v>
      </c>
      <c r="I2099">
        <v>438</v>
      </c>
      <c r="J2099" s="128" t="s">
        <v>177</v>
      </c>
      <c r="K2099">
        <v>9</v>
      </c>
      <c r="L2099">
        <v>18</v>
      </c>
      <c r="M2099" s="128" t="s">
        <v>357</v>
      </c>
      <c r="N2099" s="128" t="s">
        <v>3876</v>
      </c>
      <c r="O2099">
        <v>3</v>
      </c>
      <c r="P2099" s="128" t="s">
        <v>3877</v>
      </c>
      <c r="Q2099">
        <v>1</v>
      </c>
      <c r="R2099" s="128" t="s">
        <v>28</v>
      </c>
      <c r="S2099">
        <v>5</v>
      </c>
      <c r="T2099" s="128" t="s">
        <v>33</v>
      </c>
      <c r="U2099">
        <v>5.86</v>
      </c>
      <c r="V2099">
        <v>3.82</v>
      </c>
    </row>
    <row r="2100" spans="1:22" x14ac:dyDescent="0.25">
      <c r="A2100" s="128" t="s">
        <v>2860</v>
      </c>
      <c r="B2100">
        <v>15</v>
      </c>
      <c r="C2100">
        <v>9</v>
      </c>
      <c r="D2100">
        <v>12</v>
      </c>
      <c r="E2100" s="128" t="s">
        <v>2442</v>
      </c>
      <c r="F2100" s="128" t="s">
        <v>24</v>
      </c>
      <c r="G2100">
        <v>685</v>
      </c>
      <c r="H2100" s="128" t="s">
        <v>2794</v>
      </c>
      <c r="I2100">
        <v>438</v>
      </c>
      <c r="J2100" s="128" t="s">
        <v>177</v>
      </c>
      <c r="K2100">
        <v>9</v>
      </c>
      <c r="L2100">
        <v>18</v>
      </c>
      <c r="M2100" s="128" t="s">
        <v>357</v>
      </c>
      <c r="N2100" s="128" t="s">
        <v>3876</v>
      </c>
      <c r="O2100">
        <v>3</v>
      </c>
      <c r="P2100" s="128" t="s">
        <v>3877</v>
      </c>
      <c r="Q2100">
        <v>1</v>
      </c>
      <c r="R2100" s="128" t="s">
        <v>28</v>
      </c>
      <c r="S2100">
        <v>1</v>
      </c>
      <c r="T2100" s="128" t="s">
        <v>29</v>
      </c>
      <c r="U2100">
        <v>8.8000000000000007</v>
      </c>
      <c r="V2100">
        <v>4.6500000000000004</v>
      </c>
    </row>
    <row r="2101" spans="1:22" x14ac:dyDescent="0.25">
      <c r="A2101" s="128" t="s">
        <v>2861</v>
      </c>
      <c r="B2101">
        <v>15</v>
      </c>
      <c r="C2101">
        <v>9</v>
      </c>
      <c r="D2101">
        <v>12</v>
      </c>
      <c r="E2101" s="128" t="s">
        <v>2442</v>
      </c>
      <c r="F2101" s="128" t="s">
        <v>24</v>
      </c>
      <c r="G2101">
        <v>686</v>
      </c>
      <c r="H2101" s="128" t="s">
        <v>2801</v>
      </c>
      <c r="I2101">
        <v>518</v>
      </c>
      <c r="J2101" s="128" t="s">
        <v>179</v>
      </c>
      <c r="K2101">
        <v>9</v>
      </c>
      <c r="L2101">
        <v>18</v>
      </c>
      <c r="M2101" s="128" t="s">
        <v>357</v>
      </c>
      <c r="N2101" s="128" t="s">
        <v>3876</v>
      </c>
      <c r="O2101">
        <v>3</v>
      </c>
      <c r="P2101" s="128" t="s">
        <v>3877</v>
      </c>
      <c r="Q2101">
        <v>1</v>
      </c>
      <c r="R2101" s="128" t="s">
        <v>28</v>
      </c>
      <c r="S2101">
        <v>3</v>
      </c>
      <c r="T2101" s="128" t="s">
        <v>31</v>
      </c>
      <c r="U2101">
        <v>4.46</v>
      </c>
      <c r="V2101">
        <v>3.3</v>
      </c>
    </row>
    <row r="2102" spans="1:22" x14ac:dyDescent="0.25">
      <c r="A2102" s="128" t="s">
        <v>2862</v>
      </c>
      <c r="B2102">
        <v>15</v>
      </c>
      <c r="C2102">
        <v>9</v>
      </c>
      <c r="D2102">
        <v>12</v>
      </c>
      <c r="E2102" s="128" t="s">
        <v>2442</v>
      </c>
      <c r="F2102" s="128" t="s">
        <v>24</v>
      </c>
      <c r="G2102">
        <v>686</v>
      </c>
      <c r="H2102" s="128" t="s">
        <v>2801</v>
      </c>
      <c r="I2102">
        <v>518</v>
      </c>
      <c r="J2102" s="128" t="s">
        <v>179</v>
      </c>
      <c r="K2102">
        <v>9</v>
      </c>
      <c r="L2102">
        <v>18</v>
      </c>
      <c r="M2102" s="128" t="s">
        <v>357</v>
      </c>
      <c r="N2102" s="128" t="s">
        <v>3876</v>
      </c>
      <c r="O2102">
        <v>3</v>
      </c>
      <c r="P2102" s="128" t="s">
        <v>3877</v>
      </c>
      <c r="Q2102">
        <v>1</v>
      </c>
      <c r="R2102" s="128" t="s">
        <v>28</v>
      </c>
      <c r="S2102">
        <v>4</v>
      </c>
      <c r="T2102" s="128" t="s">
        <v>32</v>
      </c>
      <c r="U2102">
        <v>5.18</v>
      </c>
      <c r="V2102">
        <v>3.91</v>
      </c>
    </row>
    <row r="2103" spans="1:22" x14ac:dyDescent="0.25">
      <c r="A2103" s="128" t="s">
        <v>2863</v>
      </c>
      <c r="B2103">
        <v>15</v>
      </c>
      <c r="C2103">
        <v>9</v>
      </c>
      <c r="D2103">
        <v>12</v>
      </c>
      <c r="E2103" s="128" t="s">
        <v>2442</v>
      </c>
      <c r="F2103" s="128" t="s">
        <v>24</v>
      </c>
      <c r="G2103">
        <v>686</v>
      </c>
      <c r="H2103" s="128" t="s">
        <v>2801</v>
      </c>
      <c r="I2103">
        <v>518</v>
      </c>
      <c r="J2103" s="128" t="s">
        <v>179</v>
      </c>
      <c r="K2103">
        <v>9</v>
      </c>
      <c r="L2103">
        <v>18</v>
      </c>
      <c r="M2103" s="128" t="s">
        <v>357</v>
      </c>
      <c r="N2103" s="128" t="s">
        <v>3876</v>
      </c>
      <c r="O2103">
        <v>3</v>
      </c>
      <c r="P2103" s="128" t="s">
        <v>3877</v>
      </c>
      <c r="Q2103">
        <v>1</v>
      </c>
      <c r="R2103" s="128" t="s">
        <v>28</v>
      </c>
      <c r="S2103">
        <v>6</v>
      </c>
      <c r="T2103" s="128" t="s">
        <v>34</v>
      </c>
      <c r="U2103">
        <v>4.09</v>
      </c>
      <c r="V2103">
        <v>3.14</v>
      </c>
    </row>
    <row r="2104" spans="1:22" x14ac:dyDescent="0.25">
      <c r="A2104" s="128" t="s">
        <v>2864</v>
      </c>
      <c r="B2104">
        <v>15</v>
      </c>
      <c r="C2104">
        <v>9</v>
      </c>
      <c r="D2104">
        <v>12</v>
      </c>
      <c r="E2104" s="128" t="s">
        <v>2442</v>
      </c>
      <c r="F2104" s="128" t="s">
        <v>24</v>
      </c>
      <c r="G2104">
        <v>686</v>
      </c>
      <c r="H2104" s="128" t="s">
        <v>2801</v>
      </c>
      <c r="I2104">
        <v>518</v>
      </c>
      <c r="J2104" s="128" t="s">
        <v>179</v>
      </c>
      <c r="K2104">
        <v>9</v>
      </c>
      <c r="L2104">
        <v>18</v>
      </c>
      <c r="M2104" s="128" t="s">
        <v>357</v>
      </c>
      <c r="N2104" s="128" t="s">
        <v>3876</v>
      </c>
      <c r="O2104">
        <v>3</v>
      </c>
      <c r="P2104" s="128" t="s">
        <v>3877</v>
      </c>
      <c r="Q2104">
        <v>1</v>
      </c>
      <c r="R2104" s="128" t="s">
        <v>28</v>
      </c>
      <c r="S2104">
        <v>2</v>
      </c>
      <c r="T2104" s="128" t="s">
        <v>30</v>
      </c>
      <c r="U2104">
        <v>3.69</v>
      </c>
      <c r="V2104">
        <v>3.58</v>
      </c>
    </row>
    <row r="2105" spans="1:22" x14ac:dyDescent="0.25">
      <c r="A2105" s="128" t="s">
        <v>2865</v>
      </c>
      <c r="B2105">
        <v>15</v>
      </c>
      <c r="C2105">
        <v>9</v>
      </c>
      <c r="D2105">
        <v>12</v>
      </c>
      <c r="E2105" s="128" t="s">
        <v>2442</v>
      </c>
      <c r="F2105" s="128" t="s">
        <v>24</v>
      </c>
      <c r="G2105">
        <v>686</v>
      </c>
      <c r="H2105" s="128" t="s">
        <v>2801</v>
      </c>
      <c r="I2105">
        <v>518</v>
      </c>
      <c r="J2105" s="128" t="s">
        <v>179</v>
      </c>
      <c r="K2105">
        <v>9</v>
      </c>
      <c r="L2105">
        <v>18</v>
      </c>
      <c r="M2105" s="128" t="s">
        <v>357</v>
      </c>
      <c r="N2105" s="128" t="s">
        <v>3876</v>
      </c>
      <c r="O2105">
        <v>3</v>
      </c>
      <c r="P2105" s="128" t="s">
        <v>3877</v>
      </c>
      <c r="Q2105">
        <v>1</v>
      </c>
      <c r="R2105" s="128" t="s">
        <v>28</v>
      </c>
      <c r="S2105">
        <v>5</v>
      </c>
      <c r="T2105" s="128" t="s">
        <v>33</v>
      </c>
      <c r="U2105">
        <v>4.68</v>
      </c>
      <c r="V2105">
        <v>3.63</v>
      </c>
    </row>
    <row r="2106" spans="1:22" x14ac:dyDescent="0.25">
      <c r="A2106" s="128" t="s">
        <v>2866</v>
      </c>
      <c r="B2106">
        <v>15</v>
      </c>
      <c r="C2106">
        <v>9</v>
      </c>
      <c r="D2106">
        <v>12</v>
      </c>
      <c r="E2106" s="128" t="s">
        <v>2442</v>
      </c>
      <c r="F2106" s="128" t="s">
        <v>24</v>
      </c>
      <c r="G2106">
        <v>686</v>
      </c>
      <c r="H2106" s="128" t="s">
        <v>2801</v>
      </c>
      <c r="I2106">
        <v>518</v>
      </c>
      <c r="J2106" s="128" t="s">
        <v>179</v>
      </c>
      <c r="K2106">
        <v>9</v>
      </c>
      <c r="L2106">
        <v>18</v>
      </c>
      <c r="M2106" s="128" t="s">
        <v>357</v>
      </c>
      <c r="N2106" s="128" t="s">
        <v>3876</v>
      </c>
      <c r="O2106">
        <v>3</v>
      </c>
      <c r="P2106" s="128" t="s">
        <v>3877</v>
      </c>
      <c r="Q2106">
        <v>1</v>
      </c>
      <c r="R2106" s="128" t="s">
        <v>28</v>
      </c>
      <c r="S2106">
        <v>1</v>
      </c>
      <c r="T2106" s="128" t="s">
        <v>29</v>
      </c>
      <c r="U2106">
        <v>7.89</v>
      </c>
      <c r="V2106">
        <v>4.6900000000000004</v>
      </c>
    </row>
    <row r="2107" spans="1:22" x14ac:dyDescent="0.25">
      <c r="A2107" s="128" t="s">
        <v>2867</v>
      </c>
      <c r="B2107">
        <v>16</v>
      </c>
      <c r="C2107">
        <v>10</v>
      </c>
      <c r="D2107">
        <v>12</v>
      </c>
      <c r="E2107" s="128" t="s">
        <v>2442</v>
      </c>
      <c r="F2107" s="128" t="s">
        <v>24</v>
      </c>
      <c r="G2107">
        <v>685</v>
      </c>
      <c r="H2107" s="128" t="s">
        <v>2794</v>
      </c>
      <c r="I2107">
        <v>438</v>
      </c>
      <c r="J2107" s="128" t="s">
        <v>177</v>
      </c>
      <c r="K2107">
        <v>9</v>
      </c>
      <c r="L2107">
        <v>18</v>
      </c>
      <c r="M2107" s="128" t="s">
        <v>357</v>
      </c>
      <c r="N2107" s="128" t="s">
        <v>3876</v>
      </c>
      <c r="O2107">
        <v>3</v>
      </c>
      <c r="P2107" s="128" t="s">
        <v>3877</v>
      </c>
      <c r="Q2107">
        <v>1</v>
      </c>
      <c r="R2107" s="128" t="s">
        <v>28</v>
      </c>
      <c r="S2107">
        <v>3</v>
      </c>
      <c r="T2107" s="128" t="s">
        <v>31</v>
      </c>
      <c r="U2107">
        <v>4.84</v>
      </c>
      <c r="V2107">
        <v>3.31</v>
      </c>
    </row>
    <row r="2108" spans="1:22" x14ac:dyDescent="0.25">
      <c r="A2108" s="128" t="s">
        <v>2868</v>
      </c>
      <c r="B2108">
        <v>16</v>
      </c>
      <c r="C2108">
        <v>10</v>
      </c>
      <c r="D2108">
        <v>12</v>
      </c>
      <c r="E2108" s="128" t="s">
        <v>2442</v>
      </c>
      <c r="F2108" s="128" t="s">
        <v>24</v>
      </c>
      <c r="G2108">
        <v>685</v>
      </c>
      <c r="H2108" s="128" t="s">
        <v>2794</v>
      </c>
      <c r="I2108">
        <v>438</v>
      </c>
      <c r="J2108" s="128" t="s">
        <v>177</v>
      </c>
      <c r="K2108">
        <v>9</v>
      </c>
      <c r="L2108">
        <v>18</v>
      </c>
      <c r="M2108" s="128" t="s">
        <v>357</v>
      </c>
      <c r="N2108" s="128" t="s">
        <v>3876</v>
      </c>
      <c r="O2108">
        <v>3</v>
      </c>
      <c r="P2108" s="128" t="s">
        <v>3877</v>
      </c>
      <c r="Q2108">
        <v>1</v>
      </c>
      <c r="R2108" s="128" t="s">
        <v>28</v>
      </c>
      <c r="S2108">
        <v>4</v>
      </c>
      <c r="T2108" s="128" t="s">
        <v>32</v>
      </c>
      <c r="U2108">
        <v>5.71</v>
      </c>
      <c r="V2108">
        <v>4.26</v>
      </c>
    </row>
    <row r="2109" spans="1:22" x14ac:dyDescent="0.25">
      <c r="A2109" s="128" t="s">
        <v>2869</v>
      </c>
      <c r="B2109">
        <v>16</v>
      </c>
      <c r="C2109">
        <v>10</v>
      </c>
      <c r="D2109">
        <v>12</v>
      </c>
      <c r="E2109" s="128" t="s">
        <v>2442</v>
      </c>
      <c r="F2109" s="128" t="s">
        <v>24</v>
      </c>
      <c r="G2109">
        <v>685</v>
      </c>
      <c r="H2109" s="128" t="s">
        <v>2794</v>
      </c>
      <c r="I2109">
        <v>438</v>
      </c>
      <c r="J2109" s="128" t="s">
        <v>177</v>
      </c>
      <c r="K2109">
        <v>9</v>
      </c>
      <c r="L2109">
        <v>18</v>
      </c>
      <c r="M2109" s="128" t="s">
        <v>357</v>
      </c>
      <c r="N2109" s="128" t="s">
        <v>3876</v>
      </c>
      <c r="O2109">
        <v>3</v>
      </c>
      <c r="P2109" s="128" t="s">
        <v>3877</v>
      </c>
      <c r="Q2109">
        <v>1</v>
      </c>
      <c r="R2109" s="128" t="s">
        <v>28</v>
      </c>
      <c r="S2109">
        <v>6</v>
      </c>
      <c r="T2109" s="128" t="s">
        <v>34</v>
      </c>
      <c r="U2109">
        <v>4.29</v>
      </c>
      <c r="V2109">
        <v>3.05</v>
      </c>
    </row>
    <row r="2110" spans="1:22" x14ac:dyDescent="0.25">
      <c r="A2110" s="128" t="s">
        <v>2870</v>
      </c>
      <c r="B2110">
        <v>16</v>
      </c>
      <c r="C2110">
        <v>10</v>
      </c>
      <c r="D2110">
        <v>12</v>
      </c>
      <c r="E2110" s="128" t="s">
        <v>2442</v>
      </c>
      <c r="F2110" s="128" t="s">
        <v>24</v>
      </c>
      <c r="G2110">
        <v>685</v>
      </c>
      <c r="H2110" s="128" t="s">
        <v>2794</v>
      </c>
      <c r="I2110">
        <v>438</v>
      </c>
      <c r="J2110" s="128" t="s">
        <v>177</v>
      </c>
      <c r="K2110">
        <v>9</v>
      </c>
      <c r="L2110">
        <v>18</v>
      </c>
      <c r="M2110" s="128" t="s">
        <v>357</v>
      </c>
      <c r="N2110" s="128" t="s">
        <v>3876</v>
      </c>
      <c r="O2110">
        <v>3</v>
      </c>
      <c r="P2110" s="128" t="s">
        <v>3877</v>
      </c>
      <c r="Q2110">
        <v>1</v>
      </c>
      <c r="R2110" s="128" t="s">
        <v>28</v>
      </c>
      <c r="S2110">
        <v>2</v>
      </c>
      <c r="T2110" s="128" t="s">
        <v>30</v>
      </c>
      <c r="U2110">
        <v>3.93</v>
      </c>
      <c r="V2110">
        <v>3.54</v>
      </c>
    </row>
    <row r="2111" spans="1:22" x14ac:dyDescent="0.25">
      <c r="A2111" s="128" t="s">
        <v>2871</v>
      </c>
      <c r="B2111">
        <v>16</v>
      </c>
      <c r="C2111">
        <v>10</v>
      </c>
      <c r="D2111">
        <v>12</v>
      </c>
      <c r="E2111" s="128" t="s">
        <v>2442</v>
      </c>
      <c r="F2111" s="128" t="s">
        <v>24</v>
      </c>
      <c r="G2111">
        <v>685</v>
      </c>
      <c r="H2111" s="128" t="s">
        <v>2794</v>
      </c>
      <c r="I2111">
        <v>438</v>
      </c>
      <c r="J2111" s="128" t="s">
        <v>177</v>
      </c>
      <c r="K2111">
        <v>9</v>
      </c>
      <c r="L2111">
        <v>18</v>
      </c>
      <c r="M2111" s="128" t="s">
        <v>357</v>
      </c>
      <c r="N2111" s="128" t="s">
        <v>3876</v>
      </c>
      <c r="O2111">
        <v>3</v>
      </c>
      <c r="P2111" s="128" t="s">
        <v>3877</v>
      </c>
      <c r="Q2111">
        <v>1</v>
      </c>
      <c r="R2111" s="128" t="s">
        <v>28</v>
      </c>
      <c r="S2111">
        <v>5</v>
      </c>
      <c r="T2111" s="128" t="s">
        <v>33</v>
      </c>
      <c r="U2111">
        <v>5.86</v>
      </c>
      <c r="V2111">
        <v>3.82</v>
      </c>
    </row>
    <row r="2112" spans="1:22" x14ac:dyDescent="0.25">
      <c r="A2112" s="128" t="s">
        <v>2872</v>
      </c>
      <c r="B2112">
        <v>16</v>
      </c>
      <c r="C2112">
        <v>10</v>
      </c>
      <c r="D2112">
        <v>12</v>
      </c>
      <c r="E2112" s="128" t="s">
        <v>2442</v>
      </c>
      <c r="F2112" s="128" t="s">
        <v>24</v>
      </c>
      <c r="G2112">
        <v>685</v>
      </c>
      <c r="H2112" s="128" t="s">
        <v>2794</v>
      </c>
      <c r="I2112">
        <v>438</v>
      </c>
      <c r="J2112" s="128" t="s">
        <v>177</v>
      </c>
      <c r="K2112">
        <v>9</v>
      </c>
      <c r="L2112">
        <v>18</v>
      </c>
      <c r="M2112" s="128" t="s">
        <v>357</v>
      </c>
      <c r="N2112" s="128" t="s">
        <v>3876</v>
      </c>
      <c r="O2112">
        <v>3</v>
      </c>
      <c r="P2112" s="128" t="s">
        <v>3877</v>
      </c>
      <c r="Q2112">
        <v>1</v>
      </c>
      <c r="R2112" s="128" t="s">
        <v>28</v>
      </c>
      <c r="S2112">
        <v>1</v>
      </c>
      <c r="T2112" s="128" t="s">
        <v>29</v>
      </c>
      <c r="U2112">
        <v>8.8000000000000007</v>
      </c>
      <c r="V2112">
        <v>4.6500000000000004</v>
      </c>
    </row>
    <row r="2113" spans="1:22" x14ac:dyDescent="0.25">
      <c r="A2113" s="128" t="s">
        <v>2873</v>
      </c>
      <c r="B2113">
        <v>16</v>
      </c>
      <c r="C2113">
        <v>10</v>
      </c>
      <c r="D2113">
        <v>12</v>
      </c>
      <c r="E2113" s="128" t="s">
        <v>2442</v>
      </c>
      <c r="F2113" s="128" t="s">
        <v>24</v>
      </c>
      <c r="G2113">
        <v>686</v>
      </c>
      <c r="H2113" s="128" t="s">
        <v>2801</v>
      </c>
      <c r="I2113">
        <v>518</v>
      </c>
      <c r="J2113" s="128" t="s">
        <v>179</v>
      </c>
      <c r="K2113">
        <v>9</v>
      </c>
      <c r="L2113">
        <v>18</v>
      </c>
      <c r="M2113" s="128" t="s">
        <v>357</v>
      </c>
      <c r="N2113" s="128" t="s">
        <v>3876</v>
      </c>
      <c r="O2113">
        <v>3</v>
      </c>
      <c r="P2113" s="128" t="s">
        <v>3877</v>
      </c>
      <c r="Q2113">
        <v>1</v>
      </c>
      <c r="R2113" s="128" t="s">
        <v>28</v>
      </c>
      <c r="S2113">
        <v>3</v>
      </c>
      <c r="T2113" s="128" t="s">
        <v>31</v>
      </c>
      <c r="U2113">
        <v>4.46</v>
      </c>
      <c r="V2113">
        <v>3.3</v>
      </c>
    </row>
    <row r="2114" spans="1:22" x14ac:dyDescent="0.25">
      <c r="A2114" s="128" t="s">
        <v>2874</v>
      </c>
      <c r="B2114">
        <v>16</v>
      </c>
      <c r="C2114">
        <v>10</v>
      </c>
      <c r="D2114">
        <v>12</v>
      </c>
      <c r="E2114" s="128" t="s">
        <v>2442</v>
      </c>
      <c r="F2114" s="128" t="s">
        <v>24</v>
      </c>
      <c r="G2114">
        <v>686</v>
      </c>
      <c r="H2114" s="128" t="s">
        <v>2801</v>
      </c>
      <c r="I2114">
        <v>518</v>
      </c>
      <c r="J2114" s="128" t="s">
        <v>179</v>
      </c>
      <c r="K2114">
        <v>9</v>
      </c>
      <c r="L2114">
        <v>18</v>
      </c>
      <c r="M2114" s="128" t="s">
        <v>357</v>
      </c>
      <c r="N2114" s="128" t="s">
        <v>3876</v>
      </c>
      <c r="O2114">
        <v>3</v>
      </c>
      <c r="P2114" s="128" t="s">
        <v>3877</v>
      </c>
      <c r="Q2114">
        <v>1</v>
      </c>
      <c r="R2114" s="128" t="s">
        <v>28</v>
      </c>
      <c r="S2114">
        <v>4</v>
      </c>
      <c r="T2114" s="128" t="s">
        <v>32</v>
      </c>
      <c r="U2114">
        <v>5.18</v>
      </c>
      <c r="V2114">
        <v>3.91</v>
      </c>
    </row>
    <row r="2115" spans="1:22" x14ac:dyDescent="0.25">
      <c r="A2115" s="128" t="s">
        <v>2875</v>
      </c>
      <c r="B2115">
        <v>16</v>
      </c>
      <c r="C2115">
        <v>10</v>
      </c>
      <c r="D2115">
        <v>12</v>
      </c>
      <c r="E2115" s="128" t="s">
        <v>2442</v>
      </c>
      <c r="F2115" s="128" t="s">
        <v>24</v>
      </c>
      <c r="G2115">
        <v>686</v>
      </c>
      <c r="H2115" s="128" t="s">
        <v>2801</v>
      </c>
      <c r="I2115">
        <v>518</v>
      </c>
      <c r="J2115" s="128" t="s">
        <v>179</v>
      </c>
      <c r="K2115">
        <v>9</v>
      </c>
      <c r="L2115">
        <v>18</v>
      </c>
      <c r="M2115" s="128" t="s">
        <v>357</v>
      </c>
      <c r="N2115" s="128" t="s">
        <v>3876</v>
      </c>
      <c r="O2115">
        <v>3</v>
      </c>
      <c r="P2115" s="128" t="s">
        <v>3877</v>
      </c>
      <c r="Q2115">
        <v>1</v>
      </c>
      <c r="R2115" s="128" t="s">
        <v>28</v>
      </c>
      <c r="S2115">
        <v>6</v>
      </c>
      <c r="T2115" s="128" t="s">
        <v>34</v>
      </c>
      <c r="U2115">
        <v>4.09</v>
      </c>
      <c r="V2115">
        <v>3.14</v>
      </c>
    </row>
    <row r="2116" spans="1:22" x14ac:dyDescent="0.25">
      <c r="A2116" s="128" t="s">
        <v>2876</v>
      </c>
      <c r="B2116">
        <v>16</v>
      </c>
      <c r="C2116">
        <v>10</v>
      </c>
      <c r="D2116">
        <v>12</v>
      </c>
      <c r="E2116" s="128" t="s">
        <v>2442</v>
      </c>
      <c r="F2116" s="128" t="s">
        <v>24</v>
      </c>
      <c r="G2116">
        <v>686</v>
      </c>
      <c r="H2116" s="128" t="s">
        <v>2801</v>
      </c>
      <c r="I2116">
        <v>518</v>
      </c>
      <c r="J2116" s="128" t="s">
        <v>179</v>
      </c>
      <c r="K2116">
        <v>9</v>
      </c>
      <c r="L2116">
        <v>18</v>
      </c>
      <c r="M2116" s="128" t="s">
        <v>357</v>
      </c>
      <c r="N2116" s="128" t="s">
        <v>3876</v>
      </c>
      <c r="O2116">
        <v>3</v>
      </c>
      <c r="P2116" s="128" t="s">
        <v>3877</v>
      </c>
      <c r="Q2116">
        <v>1</v>
      </c>
      <c r="R2116" s="128" t="s">
        <v>28</v>
      </c>
      <c r="S2116">
        <v>2</v>
      </c>
      <c r="T2116" s="128" t="s">
        <v>30</v>
      </c>
      <c r="U2116">
        <v>3.69</v>
      </c>
      <c r="V2116">
        <v>3.58</v>
      </c>
    </row>
    <row r="2117" spans="1:22" x14ac:dyDescent="0.25">
      <c r="A2117" s="128" t="s">
        <v>2877</v>
      </c>
      <c r="B2117">
        <v>16</v>
      </c>
      <c r="C2117">
        <v>10</v>
      </c>
      <c r="D2117">
        <v>12</v>
      </c>
      <c r="E2117" s="128" t="s">
        <v>2442</v>
      </c>
      <c r="F2117" s="128" t="s">
        <v>24</v>
      </c>
      <c r="G2117">
        <v>686</v>
      </c>
      <c r="H2117" s="128" t="s">
        <v>2801</v>
      </c>
      <c r="I2117">
        <v>518</v>
      </c>
      <c r="J2117" s="128" t="s">
        <v>179</v>
      </c>
      <c r="K2117">
        <v>9</v>
      </c>
      <c r="L2117">
        <v>18</v>
      </c>
      <c r="M2117" s="128" t="s">
        <v>357</v>
      </c>
      <c r="N2117" s="128" t="s">
        <v>3876</v>
      </c>
      <c r="O2117">
        <v>3</v>
      </c>
      <c r="P2117" s="128" t="s">
        <v>3877</v>
      </c>
      <c r="Q2117">
        <v>1</v>
      </c>
      <c r="R2117" s="128" t="s">
        <v>28</v>
      </c>
      <c r="S2117">
        <v>5</v>
      </c>
      <c r="T2117" s="128" t="s">
        <v>33</v>
      </c>
      <c r="U2117">
        <v>4.68</v>
      </c>
      <c r="V2117">
        <v>3.63</v>
      </c>
    </row>
    <row r="2118" spans="1:22" x14ac:dyDescent="0.25">
      <c r="A2118" s="128" t="s">
        <v>2878</v>
      </c>
      <c r="B2118">
        <v>16</v>
      </c>
      <c r="C2118">
        <v>10</v>
      </c>
      <c r="D2118">
        <v>12</v>
      </c>
      <c r="E2118" s="128" t="s">
        <v>2442</v>
      </c>
      <c r="F2118" s="128" t="s">
        <v>24</v>
      </c>
      <c r="G2118">
        <v>686</v>
      </c>
      <c r="H2118" s="128" t="s">
        <v>2801</v>
      </c>
      <c r="I2118">
        <v>518</v>
      </c>
      <c r="J2118" s="128" t="s">
        <v>179</v>
      </c>
      <c r="K2118">
        <v>9</v>
      </c>
      <c r="L2118">
        <v>18</v>
      </c>
      <c r="M2118" s="128" t="s">
        <v>357</v>
      </c>
      <c r="N2118" s="128" t="s">
        <v>3876</v>
      </c>
      <c r="O2118">
        <v>3</v>
      </c>
      <c r="P2118" s="128" t="s">
        <v>3877</v>
      </c>
      <c r="Q2118">
        <v>1</v>
      </c>
      <c r="R2118" s="128" t="s">
        <v>28</v>
      </c>
      <c r="S2118">
        <v>1</v>
      </c>
      <c r="T2118" s="128" t="s">
        <v>29</v>
      </c>
      <c r="U2118">
        <v>7.89</v>
      </c>
      <c r="V2118">
        <v>4.6900000000000004</v>
      </c>
    </row>
    <row r="2119" spans="1:22" x14ac:dyDescent="0.25">
      <c r="A2119" s="128" t="s">
        <v>2879</v>
      </c>
      <c r="B2119">
        <v>17</v>
      </c>
      <c r="C2119">
        <v>11</v>
      </c>
      <c r="D2119">
        <v>12</v>
      </c>
      <c r="E2119" s="128" t="s">
        <v>2442</v>
      </c>
      <c r="F2119" s="128" t="s">
        <v>24</v>
      </c>
      <c r="G2119">
        <v>685</v>
      </c>
      <c r="H2119" s="128" t="s">
        <v>2794</v>
      </c>
      <c r="I2119">
        <v>438</v>
      </c>
      <c r="J2119" s="128" t="s">
        <v>177</v>
      </c>
      <c r="K2119">
        <v>9</v>
      </c>
      <c r="L2119">
        <v>18</v>
      </c>
      <c r="M2119" s="128" t="s">
        <v>357</v>
      </c>
      <c r="N2119" s="128" t="s">
        <v>3876</v>
      </c>
      <c r="O2119">
        <v>3</v>
      </c>
      <c r="P2119" s="128" t="s">
        <v>3877</v>
      </c>
      <c r="Q2119">
        <v>1</v>
      </c>
      <c r="R2119" s="128" t="s">
        <v>28</v>
      </c>
      <c r="S2119">
        <v>3</v>
      </c>
      <c r="T2119" s="128" t="s">
        <v>31</v>
      </c>
      <c r="U2119">
        <v>4.84</v>
      </c>
      <c r="V2119">
        <v>3.31</v>
      </c>
    </row>
    <row r="2120" spans="1:22" x14ac:dyDescent="0.25">
      <c r="A2120" s="128" t="s">
        <v>2880</v>
      </c>
      <c r="B2120">
        <v>17</v>
      </c>
      <c r="C2120">
        <v>11</v>
      </c>
      <c r="D2120">
        <v>12</v>
      </c>
      <c r="E2120" s="128" t="s">
        <v>2442</v>
      </c>
      <c r="F2120" s="128" t="s">
        <v>24</v>
      </c>
      <c r="G2120">
        <v>685</v>
      </c>
      <c r="H2120" s="128" t="s">
        <v>2794</v>
      </c>
      <c r="I2120">
        <v>438</v>
      </c>
      <c r="J2120" s="128" t="s">
        <v>177</v>
      </c>
      <c r="K2120">
        <v>9</v>
      </c>
      <c r="L2120">
        <v>18</v>
      </c>
      <c r="M2120" s="128" t="s">
        <v>357</v>
      </c>
      <c r="N2120" s="128" t="s">
        <v>3876</v>
      </c>
      <c r="O2120">
        <v>3</v>
      </c>
      <c r="P2120" s="128" t="s">
        <v>3877</v>
      </c>
      <c r="Q2120">
        <v>1</v>
      </c>
      <c r="R2120" s="128" t="s">
        <v>28</v>
      </c>
      <c r="S2120">
        <v>4</v>
      </c>
      <c r="T2120" s="128" t="s">
        <v>32</v>
      </c>
      <c r="U2120">
        <v>5.71</v>
      </c>
      <c r="V2120">
        <v>4.26</v>
      </c>
    </row>
    <row r="2121" spans="1:22" x14ac:dyDescent="0.25">
      <c r="A2121" s="128" t="s">
        <v>2881</v>
      </c>
      <c r="B2121">
        <v>17</v>
      </c>
      <c r="C2121">
        <v>11</v>
      </c>
      <c r="D2121">
        <v>12</v>
      </c>
      <c r="E2121" s="128" t="s">
        <v>2442</v>
      </c>
      <c r="F2121" s="128" t="s">
        <v>24</v>
      </c>
      <c r="G2121">
        <v>685</v>
      </c>
      <c r="H2121" s="128" t="s">
        <v>2794</v>
      </c>
      <c r="I2121">
        <v>438</v>
      </c>
      <c r="J2121" s="128" t="s">
        <v>177</v>
      </c>
      <c r="K2121">
        <v>9</v>
      </c>
      <c r="L2121">
        <v>18</v>
      </c>
      <c r="M2121" s="128" t="s">
        <v>357</v>
      </c>
      <c r="N2121" s="128" t="s">
        <v>3876</v>
      </c>
      <c r="O2121">
        <v>3</v>
      </c>
      <c r="P2121" s="128" t="s">
        <v>3877</v>
      </c>
      <c r="Q2121">
        <v>1</v>
      </c>
      <c r="R2121" s="128" t="s">
        <v>28</v>
      </c>
      <c r="S2121">
        <v>6</v>
      </c>
      <c r="T2121" s="128" t="s">
        <v>34</v>
      </c>
      <c r="U2121">
        <v>4.29</v>
      </c>
      <c r="V2121">
        <v>3.05</v>
      </c>
    </row>
    <row r="2122" spans="1:22" x14ac:dyDescent="0.25">
      <c r="A2122" s="128" t="s">
        <v>2882</v>
      </c>
      <c r="B2122">
        <v>17</v>
      </c>
      <c r="C2122">
        <v>11</v>
      </c>
      <c r="D2122">
        <v>12</v>
      </c>
      <c r="E2122" s="128" t="s">
        <v>2442</v>
      </c>
      <c r="F2122" s="128" t="s">
        <v>24</v>
      </c>
      <c r="G2122">
        <v>685</v>
      </c>
      <c r="H2122" s="128" t="s">
        <v>2794</v>
      </c>
      <c r="I2122">
        <v>438</v>
      </c>
      <c r="J2122" s="128" t="s">
        <v>177</v>
      </c>
      <c r="K2122">
        <v>9</v>
      </c>
      <c r="L2122">
        <v>18</v>
      </c>
      <c r="M2122" s="128" t="s">
        <v>357</v>
      </c>
      <c r="N2122" s="128" t="s">
        <v>3876</v>
      </c>
      <c r="O2122">
        <v>3</v>
      </c>
      <c r="P2122" s="128" t="s">
        <v>3877</v>
      </c>
      <c r="Q2122">
        <v>1</v>
      </c>
      <c r="R2122" s="128" t="s">
        <v>28</v>
      </c>
      <c r="S2122">
        <v>2</v>
      </c>
      <c r="T2122" s="128" t="s">
        <v>30</v>
      </c>
      <c r="U2122">
        <v>3.93</v>
      </c>
      <c r="V2122">
        <v>3.54</v>
      </c>
    </row>
    <row r="2123" spans="1:22" x14ac:dyDescent="0.25">
      <c r="A2123" s="128" t="s">
        <v>2883</v>
      </c>
      <c r="B2123">
        <v>17</v>
      </c>
      <c r="C2123">
        <v>11</v>
      </c>
      <c r="D2123">
        <v>12</v>
      </c>
      <c r="E2123" s="128" t="s">
        <v>2442</v>
      </c>
      <c r="F2123" s="128" t="s">
        <v>24</v>
      </c>
      <c r="G2123">
        <v>685</v>
      </c>
      <c r="H2123" s="128" t="s">
        <v>2794</v>
      </c>
      <c r="I2123">
        <v>438</v>
      </c>
      <c r="J2123" s="128" t="s">
        <v>177</v>
      </c>
      <c r="K2123">
        <v>9</v>
      </c>
      <c r="L2123">
        <v>18</v>
      </c>
      <c r="M2123" s="128" t="s">
        <v>357</v>
      </c>
      <c r="N2123" s="128" t="s">
        <v>3876</v>
      </c>
      <c r="O2123">
        <v>3</v>
      </c>
      <c r="P2123" s="128" t="s">
        <v>3877</v>
      </c>
      <c r="Q2123">
        <v>1</v>
      </c>
      <c r="R2123" s="128" t="s">
        <v>28</v>
      </c>
      <c r="S2123">
        <v>5</v>
      </c>
      <c r="T2123" s="128" t="s">
        <v>33</v>
      </c>
      <c r="U2123">
        <v>5.86</v>
      </c>
      <c r="V2123">
        <v>3.82</v>
      </c>
    </row>
    <row r="2124" spans="1:22" x14ac:dyDescent="0.25">
      <c r="A2124" s="128" t="s">
        <v>2884</v>
      </c>
      <c r="B2124">
        <v>17</v>
      </c>
      <c r="C2124">
        <v>11</v>
      </c>
      <c r="D2124">
        <v>12</v>
      </c>
      <c r="E2124" s="128" t="s">
        <v>2442</v>
      </c>
      <c r="F2124" s="128" t="s">
        <v>24</v>
      </c>
      <c r="G2124">
        <v>685</v>
      </c>
      <c r="H2124" s="128" t="s">
        <v>2794</v>
      </c>
      <c r="I2124">
        <v>438</v>
      </c>
      <c r="J2124" s="128" t="s">
        <v>177</v>
      </c>
      <c r="K2124">
        <v>9</v>
      </c>
      <c r="L2124">
        <v>18</v>
      </c>
      <c r="M2124" s="128" t="s">
        <v>357</v>
      </c>
      <c r="N2124" s="128" t="s">
        <v>3876</v>
      </c>
      <c r="O2124">
        <v>3</v>
      </c>
      <c r="P2124" s="128" t="s">
        <v>3877</v>
      </c>
      <c r="Q2124">
        <v>1</v>
      </c>
      <c r="R2124" s="128" t="s">
        <v>28</v>
      </c>
      <c r="S2124">
        <v>1</v>
      </c>
      <c r="T2124" s="128" t="s">
        <v>29</v>
      </c>
      <c r="U2124">
        <v>8.8000000000000007</v>
      </c>
      <c r="V2124">
        <v>4.6500000000000004</v>
      </c>
    </row>
    <row r="2125" spans="1:22" x14ac:dyDescent="0.25">
      <c r="A2125" s="128" t="s">
        <v>2885</v>
      </c>
      <c r="B2125">
        <v>17</v>
      </c>
      <c r="C2125">
        <v>11</v>
      </c>
      <c r="D2125">
        <v>12</v>
      </c>
      <c r="E2125" s="128" t="s">
        <v>2442</v>
      </c>
      <c r="F2125" s="128" t="s">
        <v>24</v>
      </c>
      <c r="G2125">
        <v>686</v>
      </c>
      <c r="H2125" s="128" t="s">
        <v>2801</v>
      </c>
      <c r="I2125">
        <v>518</v>
      </c>
      <c r="J2125" s="128" t="s">
        <v>179</v>
      </c>
      <c r="K2125">
        <v>9</v>
      </c>
      <c r="L2125">
        <v>18</v>
      </c>
      <c r="M2125" s="128" t="s">
        <v>357</v>
      </c>
      <c r="N2125" s="128" t="s">
        <v>3876</v>
      </c>
      <c r="O2125">
        <v>3</v>
      </c>
      <c r="P2125" s="128" t="s">
        <v>3877</v>
      </c>
      <c r="Q2125">
        <v>1</v>
      </c>
      <c r="R2125" s="128" t="s">
        <v>28</v>
      </c>
      <c r="S2125">
        <v>3</v>
      </c>
      <c r="T2125" s="128" t="s">
        <v>31</v>
      </c>
      <c r="U2125">
        <v>4.46</v>
      </c>
      <c r="V2125">
        <v>3.3</v>
      </c>
    </row>
    <row r="2126" spans="1:22" x14ac:dyDescent="0.25">
      <c r="A2126" s="128" t="s">
        <v>2886</v>
      </c>
      <c r="B2126">
        <v>17</v>
      </c>
      <c r="C2126">
        <v>11</v>
      </c>
      <c r="D2126">
        <v>12</v>
      </c>
      <c r="E2126" s="128" t="s">
        <v>2442</v>
      </c>
      <c r="F2126" s="128" t="s">
        <v>24</v>
      </c>
      <c r="G2126">
        <v>686</v>
      </c>
      <c r="H2126" s="128" t="s">
        <v>2801</v>
      </c>
      <c r="I2126">
        <v>518</v>
      </c>
      <c r="J2126" s="128" t="s">
        <v>179</v>
      </c>
      <c r="K2126">
        <v>9</v>
      </c>
      <c r="L2126">
        <v>18</v>
      </c>
      <c r="M2126" s="128" t="s">
        <v>357</v>
      </c>
      <c r="N2126" s="128" t="s">
        <v>3876</v>
      </c>
      <c r="O2126">
        <v>3</v>
      </c>
      <c r="P2126" s="128" t="s">
        <v>3877</v>
      </c>
      <c r="Q2126">
        <v>1</v>
      </c>
      <c r="R2126" s="128" t="s">
        <v>28</v>
      </c>
      <c r="S2126">
        <v>4</v>
      </c>
      <c r="T2126" s="128" t="s">
        <v>32</v>
      </c>
      <c r="U2126">
        <v>5.18</v>
      </c>
      <c r="V2126">
        <v>3.91</v>
      </c>
    </row>
    <row r="2127" spans="1:22" x14ac:dyDescent="0.25">
      <c r="A2127" s="128" t="s">
        <v>2887</v>
      </c>
      <c r="B2127">
        <v>17</v>
      </c>
      <c r="C2127">
        <v>11</v>
      </c>
      <c r="D2127">
        <v>12</v>
      </c>
      <c r="E2127" s="128" t="s">
        <v>2442</v>
      </c>
      <c r="F2127" s="128" t="s">
        <v>24</v>
      </c>
      <c r="G2127">
        <v>686</v>
      </c>
      <c r="H2127" s="128" t="s">
        <v>2801</v>
      </c>
      <c r="I2127">
        <v>518</v>
      </c>
      <c r="J2127" s="128" t="s">
        <v>179</v>
      </c>
      <c r="K2127">
        <v>9</v>
      </c>
      <c r="L2127">
        <v>18</v>
      </c>
      <c r="M2127" s="128" t="s">
        <v>357</v>
      </c>
      <c r="N2127" s="128" t="s">
        <v>3876</v>
      </c>
      <c r="O2127">
        <v>3</v>
      </c>
      <c r="P2127" s="128" t="s">
        <v>3877</v>
      </c>
      <c r="Q2127">
        <v>1</v>
      </c>
      <c r="R2127" s="128" t="s">
        <v>28</v>
      </c>
      <c r="S2127">
        <v>6</v>
      </c>
      <c r="T2127" s="128" t="s">
        <v>34</v>
      </c>
      <c r="U2127">
        <v>4.09</v>
      </c>
      <c r="V2127">
        <v>3.14</v>
      </c>
    </row>
    <row r="2128" spans="1:22" x14ac:dyDescent="0.25">
      <c r="A2128" s="128" t="s">
        <v>2888</v>
      </c>
      <c r="B2128">
        <v>17</v>
      </c>
      <c r="C2128">
        <v>11</v>
      </c>
      <c r="D2128">
        <v>12</v>
      </c>
      <c r="E2128" s="128" t="s">
        <v>2442</v>
      </c>
      <c r="F2128" s="128" t="s">
        <v>24</v>
      </c>
      <c r="G2128">
        <v>686</v>
      </c>
      <c r="H2128" s="128" t="s">
        <v>2801</v>
      </c>
      <c r="I2128">
        <v>518</v>
      </c>
      <c r="J2128" s="128" t="s">
        <v>179</v>
      </c>
      <c r="K2128">
        <v>9</v>
      </c>
      <c r="L2128">
        <v>18</v>
      </c>
      <c r="M2128" s="128" t="s">
        <v>357</v>
      </c>
      <c r="N2128" s="128" t="s">
        <v>3876</v>
      </c>
      <c r="O2128">
        <v>3</v>
      </c>
      <c r="P2128" s="128" t="s">
        <v>3877</v>
      </c>
      <c r="Q2128">
        <v>1</v>
      </c>
      <c r="R2128" s="128" t="s">
        <v>28</v>
      </c>
      <c r="S2128">
        <v>2</v>
      </c>
      <c r="T2128" s="128" t="s">
        <v>30</v>
      </c>
      <c r="U2128">
        <v>3.69</v>
      </c>
      <c r="V2128">
        <v>3.58</v>
      </c>
    </row>
    <row r="2129" spans="1:22" x14ac:dyDescent="0.25">
      <c r="A2129" s="128" t="s">
        <v>2889</v>
      </c>
      <c r="B2129">
        <v>17</v>
      </c>
      <c r="C2129">
        <v>11</v>
      </c>
      <c r="D2129">
        <v>12</v>
      </c>
      <c r="E2129" s="128" t="s">
        <v>2442</v>
      </c>
      <c r="F2129" s="128" t="s">
        <v>24</v>
      </c>
      <c r="G2129">
        <v>686</v>
      </c>
      <c r="H2129" s="128" t="s">
        <v>2801</v>
      </c>
      <c r="I2129">
        <v>518</v>
      </c>
      <c r="J2129" s="128" t="s">
        <v>179</v>
      </c>
      <c r="K2129">
        <v>9</v>
      </c>
      <c r="L2129">
        <v>18</v>
      </c>
      <c r="M2129" s="128" t="s">
        <v>357</v>
      </c>
      <c r="N2129" s="128" t="s">
        <v>3876</v>
      </c>
      <c r="O2129">
        <v>3</v>
      </c>
      <c r="P2129" s="128" t="s">
        <v>3877</v>
      </c>
      <c r="Q2129">
        <v>1</v>
      </c>
      <c r="R2129" s="128" t="s">
        <v>28</v>
      </c>
      <c r="S2129">
        <v>5</v>
      </c>
      <c r="T2129" s="128" t="s">
        <v>33</v>
      </c>
      <c r="U2129">
        <v>4.68</v>
      </c>
      <c r="V2129">
        <v>3.63</v>
      </c>
    </row>
    <row r="2130" spans="1:22" x14ac:dyDescent="0.25">
      <c r="A2130" s="128" t="s">
        <v>2890</v>
      </c>
      <c r="B2130">
        <v>17</v>
      </c>
      <c r="C2130">
        <v>11</v>
      </c>
      <c r="D2130">
        <v>12</v>
      </c>
      <c r="E2130" s="128" t="s">
        <v>2442</v>
      </c>
      <c r="F2130" s="128" t="s">
        <v>24</v>
      </c>
      <c r="G2130">
        <v>686</v>
      </c>
      <c r="H2130" s="128" t="s">
        <v>2801</v>
      </c>
      <c r="I2130">
        <v>518</v>
      </c>
      <c r="J2130" s="128" t="s">
        <v>179</v>
      </c>
      <c r="K2130">
        <v>9</v>
      </c>
      <c r="L2130">
        <v>18</v>
      </c>
      <c r="M2130" s="128" t="s">
        <v>357</v>
      </c>
      <c r="N2130" s="128" t="s">
        <v>3876</v>
      </c>
      <c r="O2130">
        <v>3</v>
      </c>
      <c r="P2130" s="128" t="s">
        <v>3877</v>
      </c>
      <c r="Q2130">
        <v>1</v>
      </c>
      <c r="R2130" s="128" t="s">
        <v>28</v>
      </c>
      <c r="S2130">
        <v>1</v>
      </c>
      <c r="T2130" s="128" t="s">
        <v>29</v>
      </c>
      <c r="U2130">
        <v>7.89</v>
      </c>
      <c r="V2130">
        <v>4.6900000000000004</v>
      </c>
    </row>
    <row r="2131" spans="1:22" x14ac:dyDescent="0.25">
      <c r="A2131" s="128" t="s">
        <v>2891</v>
      </c>
      <c r="B2131">
        <v>18</v>
      </c>
      <c r="C2131">
        <v>12</v>
      </c>
      <c r="D2131">
        <v>12</v>
      </c>
      <c r="E2131" s="128" t="s">
        <v>2442</v>
      </c>
      <c r="F2131" s="128" t="s">
        <v>24</v>
      </c>
      <c r="G2131">
        <v>685</v>
      </c>
      <c r="H2131" s="128" t="s">
        <v>2794</v>
      </c>
      <c r="I2131">
        <v>438</v>
      </c>
      <c r="J2131" s="128" t="s">
        <v>177</v>
      </c>
      <c r="K2131">
        <v>9</v>
      </c>
      <c r="L2131">
        <v>18</v>
      </c>
      <c r="M2131" s="128" t="s">
        <v>357</v>
      </c>
      <c r="N2131" s="128" t="s">
        <v>3876</v>
      </c>
      <c r="O2131">
        <v>3</v>
      </c>
      <c r="P2131" s="128" t="s">
        <v>3877</v>
      </c>
      <c r="Q2131">
        <v>1</v>
      </c>
      <c r="R2131" s="128" t="s">
        <v>28</v>
      </c>
      <c r="S2131">
        <v>3</v>
      </c>
      <c r="T2131" s="128" t="s">
        <v>31</v>
      </c>
      <c r="U2131">
        <v>4.84</v>
      </c>
      <c r="V2131">
        <v>3.31</v>
      </c>
    </row>
    <row r="2132" spans="1:22" x14ac:dyDescent="0.25">
      <c r="A2132" s="128" t="s">
        <v>2892</v>
      </c>
      <c r="B2132">
        <v>18</v>
      </c>
      <c r="C2132">
        <v>12</v>
      </c>
      <c r="D2132">
        <v>12</v>
      </c>
      <c r="E2132" s="128" t="s">
        <v>2442</v>
      </c>
      <c r="F2132" s="128" t="s">
        <v>24</v>
      </c>
      <c r="G2132">
        <v>685</v>
      </c>
      <c r="H2132" s="128" t="s">
        <v>2794</v>
      </c>
      <c r="I2132">
        <v>438</v>
      </c>
      <c r="J2132" s="128" t="s">
        <v>177</v>
      </c>
      <c r="K2132">
        <v>9</v>
      </c>
      <c r="L2132">
        <v>18</v>
      </c>
      <c r="M2132" s="128" t="s">
        <v>357</v>
      </c>
      <c r="N2132" s="128" t="s">
        <v>3876</v>
      </c>
      <c r="O2132">
        <v>3</v>
      </c>
      <c r="P2132" s="128" t="s">
        <v>3877</v>
      </c>
      <c r="Q2132">
        <v>1</v>
      </c>
      <c r="R2132" s="128" t="s">
        <v>28</v>
      </c>
      <c r="S2132">
        <v>4</v>
      </c>
      <c r="T2132" s="128" t="s">
        <v>32</v>
      </c>
      <c r="U2132">
        <v>5.71</v>
      </c>
      <c r="V2132">
        <v>4.26</v>
      </c>
    </row>
    <row r="2133" spans="1:22" x14ac:dyDescent="0.25">
      <c r="A2133" s="128" t="s">
        <v>2893</v>
      </c>
      <c r="B2133">
        <v>18</v>
      </c>
      <c r="C2133">
        <v>12</v>
      </c>
      <c r="D2133">
        <v>12</v>
      </c>
      <c r="E2133" s="128" t="s">
        <v>2442</v>
      </c>
      <c r="F2133" s="128" t="s">
        <v>24</v>
      </c>
      <c r="G2133">
        <v>685</v>
      </c>
      <c r="H2133" s="128" t="s">
        <v>2794</v>
      </c>
      <c r="I2133">
        <v>438</v>
      </c>
      <c r="J2133" s="128" t="s">
        <v>177</v>
      </c>
      <c r="K2133">
        <v>9</v>
      </c>
      <c r="L2133">
        <v>18</v>
      </c>
      <c r="M2133" s="128" t="s">
        <v>357</v>
      </c>
      <c r="N2133" s="128" t="s">
        <v>3876</v>
      </c>
      <c r="O2133">
        <v>3</v>
      </c>
      <c r="P2133" s="128" t="s">
        <v>3877</v>
      </c>
      <c r="Q2133">
        <v>1</v>
      </c>
      <c r="R2133" s="128" t="s">
        <v>28</v>
      </c>
      <c r="S2133">
        <v>6</v>
      </c>
      <c r="T2133" s="128" t="s">
        <v>34</v>
      </c>
      <c r="U2133">
        <v>4.29</v>
      </c>
      <c r="V2133">
        <v>3.05</v>
      </c>
    </row>
    <row r="2134" spans="1:22" x14ac:dyDescent="0.25">
      <c r="A2134" s="128" t="s">
        <v>2894</v>
      </c>
      <c r="B2134">
        <v>18</v>
      </c>
      <c r="C2134">
        <v>12</v>
      </c>
      <c r="D2134">
        <v>12</v>
      </c>
      <c r="E2134" s="128" t="s">
        <v>2442</v>
      </c>
      <c r="F2134" s="128" t="s">
        <v>24</v>
      </c>
      <c r="G2134">
        <v>685</v>
      </c>
      <c r="H2134" s="128" t="s">
        <v>2794</v>
      </c>
      <c r="I2134">
        <v>438</v>
      </c>
      <c r="J2134" s="128" t="s">
        <v>177</v>
      </c>
      <c r="K2134">
        <v>9</v>
      </c>
      <c r="L2134">
        <v>18</v>
      </c>
      <c r="M2134" s="128" t="s">
        <v>357</v>
      </c>
      <c r="N2134" s="128" t="s">
        <v>3876</v>
      </c>
      <c r="O2134">
        <v>3</v>
      </c>
      <c r="P2134" s="128" t="s">
        <v>3877</v>
      </c>
      <c r="Q2134">
        <v>1</v>
      </c>
      <c r="R2134" s="128" t="s">
        <v>28</v>
      </c>
      <c r="S2134">
        <v>2</v>
      </c>
      <c r="T2134" s="128" t="s">
        <v>30</v>
      </c>
      <c r="U2134">
        <v>3.93</v>
      </c>
      <c r="V2134">
        <v>3.54</v>
      </c>
    </row>
    <row r="2135" spans="1:22" x14ac:dyDescent="0.25">
      <c r="A2135" s="128" t="s">
        <v>2895</v>
      </c>
      <c r="B2135">
        <v>18</v>
      </c>
      <c r="C2135">
        <v>12</v>
      </c>
      <c r="D2135">
        <v>12</v>
      </c>
      <c r="E2135" s="128" t="s">
        <v>2442</v>
      </c>
      <c r="F2135" s="128" t="s">
        <v>24</v>
      </c>
      <c r="G2135">
        <v>685</v>
      </c>
      <c r="H2135" s="128" t="s">
        <v>2794</v>
      </c>
      <c r="I2135">
        <v>438</v>
      </c>
      <c r="J2135" s="128" t="s">
        <v>177</v>
      </c>
      <c r="K2135">
        <v>9</v>
      </c>
      <c r="L2135">
        <v>18</v>
      </c>
      <c r="M2135" s="128" t="s">
        <v>357</v>
      </c>
      <c r="N2135" s="128" t="s">
        <v>3876</v>
      </c>
      <c r="O2135">
        <v>3</v>
      </c>
      <c r="P2135" s="128" t="s">
        <v>3877</v>
      </c>
      <c r="Q2135">
        <v>1</v>
      </c>
      <c r="R2135" s="128" t="s">
        <v>28</v>
      </c>
      <c r="S2135">
        <v>5</v>
      </c>
      <c r="T2135" s="128" t="s">
        <v>33</v>
      </c>
      <c r="U2135">
        <v>5.86</v>
      </c>
      <c r="V2135">
        <v>3.82</v>
      </c>
    </row>
    <row r="2136" spans="1:22" x14ac:dyDescent="0.25">
      <c r="A2136" s="128" t="s">
        <v>2896</v>
      </c>
      <c r="B2136">
        <v>18</v>
      </c>
      <c r="C2136">
        <v>12</v>
      </c>
      <c r="D2136">
        <v>12</v>
      </c>
      <c r="E2136" s="128" t="s">
        <v>2442</v>
      </c>
      <c r="F2136" s="128" t="s">
        <v>24</v>
      </c>
      <c r="G2136">
        <v>685</v>
      </c>
      <c r="H2136" s="128" t="s">
        <v>2794</v>
      </c>
      <c r="I2136">
        <v>438</v>
      </c>
      <c r="J2136" s="128" t="s">
        <v>177</v>
      </c>
      <c r="K2136">
        <v>9</v>
      </c>
      <c r="L2136">
        <v>18</v>
      </c>
      <c r="M2136" s="128" t="s">
        <v>357</v>
      </c>
      <c r="N2136" s="128" t="s">
        <v>3876</v>
      </c>
      <c r="O2136">
        <v>3</v>
      </c>
      <c r="P2136" s="128" t="s">
        <v>3877</v>
      </c>
      <c r="Q2136">
        <v>1</v>
      </c>
      <c r="R2136" s="128" t="s">
        <v>28</v>
      </c>
      <c r="S2136">
        <v>1</v>
      </c>
      <c r="T2136" s="128" t="s">
        <v>29</v>
      </c>
      <c r="U2136">
        <v>8.8000000000000007</v>
      </c>
      <c r="V2136">
        <v>4.6500000000000004</v>
      </c>
    </row>
    <row r="2137" spans="1:22" x14ac:dyDescent="0.25">
      <c r="A2137" s="128" t="s">
        <v>2897</v>
      </c>
      <c r="B2137">
        <v>18</v>
      </c>
      <c r="C2137">
        <v>12</v>
      </c>
      <c r="D2137">
        <v>12</v>
      </c>
      <c r="E2137" s="128" t="s">
        <v>2442</v>
      </c>
      <c r="F2137" s="128" t="s">
        <v>24</v>
      </c>
      <c r="G2137">
        <v>686</v>
      </c>
      <c r="H2137" s="128" t="s">
        <v>2801</v>
      </c>
      <c r="I2137">
        <v>518</v>
      </c>
      <c r="J2137" s="128" t="s">
        <v>179</v>
      </c>
      <c r="K2137">
        <v>9</v>
      </c>
      <c r="L2137">
        <v>18</v>
      </c>
      <c r="M2137" s="128" t="s">
        <v>357</v>
      </c>
      <c r="N2137" s="128" t="s">
        <v>3876</v>
      </c>
      <c r="O2137">
        <v>3</v>
      </c>
      <c r="P2137" s="128" t="s">
        <v>3877</v>
      </c>
      <c r="Q2137">
        <v>1</v>
      </c>
      <c r="R2137" s="128" t="s">
        <v>28</v>
      </c>
      <c r="S2137">
        <v>3</v>
      </c>
      <c r="T2137" s="128" t="s">
        <v>31</v>
      </c>
      <c r="U2137">
        <v>4.46</v>
      </c>
      <c r="V2137">
        <v>3.3</v>
      </c>
    </row>
    <row r="2138" spans="1:22" x14ac:dyDescent="0.25">
      <c r="A2138" s="128" t="s">
        <v>2898</v>
      </c>
      <c r="B2138">
        <v>18</v>
      </c>
      <c r="C2138">
        <v>12</v>
      </c>
      <c r="D2138">
        <v>12</v>
      </c>
      <c r="E2138" s="128" t="s">
        <v>2442</v>
      </c>
      <c r="F2138" s="128" t="s">
        <v>24</v>
      </c>
      <c r="G2138">
        <v>686</v>
      </c>
      <c r="H2138" s="128" t="s">
        <v>2801</v>
      </c>
      <c r="I2138">
        <v>518</v>
      </c>
      <c r="J2138" s="128" t="s">
        <v>179</v>
      </c>
      <c r="K2138">
        <v>9</v>
      </c>
      <c r="L2138">
        <v>18</v>
      </c>
      <c r="M2138" s="128" t="s">
        <v>357</v>
      </c>
      <c r="N2138" s="128" t="s">
        <v>3876</v>
      </c>
      <c r="O2138">
        <v>3</v>
      </c>
      <c r="P2138" s="128" t="s">
        <v>3877</v>
      </c>
      <c r="Q2138">
        <v>1</v>
      </c>
      <c r="R2138" s="128" t="s">
        <v>28</v>
      </c>
      <c r="S2138">
        <v>4</v>
      </c>
      <c r="T2138" s="128" t="s">
        <v>32</v>
      </c>
      <c r="U2138">
        <v>5.18</v>
      </c>
      <c r="V2138">
        <v>3.91</v>
      </c>
    </row>
    <row r="2139" spans="1:22" x14ac:dyDescent="0.25">
      <c r="A2139" s="128" t="s">
        <v>2899</v>
      </c>
      <c r="B2139">
        <v>18</v>
      </c>
      <c r="C2139">
        <v>12</v>
      </c>
      <c r="D2139">
        <v>12</v>
      </c>
      <c r="E2139" s="128" t="s">
        <v>2442</v>
      </c>
      <c r="F2139" s="128" t="s">
        <v>24</v>
      </c>
      <c r="G2139">
        <v>686</v>
      </c>
      <c r="H2139" s="128" t="s">
        <v>2801</v>
      </c>
      <c r="I2139">
        <v>518</v>
      </c>
      <c r="J2139" s="128" t="s">
        <v>179</v>
      </c>
      <c r="K2139">
        <v>9</v>
      </c>
      <c r="L2139">
        <v>18</v>
      </c>
      <c r="M2139" s="128" t="s">
        <v>357</v>
      </c>
      <c r="N2139" s="128" t="s">
        <v>3876</v>
      </c>
      <c r="O2139">
        <v>3</v>
      </c>
      <c r="P2139" s="128" t="s">
        <v>3877</v>
      </c>
      <c r="Q2139">
        <v>1</v>
      </c>
      <c r="R2139" s="128" t="s">
        <v>28</v>
      </c>
      <c r="S2139">
        <v>6</v>
      </c>
      <c r="T2139" s="128" t="s">
        <v>34</v>
      </c>
      <c r="U2139">
        <v>4.09</v>
      </c>
      <c r="V2139">
        <v>3.14</v>
      </c>
    </row>
    <row r="2140" spans="1:22" x14ac:dyDescent="0.25">
      <c r="A2140" s="128" t="s">
        <v>2900</v>
      </c>
      <c r="B2140">
        <v>18</v>
      </c>
      <c r="C2140">
        <v>12</v>
      </c>
      <c r="D2140">
        <v>12</v>
      </c>
      <c r="E2140" s="128" t="s">
        <v>2442</v>
      </c>
      <c r="F2140" s="128" t="s">
        <v>24</v>
      </c>
      <c r="G2140">
        <v>686</v>
      </c>
      <c r="H2140" s="128" t="s">
        <v>2801</v>
      </c>
      <c r="I2140">
        <v>518</v>
      </c>
      <c r="J2140" s="128" t="s">
        <v>179</v>
      </c>
      <c r="K2140">
        <v>9</v>
      </c>
      <c r="L2140">
        <v>18</v>
      </c>
      <c r="M2140" s="128" t="s">
        <v>357</v>
      </c>
      <c r="N2140" s="128" t="s">
        <v>3876</v>
      </c>
      <c r="O2140">
        <v>3</v>
      </c>
      <c r="P2140" s="128" t="s">
        <v>3877</v>
      </c>
      <c r="Q2140">
        <v>1</v>
      </c>
      <c r="R2140" s="128" t="s">
        <v>28</v>
      </c>
      <c r="S2140">
        <v>2</v>
      </c>
      <c r="T2140" s="128" t="s">
        <v>30</v>
      </c>
      <c r="U2140">
        <v>3.69</v>
      </c>
      <c r="V2140">
        <v>3.58</v>
      </c>
    </row>
    <row r="2141" spans="1:22" x14ac:dyDescent="0.25">
      <c r="A2141" s="128" t="s">
        <v>2901</v>
      </c>
      <c r="B2141">
        <v>18</v>
      </c>
      <c r="C2141">
        <v>12</v>
      </c>
      <c r="D2141">
        <v>12</v>
      </c>
      <c r="E2141" s="128" t="s">
        <v>2442</v>
      </c>
      <c r="F2141" s="128" t="s">
        <v>24</v>
      </c>
      <c r="G2141">
        <v>686</v>
      </c>
      <c r="H2141" s="128" t="s">
        <v>2801</v>
      </c>
      <c r="I2141">
        <v>518</v>
      </c>
      <c r="J2141" s="128" t="s">
        <v>179</v>
      </c>
      <c r="K2141">
        <v>9</v>
      </c>
      <c r="L2141">
        <v>18</v>
      </c>
      <c r="M2141" s="128" t="s">
        <v>357</v>
      </c>
      <c r="N2141" s="128" t="s">
        <v>3876</v>
      </c>
      <c r="O2141">
        <v>3</v>
      </c>
      <c r="P2141" s="128" t="s">
        <v>3877</v>
      </c>
      <c r="Q2141">
        <v>1</v>
      </c>
      <c r="R2141" s="128" t="s">
        <v>28</v>
      </c>
      <c r="S2141">
        <v>5</v>
      </c>
      <c r="T2141" s="128" t="s">
        <v>33</v>
      </c>
      <c r="U2141">
        <v>4.68</v>
      </c>
      <c r="V2141">
        <v>3.63</v>
      </c>
    </row>
    <row r="2142" spans="1:22" x14ac:dyDescent="0.25">
      <c r="A2142" s="128" t="s">
        <v>2902</v>
      </c>
      <c r="B2142">
        <v>18</v>
      </c>
      <c r="C2142">
        <v>12</v>
      </c>
      <c r="D2142">
        <v>12</v>
      </c>
      <c r="E2142" s="128" t="s">
        <v>2442</v>
      </c>
      <c r="F2142" s="128" t="s">
        <v>24</v>
      </c>
      <c r="G2142">
        <v>686</v>
      </c>
      <c r="H2142" s="128" t="s">
        <v>2801</v>
      </c>
      <c r="I2142">
        <v>518</v>
      </c>
      <c r="J2142" s="128" t="s">
        <v>179</v>
      </c>
      <c r="K2142">
        <v>9</v>
      </c>
      <c r="L2142">
        <v>18</v>
      </c>
      <c r="M2142" s="128" t="s">
        <v>357</v>
      </c>
      <c r="N2142" s="128" t="s">
        <v>3876</v>
      </c>
      <c r="O2142">
        <v>3</v>
      </c>
      <c r="P2142" s="128" t="s">
        <v>3877</v>
      </c>
      <c r="Q2142">
        <v>1</v>
      </c>
      <c r="R2142" s="128" t="s">
        <v>28</v>
      </c>
      <c r="S2142">
        <v>1</v>
      </c>
      <c r="T2142" s="128" t="s">
        <v>29</v>
      </c>
      <c r="U2142">
        <v>7.89</v>
      </c>
      <c r="V2142">
        <v>4.6900000000000004</v>
      </c>
    </row>
    <row r="2143" spans="1:22" x14ac:dyDescent="0.25">
      <c r="A2143" s="128" t="s">
        <v>2903</v>
      </c>
      <c r="B2143">
        <v>9</v>
      </c>
      <c r="C2143">
        <v>3</v>
      </c>
      <c r="D2143">
        <v>12</v>
      </c>
      <c r="E2143" s="128" t="s">
        <v>2442</v>
      </c>
      <c r="F2143" s="128" t="s">
        <v>24</v>
      </c>
      <c r="G2143">
        <v>685</v>
      </c>
      <c r="H2143" s="128" t="s">
        <v>2794</v>
      </c>
      <c r="I2143">
        <v>438</v>
      </c>
      <c r="J2143" s="128" t="s">
        <v>177</v>
      </c>
      <c r="K2143">
        <v>9</v>
      </c>
      <c r="L2143">
        <v>18</v>
      </c>
      <c r="M2143" s="128" t="s">
        <v>357</v>
      </c>
      <c r="N2143" s="128" t="s">
        <v>3876</v>
      </c>
      <c r="O2143">
        <v>3</v>
      </c>
      <c r="P2143" s="128" t="s">
        <v>3877</v>
      </c>
      <c r="Q2143">
        <v>1</v>
      </c>
      <c r="R2143" s="128" t="s">
        <v>28</v>
      </c>
      <c r="S2143">
        <v>3</v>
      </c>
      <c r="T2143" s="128" t="s">
        <v>31</v>
      </c>
      <c r="U2143">
        <v>4.84</v>
      </c>
      <c r="V2143">
        <v>3.31</v>
      </c>
    </row>
    <row r="2144" spans="1:22" x14ac:dyDescent="0.25">
      <c r="A2144" s="128" t="s">
        <v>2904</v>
      </c>
      <c r="B2144">
        <v>9</v>
      </c>
      <c r="C2144">
        <v>3</v>
      </c>
      <c r="D2144">
        <v>12</v>
      </c>
      <c r="E2144" s="128" t="s">
        <v>2442</v>
      </c>
      <c r="F2144" s="128" t="s">
        <v>24</v>
      </c>
      <c r="G2144">
        <v>685</v>
      </c>
      <c r="H2144" s="128" t="s">
        <v>2794</v>
      </c>
      <c r="I2144">
        <v>438</v>
      </c>
      <c r="J2144" s="128" t="s">
        <v>177</v>
      </c>
      <c r="K2144">
        <v>9</v>
      </c>
      <c r="L2144">
        <v>18</v>
      </c>
      <c r="M2144" s="128" t="s">
        <v>357</v>
      </c>
      <c r="N2144" s="128" t="s">
        <v>3876</v>
      </c>
      <c r="O2144">
        <v>3</v>
      </c>
      <c r="P2144" s="128" t="s">
        <v>3877</v>
      </c>
      <c r="Q2144">
        <v>1</v>
      </c>
      <c r="R2144" s="128" t="s">
        <v>28</v>
      </c>
      <c r="S2144">
        <v>4</v>
      </c>
      <c r="T2144" s="128" t="s">
        <v>32</v>
      </c>
      <c r="U2144">
        <v>5.71</v>
      </c>
      <c r="V2144">
        <v>4.26</v>
      </c>
    </row>
    <row r="2145" spans="1:22" x14ac:dyDescent="0.25">
      <c r="A2145" s="128" t="s">
        <v>2905</v>
      </c>
      <c r="B2145">
        <v>9</v>
      </c>
      <c r="C2145">
        <v>3</v>
      </c>
      <c r="D2145">
        <v>12</v>
      </c>
      <c r="E2145" s="128" t="s">
        <v>2442</v>
      </c>
      <c r="F2145" s="128" t="s">
        <v>24</v>
      </c>
      <c r="G2145">
        <v>685</v>
      </c>
      <c r="H2145" s="128" t="s">
        <v>2794</v>
      </c>
      <c r="I2145">
        <v>438</v>
      </c>
      <c r="J2145" s="128" t="s">
        <v>177</v>
      </c>
      <c r="K2145">
        <v>9</v>
      </c>
      <c r="L2145">
        <v>18</v>
      </c>
      <c r="M2145" s="128" t="s">
        <v>357</v>
      </c>
      <c r="N2145" s="128" t="s">
        <v>3876</v>
      </c>
      <c r="O2145">
        <v>3</v>
      </c>
      <c r="P2145" s="128" t="s">
        <v>3877</v>
      </c>
      <c r="Q2145">
        <v>1</v>
      </c>
      <c r="R2145" s="128" t="s">
        <v>28</v>
      </c>
      <c r="S2145">
        <v>6</v>
      </c>
      <c r="T2145" s="128" t="s">
        <v>34</v>
      </c>
      <c r="U2145">
        <v>4.29</v>
      </c>
      <c r="V2145">
        <v>3.05</v>
      </c>
    </row>
    <row r="2146" spans="1:22" x14ac:dyDescent="0.25">
      <c r="A2146" s="128" t="s">
        <v>2906</v>
      </c>
      <c r="B2146">
        <v>9</v>
      </c>
      <c r="C2146">
        <v>3</v>
      </c>
      <c r="D2146">
        <v>12</v>
      </c>
      <c r="E2146" s="128" t="s">
        <v>2442</v>
      </c>
      <c r="F2146" s="128" t="s">
        <v>24</v>
      </c>
      <c r="G2146">
        <v>685</v>
      </c>
      <c r="H2146" s="128" t="s">
        <v>2794</v>
      </c>
      <c r="I2146">
        <v>438</v>
      </c>
      <c r="J2146" s="128" t="s">
        <v>177</v>
      </c>
      <c r="K2146">
        <v>9</v>
      </c>
      <c r="L2146">
        <v>18</v>
      </c>
      <c r="M2146" s="128" t="s">
        <v>357</v>
      </c>
      <c r="N2146" s="128" t="s">
        <v>3876</v>
      </c>
      <c r="O2146">
        <v>3</v>
      </c>
      <c r="P2146" s="128" t="s">
        <v>3877</v>
      </c>
      <c r="Q2146">
        <v>1</v>
      </c>
      <c r="R2146" s="128" t="s">
        <v>28</v>
      </c>
      <c r="S2146">
        <v>2</v>
      </c>
      <c r="T2146" s="128" t="s">
        <v>30</v>
      </c>
      <c r="U2146">
        <v>3.93</v>
      </c>
      <c r="V2146">
        <v>3.54</v>
      </c>
    </row>
    <row r="2147" spans="1:22" x14ac:dyDescent="0.25">
      <c r="A2147" s="128" t="s">
        <v>2907</v>
      </c>
      <c r="B2147">
        <v>9</v>
      </c>
      <c r="C2147">
        <v>3</v>
      </c>
      <c r="D2147">
        <v>12</v>
      </c>
      <c r="E2147" s="128" t="s">
        <v>2442</v>
      </c>
      <c r="F2147" s="128" t="s">
        <v>24</v>
      </c>
      <c r="G2147">
        <v>685</v>
      </c>
      <c r="H2147" s="128" t="s">
        <v>2794</v>
      </c>
      <c r="I2147">
        <v>438</v>
      </c>
      <c r="J2147" s="128" t="s">
        <v>177</v>
      </c>
      <c r="K2147">
        <v>9</v>
      </c>
      <c r="L2147">
        <v>18</v>
      </c>
      <c r="M2147" s="128" t="s">
        <v>357</v>
      </c>
      <c r="N2147" s="128" t="s">
        <v>3876</v>
      </c>
      <c r="O2147">
        <v>3</v>
      </c>
      <c r="P2147" s="128" t="s">
        <v>3877</v>
      </c>
      <c r="Q2147">
        <v>1</v>
      </c>
      <c r="R2147" s="128" t="s">
        <v>28</v>
      </c>
      <c r="S2147">
        <v>5</v>
      </c>
      <c r="T2147" s="128" t="s">
        <v>33</v>
      </c>
      <c r="U2147">
        <v>5.86</v>
      </c>
      <c r="V2147">
        <v>3.82</v>
      </c>
    </row>
    <row r="2148" spans="1:22" x14ac:dyDescent="0.25">
      <c r="A2148" s="128" t="s">
        <v>2908</v>
      </c>
      <c r="B2148">
        <v>9</v>
      </c>
      <c r="C2148">
        <v>3</v>
      </c>
      <c r="D2148">
        <v>12</v>
      </c>
      <c r="E2148" s="128" t="s">
        <v>2442</v>
      </c>
      <c r="F2148" s="128" t="s">
        <v>24</v>
      </c>
      <c r="G2148">
        <v>685</v>
      </c>
      <c r="H2148" s="128" t="s">
        <v>2794</v>
      </c>
      <c r="I2148">
        <v>438</v>
      </c>
      <c r="J2148" s="128" t="s">
        <v>177</v>
      </c>
      <c r="K2148">
        <v>9</v>
      </c>
      <c r="L2148">
        <v>18</v>
      </c>
      <c r="M2148" s="128" t="s">
        <v>357</v>
      </c>
      <c r="N2148" s="128" t="s">
        <v>3876</v>
      </c>
      <c r="O2148">
        <v>3</v>
      </c>
      <c r="P2148" s="128" t="s">
        <v>3877</v>
      </c>
      <c r="Q2148">
        <v>1</v>
      </c>
      <c r="R2148" s="128" t="s">
        <v>28</v>
      </c>
      <c r="S2148">
        <v>1</v>
      </c>
      <c r="T2148" s="128" t="s">
        <v>29</v>
      </c>
      <c r="U2148">
        <v>8.8000000000000007</v>
      </c>
      <c r="V2148">
        <v>4.6500000000000004</v>
      </c>
    </row>
    <row r="2149" spans="1:22" x14ac:dyDescent="0.25">
      <c r="A2149" s="128" t="s">
        <v>2909</v>
      </c>
      <c r="B2149">
        <v>9</v>
      </c>
      <c r="C2149">
        <v>3</v>
      </c>
      <c r="D2149">
        <v>12</v>
      </c>
      <c r="E2149" s="128" t="s">
        <v>2442</v>
      </c>
      <c r="F2149" s="128" t="s">
        <v>24</v>
      </c>
      <c r="G2149">
        <v>686</v>
      </c>
      <c r="H2149" s="128" t="s">
        <v>2801</v>
      </c>
      <c r="I2149">
        <v>518</v>
      </c>
      <c r="J2149" s="128" t="s">
        <v>179</v>
      </c>
      <c r="K2149">
        <v>9</v>
      </c>
      <c r="L2149">
        <v>18</v>
      </c>
      <c r="M2149" s="128" t="s">
        <v>357</v>
      </c>
      <c r="N2149" s="128" t="s">
        <v>3876</v>
      </c>
      <c r="O2149">
        <v>3</v>
      </c>
      <c r="P2149" s="128" t="s">
        <v>3877</v>
      </c>
      <c r="Q2149">
        <v>1</v>
      </c>
      <c r="R2149" s="128" t="s">
        <v>28</v>
      </c>
      <c r="S2149">
        <v>3</v>
      </c>
      <c r="T2149" s="128" t="s">
        <v>31</v>
      </c>
      <c r="U2149">
        <v>4.46</v>
      </c>
      <c r="V2149">
        <v>3.3</v>
      </c>
    </row>
    <row r="2150" spans="1:22" x14ac:dyDescent="0.25">
      <c r="A2150" s="128" t="s">
        <v>2910</v>
      </c>
      <c r="B2150">
        <v>9</v>
      </c>
      <c r="C2150">
        <v>3</v>
      </c>
      <c r="D2150">
        <v>12</v>
      </c>
      <c r="E2150" s="128" t="s">
        <v>2442</v>
      </c>
      <c r="F2150" s="128" t="s">
        <v>24</v>
      </c>
      <c r="G2150">
        <v>686</v>
      </c>
      <c r="H2150" s="128" t="s">
        <v>2801</v>
      </c>
      <c r="I2150">
        <v>518</v>
      </c>
      <c r="J2150" s="128" t="s">
        <v>179</v>
      </c>
      <c r="K2150">
        <v>9</v>
      </c>
      <c r="L2150">
        <v>18</v>
      </c>
      <c r="M2150" s="128" t="s">
        <v>357</v>
      </c>
      <c r="N2150" s="128" t="s">
        <v>3876</v>
      </c>
      <c r="O2150">
        <v>3</v>
      </c>
      <c r="P2150" s="128" t="s">
        <v>3877</v>
      </c>
      <c r="Q2150">
        <v>1</v>
      </c>
      <c r="R2150" s="128" t="s">
        <v>28</v>
      </c>
      <c r="S2150">
        <v>4</v>
      </c>
      <c r="T2150" s="128" t="s">
        <v>32</v>
      </c>
      <c r="U2150">
        <v>5.18</v>
      </c>
      <c r="V2150">
        <v>3.91</v>
      </c>
    </row>
    <row r="2151" spans="1:22" x14ac:dyDescent="0.25">
      <c r="A2151" s="128" t="s">
        <v>2911</v>
      </c>
      <c r="B2151">
        <v>9</v>
      </c>
      <c r="C2151">
        <v>3</v>
      </c>
      <c r="D2151">
        <v>12</v>
      </c>
      <c r="E2151" s="128" t="s">
        <v>2442</v>
      </c>
      <c r="F2151" s="128" t="s">
        <v>24</v>
      </c>
      <c r="G2151">
        <v>686</v>
      </c>
      <c r="H2151" s="128" t="s">
        <v>2801</v>
      </c>
      <c r="I2151">
        <v>518</v>
      </c>
      <c r="J2151" s="128" t="s">
        <v>179</v>
      </c>
      <c r="K2151">
        <v>9</v>
      </c>
      <c r="L2151">
        <v>18</v>
      </c>
      <c r="M2151" s="128" t="s">
        <v>357</v>
      </c>
      <c r="N2151" s="128" t="s">
        <v>3876</v>
      </c>
      <c r="O2151">
        <v>3</v>
      </c>
      <c r="P2151" s="128" t="s">
        <v>3877</v>
      </c>
      <c r="Q2151">
        <v>1</v>
      </c>
      <c r="R2151" s="128" t="s">
        <v>28</v>
      </c>
      <c r="S2151">
        <v>6</v>
      </c>
      <c r="T2151" s="128" t="s">
        <v>34</v>
      </c>
      <c r="U2151">
        <v>4.09</v>
      </c>
      <c r="V2151">
        <v>3.14</v>
      </c>
    </row>
    <row r="2152" spans="1:22" x14ac:dyDescent="0.25">
      <c r="A2152" s="128" t="s">
        <v>2912</v>
      </c>
      <c r="B2152">
        <v>9</v>
      </c>
      <c r="C2152">
        <v>3</v>
      </c>
      <c r="D2152">
        <v>12</v>
      </c>
      <c r="E2152" s="128" t="s">
        <v>2442</v>
      </c>
      <c r="F2152" s="128" t="s">
        <v>24</v>
      </c>
      <c r="G2152">
        <v>686</v>
      </c>
      <c r="H2152" s="128" t="s">
        <v>2801</v>
      </c>
      <c r="I2152">
        <v>518</v>
      </c>
      <c r="J2152" s="128" t="s">
        <v>179</v>
      </c>
      <c r="K2152">
        <v>9</v>
      </c>
      <c r="L2152">
        <v>18</v>
      </c>
      <c r="M2152" s="128" t="s">
        <v>357</v>
      </c>
      <c r="N2152" s="128" t="s">
        <v>3876</v>
      </c>
      <c r="O2152">
        <v>3</v>
      </c>
      <c r="P2152" s="128" t="s">
        <v>3877</v>
      </c>
      <c r="Q2152">
        <v>1</v>
      </c>
      <c r="R2152" s="128" t="s">
        <v>28</v>
      </c>
      <c r="S2152">
        <v>2</v>
      </c>
      <c r="T2152" s="128" t="s">
        <v>30</v>
      </c>
      <c r="U2152">
        <v>3.69</v>
      </c>
      <c r="V2152">
        <v>3.58</v>
      </c>
    </row>
    <row r="2153" spans="1:22" x14ac:dyDescent="0.25">
      <c r="A2153" s="128" t="s">
        <v>2913</v>
      </c>
      <c r="B2153">
        <v>9</v>
      </c>
      <c r="C2153">
        <v>3</v>
      </c>
      <c r="D2153">
        <v>12</v>
      </c>
      <c r="E2153" s="128" t="s">
        <v>2442</v>
      </c>
      <c r="F2153" s="128" t="s">
        <v>24</v>
      </c>
      <c r="G2153">
        <v>686</v>
      </c>
      <c r="H2153" s="128" t="s">
        <v>2801</v>
      </c>
      <c r="I2153">
        <v>518</v>
      </c>
      <c r="J2153" s="128" t="s">
        <v>179</v>
      </c>
      <c r="K2153">
        <v>9</v>
      </c>
      <c r="L2153">
        <v>18</v>
      </c>
      <c r="M2153" s="128" t="s">
        <v>357</v>
      </c>
      <c r="N2153" s="128" t="s">
        <v>3876</v>
      </c>
      <c r="O2153">
        <v>3</v>
      </c>
      <c r="P2153" s="128" t="s">
        <v>3877</v>
      </c>
      <c r="Q2153">
        <v>1</v>
      </c>
      <c r="R2153" s="128" t="s">
        <v>28</v>
      </c>
      <c r="S2153">
        <v>5</v>
      </c>
      <c r="T2153" s="128" t="s">
        <v>33</v>
      </c>
      <c r="U2153">
        <v>4.68</v>
      </c>
      <c r="V2153">
        <v>3.63</v>
      </c>
    </row>
    <row r="2154" spans="1:22" x14ac:dyDescent="0.25">
      <c r="A2154" s="128" t="s">
        <v>2914</v>
      </c>
      <c r="B2154">
        <v>9</v>
      </c>
      <c r="C2154">
        <v>3</v>
      </c>
      <c r="D2154">
        <v>12</v>
      </c>
      <c r="E2154" s="128" t="s">
        <v>2442</v>
      </c>
      <c r="F2154" s="128" t="s">
        <v>24</v>
      </c>
      <c r="G2154">
        <v>686</v>
      </c>
      <c r="H2154" s="128" t="s">
        <v>2801</v>
      </c>
      <c r="I2154">
        <v>518</v>
      </c>
      <c r="J2154" s="128" t="s">
        <v>179</v>
      </c>
      <c r="K2154">
        <v>9</v>
      </c>
      <c r="L2154">
        <v>18</v>
      </c>
      <c r="M2154" s="128" t="s">
        <v>357</v>
      </c>
      <c r="N2154" s="128" t="s">
        <v>3876</v>
      </c>
      <c r="O2154">
        <v>3</v>
      </c>
      <c r="P2154" s="128" t="s">
        <v>3877</v>
      </c>
      <c r="Q2154">
        <v>1</v>
      </c>
      <c r="R2154" s="128" t="s">
        <v>28</v>
      </c>
      <c r="S2154">
        <v>1</v>
      </c>
      <c r="T2154" s="128" t="s">
        <v>29</v>
      </c>
      <c r="U2154">
        <v>7.89</v>
      </c>
      <c r="V2154">
        <v>4.6900000000000004</v>
      </c>
    </row>
    <row r="2155" spans="1:22" x14ac:dyDescent="0.25">
      <c r="A2155" s="128" t="s">
        <v>3803</v>
      </c>
      <c r="B2155">
        <v>10</v>
      </c>
      <c r="C2155">
        <v>4</v>
      </c>
      <c r="D2155">
        <v>12</v>
      </c>
      <c r="E2155" s="128" t="s">
        <v>2446</v>
      </c>
      <c r="F2155" s="128" t="s">
        <v>24</v>
      </c>
      <c r="G2155">
        <v>687</v>
      </c>
      <c r="H2155" s="128" t="s">
        <v>2915</v>
      </c>
      <c r="I2155">
        <v>520</v>
      </c>
      <c r="J2155" s="128" t="s">
        <v>3302</v>
      </c>
      <c r="K2155">
        <v>9</v>
      </c>
      <c r="L2155">
        <v>12</v>
      </c>
      <c r="M2155" s="128" t="s">
        <v>357</v>
      </c>
      <c r="N2155" s="128" t="s">
        <v>3876</v>
      </c>
      <c r="O2155">
        <v>3</v>
      </c>
      <c r="P2155" s="128" t="s">
        <v>3877</v>
      </c>
      <c r="Q2155">
        <v>1</v>
      </c>
      <c r="R2155" s="128" t="s">
        <v>28</v>
      </c>
      <c r="S2155">
        <v>3</v>
      </c>
      <c r="T2155" s="128" t="s">
        <v>31</v>
      </c>
      <c r="U2155">
        <v>4.07</v>
      </c>
      <c r="V2155">
        <v>3.15</v>
      </c>
    </row>
    <row r="2156" spans="1:22" x14ac:dyDescent="0.25">
      <c r="A2156" s="128" t="s">
        <v>3804</v>
      </c>
      <c r="B2156">
        <v>10</v>
      </c>
      <c r="C2156">
        <v>4</v>
      </c>
      <c r="D2156">
        <v>12</v>
      </c>
      <c r="E2156" s="128" t="s">
        <v>2446</v>
      </c>
      <c r="F2156" s="128" t="s">
        <v>24</v>
      </c>
      <c r="G2156">
        <v>687</v>
      </c>
      <c r="H2156" s="128" t="s">
        <v>2915</v>
      </c>
      <c r="I2156">
        <v>520</v>
      </c>
      <c r="J2156" s="128" t="s">
        <v>3302</v>
      </c>
      <c r="K2156">
        <v>9</v>
      </c>
      <c r="L2156">
        <v>12</v>
      </c>
      <c r="M2156" s="128" t="s">
        <v>357</v>
      </c>
      <c r="N2156" s="128" t="s">
        <v>3876</v>
      </c>
      <c r="O2156">
        <v>3</v>
      </c>
      <c r="P2156" s="128" t="s">
        <v>3877</v>
      </c>
      <c r="Q2156">
        <v>1</v>
      </c>
      <c r="R2156" s="128" t="s">
        <v>28</v>
      </c>
      <c r="S2156">
        <v>4</v>
      </c>
      <c r="T2156" s="128" t="s">
        <v>32</v>
      </c>
      <c r="U2156">
        <v>4.62</v>
      </c>
      <c r="V2156">
        <v>3.91</v>
      </c>
    </row>
    <row r="2157" spans="1:22" x14ac:dyDescent="0.25">
      <c r="A2157" s="128" t="s">
        <v>3805</v>
      </c>
      <c r="B2157">
        <v>10</v>
      </c>
      <c r="C2157">
        <v>4</v>
      </c>
      <c r="D2157">
        <v>12</v>
      </c>
      <c r="E2157" s="128" t="s">
        <v>2446</v>
      </c>
      <c r="F2157" s="128" t="s">
        <v>24</v>
      </c>
      <c r="G2157">
        <v>687</v>
      </c>
      <c r="H2157" s="128" t="s">
        <v>2915</v>
      </c>
      <c r="I2157">
        <v>520</v>
      </c>
      <c r="J2157" s="128" t="s">
        <v>3302</v>
      </c>
      <c r="K2157">
        <v>9</v>
      </c>
      <c r="L2157">
        <v>12</v>
      </c>
      <c r="M2157" s="128" t="s">
        <v>357</v>
      </c>
      <c r="N2157" s="128" t="s">
        <v>3876</v>
      </c>
      <c r="O2157">
        <v>3</v>
      </c>
      <c r="P2157" s="128" t="s">
        <v>3877</v>
      </c>
      <c r="Q2157">
        <v>1</v>
      </c>
      <c r="R2157" s="128" t="s">
        <v>28</v>
      </c>
      <c r="S2157">
        <v>6</v>
      </c>
      <c r="T2157" s="128" t="s">
        <v>34</v>
      </c>
      <c r="U2157">
        <v>3.81</v>
      </c>
      <c r="V2157">
        <v>2.94</v>
      </c>
    </row>
    <row r="2158" spans="1:22" x14ac:dyDescent="0.25">
      <c r="A2158" s="128" t="s">
        <v>3806</v>
      </c>
      <c r="B2158">
        <v>10</v>
      </c>
      <c r="C2158">
        <v>4</v>
      </c>
      <c r="D2158">
        <v>12</v>
      </c>
      <c r="E2158" s="128" t="s">
        <v>2446</v>
      </c>
      <c r="F2158" s="128" t="s">
        <v>24</v>
      </c>
      <c r="G2158">
        <v>687</v>
      </c>
      <c r="H2158" s="128" t="s">
        <v>2915</v>
      </c>
      <c r="I2158">
        <v>520</v>
      </c>
      <c r="J2158" s="128" t="s">
        <v>3302</v>
      </c>
      <c r="K2158">
        <v>9</v>
      </c>
      <c r="L2158">
        <v>12</v>
      </c>
      <c r="M2158" s="128" t="s">
        <v>357</v>
      </c>
      <c r="N2158" s="128" t="s">
        <v>3876</v>
      </c>
      <c r="O2158">
        <v>3</v>
      </c>
      <c r="P2158" s="128" t="s">
        <v>3877</v>
      </c>
      <c r="Q2158">
        <v>1</v>
      </c>
      <c r="R2158" s="128" t="s">
        <v>28</v>
      </c>
      <c r="S2158">
        <v>2</v>
      </c>
      <c r="T2158" s="128" t="s">
        <v>30</v>
      </c>
      <c r="U2158">
        <v>3.39</v>
      </c>
      <c r="V2158">
        <v>3.42</v>
      </c>
    </row>
    <row r="2159" spans="1:22" x14ac:dyDescent="0.25">
      <c r="A2159" s="128" t="s">
        <v>3807</v>
      </c>
      <c r="B2159">
        <v>10</v>
      </c>
      <c r="C2159">
        <v>4</v>
      </c>
      <c r="D2159">
        <v>12</v>
      </c>
      <c r="E2159" s="128" t="s">
        <v>2446</v>
      </c>
      <c r="F2159" s="128" t="s">
        <v>24</v>
      </c>
      <c r="G2159">
        <v>687</v>
      </c>
      <c r="H2159" s="128" t="s">
        <v>2915</v>
      </c>
      <c r="I2159">
        <v>520</v>
      </c>
      <c r="J2159" s="128" t="s">
        <v>3302</v>
      </c>
      <c r="K2159">
        <v>9</v>
      </c>
      <c r="L2159">
        <v>12</v>
      </c>
      <c r="M2159" s="128" t="s">
        <v>357</v>
      </c>
      <c r="N2159" s="128" t="s">
        <v>3876</v>
      </c>
      <c r="O2159">
        <v>3</v>
      </c>
      <c r="P2159" s="128" t="s">
        <v>3877</v>
      </c>
      <c r="Q2159">
        <v>1</v>
      </c>
      <c r="R2159" s="128" t="s">
        <v>28</v>
      </c>
      <c r="S2159">
        <v>5</v>
      </c>
      <c r="T2159" s="128" t="s">
        <v>33</v>
      </c>
      <c r="U2159">
        <v>5.33</v>
      </c>
      <c r="V2159">
        <v>3.83</v>
      </c>
    </row>
    <row r="2160" spans="1:22" x14ac:dyDescent="0.25">
      <c r="A2160" s="128" t="s">
        <v>3808</v>
      </c>
      <c r="B2160">
        <v>10</v>
      </c>
      <c r="C2160">
        <v>4</v>
      </c>
      <c r="D2160">
        <v>12</v>
      </c>
      <c r="E2160" s="128" t="s">
        <v>2446</v>
      </c>
      <c r="F2160" s="128" t="s">
        <v>24</v>
      </c>
      <c r="G2160">
        <v>687</v>
      </c>
      <c r="H2160" s="128" t="s">
        <v>2915</v>
      </c>
      <c r="I2160">
        <v>520</v>
      </c>
      <c r="J2160" s="128" t="s">
        <v>3302</v>
      </c>
      <c r="K2160">
        <v>9</v>
      </c>
      <c r="L2160">
        <v>12</v>
      </c>
      <c r="M2160" s="128" t="s">
        <v>357</v>
      </c>
      <c r="N2160" s="128" t="s">
        <v>3876</v>
      </c>
      <c r="O2160">
        <v>3</v>
      </c>
      <c r="P2160" s="128" t="s">
        <v>3877</v>
      </c>
      <c r="Q2160">
        <v>1</v>
      </c>
      <c r="R2160" s="128" t="s">
        <v>28</v>
      </c>
      <c r="S2160">
        <v>1</v>
      </c>
      <c r="T2160" s="128" t="s">
        <v>29</v>
      </c>
      <c r="U2160">
        <v>7.39</v>
      </c>
      <c r="V2160">
        <v>4.4800000000000004</v>
      </c>
    </row>
    <row r="2161" spans="1:22" x14ac:dyDescent="0.25">
      <c r="A2161" s="128" t="s">
        <v>3809</v>
      </c>
      <c r="B2161">
        <v>11</v>
      </c>
      <c r="C2161">
        <v>5</v>
      </c>
      <c r="D2161">
        <v>12</v>
      </c>
      <c r="E2161" s="128" t="s">
        <v>2446</v>
      </c>
      <c r="F2161" s="128" t="s">
        <v>24</v>
      </c>
      <c r="G2161">
        <v>687</v>
      </c>
      <c r="H2161" s="128" t="s">
        <v>2915</v>
      </c>
      <c r="I2161">
        <v>520</v>
      </c>
      <c r="J2161" s="128" t="s">
        <v>3302</v>
      </c>
      <c r="K2161">
        <v>9</v>
      </c>
      <c r="L2161">
        <v>12</v>
      </c>
      <c r="M2161" s="128" t="s">
        <v>357</v>
      </c>
      <c r="N2161" s="128" t="s">
        <v>3876</v>
      </c>
      <c r="O2161">
        <v>3</v>
      </c>
      <c r="P2161" s="128" t="s">
        <v>3877</v>
      </c>
      <c r="Q2161">
        <v>1</v>
      </c>
      <c r="R2161" s="128" t="s">
        <v>28</v>
      </c>
      <c r="S2161">
        <v>3</v>
      </c>
      <c r="T2161" s="128" t="s">
        <v>31</v>
      </c>
      <c r="U2161">
        <v>4.07</v>
      </c>
      <c r="V2161">
        <v>3.15</v>
      </c>
    </row>
    <row r="2162" spans="1:22" x14ac:dyDescent="0.25">
      <c r="A2162" s="128" t="s">
        <v>3810</v>
      </c>
      <c r="B2162">
        <v>11</v>
      </c>
      <c r="C2162">
        <v>5</v>
      </c>
      <c r="D2162">
        <v>12</v>
      </c>
      <c r="E2162" s="128" t="s">
        <v>2446</v>
      </c>
      <c r="F2162" s="128" t="s">
        <v>24</v>
      </c>
      <c r="G2162">
        <v>687</v>
      </c>
      <c r="H2162" s="128" t="s">
        <v>2915</v>
      </c>
      <c r="I2162">
        <v>520</v>
      </c>
      <c r="J2162" s="128" t="s">
        <v>3302</v>
      </c>
      <c r="K2162">
        <v>9</v>
      </c>
      <c r="L2162">
        <v>12</v>
      </c>
      <c r="M2162" s="128" t="s">
        <v>357</v>
      </c>
      <c r="N2162" s="128" t="s">
        <v>3876</v>
      </c>
      <c r="O2162">
        <v>3</v>
      </c>
      <c r="P2162" s="128" t="s">
        <v>3877</v>
      </c>
      <c r="Q2162">
        <v>1</v>
      </c>
      <c r="R2162" s="128" t="s">
        <v>28</v>
      </c>
      <c r="S2162">
        <v>4</v>
      </c>
      <c r="T2162" s="128" t="s">
        <v>32</v>
      </c>
      <c r="U2162">
        <v>4.62</v>
      </c>
      <c r="V2162">
        <v>3.91</v>
      </c>
    </row>
    <row r="2163" spans="1:22" x14ac:dyDescent="0.25">
      <c r="A2163" s="128" t="s">
        <v>3811</v>
      </c>
      <c r="B2163">
        <v>11</v>
      </c>
      <c r="C2163">
        <v>5</v>
      </c>
      <c r="D2163">
        <v>12</v>
      </c>
      <c r="E2163" s="128" t="s">
        <v>2446</v>
      </c>
      <c r="F2163" s="128" t="s">
        <v>24</v>
      </c>
      <c r="G2163">
        <v>687</v>
      </c>
      <c r="H2163" s="128" t="s">
        <v>2915</v>
      </c>
      <c r="I2163">
        <v>520</v>
      </c>
      <c r="J2163" s="128" t="s">
        <v>3302</v>
      </c>
      <c r="K2163">
        <v>9</v>
      </c>
      <c r="L2163">
        <v>12</v>
      </c>
      <c r="M2163" s="128" t="s">
        <v>357</v>
      </c>
      <c r="N2163" s="128" t="s">
        <v>3876</v>
      </c>
      <c r="O2163">
        <v>3</v>
      </c>
      <c r="P2163" s="128" t="s">
        <v>3877</v>
      </c>
      <c r="Q2163">
        <v>1</v>
      </c>
      <c r="R2163" s="128" t="s">
        <v>28</v>
      </c>
      <c r="S2163">
        <v>6</v>
      </c>
      <c r="T2163" s="128" t="s">
        <v>34</v>
      </c>
      <c r="U2163">
        <v>3.81</v>
      </c>
      <c r="V2163">
        <v>2.94</v>
      </c>
    </row>
    <row r="2164" spans="1:22" x14ac:dyDescent="0.25">
      <c r="A2164" s="128" t="s">
        <v>3812</v>
      </c>
      <c r="B2164">
        <v>11</v>
      </c>
      <c r="C2164">
        <v>5</v>
      </c>
      <c r="D2164">
        <v>12</v>
      </c>
      <c r="E2164" s="128" t="s">
        <v>2446</v>
      </c>
      <c r="F2164" s="128" t="s">
        <v>24</v>
      </c>
      <c r="G2164">
        <v>687</v>
      </c>
      <c r="H2164" s="128" t="s">
        <v>2915</v>
      </c>
      <c r="I2164">
        <v>520</v>
      </c>
      <c r="J2164" s="128" t="s">
        <v>3302</v>
      </c>
      <c r="K2164">
        <v>9</v>
      </c>
      <c r="L2164">
        <v>12</v>
      </c>
      <c r="M2164" s="128" t="s">
        <v>357</v>
      </c>
      <c r="N2164" s="128" t="s">
        <v>3876</v>
      </c>
      <c r="O2164">
        <v>3</v>
      </c>
      <c r="P2164" s="128" t="s">
        <v>3877</v>
      </c>
      <c r="Q2164">
        <v>1</v>
      </c>
      <c r="R2164" s="128" t="s">
        <v>28</v>
      </c>
      <c r="S2164">
        <v>2</v>
      </c>
      <c r="T2164" s="128" t="s">
        <v>30</v>
      </c>
      <c r="U2164">
        <v>3.39</v>
      </c>
      <c r="V2164">
        <v>3.42</v>
      </c>
    </row>
    <row r="2165" spans="1:22" x14ac:dyDescent="0.25">
      <c r="A2165" s="128" t="s">
        <v>3813</v>
      </c>
      <c r="B2165">
        <v>11</v>
      </c>
      <c r="C2165">
        <v>5</v>
      </c>
      <c r="D2165">
        <v>12</v>
      </c>
      <c r="E2165" s="128" t="s">
        <v>2446</v>
      </c>
      <c r="F2165" s="128" t="s">
        <v>24</v>
      </c>
      <c r="G2165">
        <v>687</v>
      </c>
      <c r="H2165" s="128" t="s">
        <v>2915</v>
      </c>
      <c r="I2165">
        <v>520</v>
      </c>
      <c r="J2165" s="128" t="s">
        <v>3302</v>
      </c>
      <c r="K2165">
        <v>9</v>
      </c>
      <c r="L2165">
        <v>12</v>
      </c>
      <c r="M2165" s="128" t="s">
        <v>357</v>
      </c>
      <c r="N2165" s="128" t="s">
        <v>3876</v>
      </c>
      <c r="O2165">
        <v>3</v>
      </c>
      <c r="P2165" s="128" t="s">
        <v>3877</v>
      </c>
      <c r="Q2165">
        <v>1</v>
      </c>
      <c r="R2165" s="128" t="s">
        <v>28</v>
      </c>
      <c r="S2165">
        <v>5</v>
      </c>
      <c r="T2165" s="128" t="s">
        <v>33</v>
      </c>
      <c r="U2165">
        <v>5.33</v>
      </c>
      <c r="V2165">
        <v>3.83</v>
      </c>
    </row>
    <row r="2166" spans="1:22" x14ac:dyDescent="0.25">
      <c r="A2166" s="128" t="s">
        <v>3814</v>
      </c>
      <c r="B2166">
        <v>11</v>
      </c>
      <c r="C2166">
        <v>5</v>
      </c>
      <c r="D2166">
        <v>12</v>
      </c>
      <c r="E2166" s="128" t="s">
        <v>2446</v>
      </c>
      <c r="F2166" s="128" t="s">
        <v>24</v>
      </c>
      <c r="G2166">
        <v>687</v>
      </c>
      <c r="H2166" s="128" t="s">
        <v>2915</v>
      </c>
      <c r="I2166">
        <v>520</v>
      </c>
      <c r="J2166" s="128" t="s">
        <v>3302</v>
      </c>
      <c r="K2166">
        <v>9</v>
      </c>
      <c r="L2166">
        <v>12</v>
      </c>
      <c r="M2166" s="128" t="s">
        <v>357</v>
      </c>
      <c r="N2166" s="128" t="s">
        <v>3876</v>
      </c>
      <c r="O2166">
        <v>3</v>
      </c>
      <c r="P2166" s="128" t="s">
        <v>3877</v>
      </c>
      <c r="Q2166">
        <v>1</v>
      </c>
      <c r="R2166" s="128" t="s">
        <v>28</v>
      </c>
      <c r="S2166">
        <v>1</v>
      </c>
      <c r="T2166" s="128" t="s">
        <v>29</v>
      </c>
      <c r="U2166">
        <v>7.39</v>
      </c>
      <c r="V2166">
        <v>4.4800000000000004</v>
      </c>
    </row>
    <row r="2167" spans="1:22" x14ac:dyDescent="0.25">
      <c r="A2167" s="128" t="s">
        <v>3815</v>
      </c>
      <c r="B2167">
        <v>12</v>
      </c>
      <c r="C2167">
        <v>6</v>
      </c>
      <c r="D2167">
        <v>12</v>
      </c>
      <c r="E2167" s="128" t="s">
        <v>2446</v>
      </c>
      <c r="F2167" s="128" t="s">
        <v>24</v>
      </c>
      <c r="G2167">
        <v>687</v>
      </c>
      <c r="H2167" s="128" t="s">
        <v>2915</v>
      </c>
      <c r="I2167">
        <v>520</v>
      </c>
      <c r="J2167" s="128" t="s">
        <v>3302</v>
      </c>
      <c r="K2167">
        <v>9</v>
      </c>
      <c r="L2167">
        <v>12</v>
      </c>
      <c r="M2167" s="128" t="s">
        <v>357</v>
      </c>
      <c r="N2167" s="128" t="s">
        <v>3876</v>
      </c>
      <c r="O2167">
        <v>3</v>
      </c>
      <c r="P2167" s="128" t="s">
        <v>3877</v>
      </c>
      <c r="Q2167">
        <v>1</v>
      </c>
      <c r="R2167" s="128" t="s">
        <v>28</v>
      </c>
      <c r="S2167">
        <v>3</v>
      </c>
      <c r="T2167" s="128" t="s">
        <v>31</v>
      </c>
      <c r="U2167">
        <v>4.07</v>
      </c>
      <c r="V2167">
        <v>3.15</v>
      </c>
    </row>
    <row r="2168" spans="1:22" x14ac:dyDescent="0.25">
      <c r="A2168" s="128" t="s">
        <v>3816</v>
      </c>
      <c r="B2168">
        <v>12</v>
      </c>
      <c r="C2168">
        <v>6</v>
      </c>
      <c r="D2168">
        <v>12</v>
      </c>
      <c r="E2168" s="128" t="s">
        <v>2446</v>
      </c>
      <c r="F2168" s="128" t="s">
        <v>24</v>
      </c>
      <c r="G2168">
        <v>687</v>
      </c>
      <c r="H2168" s="128" t="s">
        <v>2915</v>
      </c>
      <c r="I2168">
        <v>520</v>
      </c>
      <c r="J2168" s="128" t="s">
        <v>3302</v>
      </c>
      <c r="K2168">
        <v>9</v>
      </c>
      <c r="L2168">
        <v>12</v>
      </c>
      <c r="M2168" s="128" t="s">
        <v>357</v>
      </c>
      <c r="N2168" s="128" t="s">
        <v>3876</v>
      </c>
      <c r="O2168">
        <v>3</v>
      </c>
      <c r="P2168" s="128" t="s">
        <v>3877</v>
      </c>
      <c r="Q2168">
        <v>1</v>
      </c>
      <c r="R2168" s="128" t="s">
        <v>28</v>
      </c>
      <c r="S2168">
        <v>4</v>
      </c>
      <c r="T2168" s="128" t="s">
        <v>32</v>
      </c>
      <c r="U2168">
        <v>4.62</v>
      </c>
      <c r="V2168">
        <v>3.91</v>
      </c>
    </row>
    <row r="2169" spans="1:22" x14ac:dyDescent="0.25">
      <c r="A2169" s="128" t="s">
        <v>3817</v>
      </c>
      <c r="B2169">
        <v>12</v>
      </c>
      <c r="C2169">
        <v>6</v>
      </c>
      <c r="D2169">
        <v>12</v>
      </c>
      <c r="E2169" s="128" t="s">
        <v>2446</v>
      </c>
      <c r="F2169" s="128" t="s">
        <v>24</v>
      </c>
      <c r="G2169">
        <v>687</v>
      </c>
      <c r="H2169" s="128" t="s">
        <v>2915</v>
      </c>
      <c r="I2169">
        <v>520</v>
      </c>
      <c r="J2169" s="128" t="s">
        <v>3302</v>
      </c>
      <c r="K2169">
        <v>9</v>
      </c>
      <c r="L2169">
        <v>12</v>
      </c>
      <c r="M2169" s="128" t="s">
        <v>357</v>
      </c>
      <c r="N2169" s="128" t="s">
        <v>3876</v>
      </c>
      <c r="O2169">
        <v>3</v>
      </c>
      <c r="P2169" s="128" t="s">
        <v>3877</v>
      </c>
      <c r="Q2169">
        <v>1</v>
      </c>
      <c r="R2169" s="128" t="s">
        <v>28</v>
      </c>
      <c r="S2169">
        <v>6</v>
      </c>
      <c r="T2169" s="128" t="s">
        <v>34</v>
      </c>
      <c r="U2169">
        <v>3.81</v>
      </c>
      <c r="V2169">
        <v>2.94</v>
      </c>
    </row>
    <row r="2170" spans="1:22" x14ac:dyDescent="0.25">
      <c r="A2170" s="128" t="s">
        <v>3818</v>
      </c>
      <c r="B2170">
        <v>12</v>
      </c>
      <c r="C2170">
        <v>6</v>
      </c>
      <c r="D2170">
        <v>12</v>
      </c>
      <c r="E2170" s="128" t="s">
        <v>2446</v>
      </c>
      <c r="F2170" s="128" t="s">
        <v>24</v>
      </c>
      <c r="G2170">
        <v>687</v>
      </c>
      <c r="H2170" s="128" t="s">
        <v>2915</v>
      </c>
      <c r="I2170">
        <v>520</v>
      </c>
      <c r="J2170" s="128" t="s">
        <v>3302</v>
      </c>
      <c r="K2170">
        <v>9</v>
      </c>
      <c r="L2170">
        <v>12</v>
      </c>
      <c r="M2170" s="128" t="s">
        <v>357</v>
      </c>
      <c r="N2170" s="128" t="s">
        <v>3876</v>
      </c>
      <c r="O2170">
        <v>3</v>
      </c>
      <c r="P2170" s="128" t="s">
        <v>3877</v>
      </c>
      <c r="Q2170">
        <v>1</v>
      </c>
      <c r="R2170" s="128" t="s">
        <v>28</v>
      </c>
      <c r="S2170">
        <v>2</v>
      </c>
      <c r="T2170" s="128" t="s">
        <v>30</v>
      </c>
      <c r="U2170">
        <v>3.39</v>
      </c>
      <c r="V2170">
        <v>3.42</v>
      </c>
    </row>
    <row r="2171" spans="1:22" x14ac:dyDescent="0.25">
      <c r="A2171" s="128" t="s">
        <v>3819</v>
      </c>
      <c r="B2171">
        <v>12</v>
      </c>
      <c r="C2171">
        <v>6</v>
      </c>
      <c r="D2171">
        <v>12</v>
      </c>
      <c r="E2171" s="128" t="s">
        <v>2446</v>
      </c>
      <c r="F2171" s="128" t="s">
        <v>24</v>
      </c>
      <c r="G2171">
        <v>687</v>
      </c>
      <c r="H2171" s="128" t="s">
        <v>2915</v>
      </c>
      <c r="I2171">
        <v>520</v>
      </c>
      <c r="J2171" s="128" t="s">
        <v>3302</v>
      </c>
      <c r="K2171">
        <v>9</v>
      </c>
      <c r="L2171">
        <v>12</v>
      </c>
      <c r="M2171" s="128" t="s">
        <v>357</v>
      </c>
      <c r="N2171" s="128" t="s">
        <v>3876</v>
      </c>
      <c r="O2171">
        <v>3</v>
      </c>
      <c r="P2171" s="128" t="s">
        <v>3877</v>
      </c>
      <c r="Q2171">
        <v>1</v>
      </c>
      <c r="R2171" s="128" t="s">
        <v>28</v>
      </c>
      <c r="S2171">
        <v>5</v>
      </c>
      <c r="T2171" s="128" t="s">
        <v>33</v>
      </c>
      <c r="U2171">
        <v>5.33</v>
      </c>
      <c r="V2171">
        <v>3.83</v>
      </c>
    </row>
    <row r="2172" spans="1:22" x14ac:dyDescent="0.25">
      <c r="A2172" s="128" t="s">
        <v>3820</v>
      </c>
      <c r="B2172">
        <v>12</v>
      </c>
      <c r="C2172">
        <v>6</v>
      </c>
      <c r="D2172">
        <v>12</v>
      </c>
      <c r="E2172" s="128" t="s">
        <v>2446</v>
      </c>
      <c r="F2172" s="128" t="s">
        <v>24</v>
      </c>
      <c r="G2172">
        <v>687</v>
      </c>
      <c r="H2172" s="128" t="s">
        <v>2915</v>
      </c>
      <c r="I2172">
        <v>520</v>
      </c>
      <c r="J2172" s="128" t="s">
        <v>3302</v>
      </c>
      <c r="K2172">
        <v>9</v>
      </c>
      <c r="L2172">
        <v>12</v>
      </c>
      <c r="M2172" s="128" t="s">
        <v>357</v>
      </c>
      <c r="N2172" s="128" t="s">
        <v>3876</v>
      </c>
      <c r="O2172">
        <v>3</v>
      </c>
      <c r="P2172" s="128" t="s">
        <v>3877</v>
      </c>
      <c r="Q2172">
        <v>1</v>
      </c>
      <c r="R2172" s="128" t="s">
        <v>28</v>
      </c>
      <c r="S2172">
        <v>1</v>
      </c>
      <c r="T2172" s="128" t="s">
        <v>29</v>
      </c>
      <c r="U2172">
        <v>7.39</v>
      </c>
      <c r="V2172">
        <v>4.4800000000000004</v>
      </c>
    </row>
    <row r="2173" spans="1:22" x14ac:dyDescent="0.25">
      <c r="A2173" s="128" t="s">
        <v>3821</v>
      </c>
      <c r="B2173">
        <v>13</v>
      </c>
      <c r="C2173">
        <v>7</v>
      </c>
      <c r="D2173">
        <v>12</v>
      </c>
      <c r="E2173" s="128" t="s">
        <v>2446</v>
      </c>
      <c r="F2173" s="128" t="s">
        <v>24</v>
      </c>
      <c r="G2173">
        <v>688</v>
      </c>
      <c r="H2173" s="128" t="s">
        <v>2916</v>
      </c>
      <c r="I2173">
        <v>481</v>
      </c>
      <c r="J2173" s="128" t="s">
        <v>3302</v>
      </c>
      <c r="K2173">
        <v>13</v>
      </c>
      <c r="L2173">
        <v>18</v>
      </c>
      <c r="M2173" s="128" t="s">
        <v>357</v>
      </c>
      <c r="N2173" s="128" t="s">
        <v>3876</v>
      </c>
      <c r="O2173">
        <v>3</v>
      </c>
      <c r="P2173" s="128" t="s">
        <v>3877</v>
      </c>
      <c r="Q2173">
        <v>1</v>
      </c>
      <c r="R2173" s="128" t="s">
        <v>28</v>
      </c>
      <c r="S2173">
        <v>3</v>
      </c>
      <c r="T2173" s="128" t="s">
        <v>31</v>
      </c>
      <c r="U2173">
        <v>5.27</v>
      </c>
      <c r="V2173">
        <v>3.36</v>
      </c>
    </row>
    <row r="2174" spans="1:22" x14ac:dyDescent="0.25">
      <c r="A2174" s="128" t="s">
        <v>3822</v>
      </c>
      <c r="B2174">
        <v>13</v>
      </c>
      <c r="C2174">
        <v>7</v>
      </c>
      <c r="D2174">
        <v>12</v>
      </c>
      <c r="E2174" s="128" t="s">
        <v>2446</v>
      </c>
      <c r="F2174" s="128" t="s">
        <v>24</v>
      </c>
      <c r="G2174">
        <v>688</v>
      </c>
      <c r="H2174" s="128" t="s">
        <v>2916</v>
      </c>
      <c r="I2174">
        <v>481</v>
      </c>
      <c r="J2174" s="128" t="s">
        <v>3302</v>
      </c>
      <c r="K2174">
        <v>13</v>
      </c>
      <c r="L2174">
        <v>18</v>
      </c>
      <c r="M2174" s="128" t="s">
        <v>357</v>
      </c>
      <c r="N2174" s="128" t="s">
        <v>3876</v>
      </c>
      <c r="O2174">
        <v>3</v>
      </c>
      <c r="P2174" s="128" t="s">
        <v>3877</v>
      </c>
      <c r="Q2174">
        <v>1</v>
      </c>
      <c r="R2174" s="128" t="s">
        <v>28</v>
      </c>
      <c r="S2174">
        <v>4</v>
      </c>
      <c r="T2174" s="128" t="s">
        <v>32</v>
      </c>
      <c r="U2174">
        <v>6.32</v>
      </c>
      <c r="V2174">
        <v>4.0999999999999996</v>
      </c>
    </row>
    <row r="2175" spans="1:22" x14ac:dyDescent="0.25">
      <c r="A2175" s="128" t="s">
        <v>3823</v>
      </c>
      <c r="B2175">
        <v>13</v>
      </c>
      <c r="C2175">
        <v>7</v>
      </c>
      <c r="D2175">
        <v>12</v>
      </c>
      <c r="E2175" s="128" t="s">
        <v>2446</v>
      </c>
      <c r="F2175" s="128" t="s">
        <v>24</v>
      </c>
      <c r="G2175">
        <v>688</v>
      </c>
      <c r="H2175" s="128" t="s">
        <v>2916</v>
      </c>
      <c r="I2175">
        <v>481</v>
      </c>
      <c r="J2175" s="128" t="s">
        <v>3302</v>
      </c>
      <c r="K2175">
        <v>13</v>
      </c>
      <c r="L2175">
        <v>18</v>
      </c>
      <c r="M2175" s="128" t="s">
        <v>357</v>
      </c>
      <c r="N2175" s="128" t="s">
        <v>3876</v>
      </c>
      <c r="O2175">
        <v>3</v>
      </c>
      <c r="P2175" s="128" t="s">
        <v>3877</v>
      </c>
      <c r="Q2175">
        <v>1</v>
      </c>
      <c r="R2175" s="128" t="s">
        <v>28</v>
      </c>
      <c r="S2175">
        <v>6</v>
      </c>
      <c r="T2175" s="128" t="s">
        <v>34</v>
      </c>
      <c r="U2175">
        <v>4.59</v>
      </c>
      <c r="V2175">
        <v>3.2</v>
      </c>
    </row>
    <row r="2176" spans="1:22" x14ac:dyDescent="0.25">
      <c r="A2176" s="128" t="s">
        <v>3824</v>
      </c>
      <c r="B2176">
        <v>13</v>
      </c>
      <c r="C2176">
        <v>7</v>
      </c>
      <c r="D2176">
        <v>12</v>
      </c>
      <c r="E2176" s="128" t="s">
        <v>2446</v>
      </c>
      <c r="F2176" s="128" t="s">
        <v>24</v>
      </c>
      <c r="G2176">
        <v>688</v>
      </c>
      <c r="H2176" s="128" t="s">
        <v>2916</v>
      </c>
      <c r="I2176">
        <v>481</v>
      </c>
      <c r="J2176" s="128" t="s">
        <v>3302</v>
      </c>
      <c r="K2176">
        <v>13</v>
      </c>
      <c r="L2176">
        <v>18</v>
      </c>
      <c r="M2176" s="128" t="s">
        <v>357</v>
      </c>
      <c r="N2176" s="128" t="s">
        <v>3876</v>
      </c>
      <c r="O2176">
        <v>3</v>
      </c>
      <c r="P2176" s="128" t="s">
        <v>3877</v>
      </c>
      <c r="Q2176">
        <v>1</v>
      </c>
      <c r="R2176" s="128" t="s">
        <v>28</v>
      </c>
      <c r="S2176">
        <v>2</v>
      </c>
      <c r="T2176" s="128" t="s">
        <v>30</v>
      </c>
      <c r="U2176">
        <v>4.26</v>
      </c>
      <c r="V2176">
        <v>3.65</v>
      </c>
    </row>
    <row r="2177" spans="1:22" x14ac:dyDescent="0.25">
      <c r="A2177" s="128" t="s">
        <v>3825</v>
      </c>
      <c r="B2177">
        <v>13</v>
      </c>
      <c r="C2177">
        <v>7</v>
      </c>
      <c r="D2177">
        <v>12</v>
      </c>
      <c r="E2177" s="128" t="s">
        <v>2446</v>
      </c>
      <c r="F2177" s="128" t="s">
        <v>24</v>
      </c>
      <c r="G2177">
        <v>688</v>
      </c>
      <c r="H2177" s="128" t="s">
        <v>2916</v>
      </c>
      <c r="I2177">
        <v>481</v>
      </c>
      <c r="J2177" s="128" t="s">
        <v>3302</v>
      </c>
      <c r="K2177">
        <v>13</v>
      </c>
      <c r="L2177">
        <v>18</v>
      </c>
      <c r="M2177" s="128" t="s">
        <v>357</v>
      </c>
      <c r="N2177" s="128" t="s">
        <v>3876</v>
      </c>
      <c r="O2177">
        <v>3</v>
      </c>
      <c r="P2177" s="128" t="s">
        <v>3877</v>
      </c>
      <c r="Q2177">
        <v>1</v>
      </c>
      <c r="R2177" s="128" t="s">
        <v>28</v>
      </c>
      <c r="S2177">
        <v>5</v>
      </c>
      <c r="T2177" s="128" t="s">
        <v>33</v>
      </c>
      <c r="U2177">
        <v>5.17</v>
      </c>
      <c r="V2177">
        <v>3.7</v>
      </c>
    </row>
    <row r="2178" spans="1:22" x14ac:dyDescent="0.25">
      <c r="A2178" s="128" t="s">
        <v>3826</v>
      </c>
      <c r="B2178">
        <v>13</v>
      </c>
      <c r="C2178">
        <v>7</v>
      </c>
      <c r="D2178">
        <v>12</v>
      </c>
      <c r="E2178" s="128" t="s">
        <v>2446</v>
      </c>
      <c r="F2178" s="128" t="s">
        <v>24</v>
      </c>
      <c r="G2178">
        <v>688</v>
      </c>
      <c r="H2178" s="128" t="s">
        <v>2916</v>
      </c>
      <c r="I2178">
        <v>481</v>
      </c>
      <c r="J2178" s="128" t="s">
        <v>3302</v>
      </c>
      <c r="K2178">
        <v>13</v>
      </c>
      <c r="L2178">
        <v>18</v>
      </c>
      <c r="M2178" s="128" t="s">
        <v>357</v>
      </c>
      <c r="N2178" s="128" t="s">
        <v>3876</v>
      </c>
      <c r="O2178">
        <v>3</v>
      </c>
      <c r="P2178" s="128" t="s">
        <v>3877</v>
      </c>
      <c r="Q2178">
        <v>1</v>
      </c>
      <c r="R2178" s="128" t="s">
        <v>28</v>
      </c>
      <c r="S2178">
        <v>1</v>
      </c>
      <c r="T2178" s="128" t="s">
        <v>29</v>
      </c>
      <c r="U2178">
        <v>9.35</v>
      </c>
      <c r="V2178">
        <v>4.7</v>
      </c>
    </row>
    <row r="2179" spans="1:22" x14ac:dyDescent="0.25">
      <c r="A2179" s="128" t="s">
        <v>3827</v>
      </c>
      <c r="B2179">
        <v>14</v>
      </c>
      <c r="C2179">
        <v>8</v>
      </c>
      <c r="D2179">
        <v>12</v>
      </c>
      <c r="E2179" s="128" t="s">
        <v>2446</v>
      </c>
      <c r="F2179" s="128" t="s">
        <v>24</v>
      </c>
      <c r="G2179">
        <v>688</v>
      </c>
      <c r="H2179" s="128" t="s">
        <v>2916</v>
      </c>
      <c r="I2179">
        <v>481</v>
      </c>
      <c r="J2179" s="128" t="s">
        <v>3302</v>
      </c>
      <c r="K2179">
        <v>13</v>
      </c>
      <c r="L2179">
        <v>18</v>
      </c>
      <c r="M2179" s="128" t="s">
        <v>357</v>
      </c>
      <c r="N2179" s="128" t="s">
        <v>3876</v>
      </c>
      <c r="O2179">
        <v>3</v>
      </c>
      <c r="P2179" s="128" t="s">
        <v>3877</v>
      </c>
      <c r="Q2179">
        <v>1</v>
      </c>
      <c r="R2179" s="128" t="s">
        <v>28</v>
      </c>
      <c r="S2179">
        <v>3</v>
      </c>
      <c r="T2179" s="128" t="s">
        <v>31</v>
      </c>
      <c r="U2179">
        <v>5.27</v>
      </c>
      <c r="V2179">
        <v>3.36</v>
      </c>
    </row>
    <row r="2180" spans="1:22" x14ac:dyDescent="0.25">
      <c r="A2180" s="128" t="s">
        <v>3828</v>
      </c>
      <c r="B2180">
        <v>14</v>
      </c>
      <c r="C2180">
        <v>8</v>
      </c>
      <c r="D2180">
        <v>12</v>
      </c>
      <c r="E2180" s="128" t="s">
        <v>2446</v>
      </c>
      <c r="F2180" s="128" t="s">
        <v>24</v>
      </c>
      <c r="G2180">
        <v>688</v>
      </c>
      <c r="H2180" s="128" t="s">
        <v>2916</v>
      </c>
      <c r="I2180">
        <v>481</v>
      </c>
      <c r="J2180" s="128" t="s">
        <v>3302</v>
      </c>
      <c r="K2180">
        <v>13</v>
      </c>
      <c r="L2180">
        <v>18</v>
      </c>
      <c r="M2180" s="128" t="s">
        <v>357</v>
      </c>
      <c r="N2180" s="128" t="s">
        <v>3876</v>
      </c>
      <c r="O2180">
        <v>3</v>
      </c>
      <c r="P2180" s="128" t="s">
        <v>3877</v>
      </c>
      <c r="Q2180">
        <v>1</v>
      </c>
      <c r="R2180" s="128" t="s">
        <v>28</v>
      </c>
      <c r="S2180">
        <v>4</v>
      </c>
      <c r="T2180" s="128" t="s">
        <v>32</v>
      </c>
      <c r="U2180">
        <v>6.32</v>
      </c>
      <c r="V2180">
        <v>4.0999999999999996</v>
      </c>
    </row>
    <row r="2181" spans="1:22" x14ac:dyDescent="0.25">
      <c r="A2181" s="128" t="s">
        <v>3829</v>
      </c>
      <c r="B2181">
        <v>14</v>
      </c>
      <c r="C2181">
        <v>8</v>
      </c>
      <c r="D2181">
        <v>12</v>
      </c>
      <c r="E2181" s="128" t="s">
        <v>2446</v>
      </c>
      <c r="F2181" s="128" t="s">
        <v>24</v>
      </c>
      <c r="G2181">
        <v>688</v>
      </c>
      <c r="H2181" s="128" t="s">
        <v>2916</v>
      </c>
      <c r="I2181">
        <v>481</v>
      </c>
      <c r="J2181" s="128" t="s">
        <v>3302</v>
      </c>
      <c r="K2181">
        <v>13</v>
      </c>
      <c r="L2181">
        <v>18</v>
      </c>
      <c r="M2181" s="128" t="s">
        <v>357</v>
      </c>
      <c r="N2181" s="128" t="s">
        <v>3876</v>
      </c>
      <c r="O2181">
        <v>3</v>
      </c>
      <c r="P2181" s="128" t="s">
        <v>3877</v>
      </c>
      <c r="Q2181">
        <v>1</v>
      </c>
      <c r="R2181" s="128" t="s">
        <v>28</v>
      </c>
      <c r="S2181">
        <v>6</v>
      </c>
      <c r="T2181" s="128" t="s">
        <v>34</v>
      </c>
      <c r="U2181">
        <v>4.59</v>
      </c>
      <c r="V2181">
        <v>3.2</v>
      </c>
    </row>
    <row r="2182" spans="1:22" x14ac:dyDescent="0.25">
      <c r="A2182" s="128" t="s">
        <v>3830</v>
      </c>
      <c r="B2182">
        <v>14</v>
      </c>
      <c r="C2182">
        <v>8</v>
      </c>
      <c r="D2182">
        <v>12</v>
      </c>
      <c r="E2182" s="128" t="s">
        <v>2446</v>
      </c>
      <c r="F2182" s="128" t="s">
        <v>24</v>
      </c>
      <c r="G2182">
        <v>688</v>
      </c>
      <c r="H2182" s="128" t="s">
        <v>2916</v>
      </c>
      <c r="I2182">
        <v>481</v>
      </c>
      <c r="J2182" s="128" t="s">
        <v>3302</v>
      </c>
      <c r="K2182">
        <v>13</v>
      </c>
      <c r="L2182">
        <v>18</v>
      </c>
      <c r="M2182" s="128" t="s">
        <v>357</v>
      </c>
      <c r="N2182" s="128" t="s">
        <v>3876</v>
      </c>
      <c r="O2182">
        <v>3</v>
      </c>
      <c r="P2182" s="128" t="s">
        <v>3877</v>
      </c>
      <c r="Q2182">
        <v>1</v>
      </c>
      <c r="R2182" s="128" t="s">
        <v>28</v>
      </c>
      <c r="S2182">
        <v>2</v>
      </c>
      <c r="T2182" s="128" t="s">
        <v>30</v>
      </c>
      <c r="U2182">
        <v>4.26</v>
      </c>
      <c r="V2182">
        <v>3.65</v>
      </c>
    </row>
    <row r="2183" spans="1:22" x14ac:dyDescent="0.25">
      <c r="A2183" s="128" t="s">
        <v>3831</v>
      </c>
      <c r="B2183">
        <v>14</v>
      </c>
      <c r="C2183">
        <v>8</v>
      </c>
      <c r="D2183">
        <v>12</v>
      </c>
      <c r="E2183" s="128" t="s">
        <v>2446</v>
      </c>
      <c r="F2183" s="128" t="s">
        <v>24</v>
      </c>
      <c r="G2183">
        <v>688</v>
      </c>
      <c r="H2183" s="128" t="s">
        <v>2916</v>
      </c>
      <c r="I2183">
        <v>481</v>
      </c>
      <c r="J2183" s="128" t="s">
        <v>3302</v>
      </c>
      <c r="K2183">
        <v>13</v>
      </c>
      <c r="L2183">
        <v>18</v>
      </c>
      <c r="M2183" s="128" t="s">
        <v>357</v>
      </c>
      <c r="N2183" s="128" t="s">
        <v>3876</v>
      </c>
      <c r="O2183">
        <v>3</v>
      </c>
      <c r="P2183" s="128" t="s">
        <v>3877</v>
      </c>
      <c r="Q2183">
        <v>1</v>
      </c>
      <c r="R2183" s="128" t="s">
        <v>28</v>
      </c>
      <c r="S2183">
        <v>5</v>
      </c>
      <c r="T2183" s="128" t="s">
        <v>33</v>
      </c>
      <c r="U2183">
        <v>5.17</v>
      </c>
      <c r="V2183">
        <v>3.7</v>
      </c>
    </row>
    <row r="2184" spans="1:22" x14ac:dyDescent="0.25">
      <c r="A2184" s="128" t="s">
        <v>3832</v>
      </c>
      <c r="B2184">
        <v>14</v>
      </c>
      <c r="C2184">
        <v>8</v>
      </c>
      <c r="D2184">
        <v>12</v>
      </c>
      <c r="E2184" s="128" t="s">
        <v>2446</v>
      </c>
      <c r="F2184" s="128" t="s">
        <v>24</v>
      </c>
      <c r="G2184">
        <v>688</v>
      </c>
      <c r="H2184" s="128" t="s">
        <v>2916</v>
      </c>
      <c r="I2184">
        <v>481</v>
      </c>
      <c r="J2184" s="128" t="s">
        <v>3302</v>
      </c>
      <c r="K2184">
        <v>13</v>
      </c>
      <c r="L2184">
        <v>18</v>
      </c>
      <c r="M2184" s="128" t="s">
        <v>357</v>
      </c>
      <c r="N2184" s="128" t="s">
        <v>3876</v>
      </c>
      <c r="O2184">
        <v>3</v>
      </c>
      <c r="P2184" s="128" t="s">
        <v>3877</v>
      </c>
      <c r="Q2184">
        <v>1</v>
      </c>
      <c r="R2184" s="128" t="s">
        <v>28</v>
      </c>
      <c r="S2184">
        <v>1</v>
      </c>
      <c r="T2184" s="128" t="s">
        <v>29</v>
      </c>
      <c r="U2184">
        <v>9.35</v>
      </c>
      <c r="V2184">
        <v>4.7</v>
      </c>
    </row>
    <row r="2185" spans="1:22" x14ac:dyDescent="0.25">
      <c r="A2185" s="128" t="s">
        <v>3833</v>
      </c>
      <c r="B2185">
        <v>15</v>
      </c>
      <c r="C2185">
        <v>9</v>
      </c>
      <c r="D2185">
        <v>12</v>
      </c>
      <c r="E2185" s="128" t="s">
        <v>2446</v>
      </c>
      <c r="F2185" s="128" t="s">
        <v>24</v>
      </c>
      <c r="G2185">
        <v>688</v>
      </c>
      <c r="H2185" s="128" t="s">
        <v>2916</v>
      </c>
      <c r="I2185">
        <v>481</v>
      </c>
      <c r="J2185" s="128" t="s">
        <v>3302</v>
      </c>
      <c r="K2185">
        <v>13</v>
      </c>
      <c r="L2185">
        <v>18</v>
      </c>
      <c r="M2185" s="128" t="s">
        <v>357</v>
      </c>
      <c r="N2185" s="128" t="s">
        <v>3876</v>
      </c>
      <c r="O2185">
        <v>3</v>
      </c>
      <c r="P2185" s="128" t="s">
        <v>3877</v>
      </c>
      <c r="Q2185">
        <v>1</v>
      </c>
      <c r="R2185" s="128" t="s">
        <v>28</v>
      </c>
      <c r="S2185">
        <v>3</v>
      </c>
      <c r="T2185" s="128" t="s">
        <v>31</v>
      </c>
      <c r="U2185">
        <v>5.27</v>
      </c>
      <c r="V2185">
        <v>3.36</v>
      </c>
    </row>
    <row r="2186" spans="1:22" x14ac:dyDescent="0.25">
      <c r="A2186" s="128" t="s">
        <v>3834</v>
      </c>
      <c r="B2186">
        <v>15</v>
      </c>
      <c r="C2186">
        <v>9</v>
      </c>
      <c r="D2186">
        <v>12</v>
      </c>
      <c r="E2186" s="128" t="s">
        <v>2446</v>
      </c>
      <c r="F2186" s="128" t="s">
        <v>24</v>
      </c>
      <c r="G2186">
        <v>688</v>
      </c>
      <c r="H2186" s="128" t="s">
        <v>2916</v>
      </c>
      <c r="I2186">
        <v>481</v>
      </c>
      <c r="J2186" s="128" t="s">
        <v>3302</v>
      </c>
      <c r="K2186">
        <v>13</v>
      </c>
      <c r="L2186">
        <v>18</v>
      </c>
      <c r="M2186" s="128" t="s">
        <v>357</v>
      </c>
      <c r="N2186" s="128" t="s">
        <v>3876</v>
      </c>
      <c r="O2186">
        <v>3</v>
      </c>
      <c r="P2186" s="128" t="s">
        <v>3877</v>
      </c>
      <c r="Q2186">
        <v>1</v>
      </c>
      <c r="R2186" s="128" t="s">
        <v>28</v>
      </c>
      <c r="S2186">
        <v>4</v>
      </c>
      <c r="T2186" s="128" t="s">
        <v>32</v>
      </c>
      <c r="U2186">
        <v>6.32</v>
      </c>
      <c r="V2186">
        <v>4.0999999999999996</v>
      </c>
    </row>
    <row r="2187" spans="1:22" x14ac:dyDescent="0.25">
      <c r="A2187" s="128" t="s">
        <v>3835</v>
      </c>
      <c r="B2187">
        <v>15</v>
      </c>
      <c r="C2187">
        <v>9</v>
      </c>
      <c r="D2187">
        <v>12</v>
      </c>
      <c r="E2187" s="128" t="s">
        <v>2446</v>
      </c>
      <c r="F2187" s="128" t="s">
        <v>24</v>
      </c>
      <c r="G2187">
        <v>688</v>
      </c>
      <c r="H2187" s="128" t="s">
        <v>2916</v>
      </c>
      <c r="I2187">
        <v>481</v>
      </c>
      <c r="J2187" s="128" t="s">
        <v>3302</v>
      </c>
      <c r="K2187">
        <v>13</v>
      </c>
      <c r="L2187">
        <v>18</v>
      </c>
      <c r="M2187" s="128" t="s">
        <v>357</v>
      </c>
      <c r="N2187" s="128" t="s">
        <v>3876</v>
      </c>
      <c r="O2187">
        <v>3</v>
      </c>
      <c r="P2187" s="128" t="s">
        <v>3877</v>
      </c>
      <c r="Q2187">
        <v>1</v>
      </c>
      <c r="R2187" s="128" t="s">
        <v>28</v>
      </c>
      <c r="S2187">
        <v>6</v>
      </c>
      <c r="T2187" s="128" t="s">
        <v>34</v>
      </c>
      <c r="U2187">
        <v>4.59</v>
      </c>
      <c r="V2187">
        <v>3.2</v>
      </c>
    </row>
    <row r="2188" spans="1:22" x14ac:dyDescent="0.25">
      <c r="A2188" s="128" t="s">
        <v>3836</v>
      </c>
      <c r="B2188">
        <v>15</v>
      </c>
      <c r="C2188">
        <v>9</v>
      </c>
      <c r="D2188">
        <v>12</v>
      </c>
      <c r="E2188" s="128" t="s">
        <v>2446</v>
      </c>
      <c r="F2188" s="128" t="s">
        <v>24</v>
      </c>
      <c r="G2188">
        <v>688</v>
      </c>
      <c r="H2188" s="128" t="s">
        <v>2916</v>
      </c>
      <c r="I2188">
        <v>481</v>
      </c>
      <c r="J2188" s="128" t="s">
        <v>3302</v>
      </c>
      <c r="K2188">
        <v>13</v>
      </c>
      <c r="L2188">
        <v>18</v>
      </c>
      <c r="M2188" s="128" t="s">
        <v>357</v>
      </c>
      <c r="N2188" s="128" t="s">
        <v>3876</v>
      </c>
      <c r="O2188">
        <v>3</v>
      </c>
      <c r="P2188" s="128" t="s">
        <v>3877</v>
      </c>
      <c r="Q2188">
        <v>1</v>
      </c>
      <c r="R2188" s="128" t="s">
        <v>28</v>
      </c>
      <c r="S2188">
        <v>2</v>
      </c>
      <c r="T2188" s="128" t="s">
        <v>30</v>
      </c>
      <c r="U2188">
        <v>4.26</v>
      </c>
      <c r="V2188">
        <v>3.65</v>
      </c>
    </row>
    <row r="2189" spans="1:22" x14ac:dyDescent="0.25">
      <c r="A2189" s="128" t="s">
        <v>3837</v>
      </c>
      <c r="B2189">
        <v>15</v>
      </c>
      <c r="C2189">
        <v>9</v>
      </c>
      <c r="D2189">
        <v>12</v>
      </c>
      <c r="E2189" s="128" t="s">
        <v>2446</v>
      </c>
      <c r="F2189" s="128" t="s">
        <v>24</v>
      </c>
      <c r="G2189">
        <v>688</v>
      </c>
      <c r="H2189" s="128" t="s">
        <v>2916</v>
      </c>
      <c r="I2189">
        <v>481</v>
      </c>
      <c r="J2189" s="128" t="s">
        <v>3302</v>
      </c>
      <c r="K2189">
        <v>13</v>
      </c>
      <c r="L2189">
        <v>18</v>
      </c>
      <c r="M2189" s="128" t="s">
        <v>357</v>
      </c>
      <c r="N2189" s="128" t="s">
        <v>3876</v>
      </c>
      <c r="O2189">
        <v>3</v>
      </c>
      <c r="P2189" s="128" t="s">
        <v>3877</v>
      </c>
      <c r="Q2189">
        <v>1</v>
      </c>
      <c r="R2189" s="128" t="s">
        <v>28</v>
      </c>
      <c r="S2189">
        <v>5</v>
      </c>
      <c r="T2189" s="128" t="s">
        <v>33</v>
      </c>
      <c r="U2189">
        <v>5.17</v>
      </c>
      <c r="V2189">
        <v>3.7</v>
      </c>
    </row>
    <row r="2190" spans="1:22" x14ac:dyDescent="0.25">
      <c r="A2190" s="128" t="s">
        <v>3838</v>
      </c>
      <c r="B2190">
        <v>15</v>
      </c>
      <c r="C2190">
        <v>9</v>
      </c>
      <c r="D2190">
        <v>12</v>
      </c>
      <c r="E2190" s="128" t="s">
        <v>2446</v>
      </c>
      <c r="F2190" s="128" t="s">
        <v>24</v>
      </c>
      <c r="G2190">
        <v>688</v>
      </c>
      <c r="H2190" s="128" t="s">
        <v>2916</v>
      </c>
      <c r="I2190">
        <v>481</v>
      </c>
      <c r="J2190" s="128" t="s">
        <v>3302</v>
      </c>
      <c r="K2190">
        <v>13</v>
      </c>
      <c r="L2190">
        <v>18</v>
      </c>
      <c r="M2190" s="128" t="s">
        <v>357</v>
      </c>
      <c r="N2190" s="128" t="s">
        <v>3876</v>
      </c>
      <c r="O2190">
        <v>3</v>
      </c>
      <c r="P2190" s="128" t="s">
        <v>3877</v>
      </c>
      <c r="Q2190">
        <v>1</v>
      </c>
      <c r="R2190" s="128" t="s">
        <v>28</v>
      </c>
      <c r="S2190">
        <v>1</v>
      </c>
      <c r="T2190" s="128" t="s">
        <v>29</v>
      </c>
      <c r="U2190">
        <v>9.35</v>
      </c>
      <c r="V2190">
        <v>4.7</v>
      </c>
    </row>
    <row r="2191" spans="1:22" x14ac:dyDescent="0.25">
      <c r="A2191" s="128" t="s">
        <v>3839</v>
      </c>
      <c r="B2191">
        <v>16</v>
      </c>
      <c r="C2191">
        <v>10</v>
      </c>
      <c r="D2191">
        <v>12</v>
      </c>
      <c r="E2191" s="128" t="s">
        <v>2446</v>
      </c>
      <c r="F2191" s="128" t="s">
        <v>24</v>
      </c>
      <c r="G2191">
        <v>688</v>
      </c>
      <c r="H2191" s="128" t="s">
        <v>2916</v>
      </c>
      <c r="I2191">
        <v>481</v>
      </c>
      <c r="J2191" s="128" t="s">
        <v>3302</v>
      </c>
      <c r="K2191">
        <v>13</v>
      </c>
      <c r="L2191">
        <v>18</v>
      </c>
      <c r="M2191" s="128" t="s">
        <v>357</v>
      </c>
      <c r="N2191" s="128" t="s">
        <v>3876</v>
      </c>
      <c r="O2191">
        <v>3</v>
      </c>
      <c r="P2191" s="128" t="s">
        <v>3877</v>
      </c>
      <c r="Q2191">
        <v>1</v>
      </c>
      <c r="R2191" s="128" t="s">
        <v>28</v>
      </c>
      <c r="S2191">
        <v>3</v>
      </c>
      <c r="T2191" s="128" t="s">
        <v>31</v>
      </c>
      <c r="U2191">
        <v>5.27</v>
      </c>
      <c r="V2191">
        <v>3.36</v>
      </c>
    </row>
    <row r="2192" spans="1:22" x14ac:dyDescent="0.25">
      <c r="A2192" s="128" t="s">
        <v>3840</v>
      </c>
      <c r="B2192">
        <v>16</v>
      </c>
      <c r="C2192">
        <v>10</v>
      </c>
      <c r="D2192">
        <v>12</v>
      </c>
      <c r="E2192" s="128" t="s">
        <v>2446</v>
      </c>
      <c r="F2192" s="128" t="s">
        <v>24</v>
      </c>
      <c r="G2192">
        <v>688</v>
      </c>
      <c r="H2192" s="128" t="s">
        <v>2916</v>
      </c>
      <c r="I2192">
        <v>481</v>
      </c>
      <c r="J2192" s="128" t="s">
        <v>3302</v>
      </c>
      <c r="K2192">
        <v>13</v>
      </c>
      <c r="L2192">
        <v>18</v>
      </c>
      <c r="M2192" s="128" t="s">
        <v>357</v>
      </c>
      <c r="N2192" s="128" t="s">
        <v>3876</v>
      </c>
      <c r="O2192">
        <v>3</v>
      </c>
      <c r="P2192" s="128" t="s">
        <v>3877</v>
      </c>
      <c r="Q2192">
        <v>1</v>
      </c>
      <c r="R2192" s="128" t="s">
        <v>28</v>
      </c>
      <c r="S2192">
        <v>4</v>
      </c>
      <c r="T2192" s="128" t="s">
        <v>32</v>
      </c>
      <c r="U2192">
        <v>6.32</v>
      </c>
      <c r="V2192">
        <v>4.0999999999999996</v>
      </c>
    </row>
    <row r="2193" spans="1:22" x14ac:dyDescent="0.25">
      <c r="A2193" s="128" t="s">
        <v>3841</v>
      </c>
      <c r="B2193">
        <v>16</v>
      </c>
      <c r="C2193">
        <v>10</v>
      </c>
      <c r="D2193">
        <v>12</v>
      </c>
      <c r="E2193" s="128" t="s">
        <v>2446</v>
      </c>
      <c r="F2193" s="128" t="s">
        <v>24</v>
      </c>
      <c r="G2193">
        <v>688</v>
      </c>
      <c r="H2193" s="128" t="s">
        <v>2916</v>
      </c>
      <c r="I2193">
        <v>481</v>
      </c>
      <c r="J2193" s="128" t="s">
        <v>3302</v>
      </c>
      <c r="K2193">
        <v>13</v>
      </c>
      <c r="L2193">
        <v>18</v>
      </c>
      <c r="M2193" s="128" t="s">
        <v>357</v>
      </c>
      <c r="N2193" s="128" t="s">
        <v>3876</v>
      </c>
      <c r="O2193">
        <v>3</v>
      </c>
      <c r="P2193" s="128" t="s">
        <v>3877</v>
      </c>
      <c r="Q2193">
        <v>1</v>
      </c>
      <c r="R2193" s="128" t="s">
        <v>28</v>
      </c>
      <c r="S2193">
        <v>6</v>
      </c>
      <c r="T2193" s="128" t="s">
        <v>34</v>
      </c>
      <c r="U2193">
        <v>4.59</v>
      </c>
      <c r="V2193">
        <v>3.2</v>
      </c>
    </row>
    <row r="2194" spans="1:22" x14ac:dyDescent="0.25">
      <c r="A2194" s="128" t="s">
        <v>3842</v>
      </c>
      <c r="B2194">
        <v>16</v>
      </c>
      <c r="C2194">
        <v>10</v>
      </c>
      <c r="D2194">
        <v>12</v>
      </c>
      <c r="E2194" s="128" t="s">
        <v>2446</v>
      </c>
      <c r="F2194" s="128" t="s">
        <v>24</v>
      </c>
      <c r="G2194">
        <v>688</v>
      </c>
      <c r="H2194" s="128" t="s">
        <v>2916</v>
      </c>
      <c r="I2194">
        <v>481</v>
      </c>
      <c r="J2194" s="128" t="s">
        <v>3302</v>
      </c>
      <c r="K2194">
        <v>13</v>
      </c>
      <c r="L2194">
        <v>18</v>
      </c>
      <c r="M2194" s="128" t="s">
        <v>357</v>
      </c>
      <c r="N2194" s="128" t="s">
        <v>3876</v>
      </c>
      <c r="O2194">
        <v>3</v>
      </c>
      <c r="P2194" s="128" t="s">
        <v>3877</v>
      </c>
      <c r="Q2194">
        <v>1</v>
      </c>
      <c r="R2194" s="128" t="s">
        <v>28</v>
      </c>
      <c r="S2194">
        <v>2</v>
      </c>
      <c r="T2194" s="128" t="s">
        <v>30</v>
      </c>
      <c r="U2194">
        <v>4.26</v>
      </c>
      <c r="V2194">
        <v>3.65</v>
      </c>
    </row>
    <row r="2195" spans="1:22" x14ac:dyDescent="0.25">
      <c r="A2195" s="128" t="s">
        <v>3843</v>
      </c>
      <c r="B2195">
        <v>16</v>
      </c>
      <c r="C2195">
        <v>10</v>
      </c>
      <c r="D2195">
        <v>12</v>
      </c>
      <c r="E2195" s="128" t="s">
        <v>2446</v>
      </c>
      <c r="F2195" s="128" t="s">
        <v>24</v>
      </c>
      <c r="G2195">
        <v>688</v>
      </c>
      <c r="H2195" s="128" t="s">
        <v>2916</v>
      </c>
      <c r="I2195">
        <v>481</v>
      </c>
      <c r="J2195" s="128" t="s">
        <v>3302</v>
      </c>
      <c r="K2195">
        <v>13</v>
      </c>
      <c r="L2195">
        <v>18</v>
      </c>
      <c r="M2195" s="128" t="s">
        <v>357</v>
      </c>
      <c r="N2195" s="128" t="s">
        <v>3876</v>
      </c>
      <c r="O2195">
        <v>3</v>
      </c>
      <c r="P2195" s="128" t="s">
        <v>3877</v>
      </c>
      <c r="Q2195">
        <v>1</v>
      </c>
      <c r="R2195" s="128" t="s">
        <v>28</v>
      </c>
      <c r="S2195">
        <v>5</v>
      </c>
      <c r="T2195" s="128" t="s">
        <v>33</v>
      </c>
      <c r="U2195">
        <v>5.17</v>
      </c>
      <c r="V2195">
        <v>3.7</v>
      </c>
    </row>
    <row r="2196" spans="1:22" x14ac:dyDescent="0.25">
      <c r="A2196" s="128" t="s">
        <v>3844</v>
      </c>
      <c r="B2196">
        <v>16</v>
      </c>
      <c r="C2196">
        <v>10</v>
      </c>
      <c r="D2196">
        <v>12</v>
      </c>
      <c r="E2196" s="128" t="s">
        <v>2446</v>
      </c>
      <c r="F2196" s="128" t="s">
        <v>24</v>
      </c>
      <c r="G2196">
        <v>688</v>
      </c>
      <c r="H2196" s="128" t="s">
        <v>2916</v>
      </c>
      <c r="I2196">
        <v>481</v>
      </c>
      <c r="J2196" s="128" t="s">
        <v>3302</v>
      </c>
      <c r="K2196">
        <v>13</v>
      </c>
      <c r="L2196">
        <v>18</v>
      </c>
      <c r="M2196" s="128" t="s">
        <v>357</v>
      </c>
      <c r="N2196" s="128" t="s">
        <v>3876</v>
      </c>
      <c r="O2196">
        <v>3</v>
      </c>
      <c r="P2196" s="128" t="s">
        <v>3877</v>
      </c>
      <c r="Q2196">
        <v>1</v>
      </c>
      <c r="R2196" s="128" t="s">
        <v>28</v>
      </c>
      <c r="S2196">
        <v>1</v>
      </c>
      <c r="T2196" s="128" t="s">
        <v>29</v>
      </c>
      <c r="U2196">
        <v>9.35</v>
      </c>
      <c r="V2196">
        <v>4.7</v>
      </c>
    </row>
    <row r="2197" spans="1:22" x14ac:dyDescent="0.25">
      <c r="A2197" s="128" t="s">
        <v>3845</v>
      </c>
      <c r="B2197">
        <v>17</v>
      </c>
      <c r="C2197">
        <v>11</v>
      </c>
      <c r="D2197">
        <v>12</v>
      </c>
      <c r="E2197" s="128" t="s">
        <v>2446</v>
      </c>
      <c r="F2197" s="128" t="s">
        <v>24</v>
      </c>
      <c r="G2197">
        <v>688</v>
      </c>
      <c r="H2197" s="128" t="s">
        <v>2916</v>
      </c>
      <c r="I2197">
        <v>481</v>
      </c>
      <c r="J2197" s="128" t="s">
        <v>3302</v>
      </c>
      <c r="K2197">
        <v>13</v>
      </c>
      <c r="L2197">
        <v>18</v>
      </c>
      <c r="M2197" s="128" t="s">
        <v>357</v>
      </c>
      <c r="N2197" s="128" t="s">
        <v>3876</v>
      </c>
      <c r="O2197">
        <v>3</v>
      </c>
      <c r="P2197" s="128" t="s">
        <v>3877</v>
      </c>
      <c r="Q2197">
        <v>1</v>
      </c>
      <c r="R2197" s="128" t="s">
        <v>28</v>
      </c>
      <c r="S2197">
        <v>3</v>
      </c>
      <c r="T2197" s="128" t="s">
        <v>31</v>
      </c>
      <c r="U2197">
        <v>5.27</v>
      </c>
      <c r="V2197">
        <v>3.36</v>
      </c>
    </row>
    <row r="2198" spans="1:22" x14ac:dyDescent="0.25">
      <c r="A2198" s="128" t="s">
        <v>3846</v>
      </c>
      <c r="B2198">
        <v>17</v>
      </c>
      <c r="C2198">
        <v>11</v>
      </c>
      <c r="D2198">
        <v>12</v>
      </c>
      <c r="E2198" s="128" t="s">
        <v>2446</v>
      </c>
      <c r="F2198" s="128" t="s">
        <v>24</v>
      </c>
      <c r="G2198">
        <v>688</v>
      </c>
      <c r="H2198" s="128" t="s">
        <v>2916</v>
      </c>
      <c r="I2198">
        <v>481</v>
      </c>
      <c r="J2198" s="128" t="s">
        <v>3302</v>
      </c>
      <c r="K2198">
        <v>13</v>
      </c>
      <c r="L2198">
        <v>18</v>
      </c>
      <c r="M2198" s="128" t="s">
        <v>357</v>
      </c>
      <c r="N2198" s="128" t="s">
        <v>3876</v>
      </c>
      <c r="O2198">
        <v>3</v>
      </c>
      <c r="P2198" s="128" t="s">
        <v>3877</v>
      </c>
      <c r="Q2198">
        <v>1</v>
      </c>
      <c r="R2198" s="128" t="s">
        <v>28</v>
      </c>
      <c r="S2198">
        <v>4</v>
      </c>
      <c r="T2198" s="128" t="s">
        <v>32</v>
      </c>
      <c r="U2198">
        <v>6.32</v>
      </c>
      <c r="V2198">
        <v>4.0999999999999996</v>
      </c>
    </row>
    <row r="2199" spans="1:22" x14ac:dyDescent="0.25">
      <c r="A2199" s="128" t="s">
        <v>3847</v>
      </c>
      <c r="B2199">
        <v>17</v>
      </c>
      <c r="C2199">
        <v>11</v>
      </c>
      <c r="D2199">
        <v>12</v>
      </c>
      <c r="E2199" s="128" t="s">
        <v>2446</v>
      </c>
      <c r="F2199" s="128" t="s">
        <v>24</v>
      </c>
      <c r="G2199">
        <v>688</v>
      </c>
      <c r="H2199" s="128" t="s">
        <v>2916</v>
      </c>
      <c r="I2199">
        <v>481</v>
      </c>
      <c r="J2199" s="128" t="s">
        <v>3302</v>
      </c>
      <c r="K2199">
        <v>13</v>
      </c>
      <c r="L2199">
        <v>18</v>
      </c>
      <c r="M2199" s="128" t="s">
        <v>357</v>
      </c>
      <c r="N2199" s="128" t="s">
        <v>3876</v>
      </c>
      <c r="O2199">
        <v>3</v>
      </c>
      <c r="P2199" s="128" t="s">
        <v>3877</v>
      </c>
      <c r="Q2199">
        <v>1</v>
      </c>
      <c r="R2199" s="128" t="s">
        <v>28</v>
      </c>
      <c r="S2199">
        <v>6</v>
      </c>
      <c r="T2199" s="128" t="s">
        <v>34</v>
      </c>
      <c r="U2199">
        <v>4.59</v>
      </c>
      <c r="V2199">
        <v>3.2</v>
      </c>
    </row>
    <row r="2200" spans="1:22" x14ac:dyDescent="0.25">
      <c r="A2200" s="128" t="s">
        <v>3848</v>
      </c>
      <c r="B2200">
        <v>17</v>
      </c>
      <c r="C2200">
        <v>11</v>
      </c>
      <c r="D2200">
        <v>12</v>
      </c>
      <c r="E2200" s="128" t="s">
        <v>2446</v>
      </c>
      <c r="F2200" s="128" t="s">
        <v>24</v>
      </c>
      <c r="G2200">
        <v>688</v>
      </c>
      <c r="H2200" s="128" t="s">
        <v>2916</v>
      </c>
      <c r="I2200">
        <v>481</v>
      </c>
      <c r="J2200" s="128" t="s">
        <v>3302</v>
      </c>
      <c r="K2200">
        <v>13</v>
      </c>
      <c r="L2200">
        <v>18</v>
      </c>
      <c r="M2200" s="128" t="s">
        <v>357</v>
      </c>
      <c r="N2200" s="128" t="s">
        <v>3876</v>
      </c>
      <c r="O2200">
        <v>3</v>
      </c>
      <c r="P2200" s="128" t="s">
        <v>3877</v>
      </c>
      <c r="Q2200">
        <v>1</v>
      </c>
      <c r="R2200" s="128" t="s">
        <v>28</v>
      </c>
      <c r="S2200">
        <v>2</v>
      </c>
      <c r="T2200" s="128" t="s">
        <v>30</v>
      </c>
      <c r="U2200">
        <v>4.26</v>
      </c>
      <c r="V2200">
        <v>3.65</v>
      </c>
    </row>
    <row r="2201" spans="1:22" x14ac:dyDescent="0.25">
      <c r="A2201" s="128" t="s">
        <v>3849</v>
      </c>
      <c r="B2201">
        <v>17</v>
      </c>
      <c r="C2201">
        <v>11</v>
      </c>
      <c r="D2201">
        <v>12</v>
      </c>
      <c r="E2201" s="128" t="s">
        <v>2446</v>
      </c>
      <c r="F2201" s="128" t="s">
        <v>24</v>
      </c>
      <c r="G2201">
        <v>688</v>
      </c>
      <c r="H2201" s="128" t="s">
        <v>2916</v>
      </c>
      <c r="I2201">
        <v>481</v>
      </c>
      <c r="J2201" s="128" t="s">
        <v>3302</v>
      </c>
      <c r="K2201">
        <v>13</v>
      </c>
      <c r="L2201">
        <v>18</v>
      </c>
      <c r="M2201" s="128" t="s">
        <v>357</v>
      </c>
      <c r="N2201" s="128" t="s">
        <v>3876</v>
      </c>
      <c r="O2201">
        <v>3</v>
      </c>
      <c r="P2201" s="128" t="s">
        <v>3877</v>
      </c>
      <c r="Q2201">
        <v>1</v>
      </c>
      <c r="R2201" s="128" t="s">
        <v>28</v>
      </c>
      <c r="S2201">
        <v>5</v>
      </c>
      <c r="T2201" s="128" t="s">
        <v>33</v>
      </c>
      <c r="U2201">
        <v>5.17</v>
      </c>
      <c r="V2201">
        <v>3.7</v>
      </c>
    </row>
    <row r="2202" spans="1:22" x14ac:dyDescent="0.25">
      <c r="A2202" s="128" t="s">
        <v>3850</v>
      </c>
      <c r="B2202">
        <v>17</v>
      </c>
      <c r="C2202">
        <v>11</v>
      </c>
      <c r="D2202">
        <v>12</v>
      </c>
      <c r="E2202" s="128" t="s">
        <v>2446</v>
      </c>
      <c r="F2202" s="128" t="s">
        <v>24</v>
      </c>
      <c r="G2202">
        <v>688</v>
      </c>
      <c r="H2202" s="128" t="s">
        <v>2916</v>
      </c>
      <c r="I2202">
        <v>481</v>
      </c>
      <c r="J2202" s="128" t="s">
        <v>3302</v>
      </c>
      <c r="K2202">
        <v>13</v>
      </c>
      <c r="L2202">
        <v>18</v>
      </c>
      <c r="M2202" s="128" t="s">
        <v>357</v>
      </c>
      <c r="N2202" s="128" t="s">
        <v>3876</v>
      </c>
      <c r="O2202">
        <v>3</v>
      </c>
      <c r="P2202" s="128" t="s">
        <v>3877</v>
      </c>
      <c r="Q2202">
        <v>1</v>
      </c>
      <c r="R2202" s="128" t="s">
        <v>28</v>
      </c>
      <c r="S2202">
        <v>1</v>
      </c>
      <c r="T2202" s="128" t="s">
        <v>29</v>
      </c>
      <c r="U2202">
        <v>9.35</v>
      </c>
      <c r="V2202">
        <v>4.7</v>
      </c>
    </row>
    <row r="2203" spans="1:22" x14ac:dyDescent="0.25">
      <c r="A2203" s="128" t="s">
        <v>3851</v>
      </c>
      <c r="B2203">
        <v>18</v>
      </c>
      <c r="C2203">
        <v>12</v>
      </c>
      <c r="D2203">
        <v>12</v>
      </c>
      <c r="E2203" s="128" t="s">
        <v>2446</v>
      </c>
      <c r="F2203" s="128" t="s">
        <v>24</v>
      </c>
      <c r="G2203">
        <v>688</v>
      </c>
      <c r="H2203" s="128" t="s">
        <v>2916</v>
      </c>
      <c r="I2203">
        <v>481</v>
      </c>
      <c r="J2203" s="128" t="s">
        <v>3302</v>
      </c>
      <c r="K2203">
        <v>13</v>
      </c>
      <c r="L2203">
        <v>18</v>
      </c>
      <c r="M2203" s="128" t="s">
        <v>357</v>
      </c>
      <c r="N2203" s="128" t="s">
        <v>3876</v>
      </c>
      <c r="O2203">
        <v>3</v>
      </c>
      <c r="P2203" s="128" t="s">
        <v>3877</v>
      </c>
      <c r="Q2203">
        <v>1</v>
      </c>
      <c r="R2203" s="128" t="s">
        <v>28</v>
      </c>
      <c r="S2203">
        <v>3</v>
      </c>
      <c r="T2203" s="128" t="s">
        <v>31</v>
      </c>
      <c r="U2203">
        <v>5.27</v>
      </c>
      <c r="V2203">
        <v>3.36</v>
      </c>
    </row>
    <row r="2204" spans="1:22" x14ac:dyDescent="0.25">
      <c r="A2204" s="128" t="s">
        <v>3852</v>
      </c>
      <c r="B2204">
        <v>18</v>
      </c>
      <c r="C2204">
        <v>12</v>
      </c>
      <c r="D2204">
        <v>12</v>
      </c>
      <c r="E2204" s="128" t="s">
        <v>2446</v>
      </c>
      <c r="F2204" s="128" t="s">
        <v>24</v>
      </c>
      <c r="G2204">
        <v>688</v>
      </c>
      <c r="H2204" s="128" t="s">
        <v>2916</v>
      </c>
      <c r="I2204">
        <v>481</v>
      </c>
      <c r="J2204" s="128" t="s">
        <v>3302</v>
      </c>
      <c r="K2204">
        <v>13</v>
      </c>
      <c r="L2204">
        <v>18</v>
      </c>
      <c r="M2204" s="128" t="s">
        <v>357</v>
      </c>
      <c r="N2204" s="128" t="s">
        <v>3876</v>
      </c>
      <c r="O2204">
        <v>3</v>
      </c>
      <c r="P2204" s="128" t="s">
        <v>3877</v>
      </c>
      <c r="Q2204">
        <v>1</v>
      </c>
      <c r="R2204" s="128" t="s">
        <v>28</v>
      </c>
      <c r="S2204">
        <v>4</v>
      </c>
      <c r="T2204" s="128" t="s">
        <v>32</v>
      </c>
      <c r="U2204">
        <v>6.32</v>
      </c>
      <c r="V2204">
        <v>4.0999999999999996</v>
      </c>
    </row>
    <row r="2205" spans="1:22" x14ac:dyDescent="0.25">
      <c r="A2205" s="128" t="s">
        <v>3853</v>
      </c>
      <c r="B2205">
        <v>18</v>
      </c>
      <c r="C2205">
        <v>12</v>
      </c>
      <c r="D2205">
        <v>12</v>
      </c>
      <c r="E2205" s="128" t="s">
        <v>2446</v>
      </c>
      <c r="F2205" s="128" t="s">
        <v>24</v>
      </c>
      <c r="G2205">
        <v>688</v>
      </c>
      <c r="H2205" s="128" t="s">
        <v>2916</v>
      </c>
      <c r="I2205">
        <v>481</v>
      </c>
      <c r="J2205" s="128" t="s">
        <v>3302</v>
      </c>
      <c r="K2205">
        <v>13</v>
      </c>
      <c r="L2205">
        <v>18</v>
      </c>
      <c r="M2205" s="128" t="s">
        <v>357</v>
      </c>
      <c r="N2205" s="128" t="s">
        <v>3876</v>
      </c>
      <c r="O2205">
        <v>3</v>
      </c>
      <c r="P2205" s="128" t="s">
        <v>3877</v>
      </c>
      <c r="Q2205">
        <v>1</v>
      </c>
      <c r="R2205" s="128" t="s">
        <v>28</v>
      </c>
      <c r="S2205">
        <v>6</v>
      </c>
      <c r="T2205" s="128" t="s">
        <v>34</v>
      </c>
      <c r="U2205">
        <v>4.59</v>
      </c>
      <c r="V2205">
        <v>3.2</v>
      </c>
    </row>
    <row r="2206" spans="1:22" x14ac:dyDescent="0.25">
      <c r="A2206" s="128" t="s">
        <v>3854</v>
      </c>
      <c r="B2206">
        <v>18</v>
      </c>
      <c r="C2206">
        <v>12</v>
      </c>
      <c r="D2206">
        <v>12</v>
      </c>
      <c r="E2206" s="128" t="s">
        <v>2446</v>
      </c>
      <c r="F2206" s="128" t="s">
        <v>24</v>
      </c>
      <c r="G2206">
        <v>688</v>
      </c>
      <c r="H2206" s="128" t="s">
        <v>2916</v>
      </c>
      <c r="I2206">
        <v>481</v>
      </c>
      <c r="J2206" s="128" t="s">
        <v>3302</v>
      </c>
      <c r="K2206">
        <v>13</v>
      </c>
      <c r="L2206">
        <v>18</v>
      </c>
      <c r="M2206" s="128" t="s">
        <v>357</v>
      </c>
      <c r="N2206" s="128" t="s">
        <v>3876</v>
      </c>
      <c r="O2206">
        <v>3</v>
      </c>
      <c r="P2206" s="128" t="s">
        <v>3877</v>
      </c>
      <c r="Q2206">
        <v>1</v>
      </c>
      <c r="R2206" s="128" t="s">
        <v>28</v>
      </c>
      <c r="S2206">
        <v>2</v>
      </c>
      <c r="T2206" s="128" t="s">
        <v>30</v>
      </c>
      <c r="U2206">
        <v>4.26</v>
      </c>
      <c r="V2206">
        <v>3.65</v>
      </c>
    </row>
    <row r="2207" spans="1:22" x14ac:dyDescent="0.25">
      <c r="A2207" s="128" t="s">
        <v>3855</v>
      </c>
      <c r="B2207">
        <v>18</v>
      </c>
      <c r="C2207">
        <v>12</v>
      </c>
      <c r="D2207">
        <v>12</v>
      </c>
      <c r="E2207" s="128" t="s">
        <v>2446</v>
      </c>
      <c r="F2207" s="128" t="s">
        <v>24</v>
      </c>
      <c r="G2207">
        <v>688</v>
      </c>
      <c r="H2207" s="128" t="s">
        <v>2916</v>
      </c>
      <c r="I2207">
        <v>481</v>
      </c>
      <c r="J2207" s="128" t="s">
        <v>3302</v>
      </c>
      <c r="K2207">
        <v>13</v>
      </c>
      <c r="L2207">
        <v>18</v>
      </c>
      <c r="M2207" s="128" t="s">
        <v>357</v>
      </c>
      <c r="N2207" s="128" t="s">
        <v>3876</v>
      </c>
      <c r="O2207">
        <v>3</v>
      </c>
      <c r="P2207" s="128" t="s">
        <v>3877</v>
      </c>
      <c r="Q2207">
        <v>1</v>
      </c>
      <c r="R2207" s="128" t="s">
        <v>28</v>
      </c>
      <c r="S2207">
        <v>5</v>
      </c>
      <c r="T2207" s="128" t="s">
        <v>33</v>
      </c>
      <c r="U2207">
        <v>5.17</v>
      </c>
      <c r="V2207">
        <v>3.7</v>
      </c>
    </row>
    <row r="2208" spans="1:22" x14ac:dyDescent="0.25">
      <c r="A2208" s="128" t="s">
        <v>3856</v>
      </c>
      <c r="B2208">
        <v>18</v>
      </c>
      <c r="C2208">
        <v>12</v>
      </c>
      <c r="D2208">
        <v>12</v>
      </c>
      <c r="E2208" s="128" t="s">
        <v>2446</v>
      </c>
      <c r="F2208" s="128" t="s">
        <v>24</v>
      </c>
      <c r="G2208">
        <v>688</v>
      </c>
      <c r="H2208" s="128" t="s">
        <v>2916</v>
      </c>
      <c r="I2208">
        <v>481</v>
      </c>
      <c r="J2208" s="128" t="s">
        <v>3302</v>
      </c>
      <c r="K2208">
        <v>13</v>
      </c>
      <c r="L2208">
        <v>18</v>
      </c>
      <c r="M2208" s="128" t="s">
        <v>357</v>
      </c>
      <c r="N2208" s="128" t="s">
        <v>3876</v>
      </c>
      <c r="O2208">
        <v>3</v>
      </c>
      <c r="P2208" s="128" t="s">
        <v>3877</v>
      </c>
      <c r="Q2208">
        <v>1</v>
      </c>
      <c r="R2208" s="128" t="s">
        <v>28</v>
      </c>
      <c r="S2208">
        <v>1</v>
      </c>
      <c r="T2208" s="128" t="s">
        <v>29</v>
      </c>
      <c r="U2208">
        <v>9.35</v>
      </c>
      <c r="V2208">
        <v>4.7</v>
      </c>
    </row>
    <row r="2209" spans="1:22" x14ac:dyDescent="0.25">
      <c r="A2209" s="128" t="s">
        <v>3857</v>
      </c>
      <c r="B2209">
        <v>9</v>
      </c>
      <c r="C2209">
        <v>3</v>
      </c>
      <c r="D2209">
        <v>12</v>
      </c>
      <c r="E2209" s="128" t="s">
        <v>2446</v>
      </c>
      <c r="F2209" s="128" t="s">
        <v>24</v>
      </c>
      <c r="G2209">
        <v>687</v>
      </c>
      <c r="H2209" s="128" t="s">
        <v>2915</v>
      </c>
      <c r="I2209">
        <v>520</v>
      </c>
      <c r="J2209" s="128" t="s">
        <v>3302</v>
      </c>
      <c r="K2209">
        <v>9</v>
      </c>
      <c r="L2209">
        <v>12</v>
      </c>
      <c r="M2209" s="128" t="s">
        <v>357</v>
      </c>
      <c r="N2209" s="128" t="s">
        <v>3876</v>
      </c>
      <c r="O2209">
        <v>3</v>
      </c>
      <c r="P2209" s="128" t="s">
        <v>3877</v>
      </c>
      <c r="Q2209">
        <v>1</v>
      </c>
      <c r="R2209" s="128" t="s">
        <v>28</v>
      </c>
      <c r="S2209">
        <v>3</v>
      </c>
      <c r="T2209" s="128" t="s">
        <v>31</v>
      </c>
      <c r="U2209">
        <v>4.07</v>
      </c>
      <c r="V2209">
        <v>3.15</v>
      </c>
    </row>
    <row r="2210" spans="1:22" x14ac:dyDescent="0.25">
      <c r="A2210" s="128" t="s">
        <v>3858</v>
      </c>
      <c r="B2210">
        <v>9</v>
      </c>
      <c r="C2210">
        <v>3</v>
      </c>
      <c r="D2210">
        <v>12</v>
      </c>
      <c r="E2210" s="128" t="s">
        <v>2446</v>
      </c>
      <c r="F2210" s="128" t="s">
        <v>24</v>
      </c>
      <c r="G2210">
        <v>687</v>
      </c>
      <c r="H2210" s="128" t="s">
        <v>2915</v>
      </c>
      <c r="I2210">
        <v>520</v>
      </c>
      <c r="J2210" s="128" t="s">
        <v>3302</v>
      </c>
      <c r="K2210">
        <v>9</v>
      </c>
      <c r="L2210">
        <v>12</v>
      </c>
      <c r="M2210" s="128" t="s">
        <v>357</v>
      </c>
      <c r="N2210" s="128" t="s">
        <v>3876</v>
      </c>
      <c r="O2210">
        <v>3</v>
      </c>
      <c r="P2210" s="128" t="s">
        <v>3877</v>
      </c>
      <c r="Q2210">
        <v>1</v>
      </c>
      <c r="R2210" s="128" t="s">
        <v>28</v>
      </c>
      <c r="S2210">
        <v>4</v>
      </c>
      <c r="T2210" s="128" t="s">
        <v>32</v>
      </c>
      <c r="U2210">
        <v>4.62</v>
      </c>
      <c r="V2210">
        <v>3.91</v>
      </c>
    </row>
    <row r="2211" spans="1:22" x14ac:dyDescent="0.25">
      <c r="A2211" s="128" t="s">
        <v>3859</v>
      </c>
      <c r="B2211">
        <v>9</v>
      </c>
      <c r="C2211">
        <v>3</v>
      </c>
      <c r="D2211">
        <v>12</v>
      </c>
      <c r="E2211" s="128" t="s">
        <v>2446</v>
      </c>
      <c r="F2211" s="128" t="s">
        <v>24</v>
      </c>
      <c r="G2211">
        <v>687</v>
      </c>
      <c r="H2211" s="128" t="s">
        <v>2915</v>
      </c>
      <c r="I2211">
        <v>520</v>
      </c>
      <c r="J2211" s="128" t="s">
        <v>3302</v>
      </c>
      <c r="K2211">
        <v>9</v>
      </c>
      <c r="L2211">
        <v>12</v>
      </c>
      <c r="M2211" s="128" t="s">
        <v>357</v>
      </c>
      <c r="N2211" s="128" t="s">
        <v>3876</v>
      </c>
      <c r="O2211">
        <v>3</v>
      </c>
      <c r="P2211" s="128" t="s">
        <v>3877</v>
      </c>
      <c r="Q2211">
        <v>1</v>
      </c>
      <c r="R2211" s="128" t="s">
        <v>28</v>
      </c>
      <c r="S2211">
        <v>6</v>
      </c>
      <c r="T2211" s="128" t="s">
        <v>34</v>
      </c>
      <c r="U2211">
        <v>3.81</v>
      </c>
      <c r="V2211">
        <v>2.94</v>
      </c>
    </row>
    <row r="2212" spans="1:22" x14ac:dyDescent="0.25">
      <c r="A2212" s="128" t="s">
        <v>3860</v>
      </c>
      <c r="B2212">
        <v>9</v>
      </c>
      <c r="C2212">
        <v>3</v>
      </c>
      <c r="D2212">
        <v>12</v>
      </c>
      <c r="E2212" s="128" t="s">
        <v>2446</v>
      </c>
      <c r="F2212" s="128" t="s">
        <v>24</v>
      </c>
      <c r="G2212">
        <v>687</v>
      </c>
      <c r="H2212" s="128" t="s">
        <v>2915</v>
      </c>
      <c r="I2212">
        <v>520</v>
      </c>
      <c r="J2212" s="128" t="s">
        <v>3302</v>
      </c>
      <c r="K2212">
        <v>9</v>
      </c>
      <c r="L2212">
        <v>12</v>
      </c>
      <c r="M2212" s="128" t="s">
        <v>357</v>
      </c>
      <c r="N2212" s="128" t="s">
        <v>3876</v>
      </c>
      <c r="O2212">
        <v>3</v>
      </c>
      <c r="P2212" s="128" t="s">
        <v>3877</v>
      </c>
      <c r="Q2212">
        <v>1</v>
      </c>
      <c r="R2212" s="128" t="s">
        <v>28</v>
      </c>
      <c r="S2212">
        <v>2</v>
      </c>
      <c r="T2212" s="128" t="s">
        <v>30</v>
      </c>
      <c r="U2212">
        <v>3.39</v>
      </c>
      <c r="V2212">
        <v>3.42</v>
      </c>
    </row>
    <row r="2213" spans="1:22" x14ac:dyDescent="0.25">
      <c r="A2213" s="128" t="s">
        <v>3861</v>
      </c>
      <c r="B2213">
        <v>9</v>
      </c>
      <c r="C2213">
        <v>3</v>
      </c>
      <c r="D2213">
        <v>12</v>
      </c>
      <c r="E2213" s="128" t="s">
        <v>2446</v>
      </c>
      <c r="F2213" s="128" t="s">
        <v>24</v>
      </c>
      <c r="G2213">
        <v>687</v>
      </c>
      <c r="H2213" s="128" t="s">
        <v>2915</v>
      </c>
      <c r="I2213">
        <v>520</v>
      </c>
      <c r="J2213" s="128" t="s">
        <v>3302</v>
      </c>
      <c r="K2213">
        <v>9</v>
      </c>
      <c r="L2213">
        <v>12</v>
      </c>
      <c r="M2213" s="128" t="s">
        <v>357</v>
      </c>
      <c r="N2213" s="128" t="s">
        <v>3876</v>
      </c>
      <c r="O2213">
        <v>3</v>
      </c>
      <c r="P2213" s="128" t="s">
        <v>3877</v>
      </c>
      <c r="Q2213">
        <v>1</v>
      </c>
      <c r="R2213" s="128" t="s">
        <v>28</v>
      </c>
      <c r="S2213">
        <v>5</v>
      </c>
      <c r="T2213" s="128" t="s">
        <v>33</v>
      </c>
      <c r="U2213">
        <v>5.33</v>
      </c>
      <c r="V2213">
        <v>3.83</v>
      </c>
    </row>
    <row r="2214" spans="1:22" x14ac:dyDescent="0.25">
      <c r="A2214" s="128" t="s">
        <v>3862</v>
      </c>
      <c r="B2214">
        <v>9</v>
      </c>
      <c r="C2214">
        <v>3</v>
      </c>
      <c r="D2214">
        <v>12</v>
      </c>
      <c r="E2214" s="128" t="s">
        <v>2446</v>
      </c>
      <c r="F2214" s="128" t="s">
        <v>24</v>
      </c>
      <c r="G2214">
        <v>687</v>
      </c>
      <c r="H2214" s="128" t="s">
        <v>2915</v>
      </c>
      <c r="I2214">
        <v>520</v>
      </c>
      <c r="J2214" s="128" t="s">
        <v>3302</v>
      </c>
      <c r="K2214">
        <v>9</v>
      </c>
      <c r="L2214">
        <v>12</v>
      </c>
      <c r="M2214" s="128" t="s">
        <v>357</v>
      </c>
      <c r="N2214" s="128" t="s">
        <v>3876</v>
      </c>
      <c r="O2214">
        <v>3</v>
      </c>
      <c r="P2214" s="128" t="s">
        <v>3877</v>
      </c>
      <c r="Q2214">
        <v>1</v>
      </c>
      <c r="R2214" s="128" t="s">
        <v>28</v>
      </c>
      <c r="S2214">
        <v>1</v>
      </c>
      <c r="T2214" s="128" t="s">
        <v>29</v>
      </c>
      <c r="U2214">
        <v>7.39</v>
      </c>
      <c r="V2214">
        <v>4.4800000000000004</v>
      </c>
    </row>
    <row r="2215" spans="1:22" x14ac:dyDescent="0.25">
      <c r="A2215" s="128" t="s">
        <v>2917</v>
      </c>
      <c r="B2215">
        <v>10</v>
      </c>
      <c r="C2215">
        <v>4</v>
      </c>
      <c r="D2215">
        <v>14</v>
      </c>
      <c r="E2215" s="128" t="s">
        <v>2457</v>
      </c>
      <c r="F2215" s="128" t="s">
        <v>24</v>
      </c>
      <c r="G2215">
        <v>764</v>
      </c>
      <c r="H2215" s="128" t="s">
        <v>2918</v>
      </c>
      <c r="I2215">
        <v>235</v>
      </c>
      <c r="J2215" s="128" t="s">
        <v>177</v>
      </c>
      <c r="K2215">
        <v>8</v>
      </c>
      <c r="L2215">
        <v>11</v>
      </c>
      <c r="M2215" s="128" t="s">
        <v>357</v>
      </c>
      <c r="N2215" s="128" t="s">
        <v>3880</v>
      </c>
      <c r="O2215">
        <v>12</v>
      </c>
      <c r="P2215" s="128" t="s">
        <v>1454</v>
      </c>
      <c r="Q2215">
        <v>2</v>
      </c>
      <c r="R2215" s="128" t="s">
        <v>51</v>
      </c>
      <c r="S2215">
        <v>3</v>
      </c>
      <c r="T2215" s="128" t="s">
        <v>31</v>
      </c>
      <c r="U2215">
        <v>4.46</v>
      </c>
      <c r="V2215">
        <v>3.04</v>
      </c>
    </row>
    <row r="2216" spans="1:22" x14ac:dyDescent="0.25">
      <c r="A2216" s="128" t="s">
        <v>2919</v>
      </c>
      <c r="B2216">
        <v>10</v>
      </c>
      <c r="C2216">
        <v>4</v>
      </c>
      <c r="D2216">
        <v>14</v>
      </c>
      <c r="E2216" s="128" t="s">
        <v>2457</v>
      </c>
      <c r="F2216" s="128" t="s">
        <v>24</v>
      </c>
      <c r="G2216">
        <v>764</v>
      </c>
      <c r="H2216" s="128" t="s">
        <v>2918</v>
      </c>
      <c r="I2216">
        <v>235</v>
      </c>
      <c r="J2216" s="128" t="s">
        <v>177</v>
      </c>
      <c r="K2216">
        <v>8</v>
      </c>
      <c r="L2216">
        <v>11</v>
      </c>
      <c r="M2216" s="128" t="s">
        <v>357</v>
      </c>
      <c r="N2216" s="128" t="s">
        <v>3880</v>
      </c>
      <c r="O2216">
        <v>12</v>
      </c>
      <c r="P2216" s="128" t="s">
        <v>1454</v>
      </c>
      <c r="Q2216">
        <v>2</v>
      </c>
      <c r="R2216" s="128" t="s">
        <v>51</v>
      </c>
      <c r="S2216">
        <v>4</v>
      </c>
      <c r="T2216" s="128" t="s">
        <v>32</v>
      </c>
      <c r="U2216">
        <v>4.97</v>
      </c>
      <c r="V2216">
        <v>4.29</v>
      </c>
    </row>
    <row r="2217" spans="1:22" x14ac:dyDescent="0.25">
      <c r="A2217" s="128" t="s">
        <v>2920</v>
      </c>
      <c r="B2217">
        <v>10</v>
      </c>
      <c r="C2217">
        <v>4</v>
      </c>
      <c r="D2217">
        <v>14</v>
      </c>
      <c r="E2217" s="128" t="s">
        <v>2457</v>
      </c>
      <c r="F2217" s="128" t="s">
        <v>24</v>
      </c>
      <c r="G2217">
        <v>764</v>
      </c>
      <c r="H2217" s="128" t="s">
        <v>2918</v>
      </c>
      <c r="I2217">
        <v>235</v>
      </c>
      <c r="J2217" s="128" t="s">
        <v>177</v>
      </c>
      <c r="K2217">
        <v>8</v>
      </c>
      <c r="L2217">
        <v>11</v>
      </c>
      <c r="M2217" s="128" t="s">
        <v>357</v>
      </c>
      <c r="N2217" s="128" t="s">
        <v>3880</v>
      </c>
      <c r="O2217">
        <v>12</v>
      </c>
      <c r="P2217" s="128" t="s">
        <v>1454</v>
      </c>
      <c r="Q2217">
        <v>2</v>
      </c>
      <c r="R2217" s="128" t="s">
        <v>51</v>
      </c>
      <c r="S2217">
        <v>6</v>
      </c>
      <c r="T2217" s="128" t="s">
        <v>34</v>
      </c>
      <c r="U2217">
        <v>1.6</v>
      </c>
      <c r="V2217">
        <v>1.95</v>
      </c>
    </row>
    <row r="2218" spans="1:22" x14ac:dyDescent="0.25">
      <c r="A2218" s="128" t="s">
        <v>2921</v>
      </c>
      <c r="B2218">
        <v>10</v>
      </c>
      <c r="C2218">
        <v>4</v>
      </c>
      <c r="D2218">
        <v>14</v>
      </c>
      <c r="E2218" s="128" t="s">
        <v>2457</v>
      </c>
      <c r="F2218" s="128" t="s">
        <v>24</v>
      </c>
      <c r="G2218">
        <v>764</v>
      </c>
      <c r="H2218" s="128" t="s">
        <v>2918</v>
      </c>
      <c r="I2218">
        <v>235</v>
      </c>
      <c r="J2218" s="128" t="s">
        <v>177</v>
      </c>
      <c r="K2218">
        <v>8</v>
      </c>
      <c r="L2218">
        <v>11</v>
      </c>
      <c r="M2218" s="128" t="s">
        <v>357</v>
      </c>
      <c r="N2218" s="128" t="s">
        <v>3880</v>
      </c>
      <c r="O2218">
        <v>12</v>
      </c>
      <c r="P2218" s="128" t="s">
        <v>1454</v>
      </c>
      <c r="Q2218">
        <v>2</v>
      </c>
      <c r="R2218" s="128" t="s">
        <v>51</v>
      </c>
      <c r="S2218">
        <v>2</v>
      </c>
      <c r="T2218" s="128" t="s">
        <v>30</v>
      </c>
      <c r="U2218">
        <v>3.67</v>
      </c>
      <c r="V2218">
        <v>3.42</v>
      </c>
    </row>
    <row r="2219" spans="1:22" x14ac:dyDescent="0.25">
      <c r="A2219" s="128" t="s">
        <v>2922</v>
      </c>
      <c r="B2219">
        <v>10</v>
      </c>
      <c r="C2219">
        <v>4</v>
      </c>
      <c r="D2219">
        <v>14</v>
      </c>
      <c r="E2219" s="128" t="s">
        <v>2457</v>
      </c>
      <c r="F2219" s="128" t="s">
        <v>24</v>
      </c>
      <c r="G2219">
        <v>764</v>
      </c>
      <c r="H2219" s="128" t="s">
        <v>2918</v>
      </c>
      <c r="I2219">
        <v>235</v>
      </c>
      <c r="J2219" s="128" t="s">
        <v>177</v>
      </c>
      <c r="K2219">
        <v>8</v>
      </c>
      <c r="L2219">
        <v>11</v>
      </c>
      <c r="M2219" s="128" t="s">
        <v>357</v>
      </c>
      <c r="N2219" s="128" t="s">
        <v>3880</v>
      </c>
      <c r="O2219">
        <v>12</v>
      </c>
      <c r="P2219" s="128" t="s">
        <v>1454</v>
      </c>
      <c r="Q2219">
        <v>2</v>
      </c>
      <c r="R2219" s="128" t="s">
        <v>51</v>
      </c>
      <c r="S2219">
        <v>5</v>
      </c>
      <c r="T2219" s="128" t="s">
        <v>33</v>
      </c>
      <c r="U2219">
        <v>4.21</v>
      </c>
      <c r="V2219">
        <v>3.38</v>
      </c>
    </row>
    <row r="2220" spans="1:22" x14ac:dyDescent="0.25">
      <c r="A2220" s="128" t="s">
        <v>2923</v>
      </c>
      <c r="B2220">
        <v>10</v>
      </c>
      <c r="C2220">
        <v>4</v>
      </c>
      <c r="D2220">
        <v>14</v>
      </c>
      <c r="E2220" s="128" t="s">
        <v>2457</v>
      </c>
      <c r="F2220" s="128" t="s">
        <v>24</v>
      </c>
      <c r="G2220">
        <v>764</v>
      </c>
      <c r="H2220" s="128" t="s">
        <v>2918</v>
      </c>
      <c r="I2220">
        <v>235</v>
      </c>
      <c r="J2220" s="128" t="s">
        <v>177</v>
      </c>
      <c r="K2220">
        <v>8</v>
      </c>
      <c r="L2220">
        <v>11</v>
      </c>
      <c r="M2220" s="128" t="s">
        <v>357</v>
      </c>
      <c r="N2220" s="128" t="s">
        <v>3880</v>
      </c>
      <c r="O2220">
        <v>12</v>
      </c>
      <c r="P2220" s="128" t="s">
        <v>1454</v>
      </c>
      <c r="Q2220">
        <v>2</v>
      </c>
      <c r="R2220" s="128" t="s">
        <v>51</v>
      </c>
      <c r="S2220">
        <v>1</v>
      </c>
      <c r="T2220" s="128" t="s">
        <v>29</v>
      </c>
      <c r="U2220">
        <v>8.1999999999999993</v>
      </c>
      <c r="V2220">
        <v>5.26</v>
      </c>
    </row>
    <row r="2221" spans="1:22" x14ac:dyDescent="0.25">
      <c r="A2221" s="128" t="s">
        <v>2924</v>
      </c>
      <c r="B2221">
        <v>10</v>
      </c>
      <c r="C2221">
        <v>4</v>
      </c>
      <c r="D2221">
        <v>14</v>
      </c>
      <c r="E2221" s="128" t="s">
        <v>2457</v>
      </c>
      <c r="F2221" s="128" t="s">
        <v>24</v>
      </c>
      <c r="G2221">
        <v>764</v>
      </c>
      <c r="H2221" s="128" t="s">
        <v>2918</v>
      </c>
      <c r="I2221">
        <v>235</v>
      </c>
      <c r="J2221" s="128" t="s">
        <v>177</v>
      </c>
      <c r="K2221">
        <v>8</v>
      </c>
      <c r="L2221">
        <v>11</v>
      </c>
      <c r="M2221" s="128" t="s">
        <v>357</v>
      </c>
      <c r="N2221" s="128" t="s">
        <v>3880</v>
      </c>
      <c r="O2221">
        <v>12</v>
      </c>
      <c r="P2221" s="128" t="s">
        <v>1454</v>
      </c>
      <c r="Q2221">
        <v>2</v>
      </c>
      <c r="R2221" s="128" t="s">
        <v>51</v>
      </c>
      <c r="S2221">
        <v>7</v>
      </c>
      <c r="T2221" s="128" t="s">
        <v>35</v>
      </c>
      <c r="U2221">
        <v>22.14</v>
      </c>
      <c r="V2221">
        <v>14.06</v>
      </c>
    </row>
    <row r="2222" spans="1:22" x14ac:dyDescent="0.25">
      <c r="A2222" s="128" t="s">
        <v>2925</v>
      </c>
      <c r="B2222">
        <v>10</v>
      </c>
      <c r="C2222">
        <v>4</v>
      </c>
      <c r="D2222">
        <v>14</v>
      </c>
      <c r="E2222" s="128" t="s">
        <v>2457</v>
      </c>
      <c r="F2222" s="128" t="s">
        <v>24</v>
      </c>
      <c r="G2222">
        <v>764</v>
      </c>
      <c r="H2222" s="128" t="s">
        <v>2918</v>
      </c>
      <c r="I2222">
        <v>235</v>
      </c>
      <c r="J2222" s="128" t="s">
        <v>177</v>
      </c>
      <c r="K2222">
        <v>8</v>
      </c>
      <c r="L2222">
        <v>11</v>
      </c>
      <c r="M2222" s="128" t="s">
        <v>357</v>
      </c>
      <c r="N2222" s="128" t="s">
        <v>3880</v>
      </c>
      <c r="O2222">
        <v>12</v>
      </c>
      <c r="P2222" s="128" t="s">
        <v>1454</v>
      </c>
      <c r="Q2222">
        <v>2</v>
      </c>
      <c r="R2222" s="128" t="s">
        <v>51</v>
      </c>
      <c r="S2222">
        <v>8</v>
      </c>
      <c r="T2222" s="128" t="s">
        <v>36</v>
      </c>
      <c r="U2222">
        <v>27.11</v>
      </c>
      <c r="V2222">
        <v>17.46</v>
      </c>
    </row>
    <row r="2223" spans="1:22" x14ac:dyDescent="0.25">
      <c r="A2223" s="128" t="s">
        <v>2926</v>
      </c>
      <c r="B2223">
        <v>10</v>
      </c>
      <c r="C2223">
        <v>4</v>
      </c>
      <c r="D2223">
        <v>14</v>
      </c>
      <c r="E2223" s="128" t="s">
        <v>2457</v>
      </c>
      <c r="F2223" s="128" t="s">
        <v>24</v>
      </c>
      <c r="G2223">
        <v>767</v>
      </c>
      <c r="H2223" s="128" t="s">
        <v>2927</v>
      </c>
      <c r="I2223">
        <v>247</v>
      </c>
      <c r="J2223" s="128" t="s">
        <v>179</v>
      </c>
      <c r="K2223">
        <v>8</v>
      </c>
      <c r="L2223">
        <v>11</v>
      </c>
      <c r="M2223" s="128" t="s">
        <v>357</v>
      </c>
      <c r="N2223" s="128" t="s">
        <v>3880</v>
      </c>
      <c r="O2223">
        <v>12</v>
      </c>
      <c r="P2223" s="128" t="s">
        <v>1454</v>
      </c>
      <c r="Q2223">
        <v>2</v>
      </c>
      <c r="R2223" s="128" t="s">
        <v>51</v>
      </c>
      <c r="S2223">
        <v>3</v>
      </c>
      <c r="T2223" s="128" t="s">
        <v>31</v>
      </c>
      <c r="U2223">
        <v>3.89</v>
      </c>
      <c r="V2223">
        <v>3.11</v>
      </c>
    </row>
    <row r="2224" spans="1:22" x14ac:dyDescent="0.25">
      <c r="A2224" s="128" t="s">
        <v>2928</v>
      </c>
      <c r="B2224">
        <v>10</v>
      </c>
      <c r="C2224">
        <v>4</v>
      </c>
      <c r="D2224">
        <v>14</v>
      </c>
      <c r="E2224" s="128" t="s">
        <v>2457</v>
      </c>
      <c r="F2224" s="128" t="s">
        <v>24</v>
      </c>
      <c r="G2224">
        <v>763</v>
      </c>
      <c r="H2224" s="128" t="s">
        <v>2929</v>
      </c>
      <c r="I2224">
        <v>248</v>
      </c>
      <c r="J2224" s="128" t="s">
        <v>179</v>
      </c>
      <c r="K2224">
        <v>8</v>
      </c>
      <c r="L2224">
        <v>11</v>
      </c>
      <c r="M2224" s="128" t="s">
        <v>357</v>
      </c>
      <c r="N2224" s="128" t="s">
        <v>3880</v>
      </c>
      <c r="O2224">
        <v>12</v>
      </c>
      <c r="P2224" s="128" t="s">
        <v>1454</v>
      </c>
      <c r="Q2224">
        <v>2</v>
      </c>
      <c r="R2224" s="128" t="s">
        <v>51</v>
      </c>
      <c r="S2224">
        <v>4</v>
      </c>
      <c r="T2224" s="128" t="s">
        <v>32</v>
      </c>
      <c r="U2224">
        <v>5.43</v>
      </c>
      <c r="V2224">
        <v>4.55</v>
      </c>
    </row>
    <row r="2225" spans="1:22" x14ac:dyDescent="0.25">
      <c r="A2225" s="128" t="s">
        <v>2930</v>
      </c>
      <c r="B2225">
        <v>10</v>
      </c>
      <c r="C2225">
        <v>4</v>
      </c>
      <c r="D2225">
        <v>14</v>
      </c>
      <c r="E2225" s="128" t="s">
        <v>2457</v>
      </c>
      <c r="F2225" s="128" t="s">
        <v>24</v>
      </c>
      <c r="G2225">
        <v>763</v>
      </c>
      <c r="H2225" s="128" t="s">
        <v>2929</v>
      </c>
      <c r="I2225">
        <v>248</v>
      </c>
      <c r="J2225" s="128" t="s">
        <v>179</v>
      </c>
      <c r="K2225">
        <v>8</v>
      </c>
      <c r="L2225">
        <v>11</v>
      </c>
      <c r="M2225" s="128" t="s">
        <v>357</v>
      </c>
      <c r="N2225" s="128" t="s">
        <v>3880</v>
      </c>
      <c r="O2225">
        <v>12</v>
      </c>
      <c r="P2225" s="128" t="s">
        <v>1454</v>
      </c>
      <c r="Q2225">
        <v>2</v>
      </c>
      <c r="R2225" s="128" t="s">
        <v>51</v>
      </c>
      <c r="S2225">
        <v>6</v>
      </c>
      <c r="T2225" s="128" t="s">
        <v>34</v>
      </c>
      <c r="U2225">
        <v>1.48</v>
      </c>
      <c r="V2225">
        <v>2</v>
      </c>
    </row>
    <row r="2226" spans="1:22" x14ac:dyDescent="0.25">
      <c r="A2226" s="128" t="s">
        <v>2931</v>
      </c>
      <c r="B2226">
        <v>10</v>
      </c>
      <c r="C2226">
        <v>4</v>
      </c>
      <c r="D2226">
        <v>14</v>
      </c>
      <c r="E2226" s="128" t="s">
        <v>2457</v>
      </c>
      <c r="F2226" s="128" t="s">
        <v>24</v>
      </c>
      <c r="G2226">
        <v>767</v>
      </c>
      <c r="H2226" s="128" t="s">
        <v>2927</v>
      </c>
      <c r="I2226">
        <v>247</v>
      </c>
      <c r="J2226" s="128" t="s">
        <v>179</v>
      </c>
      <c r="K2226">
        <v>8</v>
      </c>
      <c r="L2226">
        <v>11</v>
      </c>
      <c r="M2226" s="128" t="s">
        <v>357</v>
      </c>
      <c r="N2226" s="128" t="s">
        <v>3880</v>
      </c>
      <c r="O2226">
        <v>12</v>
      </c>
      <c r="P2226" s="128" t="s">
        <v>1454</v>
      </c>
      <c r="Q2226">
        <v>2</v>
      </c>
      <c r="R2226" s="128" t="s">
        <v>51</v>
      </c>
      <c r="S2226">
        <v>2</v>
      </c>
      <c r="T2226" s="128" t="s">
        <v>30</v>
      </c>
      <c r="U2226">
        <v>3.09</v>
      </c>
      <c r="V2226">
        <v>3.05</v>
      </c>
    </row>
    <row r="2227" spans="1:22" x14ac:dyDescent="0.25">
      <c r="A2227" s="128" t="s">
        <v>2932</v>
      </c>
      <c r="B2227">
        <v>10</v>
      </c>
      <c r="C2227">
        <v>4</v>
      </c>
      <c r="D2227">
        <v>14</v>
      </c>
      <c r="E2227" s="128" t="s">
        <v>2457</v>
      </c>
      <c r="F2227" s="128" t="s">
        <v>24</v>
      </c>
      <c r="G2227">
        <v>763</v>
      </c>
      <c r="H2227" s="128" t="s">
        <v>2929</v>
      </c>
      <c r="I2227">
        <v>248</v>
      </c>
      <c r="J2227" s="128" t="s">
        <v>179</v>
      </c>
      <c r="K2227">
        <v>8</v>
      </c>
      <c r="L2227">
        <v>11</v>
      </c>
      <c r="M2227" s="128" t="s">
        <v>357</v>
      </c>
      <c r="N2227" s="128" t="s">
        <v>3880</v>
      </c>
      <c r="O2227">
        <v>12</v>
      </c>
      <c r="P2227" s="128" t="s">
        <v>1454</v>
      </c>
      <c r="Q2227">
        <v>2</v>
      </c>
      <c r="R2227" s="128" t="s">
        <v>51</v>
      </c>
      <c r="S2227">
        <v>5</v>
      </c>
      <c r="T2227" s="128" t="s">
        <v>33</v>
      </c>
      <c r="U2227">
        <v>3.75</v>
      </c>
      <c r="V2227">
        <v>3.65</v>
      </c>
    </row>
    <row r="2228" spans="1:22" x14ac:dyDescent="0.25">
      <c r="A2228" s="128" t="s">
        <v>2933</v>
      </c>
      <c r="B2228">
        <v>10</v>
      </c>
      <c r="C2228">
        <v>4</v>
      </c>
      <c r="D2228">
        <v>14</v>
      </c>
      <c r="E2228" s="128" t="s">
        <v>2457</v>
      </c>
      <c r="F2228" s="128" t="s">
        <v>24</v>
      </c>
      <c r="G2228">
        <v>763</v>
      </c>
      <c r="H2228" s="128" t="s">
        <v>2929</v>
      </c>
      <c r="I2228">
        <v>248</v>
      </c>
      <c r="J2228" s="128" t="s">
        <v>179</v>
      </c>
      <c r="K2228">
        <v>8</v>
      </c>
      <c r="L2228">
        <v>11</v>
      </c>
      <c r="M2228" s="128" t="s">
        <v>357</v>
      </c>
      <c r="N2228" s="128" t="s">
        <v>3880</v>
      </c>
      <c r="O2228">
        <v>12</v>
      </c>
      <c r="P2228" s="128" t="s">
        <v>1454</v>
      </c>
      <c r="Q2228">
        <v>2</v>
      </c>
      <c r="R2228" s="128" t="s">
        <v>51</v>
      </c>
      <c r="S2228">
        <v>1</v>
      </c>
      <c r="T2228" s="128" t="s">
        <v>29</v>
      </c>
      <c r="U2228">
        <v>6.92</v>
      </c>
      <c r="V2228">
        <v>4.68</v>
      </c>
    </row>
    <row r="2229" spans="1:22" x14ac:dyDescent="0.25">
      <c r="A2229" s="128" t="s">
        <v>2934</v>
      </c>
      <c r="B2229">
        <v>10</v>
      </c>
      <c r="C2229">
        <v>4</v>
      </c>
      <c r="D2229">
        <v>14</v>
      </c>
      <c r="E2229" s="128" t="s">
        <v>2457</v>
      </c>
      <c r="F2229" s="128" t="s">
        <v>24</v>
      </c>
      <c r="G2229">
        <v>768</v>
      </c>
      <c r="H2229" s="128" t="s">
        <v>2935</v>
      </c>
      <c r="I2229">
        <v>246</v>
      </c>
      <c r="J2229" s="128" t="s">
        <v>179</v>
      </c>
      <c r="K2229">
        <v>8</v>
      </c>
      <c r="L2229">
        <v>11</v>
      </c>
      <c r="M2229" s="128" t="s">
        <v>357</v>
      </c>
      <c r="N2229" s="128" t="s">
        <v>3880</v>
      </c>
      <c r="O2229">
        <v>12</v>
      </c>
      <c r="P2229" s="128" t="s">
        <v>1454</v>
      </c>
      <c r="Q2229">
        <v>2</v>
      </c>
      <c r="R2229" s="128" t="s">
        <v>51</v>
      </c>
      <c r="S2229">
        <v>7</v>
      </c>
      <c r="T2229" s="128" t="s">
        <v>35</v>
      </c>
      <c r="U2229">
        <v>19.149999999999999</v>
      </c>
      <c r="V2229">
        <v>13.9</v>
      </c>
    </row>
    <row r="2230" spans="1:22" x14ac:dyDescent="0.25">
      <c r="A2230" s="128" t="s">
        <v>2936</v>
      </c>
      <c r="B2230">
        <v>10</v>
      </c>
      <c r="C2230">
        <v>4</v>
      </c>
      <c r="D2230">
        <v>14</v>
      </c>
      <c r="E2230" s="128" t="s">
        <v>2457</v>
      </c>
      <c r="F2230" s="128" t="s">
        <v>24</v>
      </c>
      <c r="G2230">
        <v>768</v>
      </c>
      <c r="H2230" s="128" t="s">
        <v>2935</v>
      </c>
      <c r="I2230">
        <v>246</v>
      </c>
      <c r="J2230" s="128" t="s">
        <v>179</v>
      </c>
      <c r="K2230">
        <v>8</v>
      </c>
      <c r="L2230">
        <v>11</v>
      </c>
      <c r="M2230" s="128" t="s">
        <v>357</v>
      </c>
      <c r="N2230" s="128" t="s">
        <v>3880</v>
      </c>
      <c r="O2230">
        <v>12</v>
      </c>
      <c r="P2230" s="128" t="s">
        <v>1454</v>
      </c>
      <c r="Q2230">
        <v>2</v>
      </c>
      <c r="R2230" s="128" t="s">
        <v>51</v>
      </c>
      <c r="S2230">
        <v>8</v>
      </c>
      <c r="T2230" s="128" t="s">
        <v>36</v>
      </c>
      <c r="U2230">
        <v>24.59</v>
      </c>
      <c r="V2230">
        <v>17.66</v>
      </c>
    </row>
    <row r="2231" spans="1:22" x14ac:dyDescent="0.25">
      <c r="A2231" s="128" t="s">
        <v>2937</v>
      </c>
      <c r="B2231">
        <v>11</v>
      </c>
      <c r="C2231">
        <v>5</v>
      </c>
      <c r="D2231">
        <v>14</v>
      </c>
      <c r="E2231" s="128" t="s">
        <v>2457</v>
      </c>
      <c r="F2231" s="128" t="s">
        <v>24</v>
      </c>
      <c r="G2231">
        <v>764</v>
      </c>
      <c r="H2231" s="128" t="s">
        <v>2918</v>
      </c>
      <c r="I2231">
        <v>235</v>
      </c>
      <c r="J2231" s="128" t="s">
        <v>177</v>
      </c>
      <c r="K2231">
        <v>8</v>
      </c>
      <c r="L2231">
        <v>11</v>
      </c>
      <c r="M2231" s="128" t="s">
        <v>357</v>
      </c>
      <c r="N2231" s="128" t="s">
        <v>3880</v>
      </c>
      <c r="O2231">
        <v>12</v>
      </c>
      <c r="P2231" s="128" t="s">
        <v>1454</v>
      </c>
      <c r="Q2231">
        <v>2</v>
      </c>
      <c r="R2231" s="128" t="s">
        <v>51</v>
      </c>
      <c r="S2231">
        <v>3</v>
      </c>
      <c r="T2231" s="128" t="s">
        <v>31</v>
      </c>
      <c r="U2231">
        <v>4.46</v>
      </c>
      <c r="V2231">
        <v>3.04</v>
      </c>
    </row>
    <row r="2232" spans="1:22" x14ac:dyDescent="0.25">
      <c r="A2232" s="128" t="s">
        <v>2938</v>
      </c>
      <c r="B2232">
        <v>11</v>
      </c>
      <c r="C2232">
        <v>5</v>
      </c>
      <c r="D2232">
        <v>14</v>
      </c>
      <c r="E2232" s="128" t="s">
        <v>2457</v>
      </c>
      <c r="F2232" s="128" t="s">
        <v>24</v>
      </c>
      <c r="G2232">
        <v>764</v>
      </c>
      <c r="H2232" s="128" t="s">
        <v>2918</v>
      </c>
      <c r="I2232">
        <v>235</v>
      </c>
      <c r="J2232" s="128" t="s">
        <v>177</v>
      </c>
      <c r="K2232">
        <v>8</v>
      </c>
      <c r="L2232">
        <v>11</v>
      </c>
      <c r="M2232" s="128" t="s">
        <v>357</v>
      </c>
      <c r="N2232" s="128" t="s">
        <v>3880</v>
      </c>
      <c r="O2232">
        <v>12</v>
      </c>
      <c r="P2232" s="128" t="s">
        <v>1454</v>
      </c>
      <c r="Q2232">
        <v>2</v>
      </c>
      <c r="R2232" s="128" t="s">
        <v>51</v>
      </c>
      <c r="S2232">
        <v>4</v>
      </c>
      <c r="T2232" s="128" t="s">
        <v>32</v>
      </c>
      <c r="U2232">
        <v>4.97</v>
      </c>
      <c r="V2232">
        <v>4.29</v>
      </c>
    </row>
    <row r="2233" spans="1:22" x14ac:dyDescent="0.25">
      <c r="A2233" s="128" t="s">
        <v>2939</v>
      </c>
      <c r="B2233">
        <v>11</v>
      </c>
      <c r="C2233">
        <v>5</v>
      </c>
      <c r="D2233">
        <v>14</v>
      </c>
      <c r="E2233" s="128" t="s">
        <v>2457</v>
      </c>
      <c r="F2233" s="128" t="s">
        <v>24</v>
      </c>
      <c r="G2233">
        <v>764</v>
      </c>
      <c r="H2233" s="128" t="s">
        <v>2918</v>
      </c>
      <c r="I2233">
        <v>235</v>
      </c>
      <c r="J2233" s="128" t="s">
        <v>177</v>
      </c>
      <c r="K2233">
        <v>8</v>
      </c>
      <c r="L2233">
        <v>11</v>
      </c>
      <c r="M2233" s="128" t="s">
        <v>357</v>
      </c>
      <c r="N2233" s="128" t="s">
        <v>3880</v>
      </c>
      <c r="O2233">
        <v>12</v>
      </c>
      <c r="P2233" s="128" t="s">
        <v>1454</v>
      </c>
      <c r="Q2233">
        <v>2</v>
      </c>
      <c r="R2233" s="128" t="s">
        <v>51</v>
      </c>
      <c r="S2233">
        <v>6</v>
      </c>
      <c r="T2233" s="128" t="s">
        <v>34</v>
      </c>
      <c r="U2233">
        <v>1.6</v>
      </c>
      <c r="V2233">
        <v>1.95</v>
      </c>
    </row>
    <row r="2234" spans="1:22" x14ac:dyDescent="0.25">
      <c r="A2234" s="128" t="s">
        <v>2940</v>
      </c>
      <c r="B2234">
        <v>11</v>
      </c>
      <c r="C2234">
        <v>5</v>
      </c>
      <c r="D2234">
        <v>14</v>
      </c>
      <c r="E2234" s="128" t="s">
        <v>2457</v>
      </c>
      <c r="F2234" s="128" t="s">
        <v>24</v>
      </c>
      <c r="G2234">
        <v>764</v>
      </c>
      <c r="H2234" s="128" t="s">
        <v>2918</v>
      </c>
      <c r="I2234">
        <v>235</v>
      </c>
      <c r="J2234" s="128" t="s">
        <v>177</v>
      </c>
      <c r="K2234">
        <v>8</v>
      </c>
      <c r="L2234">
        <v>11</v>
      </c>
      <c r="M2234" s="128" t="s">
        <v>357</v>
      </c>
      <c r="N2234" s="128" t="s">
        <v>3880</v>
      </c>
      <c r="O2234">
        <v>12</v>
      </c>
      <c r="P2234" s="128" t="s">
        <v>1454</v>
      </c>
      <c r="Q2234">
        <v>2</v>
      </c>
      <c r="R2234" s="128" t="s">
        <v>51</v>
      </c>
      <c r="S2234">
        <v>2</v>
      </c>
      <c r="T2234" s="128" t="s">
        <v>30</v>
      </c>
      <c r="U2234">
        <v>3.67</v>
      </c>
      <c r="V2234">
        <v>3.42</v>
      </c>
    </row>
    <row r="2235" spans="1:22" x14ac:dyDescent="0.25">
      <c r="A2235" s="128" t="s">
        <v>2941</v>
      </c>
      <c r="B2235">
        <v>11</v>
      </c>
      <c r="C2235">
        <v>5</v>
      </c>
      <c r="D2235">
        <v>14</v>
      </c>
      <c r="E2235" s="128" t="s">
        <v>2457</v>
      </c>
      <c r="F2235" s="128" t="s">
        <v>24</v>
      </c>
      <c r="G2235">
        <v>764</v>
      </c>
      <c r="H2235" s="128" t="s">
        <v>2918</v>
      </c>
      <c r="I2235">
        <v>235</v>
      </c>
      <c r="J2235" s="128" t="s">
        <v>177</v>
      </c>
      <c r="K2235">
        <v>8</v>
      </c>
      <c r="L2235">
        <v>11</v>
      </c>
      <c r="M2235" s="128" t="s">
        <v>357</v>
      </c>
      <c r="N2235" s="128" t="s">
        <v>3880</v>
      </c>
      <c r="O2235">
        <v>12</v>
      </c>
      <c r="P2235" s="128" t="s">
        <v>1454</v>
      </c>
      <c r="Q2235">
        <v>2</v>
      </c>
      <c r="R2235" s="128" t="s">
        <v>51</v>
      </c>
      <c r="S2235">
        <v>5</v>
      </c>
      <c r="T2235" s="128" t="s">
        <v>33</v>
      </c>
      <c r="U2235">
        <v>4.21</v>
      </c>
      <c r="V2235">
        <v>3.38</v>
      </c>
    </row>
    <row r="2236" spans="1:22" x14ac:dyDescent="0.25">
      <c r="A2236" s="128" t="s">
        <v>2942</v>
      </c>
      <c r="B2236">
        <v>11</v>
      </c>
      <c r="C2236">
        <v>5</v>
      </c>
      <c r="D2236">
        <v>14</v>
      </c>
      <c r="E2236" s="128" t="s">
        <v>2457</v>
      </c>
      <c r="F2236" s="128" t="s">
        <v>24</v>
      </c>
      <c r="G2236">
        <v>764</v>
      </c>
      <c r="H2236" s="128" t="s">
        <v>2918</v>
      </c>
      <c r="I2236">
        <v>235</v>
      </c>
      <c r="J2236" s="128" t="s">
        <v>177</v>
      </c>
      <c r="K2236">
        <v>8</v>
      </c>
      <c r="L2236">
        <v>11</v>
      </c>
      <c r="M2236" s="128" t="s">
        <v>357</v>
      </c>
      <c r="N2236" s="128" t="s">
        <v>3880</v>
      </c>
      <c r="O2236">
        <v>12</v>
      </c>
      <c r="P2236" s="128" t="s">
        <v>1454</v>
      </c>
      <c r="Q2236">
        <v>2</v>
      </c>
      <c r="R2236" s="128" t="s">
        <v>51</v>
      </c>
      <c r="S2236">
        <v>1</v>
      </c>
      <c r="T2236" s="128" t="s">
        <v>29</v>
      </c>
      <c r="U2236">
        <v>8.1999999999999993</v>
      </c>
      <c r="V2236">
        <v>5.26</v>
      </c>
    </row>
    <row r="2237" spans="1:22" x14ac:dyDescent="0.25">
      <c r="A2237" s="128" t="s">
        <v>2943</v>
      </c>
      <c r="B2237">
        <v>11</v>
      </c>
      <c r="C2237">
        <v>5</v>
      </c>
      <c r="D2237">
        <v>14</v>
      </c>
      <c r="E2237" s="128" t="s">
        <v>2457</v>
      </c>
      <c r="F2237" s="128" t="s">
        <v>24</v>
      </c>
      <c r="G2237">
        <v>764</v>
      </c>
      <c r="H2237" s="128" t="s">
        <v>2918</v>
      </c>
      <c r="I2237">
        <v>235</v>
      </c>
      <c r="J2237" s="128" t="s">
        <v>177</v>
      </c>
      <c r="K2237">
        <v>8</v>
      </c>
      <c r="L2237">
        <v>11</v>
      </c>
      <c r="M2237" s="128" t="s">
        <v>357</v>
      </c>
      <c r="N2237" s="128" t="s">
        <v>3880</v>
      </c>
      <c r="O2237">
        <v>12</v>
      </c>
      <c r="P2237" s="128" t="s">
        <v>1454</v>
      </c>
      <c r="Q2237">
        <v>2</v>
      </c>
      <c r="R2237" s="128" t="s">
        <v>51</v>
      </c>
      <c r="S2237">
        <v>7</v>
      </c>
      <c r="T2237" s="128" t="s">
        <v>35</v>
      </c>
      <c r="U2237">
        <v>22.14</v>
      </c>
      <c r="V2237">
        <v>14.06</v>
      </c>
    </row>
    <row r="2238" spans="1:22" x14ac:dyDescent="0.25">
      <c r="A2238" s="128" t="s">
        <v>2944</v>
      </c>
      <c r="B2238">
        <v>11</v>
      </c>
      <c r="C2238">
        <v>5</v>
      </c>
      <c r="D2238">
        <v>14</v>
      </c>
      <c r="E2238" s="128" t="s">
        <v>2457</v>
      </c>
      <c r="F2238" s="128" t="s">
        <v>24</v>
      </c>
      <c r="G2238">
        <v>764</v>
      </c>
      <c r="H2238" s="128" t="s">
        <v>2918</v>
      </c>
      <c r="I2238">
        <v>235</v>
      </c>
      <c r="J2238" s="128" t="s">
        <v>177</v>
      </c>
      <c r="K2238">
        <v>8</v>
      </c>
      <c r="L2238">
        <v>11</v>
      </c>
      <c r="M2238" s="128" t="s">
        <v>357</v>
      </c>
      <c r="N2238" s="128" t="s">
        <v>3880</v>
      </c>
      <c r="O2238">
        <v>12</v>
      </c>
      <c r="P2238" s="128" t="s">
        <v>1454</v>
      </c>
      <c r="Q2238">
        <v>2</v>
      </c>
      <c r="R2238" s="128" t="s">
        <v>51</v>
      </c>
      <c r="S2238">
        <v>8</v>
      </c>
      <c r="T2238" s="128" t="s">
        <v>36</v>
      </c>
      <c r="U2238">
        <v>27.11</v>
      </c>
      <c r="V2238">
        <v>17.46</v>
      </c>
    </row>
    <row r="2239" spans="1:22" x14ac:dyDescent="0.25">
      <c r="A2239" s="128" t="s">
        <v>2945</v>
      </c>
      <c r="B2239">
        <v>11</v>
      </c>
      <c r="C2239">
        <v>5</v>
      </c>
      <c r="D2239">
        <v>14</v>
      </c>
      <c r="E2239" s="128" t="s">
        <v>2457</v>
      </c>
      <c r="F2239" s="128" t="s">
        <v>24</v>
      </c>
      <c r="G2239">
        <v>767</v>
      </c>
      <c r="H2239" s="128" t="s">
        <v>2927</v>
      </c>
      <c r="I2239">
        <v>247</v>
      </c>
      <c r="J2239" s="128" t="s">
        <v>179</v>
      </c>
      <c r="K2239">
        <v>8</v>
      </c>
      <c r="L2239">
        <v>11</v>
      </c>
      <c r="M2239" s="128" t="s">
        <v>357</v>
      </c>
      <c r="N2239" s="128" t="s">
        <v>3880</v>
      </c>
      <c r="O2239">
        <v>12</v>
      </c>
      <c r="P2239" s="128" t="s">
        <v>1454</v>
      </c>
      <c r="Q2239">
        <v>2</v>
      </c>
      <c r="R2239" s="128" t="s">
        <v>51</v>
      </c>
      <c r="S2239">
        <v>3</v>
      </c>
      <c r="T2239" s="128" t="s">
        <v>31</v>
      </c>
      <c r="U2239">
        <v>3.89</v>
      </c>
      <c r="V2239">
        <v>3.11</v>
      </c>
    </row>
    <row r="2240" spans="1:22" x14ac:dyDescent="0.25">
      <c r="A2240" s="128" t="s">
        <v>2946</v>
      </c>
      <c r="B2240">
        <v>11</v>
      </c>
      <c r="C2240">
        <v>5</v>
      </c>
      <c r="D2240">
        <v>14</v>
      </c>
      <c r="E2240" s="128" t="s">
        <v>2457</v>
      </c>
      <c r="F2240" s="128" t="s">
        <v>24</v>
      </c>
      <c r="G2240">
        <v>763</v>
      </c>
      <c r="H2240" s="128" t="s">
        <v>2929</v>
      </c>
      <c r="I2240">
        <v>248</v>
      </c>
      <c r="J2240" s="128" t="s">
        <v>179</v>
      </c>
      <c r="K2240">
        <v>8</v>
      </c>
      <c r="L2240">
        <v>11</v>
      </c>
      <c r="M2240" s="128" t="s">
        <v>357</v>
      </c>
      <c r="N2240" s="128" t="s">
        <v>3880</v>
      </c>
      <c r="O2240">
        <v>12</v>
      </c>
      <c r="P2240" s="128" t="s">
        <v>1454</v>
      </c>
      <c r="Q2240">
        <v>2</v>
      </c>
      <c r="R2240" s="128" t="s">
        <v>51</v>
      </c>
      <c r="S2240">
        <v>4</v>
      </c>
      <c r="T2240" s="128" t="s">
        <v>32</v>
      </c>
      <c r="U2240">
        <v>5.43</v>
      </c>
      <c r="V2240">
        <v>4.55</v>
      </c>
    </row>
    <row r="2241" spans="1:22" x14ac:dyDescent="0.25">
      <c r="A2241" s="128" t="s">
        <v>2947</v>
      </c>
      <c r="B2241">
        <v>11</v>
      </c>
      <c r="C2241">
        <v>5</v>
      </c>
      <c r="D2241">
        <v>14</v>
      </c>
      <c r="E2241" s="128" t="s">
        <v>2457</v>
      </c>
      <c r="F2241" s="128" t="s">
        <v>24</v>
      </c>
      <c r="G2241">
        <v>763</v>
      </c>
      <c r="H2241" s="128" t="s">
        <v>2929</v>
      </c>
      <c r="I2241">
        <v>248</v>
      </c>
      <c r="J2241" s="128" t="s">
        <v>179</v>
      </c>
      <c r="K2241">
        <v>8</v>
      </c>
      <c r="L2241">
        <v>11</v>
      </c>
      <c r="M2241" s="128" t="s">
        <v>357</v>
      </c>
      <c r="N2241" s="128" t="s">
        <v>3880</v>
      </c>
      <c r="O2241">
        <v>12</v>
      </c>
      <c r="P2241" s="128" t="s">
        <v>1454</v>
      </c>
      <c r="Q2241">
        <v>2</v>
      </c>
      <c r="R2241" s="128" t="s">
        <v>51</v>
      </c>
      <c r="S2241">
        <v>6</v>
      </c>
      <c r="T2241" s="128" t="s">
        <v>34</v>
      </c>
      <c r="U2241">
        <v>1.48</v>
      </c>
      <c r="V2241">
        <v>2</v>
      </c>
    </row>
    <row r="2242" spans="1:22" x14ac:dyDescent="0.25">
      <c r="A2242" s="128" t="s">
        <v>2948</v>
      </c>
      <c r="B2242">
        <v>11</v>
      </c>
      <c r="C2242">
        <v>5</v>
      </c>
      <c r="D2242">
        <v>14</v>
      </c>
      <c r="E2242" s="128" t="s">
        <v>2457</v>
      </c>
      <c r="F2242" s="128" t="s">
        <v>24</v>
      </c>
      <c r="G2242">
        <v>767</v>
      </c>
      <c r="H2242" s="128" t="s">
        <v>2927</v>
      </c>
      <c r="I2242">
        <v>247</v>
      </c>
      <c r="J2242" s="128" t="s">
        <v>179</v>
      </c>
      <c r="K2242">
        <v>8</v>
      </c>
      <c r="L2242">
        <v>11</v>
      </c>
      <c r="M2242" s="128" t="s">
        <v>357</v>
      </c>
      <c r="N2242" s="128" t="s">
        <v>3880</v>
      </c>
      <c r="O2242">
        <v>12</v>
      </c>
      <c r="P2242" s="128" t="s">
        <v>1454</v>
      </c>
      <c r="Q2242">
        <v>2</v>
      </c>
      <c r="R2242" s="128" t="s">
        <v>51</v>
      </c>
      <c r="S2242">
        <v>2</v>
      </c>
      <c r="T2242" s="128" t="s">
        <v>30</v>
      </c>
      <c r="U2242">
        <v>3.09</v>
      </c>
      <c r="V2242">
        <v>3.05</v>
      </c>
    </row>
    <row r="2243" spans="1:22" x14ac:dyDescent="0.25">
      <c r="A2243" s="128" t="s">
        <v>2949</v>
      </c>
      <c r="B2243">
        <v>11</v>
      </c>
      <c r="C2243">
        <v>5</v>
      </c>
      <c r="D2243">
        <v>14</v>
      </c>
      <c r="E2243" s="128" t="s">
        <v>2457</v>
      </c>
      <c r="F2243" s="128" t="s">
        <v>24</v>
      </c>
      <c r="G2243">
        <v>763</v>
      </c>
      <c r="H2243" s="128" t="s">
        <v>2929</v>
      </c>
      <c r="I2243">
        <v>248</v>
      </c>
      <c r="J2243" s="128" t="s">
        <v>179</v>
      </c>
      <c r="K2243">
        <v>8</v>
      </c>
      <c r="L2243">
        <v>11</v>
      </c>
      <c r="M2243" s="128" t="s">
        <v>357</v>
      </c>
      <c r="N2243" s="128" t="s">
        <v>3880</v>
      </c>
      <c r="O2243">
        <v>12</v>
      </c>
      <c r="P2243" s="128" t="s">
        <v>1454</v>
      </c>
      <c r="Q2243">
        <v>2</v>
      </c>
      <c r="R2243" s="128" t="s">
        <v>51</v>
      </c>
      <c r="S2243">
        <v>5</v>
      </c>
      <c r="T2243" s="128" t="s">
        <v>33</v>
      </c>
      <c r="U2243">
        <v>3.75</v>
      </c>
      <c r="V2243">
        <v>3.65</v>
      </c>
    </row>
    <row r="2244" spans="1:22" x14ac:dyDescent="0.25">
      <c r="A2244" s="128" t="s">
        <v>2950</v>
      </c>
      <c r="B2244">
        <v>11</v>
      </c>
      <c r="C2244">
        <v>5</v>
      </c>
      <c r="D2244">
        <v>14</v>
      </c>
      <c r="E2244" s="128" t="s">
        <v>2457</v>
      </c>
      <c r="F2244" s="128" t="s">
        <v>24</v>
      </c>
      <c r="G2244">
        <v>763</v>
      </c>
      <c r="H2244" s="128" t="s">
        <v>2929</v>
      </c>
      <c r="I2244">
        <v>248</v>
      </c>
      <c r="J2244" s="128" t="s">
        <v>179</v>
      </c>
      <c r="K2244">
        <v>8</v>
      </c>
      <c r="L2244">
        <v>11</v>
      </c>
      <c r="M2244" s="128" t="s">
        <v>357</v>
      </c>
      <c r="N2244" s="128" t="s">
        <v>3880</v>
      </c>
      <c r="O2244">
        <v>12</v>
      </c>
      <c r="P2244" s="128" t="s">
        <v>1454</v>
      </c>
      <c r="Q2244">
        <v>2</v>
      </c>
      <c r="R2244" s="128" t="s">
        <v>51</v>
      </c>
      <c r="S2244">
        <v>1</v>
      </c>
      <c r="T2244" s="128" t="s">
        <v>29</v>
      </c>
      <c r="U2244">
        <v>6.92</v>
      </c>
      <c r="V2244">
        <v>4.68</v>
      </c>
    </row>
    <row r="2245" spans="1:22" x14ac:dyDescent="0.25">
      <c r="A2245" s="128" t="s">
        <v>2951</v>
      </c>
      <c r="B2245">
        <v>11</v>
      </c>
      <c r="C2245">
        <v>5</v>
      </c>
      <c r="D2245">
        <v>14</v>
      </c>
      <c r="E2245" s="128" t="s">
        <v>2457</v>
      </c>
      <c r="F2245" s="128" t="s">
        <v>24</v>
      </c>
      <c r="G2245">
        <v>768</v>
      </c>
      <c r="H2245" s="128" t="s">
        <v>2935</v>
      </c>
      <c r="I2245">
        <v>246</v>
      </c>
      <c r="J2245" s="128" t="s">
        <v>179</v>
      </c>
      <c r="K2245">
        <v>8</v>
      </c>
      <c r="L2245">
        <v>11</v>
      </c>
      <c r="M2245" s="128" t="s">
        <v>357</v>
      </c>
      <c r="N2245" s="128" t="s">
        <v>3880</v>
      </c>
      <c r="O2245">
        <v>12</v>
      </c>
      <c r="P2245" s="128" t="s">
        <v>1454</v>
      </c>
      <c r="Q2245">
        <v>2</v>
      </c>
      <c r="R2245" s="128" t="s">
        <v>51</v>
      </c>
      <c r="S2245">
        <v>7</v>
      </c>
      <c r="T2245" s="128" t="s">
        <v>35</v>
      </c>
      <c r="U2245">
        <v>19.149999999999999</v>
      </c>
      <c r="V2245">
        <v>13.9</v>
      </c>
    </row>
    <row r="2246" spans="1:22" x14ac:dyDescent="0.25">
      <c r="A2246" s="128" t="s">
        <v>2952</v>
      </c>
      <c r="B2246">
        <v>11</v>
      </c>
      <c r="C2246">
        <v>5</v>
      </c>
      <c r="D2246">
        <v>14</v>
      </c>
      <c r="E2246" s="128" t="s">
        <v>2457</v>
      </c>
      <c r="F2246" s="128" t="s">
        <v>24</v>
      </c>
      <c r="G2246">
        <v>768</v>
      </c>
      <c r="H2246" s="128" t="s">
        <v>2935</v>
      </c>
      <c r="I2246">
        <v>246</v>
      </c>
      <c r="J2246" s="128" t="s">
        <v>179</v>
      </c>
      <c r="K2246">
        <v>8</v>
      </c>
      <c r="L2246">
        <v>11</v>
      </c>
      <c r="M2246" s="128" t="s">
        <v>357</v>
      </c>
      <c r="N2246" s="128" t="s">
        <v>3880</v>
      </c>
      <c r="O2246">
        <v>12</v>
      </c>
      <c r="P2246" s="128" t="s">
        <v>1454</v>
      </c>
      <c r="Q2246">
        <v>2</v>
      </c>
      <c r="R2246" s="128" t="s">
        <v>51</v>
      </c>
      <c r="S2246">
        <v>8</v>
      </c>
      <c r="T2246" s="128" t="s">
        <v>36</v>
      </c>
      <c r="U2246">
        <v>24.59</v>
      </c>
      <c r="V2246">
        <v>17.66</v>
      </c>
    </row>
    <row r="2247" spans="1:22" x14ac:dyDescent="0.25">
      <c r="A2247" s="128" t="s">
        <v>2953</v>
      </c>
      <c r="B2247">
        <v>12</v>
      </c>
      <c r="C2247">
        <v>6</v>
      </c>
      <c r="D2247">
        <v>14</v>
      </c>
      <c r="E2247" s="128" t="s">
        <v>2457</v>
      </c>
      <c r="F2247" s="128" t="s">
        <v>24</v>
      </c>
      <c r="G2247">
        <v>769</v>
      </c>
      <c r="H2247" s="128" t="s">
        <v>2954</v>
      </c>
      <c r="I2247">
        <v>117</v>
      </c>
      <c r="J2247" s="128" t="s">
        <v>177</v>
      </c>
      <c r="K2247">
        <v>12</v>
      </c>
      <c r="L2247">
        <v>17</v>
      </c>
      <c r="M2247" s="128" t="s">
        <v>357</v>
      </c>
      <c r="N2247" s="128" t="s">
        <v>3880</v>
      </c>
      <c r="O2247">
        <v>12</v>
      </c>
      <c r="P2247" s="128" t="s">
        <v>1454</v>
      </c>
      <c r="Q2247">
        <v>2</v>
      </c>
      <c r="R2247" s="128" t="s">
        <v>51</v>
      </c>
      <c r="S2247">
        <v>3</v>
      </c>
      <c r="T2247" s="128" t="s">
        <v>31</v>
      </c>
      <c r="U2247">
        <v>4.0199999999999996</v>
      </c>
      <c r="V2247">
        <v>3.39</v>
      </c>
    </row>
    <row r="2248" spans="1:22" x14ac:dyDescent="0.25">
      <c r="A2248" s="128" t="s">
        <v>2955</v>
      </c>
      <c r="B2248">
        <v>12</v>
      </c>
      <c r="C2248">
        <v>6</v>
      </c>
      <c r="D2248">
        <v>14</v>
      </c>
      <c r="E2248" s="128" t="s">
        <v>2457</v>
      </c>
      <c r="F2248" s="128" t="s">
        <v>24</v>
      </c>
      <c r="G2248">
        <v>766</v>
      </c>
      <c r="H2248" s="128" t="s">
        <v>2956</v>
      </c>
      <c r="I2248">
        <v>118</v>
      </c>
      <c r="J2248" s="128" t="s">
        <v>177</v>
      </c>
      <c r="K2248">
        <v>12</v>
      </c>
      <c r="L2248">
        <v>17</v>
      </c>
      <c r="M2248" s="128" t="s">
        <v>357</v>
      </c>
      <c r="N2248" s="128" t="s">
        <v>3880</v>
      </c>
      <c r="O2248">
        <v>12</v>
      </c>
      <c r="P2248" s="128" t="s">
        <v>1454</v>
      </c>
      <c r="Q2248">
        <v>2</v>
      </c>
      <c r="R2248" s="128" t="s">
        <v>51</v>
      </c>
      <c r="S2248">
        <v>4</v>
      </c>
      <c r="T2248" s="128" t="s">
        <v>32</v>
      </c>
      <c r="U2248">
        <v>6.03</v>
      </c>
      <c r="V2248">
        <v>5.27</v>
      </c>
    </row>
    <row r="2249" spans="1:22" x14ac:dyDescent="0.25">
      <c r="A2249" s="128" t="s">
        <v>2957</v>
      </c>
      <c r="B2249">
        <v>12</v>
      </c>
      <c r="C2249">
        <v>6</v>
      </c>
      <c r="D2249">
        <v>14</v>
      </c>
      <c r="E2249" s="128" t="s">
        <v>2457</v>
      </c>
      <c r="F2249" s="128" t="s">
        <v>24</v>
      </c>
      <c r="G2249">
        <v>766</v>
      </c>
      <c r="H2249" s="128" t="s">
        <v>2956</v>
      </c>
      <c r="I2249">
        <v>118</v>
      </c>
      <c r="J2249" s="128" t="s">
        <v>177</v>
      </c>
      <c r="K2249">
        <v>12</v>
      </c>
      <c r="L2249">
        <v>17</v>
      </c>
      <c r="M2249" s="128" t="s">
        <v>357</v>
      </c>
      <c r="N2249" s="128" t="s">
        <v>3880</v>
      </c>
      <c r="O2249">
        <v>12</v>
      </c>
      <c r="P2249" s="128" t="s">
        <v>1454</v>
      </c>
      <c r="Q2249">
        <v>2</v>
      </c>
      <c r="R2249" s="128" t="s">
        <v>51</v>
      </c>
      <c r="S2249">
        <v>6</v>
      </c>
      <c r="T2249" s="128" t="s">
        <v>34</v>
      </c>
      <c r="U2249">
        <v>1.94</v>
      </c>
      <c r="V2249">
        <v>2.81</v>
      </c>
    </row>
    <row r="2250" spans="1:22" x14ac:dyDescent="0.25">
      <c r="A2250" s="128" t="s">
        <v>2958</v>
      </c>
      <c r="B2250">
        <v>12</v>
      </c>
      <c r="C2250">
        <v>6</v>
      </c>
      <c r="D2250">
        <v>14</v>
      </c>
      <c r="E2250" s="128" t="s">
        <v>2457</v>
      </c>
      <c r="F2250" s="128" t="s">
        <v>24</v>
      </c>
      <c r="G2250">
        <v>766</v>
      </c>
      <c r="H2250" s="128" t="s">
        <v>2956</v>
      </c>
      <c r="I2250">
        <v>118</v>
      </c>
      <c r="J2250" s="128" t="s">
        <v>177</v>
      </c>
      <c r="K2250">
        <v>12</v>
      </c>
      <c r="L2250">
        <v>17</v>
      </c>
      <c r="M2250" s="128" t="s">
        <v>357</v>
      </c>
      <c r="N2250" s="128" t="s">
        <v>3880</v>
      </c>
      <c r="O2250">
        <v>12</v>
      </c>
      <c r="P2250" s="128" t="s">
        <v>1454</v>
      </c>
      <c r="Q2250">
        <v>2</v>
      </c>
      <c r="R2250" s="128" t="s">
        <v>51</v>
      </c>
      <c r="S2250">
        <v>2</v>
      </c>
      <c r="T2250" s="128" t="s">
        <v>30</v>
      </c>
      <c r="U2250">
        <v>4.3</v>
      </c>
      <c r="V2250">
        <v>4.96</v>
      </c>
    </row>
    <row r="2251" spans="1:22" x14ac:dyDescent="0.25">
      <c r="A2251" s="128" t="s">
        <v>2959</v>
      </c>
      <c r="B2251">
        <v>12</v>
      </c>
      <c r="C2251">
        <v>6</v>
      </c>
      <c r="D2251">
        <v>14</v>
      </c>
      <c r="E2251" s="128" t="s">
        <v>2457</v>
      </c>
      <c r="F2251" s="128" t="s">
        <v>24</v>
      </c>
      <c r="G2251">
        <v>766</v>
      </c>
      <c r="H2251" s="128" t="s">
        <v>2956</v>
      </c>
      <c r="I2251">
        <v>118</v>
      </c>
      <c r="J2251" s="128" t="s">
        <v>177</v>
      </c>
      <c r="K2251">
        <v>12</v>
      </c>
      <c r="L2251">
        <v>17</v>
      </c>
      <c r="M2251" s="128" t="s">
        <v>357</v>
      </c>
      <c r="N2251" s="128" t="s">
        <v>3880</v>
      </c>
      <c r="O2251">
        <v>12</v>
      </c>
      <c r="P2251" s="128" t="s">
        <v>1454</v>
      </c>
      <c r="Q2251">
        <v>2</v>
      </c>
      <c r="R2251" s="128" t="s">
        <v>51</v>
      </c>
      <c r="S2251">
        <v>5</v>
      </c>
      <c r="T2251" s="128" t="s">
        <v>33</v>
      </c>
      <c r="U2251">
        <v>3.14</v>
      </c>
      <c r="V2251">
        <v>3.55</v>
      </c>
    </row>
    <row r="2252" spans="1:22" x14ac:dyDescent="0.25">
      <c r="A2252" s="128" t="s">
        <v>2960</v>
      </c>
      <c r="B2252">
        <v>12</v>
      </c>
      <c r="C2252">
        <v>6</v>
      </c>
      <c r="D2252">
        <v>14</v>
      </c>
      <c r="E2252" s="128" t="s">
        <v>2457</v>
      </c>
      <c r="F2252" s="128" t="s">
        <v>24</v>
      </c>
      <c r="G2252">
        <v>766</v>
      </c>
      <c r="H2252" s="128" t="s">
        <v>2956</v>
      </c>
      <c r="I2252">
        <v>118</v>
      </c>
      <c r="J2252" s="128" t="s">
        <v>177</v>
      </c>
      <c r="K2252">
        <v>12</v>
      </c>
      <c r="L2252">
        <v>17</v>
      </c>
      <c r="M2252" s="128" t="s">
        <v>357</v>
      </c>
      <c r="N2252" s="128" t="s">
        <v>3880</v>
      </c>
      <c r="O2252">
        <v>12</v>
      </c>
      <c r="P2252" s="128" t="s">
        <v>1454</v>
      </c>
      <c r="Q2252">
        <v>2</v>
      </c>
      <c r="R2252" s="128" t="s">
        <v>51</v>
      </c>
      <c r="S2252">
        <v>1</v>
      </c>
      <c r="T2252" s="128" t="s">
        <v>29</v>
      </c>
      <c r="U2252">
        <v>9.7200000000000006</v>
      </c>
      <c r="V2252">
        <v>5.71</v>
      </c>
    </row>
    <row r="2253" spans="1:22" x14ac:dyDescent="0.25">
      <c r="A2253" s="128" t="s">
        <v>2961</v>
      </c>
      <c r="B2253">
        <v>12</v>
      </c>
      <c r="C2253">
        <v>6</v>
      </c>
      <c r="D2253">
        <v>14</v>
      </c>
      <c r="E2253" s="128" t="s">
        <v>2457</v>
      </c>
      <c r="F2253" s="128" t="s">
        <v>24</v>
      </c>
      <c r="G2253">
        <v>769</v>
      </c>
      <c r="H2253" s="128" t="s">
        <v>2954</v>
      </c>
      <c r="I2253">
        <v>117</v>
      </c>
      <c r="J2253" s="128" t="s">
        <v>177</v>
      </c>
      <c r="K2253">
        <v>12</v>
      </c>
      <c r="L2253">
        <v>17</v>
      </c>
      <c r="M2253" s="128" t="s">
        <v>357</v>
      </c>
      <c r="N2253" s="128" t="s">
        <v>3880</v>
      </c>
      <c r="O2253">
        <v>12</v>
      </c>
      <c r="P2253" s="128" t="s">
        <v>1454</v>
      </c>
      <c r="Q2253">
        <v>2</v>
      </c>
      <c r="R2253" s="128" t="s">
        <v>51</v>
      </c>
      <c r="S2253">
        <v>7</v>
      </c>
      <c r="T2253" s="128" t="s">
        <v>35</v>
      </c>
      <c r="U2253">
        <v>23.15</v>
      </c>
      <c r="V2253">
        <v>18.32</v>
      </c>
    </row>
    <row r="2254" spans="1:22" x14ac:dyDescent="0.25">
      <c r="A2254" s="128" t="s">
        <v>2962</v>
      </c>
      <c r="B2254">
        <v>12</v>
      </c>
      <c r="C2254">
        <v>6</v>
      </c>
      <c r="D2254">
        <v>14</v>
      </c>
      <c r="E2254" s="128" t="s">
        <v>2457</v>
      </c>
      <c r="F2254" s="128" t="s">
        <v>24</v>
      </c>
      <c r="G2254">
        <v>769</v>
      </c>
      <c r="H2254" s="128" t="s">
        <v>2954</v>
      </c>
      <c r="I2254">
        <v>117</v>
      </c>
      <c r="J2254" s="128" t="s">
        <v>177</v>
      </c>
      <c r="K2254">
        <v>12</v>
      </c>
      <c r="L2254">
        <v>17</v>
      </c>
      <c r="M2254" s="128" t="s">
        <v>357</v>
      </c>
      <c r="N2254" s="128" t="s">
        <v>3880</v>
      </c>
      <c r="O2254">
        <v>12</v>
      </c>
      <c r="P2254" s="128" t="s">
        <v>1454</v>
      </c>
      <c r="Q2254">
        <v>2</v>
      </c>
      <c r="R2254" s="128" t="s">
        <v>51</v>
      </c>
      <c r="S2254">
        <v>8</v>
      </c>
      <c r="T2254" s="128" t="s">
        <v>36</v>
      </c>
      <c r="U2254">
        <v>29.21</v>
      </c>
      <c r="V2254">
        <v>22.83</v>
      </c>
    </row>
    <row r="2255" spans="1:22" x14ac:dyDescent="0.25">
      <c r="A2255" s="128" t="s">
        <v>2963</v>
      </c>
      <c r="B2255">
        <v>12</v>
      </c>
      <c r="C2255">
        <v>6</v>
      </c>
      <c r="D2255">
        <v>14</v>
      </c>
      <c r="E2255" s="128" t="s">
        <v>2457</v>
      </c>
      <c r="F2255" s="128" t="s">
        <v>24</v>
      </c>
      <c r="G2255">
        <v>765</v>
      </c>
      <c r="H2255" s="128" t="s">
        <v>2964</v>
      </c>
      <c r="I2255">
        <v>112</v>
      </c>
      <c r="J2255" s="128" t="s">
        <v>179</v>
      </c>
      <c r="K2255">
        <v>12</v>
      </c>
      <c r="L2255">
        <v>17</v>
      </c>
      <c r="M2255" s="128" t="s">
        <v>357</v>
      </c>
      <c r="N2255" s="128" t="s">
        <v>3880</v>
      </c>
      <c r="O2255">
        <v>12</v>
      </c>
      <c r="P2255" s="128" t="s">
        <v>1454</v>
      </c>
      <c r="Q2255">
        <v>2</v>
      </c>
      <c r="R2255" s="128" t="s">
        <v>51</v>
      </c>
      <c r="S2255">
        <v>3</v>
      </c>
      <c r="T2255" s="128" t="s">
        <v>31</v>
      </c>
      <c r="U2255">
        <v>2.95</v>
      </c>
      <c r="V2255">
        <v>2.54</v>
      </c>
    </row>
    <row r="2256" spans="1:22" x14ac:dyDescent="0.25">
      <c r="A2256" s="128" t="s">
        <v>2965</v>
      </c>
      <c r="B2256">
        <v>12</v>
      </c>
      <c r="C2256">
        <v>6</v>
      </c>
      <c r="D2256">
        <v>14</v>
      </c>
      <c r="E2256" s="128" t="s">
        <v>2457</v>
      </c>
      <c r="F2256" s="128" t="s">
        <v>24</v>
      </c>
      <c r="G2256">
        <v>765</v>
      </c>
      <c r="H2256" s="128" t="s">
        <v>2964</v>
      </c>
      <c r="I2256">
        <v>112</v>
      </c>
      <c r="J2256" s="128" t="s">
        <v>179</v>
      </c>
      <c r="K2256">
        <v>12</v>
      </c>
      <c r="L2256">
        <v>17</v>
      </c>
      <c r="M2256" s="128" t="s">
        <v>357</v>
      </c>
      <c r="N2256" s="128" t="s">
        <v>3880</v>
      </c>
      <c r="O2256">
        <v>12</v>
      </c>
      <c r="P2256" s="128" t="s">
        <v>1454</v>
      </c>
      <c r="Q2256">
        <v>2</v>
      </c>
      <c r="R2256" s="128" t="s">
        <v>51</v>
      </c>
      <c r="S2256">
        <v>4</v>
      </c>
      <c r="T2256" s="128" t="s">
        <v>32</v>
      </c>
      <c r="U2256">
        <v>5.1100000000000003</v>
      </c>
      <c r="V2256">
        <v>4.32</v>
      </c>
    </row>
    <row r="2257" spans="1:22" x14ac:dyDescent="0.25">
      <c r="A2257" s="128" t="s">
        <v>2966</v>
      </c>
      <c r="B2257">
        <v>12</v>
      </c>
      <c r="C2257">
        <v>6</v>
      </c>
      <c r="D2257">
        <v>14</v>
      </c>
      <c r="E2257" s="128" t="s">
        <v>2457</v>
      </c>
      <c r="F2257" s="128" t="s">
        <v>24</v>
      </c>
      <c r="G2257">
        <v>765</v>
      </c>
      <c r="H2257" s="128" t="s">
        <v>2964</v>
      </c>
      <c r="I2257">
        <v>112</v>
      </c>
      <c r="J2257" s="128" t="s">
        <v>179</v>
      </c>
      <c r="K2257">
        <v>12</v>
      </c>
      <c r="L2257">
        <v>17</v>
      </c>
      <c r="M2257" s="128" t="s">
        <v>357</v>
      </c>
      <c r="N2257" s="128" t="s">
        <v>3880</v>
      </c>
      <c r="O2257">
        <v>12</v>
      </c>
      <c r="P2257" s="128" t="s">
        <v>1454</v>
      </c>
      <c r="Q2257">
        <v>2</v>
      </c>
      <c r="R2257" s="128" t="s">
        <v>51</v>
      </c>
      <c r="S2257">
        <v>6</v>
      </c>
      <c r="T2257" s="128" t="s">
        <v>34</v>
      </c>
      <c r="U2257">
        <v>1.19</v>
      </c>
      <c r="V2257">
        <v>1.73</v>
      </c>
    </row>
    <row r="2258" spans="1:22" x14ac:dyDescent="0.25">
      <c r="A2258" s="128" t="s">
        <v>2967</v>
      </c>
      <c r="B2258">
        <v>12</v>
      </c>
      <c r="C2258">
        <v>6</v>
      </c>
      <c r="D2258">
        <v>14</v>
      </c>
      <c r="E2258" s="128" t="s">
        <v>2457</v>
      </c>
      <c r="F2258" s="128" t="s">
        <v>24</v>
      </c>
      <c r="G2258">
        <v>765</v>
      </c>
      <c r="H2258" s="128" t="s">
        <v>2964</v>
      </c>
      <c r="I2258">
        <v>112</v>
      </c>
      <c r="J2258" s="128" t="s">
        <v>179</v>
      </c>
      <c r="K2258">
        <v>12</v>
      </c>
      <c r="L2258">
        <v>17</v>
      </c>
      <c r="M2258" s="128" t="s">
        <v>357</v>
      </c>
      <c r="N2258" s="128" t="s">
        <v>3880</v>
      </c>
      <c r="O2258">
        <v>12</v>
      </c>
      <c r="P2258" s="128" t="s">
        <v>1454</v>
      </c>
      <c r="Q2258">
        <v>2</v>
      </c>
      <c r="R2258" s="128" t="s">
        <v>51</v>
      </c>
      <c r="S2258">
        <v>2</v>
      </c>
      <c r="T2258" s="128" t="s">
        <v>30</v>
      </c>
      <c r="U2258">
        <v>2.23</v>
      </c>
      <c r="V2258">
        <v>2.2799999999999998</v>
      </c>
    </row>
    <row r="2259" spans="1:22" x14ac:dyDescent="0.25">
      <c r="A2259" s="128" t="s">
        <v>2968</v>
      </c>
      <c r="B2259">
        <v>12</v>
      </c>
      <c r="C2259">
        <v>6</v>
      </c>
      <c r="D2259">
        <v>14</v>
      </c>
      <c r="E2259" s="128" t="s">
        <v>2457</v>
      </c>
      <c r="F2259" s="128" t="s">
        <v>24</v>
      </c>
      <c r="G2259">
        <v>765</v>
      </c>
      <c r="H2259" s="128" t="s">
        <v>2964</v>
      </c>
      <c r="I2259">
        <v>112</v>
      </c>
      <c r="J2259" s="128" t="s">
        <v>179</v>
      </c>
      <c r="K2259">
        <v>12</v>
      </c>
      <c r="L2259">
        <v>17</v>
      </c>
      <c r="M2259" s="128" t="s">
        <v>357</v>
      </c>
      <c r="N2259" s="128" t="s">
        <v>3880</v>
      </c>
      <c r="O2259">
        <v>12</v>
      </c>
      <c r="P2259" s="128" t="s">
        <v>1454</v>
      </c>
      <c r="Q2259">
        <v>2</v>
      </c>
      <c r="R2259" s="128" t="s">
        <v>51</v>
      </c>
      <c r="S2259">
        <v>5</v>
      </c>
      <c r="T2259" s="128" t="s">
        <v>33</v>
      </c>
      <c r="U2259">
        <v>1.57</v>
      </c>
      <c r="V2259">
        <v>1.96</v>
      </c>
    </row>
    <row r="2260" spans="1:22" x14ac:dyDescent="0.25">
      <c r="A2260" s="128" t="s">
        <v>2969</v>
      </c>
      <c r="B2260">
        <v>12</v>
      </c>
      <c r="C2260">
        <v>6</v>
      </c>
      <c r="D2260">
        <v>14</v>
      </c>
      <c r="E2260" s="128" t="s">
        <v>2457</v>
      </c>
      <c r="F2260" s="128" t="s">
        <v>24</v>
      </c>
      <c r="G2260">
        <v>765</v>
      </c>
      <c r="H2260" s="128" t="s">
        <v>2964</v>
      </c>
      <c r="I2260">
        <v>112</v>
      </c>
      <c r="J2260" s="128" t="s">
        <v>179</v>
      </c>
      <c r="K2260">
        <v>12</v>
      </c>
      <c r="L2260">
        <v>17</v>
      </c>
      <c r="M2260" s="128" t="s">
        <v>357</v>
      </c>
      <c r="N2260" s="128" t="s">
        <v>3880</v>
      </c>
      <c r="O2260">
        <v>12</v>
      </c>
      <c r="P2260" s="128" t="s">
        <v>1454</v>
      </c>
      <c r="Q2260">
        <v>2</v>
      </c>
      <c r="R2260" s="128" t="s">
        <v>51</v>
      </c>
      <c r="S2260">
        <v>1</v>
      </c>
      <c r="T2260" s="128" t="s">
        <v>29</v>
      </c>
      <c r="U2260">
        <v>6.62</v>
      </c>
      <c r="V2260">
        <v>4.6500000000000004</v>
      </c>
    </row>
    <row r="2261" spans="1:22" x14ac:dyDescent="0.25">
      <c r="A2261" s="128" t="s">
        <v>2970</v>
      </c>
      <c r="B2261">
        <v>12</v>
      </c>
      <c r="C2261">
        <v>6</v>
      </c>
      <c r="D2261">
        <v>14</v>
      </c>
      <c r="E2261" s="128" t="s">
        <v>2457</v>
      </c>
      <c r="F2261" s="128" t="s">
        <v>24</v>
      </c>
      <c r="G2261">
        <v>765</v>
      </c>
      <c r="H2261" s="128" t="s">
        <v>2964</v>
      </c>
      <c r="I2261">
        <v>112</v>
      </c>
      <c r="J2261" s="128" t="s">
        <v>179</v>
      </c>
      <c r="K2261">
        <v>12</v>
      </c>
      <c r="L2261">
        <v>17</v>
      </c>
      <c r="M2261" s="128" t="s">
        <v>357</v>
      </c>
      <c r="N2261" s="128" t="s">
        <v>3880</v>
      </c>
      <c r="O2261">
        <v>12</v>
      </c>
      <c r="P2261" s="128" t="s">
        <v>1454</v>
      </c>
      <c r="Q2261">
        <v>2</v>
      </c>
      <c r="R2261" s="128" t="s">
        <v>51</v>
      </c>
      <c r="S2261">
        <v>7</v>
      </c>
      <c r="T2261" s="128" t="s">
        <v>35</v>
      </c>
      <c r="U2261">
        <v>14.55</v>
      </c>
      <c r="V2261">
        <v>10.86</v>
      </c>
    </row>
    <row r="2262" spans="1:22" x14ac:dyDescent="0.25">
      <c r="A2262" s="128" t="s">
        <v>2971</v>
      </c>
      <c r="B2262">
        <v>12</v>
      </c>
      <c r="C2262">
        <v>6</v>
      </c>
      <c r="D2262">
        <v>14</v>
      </c>
      <c r="E2262" s="128" t="s">
        <v>2457</v>
      </c>
      <c r="F2262" s="128" t="s">
        <v>24</v>
      </c>
      <c r="G2262">
        <v>765</v>
      </c>
      <c r="H2262" s="128" t="s">
        <v>2964</v>
      </c>
      <c r="I2262">
        <v>112</v>
      </c>
      <c r="J2262" s="128" t="s">
        <v>179</v>
      </c>
      <c r="K2262">
        <v>12</v>
      </c>
      <c r="L2262">
        <v>17</v>
      </c>
      <c r="M2262" s="128" t="s">
        <v>357</v>
      </c>
      <c r="N2262" s="128" t="s">
        <v>3880</v>
      </c>
      <c r="O2262">
        <v>12</v>
      </c>
      <c r="P2262" s="128" t="s">
        <v>1454</v>
      </c>
      <c r="Q2262">
        <v>2</v>
      </c>
      <c r="R2262" s="128" t="s">
        <v>51</v>
      </c>
      <c r="S2262">
        <v>8</v>
      </c>
      <c r="T2262" s="128" t="s">
        <v>36</v>
      </c>
      <c r="U2262">
        <v>19.66</v>
      </c>
      <c r="V2262">
        <v>14.12</v>
      </c>
    </row>
    <row r="2263" spans="1:22" x14ac:dyDescent="0.25">
      <c r="A2263" s="128" t="s">
        <v>2972</v>
      </c>
      <c r="B2263">
        <v>13</v>
      </c>
      <c r="C2263">
        <v>7</v>
      </c>
      <c r="D2263">
        <v>14</v>
      </c>
      <c r="E2263" s="128" t="s">
        <v>2457</v>
      </c>
      <c r="F2263" s="128" t="s">
        <v>24</v>
      </c>
      <c r="G2263">
        <v>769</v>
      </c>
      <c r="H2263" s="128" t="s">
        <v>2954</v>
      </c>
      <c r="I2263">
        <v>117</v>
      </c>
      <c r="J2263" s="128" t="s">
        <v>177</v>
      </c>
      <c r="K2263">
        <v>12</v>
      </c>
      <c r="L2263">
        <v>17</v>
      </c>
      <c r="M2263" s="128" t="s">
        <v>357</v>
      </c>
      <c r="N2263" s="128" t="s">
        <v>3880</v>
      </c>
      <c r="O2263">
        <v>12</v>
      </c>
      <c r="P2263" s="128" t="s">
        <v>1454</v>
      </c>
      <c r="Q2263">
        <v>2</v>
      </c>
      <c r="R2263" s="128" t="s">
        <v>51</v>
      </c>
      <c r="S2263">
        <v>3</v>
      </c>
      <c r="T2263" s="128" t="s">
        <v>31</v>
      </c>
      <c r="U2263">
        <v>4.0199999999999996</v>
      </c>
      <c r="V2263">
        <v>3.39</v>
      </c>
    </row>
    <row r="2264" spans="1:22" x14ac:dyDescent="0.25">
      <c r="A2264" s="128" t="s">
        <v>2973</v>
      </c>
      <c r="B2264">
        <v>13</v>
      </c>
      <c r="C2264">
        <v>7</v>
      </c>
      <c r="D2264">
        <v>14</v>
      </c>
      <c r="E2264" s="128" t="s">
        <v>2457</v>
      </c>
      <c r="F2264" s="128" t="s">
        <v>24</v>
      </c>
      <c r="G2264">
        <v>766</v>
      </c>
      <c r="H2264" s="128" t="s">
        <v>2956</v>
      </c>
      <c r="I2264">
        <v>118</v>
      </c>
      <c r="J2264" s="128" t="s">
        <v>177</v>
      </c>
      <c r="K2264">
        <v>12</v>
      </c>
      <c r="L2264">
        <v>17</v>
      </c>
      <c r="M2264" s="128" t="s">
        <v>357</v>
      </c>
      <c r="N2264" s="128" t="s">
        <v>3880</v>
      </c>
      <c r="O2264">
        <v>12</v>
      </c>
      <c r="P2264" s="128" t="s">
        <v>1454</v>
      </c>
      <c r="Q2264">
        <v>2</v>
      </c>
      <c r="R2264" s="128" t="s">
        <v>51</v>
      </c>
      <c r="S2264">
        <v>4</v>
      </c>
      <c r="T2264" s="128" t="s">
        <v>32</v>
      </c>
      <c r="U2264">
        <v>6.03</v>
      </c>
      <c r="V2264">
        <v>5.27</v>
      </c>
    </row>
    <row r="2265" spans="1:22" x14ac:dyDescent="0.25">
      <c r="A2265" s="128" t="s">
        <v>2974</v>
      </c>
      <c r="B2265">
        <v>13</v>
      </c>
      <c r="C2265">
        <v>7</v>
      </c>
      <c r="D2265">
        <v>14</v>
      </c>
      <c r="E2265" s="128" t="s">
        <v>2457</v>
      </c>
      <c r="F2265" s="128" t="s">
        <v>24</v>
      </c>
      <c r="G2265">
        <v>766</v>
      </c>
      <c r="H2265" s="128" t="s">
        <v>2956</v>
      </c>
      <c r="I2265">
        <v>118</v>
      </c>
      <c r="J2265" s="128" t="s">
        <v>177</v>
      </c>
      <c r="K2265">
        <v>12</v>
      </c>
      <c r="L2265">
        <v>17</v>
      </c>
      <c r="M2265" s="128" t="s">
        <v>357</v>
      </c>
      <c r="N2265" s="128" t="s">
        <v>3880</v>
      </c>
      <c r="O2265">
        <v>12</v>
      </c>
      <c r="P2265" s="128" t="s">
        <v>1454</v>
      </c>
      <c r="Q2265">
        <v>2</v>
      </c>
      <c r="R2265" s="128" t="s">
        <v>51</v>
      </c>
      <c r="S2265">
        <v>6</v>
      </c>
      <c r="T2265" s="128" t="s">
        <v>34</v>
      </c>
      <c r="U2265">
        <v>1.94</v>
      </c>
      <c r="V2265">
        <v>2.81</v>
      </c>
    </row>
    <row r="2266" spans="1:22" x14ac:dyDescent="0.25">
      <c r="A2266" s="128" t="s">
        <v>2975</v>
      </c>
      <c r="B2266">
        <v>13</v>
      </c>
      <c r="C2266">
        <v>7</v>
      </c>
      <c r="D2266">
        <v>14</v>
      </c>
      <c r="E2266" s="128" t="s">
        <v>2457</v>
      </c>
      <c r="F2266" s="128" t="s">
        <v>24</v>
      </c>
      <c r="G2266">
        <v>766</v>
      </c>
      <c r="H2266" s="128" t="s">
        <v>2956</v>
      </c>
      <c r="I2266">
        <v>118</v>
      </c>
      <c r="J2266" s="128" t="s">
        <v>177</v>
      </c>
      <c r="K2266">
        <v>12</v>
      </c>
      <c r="L2266">
        <v>17</v>
      </c>
      <c r="M2266" s="128" t="s">
        <v>357</v>
      </c>
      <c r="N2266" s="128" t="s">
        <v>3880</v>
      </c>
      <c r="O2266">
        <v>12</v>
      </c>
      <c r="P2266" s="128" t="s">
        <v>1454</v>
      </c>
      <c r="Q2266">
        <v>2</v>
      </c>
      <c r="R2266" s="128" t="s">
        <v>51</v>
      </c>
      <c r="S2266">
        <v>2</v>
      </c>
      <c r="T2266" s="128" t="s">
        <v>30</v>
      </c>
      <c r="U2266">
        <v>4.3</v>
      </c>
      <c r="V2266">
        <v>4.96</v>
      </c>
    </row>
    <row r="2267" spans="1:22" x14ac:dyDescent="0.25">
      <c r="A2267" s="128" t="s">
        <v>2976</v>
      </c>
      <c r="B2267">
        <v>13</v>
      </c>
      <c r="C2267">
        <v>7</v>
      </c>
      <c r="D2267">
        <v>14</v>
      </c>
      <c r="E2267" s="128" t="s">
        <v>2457</v>
      </c>
      <c r="F2267" s="128" t="s">
        <v>24</v>
      </c>
      <c r="G2267">
        <v>766</v>
      </c>
      <c r="H2267" s="128" t="s">
        <v>2956</v>
      </c>
      <c r="I2267">
        <v>118</v>
      </c>
      <c r="J2267" s="128" t="s">
        <v>177</v>
      </c>
      <c r="K2267">
        <v>12</v>
      </c>
      <c r="L2267">
        <v>17</v>
      </c>
      <c r="M2267" s="128" t="s">
        <v>357</v>
      </c>
      <c r="N2267" s="128" t="s">
        <v>3880</v>
      </c>
      <c r="O2267">
        <v>12</v>
      </c>
      <c r="P2267" s="128" t="s">
        <v>1454</v>
      </c>
      <c r="Q2267">
        <v>2</v>
      </c>
      <c r="R2267" s="128" t="s">
        <v>51</v>
      </c>
      <c r="S2267">
        <v>5</v>
      </c>
      <c r="T2267" s="128" t="s">
        <v>33</v>
      </c>
      <c r="U2267">
        <v>3.14</v>
      </c>
      <c r="V2267">
        <v>3.55</v>
      </c>
    </row>
    <row r="2268" spans="1:22" x14ac:dyDescent="0.25">
      <c r="A2268" s="128" t="s">
        <v>2977</v>
      </c>
      <c r="B2268">
        <v>13</v>
      </c>
      <c r="C2268">
        <v>7</v>
      </c>
      <c r="D2268">
        <v>14</v>
      </c>
      <c r="E2268" s="128" t="s">
        <v>2457</v>
      </c>
      <c r="F2268" s="128" t="s">
        <v>24</v>
      </c>
      <c r="G2268">
        <v>766</v>
      </c>
      <c r="H2268" s="128" t="s">
        <v>2956</v>
      </c>
      <c r="I2268">
        <v>118</v>
      </c>
      <c r="J2268" s="128" t="s">
        <v>177</v>
      </c>
      <c r="K2268">
        <v>12</v>
      </c>
      <c r="L2268">
        <v>17</v>
      </c>
      <c r="M2268" s="128" t="s">
        <v>357</v>
      </c>
      <c r="N2268" s="128" t="s">
        <v>3880</v>
      </c>
      <c r="O2268">
        <v>12</v>
      </c>
      <c r="P2268" s="128" t="s">
        <v>1454</v>
      </c>
      <c r="Q2268">
        <v>2</v>
      </c>
      <c r="R2268" s="128" t="s">
        <v>51</v>
      </c>
      <c r="S2268">
        <v>1</v>
      </c>
      <c r="T2268" s="128" t="s">
        <v>29</v>
      </c>
      <c r="U2268">
        <v>9.7200000000000006</v>
      </c>
      <c r="V2268">
        <v>5.71</v>
      </c>
    </row>
    <row r="2269" spans="1:22" x14ac:dyDescent="0.25">
      <c r="A2269" s="128" t="s">
        <v>2978</v>
      </c>
      <c r="B2269">
        <v>13</v>
      </c>
      <c r="C2269">
        <v>7</v>
      </c>
      <c r="D2269">
        <v>14</v>
      </c>
      <c r="E2269" s="128" t="s">
        <v>2457</v>
      </c>
      <c r="F2269" s="128" t="s">
        <v>24</v>
      </c>
      <c r="G2269">
        <v>769</v>
      </c>
      <c r="H2269" s="128" t="s">
        <v>2954</v>
      </c>
      <c r="I2269">
        <v>117</v>
      </c>
      <c r="J2269" s="128" t="s">
        <v>177</v>
      </c>
      <c r="K2269">
        <v>12</v>
      </c>
      <c r="L2269">
        <v>17</v>
      </c>
      <c r="M2269" s="128" t="s">
        <v>357</v>
      </c>
      <c r="N2269" s="128" t="s">
        <v>3880</v>
      </c>
      <c r="O2269">
        <v>12</v>
      </c>
      <c r="P2269" s="128" t="s">
        <v>1454</v>
      </c>
      <c r="Q2269">
        <v>2</v>
      </c>
      <c r="R2269" s="128" t="s">
        <v>51</v>
      </c>
      <c r="S2269">
        <v>7</v>
      </c>
      <c r="T2269" s="128" t="s">
        <v>35</v>
      </c>
      <c r="U2269">
        <v>23.15</v>
      </c>
      <c r="V2269">
        <v>18.32</v>
      </c>
    </row>
    <row r="2270" spans="1:22" x14ac:dyDescent="0.25">
      <c r="A2270" s="128" t="s">
        <v>2979</v>
      </c>
      <c r="B2270">
        <v>13</v>
      </c>
      <c r="C2270">
        <v>7</v>
      </c>
      <c r="D2270">
        <v>14</v>
      </c>
      <c r="E2270" s="128" t="s">
        <v>2457</v>
      </c>
      <c r="F2270" s="128" t="s">
        <v>24</v>
      </c>
      <c r="G2270">
        <v>769</v>
      </c>
      <c r="H2270" s="128" t="s">
        <v>2954</v>
      </c>
      <c r="I2270">
        <v>117</v>
      </c>
      <c r="J2270" s="128" t="s">
        <v>177</v>
      </c>
      <c r="K2270">
        <v>12</v>
      </c>
      <c r="L2270">
        <v>17</v>
      </c>
      <c r="M2270" s="128" t="s">
        <v>357</v>
      </c>
      <c r="N2270" s="128" t="s">
        <v>3880</v>
      </c>
      <c r="O2270">
        <v>12</v>
      </c>
      <c r="P2270" s="128" t="s">
        <v>1454</v>
      </c>
      <c r="Q2270">
        <v>2</v>
      </c>
      <c r="R2270" s="128" t="s">
        <v>51</v>
      </c>
      <c r="S2270">
        <v>8</v>
      </c>
      <c r="T2270" s="128" t="s">
        <v>36</v>
      </c>
      <c r="U2270">
        <v>29.21</v>
      </c>
      <c r="V2270">
        <v>22.83</v>
      </c>
    </row>
    <row r="2271" spans="1:22" x14ac:dyDescent="0.25">
      <c r="A2271" s="128" t="s">
        <v>2980</v>
      </c>
      <c r="B2271">
        <v>13</v>
      </c>
      <c r="C2271">
        <v>7</v>
      </c>
      <c r="D2271">
        <v>14</v>
      </c>
      <c r="E2271" s="128" t="s">
        <v>2457</v>
      </c>
      <c r="F2271" s="128" t="s">
        <v>24</v>
      </c>
      <c r="G2271">
        <v>765</v>
      </c>
      <c r="H2271" s="128" t="s">
        <v>2964</v>
      </c>
      <c r="I2271">
        <v>112</v>
      </c>
      <c r="J2271" s="128" t="s">
        <v>179</v>
      </c>
      <c r="K2271">
        <v>12</v>
      </c>
      <c r="L2271">
        <v>17</v>
      </c>
      <c r="M2271" s="128" t="s">
        <v>357</v>
      </c>
      <c r="N2271" s="128" t="s">
        <v>3880</v>
      </c>
      <c r="O2271">
        <v>12</v>
      </c>
      <c r="P2271" s="128" t="s">
        <v>1454</v>
      </c>
      <c r="Q2271">
        <v>2</v>
      </c>
      <c r="R2271" s="128" t="s">
        <v>51</v>
      </c>
      <c r="S2271">
        <v>3</v>
      </c>
      <c r="T2271" s="128" t="s">
        <v>31</v>
      </c>
      <c r="U2271">
        <v>2.95</v>
      </c>
      <c r="V2271">
        <v>2.54</v>
      </c>
    </row>
    <row r="2272" spans="1:22" x14ac:dyDescent="0.25">
      <c r="A2272" s="128" t="s">
        <v>2981</v>
      </c>
      <c r="B2272">
        <v>13</v>
      </c>
      <c r="C2272">
        <v>7</v>
      </c>
      <c r="D2272">
        <v>14</v>
      </c>
      <c r="E2272" s="128" t="s">
        <v>2457</v>
      </c>
      <c r="F2272" s="128" t="s">
        <v>24</v>
      </c>
      <c r="G2272">
        <v>765</v>
      </c>
      <c r="H2272" s="128" t="s">
        <v>2964</v>
      </c>
      <c r="I2272">
        <v>112</v>
      </c>
      <c r="J2272" s="128" t="s">
        <v>179</v>
      </c>
      <c r="K2272">
        <v>12</v>
      </c>
      <c r="L2272">
        <v>17</v>
      </c>
      <c r="M2272" s="128" t="s">
        <v>357</v>
      </c>
      <c r="N2272" s="128" t="s">
        <v>3880</v>
      </c>
      <c r="O2272">
        <v>12</v>
      </c>
      <c r="P2272" s="128" t="s">
        <v>1454</v>
      </c>
      <c r="Q2272">
        <v>2</v>
      </c>
      <c r="R2272" s="128" t="s">
        <v>51</v>
      </c>
      <c r="S2272">
        <v>4</v>
      </c>
      <c r="T2272" s="128" t="s">
        <v>32</v>
      </c>
      <c r="U2272">
        <v>5.1100000000000003</v>
      </c>
      <c r="V2272">
        <v>4.32</v>
      </c>
    </row>
    <row r="2273" spans="1:22" x14ac:dyDescent="0.25">
      <c r="A2273" s="128" t="s">
        <v>2982</v>
      </c>
      <c r="B2273">
        <v>13</v>
      </c>
      <c r="C2273">
        <v>7</v>
      </c>
      <c r="D2273">
        <v>14</v>
      </c>
      <c r="E2273" s="128" t="s">
        <v>2457</v>
      </c>
      <c r="F2273" s="128" t="s">
        <v>24</v>
      </c>
      <c r="G2273">
        <v>765</v>
      </c>
      <c r="H2273" s="128" t="s">
        <v>2964</v>
      </c>
      <c r="I2273">
        <v>112</v>
      </c>
      <c r="J2273" s="128" t="s">
        <v>179</v>
      </c>
      <c r="K2273">
        <v>12</v>
      </c>
      <c r="L2273">
        <v>17</v>
      </c>
      <c r="M2273" s="128" t="s">
        <v>357</v>
      </c>
      <c r="N2273" s="128" t="s">
        <v>3880</v>
      </c>
      <c r="O2273">
        <v>12</v>
      </c>
      <c r="P2273" s="128" t="s">
        <v>1454</v>
      </c>
      <c r="Q2273">
        <v>2</v>
      </c>
      <c r="R2273" s="128" t="s">
        <v>51</v>
      </c>
      <c r="S2273">
        <v>6</v>
      </c>
      <c r="T2273" s="128" t="s">
        <v>34</v>
      </c>
      <c r="U2273">
        <v>1.19</v>
      </c>
      <c r="V2273">
        <v>1.73</v>
      </c>
    </row>
    <row r="2274" spans="1:22" x14ac:dyDescent="0.25">
      <c r="A2274" s="128" t="s">
        <v>2983</v>
      </c>
      <c r="B2274">
        <v>13</v>
      </c>
      <c r="C2274">
        <v>7</v>
      </c>
      <c r="D2274">
        <v>14</v>
      </c>
      <c r="E2274" s="128" t="s">
        <v>2457</v>
      </c>
      <c r="F2274" s="128" t="s">
        <v>24</v>
      </c>
      <c r="G2274">
        <v>765</v>
      </c>
      <c r="H2274" s="128" t="s">
        <v>2964</v>
      </c>
      <c r="I2274">
        <v>112</v>
      </c>
      <c r="J2274" s="128" t="s">
        <v>179</v>
      </c>
      <c r="K2274">
        <v>12</v>
      </c>
      <c r="L2274">
        <v>17</v>
      </c>
      <c r="M2274" s="128" t="s">
        <v>357</v>
      </c>
      <c r="N2274" s="128" t="s">
        <v>3880</v>
      </c>
      <c r="O2274">
        <v>12</v>
      </c>
      <c r="P2274" s="128" t="s">
        <v>1454</v>
      </c>
      <c r="Q2274">
        <v>2</v>
      </c>
      <c r="R2274" s="128" t="s">
        <v>51</v>
      </c>
      <c r="S2274">
        <v>2</v>
      </c>
      <c r="T2274" s="128" t="s">
        <v>30</v>
      </c>
      <c r="U2274">
        <v>2.23</v>
      </c>
      <c r="V2274">
        <v>2.2799999999999998</v>
      </c>
    </row>
    <row r="2275" spans="1:22" x14ac:dyDescent="0.25">
      <c r="A2275" s="128" t="s">
        <v>2984</v>
      </c>
      <c r="B2275">
        <v>13</v>
      </c>
      <c r="C2275">
        <v>7</v>
      </c>
      <c r="D2275">
        <v>14</v>
      </c>
      <c r="E2275" s="128" t="s">
        <v>2457</v>
      </c>
      <c r="F2275" s="128" t="s">
        <v>24</v>
      </c>
      <c r="G2275">
        <v>765</v>
      </c>
      <c r="H2275" s="128" t="s">
        <v>2964</v>
      </c>
      <c r="I2275">
        <v>112</v>
      </c>
      <c r="J2275" s="128" t="s">
        <v>179</v>
      </c>
      <c r="K2275">
        <v>12</v>
      </c>
      <c r="L2275">
        <v>17</v>
      </c>
      <c r="M2275" s="128" t="s">
        <v>357</v>
      </c>
      <c r="N2275" s="128" t="s">
        <v>3880</v>
      </c>
      <c r="O2275">
        <v>12</v>
      </c>
      <c r="P2275" s="128" t="s">
        <v>1454</v>
      </c>
      <c r="Q2275">
        <v>2</v>
      </c>
      <c r="R2275" s="128" t="s">
        <v>51</v>
      </c>
      <c r="S2275">
        <v>5</v>
      </c>
      <c r="T2275" s="128" t="s">
        <v>33</v>
      </c>
      <c r="U2275">
        <v>1.57</v>
      </c>
      <c r="V2275">
        <v>1.96</v>
      </c>
    </row>
    <row r="2276" spans="1:22" x14ac:dyDescent="0.25">
      <c r="A2276" s="128" t="s">
        <v>2985</v>
      </c>
      <c r="B2276">
        <v>13</v>
      </c>
      <c r="C2276">
        <v>7</v>
      </c>
      <c r="D2276">
        <v>14</v>
      </c>
      <c r="E2276" s="128" t="s">
        <v>2457</v>
      </c>
      <c r="F2276" s="128" t="s">
        <v>24</v>
      </c>
      <c r="G2276">
        <v>765</v>
      </c>
      <c r="H2276" s="128" t="s">
        <v>2964</v>
      </c>
      <c r="I2276">
        <v>112</v>
      </c>
      <c r="J2276" s="128" t="s">
        <v>179</v>
      </c>
      <c r="K2276">
        <v>12</v>
      </c>
      <c r="L2276">
        <v>17</v>
      </c>
      <c r="M2276" s="128" t="s">
        <v>357</v>
      </c>
      <c r="N2276" s="128" t="s">
        <v>3880</v>
      </c>
      <c r="O2276">
        <v>12</v>
      </c>
      <c r="P2276" s="128" t="s">
        <v>1454</v>
      </c>
      <c r="Q2276">
        <v>2</v>
      </c>
      <c r="R2276" s="128" t="s">
        <v>51</v>
      </c>
      <c r="S2276">
        <v>1</v>
      </c>
      <c r="T2276" s="128" t="s">
        <v>29</v>
      </c>
      <c r="U2276">
        <v>6.62</v>
      </c>
      <c r="V2276">
        <v>4.6500000000000004</v>
      </c>
    </row>
    <row r="2277" spans="1:22" x14ac:dyDescent="0.25">
      <c r="A2277" s="128" t="s">
        <v>2986</v>
      </c>
      <c r="B2277">
        <v>13</v>
      </c>
      <c r="C2277">
        <v>7</v>
      </c>
      <c r="D2277">
        <v>14</v>
      </c>
      <c r="E2277" s="128" t="s">
        <v>2457</v>
      </c>
      <c r="F2277" s="128" t="s">
        <v>24</v>
      </c>
      <c r="G2277">
        <v>765</v>
      </c>
      <c r="H2277" s="128" t="s">
        <v>2964</v>
      </c>
      <c r="I2277">
        <v>112</v>
      </c>
      <c r="J2277" s="128" t="s">
        <v>179</v>
      </c>
      <c r="K2277">
        <v>12</v>
      </c>
      <c r="L2277">
        <v>17</v>
      </c>
      <c r="M2277" s="128" t="s">
        <v>357</v>
      </c>
      <c r="N2277" s="128" t="s">
        <v>3880</v>
      </c>
      <c r="O2277">
        <v>12</v>
      </c>
      <c r="P2277" s="128" t="s">
        <v>1454</v>
      </c>
      <c r="Q2277">
        <v>2</v>
      </c>
      <c r="R2277" s="128" t="s">
        <v>51</v>
      </c>
      <c r="S2277">
        <v>7</v>
      </c>
      <c r="T2277" s="128" t="s">
        <v>35</v>
      </c>
      <c r="U2277">
        <v>14.55</v>
      </c>
      <c r="V2277">
        <v>10.86</v>
      </c>
    </row>
    <row r="2278" spans="1:22" x14ac:dyDescent="0.25">
      <c r="A2278" s="128" t="s">
        <v>2987</v>
      </c>
      <c r="B2278">
        <v>13</v>
      </c>
      <c r="C2278">
        <v>7</v>
      </c>
      <c r="D2278">
        <v>14</v>
      </c>
      <c r="E2278" s="128" t="s">
        <v>2457</v>
      </c>
      <c r="F2278" s="128" t="s">
        <v>24</v>
      </c>
      <c r="G2278">
        <v>765</v>
      </c>
      <c r="H2278" s="128" t="s">
        <v>2964</v>
      </c>
      <c r="I2278">
        <v>112</v>
      </c>
      <c r="J2278" s="128" t="s">
        <v>179</v>
      </c>
      <c r="K2278">
        <v>12</v>
      </c>
      <c r="L2278">
        <v>17</v>
      </c>
      <c r="M2278" s="128" t="s">
        <v>357</v>
      </c>
      <c r="N2278" s="128" t="s">
        <v>3880</v>
      </c>
      <c r="O2278">
        <v>12</v>
      </c>
      <c r="P2278" s="128" t="s">
        <v>1454</v>
      </c>
      <c r="Q2278">
        <v>2</v>
      </c>
      <c r="R2278" s="128" t="s">
        <v>51</v>
      </c>
      <c r="S2278">
        <v>8</v>
      </c>
      <c r="T2278" s="128" t="s">
        <v>36</v>
      </c>
      <c r="U2278">
        <v>19.66</v>
      </c>
      <c r="V2278">
        <v>14.12</v>
      </c>
    </row>
    <row r="2279" spans="1:22" x14ac:dyDescent="0.25">
      <c r="A2279" s="128" t="s">
        <v>2988</v>
      </c>
      <c r="B2279">
        <v>14</v>
      </c>
      <c r="C2279">
        <v>8</v>
      </c>
      <c r="D2279">
        <v>14</v>
      </c>
      <c r="E2279" s="128" t="s">
        <v>2457</v>
      </c>
      <c r="F2279" s="128" t="s">
        <v>24</v>
      </c>
      <c r="G2279">
        <v>769</v>
      </c>
      <c r="H2279" s="128" t="s">
        <v>2954</v>
      </c>
      <c r="I2279">
        <v>117</v>
      </c>
      <c r="J2279" s="128" t="s">
        <v>177</v>
      </c>
      <c r="K2279">
        <v>12</v>
      </c>
      <c r="L2279">
        <v>17</v>
      </c>
      <c r="M2279" s="128" t="s">
        <v>357</v>
      </c>
      <c r="N2279" s="128" t="s">
        <v>3880</v>
      </c>
      <c r="O2279">
        <v>12</v>
      </c>
      <c r="P2279" s="128" t="s">
        <v>1454</v>
      </c>
      <c r="Q2279">
        <v>2</v>
      </c>
      <c r="R2279" s="128" t="s">
        <v>51</v>
      </c>
      <c r="S2279">
        <v>3</v>
      </c>
      <c r="T2279" s="128" t="s">
        <v>31</v>
      </c>
      <c r="U2279">
        <v>4.0199999999999996</v>
      </c>
      <c r="V2279">
        <v>3.39</v>
      </c>
    </row>
    <row r="2280" spans="1:22" x14ac:dyDescent="0.25">
      <c r="A2280" s="128" t="s">
        <v>2989</v>
      </c>
      <c r="B2280">
        <v>14</v>
      </c>
      <c r="C2280">
        <v>8</v>
      </c>
      <c r="D2280">
        <v>14</v>
      </c>
      <c r="E2280" s="128" t="s">
        <v>2457</v>
      </c>
      <c r="F2280" s="128" t="s">
        <v>24</v>
      </c>
      <c r="G2280">
        <v>766</v>
      </c>
      <c r="H2280" s="128" t="s">
        <v>2956</v>
      </c>
      <c r="I2280">
        <v>118</v>
      </c>
      <c r="J2280" s="128" t="s">
        <v>177</v>
      </c>
      <c r="K2280">
        <v>12</v>
      </c>
      <c r="L2280">
        <v>17</v>
      </c>
      <c r="M2280" s="128" t="s">
        <v>357</v>
      </c>
      <c r="N2280" s="128" t="s">
        <v>3880</v>
      </c>
      <c r="O2280">
        <v>12</v>
      </c>
      <c r="P2280" s="128" t="s">
        <v>1454</v>
      </c>
      <c r="Q2280">
        <v>2</v>
      </c>
      <c r="R2280" s="128" t="s">
        <v>51</v>
      </c>
      <c r="S2280">
        <v>4</v>
      </c>
      <c r="T2280" s="128" t="s">
        <v>32</v>
      </c>
      <c r="U2280">
        <v>6.03</v>
      </c>
      <c r="V2280">
        <v>5.27</v>
      </c>
    </row>
    <row r="2281" spans="1:22" x14ac:dyDescent="0.25">
      <c r="A2281" s="128" t="s">
        <v>2990</v>
      </c>
      <c r="B2281">
        <v>14</v>
      </c>
      <c r="C2281">
        <v>8</v>
      </c>
      <c r="D2281">
        <v>14</v>
      </c>
      <c r="E2281" s="128" t="s">
        <v>2457</v>
      </c>
      <c r="F2281" s="128" t="s">
        <v>24</v>
      </c>
      <c r="G2281">
        <v>766</v>
      </c>
      <c r="H2281" s="128" t="s">
        <v>2956</v>
      </c>
      <c r="I2281">
        <v>118</v>
      </c>
      <c r="J2281" s="128" t="s">
        <v>177</v>
      </c>
      <c r="K2281">
        <v>12</v>
      </c>
      <c r="L2281">
        <v>17</v>
      </c>
      <c r="M2281" s="128" t="s">
        <v>357</v>
      </c>
      <c r="N2281" s="128" t="s">
        <v>3880</v>
      </c>
      <c r="O2281">
        <v>12</v>
      </c>
      <c r="P2281" s="128" t="s">
        <v>1454</v>
      </c>
      <c r="Q2281">
        <v>2</v>
      </c>
      <c r="R2281" s="128" t="s">
        <v>51</v>
      </c>
      <c r="S2281">
        <v>6</v>
      </c>
      <c r="T2281" s="128" t="s">
        <v>34</v>
      </c>
      <c r="U2281">
        <v>1.94</v>
      </c>
      <c r="V2281">
        <v>2.81</v>
      </c>
    </row>
    <row r="2282" spans="1:22" x14ac:dyDescent="0.25">
      <c r="A2282" s="128" t="s">
        <v>2991</v>
      </c>
      <c r="B2282">
        <v>14</v>
      </c>
      <c r="C2282">
        <v>8</v>
      </c>
      <c r="D2282">
        <v>14</v>
      </c>
      <c r="E2282" s="128" t="s">
        <v>2457</v>
      </c>
      <c r="F2282" s="128" t="s">
        <v>24</v>
      </c>
      <c r="G2282">
        <v>766</v>
      </c>
      <c r="H2282" s="128" t="s">
        <v>2956</v>
      </c>
      <c r="I2282">
        <v>118</v>
      </c>
      <c r="J2282" s="128" t="s">
        <v>177</v>
      </c>
      <c r="K2282">
        <v>12</v>
      </c>
      <c r="L2282">
        <v>17</v>
      </c>
      <c r="M2282" s="128" t="s">
        <v>357</v>
      </c>
      <c r="N2282" s="128" t="s">
        <v>3880</v>
      </c>
      <c r="O2282">
        <v>12</v>
      </c>
      <c r="P2282" s="128" t="s">
        <v>1454</v>
      </c>
      <c r="Q2282">
        <v>2</v>
      </c>
      <c r="R2282" s="128" t="s">
        <v>51</v>
      </c>
      <c r="S2282">
        <v>2</v>
      </c>
      <c r="T2282" s="128" t="s">
        <v>30</v>
      </c>
      <c r="U2282">
        <v>4.3</v>
      </c>
      <c r="V2282">
        <v>4.96</v>
      </c>
    </row>
    <row r="2283" spans="1:22" x14ac:dyDescent="0.25">
      <c r="A2283" s="128" t="s">
        <v>2992</v>
      </c>
      <c r="B2283">
        <v>14</v>
      </c>
      <c r="C2283">
        <v>8</v>
      </c>
      <c r="D2283">
        <v>14</v>
      </c>
      <c r="E2283" s="128" t="s">
        <v>2457</v>
      </c>
      <c r="F2283" s="128" t="s">
        <v>24</v>
      </c>
      <c r="G2283">
        <v>766</v>
      </c>
      <c r="H2283" s="128" t="s">
        <v>2956</v>
      </c>
      <c r="I2283">
        <v>118</v>
      </c>
      <c r="J2283" s="128" t="s">
        <v>177</v>
      </c>
      <c r="K2283">
        <v>12</v>
      </c>
      <c r="L2283">
        <v>17</v>
      </c>
      <c r="M2283" s="128" t="s">
        <v>357</v>
      </c>
      <c r="N2283" s="128" t="s">
        <v>3880</v>
      </c>
      <c r="O2283">
        <v>12</v>
      </c>
      <c r="P2283" s="128" t="s">
        <v>1454</v>
      </c>
      <c r="Q2283">
        <v>2</v>
      </c>
      <c r="R2283" s="128" t="s">
        <v>51</v>
      </c>
      <c r="S2283">
        <v>5</v>
      </c>
      <c r="T2283" s="128" t="s">
        <v>33</v>
      </c>
      <c r="U2283">
        <v>3.14</v>
      </c>
      <c r="V2283">
        <v>3.55</v>
      </c>
    </row>
    <row r="2284" spans="1:22" x14ac:dyDescent="0.25">
      <c r="A2284" s="128" t="s">
        <v>2993</v>
      </c>
      <c r="B2284">
        <v>14</v>
      </c>
      <c r="C2284">
        <v>8</v>
      </c>
      <c r="D2284">
        <v>14</v>
      </c>
      <c r="E2284" s="128" t="s">
        <v>2457</v>
      </c>
      <c r="F2284" s="128" t="s">
        <v>24</v>
      </c>
      <c r="G2284">
        <v>766</v>
      </c>
      <c r="H2284" s="128" t="s">
        <v>2956</v>
      </c>
      <c r="I2284">
        <v>118</v>
      </c>
      <c r="J2284" s="128" t="s">
        <v>177</v>
      </c>
      <c r="K2284">
        <v>12</v>
      </c>
      <c r="L2284">
        <v>17</v>
      </c>
      <c r="M2284" s="128" t="s">
        <v>357</v>
      </c>
      <c r="N2284" s="128" t="s">
        <v>3880</v>
      </c>
      <c r="O2284">
        <v>12</v>
      </c>
      <c r="P2284" s="128" t="s">
        <v>1454</v>
      </c>
      <c r="Q2284">
        <v>2</v>
      </c>
      <c r="R2284" s="128" t="s">
        <v>51</v>
      </c>
      <c r="S2284">
        <v>1</v>
      </c>
      <c r="T2284" s="128" t="s">
        <v>29</v>
      </c>
      <c r="U2284">
        <v>9.7200000000000006</v>
      </c>
      <c r="V2284">
        <v>5.71</v>
      </c>
    </row>
    <row r="2285" spans="1:22" x14ac:dyDescent="0.25">
      <c r="A2285" s="128" t="s">
        <v>2994</v>
      </c>
      <c r="B2285">
        <v>14</v>
      </c>
      <c r="C2285">
        <v>8</v>
      </c>
      <c r="D2285">
        <v>14</v>
      </c>
      <c r="E2285" s="128" t="s">
        <v>2457</v>
      </c>
      <c r="F2285" s="128" t="s">
        <v>24</v>
      </c>
      <c r="G2285">
        <v>769</v>
      </c>
      <c r="H2285" s="128" t="s">
        <v>2954</v>
      </c>
      <c r="I2285">
        <v>117</v>
      </c>
      <c r="J2285" s="128" t="s">
        <v>177</v>
      </c>
      <c r="K2285">
        <v>12</v>
      </c>
      <c r="L2285">
        <v>17</v>
      </c>
      <c r="M2285" s="128" t="s">
        <v>357</v>
      </c>
      <c r="N2285" s="128" t="s">
        <v>3880</v>
      </c>
      <c r="O2285">
        <v>12</v>
      </c>
      <c r="P2285" s="128" t="s">
        <v>1454</v>
      </c>
      <c r="Q2285">
        <v>2</v>
      </c>
      <c r="R2285" s="128" t="s">
        <v>51</v>
      </c>
      <c r="S2285">
        <v>7</v>
      </c>
      <c r="T2285" s="128" t="s">
        <v>35</v>
      </c>
      <c r="U2285">
        <v>23.15</v>
      </c>
      <c r="V2285">
        <v>18.32</v>
      </c>
    </row>
    <row r="2286" spans="1:22" x14ac:dyDescent="0.25">
      <c r="A2286" s="128" t="s">
        <v>2995</v>
      </c>
      <c r="B2286">
        <v>14</v>
      </c>
      <c r="C2286">
        <v>8</v>
      </c>
      <c r="D2286">
        <v>14</v>
      </c>
      <c r="E2286" s="128" t="s">
        <v>2457</v>
      </c>
      <c r="F2286" s="128" t="s">
        <v>24</v>
      </c>
      <c r="G2286">
        <v>769</v>
      </c>
      <c r="H2286" s="128" t="s">
        <v>2954</v>
      </c>
      <c r="I2286">
        <v>117</v>
      </c>
      <c r="J2286" s="128" t="s">
        <v>177</v>
      </c>
      <c r="K2286">
        <v>12</v>
      </c>
      <c r="L2286">
        <v>17</v>
      </c>
      <c r="M2286" s="128" t="s">
        <v>357</v>
      </c>
      <c r="N2286" s="128" t="s">
        <v>3880</v>
      </c>
      <c r="O2286">
        <v>12</v>
      </c>
      <c r="P2286" s="128" t="s">
        <v>1454</v>
      </c>
      <c r="Q2286">
        <v>2</v>
      </c>
      <c r="R2286" s="128" t="s">
        <v>51</v>
      </c>
      <c r="S2286">
        <v>8</v>
      </c>
      <c r="T2286" s="128" t="s">
        <v>36</v>
      </c>
      <c r="U2286">
        <v>29.21</v>
      </c>
      <c r="V2286">
        <v>22.83</v>
      </c>
    </row>
    <row r="2287" spans="1:22" x14ac:dyDescent="0.25">
      <c r="A2287" s="128" t="s">
        <v>2996</v>
      </c>
      <c r="B2287">
        <v>14</v>
      </c>
      <c r="C2287">
        <v>8</v>
      </c>
      <c r="D2287">
        <v>14</v>
      </c>
      <c r="E2287" s="128" t="s">
        <v>2457</v>
      </c>
      <c r="F2287" s="128" t="s">
        <v>24</v>
      </c>
      <c r="G2287">
        <v>765</v>
      </c>
      <c r="H2287" s="128" t="s">
        <v>2964</v>
      </c>
      <c r="I2287">
        <v>112</v>
      </c>
      <c r="J2287" s="128" t="s">
        <v>179</v>
      </c>
      <c r="K2287">
        <v>12</v>
      </c>
      <c r="L2287">
        <v>17</v>
      </c>
      <c r="M2287" s="128" t="s">
        <v>357</v>
      </c>
      <c r="N2287" s="128" t="s">
        <v>3880</v>
      </c>
      <c r="O2287">
        <v>12</v>
      </c>
      <c r="P2287" s="128" t="s">
        <v>1454</v>
      </c>
      <c r="Q2287">
        <v>2</v>
      </c>
      <c r="R2287" s="128" t="s">
        <v>51</v>
      </c>
      <c r="S2287">
        <v>3</v>
      </c>
      <c r="T2287" s="128" t="s">
        <v>31</v>
      </c>
      <c r="U2287">
        <v>2.95</v>
      </c>
      <c r="V2287">
        <v>2.54</v>
      </c>
    </row>
    <row r="2288" spans="1:22" x14ac:dyDescent="0.25">
      <c r="A2288" s="128" t="s">
        <v>2997</v>
      </c>
      <c r="B2288">
        <v>14</v>
      </c>
      <c r="C2288">
        <v>8</v>
      </c>
      <c r="D2288">
        <v>14</v>
      </c>
      <c r="E2288" s="128" t="s">
        <v>2457</v>
      </c>
      <c r="F2288" s="128" t="s">
        <v>24</v>
      </c>
      <c r="G2288">
        <v>765</v>
      </c>
      <c r="H2288" s="128" t="s">
        <v>2964</v>
      </c>
      <c r="I2288">
        <v>112</v>
      </c>
      <c r="J2288" s="128" t="s">
        <v>179</v>
      </c>
      <c r="K2288">
        <v>12</v>
      </c>
      <c r="L2288">
        <v>17</v>
      </c>
      <c r="M2288" s="128" t="s">
        <v>357</v>
      </c>
      <c r="N2288" s="128" t="s">
        <v>3880</v>
      </c>
      <c r="O2288">
        <v>12</v>
      </c>
      <c r="P2288" s="128" t="s">
        <v>1454</v>
      </c>
      <c r="Q2288">
        <v>2</v>
      </c>
      <c r="R2288" s="128" t="s">
        <v>51</v>
      </c>
      <c r="S2288">
        <v>4</v>
      </c>
      <c r="T2288" s="128" t="s">
        <v>32</v>
      </c>
      <c r="U2288">
        <v>5.1100000000000003</v>
      </c>
      <c r="V2288">
        <v>4.32</v>
      </c>
    </row>
    <row r="2289" spans="1:22" x14ac:dyDescent="0.25">
      <c r="A2289" s="128" t="s">
        <v>2998</v>
      </c>
      <c r="B2289">
        <v>14</v>
      </c>
      <c r="C2289">
        <v>8</v>
      </c>
      <c r="D2289">
        <v>14</v>
      </c>
      <c r="E2289" s="128" t="s">
        <v>2457</v>
      </c>
      <c r="F2289" s="128" t="s">
        <v>24</v>
      </c>
      <c r="G2289">
        <v>765</v>
      </c>
      <c r="H2289" s="128" t="s">
        <v>2964</v>
      </c>
      <c r="I2289">
        <v>112</v>
      </c>
      <c r="J2289" s="128" t="s">
        <v>179</v>
      </c>
      <c r="K2289">
        <v>12</v>
      </c>
      <c r="L2289">
        <v>17</v>
      </c>
      <c r="M2289" s="128" t="s">
        <v>357</v>
      </c>
      <c r="N2289" s="128" t="s">
        <v>3880</v>
      </c>
      <c r="O2289">
        <v>12</v>
      </c>
      <c r="P2289" s="128" t="s">
        <v>1454</v>
      </c>
      <c r="Q2289">
        <v>2</v>
      </c>
      <c r="R2289" s="128" t="s">
        <v>51</v>
      </c>
      <c r="S2289">
        <v>6</v>
      </c>
      <c r="T2289" s="128" t="s">
        <v>34</v>
      </c>
      <c r="U2289">
        <v>1.19</v>
      </c>
      <c r="V2289">
        <v>1.73</v>
      </c>
    </row>
    <row r="2290" spans="1:22" x14ac:dyDescent="0.25">
      <c r="A2290" s="128" t="s">
        <v>2999</v>
      </c>
      <c r="B2290">
        <v>14</v>
      </c>
      <c r="C2290">
        <v>8</v>
      </c>
      <c r="D2290">
        <v>14</v>
      </c>
      <c r="E2290" s="128" t="s">
        <v>2457</v>
      </c>
      <c r="F2290" s="128" t="s">
        <v>24</v>
      </c>
      <c r="G2290">
        <v>765</v>
      </c>
      <c r="H2290" s="128" t="s">
        <v>2964</v>
      </c>
      <c r="I2290">
        <v>112</v>
      </c>
      <c r="J2290" s="128" t="s">
        <v>179</v>
      </c>
      <c r="K2290">
        <v>12</v>
      </c>
      <c r="L2290">
        <v>17</v>
      </c>
      <c r="M2290" s="128" t="s">
        <v>357</v>
      </c>
      <c r="N2290" s="128" t="s">
        <v>3880</v>
      </c>
      <c r="O2290">
        <v>12</v>
      </c>
      <c r="P2290" s="128" t="s">
        <v>1454</v>
      </c>
      <c r="Q2290">
        <v>2</v>
      </c>
      <c r="R2290" s="128" t="s">
        <v>51</v>
      </c>
      <c r="S2290">
        <v>2</v>
      </c>
      <c r="T2290" s="128" t="s">
        <v>30</v>
      </c>
      <c r="U2290">
        <v>2.23</v>
      </c>
      <c r="V2290">
        <v>2.2799999999999998</v>
      </c>
    </row>
    <row r="2291" spans="1:22" x14ac:dyDescent="0.25">
      <c r="A2291" s="128" t="s">
        <v>3000</v>
      </c>
      <c r="B2291">
        <v>14</v>
      </c>
      <c r="C2291">
        <v>8</v>
      </c>
      <c r="D2291">
        <v>14</v>
      </c>
      <c r="E2291" s="128" t="s">
        <v>2457</v>
      </c>
      <c r="F2291" s="128" t="s">
        <v>24</v>
      </c>
      <c r="G2291">
        <v>765</v>
      </c>
      <c r="H2291" s="128" t="s">
        <v>2964</v>
      </c>
      <c r="I2291">
        <v>112</v>
      </c>
      <c r="J2291" s="128" t="s">
        <v>179</v>
      </c>
      <c r="K2291">
        <v>12</v>
      </c>
      <c r="L2291">
        <v>17</v>
      </c>
      <c r="M2291" s="128" t="s">
        <v>357</v>
      </c>
      <c r="N2291" s="128" t="s">
        <v>3880</v>
      </c>
      <c r="O2291">
        <v>12</v>
      </c>
      <c r="P2291" s="128" t="s">
        <v>1454</v>
      </c>
      <c r="Q2291">
        <v>2</v>
      </c>
      <c r="R2291" s="128" t="s">
        <v>51</v>
      </c>
      <c r="S2291">
        <v>5</v>
      </c>
      <c r="T2291" s="128" t="s">
        <v>33</v>
      </c>
      <c r="U2291">
        <v>1.57</v>
      </c>
      <c r="V2291">
        <v>1.96</v>
      </c>
    </row>
    <row r="2292" spans="1:22" x14ac:dyDescent="0.25">
      <c r="A2292" s="128" t="s">
        <v>3001</v>
      </c>
      <c r="B2292">
        <v>14</v>
      </c>
      <c r="C2292">
        <v>8</v>
      </c>
      <c r="D2292">
        <v>14</v>
      </c>
      <c r="E2292" s="128" t="s">
        <v>2457</v>
      </c>
      <c r="F2292" s="128" t="s">
        <v>24</v>
      </c>
      <c r="G2292">
        <v>765</v>
      </c>
      <c r="H2292" s="128" t="s">
        <v>2964</v>
      </c>
      <c r="I2292">
        <v>112</v>
      </c>
      <c r="J2292" s="128" t="s">
        <v>179</v>
      </c>
      <c r="K2292">
        <v>12</v>
      </c>
      <c r="L2292">
        <v>17</v>
      </c>
      <c r="M2292" s="128" t="s">
        <v>357</v>
      </c>
      <c r="N2292" s="128" t="s">
        <v>3880</v>
      </c>
      <c r="O2292">
        <v>12</v>
      </c>
      <c r="P2292" s="128" t="s">
        <v>1454</v>
      </c>
      <c r="Q2292">
        <v>2</v>
      </c>
      <c r="R2292" s="128" t="s">
        <v>51</v>
      </c>
      <c r="S2292">
        <v>1</v>
      </c>
      <c r="T2292" s="128" t="s">
        <v>29</v>
      </c>
      <c r="U2292">
        <v>6.62</v>
      </c>
      <c r="V2292">
        <v>4.6500000000000004</v>
      </c>
    </row>
    <row r="2293" spans="1:22" x14ac:dyDescent="0.25">
      <c r="A2293" s="128" t="s">
        <v>3002</v>
      </c>
      <c r="B2293">
        <v>14</v>
      </c>
      <c r="C2293">
        <v>8</v>
      </c>
      <c r="D2293">
        <v>14</v>
      </c>
      <c r="E2293" s="128" t="s">
        <v>2457</v>
      </c>
      <c r="F2293" s="128" t="s">
        <v>24</v>
      </c>
      <c r="G2293">
        <v>765</v>
      </c>
      <c r="H2293" s="128" t="s">
        <v>2964</v>
      </c>
      <c r="I2293">
        <v>112</v>
      </c>
      <c r="J2293" s="128" t="s">
        <v>179</v>
      </c>
      <c r="K2293">
        <v>12</v>
      </c>
      <c r="L2293">
        <v>17</v>
      </c>
      <c r="M2293" s="128" t="s">
        <v>357</v>
      </c>
      <c r="N2293" s="128" t="s">
        <v>3880</v>
      </c>
      <c r="O2293">
        <v>12</v>
      </c>
      <c r="P2293" s="128" t="s">
        <v>1454</v>
      </c>
      <c r="Q2293">
        <v>2</v>
      </c>
      <c r="R2293" s="128" t="s">
        <v>51</v>
      </c>
      <c r="S2293">
        <v>7</v>
      </c>
      <c r="T2293" s="128" t="s">
        <v>35</v>
      </c>
      <c r="U2293">
        <v>14.55</v>
      </c>
      <c r="V2293">
        <v>10.86</v>
      </c>
    </row>
    <row r="2294" spans="1:22" x14ac:dyDescent="0.25">
      <c r="A2294" s="128" t="s">
        <v>3003</v>
      </c>
      <c r="B2294">
        <v>14</v>
      </c>
      <c r="C2294">
        <v>8</v>
      </c>
      <c r="D2294">
        <v>14</v>
      </c>
      <c r="E2294" s="128" t="s">
        <v>2457</v>
      </c>
      <c r="F2294" s="128" t="s">
        <v>24</v>
      </c>
      <c r="G2294">
        <v>765</v>
      </c>
      <c r="H2294" s="128" t="s">
        <v>2964</v>
      </c>
      <c r="I2294">
        <v>112</v>
      </c>
      <c r="J2294" s="128" t="s">
        <v>179</v>
      </c>
      <c r="K2294">
        <v>12</v>
      </c>
      <c r="L2294">
        <v>17</v>
      </c>
      <c r="M2294" s="128" t="s">
        <v>357</v>
      </c>
      <c r="N2294" s="128" t="s">
        <v>3880</v>
      </c>
      <c r="O2294">
        <v>12</v>
      </c>
      <c r="P2294" s="128" t="s">
        <v>1454</v>
      </c>
      <c r="Q2294">
        <v>2</v>
      </c>
      <c r="R2294" s="128" t="s">
        <v>51</v>
      </c>
      <c r="S2294">
        <v>8</v>
      </c>
      <c r="T2294" s="128" t="s">
        <v>36</v>
      </c>
      <c r="U2294">
        <v>19.66</v>
      </c>
      <c r="V2294">
        <v>14.12</v>
      </c>
    </row>
    <row r="2295" spans="1:22" x14ac:dyDescent="0.25">
      <c r="A2295" s="128" t="s">
        <v>3004</v>
      </c>
      <c r="B2295">
        <v>15</v>
      </c>
      <c r="C2295">
        <v>9</v>
      </c>
      <c r="D2295">
        <v>14</v>
      </c>
      <c r="E2295" s="128" t="s">
        <v>2457</v>
      </c>
      <c r="F2295" s="128" t="s">
        <v>24</v>
      </c>
      <c r="G2295">
        <v>769</v>
      </c>
      <c r="H2295" s="128" t="s">
        <v>2954</v>
      </c>
      <c r="I2295">
        <v>117</v>
      </c>
      <c r="J2295" s="128" t="s">
        <v>177</v>
      </c>
      <c r="K2295">
        <v>12</v>
      </c>
      <c r="L2295">
        <v>17</v>
      </c>
      <c r="M2295" s="128" t="s">
        <v>357</v>
      </c>
      <c r="N2295" s="128" t="s">
        <v>3880</v>
      </c>
      <c r="O2295">
        <v>12</v>
      </c>
      <c r="P2295" s="128" t="s">
        <v>1454</v>
      </c>
      <c r="Q2295">
        <v>2</v>
      </c>
      <c r="R2295" s="128" t="s">
        <v>51</v>
      </c>
      <c r="S2295">
        <v>3</v>
      </c>
      <c r="T2295" s="128" t="s">
        <v>31</v>
      </c>
      <c r="U2295">
        <v>4.0199999999999996</v>
      </c>
      <c r="V2295">
        <v>3.39</v>
      </c>
    </row>
    <row r="2296" spans="1:22" x14ac:dyDescent="0.25">
      <c r="A2296" s="128" t="s">
        <v>3005</v>
      </c>
      <c r="B2296">
        <v>15</v>
      </c>
      <c r="C2296">
        <v>9</v>
      </c>
      <c r="D2296">
        <v>14</v>
      </c>
      <c r="E2296" s="128" t="s">
        <v>2457</v>
      </c>
      <c r="F2296" s="128" t="s">
        <v>24</v>
      </c>
      <c r="G2296">
        <v>766</v>
      </c>
      <c r="H2296" s="128" t="s">
        <v>2956</v>
      </c>
      <c r="I2296">
        <v>118</v>
      </c>
      <c r="J2296" s="128" t="s">
        <v>177</v>
      </c>
      <c r="K2296">
        <v>12</v>
      </c>
      <c r="L2296">
        <v>17</v>
      </c>
      <c r="M2296" s="128" t="s">
        <v>357</v>
      </c>
      <c r="N2296" s="128" t="s">
        <v>3880</v>
      </c>
      <c r="O2296">
        <v>12</v>
      </c>
      <c r="P2296" s="128" t="s">
        <v>1454</v>
      </c>
      <c r="Q2296">
        <v>2</v>
      </c>
      <c r="R2296" s="128" t="s">
        <v>51</v>
      </c>
      <c r="S2296">
        <v>4</v>
      </c>
      <c r="T2296" s="128" t="s">
        <v>32</v>
      </c>
      <c r="U2296">
        <v>6.03</v>
      </c>
      <c r="V2296">
        <v>5.27</v>
      </c>
    </row>
    <row r="2297" spans="1:22" x14ac:dyDescent="0.25">
      <c r="A2297" s="128" t="s">
        <v>3006</v>
      </c>
      <c r="B2297">
        <v>15</v>
      </c>
      <c r="C2297">
        <v>9</v>
      </c>
      <c r="D2297">
        <v>14</v>
      </c>
      <c r="E2297" s="128" t="s">
        <v>2457</v>
      </c>
      <c r="F2297" s="128" t="s">
        <v>24</v>
      </c>
      <c r="G2297">
        <v>766</v>
      </c>
      <c r="H2297" s="128" t="s">
        <v>2956</v>
      </c>
      <c r="I2297">
        <v>118</v>
      </c>
      <c r="J2297" s="128" t="s">
        <v>177</v>
      </c>
      <c r="K2297">
        <v>12</v>
      </c>
      <c r="L2297">
        <v>17</v>
      </c>
      <c r="M2297" s="128" t="s">
        <v>357</v>
      </c>
      <c r="N2297" s="128" t="s">
        <v>3880</v>
      </c>
      <c r="O2297">
        <v>12</v>
      </c>
      <c r="P2297" s="128" t="s">
        <v>1454</v>
      </c>
      <c r="Q2297">
        <v>2</v>
      </c>
      <c r="R2297" s="128" t="s">
        <v>51</v>
      </c>
      <c r="S2297">
        <v>6</v>
      </c>
      <c r="T2297" s="128" t="s">
        <v>34</v>
      </c>
      <c r="U2297">
        <v>1.94</v>
      </c>
      <c r="V2297">
        <v>2.81</v>
      </c>
    </row>
    <row r="2298" spans="1:22" x14ac:dyDescent="0.25">
      <c r="A2298" s="128" t="s">
        <v>3007</v>
      </c>
      <c r="B2298">
        <v>15</v>
      </c>
      <c r="C2298">
        <v>9</v>
      </c>
      <c r="D2298">
        <v>14</v>
      </c>
      <c r="E2298" s="128" t="s">
        <v>2457</v>
      </c>
      <c r="F2298" s="128" t="s">
        <v>24</v>
      </c>
      <c r="G2298">
        <v>766</v>
      </c>
      <c r="H2298" s="128" t="s">
        <v>2956</v>
      </c>
      <c r="I2298">
        <v>118</v>
      </c>
      <c r="J2298" s="128" t="s">
        <v>177</v>
      </c>
      <c r="K2298">
        <v>12</v>
      </c>
      <c r="L2298">
        <v>17</v>
      </c>
      <c r="M2298" s="128" t="s">
        <v>357</v>
      </c>
      <c r="N2298" s="128" t="s">
        <v>3880</v>
      </c>
      <c r="O2298">
        <v>12</v>
      </c>
      <c r="P2298" s="128" t="s">
        <v>1454</v>
      </c>
      <c r="Q2298">
        <v>2</v>
      </c>
      <c r="R2298" s="128" t="s">
        <v>51</v>
      </c>
      <c r="S2298">
        <v>2</v>
      </c>
      <c r="T2298" s="128" t="s">
        <v>30</v>
      </c>
      <c r="U2298">
        <v>4.3</v>
      </c>
      <c r="V2298">
        <v>4.96</v>
      </c>
    </row>
    <row r="2299" spans="1:22" x14ac:dyDescent="0.25">
      <c r="A2299" s="128" t="s">
        <v>3008</v>
      </c>
      <c r="B2299">
        <v>15</v>
      </c>
      <c r="C2299">
        <v>9</v>
      </c>
      <c r="D2299">
        <v>14</v>
      </c>
      <c r="E2299" s="128" t="s">
        <v>2457</v>
      </c>
      <c r="F2299" s="128" t="s">
        <v>24</v>
      </c>
      <c r="G2299">
        <v>766</v>
      </c>
      <c r="H2299" s="128" t="s">
        <v>2956</v>
      </c>
      <c r="I2299">
        <v>118</v>
      </c>
      <c r="J2299" s="128" t="s">
        <v>177</v>
      </c>
      <c r="K2299">
        <v>12</v>
      </c>
      <c r="L2299">
        <v>17</v>
      </c>
      <c r="M2299" s="128" t="s">
        <v>357</v>
      </c>
      <c r="N2299" s="128" t="s">
        <v>3880</v>
      </c>
      <c r="O2299">
        <v>12</v>
      </c>
      <c r="P2299" s="128" t="s">
        <v>1454</v>
      </c>
      <c r="Q2299">
        <v>2</v>
      </c>
      <c r="R2299" s="128" t="s">
        <v>51</v>
      </c>
      <c r="S2299">
        <v>5</v>
      </c>
      <c r="T2299" s="128" t="s">
        <v>33</v>
      </c>
      <c r="U2299">
        <v>3.14</v>
      </c>
      <c r="V2299">
        <v>3.55</v>
      </c>
    </row>
    <row r="2300" spans="1:22" x14ac:dyDescent="0.25">
      <c r="A2300" s="128" t="s">
        <v>3009</v>
      </c>
      <c r="B2300">
        <v>15</v>
      </c>
      <c r="C2300">
        <v>9</v>
      </c>
      <c r="D2300">
        <v>14</v>
      </c>
      <c r="E2300" s="128" t="s">
        <v>2457</v>
      </c>
      <c r="F2300" s="128" t="s">
        <v>24</v>
      </c>
      <c r="G2300">
        <v>766</v>
      </c>
      <c r="H2300" s="128" t="s">
        <v>2956</v>
      </c>
      <c r="I2300">
        <v>118</v>
      </c>
      <c r="J2300" s="128" t="s">
        <v>177</v>
      </c>
      <c r="K2300">
        <v>12</v>
      </c>
      <c r="L2300">
        <v>17</v>
      </c>
      <c r="M2300" s="128" t="s">
        <v>357</v>
      </c>
      <c r="N2300" s="128" t="s">
        <v>3880</v>
      </c>
      <c r="O2300">
        <v>12</v>
      </c>
      <c r="P2300" s="128" t="s">
        <v>1454</v>
      </c>
      <c r="Q2300">
        <v>2</v>
      </c>
      <c r="R2300" s="128" t="s">
        <v>51</v>
      </c>
      <c r="S2300">
        <v>1</v>
      </c>
      <c r="T2300" s="128" t="s">
        <v>29</v>
      </c>
      <c r="U2300">
        <v>9.7200000000000006</v>
      </c>
      <c r="V2300">
        <v>5.71</v>
      </c>
    </row>
    <row r="2301" spans="1:22" x14ac:dyDescent="0.25">
      <c r="A2301" s="128" t="s">
        <v>3010</v>
      </c>
      <c r="B2301">
        <v>15</v>
      </c>
      <c r="C2301">
        <v>9</v>
      </c>
      <c r="D2301">
        <v>14</v>
      </c>
      <c r="E2301" s="128" t="s">
        <v>2457</v>
      </c>
      <c r="F2301" s="128" t="s">
        <v>24</v>
      </c>
      <c r="G2301">
        <v>769</v>
      </c>
      <c r="H2301" s="128" t="s">
        <v>2954</v>
      </c>
      <c r="I2301">
        <v>117</v>
      </c>
      <c r="J2301" s="128" t="s">
        <v>177</v>
      </c>
      <c r="K2301">
        <v>12</v>
      </c>
      <c r="L2301">
        <v>17</v>
      </c>
      <c r="M2301" s="128" t="s">
        <v>357</v>
      </c>
      <c r="N2301" s="128" t="s">
        <v>3880</v>
      </c>
      <c r="O2301">
        <v>12</v>
      </c>
      <c r="P2301" s="128" t="s">
        <v>1454</v>
      </c>
      <c r="Q2301">
        <v>2</v>
      </c>
      <c r="R2301" s="128" t="s">
        <v>51</v>
      </c>
      <c r="S2301">
        <v>7</v>
      </c>
      <c r="T2301" s="128" t="s">
        <v>35</v>
      </c>
      <c r="U2301">
        <v>23.15</v>
      </c>
      <c r="V2301">
        <v>18.32</v>
      </c>
    </row>
    <row r="2302" spans="1:22" x14ac:dyDescent="0.25">
      <c r="A2302" s="128" t="s">
        <v>3011</v>
      </c>
      <c r="B2302">
        <v>15</v>
      </c>
      <c r="C2302">
        <v>9</v>
      </c>
      <c r="D2302">
        <v>14</v>
      </c>
      <c r="E2302" s="128" t="s">
        <v>2457</v>
      </c>
      <c r="F2302" s="128" t="s">
        <v>24</v>
      </c>
      <c r="G2302">
        <v>769</v>
      </c>
      <c r="H2302" s="128" t="s">
        <v>2954</v>
      </c>
      <c r="I2302">
        <v>117</v>
      </c>
      <c r="J2302" s="128" t="s">
        <v>177</v>
      </c>
      <c r="K2302">
        <v>12</v>
      </c>
      <c r="L2302">
        <v>17</v>
      </c>
      <c r="M2302" s="128" t="s">
        <v>357</v>
      </c>
      <c r="N2302" s="128" t="s">
        <v>3880</v>
      </c>
      <c r="O2302">
        <v>12</v>
      </c>
      <c r="P2302" s="128" t="s">
        <v>1454</v>
      </c>
      <c r="Q2302">
        <v>2</v>
      </c>
      <c r="R2302" s="128" t="s">
        <v>51</v>
      </c>
      <c r="S2302">
        <v>8</v>
      </c>
      <c r="T2302" s="128" t="s">
        <v>36</v>
      </c>
      <c r="U2302">
        <v>29.21</v>
      </c>
      <c r="V2302">
        <v>22.83</v>
      </c>
    </row>
    <row r="2303" spans="1:22" x14ac:dyDescent="0.25">
      <c r="A2303" s="128" t="s">
        <v>3012</v>
      </c>
      <c r="B2303">
        <v>15</v>
      </c>
      <c r="C2303">
        <v>9</v>
      </c>
      <c r="D2303">
        <v>14</v>
      </c>
      <c r="E2303" s="128" t="s">
        <v>2457</v>
      </c>
      <c r="F2303" s="128" t="s">
        <v>24</v>
      </c>
      <c r="G2303">
        <v>765</v>
      </c>
      <c r="H2303" s="128" t="s">
        <v>2964</v>
      </c>
      <c r="I2303">
        <v>112</v>
      </c>
      <c r="J2303" s="128" t="s">
        <v>179</v>
      </c>
      <c r="K2303">
        <v>12</v>
      </c>
      <c r="L2303">
        <v>17</v>
      </c>
      <c r="M2303" s="128" t="s">
        <v>357</v>
      </c>
      <c r="N2303" s="128" t="s">
        <v>3880</v>
      </c>
      <c r="O2303">
        <v>12</v>
      </c>
      <c r="P2303" s="128" t="s">
        <v>1454</v>
      </c>
      <c r="Q2303">
        <v>2</v>
      </c>
      <c r="R2303" s="128" t="s">
        <v>51</v>
      </c>
      <c r="S2303">
        <v>3</v>
      </c>
      <c r="T2303" s="128" t="s">
        <v>31</v>
      </c>
      <c r="U2303">
        <v>2.95</v>
      </c>
      <c r="V2303">
        <v>2.54</v>
      </c>
    </row>
    <row r="2304" spans="1:22" x14ac:dyDescent="0.25">
      <c r="A2304" s="128" t="s">
        <v>3013</v>
      </c>
      <c r="B2304">
        <v>15</v>
      </c>
      <c r="C2304">
        <v>9</v>
      </c>
      <c r="D2304">
        <v>14</v>
      </c>
      <c r="E2304" s="128" t="s">
        <v>2457</v>
      </c>
      <c r="F2304" s="128" t="s">
        <v>24</v>
      </c>
      <c r="G2304">
        <v>765</v>
      </c>
      <c r="H2304" s="128" t="s">
        <v>2964</v>
      </c>
      <c r="I2304">
        <v>112</v>
      </c>
      <c r="J2304" s="128" t="s">
        <v>179</v>
      </c>
      <c r="K2304">
        <v>12</v>
      </c>
      <c r="L2304">
        <v>17</v>
      </c>
      <c r="M2304" s="128" t="s">
        <v>357</v>
      </c>
      <c r="N2304" s="128" t="s">
        <v>3880</v>
      </c>
      <c r="O2304">
        <v>12</v>
      </c>
      <c r="P2304" s="128" t="s">
        <v>1454</v>
      </c>
      <c r="Q2304">
        <v>2</v>
      </c>
      <c r="R2304" s="128" t="s">
        <v>51</v>
      </c>
      <c r="S2304">
        <v>4</v>
      </c>
      <c r="T2304" s="128" t="s">
        <v>32</v>
      </c>
      <c r="U2304">
        <v>5.1100000000000003</v>
      </c>
      <c r="V2304">
        <v>4.32</v>
      </c>
    </row>
    <row r="2305" spans="1:22" x14ac:dyDescent="0.25">
      <c r="A2305" s="128" t="s">
        <v>3014</v>
      </c>
      <c r="B2305">
        <v>15</v>
      </c>
      <c r="C2305">
        <v>9</v>
      </c>
      <c r="D2305">
        <v>14</v>
      </c>
      <c r="E2305" s="128" t="s">
        <v>2457</v>
      </c>
      <c r="F2305" s="128" t="s">
        <v>24</v>
      </c>
      <c r="G2305">
        <v>765</v>
      </c>
      <c r="H2305" s="128" t="s">
        <v>2964</v>
      </c>
      <c r="I2305">
        <v>112</v>
      </c>
      <c r="J2305" s="128" t="s">
        <v>179</v>
      </c>
      <c r="K2305">
        <v>12</v>
      </c>
      <c r="L2305">
        <v>17</v>
      </c>
      <c r="M2305" s="128" t="s">
        <v>357</v>
      </c>
      <c r="N2305" s="128" t="s">
        <v>3880</v>
      </c>
      <c r="O2305">
        <v>12</v>
      </c>
      <c r="P2305" s="128" t="s">
        <v>1454</v>
      </c>
      <c r="Q2305">
        <v>2</v>
      </c>
      <c r="R2305" s="128" t="s">
        <v>51</v>
      </c>
      <c r="S2305">
        <v>6</v>
      </c>
      <c r="T2305" s="128" t="s">
        <v>34</v>
      </c>
      <c r="U2305">
        <v>1.19</v>
      </c>
      <c r="V2305">
        <v>1.73</v>
      </c>
    </row>
    <row r="2306" spans="1:22" x14ac:dyDescent="0.25">
      <c r="A2306" s="128" t="s">
        <v>3015</v>
      </c>
      <c r="B2306">
        <v>15</v>
      </c>
      <c r="C2306">
        <v>9</v>
      </c>
      <c r="D2306">
        <v>14</v>
      </c>
      <c r="E2306" s="128" t="s">
        <v>2457</v>
      </c>
      <c r="F2306" s="128" t="s">
        <v>24</v>
      </c>
      <c r="G2306">
        <v>765</v>
      </c>
      <c r="H2306" s="128" t="s">
        <v>2964</v>
      </c>
      <c r="I2306">
        <v>112</v>
      </c>
      <c r="J2306" s="128" t="s">
        <v>179</v>
      </c>
      <c r="K2306">
        <v>12</v>
      </c>
      <c r="L2306">
        <v>17</v>
      </c>
      <c r="M2306" s="128" t="s">
        <v>357</v>
      </c>
      <c r="N2306" s="128" t="s">
        <v>3880</v>
      </c>
      <c r="O2306">
        <v>12</v>
      </c>
      <c r="P2306" s="128" t="s">
        <v>1454</v>
      </c>
      <c r="Q2306">
        <v>2</v>
      </c>
      <c r="R2306" s="128" t="s">
        <v>51</v>
      </c>
      <c r="S2306">
        <v>2</v>
      </c>
      <c r="T2306" s="128" t="s">
        <v>30</v>
      </c>
      <c r="U2306">
        <v>2.23</v>
      </c>
      <c r="V2306">
        <v>2.2799999999999998</v>
      </c>
    </row>
    <row r="2307" spans="1:22" x14ac:dyDescent="0.25">
      <c r="A2307" s="128" t="s">
        <v>3016</v>
      </c>
      <c r="B2307">
        <v>15</v>
      </c>
      <c r="C2307">
        <v>9</v>
      </c>
      <c r="D2307">
        <v>14</v>
      </c>
      <c r="E2307" s="128" t="s">
        <v>2457</v>
      </c>
      <c r="F2307" s="128" t="s">
        <v>24</v>
      </c>
      <c r="G2307">
        <v>765</v>
      </c>
      <c r="H2307" s="128" t="s">
        <v>2964</v>
      </c>
      <c r="I2307">
        <v>112</v>
      </c>
      <c r="J2307" s="128" t="s">
        <v>179</v>
      </c>
      <c r="K2307">
        <v>12</v>
      </c>
      <c r="L2307">
        <v>17</v>
      </c>
      <c r="M2307" s="128" t="s">
        <v>357</v>
      </c>
      <c r="N2307" s="128" t="s">
        <v>3880</v>
      </c>
      <c r="O2307">
        <v>12</v>
      </c>
      <c r="P2307" s="128" t="s">
        <v>1454</v>
      </c>
      <c r="Q2307">
        <v>2</v>
      </c>
      <c r="R2307" s="128" t="s">
        <v>51</v>
      </c>
      <c r="S2307">
        <v>5</v>
      </c>
      <c r="T2307" s="128" t="s">
        <v>33</v>
      </c>
      <c r="U2307">
        <v>1.57</v>
      </c>
      <c r="V2307">
        <v>1.96</v>
      </c>
    </row>
    <row r="2308" spans="1:22" x14ac:dyDescent="0.25">
      <c r="A2308" s="128" t="s">
        <v>3017</v>
      </c>
      <c r="B2308">
        <v>15</v>
      </c>
      <c r="C2308">
        <v>9</v>
      </c>
      <c r="D2308">
        <v>14</v>
      </c>
      <c r="E2308" s="128" t="s">
        <v>2457</v>
      </c>
      <c r="F2308" s="128" t="s">
        <v>24</v>
      </c>
      <c r="G2308">
        <v>765</v>
      </c>
      <c r="H2308" s="128" t="s">
        <v>2964</v>
      </c>
      <c r="I2308">
        <v>112</v>
      </c>
      <c r="J2308" s="128" t="s">
        <v>179</v>
      </c>
      <c r="K2308">
        <v>12</v>
      </c>
      <c r="L2308">
        <v>17</v>
      </c>
      <c r="M2308" s="128" t="s">
        <v>357</v>
      </c>
      <c r="N2308" s="128" t="s">
        <v>3880</v>
      </c>
      <c r="O2308">
        <v>12</v>
      </c>
      <c r="P2308" s="128" t="s">
        <v>1454</v>
      </c>
      <c r="Q2308">
        <v>2</v>
      </c>
      <c r="R2308" s="128" t="s">
        <v>51</v>
      </c>
      <c r="S2308">
        <v>1</v>
      </c>
      <c r="T2308" s="128" t="s">
        <v>29</v>
      </c>
      <c r="U2308">
        <v>6.62</v>
      </c>
      <c r="V2308">
        <v>4.6500000000000004</v>
      </c>
    </row>
    <row r="2309" spans="1:22" x14ac:dyDescent="0.25">
      <c r="A2309" s="128" t="s">
        <v>3018</v>
      </c>
      <c r="B2309">
        <v>15</v>
      </c>
      <c r="C2309">
        <v>9</v>
      </c>
      <c r="D2309">
        <v>14</v>
      </c>
      <c r="E2309" s="128" t="s">
        <v>2457</v>
      </c>
      <c r="F2309" s="128" t="s">
        <v>24</v>
      </c>
      <c r="G2309">
        <v>765</v>
      </c>
      <c r="H2309" s="128" t="s">
        <v>2964</v>
      </c>
      <c r="I2309">
        <v>112</v>
      </c>
      <c r="J2309" s="128" t="s">
        <v>179</v>
      </c>
      <c r="K2309">
        <v>12</v>
      </c>
      <c r="L2309">
        <v>17</v>
      </c>
      <c r="M2309" s="128" t="s">
        <v>357</v>
      </c>
      <c r="N2309" s="128" t="s">
        <v>3880</v>
      </c>
      <c r="O2309">
        <v>12</v>
      </c>
      <c r="P2309" s="128" t="s">
        <v>1454</v>
      </c>
      <c r="Q2309">
        <v>2</v>
      </c>
      <c r="R2309" s="128" t="s">
        <v>51</v>
      </c>
      <c r="S2309">
        <v>7</v>
      </c>
      <c r="T2309" s="128" t="s">
        <v>35</v>
      </c>
      <c r="U2309">
        <v>14.55</v>
      </c>
      <c r="V2309">
        <v>10.86</v>
      </c>
    </row>
    <row r="2310" spans="1:22" x14ac:dyDescent="0.25">
      <c r="A2310" s="128" t="s">
        <v>3019</v>
      </c>
      <c r="B2310">
        <v>15</v>
      </c>
      <c r="C2310">
        <v>9</v>
      </c>
      <c r="D2310">
        <v>14</v>
      </c>
      <c r="E2310" s="128" t="s">
        <v>2457</v>
      </c>
      <c r="F2310" s="128" t="s">
        <v>24</v>
      </c>
      <c r="G2310">
        <v>765</v>
      </c>
      <c r="H2310" s="128" t="s">
        <v>2964</v>
      </c>
      <c r="I2310">
        <v>112</v>
      </c>
      <c r="J2310" s="128" t="s">
        <v>179</v>
      </c>
      <c r="K2310">
        <v>12</v>
      </c>
      <c r="L2310">
        <v>17</v>
      </c>
      <c r="M2310" s="128" t="s">
        <v>357</v>
      </c>
      <c r="N2310" s="128" t="s">
        <v>3880</v>
      </c>
      <c r="O2310">
        <v>12</v>
      </c>
      <c r="P2310" s="128" t="s">
        <v>1454</v>
      </c>
      <c r="Q2310">
        <v>2</v>
      </c>
      <c r="R2310" s="128" t="s">
        <v>51</v>
      </c>
      <c r="S2310">
        <v>8</v>
      </c>
      <c r="T2310" s="128" t="s">
        <v>36</v>
      </c>
      <c r="U2310">
        <v>19.66</v>
      </c>
      <c r="V2310">
        <v>14.12</v>
      </c>
    </row>
    <row r="2311" spans="1:22" x14ac:dyDescent="0.25">
      <c r="A2311" s="128" t="s">
        <v>3020</v>
      </c>
      <c r="B2311">
        <v>16</v>
      </c>
      <c r="C2311">
        <v>10</v>
      </c>
      <c r="D2311">
        <v>14</v>
      </c>
      <c r="E2311" s="128" t="s">
        <v>2457</v>
      </c>
      <c r="F2311" s="128" t="s">
        <v>24</v>
      </c>
      <c r="G2311">
        <v>769</v>
      </c>
      <c r="H2311" s="128" t="s">
        <v>2954</v>
      </c>
      <c r="I2311">
        <v>117</v>
      </c>
      <c r="J2311" s="128" t="s">
        <v>177</v>
      </c>
      <c r="K2311">
        <v>12</v>
      </c>
      <c r="L2311">
        <v>17</v>
      </c>
      <c r="M2311" s="128" t="s">
        <v>357</v>
      </c>
      <c r="N2311" s="128" t="s">
        <v>3880</v>
      </c>
      <c r="O2311">
        <v>12</v>
      </c>
      <c r="P2311" s="128" t="s">
        <v>1454</v>
      </c>
      <c r="Q2311">
        <v>2</v>
      </c>
      <c r="R2311" s="128" t="s">
        <v>51</v>
      </c>
      <c r="S2311">
        <v>3</v>
      </c>
      <c r="T2311" s="128" t="s">
        <v>31</v>
      </c>
      <c r="U2311">
        <v>4.0199999999999996</v>
      </c>
      <c r="V2311">
        <v>3.39</v>
      </c>
    </row>
    <row r="2312" spans="1:22" x14ac:dyDescent="0.25">
      <c r="A2312" s="128" t="s">
        <v>3021</v>
      </c>
      <c r="B2312">
        <v>16</v>
      </c>
      <c r="C2312">
        <v>10</v>
      </c>
      <c r="D2312">
        <v>14</v>
      </c>
      <c r="E2312" s="128" t="s">
        <v>2457</v>
      </c>
      <c r="F2312" s="128" t="s">
        <v>24</v>
      </c>
      <c r="G2312">
        <v>766</v>
      </c>
      <c r="H2312" s="128" t="s">
        <v>2956</v>
      </c>
      <c r="I2312">
        <v>118</v>
      </c>
      <c r="J2312" s="128" t="s">
        <v>177</v>
      </c>
      <c r="K2312">
        <v>12</v>
      </c>
      <c r="L2312">
        <v>17</v>
      </c>
      <c r="M2312" s="128" t="s">
        <v>357</v>
      </c>
      <c r="N2312" s="128" t="s">
        <v>3880</v>
      </c>
      <c r="O2312">
        <v>12</v>
      </c>
      <c r="P2312" s="128" t="s">
        <v>1454</v>
      </c>
      <c r="Q2312">
        <v>2</v>
      </c>
      <c r="R2312" s="128" t="s">
        <v>51</v>
      </c>
      <c r="S2312">
        <v>4</v>
      </c>
      <c r="T2312" s="128" t="s">
        <v>32</v>
      </c>
      <c r="U2312">
        <v>6.03</v>
      </c>
      <c r="V2312">
        <v>5.27</v>
      </c>
    </row>
    <row r="2313" spans="1:22" x14ac:dyDescent="0.25">
      <c r="A2313" s="128" t="s">
        <v>3022</v>
      </c>
      <c r="B2313">
        <v>16</v>
      </c>
      <c r="C2313">
        <v>10</v>
      </c>
      <c r="D2313">
        <v>14</v>
      </c>
      <c r="E2313" s="128" t="s">
        <v>2457</v>
      </c>
      <c r="F2313" s="128" t="s">
        <v>24</v>
      </c>
      <c r="G2313">
        <v>766</v>
      </c>
      <c r="H2313" s="128" t="s">
        <v>2956</v>
      </c>
      <c r="I2313">
        <v>118</v>
      </c>
      <c r="J2313" s="128" t="s">
        <v>177</v>
      </c>
      <c r="K2313">
        <v>12</v>
      </c>
      <c r="L2313">
        <v>17</v>
      </c>
      <c r="M2313" s="128" t="s">
        <v>357</v>
      </c>
      <c r="N2313" s="128" t="s">
        <v>3880</v>
      </c>
      <c r="O2313">
        <v>12</v>
      </c>
      <c r="P2313" s="128" t="s">
        <v>1454</v>
      </c>
      <c r="Q2313">
        <v>2</v>
      </c>
      <c r="R2313" s="128" t="s">
        <v>51</v>
      </c>
      <c r="S2313">
        <v>6</v>
      </c>
      <c r="T2313" s="128" t="s">
        <v>34</v>
      </c>
      <c r="U2313">
        <v>1.94</v>
      </c>
      <c r="V2313">
        <v>2.81</v>
      </c>
    </row>
    <row r="2314" spans="1:22" x14ac:dyDescent="0.25">
      <c r="A2314" s="128" t="s">
        <v>3023</v>
      </c>
      <c r="B2314">
        <v>16</v>
      </c>
      <c r="C2314">
        <v>10</v>
      </c>
      <c r="D2314">
        <v>14</v>
      </c>
      <c r="E2314" s="128" t="s">
        <v>2457</v>
      </c>
      <c r="F2314" s="128" t="s">
        <v>24</v>
      </c>
      <c r="G2314">
        <v>766</v>
      </c>
      <c r="H2314" s="128" t="s">
        <v>2956</v>
      </c>
      <c r="I2314">
        <v>118</v>
      </c>
      <c r="J2314" s="128" t="s">
        <v>177</v>
      </c>
      <c r="K2314">
        <v>12</v>
      </c>
      <c r="L2314">
        <v>17</v>
      </c>
      <c r="M2314" s="128" t="s">
        <v>357</v>
      </c>
      <c r="N2314" s="128" t="s">
        <v>3880</v>
      </c>
      <c r="O2314">
        <v>12</v>
      </c>
      <c r="P2314" s="128" t="s">
        <v>1454</v>
      </c>
      <c r="Q2314">
        <v>2</v>
      </c>
      <c r="R2314" s="128" t="s">
        <v>51</v>
      </c>
      <c r="S2314">
        <v>2</v>
      </c>
      <c r="T2314" s="128" t="s">
        <v>30</v>
      </c>
      <c r="U2314">
        <v>4.3</v>
      </c>
      <c r="V2314">
        <v>4.96</v>
      </c>
    </row>
    <row r="2315" spans="1:22" x14ac:dyDescent="0.25">
      <c r="A2315" s="128" t="s">
        <v>3024</v>
      </c>
      <c r="B2315">
        <v>16</v>
      </c>
      <c r="C2315">
        <v>10</v>
      </c>
      <c r="D2315">
        <v>14</v>
      </c>
      <c r="E2315" s="128" t="s">
        <v>2457</v>
      </c>
      <c r="F2315" s="128" t="s">
        <v>24</v>
      </c>
      <c r="G2315">
        <v>766</v>
      </c>
      <c r="H2315" s="128" t="s">
        <v>2956</v>
      </c>
      <c r="I2315">
        <v>118</v>
      </c>
      <c r="J2315" s="128" t="s">
        <v>177</v>
      </c>
      <c r="K2315">
        <v>12</v>
      </c>
      <c r="L2315">
        <v>17</v>
      </c>
      <c r="M2315" s="128" t="s">
        <v>357</v>
      </c>
      <c r="N2315" s="128" t="s">
        <v>3880</v>
      </c>
      <c r="O2315">
        <v>12</v>
      </c>
      <c r="P2315" s="128" t="s">
        <v>1454</v>
      </c>
      <c r="Q2315">
        <v>2</v>
      </c>
      <c r="R2315" s="128" t="s">
        <v>51</v>
      </c>
      <c r="S2315">
        <v>5</v>
      </c>
      <c r="T2315" s="128" t="s">
        <v>33</v>
      </c>
      <c r="U2315">
        <v>3.14</v>
      </c>
      <c r="V2315">
        <v>3.55</v>
      </c>
    </row>
    <row r="2316" spans="1:22" x14ac:dyDescent="0.25">
      <c r="A2316" s="128" t="s">
        <v>3025</v>
      </c>
      <c r="B2316">
        <v>16</v>
      </c>
      <c r="C2316">
        <v>10</v>
      </c>
      <c r="D2316">
        <v>14</v>
      </c>
      <c r="E2316" s="128" t="s">
        <v>2457</v>
      </c>
      <c r="F2316" s="128" t="s">
        <v>24</v>
      </c>
      <c r="G2316">
        <v>766</v>
      </c>
      <c r="H2316" s="128" t="s">
        <v>2956</v>
      </c>
      <c r="I2316">
        <v>118</v>
      </c>
      <c r="J2316" s="128" t="s">
        <v>177</v>
      </c>
      <c r="K2316">
        <v>12</v>
      </c>
      <c r="L2316">
        <v>17</v>
      </c>
      <c r="M2316" s="128" t="s">
        <v>357</v>
      </c>
      <c r="N2316" s="128" t="s">
        <v>3880</v>
      </c>
      <c r="O2316">
        <v>12</v>
      </c>
      <c r="P2316" s="128" t="s">
        <v>1454</v>
      </c>
      <c r="Q2316">
        <v>2</v>
      </c>
      <c r="R2316" s="128" t="s">
        <v>51</v>
      </c>
      <c r="S2316">
        <v>1</v>
      </c>
      <c r="T2316" s="128" t="s">
        <v>29</v>
      </c>
      <c r="U2316">
        <v>9.7200000000000006</v>
      </c>
      <c r="V2316">
        <v>5.71</v>
      </c>
    </row>
    <row r="2317" spans="1:22" x14ac:dyDescent="0.25">
      <c r="A2317" s="128" t="s">
        <v>3026</v>
      </c>
      <c r="B2317">
        <v>16</v>
      </c>
      <c r="C2317">
        <v>10</v>
      </c>
      <c r="D2317">
        <v>14</v>
      </c>
      <c r="E2317" s="128" t="s">
        <v>2457</v>
      </c>
      <c r="F2317" s="128" t="s">
        <v>24</v>
      </c>
      <c r="G2317">
        <v>769</v>
      </c>
      <c r="H2317" s="128" t="s">
        <v>2954</v>
      </c>
      <c r="I2317">
        <v>117</v>
      </c>
      <c r="J2317" s="128" t="s">
        <v>177</v>
      </c>
      <c r="K2317">
        <v>12</v>
      </c>
      <c r="L2317">
        <v>17</v>
      </c>
      <c r="M2317" s="128" t="s">
        <v>357</v>
      </c>
      <c r="N2317" s="128" t="s">
        <v>3880</v>
      </c>
      <c r="O2317">
        <v>12</v>
      </c>
      <c r="P2317" s="128" t="s">
        <v>1454</v>
      </c>
      <c r="Q2317">
        <v>2</v>
      </c>
      <c r="R2317" s="128" t="s">
        <v>51</v>
      </c>
      <c r="S2317">
        <v>7</v>
      </c>
      <c r="T2317" s="128" t="s">
        <v>35</v>
      </c>
      <c r="U2317">
        <v>23.15</v>
      </c>
      <c r="V2317">
        <v>18.32</v>
      </c>
    </row>
    <row r="2318" spans="1:22" x14ac:dyDescent="0.25">
      <c r="A2318" s="128" t="s">
        <v>3027</v>
      </c>
      <c r="B2318">
        <v>16</v>
      </c>
      <c r="C2318">
        <v>10</v>
      </c>
      <c r="D2318">
        <v>14</v>
      </c>
      <c r="E2318" s="128" t="s">
        <v>2457</v>
      </c>
      <c r="F2318" s="128" t="s">
        <v>24</v>
      </c>
      <c r="G2318">
        <v>769</v>
      </c>
      <c r="H2318" s="128" t="s">
        <v>2954</v>
      </c>
      <c r="I2318">
        <v>117</v>
      </c>
      <c r="J2318" s="128" t="s">
        <v>177</v>
      </c>
      <c r="K2318">
        <v>12</v>
      </c>
      <c r="L2318">
        <v>17</v>
      </c>
      <c r="M2318" s="128" t="s">
        <v>357</v>
      </c>
      <c r="N2318" s="128" t="s">
        <v>3880</v>
      </c>
      <c r="O2318">
        <v>12</v>
      </c>
      <c r="P2318" s="128" t="s">
        <v>1454</v>
      </c>
      <c r="Q2318">
        <v>2</v>
      </c>
      <c r="R2318" s="128" t="s">
        <v>51</v>
      </c>
      <c r="S2318">
        <v>8</v>
      </c>
      <c r="T2318" s="128" t="s">
        <v>36</v>
      </c>
      <c r="U2318">
        <v>29.21</v>
      </c>
      <c r="V2318">
        <v>22.83</v>
      </c>
    </row>
    <row r="2319" spans="1:22" x14ac:dyDescent="0.25">
      <c r="A2319" s="128" t="s">
        <v>3028</v>
      </c>
      <c r="B2319">
        <v>16</v>
      </c>
      <c r="C2319">
        <v>10</v>
      </c>
      <c r="D2319">
        <v>14</v>
      </c>
      <c r="E2319" s="128" t="s">
        <v>2457</v>
      </c>
      <c r="F2319" s="128" t="s">
        <v>24</v>
      </c>
      <c r="G2319">
        <v>765</v>
      </c>
      <c r="H2319" s="128" t="s">
        <v>2964</v>
      </c>
      <c r="I2319">
        <v>112</v>
      </c>
      <c r="J2319" s="128" t="s">
        <v>179</v>
      </c>
      <c r="K2319">
        <v>12</v>
      </c>
      <c r="L2319">
        <v>17</v>
      </c>
      <c r="M2319" s="128" t="s">
        <v>357</v>
      </c>
      <c r="N2319" s="128" t="s">
        <v>3880</v>
      </c>
      <c r="O2319">
        <v>12</v>
      </c>
      <c r="P2319" s="128" t="s">
        <v>1454</v>
      </c>
      <c r="Q2319">
        <v>2</v>
      </c>
      <c r="R2319" s="128" t="s">
        <v>51</v>
      </c>
      <c r="S2319">
        <v>3</v>
      </c>
      <c r="T2319" s="128" t="s">
        <v>31</v>
      </c>
      <c r="U2319">
        <v>2.95</v>
      </c>
      <c r="V2319">
        <v>2.54</v>
      </c>
    </row>
    <row r="2320" spans="1:22" x14ac:dyDescent="0.25">
      <c r="A2320" s="128" t="s">
        <v>3029</v>
      </c>
      <c r="B2320">
        <v>16</v>
      </c>
      <c r="C2320">
        <v>10</v>
      </c>
      <c r="D2320">
        <v>14</v>
      </c>
      <c r="E2320" s="128" t="s">
        <v>2457</v>
      </c>
      <c r="F2320" s="128" t="s">
        <v>24</v>
      </c>
      <c r="G2320">
        <v>765</v>
      </c>
      <c r="H2320" s="128" t="s">
        <v>2964</v>
      </c>
      <c r="I2320">
        <v>112</v>
      </c>
      <c r="J2320" s="128" t="s">
        <v>179</v>
      </c>
      <c r="K2320">
        <v>12</v>
      </c>
      <c r="L2320">
        <v>17</v>
      </c>
      <c r="M2320" s="128" t="s">
        <v>357</v>
      </c>
      <c r="N2320" s="128" t="s">
        <v>3880</v>
      </c>
      <c r="O2320">
        <v>12</v>
      </c>
      <c r="P2320" s="128" t="s">
        <v>1454</v>
      </c>
      <c r="Q2320">
        <v>2</v>
      </c>
      <c r="R2320" s="128" t="s">
        <v>51</v>
      </c>
      <c r="S2320">
        <v>4</v>
      </c>
      <c r="T2320" s="128" t="s">
        <v>32</v>
      </c>
      <c r="U2320">
        <v>5.1100000000000003</v>
      </c>
      <c r="V2320">
        <v>4.32</v>
      </c>
    </row>
    <row r="2321" spans="1:22" x14ac:dyDescent="0.25">
      <c r="A2321" s="128" t="s">
        <v>3030</v>
      </c>
      <c r="B2321">
        <v>16</v>
      </c>
      <c r="C2321">
        <v>10</v>
      </c>
      <c r="D2321">
        <v>14</v>
      </c>
      <c r="E2321" s="128" t="s">
        <v>2457</v>
      </c>
      <c r="F2321" s="128" t="s">
        <v>24</v>
      </c>
      <c r="G2321">
        <v>765</v>
      </c>
      <c r="H2321" s="128" t="s">
        <v>2964</v>
      </c>
      <c r="I2321">
        <v>112</v>
      </c>
      <c r="J2321" s="128" t="s">
        <v>179</v>
      </c>
      <c r="K2321">
        <v>12</v>
      </c>
      <c r="L2321">
        <v>17</v>
      </c>
      <c r="M2321" s="128" t="s">
        <v>357</v>
      </c>
      <c r="N2321" s="128" t="s">
        <v>3880</v>
      </c>
      <c r="O2321">
        <v>12</v>
      </c>
      <c r="P2321" s="128" t="s">
        <v>1454</v>
      </c>
      <c r="Q2321">
        <v>2</v>
      </c>
      <c r="R2321" s="128" t="s">
        <v>51</v>
      </c>
      <c r="S2321">
        <v>6</v>
      </c>
      <c r="T2321" s="128" t="s">
        <v>34</v>
      </c>
      <c r="U2321">
        <v>1.19</v>
      </c>
      <c r="V2321">
        <v>1.73</v>
      </c>
    </row>
    <row r="2322" spans="1:22" x14ac:dyDescent="0.25">
      <c r="A2322" s="128" t="s">
        <v>3031</v>
      </c>
      <c r="B2322">
        <v>16</v>
      </c>
      <c r="C2322">
        <v>10</v>
      </c>
      <c r="D2322">
        <v>14</v>
      </c>
      <c r="E2322" s="128" t="s">
        <v>2457</v>
      </c>
      <c r="F2322" s="128" t="s">
        <v>24</v>
      </c>
      <c r="G2322">
        <v>765</v>
      </c>
      <c r="H2322" s="128" t="s">
        <v>2964</v>
      </c>
      <c r="I2322">
        <v>112</v>
      </c>
      <c r="J2322" s="128" t="s">
        <v>179</v>
      </c>
      <c r="K2322">
        <v>12</v>
      </c>
      <c r="L2322">
        <v>17</v>
      </c>
      <c r="M2322" s="128" t="s">
        <v>357</v>
      </c>
      <c r="N2322" s="128" t="s">
        <v>3880</v>
      </c>
      <c r="O2322">
        <v>12</v>
      </c>
      <c r="P2322" s="128" t="s">
        <v>1454</v>
      </c>
      <c r="Q2322">
        <v>2</v>
      </c>
      <c r="R2322" s="128" t="s">
        <v>51</v>
      </c>
      <c r="S2322">
        <v>2</v>
      </c>
      <c r="T2322" s="128" t="s">
        <v>30</v>
      </c>
      <c r="U2322">
        <v>2.23</v>
      </c>
      <c r="V2322">
        <v>2.2799999999999998</v>
      </c>
    </row>
    <row r="2323" spans="1:22" x14ac:dyDescent="0.25">
      <c r="A2323" s="128" t="s">
        <v>3032</v>
      </c>
      <c r="B2323">
        <v>16</v>
      </c>
      <c r="C2323">
        <v>10</v>
      </c>
      <c r="D2323">
        <v>14</v>
      </c>
      <c r="E2323" s="128" t="s">
        <v>2457</v>
      </c>
      <c r="F2323" s="128" t="s">
        <v>24</v>
      </c>
      <c r="G2323">
        <v>765</v>
      </c>
      <c r="H2323" s="128" t="s">
        <v>2964</v>
      </c>
      <c r="I2323">
        <v>112</v>
      </c>
      <c r="J2323" s="128" t="s">
        <v>179</v>
      </c>
      <c r="K2323">
        <v>12</v>
      </c>
      <c r="L2323">
        <v>17</v>
      </c>
      <c r="M2323" s="128" t="s">
        <v>357</v>
      </c>
      <c r="N2323" s="128" t="s">
        <v>3880</v>
      </c>
      <c r="O2323">
        <v>12</v>
      </c>
      <c r="P2323" s="128" t="s">
        <v>1454</v>
      </c>
      <c r="Q2323">
        <v>2</v>
      </c>
      <c r="R2323" s="128" t="s">
        <v>51</v>
      </c>
      <c r="S2323">
        <v>5</v>
      </c>
      <c r="T2323" s="128" t="s">
        <v>33</v>
      </c>
      <c r="U2323">
        <v>1.57</v>
      </c>
      <c r="V2323">
        <v>1.96</v>
      </c>
    </row>
    <row r="2324" spans="1:22" x14ac:dyDescent="0.25">
      <c r="A2324" s="128" t="s">
        <v>3033</v>
      </c>
      <c r="B2324">
        <v>16</v>
      </c>
      <c r="C2324">
        <v>10</v>
      </c>
      <c r="D2324">
        <v>14</v>
      </c>
      <c r="E2324" s="128" t="s">
        <v>2457</v>
      </c>
      <c r="F2324" s="128" t="s">
        <v>24</v>
      </c>
      <c r="G2324">
        <v>765</v>
      </c>
      <c r="H2324" s="128" t="s">
        <v>2964</v>
      </c>
      <c r="I2324">
        <v>112</v>
      </c>
      <c r="J2324" s="128" t="s">
        <v>179</v>
      </c>
      <c r="K2324">
        <v>12</v>
      </c>
      <c r="L2324">
        <v>17</v>
      </c>
      <c r="M2324" s="128" t="s">
        <v>357</v>
      </c>
      <c r="N2324" s="128" t="s">
        <v>3880</v>
      </c>
      <c r="O2324">
        <v>12</v>
      </c>
      <c r="P2324" s="128" t="s">
        <v>1454</v>
      </c>
      <c r="Q2324">
        <v>2</v>
      </c>
      <c r="R2324" s="128" t="s">
        <v>51</v>
      </c>
      <c r="S2324">
        <v>1</v>
      </c>
      <c r="T2324" s="128" t="s">
        <v>29</v>
      </c>
      <c r="U2324">
        <v>6.62</v>
      </c>
      <c r="V2324">
        <v>4.6500000000000004</v>
      </c>
    </row>
    <row r="2325" spans="1:22" x14ac:dyDescent="0.25">
      <c r="A2325" s="128" t="s">
        <v>3034</v>
      </c>
      <c r="B2325">
        <v>16</v>
      </c>
      <c r="C2325">
        <v>10</v>
      </c>
      <c r="D2325">
        <v>14</v>
      </c>
      <c r="E2325" s="128" t="s">
        <v>2457</v>
      </c>
      <c r="F2325" s="128" t="s">
        <v>24</v>
      </c>
      <c r="G2325">
        <v>765</v>
      </c>
      <c r="H2325" s="128" t="s">
        <v>2964</v>
      </c>
      <c r="I2325">
        <v>112</v>
      </c>
      <c r="J2325" s="128" t="s">
        <v>179</v>
      </c>
      <c r="K2325">
        <v>12</v>
      </c>
      <c r="L2325">
        <v>17</v>
      </c>
      <c r="M2325" s="128" t="s">
        <v>357</v>
      </c>
      <c r="N2325" s="128" t="s">
        <v>3880</v>
      </c>
      <c r="O2325">
        <v>12</v>
      </c>
      <c r="P2325" s="128" t="s">
        <v>1454</v>
      </c>
      <c r="Q2325">
        <v>2</v>
      </c>
      <c r="R2325" s="128" t="s">
        <v>51</v>
      </c>
      <c r="S2325">
        <v>7</v>
      </c>
      <c r="T2325" s="128" t="s">
        <v>35</v>
      </c>
      <c r="U2325">
        <v>14.55</v>
      </c>
      <c r="V2325">
        <v>10.86</v>
      </c>
    </row>
    <row r="2326" spans="1:22" x14ac:dyDescent="0.25">
      <c r="A2326" s="128" t="s">
        <v>3035</v>
      </c>
      <c r="B2326">
        <v>16</v>
      </c>
      <c r="C2326">
        <v>10</v>
      </c>
      <c r="D2326">
        <v>14</v>
      </c>
      <c r="E2326" s="128" t="s">
        <v>2457</v>
      </c>
      <c r="F2326" s="128" t="s">
        <v>24</v>
      </c>
      <c r="G2326">
        <v>765</v>
      </c>
      <c r="H2326" s="128" t="s">
        <v>2964</v>
      </c>
      <c r="I2326">
        <v>112</v>
      </c>
      <c r="J2326" s="128" t="s">
        <v>179</v>
      </c>
      <c r="K2326">
        <v>12</v>
      </c>
      <c r="L2326">
        <v>17</v>
      </c>
      <c r="M2326" s="128" t="s">
        <v>357</v>
      </c>
      <c r="N2326" s="128" t="s">
        <v>3880</v>
      </c>
      <c r="O2326">
        <v>12</v>
      </c>
      <c r="P2326" s="128" t="s">
        <v>1454</v>
      </c>
      <c r="Q2326">
        <v>2</v>
      </c>
      <c r="R2326" s="128" t="s">
        <v>51</v>
      </c>
      <c r="S2326">
        <v>8</v>
      </c>
      <c r="T2326" s="128" t="s">
        <v>36</v>
      </c>
      <c r="U2326">
        <v>19.66</v>
      </c>
      <c r="V2326">
        <v>14.12</v>
      </c>
    </row>
    <row r="2327" spans="1:22" x14ac:dyDescent="0.25">
      <c r="A2327" s="128" t="s">
        <v>3036</v>
      </c>
      <c r="B2327">
        <v>17</v>
      </c>
      <c r="C2327">
        <v>11</v>
      </c>
      <c r="D2327">
        <v>14</v>
      </c>
      <c r="E2327" s="128" t="s">
        <v>2457</v>
      </c>
      <c r="F2327" s="128" t="s">
        <v>24</v>
      </c>
      <c r="G2327">
        <v>769</v>
      </c>
      <c r="H2327" s="128" t="s">
        <v>2954</v>
      </c>
      <c r="I2327">
        <v>117</v>
      </c>
      <c r="J2327" s="128" t="s">
        <v>177</v>
      </c>
      <c r="K2327">
        <v>12</v>
      </c>
      <c r="L2327">
        <v>17</v>
      </c>
      <c r="M2327" s="128" t="s">
        <v>357</v>
      </c>
      <c r="N2327" s="128" t="s">
        <v>3880</v>
      </c>
      <c r="O2327">
        <v>12</v>
      </c>
      <c r="P2327" s="128" t="s">
        <v>1454</v>
      </c>
      <c r="Q2327">
        <v>2</v>
      </c>
      <c r="R2327" s="128" t="s">
        <v>51</v>
      </c>
      <c r="S2327">
        <v>3</v>
      </c>
      <c r="T2327" s="128" t="s">
        <v>31</v>
      </c>
      <c r="U2327">
        <v>4.0199999999999996</v>
      </c>
      <c r="V2327">
        <v>3.39</v>
      </c>
    </row>
    <row r="2328" spans="1:22" x14ac:dyDescent="0.25">
      <c r="A2328" s="128" t="s">
        <v>3037</v>
      </c>
      <c r="B2328">
        <v>17</v>
      </c>
      <c r="C2328">
        <v>11</v>
      </c>
      <c r="D2328">
        <v>14</v>
      </c>
      <c r="E2328" s="128" t="s">
        <v>2457</v>
      </c>
      <c r="F2328" s="128" t="s">
        <v>24</v>
      </c>
      <c r="G2328">
        <v>766</v>
      </c>
      <c r="H2328" s="128" t="s">
        <v>2956</v>
      </c>
      <c r="I2328">
        <v>118</v>
      </c>
      <c r="J2328" s="128" t="s">
        <v>177</v>
      </c>
      <c r="K2328">
        <v>12</v>
      </c>
      <c r="L2328">
        <v>17</v>
      </c>
      <c r="M2328" s="128" t="s">
        <v>357</v>
      </c>
      <c r="N2328" s="128" t="s">
        <v>3880</v>
      </c>
      <c r="O2328">
        <v>12</v>
      </c>
      <c r="P2328" s="128" t="s">
        <v>1454</v>
      </c>
      <c r="Q2328">
        <v>2</v>
      </c>
      <c r="R2328" s="128" t="s">
        <v>51</v>
      </c>
      <c r="S2328">
        <v>4</v>
      </c>
      <c r="T2328" s="128" t="s">
        <v>32</v>
      </c>
      <c r="U2328">
        <v>6.03</v>
      </c>
      <c r="V2328">
        <v>5.27</v>
      </c>
    </row>
    <row r="2329" spans="1:22" x14ac:dyDescent="0.25">
      <c r="A2329" s="128" t="s">
        <v>3038</v>
      </c>
      <c r="B2329">
        <v>17</v>
      </c>
      <c r="C2329">
        <v>11</v>
      </c>
      <c r="D2329">
        <v>14</v>
      </c>
      <c r="E2329" s="128" t="s">
        <v>2457</v>
      </c>
      <c r="F2329" s="128" t="s">
        <v>24</v>
      </c>
      <c r="G2329">
        <v>766</v>
      </c>
      <c r="H2329" s="128" t="s">
        <v>2956</v>
      </c>
      <c r="I2329">
        <v>118</v>
      </c>
      <c r="J2329" s="128" t="s">
        <v>177</v>
      </c>
      <c r="K2329">
        <v>12</v>
      </c>
      <c r="L2329">
        <v>17</v>
      </c>
      <c r="M2329" s="128" t="s">
        <v>357</v>
      </c>
      <c r="N2329" s="128" t="s">
        <v>3880</v>
      </c>
      <c r="O2329">
        <v>12</v>
      </c>
      <c r="P2329" s="128" t="s">
        <v>1454</v>
      </c>
      <c r="Q2329">
        <v>2</v>
      </c>
      <c r="R2329" s="128" t="s">
        <v>51</v>
      </c>
      <c r="S2329">
        <v>6</v>
      </c>
      <c r="T2329" s="128" t="s">
        <v>34</v>
      </c>
      <c r="U2329">
        <v>1.94</v>
      </c>
      <c r="V2329">
        <v>2.81</v>
      </c>
    </row>
    <row r="2330" spans="1:22" x14ac:dyDescent="0.25">
      <c r="A2330" s="128" t="s">
        <v>3039</v>
      </c>
      <c r="B2330">
        <v>17</v>
      </c>
      <c r="C2330">
        <v>11</v>
      </c>
      <c r="D2330">
        <v>14</v>
      </c>
      <c r="E2330" s="128" t="s">
        <v>2457</v>
      </c>
      <c r="F2330" s="128" t="s">
        <v>24</v>
      </c>
      <c r="G2330">
        <v>766</v>
      </c>
      <c r="H2330" s="128" t="s">
        <v>2956</v>
      </c>
      <c r="I2330">
        <v>118</v>
      </c>
      <c r="J2330" s="128" t="s">
        <v>177</v>
      </c>
      <c r="K2330">
        <v>12</v>
      </c>
      <c r="L2330">
        <v>17</v>
      </c>
      <c r="M2330" s="128" t="s">
        <v>357</v>
      </c>
      <c r="N2330" s="128" t="s">
        <v>3880</v>
      </c>
      <c r="O2330">
        <v>12</v>
      </c>
      <c r="P2330" s="128" t="s">
        <v>1454</v>
      </c>
      <c r="Q2330">
        <v>2</v>
      </c>
      <c r="R2330" s="128" t="s">
        <v>51</v>
      </c>
      <c r="S2330">
        <v>2</v>
      </c>
      <c r="T2330" s="128" t="s">
        <v>30</v>
      </c>
      <c r="U2330">
        <v>4.3</v>
      </c>
      <c r="V2330">
        <v>4.96</v>
      </c>
    </row>
    <row r="2331" spans="1:22" x14ac:dyDescent="0.25">
      <c r="A2331" s="128" t="s">
        <v>3040</v>
      </c>
      <c r="B2331">
        <v>17</v>
      </c>
      <c r="C2331">
        <v>11</v>
      </c>
      <c r="D2331">
        <v>14</v>
      </c>
      <c r="E2331" s="128" t="s">
        <v>2457</v>
      </c>
      <c r="F2331" s="128" t="s">
        <v>24</v>
      </c>
      <c r="G2331">
        <v>766</v>
      </c>
      <c r="H2331" s="128" t="s">
        <v>2956</v>
      </c>
      <c r="I2331">
        <v>118</v>
      </c>
      <c r="J2331" s="128" t="s">
        <v>177</v>
      </c>
      <c r="K2331">
        <v>12</v>
      </c>
      <c r="L2331">
        <v>17</v>
      </c>
      <c r="M2331" s="128" t="s">
        <v>357</v>
      </c>
      <c r="N2331" s="128" t="s">
        <v>3880</v>
      </c>
      <c r="O2331">
        <v>12</v>
      </c>
      <c r="P2331" s="128" t="s">
        <v>1454</v>
      </c>
      <c r="Q2331">
        <v>2</v>
      </c>
      <c r="R2331" s="128" t="s">
        <v>51</v>
      </c>
      <c r="S2331">
        <v>5</v>
      </c>
      <c r="T2331" s="128" t="s">
        <v>33</v>
      </c>
      <c r="U2331">
        <v>3.14</v>
      </c>
      <c r="V2331">
        <v>3.55</v>
      </c>
    </row>
    <row r="2332" spans="1:22" x14ac:dyDescent="0.25">
      <c r="A2332" s="128" t="s">
        <v>3041</v>
      </c>
      <c r="B2332">
        <v>17</v>
      </c>
      <c r="C2332">
        <v>11</v>
      </c>
      <c r="D2332">
        <v>14</v>
      </c>
      <c r="E2332" s="128" t="s">
        <v>2457</v>
      </c>
      <c r="F2332" s="128" t="s">
        <v>24</v>
      </c>
      <c r="G2332">
        <v>766</v>
      </c>
      <c r="H2332" s="128" t="s">
        <v>2956</v>
      </c>
      <c r="I2332">
        <v>118</v>
      </c>
      <c r="J2332" s="128" t="s">
        <v>177</v>
      </c>
      <c r="K2332">
        <v>12</v>
      </c>
      <c r="L2332">
        <v>17</v>
      </c>
      <c r="M2332" s="128" t="s">
        <v>357</v>
      </c>
      <c r="N2332" s="128" t="s">
        <v>3880</v>
      </c>
      <c r="O2332">
        <v>12</v>
      </c>
      <c r="P2332" s="128" t="s">
        <v>1454</v>
      </c>
      <c r="Q2332">
        <v>2</v>
      </c>
      <c r="R2332" s="128" t="s">
        <v>51</v>
      </c>
      <c r="S2332">
        <v>1</v>
      </c>
      <c r="T2332" s="128" t="s">
        <v>29</v>
      </c>
      <c r="U2332">
        <v>9.7200000000000006</v>
      </c>
      <c r="V2332">
        <v>5.71</v>
      </c>
    </row>
    <row r="2333" spans="1:22" x14ac:dyDescent="0.25">
      <c r="A2333" s="128" t="s">
        <v>3042</v>
      </c>
      <c r="B2333">
        <v>17</v>
      </c>
      <c r="C2333">
        <v>11</v>
      </c>
      <c r="D2333">
        <v>14</v>
      </c>
      <c r="E2333" s="128" t="s">
        <v>2457</v>
      </c>
      <c r="F2333" s="128" t="s">
        <v>24</v>
      </c>
      <c r="G2333">
        <v>769</v>
      </c>
      <c r="H2333" s="128" t="s">
        <v>2954</v>
      </c>
      <c r="I2333">
        <v>117</v>
      </c>
      <c r="J2333" s="128" t="s">
        <v>177</v>
      </c>
      <c r="K2333">
        <v>12</v>
      </c>
      <c r="L2333">
        <v>17</v>
      </c>
      <c r="M2333" s="128" t="s">
        <v>357</v>
      </c>
      <c r="N2333" s="128" t="s">
        <v>3880</v>
      </c>
      <c r="O2333">
        <v>12</v>
      </c>
      <c r="P2333" s="128" t="s">
        <v>1454</v>
      </c>
      <c r="Q2333">
        <v>2</v>
      </c>
      <c r="R2333" s="128" t="s">
        <v>51</v>
      </c>
      <c r="S2333">
        <v>7</v>
      </c>
      <c r="T2333" s="128" t="s">
        <v>35</v>
      </c>
      <c r="U2333">
        <v>23.15</v>
      </c>
      <c r="V2333">
        <v>18.32</v>
      </c>
    </row>
    <row r="2334" spans="1:22" x14ac:dyDescent="0.25">
      <c r="A2334" s="128" t="s">
        <v>3043</v>
      </c>
      <c r="B2334">
        <v>17</v>
      </c>
      <c r="C2334">
        <v>11</v>
      </c>
      <c r="D2334">
        <v>14</v>
      </c>
      <c r="E2334" s="128" t="s">
        <v>2457</v>
      </c>
      <c r="F2334" s="128" t="s">
        <v>24</v>
      </c>
      <c r="G2334">
        <v>769</v>
      </c>
      <c r="H2334" s="128" t="s">
        <v>2954</v>
      </c>
      <c r="I2334">
        <v>117</v>
      </c>
      <c r="J2334" s="128" t="s">
        <v>177</v>
      </c>
      <c r="K2334">
        <v>12</v>
      </c>
      <c r="L2334">
        <v>17</v>
      </c>
      <c r="M2334" s="128" t="s">
        <v>357</v>
      </c>
      <c r="N2334" s="128" t="s">
        <v>3880</v>
      </c>
      <c r="O2334">
        <v>12</v>
      </c>
      <c r="P2334" s="128" t="s">
        <v>1454</v>
      </c>
      <c r="Q2334">
        <v>2</v>
      </c>
      <c r="R2334" s="128" t="s">
        <v>51</v>
      </c>
      <c r="S2334">
        <v>8</v>
      </c>
      <c r="T2334" s="128" t="s">
        <v>36</v>
      </c>
      <c r="U2334">
        <v>29.21</v>
      </c>
      <c r="V2334">
        <v>22.83</v>
      </c>
    </row>
    <row r="2335" spans="1:22" x14ac:dyDescent="0.25">
      <c r="A2335" s="128" t="s">
        <v>3044</v>
      </c>
      <c r="B2335">
        <v>17</v>
      </c>
      <c r="C2335">
        <v>11</v>
      </c>
      <c r="D2335">
        <v>14</v>
      </c>
      <c r="E2335" s="128" t="s">
        <v>2457</v>
      </c>
      <c r="F2335" s="128" t="s">
        <v>24</v>
      </c>
      <c r="G2335">
        <v>765</v>
      </c>
      <c r="H2335" s="128" t="s">
        <v>2964</v>
      </c>
      <c r="I2335">
        <v>112</v>
      </c>
      <c r="J2335" s="128" t="s">
        <v>179</v>
      </c>
      <c r="K2335">
        <v>12</v>
      </c>
      <c r="L2335">
        <v>17</v>
      </c>
      <c r="M2335" s="128" t="s">
        <v>357</v>
      </c>
      <c r="N2335" s="128" t="s">
        <v>3880</v>
      </c>
      <c r="O2335">
        <v>12</v>
      </c>
      <c r="P2335" s="128" t="s">
        <v>1454</v>
      </c>
      <c r="Q2335">
        <v>2</v>
      </c>
      <c r="R2335" s="128" t="s">
        <v>51</v>
      </c>
      <c r="S2335">
        <v>3</v>
      </c>
      <c r="T2335" s="128" t="s">
        <v>31</v>
      </c>
      <c r="U2335">
        <v>2.95</v>
      </c>
      <c r="V2335">
        <v>2.54</v>
      </c>
    </row>
    <row r="2336" spans="1:22" x14ac:dyDescent="0.25">
      <c r="A2336" s="128" t="s">
        <v>3045</v>
      </c>
      <c r="B2336">
        <v>17</v>
      </c>
      <c r="C2336">
        <v>11</v>
      </c>
      <c r="D2336">
        <v>14</v>
      </c>
      <c r="E2336" s="128" t="s">
        <v>2457</v>
      </c>
      <c r="F2336" s="128" t="s">
        <v>24</v>
      </c>
      <c r="G2336">
        <v>765</v>
      </c>
      <c r="H2336" s="128" t="s">
        <v>2964</v>
      </c>
      <c r="I2336">
        <v>112</v>
      </c>
      <c r="J2336" s="128" t="s">
        <v>179</v>
      </c>
      <c r="K2336">
        <v>12</v>
      </c>
      <c r="L2336">
        <v>17</v>
      </c>
      <c r="M2336" s="128" t="s">
        <v>357</v>
      </c>
      <c r="N2336" s="128" t="s">
        <v>3880</v>
      </c>
      <c r="O2336">
        <v>12</v>
      </c>
      <c r="P2336" s="128" t="s">
        <v>1454</v>
      </c>
      <c r="Q2336">
        <v>2</v>
      </c>
      <c r="R2336" s="128" t="s">
        <v>51</v>
      </c>
      <c r="S2336">
        <v>4</v>
      </c>
      <c r="T2336" s="128" t="s">
        <v>32</v>
      </c>
      <c r="U2336">
        <v>5.1100000000000003</v>
      </c>
      <c r="V2336">
        <v>4.32</v>
      </c>
    </row>
    <row r="2337" spans="1:22" x14ac:dyDescent="0.25">
      <c r="A2337" s="128" t="s">
        <v>3046</v>
      </c>
      <c r="B2337">
        <v>17</v>
      </c>
      <c r="C2337">
        <v>11</v>
      </c>
      <c r="D2337">
        <v>14</v>
      </c>
      <c r="E2337" s="128" t="s">
        <v>2457</v>
      </c>
      <c r="F2337" s="128" t="s">
        <v>24</v>
      </c>
      <c r="G2337">
        <v>765</v>
      </c>
      <c r="H2337" s="128" t="s">
        <v>2964</v>
      </c>
      <c r="I2337">
        <v>112</v>
      </c>
      <c r="J2337" s="128" t="s">
        <v>179</v>
      </c>
      <c r="K2337">
        <v>12</v>
      </c>
      <c r="L2337">
        <v>17</v>
      </c>
      <c r="M2337" s="128" t="s">
        <v>357</v>
      </c>
      <c r="N2337" s="128" t="s">
        <v>3880</v>
      </c>
      <c r="O2337">
        <v>12</v>
      </c>
      <c r="P2337" s="128" t="s">
        <v>1454</v>
      </c>
      <c r="Q2337">
        <v>2</v>
      </c>
      <c r="R2337" s="128" t="s">
        <v>51</v>
      </c>
      <c r="S2337">
        <v>6</v>
      </c>
      <c r="T2337" s="128" t="s">
        <v>34</v>
      </c>
      <c r="U2337">
        <v>1.19</v>
      </c>
      <c r="V2337">
        <v>1.73</v>
      </c>
    </row>
    <row r="2338" spans="1:22" x14ac:dyDescent="0.25">
      <c r="A2338" s="128" t="s">
        <v>3047</v>
      </c>
      <c r="B2338">
        <v>17</v>
      </c>
      <c r="C2338">
        <v>11</v>
      </c>
      <c r="D2338">
        <v>14</v>
      </c>
      <c r="E2338" s="128" t="s">
        <v>2457</v>
      </c>
      <c r="F2338" s="128" t="s">
        <v>24</v>
      </c>
      <c r="G2338">
        <v>765</v>
      </c>
      <c r="H2338" s="128" t="s">
        <v>2964</v>
      </c>
      <c r="I2338">
        <v>112</v>
      </c>
      <c r="J2338" s="128" t="s">
        <v>179</v>
      </c>
      <c r="K2338">
        <v>12</v>
      </c>
      <c r="L2338">
        <v>17</v>
      </c>
      <c r="M2338" s="128" t="s">
        <v>357</v>
      </c>
      <c r="N2338" s="128" t="s">
        <v>3880</v>
      </c>
      <c r="O2338">
        <v>12</v>
      </c>
      <c r="P2338" s="128" t="s">
        <v>1454</v>
      </c>
      <c r="Q2338">
        <v>2</v>
      </c>
      <c r="R2338" s="128" t="s">
        <v>51</v>
      </c>
      <c r="S2338">
        <v>2</v>
      </c>
      <c r="T2338" s="128" t="s">
        <v>30</v>
      </c>
      <c r="U2338">
        <v>2.23</v>
      </c>
      <c r="V2338">
        <v>2.2799999999999998</v>
      </c>
    </row>
    <row r="2339" spans="1:22" x14ac:dyDescent="0.25">
      <c r="A2339" s="128" t="s">
        <v>3048</v>
      </c>
      <c r="B2339">
        <v>17</v>
      </c>
      <c r="C2339">
        <v>11</v>
      </c>
      <c r="D2339">
        <v>14</v>
      </c>
      <c r="E2339" s="128" t="s">
        <v>2457</v>
      </c>
      <c r="F2339" s="128" t="s">
        <v>24</v>
      </c>
      <c r="G2339">
        <v>765</v>
      </c>
      <c r="H2339" s="128" t="s">
        <v>2964</v>
      </c>
      <c r="I2339">
        <v>112</v>
      </c>
      <c r="J2339" s="128" t="s">
        <v>179</v>
      </c>
      <c r="K2339">
        <v>12</v>
      </c>
      <c r="L2339">
        <v>17</v>
      </c>
      <c r="M2339" s="128" t="s">
        <v>357</v>
      </c>
      <c r="N2339" s="128" t="s">
        <v>3880</v>
      </c>
      <c r="O2339">
        <v>12</v>
      </c>
      <c r="P2339" s="128" t="s">
        <v>1454</v>
      </c>
      <c r="Q2339">
        <v>2</v>
      </c>
      <c r="R2339" s="128" t="s">
        <v>51</v>
      </c>
      <c r="S2339">
        <v>5</v>
      </c>
      <c r="T2339" s="128" t="s">
        <v>33</v>
      </c>
      <c r="U2339">
        <v>1.57</v>
      </c>
      <c r="V2339">
        <v>1.96</v>
      </c>
    </row>
    <row r="2340" spans="1:22" x14ac:dyDescent="0.25">
      <c r="A2340" s="128" t="s">
        <v>3049</v>
      </c>
      <c r="B2340">
        <v>17</v>
      </c>
      <c r="C2340">
        <v>11</v>
      </c>
      <c r="D2340">
        <v>14</v>
      </c>
      <c r="E2340" s="128" t="s">
        <v>2457</v>
      </c>
      <c r="F2340" s="128" t="s">
        <v>24</v>
      </c>
      <c r="G2340">
        <v>765</v>
      </c>
      <c r="H2340" s="128" t="s">
        <v>2964</v>
      </c>
      <c r="I2340">
        <v>112</v>
      </c>
      <c r="J2340" s="128" t="s">
        <v>179</v>
      </c>
      <c r="K2340">
        <v>12</v>
      </c>
      <c r="L2340">
        <v>17</v>
      </c>
      <c r="M2340" s="128" t="s">
        <v>357</v>
      </c>
      <c r="N2340" s="128" t="s">
        <v>3880</v>
      </c>
      <c r="O2340">
        <v>12</v>
      </c>
      <c r="P2340" s="128" t="s">
        <v>1454</v>
      </c>
      <c r="Q2340">
        <v>2</v>
      </c>
      <c r="R2340" s="128" t="s">
        <v>51</v>
      </c>
      <c r="S2340">
        <v>1</v>
      </c>
      <c r="T2340" s="128" t="s">
        <v>29</v>
      </c>
      <c r="U2340">
        <v>6.62</v>
      </c>
      <c r="V2340">
        <v>4.6500000000000004</v>
      </c>
    </row>
    <row r="2341" spans="1:22" x14ac:dyDescent="0.25">
      <c r="A2341" s="128" t="s">
        <v>3050</v>
      </c>
      <c r="B2341">
        <v>17</v>
      </c>
      <c r="C2341">
        <v>11</v>
      </c>
      <c r="D2341">
        <v>14</v>
      </c>
      <c r="E2341" s="128" t="s">
        <v>2457</v>
      </c>
      <c r="F2341" s="128" t="s">
        <v>24</v>
      </c>
      <c r="G2341">
        <v>765</v>
      </c>
      <c r="H2341" s="128" t="s">
        <v>2964</v>
      </c>
      <c r="I2341">
        <v>112</v>
      </c>
      <c r="J2341" s="128" t="s">
        <v>179</v>
      </c>
      <c r="K2341">
        <v>12</v>
      </c>
      <c r="L2341">
        <v>17</v>
      </c>
      <c r="M2341" s="128" t="s">
        <v>357</v>
      </c>
      <c r="N2341" s="128" t="s">
        <v>3880</v>
      </c>
      <c r="O2341">
        <v>12</v>
      </c>
      <c r="P2341" s="128" t="s">
        <v>1454</v>
      </c>
      <c r="Q2341">
        <v>2</v>
      </c>
      <c r="R2341" s="128" t="s">
        <v>51</v>
      </c>
      <c r="S2341">
        <v>7</v>
      </c>
      <c r="T2341" s="128" t="s">
        <v>35</v>
      </c>
      <c r="U2341">
        <v>14.55</v>
      </c>
      <c r="V2341">
        <v>10.86</v>
      </c>
    </row>
    <row r="2342" spans="1:22" x14ac:dyDescent="0.25">
      <c r="A2342" s="128" t="s">
        <v>3051</v>
      </c>
      <c r="B2342">
        <v>17</v>
      </c>
      <c r="C2342">
        <v>11</v>
      </c>
      <c r="D2342">
        <v>14</v>
      </c>
      <c r="E2342" s="128" t="s">
        <v>2457</v>
      </c>
      <c r="F2342" s="128" t="s">
        <v>24</v>
      </c>
      <c r="G2342">
        <v>765</v>
      </c>
      <c r="H2342" s="128" t="s">
        <v>2964</v>
      </c>
      <c r="I2342">
        <v>112</v>
      </c>
      <c r="J2342" s="128" t="s">
        <v>179</v>
      </c>
      <c r="K2342">
        <v>12</v>
      </c>
      <c r="L2342">
        <v>17</v>
      </c>
      <c r="M2342" s="128" t="s">
        <v>357</v>
      </c>
      <c r="N2342" s="128" t="s">
        <v>3880</v>
      </c>
      <c r="O2342">
        <v>12</v>
      </c>
      <c r="P2342" s="128" t="s">
        <v>1454</v>
      </c>
      <c r="Q2342">
        <v>2</v>
      </c>
      <c r="R2342" s="128" t="s">
        <v>51</v>
      </c>
      <c r="S2342">
        <v>8</v>
      </c>
      <c r="T2342" s="128" t="s">
        <v>36</v>
      </c>
      <c r="U2342">
        <v>19.66</v>
      </c>
      <c r="V2342">
        <v>14.12</v>
      </c>
    </row>
    <row r="2343" spans="1:22" x14ac:dyDescent="0.25">
      <c r="A2343" s="128" t="s">
        <v>3052</v>
      </c>
      <c r="B2343">
        <v>8</v>
      </c>
      <c r="C2343">
        <v>2</v>
      </c>
      <c r="D2343">
        <v>14</v>
      </c>
      <c r="E2343" s="128" t="s">
        <v>2457</v>
      </c>
      <c r="F2343" s="128" t="s">
        <v>24</v>
      </c>
      <c r="G2343">
        <v>764</v>
      </c>
      <c r="H2343" s="128" t="s">
        <v>2918</v>
      </c>
      <c r="I2343">
        <v>235</v>
      </c>
      <c r="J2343" s="128" t="s">
        <v>177</v>
      </c>
      <c r="K2343">
        <v>8</v>
      </c>
      <c r="L2343">
        <v>11</v>
      </c>
      <c r="M2343" s="128" t="s">
        <v>357</v>
      </c>
      <c r="N2343" s="128" t="s">
        <v>3880</v>
      </c>
      <c r="O2343">
        <v>12</v>
      </c>
      <c r="P2343" s="128" t="s">
        <v>1454</v>
      </c>
      <c r="Q2343">
        <v>2</v>
      </c>
      <c r="R2343" s="128" t="s">
        <v>51</v>
      </c>
      <c r="S2343">
        <v>3</v>
      </c>
      <c r="T2343" s="128" t="s">
        <v>31</v>
      </c>
      <c r="U2343">
        <v>4.46</v>
      </c>
      <c r="V2343">
        <v>3.04</v>
      </c>
    </row>
    <row r="2344" spans="1:22" x14ac:dyDescent="0.25">
      <c r="A2344" s="128" t="s">
        <v>3053</v>
      </c>
      <c r="B2344">
        <v>8</v>
      </c>
      <c r="C2344">
        <v>2</v>
      </c>
      <c r="D2344">
        <v>14</v>
      </c>
      <c r="E2344" s="128" t="s">
        <v>2457</v>
      </c>
      <c r="F2344" s="128" t="s">
        <v>24</v>
      </c>
      <c r="G2344">
        <v>764</v>
      </c>
      <c r="H2344" s="128" t="s">
        <v>2918</v>
      </c>
      <c r="I2344">
        <v>235</v>
      </c>
      <c r="J2344" s="128" t="s">
        <v>177</v>
      </c>
      <c r="K2344">
        <v>8</v>
      </c>
      <c r="L2344">
        <v>11</v>
      </c>
      <c r="M2344" s="128" t="s">
        <v>357</v>
      </c>
      <c r="N2344" s="128" t="s">
        <v>3880</v>
      </c>
      <c r="O2344">
        <v>12</v>
      </c>
      <c r="P2344" s="128" t="s">
        <v>1454</v>
      </c>
      <c r="Q2344">
        <v>2</v>
      </c>
      <c r="R2344" s="128" t="s">
        <v>51</v>
      </c>
      <c r="S2344">
        <v>4</v>
      </c>
      <c r="T2344" s="128" t="s">
        <v>32</v>
      </c>
      <c r="U2344">
        <v>4.97</v>
      </c>
      <c r="V2344">
        <v>4.29</v>
      </c>
    </row>
    <row r="2345" spans="1:22" x14ac:dyDescent="0.25">
      <c r="A2345" s="128" t="s">
        <v>3054</v>
      </c>
      <c r="B2345">
        <v>8</v>
      </c>
      <c r="C2345">
        <v>2</v>
      </c>
      <c r="D2345">
        <v>14</v>
      </c>
      <c r="E2345" s="128" t="s">
        <v>2457</v>
      </c>
      <c r="F2345" s="128" t="s">
        <v>24</v>
      </c>
      <c r="G2345">
        <v>764</v>
      </c>
      <c r="H2345" s="128" t="s">
        <v>2918</v>
      </c>
      <c r="I2345">
        <v>235</v>
      </c>
      <c r="J2345" s="128" t="s">
        <v>177</v>
      </c>
      <c r="K2345">
        <v>8</v>
      </c>
      <c r="L2345">
        <v>11</v>
      </c>
      <c r="M2345" s="128" t="s">
        <v>357</v>
      </c>
      <c r="N2345" s="128" t="s">
        <v>3880</v>
      </c>
      <c r="O2345">
        <v>12</v>
      </c>
      <c r="P2345" s="128" t="s">
        <v>1454</v>
      </c>
      <c r="Q2345">
        <v>2</v>
      </c>
      <c r="R2345" s="128" t="s">
        <v>51</v>
      </c>
      <c r="S2345">
        <v>6</v>
      </c>
      <c r="T2345" s="128" t="s">
        <v>34</v>
      </c>
      <c r="U2345">
        <v>1.6</v>
      </c>
      <c r="V2345">
        <v>1.95</v>
      </c>
    </row>
    <row r="2346" spans="1:22" x14ac:dyDescent="0.25">
      <c r="A2346" s="128" t="s">
        <v>3055</v>
      </c>
      <c r="B2346">
        <v>8</v>
      </c>
      <c r="C2346">
        <v>2</v>
      </c>
      <c r="D2346">
        <v>14</v>
      </c>
      <c r="E2346" s="128" t="s">
        <v>2457</v>
      </c>
      <c r="F2346" s="128" t="s">
        <v>24</v>
      </c>
      <c r="G2346">
        <v>764</v>
      </c>
      <c r="H2346" s="128" t="s">
        <v>2918</v>
      </c>
      <c r="I2346">
        <v>235</v>
      </c>
      <c r="J2346" s="128" t="s">
        <v>177</v>
      </c>
      <c r="K2346">
        <v>8</v>
      </c>
      <c r="L2346">
        <v>11</v>
      </c>
      <c r="M2346" s="128" t="s">
        <v>357</v>
      </c>
      <c r="N2346" s="128" t="s">
        <v>3880</v>
      </c>
      <c r="O2346">
        <v>12</v>
      </c>
      <c r="P2346" s="128" t="s">
        <v>1454</v>
      </c>
      <c r="Q2346">
        <v>2</v>
      </c>
      <c r="R2346" s="128" t="s">
        <v>51</v>
      </c>
      <c r="S2346">
        <v>2</v>
      </c>
      <c r="T2346" s="128" t="s">
        <v>30</v>
      </c>
      <c r="U2346">
        <v>3.67</v>
      </c>
      <c r="V2346">
        <v>3.42</v>
      </c>
    </row>
    <row r="2347" spans="1:22" x14ac:dyDescent="0.25">
      <c r="A2347" s="128" t="s">
        <v>3056</v>
      </c>
      <c r="B2347">
        <v>8</v>
      </c>
      <c r="C2347">
        <v>2</v>
      </c>
      <c r="D2347">
        <v>14</v>
      </c>
      <c r="E2347" s="128" t="s">
        <v>2457</v>
      </c>
      <c r="F2347" s="128" t="s">
        <v>24</v>
      </c>
      <c r="G2347">
        <v>764</v>
      </c>
      <c r="H2347" s="128" t="s">
        <v>2918</v>
      </c>
      <c r="I2347">
        <v>235</v>
      </c>
      <c r="J2347" s="128" t="s">
        <v>177</v>
      </c>
      <c r="K2347">
        <v>8</v>
      </c>
      <c r="L2347">
        <v>11</v>
      </c>
      <c r="M2347" s="128" t="s">
        <v>357</v>
      </c>
      <c r="N2347" s="128" t="s">
        <v>3880</v>
      </c>
      <c r="O2347">
        <v>12</v>
      </c>
      <c r="P2347" s="128" t="s">
        <v>1454</v>
      </c>
      <c r="Q2347">
        <v>2</v>
      </c>
      <c r="R2347" s="128" t="s">
        <v>51</v>
      </c>
      <c r="S2347">
        <v>5</v>
      </c>
      <c r="T2347" s="128" t="s">
        <v>33</v>
      </c>
      <c r="U2347">
        <v>4.21</v>
      </c>
      <c r="V2347">
        <v>3.38</v>
      </c>
    </row>
    <row r="2348" spans="1:22" x14ac:dyDescent="0.25">
      <c r="A2348" s="128" t="s">
        <v>3057</v>
      </c>
      <c r="B2348">
        <v>8</v>
      </c>
      <c r="C2348">
        <v>2</v>
      </c>
      <c r="D2348">
        <v>14</v>
      </c>
      <c r="E2348" s="128" t="s">
        <v>2457</v>
      </c>
      <c r="F2348" s="128" t="s">
        <v>24</v>
      </c>
      <c r="G2348">
        <v>764</v>
      </c>
      <c r="H2348" s="128" t="s">
        <v>2918</v>
      </c>
      <c r="I2348">
        <v>235</v>
      </c>
      <c r="J2348" s="128" t="s">
        <v>177</v>
      </c>
      <c r="K2348">
        <v>8</v>
      </c>
      <c r="L2348">
        <v>11</v>
      </c>
      <c r="M2348" s="128" t="s">
        <v>357</v>
      </c>
      <c r="N2348" s="128" t="s">
        <v>3880</v>
      </c>
      <c r="O2348">
        <v>12</v>
      </c>
      <c r="P2348" s="128" t="s">
        <v>1454</v>
      </c>
      <c r="Q2348">
        <v>2</v>
      </c>
      <c r="R2348" s="128" t="s">
        <v>51</v>
      </c>
      <c r="S2348">
        <v>1</v>
      </c>
      <c r="T2348" s="128" t="s">
        <v>29</v>
      </c>
      <c r="U2348">
        <v>8.1999999999999993</v>
      </c>
      <c r="V2348">
        <v>5.26</v>
      </c>
    </row>
    <row r="2349" spans="1:22" x14ac:dyDescent="0.25">
      <c r="A2349" s="128" t="s">
        <v>3058</v>
      </c>
      <c r="B2349">
        <v>8</v>
      </c>
      <c r="C2349">
        <v>2</v>
      </c>
      <c r="D2349">
        <v>14</v>
      </c>
      <c r="E2349" s="128" t="s">
        <v>2457</v>
      </c>
      <c r="F2349" s="128" t="s">
        <v>24</v>
      </c>
      <c r="G2349">
        <v>764</v>
      </c>
      <c r="H2349" s="128" t="s">
        <v>2918</v>
      </c>
      <c r="I2349">
        <v>235</v>
      </c>
      <c r="J2349" s="128" t="s">
        <v>177</v>
      </c>
      <c r="K2349">
        <v>8</v>
      </c>
      <c r="L2349">
        <v>11</v>
      </c>
      <c r="M2349" s="128" t="s">
        <v>357</v>
      </c>
      <c r="N2349" s="128" t="s">
        <v>3880</v>
      </c>
      <c r="O2349">
        <v>12</v>
      </c>
      <c r="P2349" s="128" t="s">
        <v>1454</v>
      </c>
      <c r="Q2349">
        <v>2</v>
      </c>
      <c r="R2349" s="128" t="s">
        <v>51</v>
      </c>
      <c r="S2349">
        <v>7</v>
      </c>
      <c r="T2349" s="128" t="s">
        <v>35</v>
      </c>
      <c r="U2349">
        <v>22.14</v>
      </c>
      <c r="V2349">
        <v>14.06</v>
      </c>
    </row>
    <row r="2350" spans="1:22" x14ac:dyDescent="0.25">
      <c r="A2350" s="128" t="s">
        <v>3059</v>
      </c>
      <c r="B2350">
        <v>8</v>
      </c>
      <c r="C2350">
        <v>2</v>
      </c>
      <c r="D2350">
        <v>14</v>
      </c>
      <c r="E2350" s="128" t="s">
        <v>2457</v>
      </c>
      <c r="F2350" s="128" t="s">
        <v>24</v>
      </c>
      <c r="G2350">
        <v>764</v>
      </c>
      <c r="H2350" s="128" t="s">
        <v>2918</v>
      </c>
      <c r="I2350">
        <v>235</v>
      </c>
      <c r="J2350" s="128" t="s">
        <v>177</v>
      </c>
      <c r="K2350">
        <v>8</v>
      </c>
      <c r="L2350">
        <v>11</v>
      </c>
      <c r="M2350" s="128" t="s">
        <v>357</v>
      </c>
      <c r="N2350" s="128" t="s">
        <v>3880</v>
      </c>
      <c r="O2350">
        <v>12</v>
      </c>
      <c r="P2350" s="128" t="s">
        <v>1454</v>
      </c>
      <c r="Q2350">
        <v>2</v>
      </c>
      <c r="R2350" s="128" t="s">
        <v>51</v>
      </c>
      <c r="S2350">
        <v>8</v>
      </c>
      <c r="T2350" s="128" t="s">
        <v>36</v>
      </c>
      <c r="U2350">
        <v>27.11</v>
      </c>
      <c r="V2350">
        <v>17.46</v>
      </c>
    </row>
    <row r="2351" spans="1:22" x14ac:dyDescent="0.25">
      <c r="A2351" s="128" t="s">
        <v>3060</v>
      </c>
      <c r="B2351">
        <v>8</v>
      </c>
      <c r="C2351">
        <v>2</v>
      </c>
      <c r="D2351">
        <v>14</v>
      </c>
      <c r="E2351" s="128" t="s">
        <v>2457</v>
      </c>
      <c r="F2351" s="128" t="s">
        <v>24</v>
      </c>
      <c r="G2351">
        <v>767</v>
      </c>
      <c r="H2351" s="128" t="s">
        <v>2927</v>
      </c>
      <c r="I2351">
        <v>247</v>
      </c>
      <c r="J2351" s="128" t="s">
        <v>179</v>
      </c>
      <c r="K2351">
        <v>8</v>
      </c>
      <c r="L2351">
        <v>11</v>
      </c>
      <c r="M2351" s="128" t="s">
        <v>357</v>
      </c>
      <c r="N2351" s="128" t="s">
        <v>3880</v>
      </c>
      <c r="O2351">
        <v>12</v>
      </c>
      <c r="P2351" s="128" t="s">
        <v>1454</v>
      </c>
      <c r="Q2351">
        <v>2</v>
      </c>
      <c r="R2351" s="128" t="s">
        <v>51</v>
      </c>
      <c r="S2351">
        <v>3</v>
      </c>
      <c r="T2351" s="128" t="s">
        <v>31</v>
      </c>
      <c r="U2351">
        <v>3.89</v>
      </c>
      <c r="V2351">
        <v>3.11</v>
      </c>
    </row>
    <row r="2352" spans="1:22" x14ac:dyDescent="0.25">
      <c r="A2352" s="128" t="s">
        <v>3061</v>
      </c>
      <c r="B2352">
        <v>8</v>
      </c>
      <c r="C2352">
        <v>2</v>
      </c>
      <c r="D2352">
        <v>14</v>
      </c>
      <c r="E2352" s="128" t="s">
        <v>2457</v>
      </c>
      <c r="F2352" s="128" t="s">
        <v>24</v>
      </c>
      <c r="G2352">
        <v>763</v>
      </c>
      <c r="H2352" s="128" t="s">
        <v>2929</v>
      </c>
      <c r="I2352">
        <v>248</v>
      </c>
      <c r="J2352" s="128" t="s">
        <v>179</v>
      </c>
      <c r="K2352">
        <v>8</v>
      </c>
      <c r="L2352">
        <v>11</v>
      </c>
      <c r="M2352" s="128" t="s">
        <v>357</v>
      </c>
      <c r="N2352" s="128" t="s">
        <v>3880</v>
      </c>
      <c r="O2352">
        <v>12</v>
      </c>
      <c r="P2352" s="128" t="s">
        <v>1454</v>
      </c>
      <c r="Q2352">
        <v>2</v>
      </c>
      <c r="R2352" s="128" t="s">
        <v>51</v>
      </c>
      <c r="S2352">
        <v>4</v>
      </c>
      <c r="T2352" s="128" t="s">
        <v>32</v>
      </c>
      <c r="U2352">
        <v>5.43</v>
      </c>
      <c r="V2352">
        <v>4.55</v>
      </c>
    </row>
    <row r="2353" spans="1:22" x14ac:dyDescent="0.25">
      <c r="A2353" s="128" t="s">
        <v>3062</v>
      </c>
      <c r="B2353">
        <v>8</v>
      </c>
      <c r="C2353">
        <v>2</v>
      </c>
      <c r="D2353">
        <v>14</v>
      </c>
      <c r="E2353" s="128" t="s">
        <v>2457</v>
      </c>
      <c r="F2353" s="128" t="s">
        <v>24</v>
      </c>
      <c r="G2353">
        <v>763</v>
      </c>
      <c r="H2353" s="128" t="s">
        <v>2929</v>
      </c>
      <c r="I2353">
        <v>248</v>
      </c>
      <c r="J2353" s="128" t="s">
        <v>179</v>
      </c>
      <c r="K2353">
        <v>8</v>
      </c>
      <c r="L2353">
        <v>11</v>
      </c>
      <c r="M2353" s="128" t="s">
        <v>357</v>
      </c>
      <c r="N2353" s="128" t="s">
        <v>3880</v>
      </c>
      <c r="O2353">
        <v>12</v>
      </c>
      <c r="P2353" s="128" t="s">
        <v>1454</v>
      </c>
      <c r="Q2353">
        <v>2</v>
      </c>
      <c r="R2353" s="128" t="s">
        <v>51</v>
      </c>
      <c r="S2353">
        <v>6</v>
      </c>
      <c r="T2353" s="128" t="s">
        <v>34</v>
      </c>
      <c r="U2353">
        <v>1.48</v>
      </c>
      <c r="V2353">
        <v>2</v>
      </c>
    </row>
    <row r="2354" spans="1:22" x14ac:dyDescent="0.25">
      <c r="A2354" s="128" t="s">
        <v>3063</v>
      </c>
      <c r="B2354">
        <v>8</v>
      </c>
      <c r="C2354">
        <v>2</v>
      </c>
      <c r="D2354">
        <v>14</v>
      </c>
      <c r="E2354" s="128" t="s">
        <v>2457</v>
      </c>
      <c r="F2354" s="128" t="s">
        <v>24</v>
      </c>
      <c r="G2354">
        <v>767</v>
      </c>
      <c r="H2354" s="128" t="s">
        <v>2927</v>
      </c>
      <c r="I2354">
        <v>247</v>
      </c>
      <c r="J2354" s="128" t="s">
        <v>179</v>
      </c>
      <c r="K2354">
        <v>8</v>
      </c>
      <c r="L2354">
        <v>11</v>
      </c>
      <c r="M2354" s="128" t="s">
        <v>357</v>
      </c>
      <c r="N2354" s="128" t="s">
        <v>3880</v>
      </c>
      <c r="O2354">
        <v>12</v>
      </c>
      <c r="P2354" s="128" t="s">
        <v>1454</v>
      </c>
      <c r="Q2354">
        <v>2</v>
      </c>
      <c r="R2354" s="128" t="s">
        <v>51</v>
      </c>
      <c r="S2354">
        <v>2</v>
      </c>
      <c r="T2354" s="128" t="s">
        <v>30</v>
      </c>
      <c r="U2354">
        <v>3.09</v>
      </c>
      <c r="V2354">
        <v>3.05</v>
      </c>
    </row>
    <row r="2355" spans="1:22" x14ac:dyDescent="0.25">
      <c r="A2355" s="128" t="s">
        <v>3064</v>
      </c>
      <c r="B2355">
        <v>8</v>
      </c>
      <c r="C2355">
        <v>2</v>
      </c>
      <c r="D2355">
        <v>14</v>
      </c>
      <c r="E2355" s="128" t="s">
        <v>2457</v>
      </c>
      <c r="F2355" s="128" t="s">
        <v>24</v>
      </c>
      <c r="G2355">
        <v>763</v>
      </c>
      <c r="H2355" s="128" t="s">
        <v>2929</v>
      </c>
      <c r="I2355">
        <v>248</v>
      </c>
      <c r="J2355" s="128" t="s">
        <v>179</v>
      </c>
      <c r="K2355">
        <v>8</v>
      </c>
      <c r="L2355">
        <v>11</v>
      </c>
      <c r="M2355" s="128" t="s">
        <v>357</v>
      </c>
      <c r="N2355" s="128" t="s">
        <v>3880</v>
      </c>
      <c r="O2355">
        <v>12</v>
      </c>
      <c r="P2355" s="128" t="s">
        <v>1454</v>
      </c>
      <c r="Q2355">
        <v>2</v>
      </c>
      <c r="R2355" s="128" t="s">
        <v>51</v>
      </c>
      <c r="S2355">
        <v>5</v>
      </c>
      <c r="T2355" s="128" t="s">
        <v>33</v>
      </c>
      <c r="U2355">
        <v>3.75</v>
      </c>
      <c r="V2355">
        <v>3.65</v>
      </c>
    </row>
    <row r="2356" spans="1:22" x14ac:dyDescent="0.25">
      <c r="A2356" s="128" t="s">
        <v>3065</v>
      </c>
      <c r="B2356">
        <v>8</v>
      </c>
      <c r="C2356">
        <v>2</v>
      </c>
      <c r="D2356">
        <v>14</v>
      </c>
      <c r="E2356" s="128" t="s">
        <v>2457</v>
      </c>
      <c r="F2356" s="128" t="s">
        <v>24</v>
      </c>
      <c r="G2356">
        <v>763</v>
      </c>
      <c r="H2356" s="128" t="s">
        <v>2929</v>
      </c>
      <c r="I2356">
        <v>248</v>
      </c>
      <c r="J2356" s="128" t="s">
        <v>179</v>
      </c>
      <c r="K2356">
        <v>8</v>
      </c>
      <c r="L2356">
        <v>11</v>
      </c>
      <c r="M2356" s="128" t="s">
        <v>357</v>
      </c>
      <c r="N2356" s="128" t="s">
        <v>3880</v>
      </c>
      <c r="O2356">
        <v>12</v>
      </c>
      <c r="P2356" s="128" t="s">
        <v>1454</v>
      </c>
      <c r="Q2356">
        <v>2</v>
      </c>
      <c r="R2356" s="128" t="s">
        <v>51</v>
      </c>
      <c r="S2356">
        <v>1</v>
      </c>
      <c r="T2356" s="128" t="s">
        <v>29</v>
      </c>
      <c r="U2356">
        <v>6.92</v>
      </c>
      <c r="V2356">
        <v>4.68</v>
      </c>
    </row>
    <row r="2357" spans="1:22" x14ac:dyDescent="0.25">
      <c r="A2357" s="128" t="s">
        <v>3066</v>
      </c>
      <c r="B2357">
        <v>8</v>
      </c>
      <c r="C2357">
        <v>2</v>
      </c>
      <c r="D2357">
        <v>14</v>
      </c>
      <c r="E2357" s="128" t="s">
        <v>2457</v>
      </c>
      <c r="F2357" s="128" t="s">
        <v>24</v>
      </c>
      <c r="G2357">
        <v>768</v>
      </c>
      <c r="H2357" s="128" t="s">
        <v>2935</v>
      </c>
      <c r="I2357">
        <v>246</v>
      </c>
      <c r="J2357" s="128" t="s">
        <v>179</v>
      </c>
      <c r="K2357">
        <v>8</v>
      </c>
      <c r="L2357">
        <v>11</v>
      </c>
      <c r="M2357" s="128" t="s">
        <v>357</v>
      </c>
      <c r="N2357" s="128" t="s">
        <v>3880</v>
      </c>
      <c r="O2357">
        <v>12</v>
      </c>
      <c r="P2357" s="128" t="s">
        <v>1454</v>
      </c>
      <c r="Q2357">
        <v>2</v>
      </c>
      <c r="R2357" s="128" t="s">
        <v>51</v>
      </c>
      <c r="S2357">
        <v>7</v>
      </c>
      <c r="T2357" s="128" t="s">
        <v>35</v>
      </c>
      <c r="U2357">
        <v>19.149999999999999</v>
      </c>
      <c r="V2357">
        <v>13.9</v>
      </c>
    </row>
    <row r="2358" spans="1:22" x14ac:dyDescent="0.25">
      <c r="A2358" s="128" t="s">
        <v>3067</v>
      </c>
      <c r="B2358">
        <v>8</v>
      </c>
      <c r="C2358">
        <v>2</v>
      </c>
      <c r="D2358">
        <v>14</v>
      </c>
      <c r="E2358" s="128" t="s">
        <v>2457</v>
      </c>
      <c r="F2358" s="128" t="s">
        <v>24</v>
      </c>
      <c r="G2358">
        <v>768</v>
      </c>
      <c r="H2358" s="128" t="s">
        <v>2935</v>
      </c>
      <c r="I2358">
        <v>246</v>
      </c>
      <c r="J2358" s="128" t="s">
        <v>179</v>
      </c>
      <c r="K2358">
        <v>8</v>
      </c>
      <c r="L2358">
        <v>11</v>
      </c>
      <c r="M2358" s="128" t="s">
        <v>357</v>
      </c>
      <c r="N2358" s="128" t="s">
        <v>3880</v>
      </c>
      <c r="O2358">
        <v>12</v>
      </c>
      <c r="P2358" s="128" t="s">
        <v>1454</v>
      </c>
      <c r="Q2358">
        <v>2</v>
      </c>
      <c r="R2358" s="128" t="s">
        <v>51</v>
      </c>
      <c r="S2358">
        <v>8</v>
      </c>
      <c r="T2358" s="128" t="s">
        <v>36</v>
      </c>
      <c r="U2358">
        <v>24.59</v>
      </c>
      <c r="V2358">
        <v>17.66</v>
      </c>
    </row>
    <row r="2359" spans="1:22" x14ac:dyDescent="0.25">
      <c r="A2359" s="128" t="s">
        <v>3068</v>
      </c>
      <c r="B2359">
        <v>9</v>
      </c>
      <c r="C2359">
        <v>3</v>
      </c>
      <c r="D2359">
        <v>14</v>
      </c>
      <c r="E2359" s="128" t="s">
        <v>2457</v>
      </c>
      <c r="F2359" s="128" t="s">
        <v>24</v>
      </c>
      <c r="G2359">
        <v>764</v>
      </c>
      <c r="H2359" s="128" t="s">
        <v>2918</v>
      </c>
      <c r="I2359">
        <v>235</v>
      </c>
      <c r="J2359" s="128" t="s">
        <v>177</v>
      </c>
      <c r="K2359">
        <v>8</v>
      </c>
      <c r="L2359">
        <v>11</v>
      </c>
      <c r="M2359" s="128" t="s">
        <v>357</v>
      </c>
      <c r="N2359" s="128" t="s">
        <v>3880</v>
      </c>
      <c r="O2359">
        <v>12</v>
      </c>
      <c r="P2359" s="128" t="s">
        <v>1454</v>
      </c>
      <c r="Q2359">
        <v>2</v>
      </c>
      <c r="R2359" s="128" t="s">
        <v>51</v>
      </c>
      <c r="S2359">
        <v>3</v>
      </c>
      <c r="T2359" s="128" t="s">
        <v>31</v>
      </c>
      <c r="U2359">
        <v>4.46</v>
      </c>
      <c r="V2359">
        <v>3.04</v>
      </c>
    </row>
    <row r="2360" spans="1:22" x14ac:dyDescent="0.25">
      <c r="A2360" s="128" t="s">
        <v>3069</v>
      </c>
      <c r="B2360">
        <v>9</v>
      </c>
      <c r="C2360">
        <v>3</v>
      </c>
      <c r="D2360">
        <v>14</v>
      </c>
      <c r="E2360" s="128" t="s">
        <v>2457</v>
      </c>
      <c r="F2360" s="128" t="s">
        <v>24</v>
      </c>
      <c r="G2360">
        <v>764</v>
      </c>
      <c r="H2360" s="128" t="s">
        <v>2918</v>
      </c>
      <c r="I2360">
        <v>235</v>
      </c>
      <c r="J2360" s="128" t="s">
        <v>177</v>
      </c>
      <c r="K2360">
        <v>8</v>
      </c>
      <c r="L2360">
        <v>11</v>
      </c>
      <c r="M2360" s="128" t="s">
        <v>357</v>
      </c>
      <c r="N2360" s="128" t="s">
        <v>3880</v>
      </c>
      <c r="O2360">
        <v>12</v>
      </c>
      <c r="P2360" s="128" t="s">
        <v>1454</v>
      </c>
      <c r="Q2360">
        <v>2</v>
      </c>
      <c r="R2360" s="128" t="s">
        <v>51</v>
      </c>
      <c r="S2360">
        <v>4</v>
      </c>
      <c r="T2360" s="128" t="s">
        <v>32</v>
      </c>
      <c r="U2360">
        <v>4.97</v>
      </c>
      <c r="V2360">
        <v>4.29</v>
      </c>
    </row>
    <row r="2361" spans="1:22" x14ac:dyDescent="0.25">
      <c r="A2361" s="128" t="s">
        <v>3070</v>
      </c>
      <c r="B2361">
        <v>9</v>
      </c>
      <c r="C2361">
        <v>3</v>
      </c>
      <c r="D2361">
        <v>14</v>
      </c>
      <c r="E2361" s="128" t="s">
        <v>2457</v>
      </c>
      <c r="F2361" s="128" t="s">
        <v>24</v>
      </c>
      <c r="G2361">
        <v>764</v>
      </c>
      <c r="H2361" s="128" t="s">
        <v>2918</v>
      </c>
      <c r="I2361">
        <v>235</v>
      </c>
      <c r="J2361" s="128" t="s">
        <v>177</v>
      </c>
      <c r="K2361">
        <v>8</v>
      </c>
      <c r="L2361">
        <v>11</v>
      </c>
      <c r="M2361" s="128" t="s">
        <v>357</v>
      </c>
      <c r="N2361" s="128" t="s">
        <v>3880</v>
      </c>
      <c r="O2361">
        <v>12</v>
      </c>
      <c r="P2361" s="128" t="s">
        <v>1454</v>
      </c>
      <c r="Q2361">
        <v>2</v>
      </c>
      <c r="R2361" s="128" t="s">
        <v>51</v>
      </c>
      <c r="S2361">
        <v>6</v>
      </c>
      <c r="T2361" s="128" t="s">
        <v>34</v>
      </c>
      <c r="U2361">
        <v>1.6</v>
      </c>
      <c r="V2361">
        <v>1.95</v>
      </c>
    </row>
    <row r="2362" spans="1:22" x14ac:dyDescent="0.25">
      <c r="A2362" s="128" t="s">
        <v>3071</v>
      </c>
      <c r="B2362">
        <v>9</v>
      </c>
      <c r="C2362">
        <v>3</v>
      </c>
      <c r="D2362">
        <v>14</v>
      </c>
      <c r="E2362" s="128" t="s">
        <v>2457</v>
      </c>
      <c r="F2362" s="128" t="s">
        <v>24</v>
      </c>
      <c r="G2362">
        <v>764</v>
      </c>
      <c r="H2362" s="128" t="s">
        <v>2918</v>
      </c>
      <c r="I2362">
        <v>235</v>
      </c>
      <c r="J2362" s="128" t="s">
        <v>177</v>
      </c>
      <c r="K2362">
        <v>8</v>
      </c>
      <c r="L2362">
        <v>11</v>
      </c>
      <c r="M2362" s="128" t="s">
        <v>357</v>
      </c>
      <c r="N2362" s="128" t="s">
        <v>3880</v>
      </c>
      <c r="O2362">
        <v>12</v>
      </c>
      <c r="P2362" s="128" t="s">
        <v>1454</v>
      </c>
      <c r="Q2362">
        <v>2</v>
      </c>
      <c r="R2362" s="128" t="s">
        <v>51</v>
      </c>
      <c r="S2362">
        <v>2</v>
      </c>
      <c r="T2362" s="128" t="s">
        <v>30</v>
      </c>
      <c r="U2362">
        <v>3.67</v>
      </c>
      <c r="V2362">
        <v>3.42</v>
      </c>
    </row>
    <row r="2363" spans="1:22" x14ac:dyDescent="0.25">
      <c r="A2363" s="128" t="s">
        <v>3072</v>
      </c>
      <c r="B2363">
        <v>9</v>
      </c>
      <c r="C2363">
        <v>3</v>
      </c>
      <c r="D2363">
        <v>14</v>
      </c>
      <c r="E2363" s="128" t="s">
        <v>2457</v>
      </c>
      <c r="F2363" s="128" t="s">
        <v>24</v>
      </c>
      <c r="G2363">
        <v>764</v>
      </c>
      <c r="H2363" s="128" t="s">
        <v>2918</v>
      </c>
      <c r="I2363">
        <v>235</v>
      </c>
      <c r="J2363" s="128" t="s">
        <v>177</v>
      </c>
      <c r="K2363">
        <v>8</v>
      </c>
      <c r="L2363">
        <v>11</v>
      </c>
      <c r="M2363" s="128" t="s">
        <v>357</v>
      </c>
      <c r="N2363" s="128" t="s">
        <v>3880</v>
      </c>
      <c r="O2363">
        <v>12</v>
      </c>
      <c r="P2363" s="128" t="s">
        <v>1454</v>
      </c>
      <c r="Q2363">
        <v>2</v>
      </c>
      <c r="R2363" s="128" t="s">
        <v>51</v>
      </c>
      <c r="S2363">
        <v>5</v>
      </c>
      <c r="T2363" s="128" t="s">
        <v>33</v>
      </c>
      <c r="U2363">
        <v>4.21</v>
      </c>
      <c r="V2363">
        <v>3.38</v>
      </c>
    </row>
    <row r="2364" spans="1:22" x14ac:dyDescent="0.25">
      <c r="A2364" s="128" t="s">
        <v>3073</v>
      </c>
      <c r="B2364">
        <v>9</v>
      </c>
      <c r="C2364">
        <v>3</v>
      </c>
      <c r="D2364">
        <v>14</v>
      </c>
      <c r="E2364" s="128" t="s">
        <v>2457</v>
      </c>
      <c r="F2364" s="128" t="s">
        <v>24</v>
      </c>
      <c r="G2364">
        <v>764</v>
      </c>
      <c r="H2364" s="128" t="s">
        <v>2918</v>
      </c>
      <c r="I2364">
        <v>235</v>
      </c>
      <c r="J2364" s="128" t="s">
        <v>177</v>
      </c>
      <c r="K2364">
        <v>8</v>
      </c>
      <c r="L2364">
        <v>11</v>
      </c>
      <c r="M2364" s="128" t="s">
        <v>357</v>
      </c>
      <c r="N2364" s="128" t="s">
        <v>3880</v>
      </c>
      <c r="O2364">
        <v>12</v>
      </c>
      <c r="P2364" s="128" t="s">
        <v>1454</v>
      </c>
      <c r="Q2364">
        <v>2</v>
      </c>
      <c r="R2364" s="128" t="s">
        <v>51</v>
      </c>
      <c r="S2364">
        <v>1</v>
      </c>
      <c r="T2364" s="128" t="s">
        <v>29</v>
      </c>
      <c r="U2364">
        <v>8.1999999999999993</v>
      </c>
      <c r="V2364">
        <v>5.26</v>
      </c>
    </row>
    <row r="2365" spans="1:22" x14ac:dyDescent="0.25">
      <c r="A2365" s="128" t="s">
        <v>3074</v>
      </c>
      <c r="B2365">
        <v>9</v>
      </c>
      <c r="C2365">
        <v>3</v>
      </c>
      <c r="D2365">
        <v>14</v>
      </c>
      <c r="E2365" s="128" t="s">
        <v>2457</v>
      </c>
      <c r="F2365" s="128" t="s">
        <v>24</v>
      </c>
      <c r="G2365">
        <v>764</v>
      </c>
      <c r="H2365" s="128" t="s">
        <v>2918</v>
      </c>
      <c r="I2365">
        <v>235</v>
      </c>
      <c r="J2365" s="128" t="s">
        <v>177</v>
      </c>
      <c r="K2365">
        <v>8</v>
      </c>
      <c r="L2365">
        <v>11</v>
      </c>
      <c r="M2365" s="128" t="s">
        <v>357</v>
      </c>
      <c r="N2365" s="128" t="s">
        <v>3880</v>
      </c>
      <c r="O2365">
        <v>12</v>
      </c>
      <c r="P2365" s="128" t="s">
        <v>1454</v>
      </c>
      <c r="Q2365">
        <v>2</v>
      </c>
      <c r="R2365" s="128" t="s">
        <v>51</v>
      </c>
      <c r="S2365">
        <v>7</v>
      </c>
      <c r="T2365" s="128" t="s">
        <v>35</v>
      </c>
      <c r="U2365">
        <v>22.14</v>
      </c>
      <c r="V2365">
        <v>14.06</v>
      </c>
    </row>
    <row r="2366" spans="1:22" x14ac:dyDescent="0.25">
      <c r="A2366" s="128" t="s">
        <v>3075</v>
      </c>
      <c r="B2366">
        <v>9</v>
      </c>
      <c r="C2366">
        <v>3</v>
      </c>
      <c r="D2366">
        <v>14</v>
      </c>
      <c r="E2366" s="128" t="s">
        <v>2457</v>
      </c>
      <c r="F2366" s="128" t="s">
        <v>24</v>
      </c>
      <c r="G2366">
        <v>764</v>
      </c>
      <c r="H2366" s="128" t="s">
        <v>2918</v>
      </c>
      <c r="I2366">
        <v>235</v>
      </c>
      <c r="J2366" s="128" t="s">
        <v>177</v>
      </c>
      <c r="K2366">
        <v>8</v>
      </c>
      <c r="L2366">
        <v>11</v>
      </c>
      <c r="M2366" s="128" t="s">
        <v>357</v>
      </c>
      <c r="N2366" s="128" t="s">
        <v>3880</v>
      </c>
      <c r="O2366">
        <v>12</v>
      </c>
      <c r="P2366" s="128" t="s">
        <v>1454</v>
      </c>
      <c r="Q2366">
        <v>2</v>
      </c>
      <c r="R2366" s="128" t="s">
        <v>51</v>
      </c>
      <c r="S2366">
        <v>8</v>
      </c>
      <c r="T2366" s="128" t="s">
        <v>36</v>
      </c>
      <c r="U2366">
        <v>27.11</v>
      </c>
      <c r="V2366">
        <v>17.46</v>
      </c>
    </row>
    <row r="2367" spans="1:22" x14ac:dyDescent="0.25">
      <c r="A2367" s="128" t="s">
        <v>3076</v>
      </c>
      <c r="B2367">
        <v>9</v>
      </c>
      <c r="C2367">
        <v>3</v>
      </c>
      <c r="D2367">
        <v>14</v>
      </c>
      <c r="E2367" s="128" t="s">
        <v>2457</v>
      </c>
      <c r="F2367" s="128" t="s">
        <v>24</v>
      </c>
      <c r="G2367">
        <v>767</v>
      </c>
      <c r="H2367" s="128" t="s">
        <v>2927</v>
      </c>
      <c r="I2367">
        <v>247</v>
      </c>
      <c r="J2367" s="128" t="s">
        <v>179</v>
      </c>
      <c r="K2367">
        <v>8</v>
      </c>
      <c r="L2367">
        <v>11</v>
      </c>
      <c r="M2367" s="128" t="s">
        <v>357</v>
      </c>
      <c r="N2367" s="128" t="s">
        <v>3880</v>
      </c>
      <c r="O2367">
        <v>12</v>
      </c>
      <c r="P2367" s="128" t="s">
        <v>1454</v>
      </c>
      <c r="Q2367">
        <v>2</v>
      </c>
      <c r="R2367" s="128" t="s">
        <v>51</v>
      </c>
      <c r="S2367">
        <v>3</v>
      </c>
      <c r="T2367" s="128" t="s">
        <v>31</v>
      </c>
      <c r="U2367">
        <v>3.89</v>
      </c>
      <c r="V2367">
        <v>3.11</v>
      </c>
    </row>
    <row r="2368" spans="1:22" x14ac:dyDescent="0.25">
      <c r="A2368" s="128" t="s">
        <v>3077</v>
      </c>
      <c r="B2368">
        <v>9</v>
      </c>
      <c r="C2368">
        <v>3</v>
      </c>
      <c r="D2368">
        <v>14</v>
      </c>
      <c r="E2368" s="128" t="s">
        <v>2457</v>
      </c>
      <c r="F2368" s="128" t="s">
        <v>24</v>
      </c>
      <c r="G2368">
        <v>763</v>
      </c>
      <c r="H2368" s="128" t="s">
        <v>2929</v>
      </c>
      <c r="I2368">
        <v>248</v>
      </c>
      <c r="J2368" s="128" t="s">
        <v>179</v>
      </c>
      <c r="K2368">
        <v>8</v>
      </c>
      <c r="L2368">
        <v>11</v>
      </c>
      <c r="M2368" s="128" t="s">
        <v>357</v>
      </c>
      <c r="N2368" s="128" t="s">
        <v>3880</v>
      </c>
      <c r="O2368">
        <v>12</v>
      </c>
      <c r="P2368" s="128" t="s">
        <v>1454</v>
      </c>
      <c r="Q2368">
        <v>2</v>
      </c>
      <c r="R2368" s="128" t="s">
        <v>51</v>
      </c>
      <c r="S2368">
        <v>4</v>
      </c>
      <c r="T2368" s="128" t="s">
        <v>32</v>
      </c>
      <c r="U2368">
        <v>5.43</v>
      </c>
      <c r="V2368">
        <v>4.55</v>
      </c>
    </row>
    <row r="2369" spans="1:22" x14ac:dyDescent="0.25">
      <c r="A2369" s="128" t="s">
        <v>3078</v>
      </c>
      <c r="B2369">
        <v>9</v>
      </c>
      <c r="C2369">
        <v>3</v>
      </c>
      <c r="D2369">
        <v>14</v>
      </c>
      <c r="E2369" s="128" t="s">
        <v>2457</v>
      </c>
      <c r="F2369" s="128" t="s">
        <v>24</v>
      </c>
      <c r="G2369">
        <v>763</v>
      </c>
      <c r="H2369" s="128" t="s">
        <v>2929</v>
      </c>
      <c r="I2369">
        <v>248</v>
      </c>
      <c r="J2369" s="128" t="s">
        <v>179</v>
      </c>
      <c r="K2369">
        <v>8</v>
      </c>
      <c r="L2369">
        <v>11</v>
      </c>
      <c r="M2369" s="128" t="s">
        <v>357</v>
      </c>
      <c r="N2369" s="128" t="s">
        <v>3880</v>
      </c>
      <c r="O2369">
        <v>12</v>
      </c>
      <c r="P2369" s="128" t="s">
        <v>1454</v>
      </c>
      <c r="Q2369">
        <v>2</v>
      </c>
      <c r="R2369" s="128" t="s">
        <v>51</v>
      </c>
      <c r="S2369">
        <v>6</v>
      </c>
      <c r="T2369" s="128" t="s">
        <v>34</v>
      </c>
      <c r="U2369">
        <v>1.48</v>
      </c>
      <c r="V2369">
        <v>2</v>
      </c>
    </row>
    <row r="2370" spans="1:22" x14ac:dyDescent="0.25">
      <c r="A2370" s="128" t="s">
        <v>3079</v>
      </c>
      <c r="B2370">
        <v>9</v>
      </c>
      <c r="C2370">
        <v>3</v>
      </c>
      <c r="D2370">
        <v>14</v>
      </c>
      <c r="E2370" s="128" t="s">
        <v>2457</v>
      </c>
      <c r="F2370" s="128" t="s">
        <v>24</v>
      </c>
      <c r="G2370">
        <v>767</v>
      </c>
      <c r="H2370" s="128" t="s">
        <v>2927</v>
      </c>
      <c r="I2370">
        <v>247</v>
      </c>
      <c r="J2370" s="128" t="s">
        <v>179</v>
      </c>
      <c r="K2370">
        <v>8</v>
      </c>
      <c r="L2370">
        <v>11</v>
      </c>
      <c r="M2370" s="128" t="s">
        <v>357</v>
      </c>
      <c r="N2370" s="128" t="s">
        <v>3880</v>
      </c>
      <c r="O2370">
        <v>12</v>
      </c>
      <c r="P2370" s="128" t="s">
        <v>1454</v>
      </c>
      <c r="Q2370">
        <v>2</v>
      </c>
      <c r="R2370" s="128" t="s">
        <v>51</v>
      </c>
      <c r="S2370">
        <v>2</v>
      </c>
      <c r="T2370" s="128" t="s">
        <v>30</v>
      </c>
      <c r="U2370">
        <v>3.09</v>
      </c>
      <c r="V2370">
        <v>3.05</v>
      </c>
    </row>
    <row r="2371" spans="1:22" x14ac:dyDescent="0.25">
      <c r="A2371" s="128" t="s">
        <v>3080</v>
      </c>
      <c r="B2371">
        <v>9</v>
      </c>
      <c r="C2371">
        <v>3</v>
      </c>
      <c r="D2371">
        <v>14</v>
      </c>
      <c r="E2371" s="128" t="s">
        <v>2457</v>
      </c>
      <c r="F2371" s="128" t="s">
        <v>24</v>
      </c>
      <c r="G2371">
        <v>763</v>
      </c>
      <c r="H2371" s="128" t="s">
        <v>2929</v>
      </c>
      <c r="I2371">
        <v>248</v>
      </c>
      <c r="J2371" s="128" t="s">
        <v>179</v>
      </c>
      <c r="K2371">
        <v>8</v>
      </c>
      <c r="L2371">
        <v>11</v>
      </c>
      <c r="M2371" s="128" t="s">
        <v>357</v>
      </c>
      <c r="N2371" s="128" t="s">
        <v>3880</v>
      </c>
      <c r="O2371">
        <v>12</v>
      </c>
      <c r="P2371" s="128" t="s">
        <v>1454</v>
      </c>
      <c r="Q2371">
        <v>2</v>
      </c>
      <c r="R2371" s="128" t="s">
        <v>51</v>
      </c>
      <c r="S2371">
        <v>5</v>
      </c>
      <c r="T2371" s="128" t="s">
        <v>33</v>
      </c>
      <c r="U2371">
        <v>3.75</v>
      </c>
      <c r="V2371">
        <v>3.65</v>
      </c>
    </row>
    <row r="2372" spans="1:22" x14ac:dyDescent="0.25">
      <c r="A2372" s="128" t="s">
        <v>3081</v>
      </c>
      <c r="B2372">
        <v>9</v>
      </c>
      <c r="C2372">
        <v>3</v>
      </c>
      <c r="D2372">
        <v>14</v>
      </c>
      <c r="E2372" s="128" t="s">
        <v>2457</v>
      </c>
      <c r="F2372" s="128" t="s">
        <v>24</v>
      </c>
      <c r="G2372">
        <v>763</v>
      </c>
      <c r="H2372" s="128" t="s">
        <v>2929</v>
      </c>
      <c r="I2372">
        <v>248</v>
      </c>
      <c r="J2372" s="128" t="s">
        <v>179</v>
      </c>
      <c r="K2372">
        <v>8</v>
      </c>
      <c r="L2372">
        <v>11</v>
      </c>
      <c r="M2372" s="128" t="s">
        <v>357</v>
      </c>
      <c r="N2372" s="128" t="s">
        <v>3880</v>
      </c>
      <c r="O2372">
        <v>12</v>
      </c>
      <c r="P2372" s="128" t="s">
        <v>1454</v>
      </c>
      <c r="Q2372">
        <v>2</v>
      </c>
      <c r="R2372" s="128" t="s">
        <v>51</v>
      </c>
      <c r="S2372">
        <v>1</v>
      </c>
      <c r="T2372" s="128" t="s">
        <v>29</v>
      </c>
      <c r="U2372">
        <v>6.92</v>
      </c>
      <c r="V2372">
        <v>4.68</v>
      </c>
    </row>
    <row r="2373" spans="1:22" x14ac:dyDescent="0.25">
      <c r="A2373" s="128" t="s">
        <v>3082</v>
      </c>
      <c r="B2373">
        <v>9</v>
      </c>
      <c r="C2373">
        <v>3</v>
      </c>
      <c r="D2373">
        <v>14</v>
      </c>
      <c r="E2373" s="128" t="s">
        <v>2457</v>
      </c>
      <c r="F2373" s="128" t="s">
        <v>24</v>
      </c>
      <c r="G2373">
        <v>768</v>
      </c>
      <c r="H2373" s="128" t="s">
        <v>2935</v>
      </c>
      <c r="I2373">
        <v>246</v>
      </c>
      <c r="J2373" s="128" t="s">
        <v>179</v>
      </c>
      <c r="K2373">
        <v>8</v>
      </c>
      <c r="L2373">
        <v>11</v>
      </c>
      <c r="M2373" s="128" t="s">
        <v>357</v>
      </c>
      <c r="N2373" s="128" t="s">
        <v>3880</v>
      </c>
      <c r="O2373">
        <v>12</v>
      </c>
      <c r="P2373" s="128" t="s">
        <v>1454</v>
      </c>
      <c r="Q2373">
        <v>2</v>
      </c>
      <c r="R2373" s="128" t="s">
        <v>51</v>
      </c>
      <c r="S2373">
        <v>7</v>
      </c>
      <c r="T2373" s="128" t="s">
        <v>35</v>
      </c>
      <c r="U2373">
        <v>19.149999999999999</v>
      </c>
      <c r="V2373">
        <v>13.9</v>
      </c>
    </row>
    <row r="2374" spans="1:22" x14ac:dyDescent="0.25">
      <c r="A2374" s="128" t="s">
        <v>3083</v>
      </c>
      <c r="B2374">
        <v>9</v>
      </c>
      <c r="C2374">
        <v>3</v>
      </c>
      <c r="D2374">
        <v>14</v>
      </c>
      <c r="E2374" s="128" t="s">
        <v>2457</v>
      </c>
      <c r="F2374" s="128" t="s">
        <v>24</v>
      </c>
      <c r="G2374">
        <v>768</v>
      </c>
      <c r="H2374" s="128" t="s">
        <v>2935</v>
      </c>
      <c r="I2374">
        <v>246</v>
      </c>
      <c r="J2374" s="128" t="s">
        <v>179</v>
      </c>
      <c r="K2374">
        <v>8</v>
      </c>
      <c r="L2374">
        <v>11</v>
      </c>
      <c r="M2374" s="128" t="s">
        <v>357</v>
      </c>
      <c r="N2374" s="128" t="s">
        <v>3880</v>
      </c>
      <c r="O2374">
        <v>12</v>
      </c>
      <c r="P2374" s="128" t="s">
        <v>1454</v>
      </c>
      <c r="Q2374">
        <v>2</v>
      </c>
      <c r="R2374" s="128" t="s">
        <v>51</v>
      </c>
      <c r="S2374">
        <v>8</v>
      </c>
      <c r="T2374" s="128" t="s">
        <v>36</v>
      </c>
      <c r="U2374">
        <v>24.59</v>
      </c>
      <c r="V2374">
        <v>17.66</v>
      </c>
    </row>
    <row r="2375" spans="1:22" x14ac:dyDescent="0.25">
      <c r="A2375" s="128" t="s">
        <v>3084</v>
      </c>
      <c r="B2375">
        <v>10</v>
      </c>
      <c r="C2375">
        <v>4</v>
      </c>
      <c r="D2375">
        <v>14</v>
      </c>
      <c r="E2375" s="128" t="s">
        <v>2453</v>
      </c>
      <c r="F2375" s="128" t="s">
        <v>24</v>
      </c>
      <c r="G2375">
        <v>706</v>
      </c>
      <c r="H2375" s="128" t="s">
        <v>3085</v>
      </c>
      <c r="I2375">
        <v>155</v>
      </c>
      <c r="J2375" s="128" t="s">
        <v>177</v>
      </c>
      <c r="K2375">
        <v>8</v>
      </c>
      <c r="L2375">
        <v>11</v>
      </c>
      <c r="M2375" s="128" t="s">
        <v>357</v>
      </c>
      <c r="N2375" s="128" t="s">
        <v>3879</v>
      </c>
      <c r="O2375">
        <v>12</v>
      </c>
      <c r="P2375" s="128" t="s">
        <v>1454</v>
      </c>
      <c r="Q2375">
        <v>1</v>
      </c>
      <c r="R2375" s="128" t="s">
        <v>28</v>
      </c>
      <c r="S2375">
        <v>3</v>
      </c>
      <c r="T2375" s="128" t="s">
        <v>31</v>
      </c>
      <c r="U2375">
        <v>4.4800000000000004</v>
      </c>
      <c r="V2375">
        <v>2.91</v>
      </c>
    </row>
    <row r="2376" spans="1:22" x14ac:dyDescent="0.25">
      <c r="A2376" s="128" t="s">
        <v>3086</v>
      </c>
      <c r="B2376">
        <v>10</v>
      </c>
      <c r="C2376">
        <v>4</v>
      </c>
      <c r="D2376">
        <v>14</v>
      </c>
      <c r="E2376" s="128" t="s">
        <v>2453</v>
      </c>
      <c r="F2376" s="128" t="s">
        <v>24</v>
      </c>
      <c r="G2376">
        <v>706</v>
      </c>
      <c r="H2376" s="128" t="s">
        <v>3085</v>
      </c>
      <c r="I2376">
        <v>155</v>
      </c>
      <c r="J2376" s="128" t="s">
        <v>177</v>
      </c>
      <c r="K2376">
        <v>8</v>
      </c>
      <c r="L2376">
        <v>11</v>
      </c>
      <c r="M2376" s="128" t="s">
        <v>357</v>
      </c>
      <c r="N2376" s="128" t="s">
        <v>3879</v>
      </c>
      <c r="O2376">
        <v>12</v>
      </c>
      <c r="P2376" s="128" t="s">
        <v>1454</v>
      </c>
      <c r="Q2376">
        <v>1</v>
      </c>
      <c r="R2376" s="128" t="s">
        <v>28</v>
      </c>
      <c r="S2376">
        <v>4</v>
      </c>
      <c r="T2376" s="128" t="s">
        <v>32</v>
      </c>
      <c r="U2376">
        <v>5.05</v>
      </c>
      <c r="V2376">
        <v>3.51</v>
      </c>
    </row>
    <row r="2377" spans="1:22" x14ac:dyDescent="0.25">
      <c r="A2377" s="128" t="s">
        <v>3087</v>
      </c>
      <c r="B2377">
        <v>10</v>
      </c>
      <c r="C2377">
        <v>4</v>
      </c>
      <c r="D2377">
        <v>14</v>
      </c>
      <c r="E2377" s="128" t="s">
        <v>2453</v>
      </c>
      <c r="F2377" s="128" t="s">
        <v>24</v>
      </c>
      <c r="G2377">
        <v>706</v>
      </c>
      <c r="H2377" s="128" t="s">
        <v>3085</v>
      </c>
      <c r="I2377">
        <v>155</v>
      </c>
      <c r="J2377" s="128" t="s">
        <v>177</v>
      </c>
      <c r="K2377">
        <v>8</v>
      </c>
      <c r="L2377">
        <v>11</v>
      </c>
      <c r="M2377" s="128" t="s">
        <v>357</v>
      </c>
      <c r="N2377" s="128" t="s">
        <v>3879</v>
      </c>
      <c r="O2377">
        <v>12</v>
      </c>
      <c r="P2377" s="128" t="s">
        <v>1454</v>
      </c>
      <c r="Q2377">
        <v>1</v>
      </c>
      <c r="R2377" s="128" t="s">
        <v>28</v>
      </c>
      <c r="S2377">
        <v>6</v>
      </c>
      <c r="T2377" s="128" t="s">
        <v>34</v>
      </c>
      <c r="U2377">
        <v>2.68</v>
      </c>
      <c r="V2377">
        <v>2.52</v>
      </c>
    </row>
    <row r="2378" spans="1:22" x14ac:dyDescent="0.25">
      <c r="A2378" s="128" t="s">
        <v>3088</v>
      </c>
      <c r="B2378">
        <v>10</v>
      </c>
      <c r="C2378">
        <v>4</v>
      </c>
      <c r="D2378">
        <v>14</v>
      </c>
      <c r="E2378" s="128" t="s">
        <v>2453</v>
      </c>
      <c r="F2378" s="128" t="s">
        <v>24</v>
      </c>
      <c r="G2378">
        <v>706</v>
      </c>
      <c r="H2378" s="128" t="s">
        <v>3085</v>
      </c>
      <c r="I2378">
        <v>155</v>
      </c>
      <c r="J2378" s="128" t="s">
        <v>177</v>
      </c>
      <c r="K2378">
        <v>8</v>
      </c>
      <c r="L2378">
        <v>11</v>
      </c>
      <c r="M2378" s="128" t="s">
        <v>357</v>
      </c>
      <c r="N2378" s="128" t="s">
        <v>3879</v>
      </c>
      <c r="O2378">
        <v>12</v>
      </c>
      <c r="P2378" s="128" t="s">
        <v>1454</v>
      </c>
      <c r="Q2378">
        <v>1</v>
      </c>
      <c r="R2378" s="128" t="s">
        <v>28</v>
      </c>
      <c r="S2378">
        <v>2</v>
      </c>
      <c r="T2378" s="128" t="s">
        <v>30</v>
      </c>
      <c r="U2378">
        <v>7.02</v>
      </c>
      <c r="V2378">
        <v>4.8499999999999996</v>
      </c>
    </row>
    <row r="2379" spans="1:22" x14ac:dyDescent="0.25">
      <c r="A2379" s="128" t="s">
        <v>3089</v>
      </c>
      <c r="B2379">
        <v>10</v>
      </c>
      <c r="C2379">
        <v>4</v>
      </c>
      <c r="D2379">
        <v>14</v>
      </c>
      <c r="E2379" s="128" t="s">
        <v>2453</v>
      </c>
      <c r="F2379" s="128" t="s">
        <v>24</v>
      </c>
      <c r="G2379">
        <v>706</v>
      </c>
      <c r="H2379" s="128" t="s">
        <v>3085</v>
      </c>
      <c r="I2379">
        <v>155</v>
      </c>
      <c r="J2379" s="128" t="s">
        <v>177</v>
      </c>
      <c r="K2379">
        <v>8</v>
      </c>
      <c r="L2379">
        <v>11</v>
      </c>
      <c r="M2379" s="128" t="s">
        <v>357</v>
      </c>
      <c r="N2379" s="128" t="s">
        <v>3879</v>
      </c>
      <c r="O2379">
        <v>12</v>
      </c>
      <c r="P2379" s="128" t="s">
        <v>1454</v>
      </c>
      <c r="Q2379">
        <v>1</v>
      </c>
      <c r="R2379" s="128" t="s">
        <v>28</v>
      </c>
      <c r="S2379">
        <v>5</v>
      </c>
      <c r="T2379" s="128" t="s">
        <v>33</v>
      </c>
      <c r="U2379">
        <v>3.99</v>
      </c>
      <c r="V2379">
        <v>3.39</v>
      </c>
    </row>
    <row r="2380" spans="1:22" x14ac:dyDescent="0.25">
      <c r="A2380" s="128" t="s">
        <v>3090</v>
      </c>
      <c r="B2380">
        <v>10</v>
      </c>
      <c r="C2380">
        <v>4</v>
      </c>
      <c r="D2380">
        <v>14</v>
      </c>
      <c r="E2380" s="128" t="s">
        <v>2453</v>
      </c>
      <c r="F2380" s="128" t="s">
        <v>24</v>
      </c>
      <c r="G2380">
        <v>706</v>
      </c>
      <c r="H2380" s="128" t="s">
        <v>3085</v>
      </c>
      <c r="I2380">
        <v>155</v>
      </c>
      <c r="J2380" s="128" t="s">
        <v>177</v>
      </c>
      <c r="K2380">
        <v>8</v>
      </c>
      <c r="L2380">
        <v>11</v>
      </c>
      <c r="M2380" s="128" t="s">
        <v>357</v>
      </c>
      <c r="N2380" s="128" t="s">
        <v>3879</v>
      </c>
      <c r="O2380">
        <v>12</v>
      </c>
      <c r="P2380" s="128" t="s">
        <v>1454</v>
      </c>
      <c r="Q2380">
        <v>1</v>
      </c>
      <c r="R2380" s="128" t="s">
        <v>28</v>
      </c>
      <c r="S2380">
        <v>1</v>
      </c>
      <c r="T2380" s="128" t="s">
        <v>29</v>
      </c>
      <c r="U2380">
        <v>7.05</v>
      </c>
      <c r="V2380">
        <v>4.8899999999999997</v>
      </c>
    </row>
    <row r="2381" spans="1:22" x14ac:dyDescent="0.25">
      <c r="A2381" s="128" t="s">
        <v>3091</v>
      </c>
      <c r="B2381">
        <v>10</v>
      </c>
      <c r="C2381">
        <v>4</v>
      </c>
      <c r="D2381">
        <v>14</v>
      </c>
      <c r="E2381" s="128" t="s">
        <v>2453</v>
      </c>
      <c r="F2381" s="128" t="s">
        <v>24</v>
      </c>
      <c r="G2381">
        <v>706</v>
      </c>
      <c r="H2381" s="128" t="s">
        <v>3085</v>
      </c>
      <c r="I2381">
        <v>155</v>
      </c>
      <c r="J2381" s="128" t="s">
        <v>177</v>
      </c>
      <c r="K2381">
        <v>8</v>
      </c>
      <c r="L2381">
        <v>11</v>
      </c>
      <c r="M2381" s="128" t="s">
        <v>357</v>
      </c>
      <c r="N2381" s="128" t="s">
        <v>3879</v>
      </c>
      <c r="O2381">
        <v>12</v>
      </c>
      <c r="P2381" s="128" t="s">
        <v>1454</v>
      </c>
      <c r="Q2381">
        <v>1</v>
      </c>
      <c r="R2381" s="128" t="s">
        <v>28</v>
      </c>
      <c r="S2381">
        <v>7</v>
      </c>
      <c r="T2381" s="128" t="s">
        <v>35</v>
      </c>
      <c r="U2381">
        <v>25.21</v>
      </c>
      <c r="V2381">
        <v>15.27</v>
      </c>
    </row>
    <row r="2382" spans="1:22" x14ac:dyDescent="0.25">
      <c r="A2382" s="128" t="s">
        <v>3092</v>
      </c>
      <c r="B2382">
        <v>10</v>
      </c>
      <c r="C2382">
        <v>4</v>
      </c>
      <c r="D2382">
        <v>14</v>
      </c>
      <c r="E2382" s="128" t="s">
        <v>2453</v>
      </c>
      <c r="F2382" s="128" t="s">
        <v>24</v>
      </c>
      <c r="G2382">
        <v>706</v>
      </c>
      <c r="H2382" s="128" t="s">
        <v>3085</v>
      </c>
      <c r="I2382">
        <v>155</v>
      </c>
      <c r="J2382" s="128" t="s">
        <v>177</v>
      </c>
      <c r="K2382">
        <v>8</v>
      </c>
      <c r="L2382">
        <v>11</v>
      </c>
      <c r="M2382" s="128" t="s">
        <v>357</v>
      </c>
      <c r="N2382" s="128" t="s">
        <v>3879</v>
      </c>
      <c r="O2382">
        <v>12</v>
      </c>
      <c r="P2382" s="128" t="s">
        <v>1454</v>
      </c>
      <c r="Q2382">
        <v>1</v>
      </c>
      <c r="R2382" s="128" t="s">
        <v>28</v>
      </c>
      <c r="S2382">
        <v>8</v>
      </c>
      <c r="T2382" s="128" t="s">
        <v>36</v>
      </c>
      <c r="U2382">
        <v>30.26</v>
      </c>
      <c r="V2382">
        <v>17.39</v>
      </c>
    </row>
    <row r="2383" spans="1:22" x14ac:dyDescent="0.25">
      <c r="A2383" s="128" t="s">
        <v>3093</v>
      </c>
      <c r="B2383">
        <v>10</v>
      </c>
      <c r="C2383">
        <v>4</v>
      </c>
      <c r="D2383">
        <v>14</v>
      </c>
      <c r="E2383" s="128" t="s">
        <v>2453</v>
      </c>
      <c r="F2383" s="128" t="s">
        <v>24</v>
      </c>
      <c r="G2383">
        <v>705</v>
      </c>
      <c r="H2383" s="128" t="s">
        <v>3094</v>
      </c>
      <c r="I2383">
        <v>161</v>
      </c>
      <c r="J2383" s="128" t="s">
        <v>179</v>
      </c>
      <c r="K2383">
        <v>8</v>
      </c>
      <c r="L2383">
        <v>11</v>
      </c>
      <c r="M2383" s="128" t="s">
        <v>357</v>
      </c>
      <c r="N2383" s="128" t="s">
        <v>3879</v>
      </c>
      <c r="O2383">
        <v>12</v>
      </c>
      <c r="P2383" s="128" t="s">
        <v>1454</v>
      </c>
      <c r="Q2383">
        <v>1</v>
      </c>
      <c r="R2383" s="128" t="s">
        <v>28</v>
      </c>
      <c r="S2383">
        <v>3</v>
      </c>
      <c r="T2383" s="128" t="s">
        <v>31</v>
      </c>
      <c r="U2383">
        <v>3.76</v>
      </c>
      <c r="V2383">
        <v>2.94</v>
      </c>
    </row>
    <row r="2384" spans="1:22" x14ac:dyDescent="0.25">
      <c r="A2384" s="128" t="s">
        <v>3095</v>
      </c>
      <c r="B2384">
        <v>10</v>
      </c>
      <c r="C2384">
        <v>4</v>
      </c>
      <c r="D2384">
        <v>14</v>
      </c>
      <c r="E2384" s="128" t="s">
        <v>2453</v>
      </c>
      <c r="F2384" s="128" t="s">
        <v>24</v>
      </c>
      <c r="G2384">
        <v>705</v>
      </c>
      <c r="H2384" s="128" t="s">
        <v>3094</v>
      </c>
      <c r="I2384">
        <v>161</v>
      </c>
      <c r="J2384" s="128" t="s">
        <v>179</v>
      </c>
      <c r="K2384">
        <v>8</v>
      </c>
      <c r="L2384">
        <v>11</v>
      </c>
      <c r="M2384" s="128" t="s">
        <v>357</v>
      </c>
      <c r="N2384" s="128" t="s">
        <v>3879</v>
      </c>
      <c r="O2384">
        <v>12</v>
      </c>
      <c r="P2384" s="128" t="s">
        <v>1454</v>
      </c>
      <c r="Q2384">
        <v>1</v>
      </c>
      <c r="R2384" s="128" t="s">
        <v>28</v>
      </c>
      <c r="S2384">
        <v>4</v>
      </c>
      <c r="T2384" s="128" t="s">
        <v>32</v>
      </c>
      <c r="U2384">
        <v>5.61</v>
      </c>
      <c r="V2384">
        <v>3.91</v>
      </c>
    </row>
    <row r="2385" spans="1:22" x14ac:dyDescent="0.25">
      <c r="A2385" s="128" t="s">
        <v>3096</v>
      </c>
      <c r="B2385">
        <v>10</v>
      </c>
      <c r="C2385">
        <v>4</v>
      </c>
      <c r="D2385">
        <v>14</v>
      </c>
      <c r="E2385" s="128" t="s">
        <v>2453</v>
      </c>
      <c r="F2385" s="128" t="s">
        <v>24</v>
      </c>
      <c r="G2385">
        <v>705</v>
      </c>
      <c r="H2385" s="128" t="s">
        <v>3094</v>
      </c>
      <c r="I2385">
        <v>161</v>
      </c>
      <c r="J2385" s="128" t="s">
        <v>179</v>
      </c>
      <c r="K2385">
        <v>8</v>
      </c>
      <c r="L2385">
        <v>11</v>
      </c>
      <c r="M2385" s="128" t="s">
        <v>357</v>
      </c>
      <c r="N2385" s="128" t="s">
        <v>3879</v>
      </c>
      <c r="O2385">
        <v>12</v>
      </c>
      <c r="P2385" s="128" t="s">
        <v>1454</v>
      </c>
      <c r="Q2385">
        <v>1</v>
      </c>
      <c r="R2385" s="128" t="s">
        <v>28</v>
      </c>
      <c r="S2385">
        <v>6</v>
      </c>
      <c r="T2385" s="128" t="s">
        <v>34</v>
      </c>
      <c r="U2385">
        <v>2.23</v>
      </c>
      <c r="V2385">
        <v>2.23</v>
      </c>
    </row>
    <row r="2386" spans="1:22" x14ac:dyDescent="0.25">
      <c r="A2386" s="128" t="s">
        <v>3097</v>
      </c>
      <c r="B2386">
        <v>10</v>
      </c>
      <c r="C2386">
        <v>4</v>
      </c>
      <c r="D2386">
        <v>14</v>
      </c>
      <c r="E2386" s="128" t="s">
        <v>2453</v>
      </c>
      <c r="F2386" s="128" t="s">
        <v>24</v>
      </c>
      <c r="G2386">
        <v>705</v>
      </c>
      <c r="H2386" s="128" t="s">
        <v>3094</v>
      </c>
      <c r="I2386">
        <v>161</v>
      </c>
      <c r="J2386" s="128" t="s">
        <v>179</v>
      </c>
      <c r="K2386">
        <v>8</v>
      </c>
      <c r="L2386">
        <v>11</v>
      </c>
      <c r="M2386" s="128" t="s">
        <v>357</v>
      </c>
      <c r="N2386" s="128" t="s">
        <v>3879</v>
      </c>
      <c r="O2386">
        <v>12</v>
      </c>
      <c r="P2386" s="128" t="s">
        <v>1454</v>
      </c>
      <c r="Q2386">
        <v>1</v>
      </c>
      <c r="R2386" s="128" t="s">
        <v>28</v>
      </c>
      <c r="S2386">
        <v>2</v>
      </c>
      <c r="T2386" s="128" t="s">
        <v>30</v>
      </c>
      <c r="U2386">
        <v>5.93</v>
      </c>
      <c r="V2386">
        <v>4.51</v>
      </c>
    </row>
    <row r="2387" spans="1:22" x14ac:dyDescent="0.25">
      <c r="A2387" s="128" t="s">
        <v>3098</v>
      </c>
      <c r="B2387">
        <v>10</v>
      </c>
      <c r="C2387">
        <v>4</v>
      </c>
      <c r="D2387">
        <v>14</v>
      </c>
      <c r="E2387" s="128" t="s">
        <v>2453</v>
      </c>
      <c r="F2387" s="128" t="s">
        <v>24</v>
      </c>
      <c r="G2387">
        <v>705</v>
      </c>
      <c r="H2387" s="128" t="s">
        <v>3094</v>
      </c>
      <c r="I2387">
        <v>161</v>
      </c>
      <c r="J2387" s="128" t="s">
        <v>179</v>
      </c>
      <c r="K2387">
        <v>8</v>
      </c>
      <c r="L2387">
        <v>11</v>
      </c>
      <c r="M2387" s="128" t="s">
        <v>357</v>
      </c>
      <c r="N2387" s="128" t="s">
        <v>3879</v>
      </c>
      <c r="O2387">
        <v>12</v>
      </c>
      <c r="P2387" s="128" t="s">
        <v>1454</v>
      </c>
      <c r="Q2387">
        <v>1</v>
      </c>
      <c r="R2387" s="128" t="s">
        <v>28</v>
      </c>
      <c r="S2387">
        <v>5</v>
      </c>
      <c r="T2387" s="128" t="s">
        <v>33</v>
      </c>
      <c r="U2387">
        <v>3.05</v>
      </c>
      <c r="V2387">
        <v>3.07</v>
      </c>
    </row>
    <row r="2388" spans="1:22" x14ac:dyDescent="0.25">
      <c r="A2388" s="128" t="s">
        <v>3099</v>
      </c>
      <c r="B2388">
        <v>10</v>
      </c>
      <c r="C2388">
        <v>4</v>
      </c>
      <c r="D2388">
        <v>14</v>
      </c>
      <c r="E2388" s="128" t="s">
        <v>2453</v>
      </c>
      <c r="F2388" s="128" t="s">
        <v>24</v>
      </c>
      <c r="G2388">
        <v>705</v>
      </c>
      <c r="H2388" s="128" t="s">
        <v>3094</v>
      </c>
      <c r="I2388">
        <v>161</v>
      </c>
      <c r="J2388" s="128" t="s">
        <v>179</v>
      </c>
      <c r="K2388">
        <v>8</v>
      </c>
      <c r="L2388">
        <v>11</v>
      </c>
      <c r="M2388" s="128" t="s">
        <v>357</v>
      </c>
      <c r="N2388" s="128" t="s">
        <v>3879</v>
      </c>
      <c r="O2388">
        <v>12</v>
      </c>
      <c r="P2388" s="128" t="s">
        <v>1454</v>
      </c>
      <c r="Q2388">
        <v>1</v>
      </c>
      <c r="R2388" s="128" t="s">
        <v>28</v>
      </c>
      <c r="S2388">
        <v>1</v>
      </c>
      <c r="T2388" s="128" t="s">
        <v>29</v>
      </c>
      <c r="U2388">
        <v>6</v>
      </c>
      <c r="V2388">
        <v>4.49</v>
      </c>
    </row>
    <row r="2389" spans="1:22" x14ac:dyDescent="0.25">
      <c r="A2389" s="128" t="s">
        <v>3100</v>
      </c>
      <c r="B2389">
        <v>10</v>
      </c>
      <c r="C2389">
        <v>4</v>
      </c>
      <c r="D2389">
        <v>14</v>
      </c>
      <c r="E2389" s="128" t="s">
        <v>2453</v>
      </c>
      <c r="F2389" s="128" t="s">
        <v>24</v>
      </c>
      <c r="G2389">
        <v>705</v>
      </c>
      <c r="H2389" s="128" t="s">
        <v>3094</v>
      </c>
      <c r="I2389">
        <v>161</v>
      </c>
      <c r="J2389" s="128" t="s">
        <v>179</v>
      </c>
      <c r="K2389">
        <v>8</v>
      </c>
      <c r="L2389">
        <v>11</v>
      </c>
      <c r="M2389" s="128" t="s">
        <v>357</v>
      </c>
      <c r="N2389" s="128" t="s">
        <v>3879</v>
      </c>
      <c r="O2389">
        <v>12</v>
      </c>
      <c r="P2389" s="128" t="s">
        <v>1454</v>
      </c>
      <c r="Q2389">
        <v>1</v>
      </c>
      <c r="R2389" s="128" t="s">
        <v>28</v>
      </c>
      <c r="S2389">
        <v>7</v>
      </c>
      <c r="T2389" s="128" t="s">
        <v>35</v>
      </c>
      <c r="U2389">
        <v>20.97</v>
      </c>
      <c r="V2389">
        <v>14.54</v>
      </c>
    </row>
    <row r="2390" spans="1:22" x14ac:dyDescent="0.25">
      <c r="A2390" s="128" t="s">
        <v>3101</v>
      </c>
      <c r="B2390">
        <v>10</v>
      </c>
      <c r="C2390">
        <v>4</v>
      </c>
      <c r="D2390">
        <v>14</v>
      </c>
      <c r="E2390" s="128" t="s">
        <v>2453</v>
      </c>
      <c r="F2390" s="128" t="s">
        <v>24</v>
      </c>
      <c r="G2390">
        <v>705</v>
      </c>
      <c r="H2390" s="128" t="s">
        <v>3094</v>
      </c>
      <c r="I2390">
        <v>161</v>
      </c>
      <c r="J2390" s="128" t="s">
        <v>179</v>
      </c>
      <c r="K2390">
        <v>8</v>
      </c>
      <c r="L2390">
        <v>11</v>
      </c>
      <c r="M2390" s="128" t="s">
        <v>357</v>
      </c>
      <c r="N2390" s="128" t="s">
        <v>3879</v>
      </c>
      <c r="O2390">
        <v>12</v>
      </c>
      <c r="P2390" s="128" t="s">
        <v>1454</v>
      </c>
      <c r="Q2390">
        <v>1</v>
      </c>
      <c r="R2390" s="128" t="s">
        <v>28</v>
      </c>
      <c r="S2390">
        <v>8</v>
      </c>
      <c r="T2390" s="128" t="s">
        <v>36</v>
      </c>
      <c r="U2390">
        <v>26.58</v>
      </c>
      <c r="V2390">
        <v>17.38</v>
      </c>
    </row>
    <row r="2391" spans="1:22" x14ac:dyDescent="0.25">
      <c r="A2391" s="128" t="s">
        <v>3102</v>
      </c>
      <c r="B2391">
        <v>11</v>
      </c>
      <c r="C2391">
        <v>5</v>
      </c>
      <c r="D2391">
        <v>14</v>
      </c>
      <c r="E2391" s="128" t="s">
        <v>2453</v>
      </c>
      <c r="F2391" s="128" t="s">
        <v>24</v>
      </c>
      <c r="G2391">
        <v>706</v>
      </c>
      <c r="H2391" s="128" t="s">
        <v>3085</v>
      </c>
      <c r="I2391">
        <v>155</v>
      </c>
      <c r="J2391" s="128" t="s">
        <v>177</v>
      </c>
      <c r="K2391">
        <v>8</v>
      </c>
      <c r="L2391">
        <v>11</v>
      </c>
      <c r="M2391" s="128" t="s">
        <v>357</v>
      </c>
      <c r="N2391" s="128" t="s">
        <v>3879</v>
      </c>
      <c r="O2391">
        <v>12</v>
      </c>
      <c r="P2391" s="128" t="s">
        <v>1454</v>
      </c>
      <c r="Q2391">
        <v>1</v>
      </c>
      <c r="R2391" s="128" t="s">
        <v>28</v>
      </c>
      <c r="S2391">
        <v>3</v>
      </c>
      <c r="T2391" s="128" t="s">
        <v>31</v>
      </c>
      <c r="U2391">
        <v>4.4800000000000004</v>
      </c>
      <c r="V2391">
        <v>2.91</v>
      </c>
    </row>
    <row r="2392" spans="1:22" x14ac:dyDescent="0.25">
      <c r="A2392" s="128" t="s">
        <v>3103</v>
      </c>
      <c r="B2392">
        <v>11</v>
      </c>
      <c r="C2392">
        <v>5</v>
      </c>
      <c r="D2392">
        <v>14</v>
      </c>
      <c r="E2392" s="128" t="s">
        <v>2453</v>
      </c>
      <c r="F2392" s="128" t="s">
        <v>24</v>
      </c>
      <c r="G2392">
        <v>706</v>
      </c>
      <c r="H2392" s="128" t="s">
        <v>3085</v>
      </c>
      <c r="I2392">
        <v>155</v>
      </c>
      <c r="J2392" s="128" t="s">
        <v>177</v>
      </c>
      <c r="K2392">
        <v>8</v>
      </c>
      <c r="L2392">
        <v>11</v>
      </c>
      <c r="M2392" s="128" t="s">
        <v>357</v>
      </c>
      <c r="N2392" s="128" t="s">
        <v>3879</v>
      </c>
      <c r="O2392">
        <v>12</v>
      </c>
      <c r="P2392" s="128" t="s">
        <v>1454</v>
      </c>
      <c r="Q2392">
        <v>1</v>
      </c>
      <c r="R2392" s="128" t="s">
        <v>28</v>
      </c>
      <c r="S2392">
        <v>4</v>
      </c>
      <c r="T2392" s="128" t="s">
        <v>32</v>
      </c>
      <c r="U2392">
        <v>5.05</v>
      </c>
      <c r="V2392">
        <v>3.51</v>
      </c>
    </row>
    <row r="2393" spans="1:22" x14ac:dyDescent="0.25">
      <c r="A2393" s="128" t="s">
        <v>3104</v>
      </c>
      <c r="B2393">
        <v>11</v>
      </c>
      <c r="C2393">
        <v>5</v>
      </c>
      <c r="D2393">
        <v>14</v>
      </c>
      <c r="E2393" s="128" t="s">
        <v>2453</v>
      </c>
      <c r="F2393" s="128" t="s">
        <v>24</v>
      </c>
      <c r="G2393">
        <v>706</v>
      </c>
      <c r="H2393" s="128" t="s">
        <v>3085</v>
      </c>
      <c r="I2393">
        <v>155</v>
      </c>
      <c r="J2393" s="128" t="s">
        <v>177</v>
      </c>
      <c r="K2393">
        <v>8</v>
      </c>
      <c r="L2393">
        <v>11</v>
      </c>
      <c r="M2393" s="128" t="s">
        <v>357</v>
      </c>
      <c r="N2393" s="128" t="s">
        <v>3879</v>
      </c>
      <c r="O2393">
        <v>12</v>
      </c>
      <c r="P2393" s="128" t="s">
        <v>1454</v>
      </c>
      <c r="Q2393">
        <v>1</v>
      </c>
      <c r="R2393" s="128" t="s">
        <v>28</v>
      </c>
      <c r="S2393">
        <v>6</v>
      </c>
      <c r="T2393" s="128" t="s">
        <v>34</v>
      </c>
      <c r="U2393">
        <v>2.68</v>
      </c>
      <c r="V2393">
        <v>2.52</v>
      </c>
    </row>
    <row r="2394" spans="1:22" x14ac:dyDescent="0.25">
      <c r="A2394" s="128" t="s">
        <v>3105</v>
      </c>
      <c r="B2394">
        <v>11</v>
      </c>
      <c r="C2394">
        <v>5</v>
      </c>
      <c r="D2394">
        <v>14</v>
      </c>
      <c r="E2394" s="128" t="s">
        <v>2453</v>
      </c>
      <c r="F2394" s="128" t="s">
        <v>24</v>
      </c>
      <c r="G2394">
        <v>706</v>
      </c>
      <c r="H2394" s="128" t="s">
        <v>3085</v>
      </c>
      <c r="I2394">
        <v>155</v>
      </c>
      <c r="J2394" s="128" t="s">
        <v>177</v>
      </c>
      <c r="K2394">
        <v>8</v>
      </c>
      <c r="L2394">
        <v>11</v>
      </c>
      <c r="M2394" s="128" t="s">
        <v>357</v>
      </c>
      <c r="N2394" s="128" t="s">
        <v>3879</v>
      </c>
      <c r="O2394">
        <v>12</v>
      </c>
      <c r="P2394" s="128" t="s">
        <v>1454</v>
      </c>
      <c r="Q2394">
        <v>1</v>
      </c>
      <c r="R2394" s="128" t="s">
        <v>28</v>
      </c>
      <c r="S2394">
        <v>2</v>
      </c>
      <c r="T2394" s="128" t="s">
        <v>30</v>
      </c>
      <c r="U2394">
        <v>7.02</v>
      </c>
      <c r="V2394">
        <v>4.8499999999999996</v>
      </c>
    </row>
    <row r="2395" spans="1:22" x14ac:dyDescent="0.25">
      <c r="A2395" s="128" t="s">
        <v>3106</v>
      </c>
      <c r="B2395">
        <v>11</v>
      </c>
      <c r="C2395">
        <v>5</v>
      </c>
      <c r="D2395">
        <v>14</v>
      </c>
      <c r="E2395" s="128" t="s">
        <v>2453</v>
      </c>
      <c r="F2395" s="128" t="s">
        <v>24</v>
      </c>
      <c r="G2395">
        <v>706</v>
      </c>
      <c r="H2395" s="128" t="s">
        <v>3085</v>
      </c>
      <c r="I2395">
        <v>155</v>
      </c>
      <c r="J2395" s="128" t="s">
        <v>177</v>
      </c>
      <c r="K2395">
        <v>8</v>
      </c>
      <c r="L2395">
        <v>11</v>
      </c>
      <c r="M2395" s="128" t="s">
        <v>357</v>
      </c>
      <c r="N2395" s="128" t="s">
        <v>3879</v>
      </c>
      <c r="O2395">
        <v>12</v>
      </c>
      <c r="P2395" s="128" t="s">
        <v>1454</v>
      </c>
      <c r="Q2395">
        <v>1</v>
      </c>
      <c r="R2395" s="128" t="s">
        <v>28</v>
      </c>
      <c r="S2395">
        <v>5</v>
      </c>
      <c r="T2395" s="128" t="s">
        <v>33</v>
      </c>
      <c r="U2395">
        <v>3.99</v>
      </c>
      <c r="V2395">
        <v>3.39</v>
      </c>
    </row>
    <row r="2396" spans="1:22" x14ac:dyDescent="0.25">
      <c r="A2396" s="128" t="s">
        <v>3107</v>
      </c>
      <c r="B2396">
        <v>11</v>
      </c>
      <c r="C2396">
        <v>5</v>
      </c>
      <c r="D2396">
        <v>14</v>
      </c>
      <c r="E2396" s="128" t="s">
        <v>2453</v>
      </c>
      <c r="F2396" s="128" t="s">
        <v>24</v>
      </c>
      <c r="G2396">
        <v>706</v>
      </c>
      <c r="H2396" s="128" t="s">
        <v>3085</v>
      </c>
      <c r="I2396">
        <v>155</v>
      </c>
      <c r="J2396" s="128" t="s">
        <v>177</v>
      </c>
      <c r="K2396">
        <v>8</v>
      </c>
      <c r="L2396">
        <v>11</v>
      </c>
      <c r="M2396" s="128" t="s">
        <v>357</v>
      </c>
      <c r="N2396" s="128" t="s">
        <v>3879</v>
      </c>
      <c r="O2396">
        <v>12</v>
      </c>
      <c r="P2396" s="128" t="s">
        <v>1454</v>
      </c>
      <c r="Q2396">
        <v>1</v>
      </c>
      <c r="R2396" s="128" t="s">
        <v>28</v>
      </c>
      <c r="S2396">
        <v>1</v>
      </c>
      <c r="T2396" s="128" t="s">
        <v>29</v>
      </c>
      <c r="U2396">
        <v>7.05</v>
      </c>
      <c r="V2396">
        <v>4.8899999999999997</v>
      </c>
    </row>
    <row r="2397" spans="1:22" x14ac:dyDescent="0.25">
      <c r="A2397" s="128" t="s">
        <v>3108</v>
      </c>
      <c r="B2397">
        <v>11</v>
      </c>
      <c r="C2397">
        <v>5</v>
      </c>
      <c r="D2397">
        <v>14</v>
      </c>
      <c r="E2397" s="128" t="s">
        <v>2453</v>
      </c>
      <c r="F2397" s="128" t="s">
        <v>24</v>
      </c>
      <c r="G2397">
        <v>706</v>
      </c>
      <c r="H2397" s="128" t="s">
        <v>3085</v>
      </c>
      <c r="I2397">
        <v>155</v>
      </c>
      <c r="J2397" s="128" t="s">
        <v>177</v>
      </c>
      <c r="K2397">
        <v>8</v>
      </c>
      <c r="L2397">
        <v>11</v>
      </c>
      <c r="M2397" s="128" t="s">
        <v>357</v>
      </c>
      <c r="N2397" s="128" t="s">
        <v>3879</v>
      </c>
      <c r="O2397">
        <v>12</v>
      </c>
      <c r="P2397" s="128" t="s">
        <v>1454</v>
      </c>
      <c r="Q2397">
        <v>1</v>
      </c>
      <c r="R2397" s="128" t="s">
        <v>28</v>
      </c>
      <c r="S2397">
        <v>7</v>
      </c>
      <c r="T2397" s="128" t="s">
        <v>35</v>
      </c>
      <c r="U2397">
        <v>25.21</v>
      </c>
      <c r="V2397">
        <v>15.27</v>
      </c>
    </row>
    <row r="2398" spans="1:22" x14ac:dyDescent="0.25">
      <c r="A2398" s="128" t="s">
        <v>3109</v>
      </c>
      <c r="B2398">
        <v>11</v>
      </c>
      <c r="C2398">
        <v>5</v>
      </c>
      <c r="D2398">
        <v>14</v>
      </c>
      <c r="E2398" s="128" t="s">
        <v>2453</v>
      </c>
      <c r="F2398" s="128" t="s">
        <v>24</v>
      </c>
      <c r="G2398">
        <v>706</v>
      </c>
      <c r="H2398" s="128" t="s">
        <v>3085</v>
      </c>
      <c r="I2398">
        <v>155</v>
      </c>
      <c r="J2398" s="128" t="s">
        <v>177</v>
      </c>
      <c r="K2398">
        <v>8</v>
      </c>
      <c r="L2398">
        <v>11</v>
      </c>
      <c r="M2398" s="128" t="s">
        <v>357</v>
      </c>
      <c r="N2398" s="128" t="s">
        <v>3879</v>
      </c>
      <c r="O2398">
        <v>12</v>
      </c>
      <c r="P2398" s="128" t="s">
        <v>1454</v>
      </c>
      <c r="Q2398">
        <v>1</v>
      </c>
      <c r="R2398" s="128" t="s">
        <v>28</v>
      </c>
      <c r="S2398">
        <v>8</v>
      </c>
      <c r="T2398" s="128" t="s">
        <v>36</v>
      </c>
      <c r="U2398">
        <v>30.26</v>
      </c>
      <c r="V2398">
        <v>17.39</v>
      </c>
    </row>
    <row r="2399" spans="1:22" x14ac:dyDescent="0.25">
      <c r="A2399" s="128" t="s">
        <v>3110</v>
      </c>
      <c r="B2399">
        <v>11</v>
      </c>
      <c r="C2399">
        <v>5</v>
      </c>
      <c r="D2399">
        <v>14</v>
      </c>
      <c r="E2399" s="128" t="s">
        <v>2453</v>
      </c>
      <c r="F2399" s="128" t="s">
        <v>24</v>
      </c>
      <c r="G2399">
        <v>705</v>
      </c>
      <c r="H2399" s="128" t="s">
        <v>3094</v>
      </c>
      <c r="I2399">
        <v>161</v>
      </c>
      <c r="J2399" s="128" t="s">
        <v>179</v>
      </c>
      <c r="K2399">
        <v>8</v>
      </c>
      <c r="L2399">
        <v>11</v>
      </c>
      <c r="M2399" s="128" t="s">
        <v>357</v>
      </c>
      <c r="N2399" s="128" t="s">
        <v>3879</v>
      </c>
      <c r="O2399">
        <v>12</v>
      </c>
      <c r="P2399" s="128" t="s">
        <v>1454</v>
      </c>
      <c r="Q2399">
        <v>1</v>
      </c>
      <c r="R2399" s="128" t="s">
        <v>28</v>
      </c>
      <c r="S2399">
        <v>3</v>
      </c>
      <c r="T2399" s="128" t="s">
        <v>31</v>
      </c>
      <c r="U2399">
        <v>3.76</v>
      </c>
      <c r="V2399">
        <v>2.94</v>
      </c>
    </row>
    <row r="2400" spans="1:22" x14ac:dyDescent="0.25">
      <c r="A2400" s="128" t="s">
        <v>3111</v>
      </c>
      <c r="B2400">
        <v>11</v>
      </c>
      <c r="C2400">
        <v>5</v>
      </c>
      <c r="D2400">
        <v>14</v>
      </c>
      <c r="E2400" s="128" t="s">
        <v>2453</v>
      </c>
      <c r="F2400" s="128" t="s">
        <v>24</v>
      </c>
      <c r="G2400">
        <v>705</v>
      </c>
      <c r="H2400" s="128" t="s">
        <v>3094</v>
      </c>
      <c r="I2400">
        <v>161</v>
      </c>
      <c r="J2400" s="128" t="s">
        <v>179</v>
      </c>
      <c r="K2400">
        <v>8</v>
      </c>
      <c r="L2400">
        <v>11</v>
      </c>
      <c r="M2400" s="128" t="s">
        <v>357</v>
      </c>
      <c r="N2400" s="128" t="s">
        <v>3879</v>
      </c>
      <c r="O2400">
        <v>12</v>
      </c>
      <c r="P2400" s="128" t="s">
        <v>1454</v>
      </c>
      <c r="Q2400">
        <v>1</v>
      </c>
      <c r="R2400" s="128" t="s">
        <v>28</v>
      </c>
      <c r="S2400">
        <v>4</v>
      </c>
      <c r="T2400" s="128" t="s">
        <v>32</v>
      </c>
      <c r="U2400">
        <v>5.61</v>
      </c>
      <c r="V2400">
        <v>3.91</v>
      </c>
    </row>
    <row r="2401" spans="1:22" x14ac:dyDescent="0.25">
      <c r="A2401" s="128" t="s">
        <v>3112</v>
      </c>
      <c r="B2401">
        <v>11</v>
      </c>
      <c r="C2401">
        <v>5</v>
      </c>
      <c r="D2401">
        <v>14</v>
      </c>
      <c r="E2401" s="128" t="s">
        <v>2453</v>
      </c>
      <c r="F2401" s="128" t="s">
        <v>24</v>
      </c>
      <c r="G2401">
        <v>705</v>
      </c>
      <c r="H2401" s="128" t="s">
        <v>3094</v>
      </c>
      <c r="I2401">
        <v>161</v>
      </c>
      <c r="J2401" s="128" t="s">
        <v>179</v>
      </c>
      <c r="K2401">
        <v>8</v>
      </c>
      <c r="L2401">
        <v>11</v>
      </c>
      <c r="M2401" s="128" t="s">
        <v>357</v>
      </c>
      <c r="N2401" s="128" t="s">
        <v>3879</v>
      </c>
      <c r="O2401">
        <v>12</v>
      </c>
      <c r="P2401" s="128" t="s">
        <v>1454</v>
      </c>
      <c r="Q2401">
        <v>1</v>
      </c>
      <c r="R2401" s="128" t="s">
        <v>28</v>
      </c>
      <c r="S2401">
        <v>6</v>
      </c>
      <c r="T2401" s="128" t="s">
        <v>34</v>
      </c>
      <c r="U2401">
        <v>2.23</v>
      </c>
      <c r="V2401">
        <v>2.23</v>
      </c>
    </row>
    <row r="2402" spans="1:22" x14ac:dyDescent="0.25">
      <c r="A2402" s="128" t="s">
        <v>3113</v>
      </c>
      <c r="B2402">
        <v>11</v>
      </c>
      <c r="C2402">
        <v>5</v>
      </c>
      <c r="D2402">
        <v>14</v>
      </c>
      <c r="E2402" s="128" t="s">
        <v>2453</v>
      </c>
      <c r="F2402" s="128" t="s">
        <v>24</v>
      </c>
      <c r="G2402">
        <v>705</v>
      </c>
      <c r="H2402" s="128" t="s">
        <v>3094</v>
      </c>
      <c r="I2402">
        <v>161</v>
      </c>
      <c r="J2402" s="128" t="s">
        <v>179</v>
      </c>
      <c r="K2402">
        <v>8</v>
      </c>
      <c r="L2402">
        <v>11</v>
      </c>
      <c r="M2402" s="128" t="s">
        <v>357</v>
      </c>
      <c r="N2402" s="128" t="s">
        <v>3879</v>
      </c>
      <c r="O2402">
        <v>12</v>
      </c>
      <c r="P2402" s="128" t="s">
        <v>1454</v>
      </c>
      <c r="Q2402">
        <v>1</v>
      </c>
      <c r="R2402" s="128" t="s">
        <v>28</v>
      </c>
      <c r="S2402">
        <v>2</v>
      </c>
      <c r="T2402" s="128" t="s">
        <v>30</v>
      </c>
      <c r="U2402">
        <v>5.93</v>
      </c>
      <c r="V2402">
        <v>4.51</v>
      </c>
    </row>
    <row r="2403" spans="1:22" x14ac:dyDescent="0.25">
      <c r="A2403" s="128" t="s">
        <v>3114</v>
      </c>
      <c r="B2403">
        <v>11</v>
      </c>
      <c r="C2403">
        <v>5</v>
      </c>
      <c r="D2403">
        <v>14</v>
      </c>
      <c r="E2403" s="128" t="s">
        <v>2453</v>
      </c>
      <c r="F2403" s="128" t="s">
        <v>24</v>
      </c>
      <c r="G2403">
        <v>705</v>
      </c>
      <c r="H2403" s="128" t="s">
        <v>3094</v>
      </c>
      <c r="I2403">
        <v>161</v>
      </c>
      <c r="J2403" s="128" t="s">
        <v>179</v>
      </c>
      <c r="K2403">
        <v>8</v>
      </c>
      <c r="L2403">
        <v>11</v>
      </c>
      <c r="M2403" s="128" t="s">
        <v>357</v>
      </c>
      <c r="N2403" s="128" t="s">
        <v>3879</v>
      </c>
      <c r="O2403">
        <v>12</v>
      </c>
      <c r="P2403" s="128" t="s">
        <v>1454</v>
      </c>
      <c r="Q2403">
        <v>1</v>
      </c>
      <c r="R2403" s="128" t="s">
        <v>28</v>
      </c>
      <c r="S2403">
        <v>5</v>
      </c>
      <c r="T2403" s="128" t="s">
        <v>33</v>
      </c>
      <c r="U2403">
        <v>3.05</v>
      </c>
      <c r="V2403">
        <v>3.07</v>
      </c>
    </row>
    <row r="2404" spans="1:22" x14ac:dyDescent="0.25">
      <c r="A2404" s="128" t="s">
        <v>3115</v>
      </c>
      <c r="B2404">
        <v>11</v>
      </c>
      <c r="C2404">
        <v>5</v>
      </c>
      <c r="D2404">
        <v>14</v>
      </c>
      <c r="E2404" s="128" t="s">
        <v>2453</v>
      </c>
      <c r="F2404" s="128" t="s">
        <v>24</v>
      </c>
      <c r="G2404">
        <v>705</v>
      </c>
      <c r="H2404" s="128" t="s">
        <v>3094</v>
      </c>
      <c r="I2404">
        <v>161</v>
      </c>
      <c r="J2404" s="128" t="s">
        <v>179</v>
      </c>
      <c r="K2404">
        <v>8</v>
      </c>
      <c r="L2404">
        <v>11</v>
      </c>
      <c r="M2404" s="128" t="s">
        <v>357</v>
      </c>
      <c r="N2404" s="128" t="s">
        <v>3879</v>
      </c>
      <c r="O2404">
        <v>12</v>
      </c>
      <c r="P2404" s="128" t="s">
        <v>1454</v>
      </c>
      <c r="Q2404">
        <v>1</v>
      </c>
      <c r="R2404" s="128" t="s">
        <v>28</v>
      </c>
      <c r="S2404">
        <v>1</v>
      </c>
      <c r="T2404" s="128" t="s">
        <v>29</v>
      </c>
      <c r="U2404">
        <v>6</v>
      </c>
      <c r="V2404">
        <v>4.49</v>
      </c>
    </row>
    <row r="2405" spans="1:22" x14ac:dyDescent="0.25">
      <c r="A2405" s="128" t="s">
        <v>3116</v>
      </c>
      <c r="B2405">
        <v>11</v>
      </c>
      <c r="C2405">
        <v>5</v>
      </c>
      <c r="D2405">
        <v>14</v>
      </c>
      <c r="E2405" s="128" t="s">
        <v>2453</v>
      </c>
      <c r="F2405" s="128" t="s">
        <v>24</v>
      </c>
      <c r="G2405">
        <v>705</v>
      </c>
      <c r="H2405" s="128" t="s">
        <v>3094</v>
      </c>
      <c r="I2405">
        <v>161</v>
      </c>
      <c r="J2405" s="128" t="s">
        <v>179</v>
      </c>
      <c r="K2405">
        <v>8</v>
      </c>
      <c r="L2405">
        <v>11</v>
      </c>
      <c r="M2405" s="128" t="s">
        <v>357</v>
      </c>
      <c r="N2405" s="128" t="s">
        <v>3879</v>
      </c>
      <c r="O2405">
        <v>12</v>
      </c>
      <c r="P2405" s="128" t="s">
        <v>1454</v>
      </c>
      <c r="Q2405">
        <v>1</v>
      </c>
      <c r="R2405" s="128" t="s">
        <v>28</v>
      </c>
      <c r="S2405">
        <v>7</v>
      </c>
      <c r="T2405" s="128" t="s">
        <v>35</v>
      </c>
      <c r="U2405">
        <v>20.97</v>
      </c>
      <c r="V2405">
        <v>14.54</v>
      </c>
    </row>
    <row r="2406" spans="1:22" x14ac:dyDescent="0.25">
      <c r="A2406" s="128" t="s">
        <v>3117</v>
      </c>
      <c r="B2406">
        <v>11</v>
      </c>
      <c r="C2406">
        <v>5</v>
      </c>
      <c r="D2406">
        <v>14</v>
      </c>
      <c r="E2406" s="128" t="s">
        <v>2453</v>
      </c>
      <c r="F2406" s="128" t="s">
        <v>24</v>
      </c>
      <c r="G2406">
        <v>705</v>
      </c>
      <c r="H2406" s="128" t="s">
        <v>3094</v>
      </c>
      <c r="I2406">
        <v>161</v>
      </c>
      <c r="J2406" s="128" t="s">
        <v>179</v>
      </c>
      <c r="K2406">
        <v>8</v>
      </c>
      <c r="L2406">
        <v>11</v>
      </c>
      <c r="M2406" s="128" t="s">
        <v>357</v>
      </c>
      <c r="N2406" s="128" t="s">
        <v>3879</v>
      </c>
      <c r="O2406">
        <v>12</v>
      </c>
      <c r="P2406" s="128" t="s">
        <v>1454</v>
      </c>
      <c r="Q2406">
        <v>1</v>
      </c>
      <c r="R2406" s="128" t="s">
        <v>28</v>
      </c>
      <c r="S2406">
        <v>8</v>
      </c>
      <c r="T2406" s="128" t="s">
        <v>36</v>
      </c>
      <c r="U2406">
        <v>26.58</v>
      </c>
      <c r="V2406">
        <v>17.38</v>
      </c>
    </row>
    <row r="2407" spans="1:22" x14ac:dyDescent="0.25">
      <c r="A2407" s="128" t="s">
        <v>3118</v>
      </c>
      <c r="B2407">
        <v>12</v>
      </c>
      <c r="C2407">
        <v>6</v>
      </c>
      <c r="D2407">
        <v>14</v>
      </c>
      <c r="E2407" s="128" t="s">
        <v>2453</v>
      </c>
      <c r="F2407" s="128" t="s">
        <v>24</v>
      </c>
      <c r="G2407">
        <v>708</v>
      </c>
      <c r="H2407" s="128" t="s">
        <v>3119</v>
      </c>
      <c r="I2407">
        <v>102</v>
      </c>
      <c r="J2407" s="128" t="s">
        <v>177</v>
      </c>
      <c r="K2407">
        <v>12</v>
      </c>
      <c r="L2407">
        <v>17</v>
      </c>
      <c r="M2407" s="128" t="s">
        <v>357</v>
      </c>
      <c r="N2407" s="128" t="s">
        <v>3879</v>
      </c>
      <c r="O2407">
        <v>12</v>
      </c>
      <c r="P2407" s="128" t="s">
        <v>1454</v>
      </c>
      <c r="Q2407">
        <v>1</v>
      </c>
      <c r="R2407" s="128" t="s">
        <v>28</v>
      </c>
      <c r="S2407">
        <v>3</v>
      </c>
      <c r="T2407" s="128" t="s">
        <v>31</v>
      </c>
      <c r="U2407">
        <v>6.38</v>
      </c>
      <c r="V2407">
        <v>3.82</v>
      </c>
    </row>
    <row r="2408" spans="1:22" x14ac:dyDescent="0.25">
      <c r="A2408" s="128" t="s">
        <v>3120</v>
      </c>
      <c r="B2408">
        <v>12</v>
      </c>
      <c r="C2408">
        <v>6</v>
      </c>
      <c r="D2408">
        <v>14</v>
      </c>
      <c r="E2408" s="128" t="s">
        <v>2453</v>
      </c>
      <c r="F2408" s="128" t="s">
        <v>24</v>
      </c>
      <c r="G2408">
        <v>708</v>
      </c>
      <c r="H2408" s="128" t="s">
        <v>3119</v>
      </c>
      <c r="I2408">
        <v>102</v>
      </c>
      <c r="J2408" s="128" t="s">
        <v>177</v>
      </c>
      <c r="K2408">
        <v>12</v>
      </c>
      <c r="L2408">
        <v>17</v>
      </c>
      <c r="M2408" s="128" t="s">
        <v>357</v>
      </c>
      <c r="N2408" s="128" t="s">
        <v>3879</v>
      </c>
      <c r="O2408">
        <v>12</v>
      </c>
      <c r="P2408" s="128" t="s">
        <v>1454</v>
      </c>
      <c r="Q2408">
        <v>1</v>
      </c>
      <c r="R2408" s="128" t="s">
        <v>28</v>
      </c>
      <c r="S2408">
        <v>4</v>
      </c>
      <c r="T2408" s="128" t="s">
        <v>32</v>
      </c>
      <c r="U2408">
        <v>9.07</v>
      </c>
      <c r="V2408">
        <v>6.23</v>
      </c>
    </row>
    <row r="2409" spans="1:22" x14ac:dyDescent="0.25">
      <c r="A2409" s="128" t="s">
        <v>3121</v>
      </c>
      <c r="B2409">
        <v>12</v>
      </c>
      <c r="C2409">
        <v>6</v>
      </c>
      <c r="D2409">
        <v>14</v>
      </c>
      <c r="E2409" s="128" t="s">
        <v>2453</v>
      </c>
      <c r="F2409" s="128" t="s">
        <v>24</v>
      </c>
      <c r="G2409">
        <v>708</v>
      </c>
      <c r="H2409" s="128" t="s">
        <v>3119</v>
      </c>
      <c r="I2409">
        <v>102</v>
      </c>
      <c r="J2409" s="128" t="s">
        <v>177</v>
      </c>
      <c r="K2409">
        <v>12</v>
      </c>
      <c r="L2409">
        <v>17</v>
      </c>
      <c r="M2409" s="128" t="s">
        <v>357</v>
      </c>
      <c r="N2409" s="128" t="s">
        <v>3879</v>
      </c>
      <c r="O2409">
        <v>12</v>
      </c>
      <c r="P2409" s="128" t="s">
        <v>1454</v>
      </c>
      <c r="Q2409">
        <v>1</v>
      </c>
      <c r="R2409" s="128" t="s">
        <v>28</v>
      </c>
      <c r="S2409">
        <v>6</v>
      </c>
      <c r="T2409" s="128" t="s">
        <v>34</v>
      </c>
      <c r="U2409">
        <v>4.5199999999999996</v>
      </c>
      <c r="V2409">
        <v>3.5</v>
      </c>
    </row>
    <row r="2410" spans="1:22" x14ac:dyDescent="0.25">
      <c r="A2410" s="128" t="s">
        <v>3122</v>
      </c>
      <c r="B2410">
        <v>12</v>
      </c>
      <c r="C2410">
        <v>6</v>
      </c>
      <c r="D2410">
        <v>14</v>
      </c>
      <c r="E2410" s="128" t="s">
        <v>2453</v>
      </c>
      <c r="F2410" s="128" t="s">
        <v>24</v>
      </c>
      <c r="G2410">
        <v>708</v>
      </c>
      <c r="H2410" s="128" t="s">
        <v>3119</v>
      </c>
      <c r="I2410">
        <v>102</v>
      </c>
      <c r="J2410" s="128" t="s">
        <v>177</v>
      </c>
      <c r="K2410">
        <v>12</v>
      </c>
      <c r="L2410">
        <v>17</v>
      </c>
      <c r="M2410" s="128" t="s">
        <v>357</v>
      </c>
      <c r="N2410" s="128" t="s">
        <v>3879</v>
      </c>
      <c r="O2410">
        <v>12</v>
      </c>
      <c r="P2410" s="128" t="s">
        <v>1454</v>
      </c>
      <c r="Q2410">
        <v>1</v>
      </c>
      <c r="R2410" s="128" t="s">
        <v>28</v>
      </c>
      <c r="S2410">
        <v>2</v>
      </c>
      <c r="T2410" s="128" t="s">
        <v>30</v>
      </c>
      <c r="U2410">
        <v>12.05</v>
      </c>
      <c r="V2410">
        <v>6.39</v>
      </c>
    </row>
    <row r="2411" spans="1:22" x14ac:dyDescent="0.25">
      <c r="A2411" s="128" t="s">
        <v>3123</v>
      </c>
      <c r="B2411">
        <v>12</v>
      </c>
      <c r="C2411">
        <v>6</v>
      </c>
      <c r="D2411">
        <v>14</v>
      </c>
      <c r="E2411" s="128" t="s">
        <v>2453</v>
      </c>
      <c r="F2411" s="128" t="s">
        <v>24</v>
      </c>
      <c r="G2411">
        <v>708</v>
      </c>
      <c r="H2411" s="128" t="s">
        <v>3119</v>
      </c>
      <c r="I2411">
        <v>102</v>
      </c>
      <c r="J2411" s="128" t="s">
        <v>177</v>
      </c>
      <c r="K2411">
        <v>12</v>
      </c>
      <c r="L2411">
        <v>17</v>
      </c>
      <c r="M2411" s="128" t="s">
        <v>357</v>
      </c>
      <c r="N2411" s="128" t="s">
        <v>3879</v>
      </c>
      <c r="O2411">
        <v>12</v>
      </c>
      <c r="P2411" s="128" t="s">
        <v>1454</v>
      </c>
      <c r="Q2411">
        <v>1</v>
      </c>
      <c r="R2411" s="128" t="s">
        <v>28</v>
      </c>
      <c r="S2411">
        <v>5</v>
      </c>
      <c r="T2411" s="128" t="s">
        <v>33</v>
      </c>
      <c r="U2411">
        <v>3.53</v>
      </c>
      <c r="V2411">
        <v>3.25</v>
      </c>
    </row>
    <row r="2412" spans="1:22" x14ac:dyDescent="0.25">
      <c r="A2412" s="128" t="s">
        <v>3124</v>
      </c>
      <c r="B2412">
        <v>12</v>
      </c>
      <c r="C2412">
        <v>6</v>
      </c>
      <c r="D2412">
        <v>14</v>
      </c>
      <c r="E2412" s="128" t="s">
        <v>2453</v>
      </c>
      <c r="F2412" s="128" t="s">
        <v>24</v>
      </c>
      <c r="G2412">
        <v>708</v>
      </c>
      <c r="H2412" s="128" t="s">
        <v>3119</v>
      </c>
      <c r="I2412">
        <v>102</v>
      </c>
      <c r="J2412" s="128" t="s">
        <v>177</v>
      </c>
      <c r="K2412">
        <v>12</v>
      </c>
      <c r="L2412">
        <v>17</v>
      </c>
      <c r="M2412" s="128" t="s">
        <v>357</v>
      </c>
      <c r="N2412" s="128" t="s">
        <v>3879</v>
      </c>
      <c r="O2412">
        <v>12</v>
      </c>
      <c r="P2412" s="128" t="s">
        <v>1454</v>
      </c>
      <c r="Q2412">
        <v>1</v>
      </c>
      <c r="R2412" s="128" t="s">
        <v>28</v>
      </c>
      <c r="S2412">
        <v>1</v>
      </c>
      <c r="T2412" s="128" t="s">
        <v>29</v>
      </c>
      <c r="U2412">
        <v>12.05</v>
      </c>
      <c r="V2412">
        <v>6.39</v>
      </c>
    </row>
    <row r="2413" spans="1:22" x14ac:dyDescent="0.25">
      <c r="A2413" s="128" t="s">
        <v>3125</v>
      </c>
      <c r="B2413">
        <v>12</v>
      </c>
      <c r="C2413">
        <v>6</v>
      </c>
      <c r="D2413">
        <v>14</v>
      </c>
      <c r="E2413" s="128" t="s">
        <v>2453</v>
      </c>
      <c r="F2413" s="128" t="s">
        <v>24</v>
      </c>
      <c r="G2413">
        <v>708</v>
      </c>
      <c r="H2413" s="128" t="s">
        <v>3119</v>
      </c>
      <c r="I2413">
        <v>102</v>
      </c>
      <c r="J2413" s="128" t="s">
        <v>177</v>
      </c>
      <c r="K2413">
        <v>12</v>
      </c>
      <c r="L2413">
        <v>17</v>
      </c>
      <c r="M2413" s="128" t="s">
        <v>357</v>
      </c>
      <c r="N2413" s="128" t="s">
        <v>3879</v>
      </c>
      <c r="O2413">
        <v>12</v>
      </c>
      <c r="P2413" s="128" t="s">
        <v>1454</v>
      </c>
      <c r="Q2413">
        <v>1</v>
      </c>
      <c r="R2413" s="128" t="s">
        <v>28</v>
      </c>
      <c r="S2413">
        <v>7</v>
      </c>
      <c r="T2413" s="128" t="s">
        <v>35</v>
      </c>
      <c r="U2413">
        <v>38.53</v>
      </c>
      <c r="V2413">
        <v>21.01</v>
      </c>
    </row>
    <row r="2414" spans="1:22" x14ac:dyDescent="0.25">
      <c r="A2414" s="128" t="s">
        <v>3126</v>
      </c>
      <c r="B2414">
        <v>12</v>
      </c>
      <c r="C2414">
        <v>6</v>
      </c>
      <c r="D2414">
        <v>14</v>
      </c>
      <c r="E2414" s="128" t="s">
        <v>2453</v>
      </c>
      <c r="F2414" s="128" t="s">
        <v>24</v>
      </c>
      <c r="G2414">
        <v>708</v>
      </c>
      <c r="H2414" s="128" t="s">
        <v>3119</v>
      </c>
      <c r="I2414">
        <v>102</v>
      </c>
      <c r="J2414" s="128" t="s">
        <v>177</v>
      </c>
      <c r="K2414">
        <v>12</v>
      </c>
      <c r="L2414">
        <v>17</v>
      </c>
      <c r="M2414" s="128" t="s">
        <v>357</v>
      </c>
      <c r="N2414" s="128" t="s">
        <v>3879</v>
      </c>
      <c r="O2414">
        <v>12</v>
      </c>
      <c r="P2414" s="128" t="s">
        <v>1454</v>
      </c>
      <c r="Q2414">
        <v>1</v>
      </c>
      <c r="R2414" s="128" t="s">
        <v>28</v>
      </c>
      <c r="S2414">
        <v>8</v>
      </c>
      <c r="T2414" s="128" t="s">
        <v>36</v>
      </c>
      <c r="U2414">
        <v>47.34</v>
      </c>
      <c r="V2414">
        <v>25.82</v>
      </c>
    </row>
    <row r="2415" spans="1:22" x14ac:dyDescent="0.25">
      <c r="A2415" s="128" t="s">
        <v>3127</v>
      </c>
      <c r="B2415">
        <v>12</v>
      </c>
      <c r="C2415">
        <v>6</v>
      </c>
      <c r="D2415">
        <v>14</v>
      </c>
      <c r="E2415" s="128" t="s">
        <v>2453</v>
      </c>
      <c r="F2415" s="128" t="s">
        <v>24</v>
      </c>
      <c r="G2415">
        <v>707</v>
      </c>
      <c r="H2415" s="128" t="s">
        <v>3128</v>
      </c>
      <c r="I2415">
        <v>89</v>
      </c>
      <c r="J2415" s="128" t="s">
        <v>179</v>
      </c>
      <c r="K2415">
        <v>12</v>
      </c>
      <c r="L2415">
        <v>17</v>
      </c>
      <c r="M2415" s="128" t="s">
        <v>357</v>
      </c>
      <c r="N2415" s="128" t="s">
        <v>3879</v>
      </c>
      <c r="O2415">
        <v>12</v>
      </c>
      <c r="P2415" s="128" t="s">
        <v>1454</v>
      </c>
      <c r="Q2415">
        <v>1</v>
      </c>
      <c r="R2415" s="128" t="s">
        <v>28</v>
      </c>
      <c r="S2415">
        <v>3</v>
      </c>
      <c r="T2415" s="128" t="s">
        <v>31</v>
      </c>
      <c r="U2415">
        <v>3.28</v>
      </c>
      <c r="V2415">
        <v>2.76</v>
      </c>
    </row>
    <row r="2416" spans="1:22" x14ac:dyDescent="0.25">
      <c r="A2416" s="128" t="s">
        <v>3129</v>
      </c>
      <c r="B2416">
        <v>12</v>
      </c>
      <c r="C2416">
        <v>6</v>
      </c>
      <c r="D2416">
        <v>14</v>
      </c>
      <c r="E2416" s="128" t="s">
        <v>2453</v>
      </c>
      <c r="F2416" s="128" t="s">
        <v>24</v>
      </c>
      <c r="G2416">
        <v>707</v>
      </c>
      <c r="H2416" s="128" t="s">
        <v>3128</v>
      </c>
      <c r="I2416">
        <v>89</v>
      </c>
      <c r="J2416" s="128" t="s">
        <v>179</v>
      </c>
      <c r="K2416">
        <v>12</v>
      </c>
      <c r="L2416">
        <v>17</v>
      </c>
      <c r="M2416" s="128" t="s">
        <v>357</v>
      </c>
      <c r="N2416" s="128" t="s">
        <v>3879</v>
      </c>
      <c r="O2416">
        <v>12</v>
      </c>
      <c r="P2416" s="128" t="s">
        <v>1454</v>
      </c>
      <c r="Q2416">
        <v>1</v>
      </c>
      <c r="R2416" s="128" t="s">
        <v>28</v>
      </c>
      <c r="S2416">
        <v>4</v>
      </c>
      <c r="T2416" s="128" t="s">
        <v>32</v>
      </c>
      <c r="U2416">
        <v>5.7</v>
      </c>
      <c r="V2416">
        <v>4.75</v>
      </c>
    </row>
    <row r="2417" spans="1:22" x14ac:dyDescent="0.25">
      <c r="A2417" s="128" t="s">
        <v>3130</v>
      </c>
      <c r="B2417">
        <v>12</v>
      </c>
      <c r="C2417">
        <v>6</v>
      </c>
      <c r="D2417">
        <v>14</v>
      </c>
      <c r="E2417" s="128" t="s">
        <v>2453</v>
      </c>
      <c r="F2417" s="128" t="s">
        <v>24</v>
      </c>
      <c r="G2417">
        <v>707</v>
      </c>
      <c r="H2417" s="128" t="s">
        <v>3128</v>
      </c>
      <c r="I2417">
        <v>89</v>
      </c>
      <c r="J2417" s="128" t="s">
        <v>179</v>
      </c>
      <c r="K2417">
        <v>12</v>
      </c>
      <c r="L2417">
        <v>17</v>
      </c>
      <c r="M2417" s="128" t="s">
        <v>357</v>
      </c>
      <c r="N2417" s="128" t="s">
        <v>3879</v>
      </c>
      <c r="O2417">
        <v>12</v>
      </c>
      <c r="P2417" s="128" t="s">
        <v>1454</v>
      </c>
      <c r="Q2417">
        <v>1</v>
      </c>
      <c r="R2417" s="128" t="s">
        <v>28</v>
      </c>
      <c r="S2417">
        <v>6</v>
      </c>
      <c r="T2417" s="128" t="s">
        <v>34</v>
      </c>
      <c r="U2417">
        <v>2.62</v>
      </c>
      <c r="V2417">
        <v>2.83</v>
      </c>
    </row>
    <row r="2418" spans="1:22" x14ac:dyDescent="0.25">
      <c r="A2418" s="128" t="s">
        <v>3131</v>
      </c>
      <c r="B2418">
        <v>12</v>
      </c>
      <c r="C2418">
        <v>6</v>
      </c>
      <c r="D2418">
        <v>14</v>
      </c>
      <c r="E2418" s="128" t="s">
        <v>2453</v>
      </c>
      <c r="F2418" s="128" t="s">
        <v>24</v>
      </c>
      <c r="G2418">
        <v>707</v>
      </c>
      <c r="H2418" s="128" t="s">
        <v>3128</v>
      </c>
      <c r="I2418">
        <v>89</v>
      </c>
      <c r="J2418" s="128" t="s">
        <v>179</v>
      </c>
      <c r="K2418">
        <v>12</v>
      </c>
      <c r="L2418">
        <v>17</v>
      </c>
      <c r="M2418" s="128" t="s">
        <v>357</v>
      </c>
      <c r="N2418" s="128" t="s">
        <v>3879</v>
      </c>
      <c r="O2418">
        <v>12</v>
      </c>
      <c r="P2418" s="128" t="s">
        <v>1454</v>
      </c>
      <c r="Q2418">
        <v>1</v>
      </c>
      <c r="R2418" s="128" t="s">
        <v>28</v>
      </c>
      <c r="S2418">
        <v>2</v>
      </c>
      <c r="T2418" s="128" t="s">
        <v>30</v>
      </c>
      <c r="U2418">
        <v>6.34</v>
      </c>
      <c r="V2418">
        <v>4.58</v>
      </c>
    </row>
    <row r="2419" spans="1:22" x14ac:dyDescent="0.25">
      <c r="A2419" s="128" t="s">
        <v>3132</v>
      </c>
      <c r="B2419">
        <v>12</v>
      </c>
      <c r="C2419">
        <v>6</v>
      </c>
      <c r="D2419">
        <v>14</v>
      </c>
      <c r="E2419" s="128" t="s">
        <v>2453</v>
      </c>
      <c r="F2419" s="128" t="s">
        <v>24</v>
      </c>
      <c r="G2419">
        <v>707</v>
      </c>
      <c r="H2419" s="128" t="s">
        <v>3128</v>
      </c>
      <c r="I2419">
        <v>89</v>
      </c>
      <c r="J2419" s="128" t="s">
        <v>179</v>
      </c>
      <c r="K2419">
        <v>12</v>
      </c>
      <c r="L2419">
        <v>17</v>
      </c>
      <c r="M2419" s="128" t="s">
        <v>357</v>
      </c>
      <c r="N2419" s="128" t="s">
        <v>3879</v>
      </c>
      <c r="O2419">
        <v>12</v>
      </c>
      <c r="P2419" s="128" t="s">
        <v>1454</v>
      </c>
      <c r="Q2419">
        <v>1</v>
      </c>
      <c r="R2419" s="128" t="s">
        <v>28</v>
      </c>
      <c r="S2419">
        <v>5</v>
      </c>
      <c r="T2419" s="128" t="s">
        <v>33</v>
      </c>
      <c r="U2419">
        <v>1.43</v>
      </c>
      <c r="V2419">
        <v>1.84</v>
      </c>
    </row>
    <row r="2420" spans="1:22" x14ac:dyDescent="0.25">
      <c r="A2420" s="128" t="s">
        <v>3133</v>
      </c>
      <c r="B2420">
        <v>12</v>
      </c>
      <c r="C2420">
        <v>6</v>
      </c>
      <c r="D2420">
        <v>14</v>
      </c>
      <c r="E2420" s="128" t="s">
        <v>2453</v>
      </c>
      <c r="F2420" s="128" t="s">
        <v>24</v>
      </c>
      <c r="G2420">
        <v>707</v>
      </c>
      <c r="H2420" s="128" t="s">
        <v>3128</v>
      </c>
      <c r="I2420">
        <v>89</v>
      </c>
      <c r="J2420" s="128" t="s">
        <v>179</v>
      </c>
      <c r="K2420">
        <v>12</v>
      </c>
      <c r="L2420">
        <v>17</v>
      </c>
      <c r="M2420" s="128" t="s">
        <v>357</v>
      </c>
      <c r="N2420" s="128" t="s">
        <v>3879</v>
      </c>
      <c r="O2420">
        <v>12</v>
      </c>
      <c r="P2420" s="128" t="s">
        <v>1454</v>
      </c>
      <c r="Q2420">
        <v>1</v>
      </c>
      <c r="R2420" s="128" t="s">
        <v>28</v>
      </c>
      <c r="S2420">
        <v>1</v>
      </c>
      <c r="T2420" s="128" t="s">
        <v>29</v>
      </c>
      <c r="U2420">
        <v>6.58</v>
      </c>
      <c r="V2420">
        <v>4.84</v>
      </c>
    </row>
    <row r="2421" spans="1:22" x14ac:dyDescent="0.25">
      <c r="A2421" s="128" t="s">
        <v>3134</v>
      </c>
      <c r="B2421">
        <v>12</v>
      </c>
      <c r="C2421">
        <v>6</v>
      </c>
      <c r="D2421">
        <v>14</v>
      </c>
      <c r="E2421" s="128" t="s">
        <v>2453</v>
      </c>
      <c r="F2421" s="128" t="s">
        <v>24</v>
      </c>
      <c r="G2421">
        <v>707</v>
      </c>
      <c r="H2421" s="128" t="s">
        <v>3128</v>
      </c>
      <c r="I2421">
        <v>89</v>
      </c>
      <c r="J2421" s="128" t="s">
        <v>179</v>
      </c>
      <c r="K2421">
        <v>12</v>
      </c>
      <c r="L2421">
        <v>17</v>
      </c>
      <c r="M2421" s="128" t="s">
        <v>357</v>
      </c>
      <c r="N2421" s="128" t="s">
        <v>3879</v>
      </c>
      <c r="O2421">
        <v>12</v>
      </c>
      <c r="P2421" s="128" t="s">
        <v>1454</v>
      </c>
      <c r="Q2421">
        <v>1</v>
      </c>
      <c r="R2421" s="128" t="s">
        <v>28</v>
      </c>
      <c r="S2421">
        <v>7</v>
      </c>
      <c r="T2421" s="128" t="s">
        <v>35</v>
      </c>
      <c r="U2421">
        <v>20.25</v>
      </c>
      <c r="V2421">
        <v>14.53</v>
      </c>
    </row>
    <row r="2422" spans="1:22" x14ac:dyDescent="0.25">
      <c r="A2422" s="128" t="s">
        <v>3135</v>
      </c>
      <c r="B2422">
        <v>12</v>
      </c>
      <c r="C2422">
        <v>6</v>
      </c>
      <c r="D2422">
        <v>14</v>
      </c>
      <c r="E2422" s="128" t="s">
        <v>2453</v>
      </c>
      <c r="F2422" s="128" t="s">
        <v>24</v>
      </c>
      <c r="G2422">
        <v>707</v>
      </c>
      <c r="H2422" s="128" t="s">
        <v>3128</v>
      </c>
      <c r="I2422">
        <v>89</v>
      </c>
      <c r="J2422" s="128" t="s">
        <v>179</v>
      </c>
      <c r="K2422">
        <v>12</v>
      </c>
      <c r="L2422">
        <v>17</v>
      </c>
      <c r="M2422" s="128" t="s">
        <v>357</v>
      </c>
      <c r="N2422" s="128" t="s">
        <v>3879</v>
      </c>
      <c r="O2422">
        <v>12</v>
      </c>
      <c r="P2422" s="128" t="s">
        <v>1454</v>
      </c>
      <c r="Q2422">
        <v>1</v>
      </c>
      <c r="R2422" s="128" t="s">
        <v>28</v>
      </c>
      <c r="S2422">
        <v>8</v>
      </c>
      <c r="T2422" s="128" t="s">
        <v>36</v>
      </c>
      <c r="U2422">
        <v>25.94</v>
      </c>
      <c r="V2422">
        <v>17.97</v>
      </c>
    </row>
    <row r="2423" spans="1:22" x14ac:dyDescent="0.25">
      <c r="A2423" s="128" t="s">
        <v>3136</v>
      </c>
      <c r="B2423">
        <v>13</v>
      </c>
      <c r="C2423">
        <v>7</v>
      </c>
      <c r="D2423">
        <v>14</v>
      </c>
      <c r="E2423" s="128" t="s">
        <v>2453</v>
      </c>
      <c r="F2423" s="128" t="s">
        <v>24</v>
      </c>
      <c r="G2423">
        <v>708</v>
      </c>
      <c r="H2423" s="128" t="s">
        <v>3119</v>
      </c>
      <c r="I2423">
        <v>102</v>
      </c>
      <c r="J2423" s="128" t="s">
        <v>177</v>
      </c>
      <c r="K2423">
        <v>12</v>
      </c>
      <c r="L2423">
        <v>17</v>
      </c>
      <c r="M2423" s="128" t="s">
        <v>357</v>
      </c>
      <c r="N2423" s="128" t="s">
        <v>3879</v>
      </c>
      <c r="O2423">
        <v>12</v>
      </c>
      <c r="P2423" s="128" t="s">
        <v>1454</v>
      </c>
      <c r="Q2423">
        <v>1</v>
      </c>
      <c r="R2423" s="128" t="s">
        <v>28</v>
      </c>
      <c r="S2423">
        <v>3</v>
      </c>
      <c r="T2423" s="128" t="s">
        <v>31</v>
      </c>
      <c r="U2423">
        <v>6.38</v>
      </c>
      <c r="V2423">
        <v>3.82</v>
      </c>
    </row>
    <row r="2424" spans="1:22" x14ac:dyDescent="0.25">
      <c r="A2424" s="128" t="s">
        <v>3137</v>
      </c>
      <c r="B2424">
        <v>13</v>
      </c>
      <c r="C2424">
        <v>7</v>
      </c>
      <c r="D2424">
        <v>14</v>
      </c>
      <c r="E2424" s="128" t="s">
        <v>2453</v>
      </c>
      <c r="F2424" s="128" t="s">
        <v>24</v>
      </c>
      <c r="G2424">
        <v>708</v>
      </c>
      <c r="H2424" s="128" t="s">
        <v>3119</v>
      </c>
      <c r="I2424">
        <v>102</v>
      </c>
      <c r="J2424" s="128" t="s">
        <v>177</v>
      </c>
      <c r="K2424">
        <v>12</v>
      </c>
      <c r="L2424">
        <v>17</v>
      </c>
      <c r="M2424" s="128" t="s">
        <v>357</v>
      </c>
      <c r="N2424" s="128" t="s">
        <v>3879</v>
      </c>
      <c r="O2424">
        <v>12</v>
      </c>
      <c r="P2424" s="128" t="s">
        <v>1454</v>
      </c>
      <c r="Q2424">
        <v>1</v>
      </c>
      <c r="R2424" s="128" t="s">
        <v>28</v>
      </c>
      <c r="S2424">
        <v>4</v>
      </c>
      <c r="T2424" s="128" t="s">
        <v>32</v>
      </c>
      <c r="U2424">
        <v>9.07</v>
      </c>
      <c r="V2424">
        <v>6.23</v>
      </c>
    </row>
    <row r="2425" spans="1:22" x14ac:dyDescent="0.25">
      <c r="A2425" s="128" t="s">
        <v>3138</v>
      </c>
      <c r="B2425">
        <v>13</v>
      </c>
      <c r="C2425">
        <v>7</v>
      </c>
      <c r="D2425">
        <v>14</v>
      </c>
      <c r="E2425" s="128" t="s">
        <v>2453</v>
      </c>
      <c r="F2425" s="128" t="s">
        <v>24</v>
      </c>
      <c r="G2425">
        <v>708</v>
      </c>
      <c r="H2425" s="128" t="s">
        <v>3119</v>
      </c>
      <c r="I2425">
        <v>102</v>
      </c>
      <c r="J2425" s="128" t="s">
        <v>177</v>
      </c>
      <c r="K2425">
        <v>12</v>
      </c>
      <c r="L2425">
        <v>17</v>
      </c>
      <c r="M2425" s="128" t="s">
        <v>357</v>
      </c>
      <c r="N2425" s="128" t="s">
        <v>3879</v>
      </c>
      <c r="O2425">
        <v>12</v>
      </c>
      <c r="P2425" s="128" t="s">
        <v>1454</v>
      </c>
      <c r="Q2425">
        <v>1</v>
      </c>
      <c r="R2425" s="128" t="s">
        <v>28</v>
      </c>
      <c r="S2425">
        <v>6</v>
      </c>
      <c r="T2425" s="128" t="s">
        <v>34</v>
      </c>
      <c r="U2425">
        <v>4.5199999999999996</v>
      </c>
      <c r="V2425">
        <v>3.5</v>
      </c>
    </row>
    <row r="2426" spans="1:22" x14ac:dyDescent="0.25">
      <c r="A2426" s="128" t="s">
        <v>3139</v>
      </c>
      <c r="B2426">
        <v>13</v>
      </c>
      <c r="C2426">
        <v>7</v>
      </c>
      <c r="D2426">
        <v>14</v>
      </c>
      <c r="E2426" s="128" t="s">
        <v>2453</v>
      </c>
      <c r="F2426" s="128" t="s">
        <v>24</v>
      </c>
      <c r="G2426">
        <v>708</v>
      </c>
      <c r="H2426" s="128" t="s">
        <v>3119</v>
      </c>
      <c r="I2426">
        <v>102</v>
      </c>
      <c r="J2426" s="128" t="s">
        <v>177</v>
      </c>
      <c r="K2426">
        <v>12</v>
      </c>
      <c r="L2426">
        <v>17</v>
      </c>
      <c r="M2426" s="128" t="s">
        <v>357</v>
      </c>
      <c r="N2426" s="128" t="s">
        <v>3879</v>
      </c>
      <c r="O2426">
        <v>12</v>
      </c>
      <c r="P2426" s="128" t="s">
        <v>1454</v>
      </c>
      <c r="Q2426">
        <v>1</v>
      </c>
      <c r="R2426" s="128" t="s">
        <v>28</v>
      </c>
      <c r="S2426">
        <v>2</v>
      </c>
      <c r="T2426" s="128" t="s">
        <v>30</v>
      </c>
      <c r="U2426">
        <v>12.05</v>
      </c>
      <c r="V2426">
        <v>6.39</v>
      </c>
    </row>
    <row r="2427" spans="1:22" x14ac:dyDescent="0.25">
      <c r="A2427" s="128" t="s">
        <v>3140</v>
      </c>
      <c r="B2427">
        <v>13</v>
      </c>
      <c r="C2427">
        <v>7</v>
      </c>
      <c r="D2427">
        <v>14</v>
      </c>
      <c r="E2427" s="128" t="s">
        <v>2453</v>
      </c>
      <c r="F2427" s="128" t="s">
        <v>24</v>
      </c>
      <c r="G2427">
        <v>708</v>
      </c>
      <c r="H2427" s="128" t="s">
        <v>3119</v>
      </c>
      <c r="I2427">
        <v>102</v>
      </c>
      <c r="J2427" s="128" t="s">
        <v>177</v>
      </c>
      <c r="K2427">
        <v>12</v>
      </c>
      <c r="L2427">
        <v>17</v>
      </c>
      <c r="M2427" s="128" t="s">
        <v>357</v>
      </c>
      <c r="N2427" s="128" t="s">
        <v>3879</v>
      </c>
      <c r="O2427">
        <v>12</v>
      </c>
      <c r="P2427" s="128" t="s">
        <v>1454</v>
      </c>
      <c r="Q2427">
        <v>1</v>
      </c>
      <c r="R2427" s="128" t="s">
        <v>28</v>
      </c>
      <c r="S2427">
        <v>5</v>
      </c>
      <c r="T2427" s="128" t="s">
        <v>33</v>
      </c>
      <c r="U2427">
        <v>3.53</v>
      </c>
      <c r="V2427">
        <v>3.25</v>
      </c>
    </row>
    <row r="2428" spans="1:22" x14ac:dyDescent="0.25">
      <c r="A2428" s="128" t="s">
        <v>3141</v>
      </c>
      <c r="B2428">
        <v>13</v>
      </c>
      <c r="C2428">
        <v>7</v>
      </c>
      <c r="D2428">
        <v>14</v>
      </c>
      <c r="E2428" s="128" t="s">
        <v>2453</v>
      </c>
      <c r="F2428" s="128" t="s">
        <v>24</v>
      </c>
      <c r="G2428">
        <v>708</v>
      </c>
      <c r="H2428" s="128" t="s">
        <v>3119</v>
      </c>
      <c r="I2428">
        <v>102</v>
      </c>
      <c r="J2428" s="128" t="s">
        <v>177</v>
      </c>
      <c r="K2428">
        <v>12</v>
      </c>
      <c r="L2428">
        <v>17</v>
      </c>
      <c r="M2428" s="128" t="s">
        <v>357</v>
      </c>
      <c r="N2428" s="128" t="s">
        <v>3879</v>
      </c>
      <c r="O2428">
        <v>12</v>
      </c>
      <c r="P2428" s="128" t="s">
        <v>1454</v>
      </c>
      <c r="Q2428">
        <v>1</v>
      </c>
      <c r="R2428" s="128" t="s">
        <v>28</v>
      </c>
      <c r="S2428">
        <v>1</v>
      </c>
      <c r="T2428" s="128" t="s">
        <v>29</v>
      </c>
      <c r="U2428">
        <v>12.05</v>
      </c>
      <c r="V2428">
        <v>6.39</v>
      </c>
    </row>
    <row r="2429" spans="1:22" x14ac:dyDescent="0.25">
      <c r="A2429" s="128" t="s">
        <v>3142</v>
      </c>
      <c r="B2429">
        <v>13</v>
      </c>
      <c r="C2429">
        <v>7</v>
      </c>
      <c r="D2429">
        <v>14</v>
      </c>
      <c r="E2429" s="128" t="s">
        <v>2453</v>
      </c>
      <c r="F2429" s="128" t="s">
        <v>24</v>
      </c>
      <c r="G2429">
        <v>708</v>
      </c>
      <c r="H2429" s="128" t="s">
        <v>3119</v>
      </c>
      <c r="I2429">
        <v>102</v>
      </c>
      <c r="J2429" s="128" t="s">
        <v>177</v>
      </c>
      <c r="K2429">
        <v>12</v>
      </c>
      <c r="L2429">
        <v>17</v>
      </c>
      <c r="M2429" s="128" t="s">
        <v>357</v>
      </c>
      <c r="N2429" s="128" t="s">
        <v>3879</v>
      </c>
      <c r="O2429">
        <v>12</v>
      </c>
      <c r="P2429" s="128" t="s">
        <v>1454</v>
      </c>
      <c r="Q2429">
        <v>1</v>
      </c>
      <c r="R2429" s="128" t="s">
        <v>28</v>
      </c>
      <c r="S2429">
        <v>7</v>
      </c>
      <c r="T2429" s="128" t="s">
        <v>35</v>
      </c>
      <c r="U2429">
        <v>38.53</v>
      </c>
      <c r="V2429">
        <v>21.01</v>
      </c>
    </row>
    <row r="2430" spans="1:22" x14ac:dyDescent="0.25">
      <c r="A2430" s="128" t="s">
        <v>3143</v>
      </c>
      <c r="B2430">
        <v>13</v>
      </c>
      <c r="C2430">
        <v>7</v>
      </c>
      <c r="D2430">
        <v>14</v>
      </c>
      <c r="E2430" s="128" t="s">
        <v>2453</v>
      </c>
      <c r="F2430" s="128" t="s">
        <v>24</v>
      </c>
      <c r="G2430">
        <v>708</v>
      </c>
      <c r="H2430" s="128" t="s">
        <v>3119</v>
      </c>
      <c r="I2430">
        <v>102</v>
      </c>
      <c r="J2430" s="128" t="s">
        <v>177</v>
      </c>
      <c r="K2430">
        <v>12</v>
      </c>
      <c r="L2430">
        <v>17</v>
      </c>
      <c r="M2430" s="128" t="s">
        <v>357</v>
      </c>
      <c r="N2430" s="128" t="s">
        <v>3879</v>
      </c>
      <c r="O2430">
        <v>12</v>
      </c>
      <c r="P2430" s="128" t="s">
        <v>1454</v>
      </c>
      <c r="Q2430">
        <v>1</v>
      </c>
      <c r="R2430" s="128" t="s">
        <v>28</v>
      </c>
      <c r="S2430">
        <v>8</v>
      </c>
      <c r="T2430" s="128" t="s">
        <v>36</v>
      </c>
      <c r="U2430">
        <v>47.34</v>
      </c>
      <c r="V2430">
        <v>25.82</v>
      </c>
    </row>
    <row r="2431" spans="1:22" x14ac:dyDescent="0.25">
      <c r="A2431" s="128" t="s">
        <v>3144</v>
      </c>
      <c r="B2431">
        <v>13</v>
      </c>
      <c r="C2431">
        <v>7</v>
      </c>
      <c r="D2431">
        <v>14</v>
      </c>
      <c r="E2431" s="128" t="s">
        <v>2453</v>
      </c>
      <c r="F2431" s="128" t="s">
        <v>24</v>
      </c>
      <c r="G2431">
        <v>707</v>
      </c>
      <c r="H2431" s="128" t="s">
        <v>3128</v>
      </c>
      <c r="I2431">
        <v>89</v>
      </c>
      <c r="J2431" s="128" t="s">
        <v>179</v>
      </c>
      <c r="K2431">
        <v>12</v>
      </c>
      <c r="L2431">
        <v>17</v>
      </c>
      <c r="M2431" s="128" t="s">
        <v>357</v>
      </c>
      <c r="N2431" s="128" t="s">
        <v>3879</v>
      </c>
      <c r="O2431">
        <v>12</v>
      </c>
      <c r="P2431" s="128" t="s">
        <v>1454</v>
      </c>
      <c r="Q2431">
        <v>1</v>
      </c>
      <c r="R2431" s="128" t="s">
        <v>28</v>
      </c>
      <c r="S2431">
        <v>3</v>
      </c>
      <c r="T2431" s="128" t="s">
        <v>31</v>
      </c>
      <c r="U2431">
        <v>3.28</v>
      </c>
      <c r="V2431">
        <v>2.76</v>
      </c>
    </row>
    <row r="2432" spans="1:22" x14ac:dyDescent="0.25">
      <c r="A2432" s="128" t="s">
        <v>3145</v>
      </c>
      <c r="B2432">
        <v>13</v>
      </c>
      <c r="C2432">
        <v>7</v>
      </c>
      <c r="D2432">
        <v>14</v>
      </c>
      <c r="E2432" s="128" t="s">
        <v>2453</v>
      </c>
      <c r="F2432" s="128" t="s">
        <v>24</v>
      </c>
      <c r="G2432">
        <v>707</v>
      </c>
      <c r="H2432" s="128" t="s">
        <v>3128</v>
      </c>
      <c r="I2432">
        <v>89</v>
      </c>
      <c r="J2432" s="128" t="s">
        <v>179</v>
      </c>
      <c r="K2432">
        <v>12</v>
      </c>
      <c r="L2432">
        <v>17</v>
      </c>
      <c r="M2432" s="128" t="s">
        <v>357</v>
      </c>
      <c r="N2432" s="128" t="s">
        <v>3879</v>
      </c>
      <c r="O2432">
        <v>12</v>
      </c>
      <c r="P2432" s="128" t="s">
        <v>1454</v>
      </c>
      <c r="Q2432">
        <v>1</v>
      </c>
      <c r="R2432" s="128" t="s">
        <v>28</v>
      </c>
      <c r="S2432">
        <v>4</v>
      </c>
      <c r="T2432" s="128" t="s">
        <v>32</v>
      </c>
      <c r="U2432">
        <v>5.7</v>
      </c>
      <c r="V2432">
        <v>4.75</v>
      </c>
    </row>
    <row r="2433" spans="1:22" x14ac:dyDescent="0.25">
      <c r="A2433" s="128" t="s">
        <v>3146</v>
      </c>
      <c r="B2433">
        <v>13</v>
      </c>
      <c r="C2433">
        <v>7</v>
      </c>
      <c r="D2433">
        <v>14</v>
      </c>
      <c r="E2433" s="128" t="s">
        <v>2453</v>
      </c>
      <c r="F2433" s="128" t="s">
        <v>24</v>
      </c>
      <c r="G2433">
        <v>707</v>
      </c>
      <c r="H2433" s="128" t="s">
        <v>3128</v>
      </c>
      <c r="I2433">
        <v>89</v>
      </c>
      <c r="J2433" s="128" t="s">
        <v>179</v>
      </c>
      <c r="K2433">
        <v>12</v>
      </c>
      <c r="L2433">
        <v>17</v>
      </c>
      <c r="M2433" s="128" t="s">
        <v>357</v>
      </c>
      <c r="N2433" s="128" t="s">
        <v>3879</v>
      </c>
      <c r="O2433">
        <v>12</v>
      </c>
      <c r="P2433" s="128" t="s">
        <v>1454</v>
      </c>
      <c r="Q2433">
        <v>1</v>
      </c>
      <c r="R2433" s="128" t="s">
        <v>28</v>
      </c>
      <c r="S2433">
        <v>6</v>
      </c>
      <c r="T2433" s="128" t="s">
        <v>34</v>
      </c>
      <c r="U2433">
        <v>2.62</v>
      </c>
      <c r="V2433">
        <v>2.83</v>
      </c>
    </row>
    <row r="2434" spans="1:22" x14ac:dyDescent="0.25">
      <c r="A2434" s="128" t="s">
        <v>3147</v>
      </c>
      <c r="B2434">
        <v>13</v>
      </c>
      <c r="C2434">
        <v>7</v>
      </c>
      <c r="D2434">
        <v>14</v>
      </c>
      <c r="E2434" s="128" t="s">
        <v>2453</v>
      </c>
      <c r="F2434" s="128" t="s">
        <v>24</v>
      </c>
      <c r="G2434">
        <v>707</v>
      </c>
      <c r="H2434" s="128" t="s">
        <v>3128</v>
      </c>
      <c r="I2434">
        <v>89</v>
      </c>
      <c r="J2434" s="128" t="s">
        <v>179</v>
      </c>
      <c r="K2434">
        <v>12</v>
      </c>
      <c r="L2434">
        <v>17</v>
      </c>
      <c r="M2434" s="128" t="s">
        <v>357</v>
      </c>
      <c r="N2434" s="128" t="s">
        <v>3879</v>
      </c>
      <c r="O2434">
        <v>12</v>
      </c>
      <c r="P2434" s="128" t="s">
        <v>1454</v>
      </c>
      <c r="Q2434">
        <v>1</v>
      </c>
      <c r="R2434" s="128" t="s">
        <v>28</v>
      </c>
      <c r="S2434">
        <v>2</v>
      </c>
      <c r="T2434" s="128" t="s">
        <v>30</v>
      </c>
      <c r="U2434">
        <v>6.34</v>
      </c>
      <c r="V2434">
        <v>4.58</v>
      </c>
    </row>
    <row r="2435" spans="1:22" x14ac:dyDescent="0.25">
      <c r="A2435" s="128" t="s">
        <v>3148</v>
      </c>
      <c r="B2435">
        <v>13</v>
      </c>
      <c r="C2435">
        <v>7</v>
      </c>
      <c r="D2435">
        <v>14</v>
      </c>
      <c r="E2435" s="128" t="s">
        <v>2453</v>
      </c>
      <c r="F2435" s="128" t="s">
        <v>24</v>
      </c>
      <c r="G2435">
        <v>707</v>
      </c>
      <c r="H2435" s="128" t="s">
        <v>3128</v>
      </c>
      <c r="I2435">
        <v>89</v>
      </c>
      <c r="J2435" s="128" t="s">
        <v>179</v>
      </c>
      <c r="K2435">
        <v>12</v>
      </c>
      <c r="L2435">
        <v>17</v>
      </c>
      <c r="M2435" s="128" t="s">
        <v>357</v>
      </c>
      <c r="N2435" s="128" t="s">
        <v>3879</v>
      </c>
      <c r="O2435">
        <v>12</v>
      </c>
      <c r="P2435" s="128" t="s">
        <v>1454</v>
      </c>
      <c r="Q2435">
        <v>1</v>
      </c>
      <c r="R2435" s="128" t="s">
        <v>28</v>
      </c>
      <c r="S2435">
        <v>5</v>
      </c>
      <c r="T2435" s="128" t="s">
        <v>33</v>
      </c>
      <c r="U2435">
        <v>1.43</v>
      </c>
      <c r="V2435">
        <v>1.84</v>
      </c>
    </row>
    <row r="2436" spans="1:22" x14ac:dyDescent="0.25">
      <c r="A2436" s="128" t="s">
        <v>3149</v>
      </c>
      <c r="B2436">
        <v>13</v>
      </c>
      <c r="C2436">
        <v>7</v>
      </c>
      <c r="D2436">
        <v>14</v>
      </c>
      <c r="E2436" s="128" t="s">
        <v>2453</v>
      </c>
      <c r="F2436" s="128" t="s">
        <v>24</v>
      </c>
      <c r="G2436">
        <v>707</v>
      </c>
      <c r="H2436" s="128" t="s">
        <v>3128</v>
      </c>
      <c r="I2436">
        <v>89</v>
      </c>
      <c r="J2436" s="128" t="s">
        <v>179</v>
      </c>
      <c r="K2436">
        <v>12</v>
      </c>
      <c r="L2436">
        <v>17</v>
      </c>
      <c r="M2436" s="128" t="s">
        <v>357</v>
      </c>
      <c r="N2436" s="128" t="s">
        <v>3879</v>
      </c>
      <c r="O2436">
        <v>12</v>
      </c>
      <c r="P2436" s="128" t="s">
        <v>1454</v>
      </c>
      <c r="Q2436">
        <v>1</v>
      </c>
      <c r="R2436" s="128" t="s">
        <v>28</v>
      </c>
      <c r="S2436">
        <v>1</v>
      </c>
      <c r="T2436" s="128" t="s">
        <v>29</v>
      </c>
      <c r="U2436">
        <v>6.58</v>
      </c>
      <c r="V2436">
        <v>4.84</v>
      </c>
    </row>
    <row r="2437" spans="1:22" x14ac:dyDescent="0.25">
      <c r="A2437" s="128" t="s">
        <v>3150</v>
      </c>
      <c r="B2437">
        <v>13</v>
      </c>
      <c r="C2437">
        <v>7</v>
      </c>
      <c r="D2437">
        <v>14</v>
      </c>
      <c r="E2437" s="128" t="s">
        <v>2453</v>
      </c>
      <c r="F2437" s="128" t="s">
        <v>24</v>
      </c>
      <c r="G2437">
        <v>707</v>
      </c>
      <c r="H2437" s="128" t="s">
        <v>3128</v>
      </c>
      <c r="I2437">
        <v>89</v>
      </c>
      <c r="J2437" s="128" t="s">
        <v>179</v>
      </c>
      <c r="K2437">
        <v>12</v>
      </c>
      <c r="L2437">
        <v>17</v>
      </c>
      <c r="M2437" s="128" t="s">
        <v>357</v>
      </c>
      <c r="N2437" s="128" t="s">
        <v>3879</v>
      </c>
      <c r="O2437">
        <v>12</v>
      </c>
      <c r="P2437" s="128" t="s">
        <v>1454</v>
      </c>
      <c r="Q2437">
        <v>1</v>
      </c>
      <c r="R2437" s="128" t="s">
        <v>28</v>
      </c>
      <c r="S2437">
        <v>7</v>
      </c>
      <c r="T2437" s="128" t="s">
        <v>35</v>
      </c>
      <c r="U2437">
        <v>20.25</v>
      </c>
      <c r="V2437">
        <v>14.53</v>
      </c>
    </row>
    <row r="2438" spans="1:22" x14ac:dyDescent="0.25">
      <c r="A2438" s="128" t="s">
        <v>3151</v>
      </c>
      <c r="B2438">
        <v>13</v>
      </c>
      <c r="C2438">
        <v>7</v>
      </c>
      <c r="D2438">
        <v>14</v>
      </c>
      <c r="E2438" s="128" t="s">
        <v>2453</v>
      </c>
      <c r="F2438" s="128" t="s">
        <v>24</v>
      </c>
      <c r="G2438">
        <v>707</v>
      </c>
      <c r="H2438" s="128" t="s">
        <v>3128</v>
      </c>
      <c r="I2438">
        <v>89</v>
      </c>
      <c r="J2438" s="128" t="s">
        <v>179</v>
      </c>
      <c r="K2438">
        <v>12</v>
      </c>
      <c r="L2438">
        <v>17</v>
      </c>
      <c r="M2438" s="128" t="s">
        <v>357</v>
      </c>
      <c r="N2438" s="128" t="s">
        <v>3879</v>
      </c>
      <c r="O2438">
        <v>12</v>
      </c>
      <c r="P2438" s="128" t="s">
        <v>1454</v>
      </c>
      <c r="Q2438">
        <v>1</v>
      </c>
      <c r="R2438" s="128" t="s">
        <v>28</v>
      </c>
      <c r="S2438">
        <v>8</v>
      </c>
      <c r="T2438" s="128" t="s">
        <v>36</v>
      </c>
      <c r="U2438">
        <v>25.94</v>
      </c>
      <c r="V2438">
        <v>17.97</v>
      </c>
    </row>
    <row r="2439" spans="1:22" x14ac:dyDescent="0.25">
      <c r="A2439" s="128" t="s">
        <v>3152</v>
      </c>
      <c r="B2439">
        <v>14</v>
      </c>
      <c r="C2439">
        <v>8</v>
      </c>
      <c r="D2439">
        <v>14</v>
      </c>
      <c r="E2439" s="128" t="s">
        <v>2453</v>
      </c>
      <c r="F2439" s="128" t="s">
        <v>24</v>
      </c>
      <c r="G2439">
        <v>708</v>
      </c>
      <c r="H2439" s="128" t="s">
        <v>3119</v>
      </c>
      <c r="I2439">
        <v>102</v>
      </c>
      <c r="J2439" s="128" t="s">
        <v>177</v>
      </c>
      <c r="K2439">
        <v>12</v>
      </c>
      <c r="L2439">
        <v>17</v>
      </c>
      <c r="M2439" s="128" t="s">
        <v>357</v>
      </c>
      <c r="N2439" s="128" t="s">
        <v>3879</v>
      </c>
      <c r="O2439">
        <v>12</v>
      </c>
      <c r="P2439" s="128" t="s">
        <v>1454</v>
      </c>
      <c r="Q2439">
        <v>1</v>
      </c>
      <c r="R2439" s="128" t="s">
        <v>28</v>
      </c>
      <c r="S2439">
        <v>3</v>
      </c>
      <c r="T2439" s="128" t="s">
        <v>31</v>
      </c>
      <c r="U2439">
        <v>6.38</v>
      </c>
      <c r="V2439">
        <v>3.82</v>
      </c>
    </row>
    <row r="2440" spans="1:22" x14ac:dyDescent="0.25">
      <c r="A2440" s="128" t="s">
        <v>3153</v>
      </c>
      <c r="B2440">
        <v>14</v>
      </c>
      <c r="C2440">
        <v>8</v>
      </c>
      <c r="D2440">
        <v>14</v>
      </c>
      <c r="E2440" s="128" t="s">
        <v>2453</v>
      </c>
      <c r="F2440" s="128" t="s">
        <v>24</v>
      </c>
      <c r="G2440">
        <v>708</v>
      </c>
      <c r="H2440" s="128" t="s">
        <v>3119</v>
      </c>
      <c r="I2440">
        <v>102</v>
      </c>
      <c r="J2440" s="128" t="s">
        <v>177</v>
      </c>
      <c r="K2440">
        <v>12</v>
      </c>
      <c r="L2440">
        <v>17</v>
      </c>
      <c r="M2440" s="128" t="s">
        <v>357</v>
      </c>
      <c r="N2440" s="128" t="s">
        <v>3879</v>
      </c>
      <c r="O2440">
        <v>12</v>
      </c>
      <c r="P2440" s="128" t="s">
        <v>1454</v>
      </c>
      <c r="Q2440">
        <v>1</v>
      </c>
      <c r="R2440" s="128" t="s">
        <v>28</v>
      </c>
      <c r="S2440">
        <v>4</v>
      </c>
      <c r="T2440" s="128" t="s">
        <v>32</v>
      </c>
      <c r="U2440">
        <v>9.07</v>
      </c>
      <c r="V2440">
        <v>6.23</v>
      </c>
    </row>
    <row r="2441" spans="1:22" x14ac:dyDescent="0.25">
      <c r="A2441" s="128" t="s">
        <v>3154</v>
      </c>
      <c r="B2441">
        <v>14</v>
      </c>
      <c r="C2441">
        <v>8</v>
      </c>
      <c r="D2441">
        <v>14</v>
      </c>
      <c r="E2441" s="128" t="s">
        <v>2453</v>
      </c>
      <c r="F2441" s="128" t="s">
        <v>24</v>
      </c>
      <c r="G2441">
        <v>708</v>
      </c>
      <c r="H2441" s="128" t="s">
        <v>3119</v>
      </c>
      <c r="I2441">
        <v>102</v>
      </c>
      <c r="J2441" s="128" t="s">
        <v>177</v>
      </c>
      <c r="K2441">
        <v>12</v>
      </c>
      <c r="L2441">
        <v>17</v>
      </c>
      <c r="M2441" s="128" t="s">
        <v>357</v>
      </c>
      <c r="N2441" s="128" t="s">
        <v>3879</v>
      </c>
      <c r="O2441">
        <v>12</v>
      </c>
      <c r="P2441" s="128" t="s">
        <v>1454</v>
      </c>
      <c r="Q2441">
        <v>1</v>
      </c>
      <c r="R2441" s="128" t="s">
        <v>28</v>
      </c>
      <c r="S2441">
        <v>6</v>
      </c>
      <c r="T2441" s="128" t="s">
        <v>34</v>
      </c>
      <c r="U2441">
        <v>4.5199999999999996</v>
      </c>
      <c r="V2441">
        <v>3.5</v>
      </c>
    </row>
    <row r="2442" spans="1:22" x14ac:dyDescent="0.25">
      <c r="A2442" s="128" t="s">
        <v>3155</v>
      </c>
      <c r="B2442">
        <v>14</v>
      </c>
      <c r="C2442">
        <v>8</v>
      </c>
      <c r="D2442">
        <v>14</v>
      </c>
      <c r="E2442" s="128" t="s">
        <v>2453</v>
      </c>
      <c r="F2442" s="128" t="s">
        <v>24</v>
      </c>
      <c r="G2442">
        <v>708</v>
      </c>
      <c r="H2442" s="128" t="s">
        <v>3119</v>
      </c>
      <c r="I2442">
        <v>102</v>
      </c>
      <c r="J2442" s="128" t="s">
        <v>177</v>
      </c>
      <c r="K2442">
        <v>12</v>
      </c>
      <c r="L2442">
        <v>17</v>
      </c>
      <c r="M2442" s="128" t="s">
        <v>357</v>
      </c>
      <c r="N2442" s="128" t="s">
        <v>3879</v>
      </c>
      <c r="O2442">
        <v>12</v>
      </c>
      <c r="P2442" s="128" t="s">
        <v>1454</v>
      </c>
      <c r="Q2442">
        <v>1</v>
      </c>
      <c r="R2442" s="128" t="s">
        <v>28</v>
      </c>
      <c r="S2442">
        <v>2</v>
      </c>
      <c r="T2442" s="128" t="s">
        <v>30</v>
      </c>
      <c r="U2442">
        <v>12.05</v>
      </c>
      <c r="V2442">
        <v>6.39</v>
      </c>
    </row>
    <row r="2443" spans="1:22" x14ac:dyDescent="0.25">
      <c r="A2443" s="128" t="s">
        <v>3156</v>
      </c>
      <c r="B2443">
        <v>14</v>
      </c>
      <c r="C2443">
        <v>8</v>
      </c>
      <c r="D2443">
        <v>14</v>
      </c>
      <c r="E2443" s="128" t="s">
        <v>2453</v>
      </c>
      <c r="F2443" s="128" t="s">
        <v>24</v>
      </c>
      <c r="G2443">
        <v>708</v>
      </c>
      <c r="H2443" s="128" t="s">
        <v>3119</v>
      </c>
      <c r="I2443">
        <v>102</v>
      </c>
      <c r="J2443" s="128" t="s">
        <v>177</v>
      </c>
      <c r="K2443">
        <v>12</v>
      </c>
      <c r="L2443">
        <v>17</v>
      </c>
      <c r="M2443" s="128" t="s">
        <v>357</v>
      </c>
      <c r="N2443" s="128" t="s">
        <v>3879</v>
      </c>
      <c r="O2443">
        <v>12</v>
      </c>
      <c r="P2443" s="128" t="s">
        <v>1454</v>
      </c>
      <c r="Q2443">
        <v>1</v>
      </c>
      <c r="R2443" s="128" t="s">
        <v>28</v>
      </c>
      <c r="S2443">
        <v>5</v>
      </c>
      <c r="T2443" s="128" t="s">
        <v>33</v>
      </c>
      <c r="U2443">
        <v>3.53</v>
      </c>
      <c r="V2443">
        <v>3.25</v>
      </c>
    </row>
    <row r="2444" spans="1:22" x14ac:dyDescent="0.25">
      <c r="A2444" s="128" t="s">
        <v>3157</v>
      </c>
      <c r="B2444">
        <v>14</v>
      </c>
      <c r="C2444">
        <v>8</v>
      </c>
      <c r="D2444">
        <v>14</v>
      </c>
      <c r="E2444" s="128" t="s">
        <v>2453</v>
      </c>
      <c r="F2444" s="128" t="s">
        <v>24</v>
      </c>
      <c r="G2444">
        <v>708</v>
      </c>
      <c r="H2444" s="128" t="s">
        <v>3119</v>
      </c>
      <c r="I2444">
        <v>102</v>
      </c>
      <c r="J2444" s="128" t="s">
        <v>177</v>
      </c>
      <c r="K2444">
        <v>12</v>
      </c>
      <c r="L2444">
        <v>17</v>
      </c>
      <c r="M2444" s="128" t="s">
        <v>357</v>
      </c>
      <c r="N2444" s="128" t="s">
        <v>3879</v>
      </c>
      <c r="O2444">
        <v>12</v>
      </c>
      <c r="P2444" s="128" t="s">
        <v>1454</v>
      </c>
      <c r="Q2444">
        <v>1</v>
      </c>
      <c r="R2444" s="128" t="s">
        <v>28</v>
      </c>
      <c r="S2444">
        <v>1</v>
      </c>
      <c r="T2444" s="128" t="s">
        <v>29</v>
      </c>
      <c r="U2444">
        <v>12.05</v>
      </c>
      <c r="V2444">
        <v>6.39</v>
      </c>
    </row>
    <row r="2445" spans="1:22" x14ac:dyDescent="0.25">
      <c r="A2445" s="128" t="s">
        <v>3158</v>
      </c>
      <c r="B2445">
        <v>14</v>
      </c>
      <c r="C2445">
        <v>8</v>
      </c>
      <c r="D2445">
        <v>14</v>
      </c>
      <c r="E2445" s="128" t="s">
        <v>2453</v>
      </c>
      <c r="F2445" s="128" t="s">
        <v>24</v>
      </c>
      <c r="G2445">
        <v>708</v>
      </c>
      <c r="H2445" s="128" t="s">
        <v>3119</v>
      </c>
      <c r="I2445">
        <v>102</v>
      </c>
      <c r="J2445" s="128" t="s">
        <v>177</v>
      </c>
      <c r="K2445">
        <v>12</v>
      </c>
      <c r="L2445">
        <v>17</v>
      </c>
      <c r="M2445" s="128" t="s">
        <v>357</v>
      </c>
      <c r="N2445" s="128" t="s">
        <v>3879</v>
      </c>
      <c r="O2445">
        <v>12</v>
      </c>
      <c r="P2445" s="128" t="s">
        <v>1454</v>
      </c>
      <c r="Q2445">
        <v>1</v>
      </c>
      <c r="R2445" s="128" t="s">
        <v>28</v>
      </c>
      <c r="S2445">
        <v>7</v>
      </c>
      <c r="T2445" s="128" t="s">
        <v>35</v>
      </c>
      <c r="U2445">
        <v>38.53</v>
      </c>
      <c r="V2445">
        <v>21.01</v>
      </c>
    </row>
    <row r="2446" spans="1:22" x14ac:dyDescent="0.25">
      <c r="A2446" s="128" t="s">
        <v>3159</v>
      </c>
      <c r="B2446">
        <v>14</v>
      </c>
      <c r="C2446">
        <v>8</v>
      </c>
      <c r="D2446">
        <v>14</v>
      </c>
      <c r="E2446" s="128" t="s">
        <v>2453</v>
      </c>
      <c r="F2446" s="128" t="s">
        <v>24</v>
      </c>
      <c r="G2446">
        <v>708</v>
      </c>
      <c r="H2446" s="128" t="s">
        <v>3119</v>
      </c>
      <c r="I2446">
        <v>102</v>
      </c>
      <c r="J2446" s="128" t="s">
        <v>177</v>
      </c>
      <c r="K2446">
        <v>12</v>
      </c>
      <c r="L2446">
        <v>17</v>
      </c>
      <c r="M2446" s="128" t="s">
        <v>357</v>
      </c>
      <c r="N2446" s="128" t="s">
        <v>3879</v>
      </c>
      <c r="O2446">
        <v>12</v>
      </c>
      <c r="P2446" s="128" t="s">
        <v>1454</v>
      </c>
      <c r="Q2446">
        <v>1</v>
      </c>
      <c r="R2446" s="128" t="s">
        <v>28</v>
      </c>
      <c r="S2446">
        <v>8</v>
      </c>
      <c r="T2446" s="128" t="s">
        <v>36</v>
      </c>
      <c r="U2446">
        <v>47.34</v>
      </c>
      <c r="V2446">
        <v>25.82</v>
      </c>
    </row>
    <row r="2447" spans="1:22" x14ac:dyDescent="0.25">
      <c r="A2447" s="128" t="s">
        <v>3160</v>
      </c>
      <c r="B2447">
        <v>14</v>
      </c>
      <c r="C2447">
        <v>8</v>
      </c>
      <c r="D2447">
        <v>14</v>
      </c>
      <c r="E2447" s="128" t="s">
        <v>2453</v>
      </c>
      <c r="F2447" s="128" t="s">
        <v>24</v>
      </c>
      <c r="G2447">
        <v>707</v>
      </c>
      <c r="H2447" s="128" t="s">
        <v>3128</v>
      </c>
      <c r="I2447">
        <v>89</v>
      </c>
      <c r="J2447" s="128" t="s">
        <v>179</v>
      </c>
      <c r="K2447">
        <v>12</v>
      </c>
      <c r="L2447">
        <v>17</v>
      </c>
      <c r="M2447" s="128" t="s">
        <v>357</v>
      </c>
      <c r="N2447" s="128" t="s">
        <v>3879</v>
      </c>
      <c r="O2447">
        <v>12</v>
      </c>
      <c r="P2447" s="128" t="s">
        <v>1454</v>
      </c>
      <c r="Q2447">
        <v>1</v>
      </c>
      <c r="R2447" s="128" t="s">
        <v>28</v>
      </c>
      <c r="S2447">
        <v>3</v>
      </c>
      <c r="T2447" s="128" t="s">
        <v>31</v>
      </c>
      <c r="U2447">
        <v>3.28</v>
      </c>
      <c r="V2447">
        <v>2.76</v>
      </c>
    </row>
    <row r="2448" spans="1:22" x14ac:dyDescent="0.25">
      <c r="A2448" s="128" t="s">
        <v>3161</v>
      </c>
      <c r="B2448">
        <v>14</v>
      </c>
      <c r="C2448">
        <v>8</v>
      </c>
      <c r="D2448">
        <v>14</v>
      </c>
      <c r="E2448" s="128" t="s">
        <v>2453</v>
      </c>
      <c r="F2448" s="128" t="s">
        <v>24</v>
      </c>
      <c r="G2448">
        <v>707</v>
      </c>
      <c r="H2448" s="128" t="s">
        <v>3128</v>
      </c>
      <c r="I2448">
        <v>89</v>
      </c>
      <c r="J2448" s="128" t="s">
        <v>179</v>
      </c>
      <c r="K2448">
        <v>12</v>
      </c>
      <c r="L2448">
        <v>17</v>
      </c>
      <c r="M2448" s="128" t="s">
        <v>357</v>
      </c>
      <c r="N2448" s="128" t="s">
        <v>3879</v>
      </c>
      <c r="O2448">
        <v>12</v>
      </c>
      <c r="P2448" s="128" t="s">
        <v>1454</v>
      </c>
      <c r="Q2448">
        <v>1</v>
      </c>
      <c r="R2448" s="128" t="s">
        <v>28</v>
      </c>
      <c r="S2448">
        <v>4</v>
      </c>
      <c r="T2448" s="128" t="s">
        <v>32</v>
      </c>
      <c r="U2448">
        <v>5.7</v>
      </c>
      <c r="V2448">
        <v>4.75</v>
      </c>
    </row>
    <row r="2449" spans="1:22" x14ac:dyDescent="0.25">
      <c r="A2449" s="128" t="s">
        <v>3162</v>
      </c>
      <c r="B2449">
        <v>14</v>
      </c>
      <c r="C2449">
        <v>8</v>
      </c>
      <c r="D2449">
        <v>14</v>
      </c>
      <c r="E2449" s="128" t="s">
        <v>2453</v>
      </c>
      <c r="F2449" s="128" t="s">
        <v>24</v>
      </c>
      <c r="G2449">
        <v>707</v>
      </c>
      <c r="H2449" s="128" t="s">
        <v>3128</v>
      </c>
      <c r="I2449">
        <v>89</v>
      </c>
      <c r="J2449" s="128" t="s">
        <v>179</v>
      </c>
      <c r="K2449">
        <v>12</v>
      </c>
      <c r="L2449">
        <v>17</v>
      </c>
      <c r="M2449" s="128" t="s">
        <v>357</v>
      </c>
      <c r="N2449" s="128" t="s">
        <v>3879</v>
      </c>
      <c r="O2449">
        <v>12</v>
      </c>
      <c r="P2449" s="128" t="s">
        <v>1454</v>
      </c>
      <c r="Q2449">
        <v>1</v>
      </c>
      <c r="R2449" s="128" t="s">
        <v>28</v>
      </c>
      <c r="S2449">
        <v>6</v>
      </c>
      <c r="T2449" s="128" t="s">
        <v>34</v>
      </c>
      <c r="U2449">
        <v>2.62</v>
      </c>
      <c r="V2449">
        <v>2.83</v>
      </c>
    </row>
    <row r="2450" spans="1:22" x14ac:dyDescent="0.25">
      <c r="A2450" s="128" t="s">
        <v>3163</v>
      </c>
      <c r="B2450">
        <v>14</v>
      </c>
      <c r="C2450">
        <v>8</v>
      </c>
      <c r="D2450">
        <v>14</v>
      </c>
      <c r="E2450" s="128" t="s">
        <v>2453</v>
      </c>
      <c r="F2450" s="128" t="s">
        <v>24</v>
      </c>
      <c r="G2450">
        <v>707</v>
      </c>
      <c r="H2450" s="128" t="s">
        <v>3128</v>
      </c>
      <c r="I2450">
        <v>89</v>
      </c>
      <c r="J2450" s="128" t="s">
        <v>179</v>
      </c>
      <c r="K2450">
        <v>12</v>
      </c>
      <c r="L2450">
        <v>17</v>
      </c>
      <c r="M2450" s="128" t="s">
        <v>357</v>
      </c>
      <c r="N2450" s="128" t="s">
        <v>3879</v>
      </c>
      <c r="O2450">
        <v>12</v>
      </c>
      <c r="P2450" s="128" t="s">
        <v>1454</v>
      </c>
      <c r="Q2450">
        <v>1</v>
      </c>
      <c r="R2450" s="128" t="s">
        <v>28</v>
      </c>
      <c r="S2450">
        <v>2</v>
      </c>
      <c r="T2450" s="128" t="s">
        <v>30</v>
      </c>
      <c r="U2450">
        <v>6.34</v>
      </c>
      <c r="V2450">
        <v>4.58</v>
      </c>
    </row>
    <row r="2451" spans="1:22" x14ac:dyDescent="0.25">
      <c r="A2451" s="128" t="s">
        <v>3164</v>
      </c>
      <c r="B2451">
        <v>14</v>
      </c>
      <c r="C2451">
        <v>8</v>
      </c>
      <c r="D2451">
        <v>14</v>
      </c>
      <c r="E2451" s="128" t="s">
        <v>2453</v>
      </c>
      <c r="F2451" s="128" t="s">
        <v>24</v>
      </c>
      <c r="G2451">
        <v>707</v>
      </c>
      <c r="H2451" s="128" t="s">
        <v>3128</v>
      </c>
      <c r="I2451">
        <v>89</v>
      </c>
      <c r="J2451" s="128" t="s">
        <v>179</v>
      </c>
      <c r="K2451">
        <v>12</v>
      </c>
      <c r="L2451">
        <v>17</v>
      </c>
      <c r="M2451" s="128" t="s">
        <v>357</v>
      </c>
      <c r="N2451" s="128" t="s">
        <v>3879</v>
      </c>
      <c r="O2451">
        <v>12</v>
      </c>
      <c r="P2451" s="128" t="s">
        <v>1454</v>
      </c>
      <c r="Q2451">
        <v>1</v>
      </c>
      <c r="R2451" s="128" t="s">
        <v>28</v>
      </c>
      <c r="S2451">
        <v>5</v>
      </c>
      <c r="T2451" s="128" t="s">
        <v>33</v>
      </c>
      <c r="U2451">
        <v>1.43</v>
      </c>
      <c r="V2451">
        <v>1.84</v>
      </c>
    </row>
    <row r="2452" spans="1:22" x14ac:dyDescent="0.25">
      <c r="A2452" s="128" t="s">
        <v>3165</v>
      </c>
      <c r="B2452">
        <v>14</v>
      </c>
      <c r="C2452">
        <v>8</v>
      </c>
      <c r="D2452">
        <v>14</v>
      </c>
      <c r="E2452" s="128" t="s">
        <v>2453</v>
      </c>
      <c r="F2452" s="128" t="s">
        <v>24</v>
      </c>
      <c r="G2452">
        <v>707</v>
      </c>
      <c r="H2452" s="128" t="s">
        <v>3128</v>
      </c>
      <c r="I2452">
        <v>89</v>
      </c>
      <c r="J2452" s="128" t="s">
        <v>179</v>
      </c>
      <c r="K2452">
        <v>12</v>
      </c>
      <c r="L2452">
        <v>17</v>
      </c>
      <c r="M2452" s="128" t="s">
        <v>357</v>
      </c>
      <c r="N2452" s="128" t="s">
        <v>3879</v>
      </c>
      <c r="O2452">
        <v>12</v>
      </c>
      <c r="P2452" s="128" t="s">
        <v>1454</v>
      </c>
      <c r="Q2452">
        <v>1</v>
      </c>
      <c r="R2452" s="128" t="s">
        <v>28</v>
      </c>
      <c r="S2452">
        <v>1</v>
      </c>
      <c r="T2452" s="128" t="s">
        <v>29</v>
      </c>
      <c r="U2452">
        <v>6.58</v>
      </c>
      <c r="V2452">
        <v>4.84</v>
      </c>
    </row>
    <row r="2453" spans="1:22" x14ac:dyDescent="0.25">
      <c r="A2453" s="128" t="s">
        <v>3166</v>
      </c>
      <c r="B2453">
        <v>14</v>
      </c>
      <c r="C2453">
        <v>8</v>
      </c>
      <c r="D2453">
        <v>14</v>
      </c>
      <c r="E2453" s="128" t="s">
        <v>2453</v>
      </c>
      <c r="F2453" s="128" t="s">
        <v>24</v>
      </c>
      <c r="G2453">
        <v>707</v>
      </c>
      <c r="H2453" s="128" t="s">
        <v>3128</v>
      </c>
      <c r="I2453">
        <v>89</v>
      </c>
      <c r="J2453" s="128" t="s">
        <v>179</v>
      </c>
      <c r="K2453">
        <v>12</v>
      </c>
      <c r="L2453">
        <v>17</v>
      </c>
      <c r="M2453" s="128" t="s">
        <v>357</v>
      </c>
      <c r="N2453" s="128" t="s">
        <v>3879</v>
      </c>
      <c r="O2453">
        <v>12</v>
      </c>
      <c r="P2453" s="128" t="s">
        <v>1454</v>
      </c>
      <c r="Q2453">
        <v>1</v>
      </c>
      <c r="R2453" s="128" t="s">
        <v>28</v>
      </c>
      <c r="S2453">
        <v>7</v>
      </c>
      <c r="T2453" s="128" t="s">
        <v>35</v>
      </c>
      <c r="U2453">
        <v>20.25</v>
      </c>
      <c r="V2453">
        <v>14.53</v>
      </c>
    </row>
    <row r="2454" spans="1:22" x14ac:dyDescent="0.25">
      <c r="A2454" s="128" t="s">
        <v>3167</v>
      </c>
      <c r="B2454">
        <v>14</v>
      </c>
      <c r="C2454">
        <v>8</v>
      </c>
      <c r="D2454">
        <v>14</v>
      </c>
      <c r="E2454" s="128" t="s">
        <v>2453</v>
      </c>
      <c r="F2454" s="128" t="s">
        <v>24</v>
      </c>
      <c r="G2454">
        <v>707</v>
      </c>
      <c r="H2454" s="128" t="s">
        <v>3128</v>
      </c>
      <c r="I2454">
        <v>89</v>
      </c>
      <c r="J2454" s="128" t="s">
        <v>179</v>
      </c>
      <c r="K2454">
        <v>12</v>
      </c>
      <c r="L2454">
        <v>17</v>
      </c>
      <c r="M2454" s="128" t="s">
        <v>357</v>
      </c>
      <c r="N2454" s="128" t="s">
        <v>3879</v>
      </c>
      <c r="O2454">
        <v>12</v>
      </c>
      <c r="P2454" s="128" t="s">
        <v>1454</v>
      </c>
      <c r="Q2454">
        <v>1</v>
      </c>
      <c r="R2454" s="128" t="s">
        <v>28</v>
      </c>
      <c r="S2454">
        <v>8</v>
      </c>
      <c r="T2454" s="128" t="s">
        <v>36</v>
      </c>
      <c r="U2454">
        <v>25.94</v>
      </c>
      <c r="V2454">
        <v>17.97</v>
      </c>
    </row>
    <row r="2455" spans="1:22" x14ac:dyDescent="0.25">
      <c r="A2455" s="128" t="s">
        <v>3168</v>
      </c>
      <c r="B2455">
        <v>15</v>
      </c>
      <c r="C2455">
        <v>9</v>
      </c>
      <c r="D2455">
        <v>14</v>
      </c>
      <c r="E2455" s="128" t="s">
        <v>2453</v>
      </c>
      <c r="F2455" s="128" t="s">
        <v>24</v>
      </c>
      <c r="G2455">
        <v>708</v>
      </c>
      <c r="H2455" s="128" t="s">
        <v>3119</v>
      </c>
      <c r="I2455">
        <v>102</v>
      </c>
      <c r="J2455" s="128" t="s">
        <v>177</v>
      </c>
      <c r="K2455">
        <v>12</v>
      </c>
      <c r="L2455">
        <v>17</v>
      </c>
      <c r="M2455" s="128" t="s">
        <v>357</v>
      </c>
      <c r="N2455" s="128" t="s">
        <v>3879</v>
      </c>
      <c r="O2455">
        <v>12</v>
      </c>
      <c r="P2455" s="128" t="s">
        <v>1454</v>
      </c>
      <c r="Q2455">
        <v>1</v>
      </c>
      <c r="R2455" s="128" t="s">
        <v>28</v>
      </c>
      <c r="S2455">
        <v>3</v>
      </c>
      <c r="T2455" s="128" t="s">
        <v>31</v>
      </c>
      <c r="U2455">
        <v>6.38</v>
      </c>
      <c r="V2455">
        <v>3.82</v>
      </c>
    </row>
    <row r="2456" spans="1:22" x14ac:dyDescent="0.25">
      <c r="A2456" s="128" t="s">
        <v>3169</v>
      </c>
      <c r="B2456">
        <v>15</v>
      </c>
      <c r="C2456">
        <v>9</v>
      </c>
      <c r="D2456">
        <v>14</v>
      </c>
      <c r="E2456" s="128" t="s">
        <v>2453</v>
      </c>
      <c r="F2456" s="128" t="s">
        <v>24</v>
      </c>
      <c r="G2456">
        <v>708</v>
      </c>
      <c r="H2456" s="128" t="s">
        <v>3119</v>
      </c>
      <c r="I2456">
        <v>102</v>
      </c>
      <c r="J2456" s="128" t="s">
        <v>177</v>
      </c>
      <c r="K2456">
        <v>12</v>
      </c>
      <c r="L2456">
        <v>17</v>
      </c>
      <c r="M2456" s="128" t="s">
        <v>357</v>
      </c>
      <c r="N2456" s="128" t="s">
        <v>3879</v>
      </c>
      <c r="O2456">
        <v>12</v>
      </c>
      <c r="P2456" s="128" t="s">
        <v>1454</v>
      </c>
      <c r="Q2456">
        <v>1</v>
      </c>
      <c r="R2456" s="128" t="s">
        <v>28</v>
      </c>
      <c r="S2456">
        <v>4</v>
      </c>
      <c r="T2456" s="128" t="s">
        <v>32</v>
      </c>
      <c r="U2456">
        <v>9.07</v>
      </c>
      <c r="V2456">
        <v>6.23</v>
      </c>
    </row>
    <row r="2457" spans="1:22" x14ac:dyDescent="0.25">
      <c r="A2457" s="128" t="s">
        <v>3170</v>
      </c>
      <c r="B2457">
        <v>15</v>
      </c>
      <c r="C2457">
        <v>9</v>
      </c>
      <c r="D2457">
        <v>14</v>
      </c>
      <c r="E2457" s="128" t="s">
        <v>2453</v>
      </c>
      <c r="F2457" s="128" t="s">
        <v>24</v>
      </c>
      <c r="G2457">
        <v>708</v>
      </c>
      <c r="H2457" s="128" t="s">
        <v>3119</v>
      </c>
      <c r="I2457">
        <v>102</v>
      </c>
      <c r="J2457" s="128" t="s">
        <v>177</v>
      </c>
      <c r="K2457">
        <v>12</v>
      </c>
      <c r="L2457">
        <v>17</v>
      </c>
      <c r="M2457" s="128" t="s">
        <v>357</v>
      </c>
      <c r="N2457" s="128" t="s">
        <v>3879</v>
      </c>
      <c r="O2457">
        <v>12</v>
      </c>
      <c r="P2457" s="128" t="s">
        <v>1454</v>
      </c>
      <c r="Q2457">
        <v>1</v>
      </c>
      <c r="R2457" s="128" t="s">
        <v>28</v>
      </c>
      <c r="S2457">
        <v>6</v>
      </c>
      <c r="T2457" s="128" t="s">
        <v>34</v>
      </c>
      <c r="U2457">
        <v>4.5199999999999996</v>
      </c>
      <c r="V2457">
        <v>3.5</v>
      </c>
    </row>
    <row r="2458" spans="1:22" x14ac:dyDescent="0.25">
      <c r="A2458" s="128" t="s">
        <v>3171</v>
      </c>
      <c r="B2458">
        <v>15</v>
      </c>
      <c r="C2458">
        <v>9</v>
      </c>
      <c r="D2458">
        <v>14</v>
      </c>
      <c r="E2458" s="128" t="s">
        <v>2453</v>
      </c>
      <c r="F2458" s="128" t="s">
        <v>24</v>
      </c>
      <c r="G2458">
        <v>708</v>
      </c>
      <c r="H2458" s="128" t="s">
        <v>3119</v>
      </c>
      <c r="I2458">
        <v>102</v>
      </c>
      <c r="J2458" s="128" t="s">
        <v>177</v>
      </c>
      <c r="K2458">
        <v>12</v>
      </c>
      <c r="L2458">
        <v>17</v>
      </c>
      <c r="M2458" s="128" t="s">
        <v>357</v>
      </c>
      <c r="N2458" s="128" t="s">
        <v>3879</v>
      </c>
      <c r="O2458">
        <v>12</v>
      </c>
      <c r="P2458" s="128" t="s">
        <v>1454</v>
      </c>
      <c r="Q2458">
        <v>1</v>
      </c>
      <c r="R2458" s="128" t="s">
        <v>28</v>
      </c>
      <c r="S2458">
        <v>2</v>
      </c>
      <c r="T2458" s="128" t="s">
        <v>30</v>
      </c>
      <c r="U2458">
        <v>12.05</v>
      </c>
      <c r="V2458">
        <v>6.39</v>
      </c>
    </row>
    <row r="2459" spans="1:22" x14ac:dyDescent="0.25">
      <c r="A2459" s="128" t="s">
        <v>3172</v>
      </c>
      <c r="B2459">
        <v>15</v>
      </c>
      <c r="C2459">
        <v>9</v>
      </c>
      <c r="D2459">
        <v>14</v>
      </c>
      <c r="E2459" s="128" t="s">
        <v>2453</v>
      </c>
      <c r="F2459" s="128" t="s">
        <v>24</v>
      </c>
      <c r="G2459">
        <v>708</v>
      </c>
      <c r="H2459" s="128" t="s">
        <v>3119</v>
      </c>
      <c r="I2459">
        <v>102</v>
      </c>
      <c r="J2459" s="128" t="s">
        <v>177</v>
      </c>
      <c r="K2459">
        <v>12</v>
      </c>
      <c r="L2459">
        <v>17</v>
      </c>
      <c r="M2459" s="128" t="s">
        <v>357</v>
      </c>
      <c r="N2459" s="128" t="s">
        <v>3879</v>
      </c>
      <c r="O2459">
        <v>12</v>
      </c>
      <c r="P2459" s="128" t="s">
        <v>1454</v>
      </c>
      <c r="Q2459">
        <v>1</v>
      </c>
      <c r="R2459" s="128" t="s">
        <v>28</v>
      </c>
      <c r="S2459">
        <v>5</v>
      </c>
      <c r="T2459" s="128" t="s">
        <v>33</v>
      </c>
      <c r="U2459">
        <v>3.53</v>
      </c>
      <c r="V2459">
        <v>3.25</v>
      </c>
    </row>
    <row r="2460" spans="1:22" x14ac:dyDescent="0.25">
      <c r="A2460" s="128" t="s">
        <v>3173</v>
      </c>
      <c r="B2460">
        <v>15</v>
      </c>
      <c r="C2460">
        <v>9</v>
      </c>
      <c r="D2460">
        <v>14</v>
      </c>
      <c r="E2460" s="128" t="s">
        <v>2453</v>
      </c>
      <c r="F2460" s="128" t="s">
        <v>24</v>
      </c>
      <c r="G2460">
        <v>708</v>
      </c>
      <c r="H2460" s="128" t="s">
        <v>3119</v>
      </c>
      <c r="I2460">
        <v>102</v>
      </c>
      <c r="J2460" s="128" t="s">
        <v>177</v>
      </c>
      <c r="K2460">
        <v>12</v>
      </c>
      <c r="L2460">
        <v>17</v>
      </c>
      <c r="M2460" s="128" t="s">
        <v>357</v>
      </c>
      <c r="N2460" s="128" t="s">
        <v>3879</v>
      </c>
      <c r="O2460">
        <v>12</v>
      </c>
      <c r="P2460" s="128" t="s">
        <v>1454</v>
      </c>
      <c r="Q2460">
        <v>1</v>
      </c>
      <c r="R2460" s="128" t="s">
        <v>28</v>
      </c>
      <c r="S2460">
        <v>1</v>
      </c>
      <c r="T2460" s="128" t="s">
        <v>29</v>
      </c>
      <c r="U2460">
        <v>12.05</v>
      </c>
      <c r="V2460">
        <v>6.39</v>
      </c>
    </row>
    <row r="2461" spans="1:22" x14ac:dyDescent="0.25">
      <c r="A2461" s="128" t="s">
        <v>3174</v>
      </c>
      <c r="B2461">
        <v>15</v>
      </c>
      <c r="C2461">
        <v>9</v>
      </c>
      <c r="D2461">
        <v>14</v>
      </c>
      <c r="E2461" s="128" t="s">
        <v>2453</v>
      </c>
      <c r="F2461" s="128" t="s">
        <v>24</v>
      </c>
      <c r="G2461">
        <v>708</v>
      </c>
      <c r="H2461" s="128" t="s">
        <v>3119</v>
      </c>
      <c r="I2461">
        <v>102</v>
      </c>
      <c r="J2461" s="128" t="s">
        <v>177</v>
      </c>
      <c r="K2461">
        <v>12</v>
      </c>
      <c r="L2461">
        <v>17</v>
      </c>
      <c r="M2461" s="128" t="s">
        <v>357</v>
      </c>
      <c r="N2461" s="128" t="s">
        <v>3879</v>
      </c>
      <c r="O2461">
        <v>12</v>
      </c>
      <c r="P2461" s="128" t="s">
        <v>1454</v>
      </c>
      <c r="Q2461">
        <v>1</v>
      </c>
      <c r="R2461" s="128" t="s">
        <v>28</v>
      </c>
      <c r="S2461">
        <v>7</v>
      </c>
      <c r="T2461" s="128" t="s">
        <v>35</v>
      </c>
      <c r="U2461">
        <v>38.53</v>
      </c>
      <c r="V2461">
        <v>21.01</v>
      </c>
    </row>
    <row r="2462" spans="1:22" x14ac:dyDescent="0.25">
      <c r="A2462" s="128" t="s">
        <v>3175</v>
      </c>
      <c r="B2462">
        <v>15</v>
      </c>
      <c r="C2462">
        <v>9</v>
      </c>
      <c r="D2462">
        <v>14</v>
      </c>
      <c r="E2462" s="128" t="s">
        <v>2453</v>
      </c>
      <c r="F2462" s="128" t="s">
        <v>24</v>
      </c>
      <c r="G2462">
        <v>708</v>
      </c>
      <c r="H2462" s="128" t="s">
        <v>3119</v>
      </c>
      <c r="I2462">
        <v>102</v>
      </c>
      <c r="J2462" s="128" t="s">
        <v>177</v>
      </c>
      <c r="K2462">
        <v>12</v>
      </c>
      <c r="L2462">
        <v>17</v>
      </c>
      <c r="M2462" s="128" t="s">
        <v>357</v>
      </c>
      <c r="N2462" s="128" t="s">
        <v>3879</v>
      </c>
      <c r="O2462">
        <v>12</v>
      </c>
      <c r="P2462" s="128" t="s">
        <v>1454</v>
      </c>
      <c r="Q2462">
        <v>1</v>
      </c>
      <c r="R2462" s="128" t="s">
        <v>28</v>
      </c>
      <c r="S2462">
        <v>8</v>
      </c>
      <c r="T2462" s="128" t="s">
        <v>36</v>
      </c>
      <c r="U2462">
        <v>47.34</v>
      </c>
      <c r="V2462">
        <v>25.82</v>
      </c>
    </row>
    <row r="2463" spans="1:22" x14ac:dyDescent="0.25">
      <c r="A2463" s="128" t="s">
        <v>3176</v>
      </c>
      <c r="B2463">
        <v>15</v>
      </c>
      <c r="C2463">
        <v>9</v>
      </c>
      <c r="D2463">
        <v>14</v>
      </c>
      <c r="E2463" s="128" t="s">
        <v>2453</v>
      </c>
      <c r="F2463" s="128" t="s">
        <v>24</v>
      </c>
      <c r="G2463">
        <v>707</v>
      </c>
      <c r="H2463" s="128" t="s">
        <v>3128</v>
      </c>
      <c r="I2463">
        <v>89</v>
      </c>
      <c r="J2463" s="128" t="s">
        <v>179</v>
      </c>
      <c r="K2463">
        <v>12</v>
      </c>
      <c r="L2463">
        <v>17</v>
      </c>
      <c r="M2463" s="128" t="s">
        <v>357</v>
      </c>
      <c r="N2463" s="128" t="s">
        <v>3879</v>
      </c>
      <c r="O2463">
        <v>12</v>
      </c>
      <c r="P2463" s="128" t="s">
        <v>1454</v>
      </c>
      <c r="Q2463">
        <v>1</v>
      </c>
      <c r="R2463" s="128" t="s">
        <v>28</v>
      </c>
      <c r="S2463">
        <v>3</v>
      </c>
      <c r="T2463" s="128" t="s">
        <v>31</v>
      </c>
      <c r="U2463">
        <v>3.28</v>
      </c>
      <c r="V2463">
        <v>2.76</v>
      </c>
    </row>
    <row r="2464" spans="1:22" x14ac:dyDescent="0.25">
      <c r="A2464" s="128" t="s">
        <v>3177</v>
      </c>
      <c r="B2464">
        <v>15</v>
      </c>
      <c r="C2464">
        <v>9</v>
      </c>
      <c r="D2464">
        <v>14</v>
      </c>
      <c r="E2464" s="128" t="s">
        <v>2453</v>
      </c>
      <c r="F2464" s="128" t="s">
        <v>24</v>
      </c>
      <c r="G2464">
        <v>707</v>
      </c>
      <c r="H2464" s="128" t="s">
        <v>3128</v>
      </c>
      <c r="I2464">
        <v>89</v>
      </c>
      <c r="J2464" s="128" t="s">
        <v>179</v>
      </c>
      <c r="K2464">
        <v>12</v>
      </c>
      <c r="L2464">
        <v>17</v>
      </c>
      <c r="M2464" s="128" t="s">
        <v>357</v>
      </c>
      <c r="N2464" s="128" t="s">
        <v>3879</v>
      </c>
      <c r="O2464">
        <v>12</v>
      </c>
      <c r="P2464" s="128" t="s">
        <v>1454</v>
      </c>
      <c r="Q2464">
        <v>1</v>
      </c>
      <c r="R2464" s="128" t="s">
        <v>28</v>
      </c>
      <c r="S2464">
        <v>4</v>
      </c>
      <c r="T2464" s="128" t="s">
        <v>32</v>
      </c>
      <c r="U2464">
        <v>5.7</v>
      </c>
      <c r="V2464">
        <v>4.75</v>
      </c>
    </row>
    <row r="2465" spans="1:22" x14ac:dyDescent="0.25">
      <c r="A2465" s="128" t="s">
        <v>3178</v>
      </c>
      <c r="B2465">
        <v>15</v>
      </c>
      <c r="C2465">
        <v>9</v>
      </c>
      <c r="D2465">
        <v>14</v>
      </c>
      <c r="E2465" s="128" t="s">
        <v>2453</v>
      </c>
      <c r="F2465" s="128" t="s">
        <v>24</v>
      </c>
      <c r="G2465">
        <v>707</v>
      </c>
      <c r="H2465" s="128" t="s">
        <v>3128</v>
      </c>
      <c r="I2465">
        <v>89</v>
      </c>
      <c r="J2465" s="128" t="s">
        <v>179</v>
      </c>
      <c r="K2465">
        <v>12</v>
      </c>
      <c r="L2465">
        <v>17</v>
      </c>
      <c r="M2465" s="128" t="s">
        <v>357</v>
      </c>
      <c r="N2465" s="128" t="s">
        <v>3879</v>
      </c>
      <c r="O2465">
        <v>12</v>
      </c>
      <c r="P2465" s="128" t="s">
        <v>1454</v>
      </c>
      <c r="Q2465">
        <v>1</v>
      </c>
      <c r="R2465" s="128" t="s">
        <v>28</v>
      </c>
      <c r="S2465">
        <v>6</v>
      </c>
      <c r="T2465" s="128" t="s">
        <v>34</v>
      </c>
      <c r="U2465">
        <v>2.62</v>
      </c>
      <c r="V2465">
        <v>2.83</v>
      </c>
    </row>
    <row r="2466" spans="1:22" x14ac:dyDescent="0.25">
      <c r="A2466" s="128" t="s">
        <v>3179</v>
      </c>
      <c r="B2466">
        <v>15</v>
      </c>
      <c r="C2466">
        <v>9</v>
      </c>
      <c r="D2466">
        <v>14</v>
      </c>
      <c r="E2466" s="128" t="s">
        <v>2453</v>
      </c>
      <c r="F2466" s="128" t="s">
        <v>24</v>
      </c>
      <c r="G2466">
        <v>707</v>
      </c>
      <c r="H2466" s="128" t="s">
        <v>3128</v>
      </c>
      <c r="I2466">
        <v>89</v>
      </c>
      <c r="J2466" s="128" t="s">
        <v>179</v>
      </c>
      <c r="K2466">
        <v>12</v>
      </c>
      <c r="L2466">
        <v>17</v>
      </c>
      <c r="M2466" s="128" t="s">
        <v>357</v>
      </c>
      <c r="N2466" s="128" t="s">
        <v>3879</v>
      </c>
      <c r="O2466">
        <v>12</v>
      </c>
      <c r="P2466" s="128" t="s">
        <v>1454</v>
      </c>
      <c r="Q2466">
        <v>1</v>
      </c>
      <c r="R2466" s="128" t="s">
        <v>28</v>
      </c>
      <c r="S2466">
        <v>2</v>
      </c>
      <c r="T2466" s="128" t="s">
        <v>30</v>
      </c>
      <c r="U2466">
        <v>6.34</v>
      </c>
      <c r="V2466">
        <v>4.58</v>
      </c>
    </row>
    <row r="2467" spans="1:22" x14ac:dyDescent="0.25">
      <c r="A2467" s="128" t="s">
        <v>3180</v>
      </c>
      <c r="B2467">
        <v>15</v>
      </c>
      <c r="C2467">
        <v>9</v>
      </c>
      <c r="D2467">
        <v>14</v>
      </c>
      <c r="E2467" s="128" t="s">
        <v>2453</v>
      </c>
      <c r="F2467" s="128" t="s">
        <v>24</v>
      </c>
      <c r="G2467">
        <v>707</v>
      </c>
      <c r="H2467" s="128" t="s">
        <v>3128</v>
      </c>
      <c r="I2467">
        <v>89</v>
      </c>
      <c r="J2467" s="128" t="s">
        <v>179</v>
      </c>
      <c r="K2467">
        <v>12</v>
      </c>
      <c r="L2467">
        <v>17</v>
      </c>
      <c r="M2467" s="128" t="s">
        <v>357</v>
      </c>
      <c r="N2467" s="128" t="s">
        <v>3879</v>
      </c>
      <c r="O2467">
        <v>12</v>
      </c>
      <c r="P2467" s="128" t="s">
        <v>1454</v>
      </c>
      <c r="Q2467">
        <v>1</v>
      </c>
      <c r="R2467" s="128" t="s">
        <v>28</v>
      </c>
      <c r="S2467">
        <v>5</v>
      </c>
      <c r="T2467" s="128" t="s">
        <v>33</v>
      </c>
      <c r="U2467">
        <v>1.43</v>
      </c>
      <c r="V2467">
        <v>1.84</v>
      </c>
    </row>
    <row r="2468" spans="1:22" x14ac:dyDescent="0.25">
      <c r="A2468" s="128" t="s">
        <v>3181</v>
      </c>
      <c r="B2468">
        <v>15</v>
      </c>
      <c r="C2468">
        <v>9</v>
      </c>
      <c r="D2468">
        <v>14</v>
      </c>
      <c r="E2468" s="128" t="s">
        <v>2453</v>
      </c>
      <c r="F2468" s="128" t="s">
        <v>24</v>
      </c>
      <c r="G2468">
        <v>707</v>
      </c>
      <c r="H2468" s="128" t="s">
        <v>3128</v>
      </c>
      <c r="I2468">
        <v>89</v>
      </c>
      <c r="J2468" s="128" t="s">
        <v>179</v>
      </c>
      <c r="K2468">
        <v>12</v>
      </c>
      <c r="L2468">
        <v>17</v>
      </c>
      <c r="M2468" s="128" t="s">
        <v>357</v>
      </c>
      <c r="N2468" s="128" t="s">
        <v>3879</v>
      </c>
      <c r="O2468">
        <v>12</v>
      </c>
      <c r="P2468" s="128" t="s">
        <v>1454</v>
      </c>
      <c r="Q2468">
        <v>1</v>
      </c>
      <c r="R2468" s="128" t="s">
        <v>28</v>
      </c>
      <c r="S2468">
        <v>1</v>
      </c>
      <c r="T2468" s="128" t="s">
        <v>29</v>
      </c>
      <c r="U2468">
        <v>6.58</v>
      </c>
      <c r="V2468">
        <v>4.84</v>
      </c>
    </row>
    <row r="2469" spans="1:22" x14ac:dyDescent="0.25">
      <c r="A2469" s="128" t="s">
        <v>3182</v>
      </c>
      <c r="B2469">
        <v>15</v>
      </c>
      <c r="C2469">
        <v>9</v>
      </c>
      <c r="D2469">
        <v>14</v>
      </c>
      <c r="E2469" s="128" t="s">
        <v>2453</v>
      </c>
      <c r="F2469" s="128" t="s">
        <v>24</v>
      </c>
      <c r="G2469">
        <v>707</v>
      </c>
      <c r="H2469" s="128" t="s">
        <v>3128</v>
      </c>
      <c r="I2469">
        <v>89</v>
      </c>
      <c r="J2469" s="128" t="s">
        <v>179</v>
      </c>
      <c r="K2469">
        <v>12</v>
      </c>
      <c r="L2469">
        <v>17</v>
      </c>
      <c r="M2469" s="128" t="s">
        <v>357</v>
      </c>
      <c r="N2469" s="128" t="s">
        <v>3879</v>
      </c>
      <c r="O2469">
        <v>12</v>
      </c>
      <c r="P2469" s="128" t="s">
        <v>1454</v>
      </c>
      <c r="Q2469">
        <v>1</v>
      </c>
      <c r="R2469" s="128" t="s">
        <v>28</v>
      </c>
      <c r="S2469">
        <v>7</v>
      </c>
      <c r="T2469" s="128" t="s">
        <v>35</v>
      </c>
      <c r="U2469">
        <v>20.25</v>
      </c>
      <c r="V2469">
        <v>14.53</v>
      </c>
    </row>
    <row r="2470" spans="1:22" x14ac:dyDescent="0.25">
      <c r="A2470" s="128" t="s">
        <v>3183</v>
      </c>
      <c r="B2470">
        <v>15</v>
      </c>
      <c r="C2470">
        <v>9</v>
      </c>
      <c r="D2470">
        <v>14</v>
      </c>
      <c r="E2470" s="128" t="s">
        <v>2453</v>
      </c>
      <c r="F2470" s="128" t="s">
        <v>24</v>
      </c>
      <c r="G2470">
        <v>707</v>
      </c>
      <c r="H2470" s="128" t="s">
        <v>3128</v>
      </c>
      <c r="I2470">
        <v>89</v>
      </c>
      <c r="J2470" s="128" t="s">
        <v>179</v>
      </c>
      <c r="K2470">
        <v>12</v>
      </c>
      <c r="L2470">
        <v>17</v>
      </c>
      <c r="M2470" s="128" t="s">
        <v>357</v>
      </c>
      <c r="N2470" s="128" t="s">
        <v>3879</v>
      </c>
      <c r="O2470">
        <v>12</v>
      </c>
      <c r="P2470" s="128" t="s">
        <v>1454</v>
      </c>
      <c r="Q2470">
        <v>1</v>
      </c>
      <c r="R2470" s="128" t="s">
        <v>28</v>
      </c>
      <c r="S2470">
        <v>8</v>
      </c>
      <c r="T2470" s="128" t="s">
        <v>36</v>
      </c>
      <c r="U2470">
        <v>25.94</v>
      </c>
      <c r="V2470">
        <v>17.97</v>
      </c>
    </row>
    <row r="2471" spans="1:22" x14ac:dyDescent="0.25">
      <c r="A2471" s="128" t="s">
        <v>3184</v>
      </c>
      <c r="B2471">
        <v>16</v>
      </c>
      <c r="C2471">
        <v>10</v>
      </c>
      <c r="D2471">
        <v>14</v>
      </c>
      <c r="E2471" s="128" t="s">
        <v>2453</v>
      </c>
      <c r="F2471" s="128" t="s">
        <v>24</v>
      </c>
      <c r="G2471">
        <v>708</v>
      </c>
      <c r="H2471" s="128" t="s">
        <v>3119</v>
      </c>
      <c r="I2471">
        <v>102</v>
      </c>
      <c r="J2471" s="128" t="s">
        <v>177</v>
      </c>
      <c r="K2471">
        <v>12</v>
      </c>
      <c r="L2471">
        <v>17</v>
      </c>
      <c r="M2471" s="128" t="s">
        <v>357</v>
      </c>
      <c r="N2471" s="128" t="s">
        <v>3879</v>
      </c>
      <c r="O2471">
        <v>12</v>
      </c>
      <c r="P2471" s="128" t="s">
        <v>1454</v>
      </c>
      <c r="Q2471">
        <v>1</v>
      </c>
      <c r="R2471" s="128" t="s">
        <v>28</v>
      </c>
      <c r="S2471">
        <v>3</v>
      </c>
      <c r="T2471" s="128" t="s">
        <v>31</v>
      </c>
      <c r="U2471">
        <v>6.38</v>
      </c>
      <c r="V2471">
        <v>3.82</v>
      </c>
    </row>
    <row r="2472" spans="1:22" x14ac:dyDescent="0.25">
      <c r="A2472" s="128" t="s">
        <v>3185</v>
      </c>
      <c r="B2472">
        <v>16</v>
      </c>
      <c r="C2472">
        <v>10</v>
      </c>
      <c r="D2472">
        <v>14</v>
      </c>
      <c r="E2472" s="128" t="s">
        <v>2453</v>
      </c>
      <c r="F2472" s="128" t="s">
        <v>24</v>
      </c>
      <c r="G2472">
        <v>708</v>
      </c>
      <c r="H2472" s="128" t="s">
        <v>3119</v>
      </c>
      <c r="I2472">
        <v>102</v>
      </c>
      <c r="J2472" s="128" t="s">
        <v>177</v>
      </c>
      <c r="K2472">
        <v>12</v>
      </c>
      <c r="L2472">
        <v>17</v>
      </c>
      <c r="M2472" s="128" t="s">
        <v>357</v>
      </c>
      <c r="N2472" s="128" t="s">
        <v>3879</v>
      </c>
      <c r="O2472">
        <v>12</v>
      </c>
      <c r="P2472" s="128" t="s">
        <v>1454</v>
      </c>
      <c r="Q2472">
        <v>1</v>
      </c>
      <c r="R2472" s="128" t="s">
        <v>28</v>
      </c>
      <c r="S2472">
        <v>4</v>
      </c>
      <c r="T2472" s="128" t="s">
        <v>32</v>
      </c>
      <c r="U2472">
        <v>9.07</v>
      </c>
      <c r="V2472">
        <v>6.23</v>
      </c>
    </row>
    <row r="2473" spans="1:22" x14ac:dyDescent="0.25">
      <c r="A2473" s="128" t="s">
        <v>3186</v>
      </c>
      <c r="B2473">
        <v>16</v>
      </c>
      <c r="C2473">
        <v>10</v>
      </c>
      <c r="D2473">
        <v>14</v>
      </c>
      <c r="E2473" s="128" t="s">
        <v>2453</v>
      </c>
      <c r="F2473" s="128" t="s">
        <v>24</v>
      </c>
      <c r="G2473">
        <v>708</v>
      </c>
      <c r="H2473" s="128" t="s">
        <v>3119</v>
      </c>
      <c r="I2473">
        <v>102</v>
      </c>
      <c r="J2473" s="128" t="s">
        <v>177</v>
      </c>
      <c r="K2473">
        <v>12</v>
      </c>
      <c r="L2473">
        <v>17</v>
      </c>
      <c r="M2473" s="128" t="s">
        <v>357</v>
      </c>
      <c r="N2473" s="128" t="s">
        <v>3879</v>
      </c>
      <c r="O2473">
        <v>12</v>
      </c>
      <c r="P2473" s="128" t="s">
        <v>1454</v>
      </c>
      <c r="Q2473">
        <v>1</v>
      </c>
      <c r="R2473" s="128" t="s">
        <v>28</v>
      </c>
      <c r="S2473">
        <v>6</v>
      </c>
      <c r="T2473" s="128" t="s">
        <v>34</v>
      </c>
      <c r="U2473">
        <v>4.5199999999999996</v>
      </c>
      <c r="V2473">
        <v>3.5</v>
      </c>
    </row>
    <row r="2474" spans="1:22" x14ac:dyDescent="0.25">
      <c r="A2474" s="128" t="s">
        <v>3187</v>
      </c>
      <c r="B2474">
        <v>16</v>
      </c>
      <c r="C2474">
        <v>10</v>
      </c>
      <c r="D2474">
        <v>14</v>
      </c>
      <c r="E2474" s="128" t="s">
        <v>2453</v>
      </c>
      <c r="F2474" s="128" t="s">
        <v>24</v>
      </c>
      <c r="G2474">
        <v>708</v>
      </c>
      <c r="H2474" s="128" t="s">
        <v>3119</v>
      </c>
      <c r="I2474">
        <v>102</v>
      </c>
      <c r="J2474" s="128" t="s">
        <v>177</v>
      </c>
      <c r="K2474">
        <v>12</v>
      </c>
      <c r="L2474">
        <v>17</v>
      </c>
      <c r="M2474" s="128" t="s">
        <v>357</v>
      </c>
      <c r="N2474" s="128" t="s">
        <v>3879</v>
      </c>
      <c r="O2474">
        <v>12</v>
      </c>
      <c r="P2474" s="128" t="s">
        <v>1454</v>
      </c>
      <c r="Q2474">
        <v>1</v>
      </c>
      <c r="R2474" s="128" t="s">
        <v>28</v>
      </c>
      <c r="S2474">
        <v>2</v>
      </c>
      <c r="T2474" s="128" t="s">
        <v>30</v>
      </c>
      <c r="U2474">
        <v>12.05</v>
      </c>
      <c r="V2474">
        <v>6.39</v>
      </c>
    </row>
    <row r="2475" spans="1:22" x14ac:dyDescent="0.25">
      <c r="A2475" s="128" t="s">
        <v>3188</v>
      </c>
      <c r="B2475">
        <v>16</v>
      </c>
      <c r="C2475">
        <v>10</v>
      </c>
      <c r="D2475">
        <v>14</v>
      </c>
      <c r="E2475" s="128" t="s">
        <v>2453</v>
      </c>
      <c r="F2475" s="128" t="s">
        <v>24</v>
      </c>
      <c r="G2475">
        <v>708</v>
      </c>
      <c r="H2475" s="128" t="s">
        <v>3119</v>
      </c>
      <c r="I2475">
        <v>102</v>
      </c>
      <c r="J2475" s="128" t="s">
        <v>177</v>
      </c>
      <c r="K2475">
        <v>12</v>
      </c>
      <c r="L2475">
        <v>17</v>
      </c>
      <c r="M2475" s="128" t="s">
        <v>357</v>
      </c>
      <c r="N2475" s="128" t="s">
        <v>3879</v>
      </c>
      <c r="O2475">
        <v>12</v>
      </c>
      <c r="P2475" s="128" t="s">
        <v>1454</v>
      </c>
      <c r="Q2475">
        <v>1</v>
      </c>
      <c r="R2475" s="128" t="s">
        <v>28</v>
      </c>
      <c r="S2475">
        <v>5</v>
      </c>
      <c r="T2475" s="128" t="s">
        <v>33</v>
      </c>
      <c r="U2475">
        <v>3.53</v>
      </c>
      <c r="V2475">
        <v>3.25</v>
      </c>
    </row>
    <row r="2476" spans="1:22" x14ac:dyDescent="0.25">
      <c r="A2476" s="128" t="s">
        <v>3189</v>
      </c>
      <c r="B2476">
        <v>16</v>
      </c>
      <c r="C2476">
        <v>10</v>
      </c>
      <c r="D2476">
        <v>14</v>
      </c>
      <c r="E2476" s="128" t="s">
        <v>2453</v>
      </c>
      <c r="F2476" s="128" t="s">
        <v>24</v>
      </c>
      <c r="G2476">
        <v>708</v>
      </c>
      <c r="H2476" s="128" t="s">
        <v>3119</v>
      </c>
      <c r="I2476">
        <v>102</v>
      </c>
      <c r="J2476" s="128" t="s">
        <v>177</v>
      </c>
      <c r="K2476">
        <v>12</v>
      </c>
      <c r="L2476">
        <v>17</v>
      </c>
      <c r="M2476" s="128" t="s">
        <v>357</v>
      </c>
      <c r="N2476" s="128" t="s">
        <v>3879</v>
      </c>
      <c r="O2476">
        <v>12</v>
      </c>
      <c r="P2476" s="128" t="s">
        <v>1454</v>
      </c>
      <c r="Q2476">
        <v>1</v>
      </c>
      <c r="R2476" s="128" t="s">
        <v>28</v>
      </c>
      <c r="S2476">
        <v>1</v>
      </c>
      <c r="T2476" s="128" t="s">
        <v>29</v>
      </c>
      <c r="U2476">
        <v>12.05</v>
      </c>
      <c r="V2476">
        <v>6.39</v>
      </c>
    </row>
    <row r="2477" spans="1:22" x14ac:dyDescent="0.25">
      <c r="A2477" s="128" t="s">
        <v>3190</v>
      </c>
      <c r="B2477">
        <v>16</v>
      </c>
      <c r="C2477">
        <v>10</v>
      </c>
      <c r="D2477">
        <v>14</v>
      </c>
      <c r="E2477" s="128" t="s">
        <v>2453</v>
      </c>
      <c r="F2477" s="128" t="s">
        <v>24</v>
      </c>
      <c r="G2477">
        <v>708</v>
      </c>
      <c r="H2477" s="128" t="s">
        <v>3119</v>
      </c>
      <c r="I2477">
        <v>102</v>
      </c>
      <c r="J2477" s="128" t="s">
        <v>177</v>
      </c>
      <c r="K2477">
        <v>12</v>
      </c>
      <c r="L2477">
        <v>17</v>
      </c>
      <c r="M2477" s="128" t="s">
        <v>357</v>
      </c>
      <c r="N2477" s="128" t="s">
        <v>3879</v>
      </c>
      <c r="O2477">
        <v>12</v>
      </c>
      <c r="P2477" s="128" t="s">
        <v>1454</v>
      </c>
      <c r="Q2477">
        <v>1</v>
      </c>
      <c r="R2477" s="128" t="s">
        <v>28</v>
      </c>
      <c r="S2477">
        <v>7</v>
      </c>
      <c r="T2477" s="128" t="s">
        <v>35</v>
      </c>
      <c r="U2477">
        <v>38.53</v>
      </c>
      <c r="V2477">
        <v>21.01</v>
      </c>
    </row>
    <row r="2478" spans="1:22" x14ac:dyDescent="0.25">
      <c r="A2478" s="128" t="s">
        <v>3191</v>
      </c>
      <c r="B2478">
        <v>16</v>
      </c>
      <c r="C2478">
        <v>10</v>
      </c>
      <c r="D2478">
        <v>14</v>
      </c>
      <c r="E2478" s="128" t="s">
        <v>2453</v>
      </c>
      <c r="F2478" s="128" t="s">
        <v>24</v>
      </c>
      <c r="G2478">
        <v>708</v>
      </c>
      <c r="H2478" s="128" t="s">
        <v>3119</v>
      </c>
      <c r="I2478">
        <v>102</v>
      </c>
      <c r="J2478" s="128" t="s">
        <v>177</v>
      </c>
      <c r="K2478">
        <v>12</v>
      </c>
      <c r="L2478">
        <v>17</v>
      </c>
      <c r="M2478" s="128" t="s">
        <v>357</v>
      </c>
      <c r="N2478" s="128" t="s">
        <v>3879</v>
      </c>
      <c r="O2478">
        <v>12</v>
      </c>
      <c r="P2478" s="128" t="s">
        <v>1454</v>
      </c>
      <c r="Q2478">
        <v>1</v>
      </c>
      <c r="R2478" s="128" t="s">
        <v>28</v>
      </c>
      <c r="S2478">
        <v>8</v>
      </c>
      <c r="T2478" s="128" t="s">
        <v>36</v>
      </c>
      <c r="U2478">
        <v>47.34</v>
      </c>
      <c r="V2478">
        <v>25.82</v>
      </c>
    </row>
    <row r="2479" spans="1:22" x14ac:dyDescent="0.25">
      <c r="A2479" s="128" t="s">
        <v>3192</v>
      </c>
      <c r="B2479">
        <v>16</v>
      </c>
      <c r="C2479">
        <v>10</v>
      </c>
      <c r="D2479">
        <v>14</v>
      </c>
      <c r="E2479" s="128" t="s">
        <v>2453</v>
      </c>
      <c r="F2479" s="128" t="s">
        <v>24</v>
      </c>
      <c r="G2479">
        <v>707</v>
      </c>
      <c r="H2479" s="128" t="s">
        <v>3128</v>
      </c>
      <c r="I2479">
        <v>89</v>
      </c>
      <c r="J2479" s="128" t="s">
        <v>179</v>
      </c>
      <c r="K2479">
        <v>12</v>
      </c>
      <c r="L2479">
        <v>17</v>
      </c>
      <c r="M2479" s="128" t="s">
        <v>357</v>
      </c>
      <c r="N2479" s="128" t="s">
        <v>3879</v>
      </c>
      <c r="O2479">
        <v>12</v>
      </c>
      <c r="P2479" s="128" t="s">
        <v>1454</v>
      </c>
      <c r="Q2479">
        <v>1</v>
      </c>
      <c r="R2479" s="128" t="s">
        <v>28</v>
      </c>
      <c r="S2479">
        <v>3</v>
      </c>
      <c r="T2479" s="128" t="s">
        <v>31</v>
      </c>
      <c r="U2479">
        <v>3.28</v>
      </c>
      <c r="V2479">
        <v>2.76</v>
      </c>
    </row>
    <row r="2480" spans="1:22" x14ac:dyDescent="0.25">
      <c r="A2480" s="128" t="s">
        <v>3193</v>
      </c>
      <c r="B2480">
        <v>16</v>
      </c>
      <c r="C2480">
        <v>10</v>
      </c>
      <c r="D2480">
        <v>14</v>
      </c>
      <c r="E2480" s="128" t="s">
        <v>2453</v>
      </c>
      <c r="F2480" s="128" t="s">
        <v>24</v>
      </c>
      <c r="G2480">
        <v>707</v>
      </c>
      <c r="H2480" s="128" t="s">
        <v>3128</v>
      </c>
      <c r="I2480">
        <v>89</v>
      </c>
      <c r="J2480" s="128" t="s">
        <v>179</v>
      </c>
      <c r="K2480">
        <v>12</v>
      </c>
      <c r="L2480">
        <v>17</v>
      </c>
      <c r="M2480" s="128" t="s">
        <v>357</v>
      </c>
      <c r="N2480" s="128" t="s">
        <v>3879</v>
      </c>
      <c r="O2480">
        <v>12</v>
      </c>
      <c r="P2480" s="128" t="s">
        <v>1454</v>
      </c>
      <c r="Q2480">
        <v>1</v>
      </c>
      <c r="R2480" s="128" t="s">
        <v>28</v>
      </c>
      <c r="S2480">
        <v>4</v>
      </c>
      <c r="T2480" s="128" t="s">
        <v>32</v>
      </c>
      <c r="U2480">
        <v>5.7</v>
      </c>
      <c r="V2480">
        <v>4.75</v>
      </c>
    </row>
    <row r="2481" spans="1:22" x14ac:dyDescent="0.25">
      <c r="A2481" s="128" t="s">
        <v>3194</v>
      </c>
      <c r="B2481">
        <v>16</v>
      </c>
      <c r="C2481">
        <v>10</v>
      </c>
      <c r="D2481">
        <v>14</v>
      </c>
      <c r="E2481" s="128" t="s">
        <v>2453</v>
      </c>
      <c r="F2481" s="128" t="s">
        <v>24</v>
      </c>
      <c r="G2481">
        <v>707</v>
      </c>
      <c r="H2481" s="128" t="s">
        <v>3128</v>
      </c>
      <c r="I2481">
        <v>89</v>
      </c>
      <c r="J2481" s="128" t="s">
        <v>179</v>
      </c>
      <c r="K2481">
        <v>12</v>
      </c>
      <c r="L2481">
        <v>17</v>
      </c>
      <c r="M2481" s="128" t="s">
        <v>357</v>
      </c>
      <c r="N2481" s="128" t="s">
        <v>3879</v>
      </c>
      <c r="O2481">
        <v>12</v>
      </c>
      <c r="P2481" s="128" t="s">
        <v>1454</v>
      </c>
      <c r="Q2481">
        <v>1</v>
      </c>
      <c r="R2481" s="128" t="s">
        <v>28</v>
      </c>
      <c r="S2481">
        <v>6</v>
      </c>
      <c r="T2481" s="128" t="s">
        <v>34</v>
      </c>
      <c r="U2481">
        <v>2.62</v>
      </c>
      <c r="V2481">
        <v>2.83</v>
      </c>
    </row>
    <row r="2482" spans="1:22" x14ac:dyDescent="0.25">
      <c r="A2482" s="128" t="s">
        <v>3195</v>
      </c>
      <c r="B2482">
        <v>16</v>
      </c>
      <c r="C2482">
        <v>10</v>
      </c>
      <c r="D2482">
        <v>14</v>
      </c>
      <c r="E2482" s="128" t="s">
        <v>2453</v>
      </c>
      <c r="F2482" s="128" t="s">
        <v>24</v>
      </c>
      <c r="G2482">
        <v>707</v>
      </c>
      <c r="H2482" s="128" t="s">
        <v>3128</v>
      </c>
      <c r="I2482">
        <v>89</v>
      </c>
      <c r="J2482" s="128" t="s">
        <v>179</v>
      </c>
      <c r="K2482">
        <v>12</v>
      </c>
      <c r="L2482">
        <v>17</v>
      </c>
      <c r="M2482" s="128" t="s">
        <v>357</v>
      </c>
      <c r="N2482" s="128" t="s">
        <v>3879</v>
      </c>
      <c r="O2482">
        <v>12</v>
      </c>
      <c r="P2482" s="128" t="s">
        <v>1454</v>
      </c>
      <c r="Q2482">
        <v>1</v>
      </c>
      <c r="R2482" s="128" t="s">
        <v>28</v>
      </c>
      <c r="S2482">
        <v>2</v>
      </c>
      <c r="T2482" s="128" t="s">
        <v>30</v>
      </c>
      <c r="U2482">
        <v>6.34</v>
      </c>
      <c r="V2482">
        <v>4.58</v>
      </c>
    </row>
    <row r="2483" spans="1:22" x14ac:dyDescent="0.25">
      <c r="A2483" s="128" t="s">
        <v>3196</v>
      </c>
      <c r="B2483">
        <v>16</v>
      </c>
      <c r="C2483">
        <v>10</v>
      </c>
      <c r="D2483">
        <v>14</v>
      </c>
      <c r="E2483" s="128" t="s">
        <v>2453</v>
      </c>
      <c r="F2483" s="128" t="s">
        <v>24</v>
      </c>
      <c r="G2483">
        <v>707</v>
      </c>
      <c r="H2483" s="128" t="s">
        <v>3128</v>
      </c>
      <c r="I2483">
        <v>89</v>
      </c>
      <c r="J2483" s="128" t="s">
        <v>179</v>
      </c>
      <c r="K2483">
        <v>12</v>
      </c>
      <c r="L2483">
        <v>17</v>
      </c>
      <c r="M2483" s="128" t="s">
        <v>357</v>
      </c>
      <c r="N2483" s="128" t="s">
        <v>3879</v>
      </c>
      <c r="O2483">
        <v>12</v>
      </c>
      <c r="P2483" s="128" t="s">
        <v>1454</v>
      </c>
      <c r="Q2483">
        <v>1</v>
      </c>
      <c r="R2483" s="128" t="s">
        <v>28</v>
      </c>
      <c r="S2483">
        <v>5</v>
      </c>
      <c r="T2483" s="128" t="s">
        <v>33</v>
      </c>
      <c r="U2483">
        <v>1.43</v>
      </c>
      <c r="V2483">
        <v>1.84</v>
      </c>
    </row>
    <row r="2484" spans="1:22" x14ac:dyDescent="0.25">
      <c r="A2484" s="128" t="s">
        <v>3197</v>
      </c>
      <c r="B2484">
        <v>16</v>
      </c>
      <c r="C2484">
        <v>10</v>
      </c>
      <c r="D2484">
        <v>14</v>
      </c>
      <c r="E2484" s="128" t="s">
        <v>2453</v>
      </c>
      <c r="F2484" s="128" t="s">
        <v>24</v>
      </c>
      <c r="G2484">
        <v>707</v>
      </c>
      <c r="H2484" s="128" t="s">
        <v>3128</v>
      </c>
      <c r="I2484">
        <v>89</v>
      </c>
      <c r="J2484" s="128" t="s">
        <v>179</v>
      </c>
      <c r="K2484">
        <v>12</v>
      </c>
      <c r="L2484">
        <v>17</v>
      </c>
      <c r="M2484" s="128" t="s">
        <v>357</v>
      </c>
      <c r="N2484" s="128" t="s">
        <v>3879</v>
      </c>
      <c r="O2484">
        <v>12</v>
      </c>
      <c r="P2484" s="128" t="s">
        <v>1454</v>
      </c>
      <c r="Q2484">
        <v>1</v>
      </c>
      <c r="R2484" s="128" t="s">
        <v>28</v>
      </c>
      <c r="S2484">
        <v>1</v>
      </c>
      <c r="T2484" s="128" t="s">
        <v>29</v>
      </c>
      <c r="U2484">
        <v>6.58</v>
      </c>
      <c r="V2484">
        <v>4.84</v>
      </c>
    </row>
    <row r="2485" spans="1:22" x14ac:dyDescent="0.25">
      <c r="A2485" s="128" t="s">
        <v>3198</v>
      </c>
      <c r="B2485">
        <v>16</v>
      </c>
      <c r="C2485">
        <v>10</v>
      </c>
      <c r="D2485">
        <v>14</v>
      </c>
      <c r="E2485" s="128" t="s">
        <v>2453</v>
      </c>
      <c r="F2485" s="128" t="s">
        <v>24</v>
      </c>
      <c r="G2485">
        <v>707</v>
      </c>
      <c r="H2485" s="128" t="s">
        <v>3128</v>
      </c>
      <c r="I2485">
        <v>89</v>
      </c>
      <c r="J2485" s="128" t="s">
        <v>179</v>
      </c>
      <c r="K2485">
        <v>12</v>
      </c>
      <c r="L2485">
        <v>17</v>
      </c>
      <c r="M2485" s="128" t="s">
        <v>357</v>
      </c>
      <c r="N2485" s="128" t="s">
        <v>3879</v>
      </c>
      <c r="O2485">
        <v>12</v>
      </c>
      <c r="P2485" s="128" t="s">
        <v>1454</v>
      </c>
      <c r="Q2485">
        <v>1</v>
      </c>
      <c r="R2485" s="128" t="s">
        <v>28</v>
      </c>
      <c r="S2485">
        <v>7</v>
      </c>
      <c r="T2485" s="128" t="s">
        <v>35</v>
      </c>
      <c r="U2485">
        <v>20.25</v>
      </c>
      <c r="V2485">
        <v>14.53</v>
      </c>
    </row>
    <row r="2486" spans="1:22" x14ac:dyDescent="0.25">
      <c r="A2486" s="128" t="s">
        <v>3199</v>
      </c>
      <c r="B2486">
        <v>16</v>
      </c>
      <c r="C2486">
        <v>10</v>
      </c>
      <c r="D2486">
        <v>14</v>
      </c>
      <c r="E2486" s="128" t="s">
        <v>2453</v>
      </c>
      <c r="F2486" s="128" t="s">
        <v>24</v>
      </c>
      <c r="G2486">
        <v>707</v>
      </c>
      <c r="H2486" s="128" t="s">
        <v>3128</v>
      </c>
      <c r="I2486">
        <v>89</v>
      </c>
      <c r="J2486" s="128" t="s">
        <v>179</v>
      </c>
      <c r="K2486">
        <v>12</v>
      </c>
      <c r="L2486">
        <v>17</v>
      </c>
      <c r="M2486" s="128" t="s">
        <v>357</v>
      </c>
      <c r="N2486" s="128" t="s">
        <v>3879</v>
      </c>
      <c r="O2486">
        <v>12</v>
      </c>
      <c r="P2486" s="128" t="s">
        <v>1454</v>
      </c>
      <c r="Q2486">
        <v>1</v>
      </c>
      <c r="R2486" s="128" t="s">
        <v>28</v>
      </c>
      <c r="S2486">
        <v>8</v>
      </c>
      <c r="T2486" s="128" t="s">
        <v>36</v>
      </c>
      <c r="U2486">
        <v>25.94</v>
      </c>
      <c r="V2486">
        <v>17.97</v>
      </c>
    </row>
    <row r="2487" spans="1:22" x14ac:dyDescent="0.25">
      <c r="A2487" s="128" t="s">
        <v>3200</v>
      </c>
      <c r="B2487">
        <v>17</v>
      </c>
      <c r="C2487">
        <v>11</v>
      </c>
      <c r="D2487">
        <v>14</v>
      </c>
      <c r="E2487" s="128" t="s">
        <v>2453</v>
      </c>
      <c r="F2487" s="128" t="s">
        <v>24</v>
      </c>
      <c r="G2487">
        <v>708</v>
      </c>
      <c r="H2487" s="128" t="s">
        <v>3119</v>
      </c>
      <c r="I2487">
        <v>102</v>
      </c>
      <c r="J2487" s="128" t="s">
        <v>177</v>
      </c>
      <c r="K2487">
        <v>12</v>
      </c>
      <c r="L2487">
        <v>17</v>
      </c>
      <c r="M2487" s="128" t="s">
        <v>357</v>
      </c>
      <c r="N2487" s="128" t="s">
        <v>3879</v>
      </c>
      <c r="O2487">
        <v>12</v>
      </c>
      <c r="P2487" s="128" t="s">
        <v>1454</v>
      </c>
      <c r="Q2487">
        <v>1</v>
      </c>
      <c r="R2487" s="128" t="s">
        <v>28</v>
      </c>
      <c r="S2487">
        <v>3</v>
      </c>
      <c r="T2487" s="128" t="s">
        <v>31</v>
      </c>
      <c r="U2487">
        <v>6.38</v>
      </c>
      <c r="V2487">
        <v>3.82</v>
      </c>
    </row>
    <row r="2488" spans="1:22" x14ac:dyDescent="0.25">
      <c r="A2488" s="128" t="s">
        <v>3201</v>
      </c>
      <c r="B2488">
        <v>17</v>
      </c>
      <c r="C2488">
        <v>11</v>
      </c>
      <c r="D2488">
        <v>14</v>
      </c>
      <c r="E2488" s="128" t="s">
        <v>2453</v>
      </c>
      <c r="F2488" s="128" t="s">
        <v>24</v>
      </c>
      <c r="G2488">
        <v>708</v>
      </c>
      <c r="H2488" s="128" t="s">
        <v>3119</v>
      </c>
      <c r="I2488">
        <v>102</v>
      </c>
      <c r="J2488" s="128" t="s">
        <v>177</v>
      </c>
      <c r="K2488">
        <v>12</v>
      </c>
      <c r="L2488">
        <v>17</v>
      </c>
      <c r="M2488" s="128" t="s">
        <v>357</v>
      </c>
      <c r="N2488" s="128" t="s">
        <v>3879</v>
      </c>
      <c r="O2488">
        <v>12</v>
      </c>
      <c r="P2488" s="128" t="s">
        <v>1454</v>
      </c>
      <c r="Q2488">
        <v>1</v>
      </c>
      <c r="R2488" s="128" t="s">
        <v>28</v>
      </c>
      <c r="S2488">
        <v>4</v>
      </c>
      <c r="T2488" s="128" t="s">
        <v>32</v>
      </c>
      <c r="U2488">
        <v>9.07</v>
      </c>
      <c r="V2488">
        <v>6.23</v>
      </c>
    </row>
    <row r="2489" spans="1:22" x14ac:dyDescent="0.25">
      <c r="A2489" s="128" t="s">
        <v>3202</v>
      </c>
      <c r="B2489">
        <v>17</v>
      </c>
      <c r="C2489">
        <v>11</v>
      </c>
      <c r="D2489">
        <v>14</v>
      </c>
      <c r="E2489" s="128" t="s">
        <v>2453</v>
      </c>
      <c r="F2489" s="128" t="s">
        <v>24</v>
      </c>
      <c r="G2489">
        <v>708</v>
      </c>
      <c r="H2489" s="128" t="s">
        <v>3119</v>
      </c>
      <c r="I2489">
        <v>102</v>
      </c>
      <c r="J2489" s="128" t="s">
        <v>177</v>
      </c>
      <c r="K2489">
        <v>12</v>
      </c>
      <c r="L2489">
        <v>17</v>
      </c>
      <c r="M2489" s="128" t="s">
        <v>357</v>
      </c>
      <c r="N2489" s="128" t="s">
        <v>3879</v>
      </c>
      <c r="O2489">
        <v>12</v>
      </c>
      <c r="P2489" s="128" t="s">
        <v>1454</v>
      </c>
      <c r="Q2489">
        <v>1</v>
      </c>
      <c r="R2489" s="128" t="s">
        <v>28</v>
      </c>
      <c r="S2489">
        <v>6</v>
      </c>
      <c r="T2489" s="128" t="s">
        <v>34</v>
      </c>
      <c r="U2489">
        <v>4.5199999999999996</v>
      </c>
      <c r="V2489">
        <v>3.5</v>
      </c>
    </row>
    <row r="2490" spans="1:22" x14ac:dyDescent="0.25">
      <c r="A2490" s="128" t="s">
        <v>3203</v>
      </c>
      <c r="B2490">
        <v>17</v>
      </c>
      <c r="C2490">
        <v>11</v>
      </c>
      <c r="D2490">
        <v>14</v>
      </c>
      <c r="E2490" s="128" t="s">
        <v>2453</v>
      </c>
      <c r="F2490" s="128" t="s">
        <v>24</v>
      </c>
      <c r="G2490">
        <v>708</v>
      </c>
      <c r="H2490" s="128" t="s">
        <v>3119</v>
      </c>
      <c r="I2490">
        <v>102</v>
      </c>
      <c r="J2490" s="128" t="s">
        <v>177</v>
      </c>
      <c r="K2490">
        <v>12</v>
      </c>
      <c r="L2490">
        <v>17</v>
      </c>
      <c r="M2490" s="128" t="s">
        <v>357</v>
      </c>
      <c r="N2490" s="128" t="s">
        <v>3879</v>
      </c>
      <c r="O2490">
        <v>12</v>
      </c>
      <c r="P2490" s="128" t="s">
        <v>1454</v>
      </c>
      <c r="Q2490">
        <v>1</v>
      </c>
      <c r="R2490" s="128" t="s">
        <v>28</v>
      </c>
      <c r="S2490">
        <v>2</v>
      </c>
      <c r="T2490" s="128" t="s">
        <v>30</v>
      </c>
      <c r="U2490">
        <v>12.05</v>
      </c>
      <c r="V2490">
        <v>6.39</v>
      </c>
    </row>
    <row r="2491" spans="1:22" x14ac:dyDescent="0.25">
      <c r="A2491" s="128" t="s">
        <v>3204</v>
      </c>
      <c r="B2491">
        <v>17</v>
      </c>
      <c r="C2491">
        <v>11</v>
      </c>
      <c r="D2491">
        <v>14</v>
      </c>
      <c r="E2491" s="128" t="s">
        <v>2453</v>
      </c>
      <c r="F2491" s="128" t="s">
        <v>24</v>
      </c>
      <c r="G2491">
        <v>708</v>
      </c>
      <c r="H2491" s="128" t="s">
        <v>3119</v>
      </c>
      <c r="I2491">
        <v>102</v>
      </c>
      <c r="J2491" s="128" t="s">
        <v>177</v>
      </c>
      <c r="K2491">
        <v>12</v>
      </c>
      <c r="L2491">
        <v>17</v>
      </c>
      <c r="M2491" s="128" t="s">
        <v>357</v>
      </c>
      <c r="N2491" s="128" t="s">
        <v>3879</v>
      </c>
      <c r="O2491">
        <v>12</v>
      </c>
      <c r="P2491" s="128" t="s">
        <v>1454</v>
      </c>
      <c r="Q2491">
        <v>1</v>
      </c>
      <c r="R2491" s="128" t="s">
        <v>28</v>
      </c>
      <c r="S2491">
        <v>5</v>
      </c>
      <c r="T2491" s="128" t="s">
        <v>33</v>
      </c>
      <c r="U2491">
        <v>3.53</v>
      </c>
      <c r="V2491">
        <v>3.25</v>
      </c>
    </row>
    <row r="2492" spans="1:22" x14ac:dyDescent="0.25">
      <c r="A2492" s="128" t="s">
        <v>3205</v>
      </c>
      <c r="B2492">
        <v>17</v>
      </c>
      <c r="C2492">
        <v>11</v>
      </c>
      <c r="D2492">
        <v>14</v>
      </c>
      <c r="E2492" s="128" t="s">
        <v>2453</v>
      </c>
      <c r="F2492" s="128" t="s">
        <v>24</v>
      </c>
      <c r="G2492">
        <v>708</v>
      </c>
      <c r="H2492" s="128" t="s">
        <v>3119</v>
      </c>
      <c r="I2492">
        <v>102</v>
      </c>
      <c r="J2492" s="128" t="s">
        <v>177</v>
      </c>
      <c r="K2492">
        <v>12</v>
      </c>
      <c r="L2492">
        <v>17</v>
      </c>
      <c r="M2492" s="128" t="s">
        <v>357</v>
      </c>
      <c r="N2492" s="128" t="s">
        <v>3879</v>
      </c>
      <c r="O2492">
        <v>12</v>
      </c>
      <c r="P2492" s="128" t="s">
        <v>1454</v>
      </c>
      <c r="Q2492">
        <v>1</v>
      </c>
      <c r="R2492" s="128" t="s">
        <v>28</v>
      </c>
      <c r="S2492">
        <v>1</v>
      </c>
      <c r="T2492" s="128" t="s">
        <v>29</v>
      </c>
      <c r="U2492">
        <v>12.05</v>
      </c>
      <c r="V2492">
        <v>6.39</v>
      </c>
    </row>
    <row r="2493" spans="1:22" x14ac:dyDescent="0.25">
      <c r="A2493" s="128" t="s">
        <v>3206</v>
      </c>
      <c r="B2493">
        <v>17</v>
      </c>
      <c r="C2493">
        <v>11</v>
      </c>
      <c r="D2493">
        <v>14</v>
      </c>
      <c r="E2493" s="128" t="s">
        <v>2453</v>
      </c>
      <c r="F2493" s="128" t="s">
        <v>24</v>
      </c>
      <c r="G2493">
        <v>708</v>
      </c>
      <c r="H2493" s="128" t="s">
        <v>3119</v>
      </c>
      <c r="I2493">
        <v>102</v>
      </c>
      <c r="J2493" s="128" t="s">
        <v>177</v>
      </c>
      <c r="K2493">
        <v>12</v>
      </c>
      <c r="L2493">
        <v>17</v>
      </c>
      <c r="M2493" s="128" t="s">
        <v>357</v>
      </c>
      <c r="N2493" s="128" t="s">
        <v>3879</v>
      </c>
      <c r="O2493">
        <v>12</v>
      </c>
      <c r="P2493" s="128" t="s">
        <v>1454</v>
      </c>
      <c r="Q2493">
        <v>1</v>
      </c>
      <c r="R2493" s="128" t="s">
        <v>28</v>
      </c>
      <c r="S2493">
        <v>7</v>
      </c>
      <c r="T2493" s="128" t="s">
        <v>35</v>
      </c>
      <c r="U2493">
        <v>38.53</v>
      </c>
      <c r="V2493">
        <v>21.01</v>
      </c>
    </row>
    <row r="2494" spans="1:22" x14ac:dyDescent="0.25">
      <c r="A2494" s="128" t="s">
        <v>3207</v>
      </c>
      <c r="B2494">
        <v>17</v>
      </c>
      <c r="C2494">
        <v>11</v>
      </c>
      <c r="D2494">
        <v>14</v>
      </c>
      <c r="E2494" s="128" t="s">
        <v>2453</v>
      </c>
      <c r="F2494" s="128" t="s">
        <v>24</v>
      </c>
      <c r="G2494">
        <v>708</v>
      </c>
      <c r="H2494" s="128" t="s">
        <v>3119</v>
      </c>
      <c r="I2494">
        <v>102</v>
      </c>
      <c r="J2494" s="128" t="s">
        <v>177</v>
      </c>
      <c r="K2494">
        <v>12</v>
      </c>
      <c r="L2494">
        <v>17</v>
      </c>
      <c r="M2494" s="128" t="s">
        <v>357</v>
      </c>
      <c r="N2494" s="128" t="s">
        <v>3879</v>
      </c>
      <c r="O2494">
        <v>12</v>
      </c>
      <c r="P2494" s="128" t="s">
        <v>1454</v>
      </c>
      <c r="Q2494">
        <v>1</v>
      </c>
      <c r="R2494" s="128" t="s">
        <v>28</v>
      </c>
      <c r="S2494">
        <v>8</v>
      </c>
      <c r="T2494" s="128" t="s">
        <v>36</v>
      </c>
      <c r="U2494">
        <v>47.34</v>
      </c>
      <c r="V2494">
        <v>25.82</v>
      </c>
    </row>
    <row r="2495" spans="1:22" x14ac:dyDescent="0.25">
      <c r="A2495" s="128" t="s">
        <v>3208</v>
      </c>
      <c r="B2495">
        <v>17</v>
      </c>
      <c r="C2495">
        <v>11</v>
      </c>
      <c r="D2495">
        <v>14</v>
      </c>
      <c r="E2495" s="128" t="s">
        <v>2453</v>
      </c>
      <c r="F2495" s="128" t="s">
        <v>24</v>
      </c>
      <c r="G2495">
        <v>707</v>
      </c>
      <c r="H2495" s="128" t="s">
        <v>3128</v>
      </c>
      <c r="I2495">
        <v>89</v>
      </c>
      <c r="J2495" s="128" t="s">
        <v>179</v>
      </c>
      <c r="K2495">
        <v>12</v>
      </c>
      <c r="L2495">
        <v>17</v>
      </c>
      <c r="M2495" s="128" t="s">
        <v>357</v>
      </c>
      <c r="N2495" s="128" t="s">
        <v>3879</v>
      </c>
      <c r="O2495">
        <v>12</v>
      </c>
      <c r="P2495" s="128" t="s">
        <v>1454</v>
      </c>
      <c r="Q2495">
        <v>1</v>
      </c>
      <c r="R2495" s="128" t="s">
        <v>28</v>
      </c>
      <c r="S2495">
        <v>3</v>
      </c>
      <c r="T2495" s="128" t="s">
        <v>31</v>
      </c>
      <c r="U2495">
        <v>3.28</v>
      </c>
      <c r="V2495">
        <v>2.76</v>
      </c>
    </row>
    <row r="2496" spans="1:22" x14ac:dyDescent="0.25">
      <c r="A2496" s="128" t="s">
        <v>3209</v>
      </c>
      <c r="B2496">
        <v>17</v>
      </c>
      <c r="C2496">
        <v>11</v>
      </c>
      <c r="D2496">
        <v>14</v>
      </c>
      <c r="E2496" s="128" t="s">
        <v>2453</v>
      </c>
      <c r="F2496" s="128" t="s">
        <v>24</v>
      </c>
      <c r="G2496">
        <v>707</v>
      </c>
      <c r="H2496" s="128" t="s">
        <v>3128</v>
      </c>
      <c r="I2496">
        <v>89</v>
      </c>
      <c r="J2496" s="128" t="s">
        <v>179</v>
      </c>
      <c r="K2496">
        <v>12</v>
      </c>
      <c r="L2496">
        <v>17</v>
      </c>
      <c r="M2496" s="128" t="s">
        <v>357</v>
      </c>
      <c r="N2496" s="128" t="s">
        <v>3879</v>
      </c>
      <c r="O2496">
        <v>12</v>
      </c>
      <c r="P2496" s="128" t="s">
        <v>1454</v>
      </c>
      <c r="Q2496">
        <v>1</v>
      </c>
      <c r="R2496" s="128" t="s">
        <v>28</v>
      </c>
      <c r="S2496">
        <v>4</v>
      </c>
      <c r="T2496" s="128" t="s">
        <v>32</v>
      </c>
      <c r="U2496">
        <v>5.7</v>
      </c>
      <c r="V2496">
        <v>4.75</v>
      </c>
    </row>
    <row r="2497" spans="1:22" x14ac:dyDescent="0.25">
      <c r="A2497" s="128" t="s">
        <v>3210</v>
      </c>
      <c r="B2497">
        <v>17</v>
      </c>
      <c r="C2497">
        <v>11</v>
      </c>
      <c r="D2497">
        <v>14</v>
      </c>
      <c r="E2497" s="128" t="s">
        <v>2453</v>
      </c>
      <c r="F2497" s="128" t="s">
        <v>24</v>
      </c>
      <c r="G2497">
        <v>707</v>
      </c>
      <c r="H2497" s="128" t="s">
        <v>3128</v>
      </c>
      <c r="I2497">
        <v>89</v>
      </c>
      <c r="J2497" s="128" t="s">
        <v>179</v>
      </c>
      <c r="K2497">
        <v>12</v>
      </c>
      <c r="L2497">
        <v>17</v>
      </c>
      <c r="M2497" s="128" t="s">
        <v>357</v>
      </c>
      <c r="N2497" s="128" t="s">
        <v>3879</v>
      </c>
      <c r="O2497">
        <v>12</v>
      </c>
      <c r="P2497" s="128" t="s">
        <v>1454</v>
      </c>
      <c r="Q2497">
        <v>1</v>
      </c>
      <c r="R2497" s="128" t="s">
        <v>28</v>
      </c>
      <c r="S2497">
        <v>6</v>
      </c>
      <c r="T2497" s="128" t="s">
        <v>34</v>
      </c>
      <c r="U2497">
        <v>2.62</v>
      </c>
      <c r="V2497">
        <v>2.83</v>
      </c>
    </row>
    <row r="2498" spans="1:22" x14ac:dyDescent="0.25">
      <c r="A2498" s="128" t="s">
        <v>3211</v>
      </c>
      <c r="B2498">
        <v>17</v>
      </c>
      <c r="C2498">
        <v>11</v>
      </c>
      <c r="D2498">
        <v>14</v>
      </c>
      <c r="E2498" s="128" t="s">
        <v>2453</v>
      </c>
      <c r="F2498" s="128" t="s">
        <v>24</v>
      </c>
      <c r="G2498">
        <v>707</v>
      </c>
      <c r="H2498" s="128" t="s">
        <v>3128</v>
      </c>
      <c r="I2498">
        <v>89</v>
      </c>
      <c r="J2498" s="128" t="s">
        <v>179</v>
      </c>
      <c r="K2498">
        <v>12</v>
      </c>
      <c r="L2498">
        <v>17</v>
      </c>
      <c r="M2498" s="128" t="s">
        <v>357</v>
      </c>
      <c r="N2498" s="128" t="s">
        <v>3879</v>
      </c>
      <c r="O2498">
        <v>12</v>
      </c>
      <c r="P2498" s="128" t="s">
        <v>1454</v>
      </c>
      <c r="Q2498">
        <v>1</v>
      </c>
      <c r="R2498" s="128" t="s">
        <v>28</v>
      </c>
      <c r="S2498">
        <v>2</v>
      </c>
      <c r="T2498" s="128" t="s">
        <v>30</v>
      </c>
      <c r="U2498">
        <v>6.34</v>
      </c>
      <c r="V2498">
        <v>4.58</v>
      </c>
    </row>
    <row r="2499" spans="1:22" x14ac:dyDescent="0.25">
      <c r="A2499" s="128" t="s">
        <v>3212</v>
      </c>
      <c r="B2499">
        <v>17</v>
      </c>
      <c r="C2499">
        <v>11</v>
      </c>
      <c r="D2499">
        <v>14</v>
      </c>
      <c r="E2499" s="128" t="s">
        <v>2453</v>
      </c>
      <c r="F2499" s="128" t="s">
        <v>24</v>
      </c>
      <c r="G2499">
        <v>707</v>
      </c>
      <c r="H2499" s="128" t="s">
        <v>3128</v>
      </c>
      <c r="I2499">
        <v>89</v>
      </c>
      <c r="J2499" s="128" t="s">
        <v>179</v>
      </c>
      <c r="K2499">
        <v>12</v>
      </c>
      <c r="L2499">
        <v>17</v>
      </c>
      <c r="M2499" s="128" t="s">
        <v>357</v>
      </c>
      <c r="N2499" s="128" t="s">
        <v>3879</v>
      </c>
      <c r="O2499">
        <v>12</v>
      </c>
      <c r="P2499" s="128" t="s">
        <v>1454</v>
      </c>
      <c r="Q2499">
        <v>1</v>
      </c>
      <c r="R2499" s="128" t="s">
        <v>28</v>
      </c>
      <c r="S2499">
        <v>5</v>
      </c>
      <c r="T2499" s="128" t="s">
        <v>33</v>
      </c>
      <c r="U2499">
        <v>1.43</v>
      </c>
      <c r="V2499">
        <v>1.84</v>
      </c>
    </row>
    <row r="2500" spans="1:22" x14ac:dyDescent="0.25">
      <c r="A2500" s="128" t="s">
        <v>3213</v>
      </c>
      <c r="B2500">
        <v>17</v>
      </c>
      <c r="C2500">
        <v>11</v>
      </c>
      <c r="D2500">
        <v>14</v>
      </c>
      <c r="E2500" s="128" t="s">
        <v>2453</v>
      </c>
      <c r="F2500" s="128" t="s">
        <v>24</v>
      </c>
      <c r="G2500">
        <v>707</v>
      </c>
      <c r="H2500" s="128" t="s">
        <v>3128</v>
      </c>
      <c r="I2500">
        <v>89</v>
      </c>
      <c r="J2500" s="128" t="s">
        <v>179</v>
      </c>
      <c r="K2500">
        <v>12</v>
      </c>
      <c r="L2500">
        <v>17</v>
      </c>
      <c r="M2500" s="128" t="s">
        <v>357</v>
      </c>
      <c r="N2500" s="128" t="s">
        <v>3879</v>
      </c>
      <c r="O2500">
        <v>12</v>
      </c>
      <c r="P2500" s="128" t="s">
        <v>1454</v>
      </c>
      <c r="Q2500">
        <v>1</v>
      </c>
      <c r="R2500" s="128" t="s">
        <v>28</v>
      </c>
      <c r="S2500">
        <v>1</v>
      </c>
      <c r="T2500" s="128" t="s">
        <v>29</v>
      </c>
      <c r="U2500">
        <v>6.58</v>
      </c>
      <c r="V2500">
        <v>4.84</v>
      </c>
    </row>
    <row r="2501" spans="1:22" x14ac:dyDescent="0.25">
      <c r="A2501" s="128" t="s">
        <v>3214</v>
      </c>
      <c r="B2501">
        <v>17</v>
      </c>
      <c r="C2501">
        <v>11</v>
      </c>
      <c r="D2501">
        <v>14</v>
      </c>
      <c r="E2501" s="128" t="s">
        <v>2453</v>
      </c>
      <c r="F2501" s="128" t="s">
        <v>24</v>
      </c>
      <c r="G2501">
        <v>707</v>
      </c>
      <c r="H2501" s="128" t="s">
        <v>3128</v>
      </c>
      <c r="I2501">
        <v>89</v>
      </c>
      <c r="J2501" s="128" t="s">
        <v>179</v>
      </c>
      <c r="K2501">
        <v>12</v>
      </c>
      <c r="L2501">
        <v>17</v>
      </c>
      <c r="M2501" s="128" t="s">
        <v>357</v>
      </c>
      <c r="N2501" s="128" t="s">
        <v>3879</v>
      </c>
      <c r="O2501">
        <v>12</v>
      </c>
      <c r="P2501" s="128" t="s">
        <v>1454</v>
      </c>
      <c r="Q2501">
        <v>1</v>
      </c>
      <c r="R2501" s="128" t="s">
        <v>28</v>
      </c>
      <c r="S2501">
        <v>7</v>
      </c>
      <c r="T2501" s="128" t="s">
        <v>35</v>
      </c>
      <c r="U2501">
        <v>20.25</v>
      </c>
      <c r="V2501">
        <v>14.53</v>
      </c>
    </row>
    <row r="2502" spans="1:22" x14ac:dyDescent="0.25">
      <c r="A2502" s="128" t="s">
        <v>3215</v>
      </c>
      <c r="B2502">
        <v>17</v>
      </c>
      <c r="C2502">
        <v>11</v>
      </c>
      <c r="D2502">
        <v>14</v>
      </c>
      <c r="E2502" s="128" t="s">
        <v>2453</v>
      </c>
      <c r="F2502" s="128" t="s">
        <v>24</v>
      </c>
      <c r="G2502">
        <v>707</v>
      </c>
      <c r="H2502" s="128" t="s">
        <v>3128</v>
      </c>
      <c r="I2502">
        <v>89</v>
      </c>
      <c r="J2502" s="128" t="s">
        <v>179</v>
      </c>
      <c r="K2502">
        <v>12</v>
      </c>
      <c r="L2502">
        <v>17</v>
      </c>
      <c r="M2502" s="128" t="s">
        <v>357</v>
      </c>
      <c r="N2502" s="128" t="s">
        <v>3879</v>
      </c>
      <c r="O2502">
        <v>12</v>
      </c>
      <c r="P2502" s="128" t="s">
        <v>1454</v>
      </c>
      <c r="Q2502">
        <v>1</v>
      </c>
      <c r="R2502" s="128" t="s">
        <v>28</v>
      </c>
      <c r="S2502">
        <v>8</v>
      </c>
      <c r="T2502" s="128" t="s">
        <v>36</v>
      </c>
      <c r="U2502">
        <v>25.94</v>
      </c>
      <c r="V2502">
        <v>17.97</v>
      </c>
    </row>
    <row r="2503" spans="1:22" x14ac:dyDescent="0.25">
      <c r="A2503" s="128" t="s">
        <v>3216</v>
      </c>
      <c r="B2503">
        <v>8</v>
      </c>
      <c r="C2503">
        <v>2</v>
      </c>
      <c r="D2503">
        <v>14</v>
      </c>
      <c r="E2503" s="128" t="s">
        <v>2453</v>
      </c>
      <c r="F2503" s="128" t="s">
        <v>24</v>
      </c>
      <c r="G2503">
        <v>706</v>
      </c>
      <c r="H2503" s="128" t="s">
        <v>3085</v>
      </c>
      <c r="I2503">
        <v>155</v>
      </c>
      <c r="J2503" s="128" t="s">
        <v>177</v>
      </c>
      <c r="K2503">
        <v>8</v>
      </c>
      <c r="L2503">
        <v>11</v>
      </c>
      <c r="M2503" s="128" t="s">
        <v>357</v>
      </c>
      <c r="N2503" s="128" t="s">
        <v>3879</v>
      </c>
      <c r="O2503">
        <v>12</v>
      </c>
      <c r="P2503" s="128" t="s">
        <v>1454</v>
      </c>
      <c r="Q2503">
        <v>1</v>
      </c>
      <c r="R2503" s="128" t="s">
        <v>28</v>
      </c>
      <c r="S2503">
        <v>3</v>
      </c>
      <c r="T2503" s="128" t="s">
        <v>31</v>
      </c>
      <c r="U2503">
        <v>4.4800000000000004</v>
      </c>
      <c r="V2503">
        <v>2.91</v>
      </c>
    </row>
    <row r="2504" spans="1:22" x14ac:dyDescent="0.25">
      <c r="A2504" s="128" t="s">
        <v>3217</v>
      </c>
      <c r="B2504">
        <v>8</v>
      </c>
      <c r="C2504">
        <v>2</v>
      </c>
      <c r="D2504">
        <v>14</v>
      </c>
      <c r="E2504" s="128" t="s">
        <v>2453</v>
      </c>
      <c r="F2504" s="128" t="s">
        <v>24</v>
      </c>
      <c r="G2504">
        <v>706</v>
      </c>
      <c r="H2504" s="128" t="s">
        <v>3085</v>
      </c>
      <c r="I2504">
        <v>155</v>
      </c>
      <c r="J2504" s="128" t="s">
        <v>177</v>
      </c>
      <c r="K2504">
        <v>8</v>
      </c>
      <c r="L2504">
        <v>11</v>
      </c>
      <c r="M2504" s="128" t="s">
        <v>357</v>
      </c>
      <c r="N2504" s="128" t="s">
        <v>3879</v>
      </c>
      <c r="O2504">
        <v>12</v>
      </c>
      <c r="P2504" s="128" t="s">
        <v>1454</v>
      </c>
      <c r="Q2504">
        <v>1</v>
      </c>
      <c r="R2504" s="128" t="s">
        <v>28</v>
      </c>
      <c r="S2504">
        <v>4</v>
      </c>
      <c r="T2504" s="128" t="s">
        <v>32</v>
      </c>
      <c r="U2504">
        <v>5.05</v>
      </c>
      <c r="V2504">
        <v>3.51</v>
      </c>
    </row>
    <row r="2505" spans="1:22" x14ac:dyDescent="0.25">
      <c r="A2505" s="128" t="s">
        <v>3218</v>
      </c>
      <c r="B2505">
        <v>8</v>
      </c>
      <c r="C2505">
        <v>2</v>
      </c>
      <c r="D2505">
        <v>14</v>
      </c>
      <c r="E2505" s="128" t="s">
        <v>2453</v>
      </c>
      <c r="F2505" s="128" t="s">
        <v>24</v>
      </c>
      <c r="G2505">
        <v>706</v>
      </c>
      <c r="H2505" s="128" t="s">
        <v>3085</v>
      </c>
      <c r="I2505">
        <v>155</v>
      </c>
      <c r="J2505" s="128" t="s">
        <v>177</v>
      </c>
      <c r="K2505">
        <v>8</v>
      </c>
      <c r="L2505">
        <v>11</v>
      </c>
      <c r="M2505" s="128" t="s">
        <v>357</v>
      </c>
      <c r="N2505" s="128" t="s">
        <v>3879</v>
      </c>
      <c r="O2505">
        <v>12</v>
      </c>
      <c r="P2505" s="128" t="s">
        <v>1454</v>
      </c>
      <c r="Q2505">
        <v>1</v>
      </c>
      <c r="R2505" s="128" t="s">
        <v>28</v>
      </c>
      <c r="S2505">
        <v>6</v>
      </c>
      <c r="T2505" s="128" t="s">
        <v>34</v>
      </c>
      <c r="U2505">
        <v>2.68</v>
      </c>
      <c r="V2505">
        <v>2.52</v>
      </c>
    </row>
    <row r="2506" spans="1:22" x14ac:dyDescent="0.25">
      <c r="A2506" s="128" t="s">
        <v>3219</v>
      </c>
      <c r="B2506">
        <v>8</v>
      </c>
      <c r="C2506">
        <v>2</v>
      </c>
      <c r="D2506">
        <v>14</v>
      </c>
      <c r="E2506" s="128" t="s">
        <v>2453</v>
      </c>
      <c r="F2506" s="128" t="s">
        <v>24</v>
      </c>
      <c r="G2506">
        <v>706</v>
      </c>
      <c r="H2506" s="128" t="s">
        <v>3085</v>
      </c>
      <c r="I2506">
        <v>155</v>
      </c>
      <c r="J2506" s="128" t="s">
        <v>177</v>
      </c>
      <c r="K2506">
        <v>8</v>
      </c>
      <c r="L2506">
        <v>11</v>
      </c>
      <c r="M2506" s="128" t="s">
        <v>357</v>
      </c>
      <c r="N2506" s="128" t="s">
        <v>3879</v>
      </c>
      <c r="O2506">
        <v>12</v>
      </c>
      <c r="P2506" s="128" t="s">
        <v>1454</v>
      </c>
      <c r="Q2506">
        <v>1</v>
      </c>
      <c r="R2506" s="128" t="s">
        <v>28</v>
      </c>
      <c r="S2506">
        <v>2</v>
      </c>
      <c r="T2506" s="128" t="s">
        <v>30</v>
      </c>
      <c r="U2506">
        <v>7.02</v>
      </c>
      <c r="V2506">
        <v>4.8499999999999996</v>
      </c>
    </row>
    <row r="2507" spans="1:22" x14ac:dyDescent="0.25">
      <c r="A2507" s="128" t="s">
        <v>3220</v>
      </c>
      <c r="B2507">
        <v>8</v>
      </c>
      <c r="C2507">
        <v>2</v>
      </c>
      <c r="D2507">
        <v>14</v>
      </c>
      <c r="E2507" s="128" t="s">
        <v>2453</v>
      </c>
      <c r="F2507" s="128" t="s">
        <v>24</v>
      </c>
      <c r="G2507">
        <v>706</v>
      </c>
      <c r="H2507" s="128" t="s">
        <v>3085</v>
      </c>
      <c r="I2507">
        <v>155</v>
      </c>
      <c r="J2507" s="128" t="s">
        <v>177</v>
      </c>
      <c r="K2507">
        <v>8</v>
      </c>
      <c r="L2507">
        <v>11</v>
      </c>
      <c r="M2507" s="128" t="s">
        <v>357</v>
      </c>
      <c r="N2507" s="128" t="s">
        <v>3879</v>
      </c>
      <c r="O2507">
        <v>12</v>
      </c>
      <c r="P2507" s="128" t="s">
        <v>1454</v>
      </c>
      <c r="Q2507">
        <v>1</v>
      </c>
      <c r="R2507" s="128" t="s">
        <v>28</v>
      </c>
      <c r="S2507">
        <v>5</v>
      </c>
      <c r="T2507" s="128" t="s">
        <v>33</v>
      </c>
      <c r="U2507">
        <v>3.99</v>
      </c>
      <c r="V2507">
        <v>3.39</v>
      </c>
    </row>
    <row r="2508" spans="1:22" x14ac:dyDescent="0.25">
      <c r="A2508" s="128" t="s">
        <v>3221</v>
      </c>
      <c r="B2508">
        <v>8</v>
      </c>
      <c r="C2508">
        <v>2</v>
      </c>
      <c r="D2508">
        <v>14</v>
      </c>
      <c r="E2508" s="128" t="s">
        <v>2453</v>
      </c>
      <c r="F2508" s="128" t="s">
        <v>24</v>
      </c>
      <c r="G2508">
        <v>706</v>
      </c>
      <c r="H2508" s="128" t="s">
        <v>3085</v>
      </c>
      <c r="I2508">
        <v>155</v>
      </c>
      <c r="J2508" s="128" t="s">
        <v>177</v>
      </c>
      <c r="K2508">
        <v>8</v>
      </c>
      <c r="L2508">
        <v>11</v>
      </c>
      <c r="M2508" s="128" t="s">
        <v>357</v>
      </c>
      <c r="N2508" s="128" t="s">
        <v>3879</v>
      </c>
      <c r="O2508">
        <v>12</v>
      </c>
      <c r="P2508" s="128" t="s">
        <v>1454</v>
      </c>
      <c r="Q2508">
        <v>1</v>
      </c>
      <c r="R2508" s="128" t="s">
        <v>28</v>
      </c>
      <c r="S2508">
        <v>1</v>
      </c>
      <c r="T2508" s="128" t="s">
        <v>29</v>
      </c>
      <c r="U2508">
        <v>7.05</v>
      </c>
      <c r="V2508">
        <v>4.8899999999999997</v>
      </c>
    </row>
    <row r="2509" spans="1:22" x14ac:dyDescent="0.25">
      <c r="A2509" s="128" t="s">
        <v>3222</v>
      </c>
      <c r="B2509">
        <v>8</v>
      </c>
      <c r="C2509">
        <v>2</v>
      </c>
      <c r="D2509">
        <v>14</v>
      </c>
      <c r="E2509" s="128" t="s">
        <v>2453</v>
      </c>
      <c r="F2509" s="128" t="s">
        <v>24</v>
      </c>
      <c r="G2509">
        <v>706</v>
      </c>
      <c r="H2509" s="128" t="s">
        <v>3085</v>
      </c>
      <c r="I2509">
        <v>155</v>
      </c>
      <c r="J2509" s="128" t="s">
        <v>177</v>
      </c>
      <c r="K2509">
        <v>8</v>
      </c>
      <c r="L2509">
        <v>11</v>
      </c>
      <c r="M2509" s="128" t="s">
        <v>357</v>
      </c>
      <c r="N2509" s="128" t="s">
        <v>3879</v>
      </c>
      <c r="O2509">
        <v>12</v>
      </c>
      <c r="P2509" s="128" t="s">
        <v>1454</v>
      </c>
      <c r="Q2509">
        <v>1</v>
      </c>
      <c r="R2509" s="128" t="s">
        <v>28</v>
      </c>
      <c r="S2509">
        <v>7</v>
      </c>
      <c r="T2509" s="128" t="s">
        <v>35</v>
      </c>
      <c r="U2509">
        <v>25.21</v>
      </c>
      <c r="V2509">
        <v>15.27</v>
      </c>
    </row>
    <row r="2510" spans="1:22" x14ac:dyDescent="0.25">
      <c r="A2510" s="128" t="s">
        <v>3223</v>
      </c>
      <c r="B2510">
        <v>8</v>
      </c>
      <c r="C2510">
        <v>2</v>
      </c>
      <c r="D2510">
        <v>14</v>
      </c>
      <c r="E2510" s="128" t="s">
        <v>2453</v>
      </c>
      <c r="F2510" s="128" t="s">
        <v>24</v>
      </c>
      <c r="G2510">
        <v>706</v>
      </c>
      <c r="H2510" s="128" t="s">
        <v>3085</v>
      </c>
      <c r="I2510">
        <v>155</v>
      </c>
      <c r="J2510" s="128" t="s">
        <v>177</v>
      </c>
      <c r="K2510">
        <v>8</v>
      </c>
      <c r="L2510">
        <v>11</v>
      </c>
      <c r="M2510" s="128" t="s">
        <v>357</v>
      </c>
      <c r="N2510" s="128" t="s">
        <v>3879</v>
      </c>
      <c r="O2510">
        <v>12</v>
      </c>
      <c r="P2510" s="128" t="s">
        <v>1454</v>
      </c>
      <c r="Q2510">
        <v>1</v>
      </c>
      <c r="R2510" s="128" t="s">
        <v>28</v>
      </c>
      <c r="S2510">
        <v>8</v>
      </c>
      <c r="T2510" s="128" t="s">
        <v>36</v>
      </c>
      <c r="U2510">
        <v>30.26</v>
      </c>
      <c r="V2510">
        <v>17.39</v>
      </c>
    </row>
    <row r="2511" spans="1:22" x14ac:dyDescent="0.25">
      <c r="A2511" s="128" t="s">
        <v>3224</v>
      </c>
      <c r="B2511">
        <v>8</v>
      </c>
      <c r="C2511">
        <v>2</v>
      </c>
      <c r="D2511">
        <v>14</v>
      </c>
      <c r="E2511" s="128" t="s">
        <v>2453</v>
      </c>
      <c r="F2511" s="128" t="s">
        <v>24</v>
      </c>
      <c r="G2511">
        <v>705</v>
      </c>
      <c r="H2511" s="128" t="s">
        <v>3094</v>
      </c>
      <c r="I2511">
        <v>161</v>
      </c>
      <c r="J2511" s="128" t="s">
        <v>179</v>
      </c>
      <c r="K2511">
        <v>8</v>
      </c>
      <c r="L2511">
        <v>11</v>
      </c>
      <c r="M2511" s="128" t="s">
        <v>357</v>
      </c>
      <c r="N2511" s="128" t="s">
        <v>3879</v>
      </c>
      <c r="O2511">
        <v>12</v>
      </c>
      <c r="P2511" s="128" t="s">
        <v>1454</v>
      </c>
      <c r="Q2511">
        <v>1</v>
      </c>
      <c r="R2511" s="128" t="s">
        <v>28</v>
      </c>
      <c r="S2511">
        <v>3</v>
      </c>
      <c r="T2511" s="128" t="s">
        <v>31</v>
      </c>
      <c r="U2511">
        <v>3.76</v>
      </c>
      <c r="V2511">
        <v>2.94</v>
      </c>
    </row>
    <row r="2512" spans="1:22" x14ac:dyDescent="0.25">
      <c r="A2512" s="128" t="s">
        <v>3225</v>
      </c>
      <c r="B2512">
        <v>8</v>
      </c>
      <c r="C2512">
        <v>2</v>
      </c>
      <c r="D2512">
        <v>14</v>
      </c>
      <c r="E2512" s="128" t="s">
        <v>2453</v>
      </c>
      <c r="F2512" s="128" t="s">
        <v>24</v>
      </c>
      <c r="G2512">
        <v>705</v>
      </c>
      <c r="H2512" s="128" t="s">
        <v>3094</v>
      </c>
      <c r="I2512">
        <v>161</v>
      </c>
      <c r="J2512" s="128" t="s">
        <v>179</v>
      </c>
      <c r="K2512">
        <v>8</v>
      </c>
      <c r="L2512">
        <v>11</v>
      </c>
      <c r="M2512" s="128" t="s">
        <v>357</v>
      </c>
      <c r="N2512" s="128" t="s">
        <v>3879</v>
      </c>
      <c r="O2512">
        <v>12</v>
      </c>
      <c r="P2512" s="128" t="s">
        <v>1454</v>
      </c>
      <c r="Q2512">
        <v>1</v>
      </c>
      <c r="R2512" s="128" t="s">
        <v>28</v>
      </c>
      <c r="S2512">
        <v>4</v>
      </c>
      <c r="T2512" s="128" t="s">
        <v>32</v>
      </c>
      <c r="U2512">
        <v>5.61</v>
      </c>
      <c r="V2512">
        <v>3.91</v>
      </c>
    </row>
    <row r="2513" spans="1:22" x14ac:dyDescent="0.25">
      <c r="A2513" s="128" t="s">
        <v>3226</v>
      </c>
      <c r="B2513">
        <v>8</v>
      </c>
      <c r="C2513">
        <v>2</v>
      </c>
      <c r="D2513">
        <v>14</v>
      </c>
      <c r="E2513" s="128" t="s">
        <v>2453</v>
      </c>
      <c r="F2513" s="128" t="s">
        <v>24</v>
      </c>
      <c r="G2513">
        <v>705</v>
      </c>
      <c r="H2513" s="128" t="s">
        <v>3094</v>
      </c>
      <c r="I2513">
        <v>161</v>
      </c>
      <c r="J2513" s="128" t="s">
        <v>179</v>
      </c>
      <c r="K2513">
        <v>8</v>
      </c>
      <c r="L2513">
        <v>11</v>
      </c>
      <c r="M2513" s="128" t="s">
        <v>357</v>
      </c>
      <c r="N2513" s="128" t="s">
        <v>3879</v>
      </c>
      <c r="O2513">
        <v>12</v>
      </c>
      <c r="P2513" s="128" t="s">
        <v>1454</v>
      </c>
      <c r="Q2513">
        <v>1</v>
      </c>
      <c r="R2513" s="128" t="s">
        <v>28</v>
      </c>
      <c r="S2513">
        <v>6</v>
      </c>
      <c r="T2513" s="128" t="s">
        <v>34</v>
      </c>
      <c r="U2513">
        <v>2.23</v>
      </c>
      <c r="V2513">
        <v>2.23</v>
      </c>
    </row>
    <row r="2514" spans="1:22" x14ac:dyDescent="0.25">
      <c r="A2514" s="128" t="s">
        <v>3227</v>
      </c>
      <c r="B2514">
        <v>8</v>
      </c>
      <c r="C2514">
        <v>2</v>
      </c>
      <c r="D2514">
        <v>14</v>
      </c>
      <c r="E2514" s="128" t="s">
        <v>2453</v>
      </c>
      <c r="F2514" s="128" t="s">
        <v>24</v>
      </c>
      <c r="G2514">
        <v>705</v>
      </c>
      <c r="H2514" s="128" t="s">
        <v>3094</v>
      </c>
      <c r="I2514">
        <v>161</v>
      </c>
      <c r="J2514" s="128" t="s">
        <v>179</v>
      </c>
      <c r="K2514">
        <v>8</v>
      </c>
      <c r="L2514">
        <v>11</v>
      </c>
      <c r="M2514" s="128" t="s">
        <v>357</v>
      </c>
      <c r="N2514" s="128" t="s">
        <v>3879</v>
      </c>
      <c r="O2514">
        <v>12</v>
      </c>
      <c r="P2514" s="128" t="s">
        <v>1454</v>
      </c>
      <c r="Q2514">
        <v>1</v>
      </c>
      <c r="R2514" s="128" t="s">
        <v>28</v>
      </c>
      <c r="S2514">
        <v>2</v>
      </c>
      <c r="T2514" s="128" t="s">
        <v>30</v>
      </c>
      <c r="U2514">
        <v>5.93</v>
      </c>
      <c r="V2514">
        <v>4.51</v>
      </c>
    </row>
    <row r="2515" spans="1:22" x14ac:dyDescent="0.25">
      <c r="A2515" s="128" t="s">
        <v>3228</v>
      </c>
      <c r="B2515">
        <v>8</v>
      </c>
      <c r="C2515">
        <v>2</v>
      </c>
      <c r="D2515">
        <v>14</v>
      </c>
      <c r="E2515" s="128" t="s">
        <v>2453</v>
      </c>
      <c r="F2515" s="128" t="s">
        <v>24</v>
      </c>
      <c r="G2515">
        <v>705</v>
      </c>
      <c r="H2515" s="128" t="s">
        <v>3094</v>
      </c>
      <c r="I2515">
        <v>161</v>
      </c>
      <c r="J2515" s="128" t="s">
        <v>179</v>
      </c>
      <c r="K2515">
        <v>8</v>
      </c>
      <c r="L2515">
        <v>11</v>
      </c>
      <c r="M2515" s="128" t="s">
        <v>357</v>
      </c>
      <c r="N2515" s="128" t="s">
        <v>3879</v>
      </c>
      <c r="O2515">
        <v>12</v>
      </c>
      <c r="P2515" s="128" t="s">
        <v>1454</v>
      </c>
      <c r="Q2515">
        <v>1</v>
      </c>
      <c r="R2515" s="128" t="s">
        <v>28</v>
      </c>
      <c r="S2515">
        <v>5</v>
      </c>
      <c r="T2515" s="128" t="s">
        <v>33</v>
      </c>
      <c r="U2515">
        <v>3.05</v>
      </c>
      <c r="V2515">
        <v>3.07</v>
      </c>
    </row>
    <row r="2516" spans="1:22" x14ac:dyDescent="0.25">
      <c r="A2516" s="128" t="s">
        <v>3229</v>
      </c>
      <c r="B2516">
        <v>8</v>
      </c>
      <c r="C2516">
        <v>2</v>
      </c>
      <c r="D2516">
        <v>14</v>
      </c>
      <c r="E2516" s="128" t="s">
        <v>2453</v>
      </c>
      <c r="F2516" s="128" t="s">
        <v>24</v>
      </c>
      <c r="G2516">
        <v>705</v>
      </c>
      <c r="H2516" s="128" t="s">
        <v>3094</v>
      </c>
      <c r="I2516">
        <v>161</v>
      </c>
      <c r="J2516" s="128" t="s">
        <v>179</v>
      </c>
      <c r="K2516">
        <v>8</v>
      </c>
      <c r="L2516">
        <v>11</v>
      </c>
      <c r="M2516" s="128" t="s">
        <v>357</v>
      </c>
      <c r="N2516" s="128" t="s">
        <v>3879</v>
      </c>
      <c r="O2516">
        <v>12</v>
      </c>
      <c r="P2516" s="128" t="s">
        <v>1454</v>
      </c>
      <c r="Q2516">
        <v>1</v>
      </c>
      <c r="R2516" s="128" t="s">
        <v>28</v>
      </c>
      <c r="S2516">
        <v>1</v>
      </c>
      <c r="T2516" s="128" t="s">
        <v>29</v>
      </c>
      <c r="U2516">
        <v>6</v>
      </c>
      <c r="V2516">
        <v>4.49</v>
      </c>
    </row>
    <row r="2517" spans="1:22" x14ac:dyDescent="0.25">
      <c r="A2517" s="128" t="s">
        <v>3230</v>
      </c>
      <c r="B2517">
        <v>8</v>
      </c>
      <c r="C2517">
        <v>2</v>
      </c>
      <c r="D2517">
        <v>14</v>
      </c>
      <c r="E2517" s="128" t="s">
        <v>2453</v>
      </c>
      <c r="F2517" s="128" t="s">
        <v>24</v>
      </c>
      <c r="G2517">
        <v>705</v>
      </c>
      <c r="H2517" s="128" t="s">
        <v>3094</v>
      </c>
      <c r="I2517">
        <v>161</v>
      </c>
      <c r="J2517" s="128" t="s">
        <v>179</v>
      </c>
      <c r="K2517">
        <v>8</v>
      </c>
      <c r="L2517">
        <v>11</v>
      </c>
      <c r="M2517" s="128" t="s">
        <v>357</v>
      </c>
      <c r="N2517" s="128" t="s">
        <v>3879</v>
      </c>
      <c r="O2517">
        <v>12</v>
      </c>
      <c r="P2517" s="128" t="s">
        <v>1454</v>
      </c>
      <c r="Q2517">
        <v>1</v>
      </c>
      <c r="R2517" s="128" t="s">
        <v>28</v>
      </c>
      <c r="S2517">
        <v>7</v>
      </c>
      <c r="T2517" s="128" t="s">
        <v>35</v>
      </c>
      <c r="U2517">
        <v>20.97</v>
      </c>
      <c r="V2517">
        <v>14.54</v>
      </c>
    </row>
    <row r="2518" spans="1:22" x14ac:dyDescent="0.25">
      <c r="A2518" s="128" t="s">
        <v>3231</v>
      </c>
      <c r="B2518">
        <v>8</v>
      </c>
      <c r="C2518">
        <v>2</v>
      </c>
      <c r="D2518">
        <v>14</v>
      </c>
      <c r="E2518" s="128" t="s">
        <v>2453</v>
      </c>
      <c r="F2518" s="128" t="s">
        <v>24</v>
      </c>
      <c r="G2518">
        <v>705</v>
      </c>
      <c r="H2518" s="128" t="s">
        <v>3094</v>
      </c>
      <c r="I2518">
        <v>161</v>
      </c>
      <c r="J2518" s="128" t="s">
        <v>179</v>
      </c>
      <c r="K2518">
        <v>8</v>
      </c>
      <c r="L2518">
        <v>11</v>
      </c>
      <c r="M2518" s="128" t="s">
        <v>357</v>
      </c>
      <c r="N2518" s="128" t="s">
        <v>3879</v>
      </c>
      <c r="O2518">
        <v>12</v>
      </c>
      <c r="P2518" s="128" t="s">
        <v>1454</v>
      </c>
      <c r="Q2518">
        <v>1</v>
      </c>
      <c r="R2518" s="128" t="s">
        <v>28</v>
      </c>
      <c r="S2518">
        <v>8</v>
      </c>
      <c r="T2518" s="128" t="s">
        <v>36</v>
      </c>
      <c r="U2518">
        <v>26.58</v>
      </c>
      <c r="V2518">
        <v>17.38</v>
      </c>
    </row>
    <row r="2519" spans="1:22" x14ac:dyDescent="0.25">
      <c r="A2519" s="128" t="s">
        <v>3232</v>
      </c>
      <c r="B2519">
        <v>9</v>
      </c>
      <c r="C2519">
        <v>3</v>
      </c>
      <c r="D2519">
        <v>14</v>
      </c>
      <c r="E2519" s="128" t="s">
        <v>2453</v>
      </c>
      <c r="F2519" s="128" t="s">
        <v>24</v>
      </c>
      <c r="G2519">
        <v>706</v>
      </c>
      <c r="H2519" s="128" t="s">
        <v>3085</v>
      </c>
      <c r="I2519">
        <v>155</v>
      </c>
      <c r="J2519" s="128" t="s">
        <v>177</v>
      </c>
      <c r="K2519">
        <v>8</v>
      </c>
      <c r="L2519">
        <v>11</v>
      </c>
      <c r="M2519" s="128" t="s">
        <v>357</v>
      </c>
      <c r="N2519" s="128" t="s">
        <v>3879</v>
      </c>
      <c r="O2519">
        <v>12</v>
      </c>
      <c r="P2519" s="128" t="s">
        <v>1454</v>
      </c>
      <c r="Q2519">
        <v>1</v>
      </c>
      <c r="R2519" s="128" t="s">
        <v>28</v>
      </c>
      <c r="S2519">
        <v>3</v>
      </c>
      <c r="T2519" s="128" t="s">
        <v>31</v>
      </c>
      <c r="U2519">
        <v>4.4800000000000004</v>
      </c>
      <c r="V2519">
        <v>2.91</v>
      </c>
    </row>
    <row r="2520" spans="1:22" x14ac:dyDescent="0.25">
      <c r="A2520" s="128" t="s">
        <v>3233</v>
      </c>
      <c r="B2520">
        <v>9</v>
      </c>
      <c r="C2520">
        <v>3</v>
      </c>
      <c r="D2520">
        <v>14</v>
      </c>
      <c r="E2520" s="128" t="s">
        <v>2453</v>
      </c>
      <c r="F2520" s="128" t="s">
        <v>24</v>
      </c>
      <c r="G2520">
        <v>706</v>
      </c>
      <c r="H2520" s="128" t="s">
        <v>3085</v>
      </c>
      <c r="I2520">
        <v>155</v>
      </c>
      <c r="J2520" s="128" t="s">
        <v>177</v>
      </c>
      <c r="K2520">
        <v>8</v>
      </c>
      <c r="L2520">
        <v>11</v>
      </c>
      <c r="M2520" s="128" t="s">
        <v>357</v>
      </c>
      <c r="N2520" s="128" t="s">
        <v>3879</v>
      </c>
      <c r="O2520">
        <v>12</v>
      </c>
      <c r="P2520" s="128" t="s">
        <v>1454</v>
      </c>
      <c r="Q2520">
        <v>1</v>
      </c>
      <c r="R2520" s="128" t="s">
        <v>28</v>
      </c>
      <c r="S2520">
        <v>4</v>
      </c>
      <c r="T2520" s="128" t="s">
        <v>32</v>
      </c>
      <c r="U2520">
        <v>5.05</v>
      </c>
      <c r="V2520">
        <v>3.51</v>
      </c>
    </row>
    <row r="2521" spans="1:22" x14ac:dyDescent="0.25">
      <c r="A2521" s="128" t="s">
        <v>3234</v>
      </c>
      <c r="B2521">
        <v>9</v>
      </c>
      <c r="C2521">
        <v>3</v>
      </c>
      <c r="D2521">
        <v>14</v>
      </c>
      <c r="E2521" s="128" t="s">
        <v>2453</v>
      </c>
      <c r="F2521" s="128" t="s">
        <v>24</v>
      </c>
      <c r="G2521">
        <v>706</v>
      </c>
      <c r="H2521" s="128" t="s">
        <v>3085</v>
      </c>
      <c r="I2521">
        <v>155</v>
      </c>
      <c r="J2521" s="128" t="s">
        <v>177</v>
      </c>
      <c r="K2521">
        <v>8</v>
      </c>
      <c r="L2521">
        <v>11</v>
      </c>
      <c r="M2521" s="128" t="s">
        <v>357</v>
      </c>
      <c r="N2521" s="128" t="s">
        <v>3879</v>
      </c>
      <c r="O2521">
        <v>12</v>
      </c>
      <c r="P2521" s="128" t="s">
        <v>1454</v>
      </c>
      <c r="Q2521">
        <v>1</v>
      </c>
      <c r="R2521" s="128" t="s">
        <v>28</v>
      </c>
      <c r="S2521">
        <v>6</v>
      </c>
      <c r="T2521" s="128" t="s">
        <v>34</v>
      </c>
      <c r="U2521">
        <v>2.68</v>
      </c>
      <c r="V2521">
        <v>2.52</v>
      </c>
    </row>
    <row r="2522" spans="1:22" x14ac:dyDescent="0.25">
      <c r="A2522" s="128" t="s">
        <v>3235</v>
      </c>
      <c r="B2522">
        <v>9</v>
      </c>
      <c r="C2522">
        <v>3</v>
      </c>
      <c r="D2522">
        <v>14</v>
      </c>
      <c r="E2522" s="128" t="s">
        <v>2453</v>
      </c>
      <c r="F2522" s="128" t="s">
        <v>24</v>
      </c>
      <c r="G2522">
        <v>706</v>
      </c>
      <c r="H2522" s="128" t="s">
        <v>3085</v>
      </c>
      <c r="I2522">
        <v>155</v>
      </c>
      <c r="J2522" s="128" t="s">
        <v>177</v>
      </c>
      <c r="K2522">
        <v>8</v>
      </c>
      <c r="L2522">
        <v>11</v>
      </c>
      <c r="M2522" s="128" t="s">
        <v>357</v>
      </c>
      <c r="N2522" s="128" t="s">
        <v>3879</v>
      </c>
      <c r="O2522">
        <v>12</v>
      </c>
      <c r="P2522" s="128" t="s">
        <v>1454</v>
      </c>
      <c r="Q2522">
        <v>1</v>
      </c>
      <c r="R2522" s="128" t="s">
        <v>28</v>
      </c>
      <c r="S2522">
        <v>2</v>
      </c>
      <c r="T2522" s="128" t="s">
        <v>30</v>
      </c>
      <c r="U2522">
        <v>7.02</v>
      </c>
      <c r="V2522">
        <v>4.8499999999999996</v>
      </c>
    </row>
    <row r="2523" spans="1:22" x14ac:dyDescent="0.25">
      <c r="A2523" s="128" t="s">
        <v>3236</v>
      </c>
      <c r="B2523">
        <v>9</v>
      </c>
      <c r="C2523">
        <v>3</v>
      </c>
      <c r="D2523">
        <v>14</v>
      </c>
      <c r="E2523" s="128" t="s">
        <v>2453</v>
      </c>
      <c r="F2523" s="128" t="s">
        <v>24</v>
      </c>
      <c r="G2523">
        <v>706</v>
      </c>
      <c r="H2523" s="128" t="s">
        <v>3085</v>
      </c>
      <c r="I2523">
        <v>155</v>
      </c>
      <c r="J2523" s="128" t="s">
        <v>177</v>
      </c>
      <c r="K2523">
        <v>8</v>
      </c>
      <c r="L2523">
        <v>11</v>
      </c>
      <c r="M2523" s="128" t="s">
        <v>357</v>
      </c>
      <c r="N2523" s="128" t="s">
        <v>3879</v>
      </c>
      <c r="O2523">
        <v>12</v>
      </c>
      <c r="P2523" s="128" t="s">
        <v>1454</v>
      </c>
      <c r="Q2523">
        <v>1</v>
      </c>
      <c r="R2523" s="128" t="s">
        <v>28</v>
      </c>
      <c r="S2523">
        <v>5</v>
      </c>
      <c r="T2523" s="128" t="s">
        <v>33</v>
      </c>
      <c r="U2523">
        <v>3.99</v>
      </c>
      <c r="V2523">
        <v>3.39</v>
      </c>
    </row>
    <row r="2524" spans="1:22" x14ac:dyDescent="0.25">
      <c r="A2524" s="128" t="s">
        <v>3237</v>
      </c>
      <c r="B2524">
        <v>9</v>
      </c>
      <c r="C2524">
        <v>3</v>
      </c>
      <c r="D2524">
        <v>14</v>
      </c>
      <c r="E2524" s="128" t="s">
        <v>2453</v>
      </c>
      <c r="F2524" s="128" t="s">
        <v>24</v>
      </c>
      <c r="G2524">
        <v>706</v>
      </c>
      <c r="H2524" s="128" t="s">
        <v>3085</v>
      </c>
      <c r="I2524">
        <v>155</v>
      </c>
      <c r="J2524" s="128" t="s">
        <v>177</v>
      </c>
      <c r="K2524">
        <v>8</v>
      </c>
      <c r="L2524">
        <v>11</v>
      </c>
      <c r="M2524" s="128" t="s">
        <v>357</v>
      </c>
      <c r="N2524" s="128" t="s">
        <v>3879</v>
      </c>
      <c r="O2524">
        <v>12</v>
      </c>
      <c r="P2524" s="128" t="s">
        <v>1454</v>
      </c>
      <c r="Q2524">
        <v>1</v>
      </c>
      <c r="R2524" s="128" t="s">
        <v>28</v>
      </c>
      <c r="S2524">
        <v>1</v>
      </c>
      <c r="T2524" s="128" t="s">
        <v>29</v>
      </c>
      <c r="U2524">
        <v>7.05</v>
      </c>
      <c r="V2524">
        <v>4.8899999999999997</v>
      </c>
    </row>
    <row r="2525" spans="1:22" x14ac:dyDescent="0.25">
      <c r="A2525" s="128" t="s">
        <v>3238</v>
      </c>
      <c r="B2525">
        <v>9</v>
      </c>
      <c r="C2525">
        <v>3</v>
      </c>
      <c r="D2525">
        <v>14</v>
      </c>
      <c r="E2525" s="128" t="s">
        <v>2453</v>
      </c>
      <c r="F2525" s="128" t="s">
        <v>24</v>
      </c>
      <c r="G2525">
        <v>706</v>
      </c>
      <c r="H2525" s="128" t="s">
        <v>3085</v>
      </c>
      <c r="I2525">
        <v>155</v>
      </c>
      <c r="J2525" s="128" t="s">
        <v>177</v>
      </c>
      <c r="K2525">
        <v>8</v>
      </c>
      <c r="L2525">
        <v>11</v>
      </c>
      <c r="M2525" s="128" t="s">
        <v>357</v>
      </c>
      <c r="N2525" s="128" t="s">
        <v>3879</v>
      </c>
      <c r="O2525">
        <v>12</v>
      </c>
      <c r="P2525" s="128" t="s">
        <v>1454</v>
      </c>
      <c r="Q2525">
        <v>1</v>
      </c>
      <c r="R2525" s="128" t="s">
        <v>28</v>
      </c>
      <c r="S2525">
        <v>7</v>
      </c>
      <c r="T2525" s="128" t="s">
        <v>35</v>
      </c>
      <c r="U2525">
        <v>25.21</v>
      </c>
      <c r="V2525">
        <v>15.27</v>
      </c>
    </row>
    <row r="2526" spans="1:22" x14ac:dyDescent="0.25">
      <c r="A2526" s="128" t="s">
        <v>3239</v>
      </c>
      <c r="B2526">
        <v>9</v>
      </c>
      <c r="C2526">
        <v>3</v>
      </c>
      <c r="D2526">
        <v>14</v>
      </c>
      <c r="E2526" s="128" t="s">
        <v>2453</v>
      </c>
      <c r="F2526" s="128" t="s">
        <v>24</v>
      </c>
      <c r="G2526">
        <v>706</v>
      </c>
      <c r="H2526" s="128" t="s">
        <v>3085</v>
      </c>
      <c r="I2526">
        <v>155</v>
      </c>
      <c r="J2526" s="128" t="s">
        <v>177</v>
      </c>
      <c r="K2526">
        <v>8</v>
      </c>
      <c r="L2526">
        <v>11</v>
      </c>
      <c r="M2526" s="128" t="s">
        <v>357</v>
      </c>
      <c r="N2526" s="128" t="s">
        <v>3879</v>
      </c>
      <c r="O2526">
        <v>12</v>
      </c>
      <c r="P2526" s="128" t="s">
        <v>1454</v>
      </c>
      <c r="Q2526">
        <v>1</v>
      </c>
      <c r="R2526" s="128" t="s">
        <v>28</v>
      </c>
      <c r="S2526">
        <v>8</v>
      </c>
      <c r="T2526" s="128" t="s">
        <v>36</v>
      </c>
      <c r="U2526">
        <v>30.26</v>
      </c>
      <c r="V2526">
        <v>17.39</v>
      </c>
    </row>
    <row r="2527" spans="1:22" x14ac:dyDescent="0.25">
      <c r="A2527" s="128" t="s">
        <v>3240</v>
      </c>
      <c r="B2527">
        <v>9</v>
      </c>
      <c r="C2527">
        <v>3</v>
      </c>
      <c r="D2527">
        <v>14</v>
      </c>
      <c r="E2527" s="128" t="s">
        <v>2453</v>
      </c>
      <c r="F2527" s="128" t="s">
        <v>24</v>
      </c>
      <c r="G2527">
        <v>705</v>
      </c>
      <c r="H2527" s="128" t="s">
        <v>3094</v>
      </c>
      <c r="I2527">
        <v>161</v>
      </c>
      <c r="J2527" s="128" t="s">
        <v>179</v>
      </c>
      <c r="K2527">
        <v>8</v>
      </c>
      <c r="L2527">
        <v>11</v>
      </c>
      <c r="M2527" s="128" t="s">
        <v>357</v>
      </c>
      <c r="N2527" s="128" t="s">
        <v>3879</v>
      </c>
      <c r="O2527">
        <v>12</v>
      </c>
      <c r="P2527" s="128" t="s">
        <v>1454</v>
      </c>
      <c r="Q2527">
        <v>1</v>
      </c>
      <c r="R2527" s="128" t="s">
        <v>28</v>
      </c>
      <c r="S2527">
        <v>3</v>
      </c>
      <c r="T2527" s="128" t="s">
        <v>31</v>
      </c>
      <c r="U2527">
        <v>3.76</v>
      </c>
      <c r="V2527">
        <v>2.94</v>
      </c>
    </row>
    <row r="2528" spans="1:22" x14ac:dyDescent="0.25">
      <c r="A2528" s="128" t="s">
        <v>3241</v>
      </c>
      <c r="B2528">
        <v>9</v>
      </c>
      <c r="C2528">
        <v>3</v>
      </c>
      <c r="D2528">
        <v>14</v>
      </c>
      <c r="E2528" s="128" t="s">
        <v>2453</v>
      </c>
      <c r="F2528" s="128" t="s">
        <v>24</v>
      </c>
      <c r="G2528">
        <v>705</v>
      </c>
      <c r="H2528" s="128" t="s">
        <v>3094</v>
      </c>
      <c r="I2528">
        <v>161</v>
      </c>
      <c r="J2528" s="128" t="s">
        <v>179</v>
      </c>
      <c r="K2528">
        <v>8</v>
      </c>
      <c r="L2528">
        <v>11</v>
      </c>
      <c r="M2528" s="128" t="s">
        <v>357</v>
      </c>
      <c r="N2528" s="128" t="s">
        <v>3879</v>
      </c>
      <c r="O2528">
        <v>12</v>
      </c>
      <c r="P2528" s="128" t="s">
        <v>1454</v>
      </c>
      <c r="Q2528">
        <v>1</v>
      </c>
      <c r="R2528" s="128" t="s">
        <v>28</v>
      </c>
      <c r="S2528">
        <v>4</v>
      </c>
      <c r="T2528" s="128" t="s">
        <v>32</v>
      </c>
      <c r="U2528">
        <v>5.61</v>
      </c>
      <c r="V2528">
        <v>3.91</v>
      </c>
    </row>
    <row r="2529" spans="1:22" x14ac:dyDescent="0.25">
      <c r="A2529" s="128" t="s">
        <v>3242</v>
      </c>
      <c r="B2529">
        <v>9</v>
      </c>
      <c r="C2529">
        <v>3</v>
      </c>
      <c r="D2529">
        <v>14</v>
      </c>
      <c r="E2529" s="128" t="s">
        <v>2453</v>
      </c>
      <c r="F2529" s="128" t="s">
        <v>24</v>
      </c>
      <c r="G2529">
        <v>705</v>
      </c>
      <c r="H2529" s="128" t="s">
        <v>3094</v>
      </c>
      <c r="I2529">
        <v>161</v>
      </c>
      <c r="J2529" s="128" t="s">
        <v>179</v>
      </c>
      <c r="K2529">
        <v>8</v>
      </c>
      <c r="L2529">
        <v>11</v>
      </c>
      <c r="M2529" s="128" t="s">
        <v>357</v>
      </c>
      <c r="N2529" s="128" t="s">
        <v>3879</v>
      </c>
      <c r="O2529">
        <v>12</v>
      </c>
      <c r="P2529" s="128" t="s">
        <v>1454</v>
      </c>
      <c r="Q2529">
        <v>1</v>
      </c>
      <c r="R2529" s="128" t="s">
        <v>28</v>
      </c>
      <c r="S2529">
        <v>6</v>
      </c>
      <c r="T2529" s="128" t="s">
        <v>34</v>
      </c>
      <c r="U2529">
        <v>2.23</v>
      </c>
      <c r="V2529">
        <v>2.23</v>
      </c>
    </row>
    <row r="2530" spans="1:22" x14ac:dyDescent="0.25">
      <c r="A2530" s="128" t="s">
        <v>3243</v>
      </c>
      <c r="B2530">
        <v>9</v>
      </c>
      <c r="C2530">
        <v>3</v>
      </c>
      <c r="D2530">
        <v>14</v>
      </c>
      <c r="E2530" s="128" t="s">
        <v>2453</v>
      </c>
      <c r="F2530" s="128" t="s">
        <v>24</v>
      </c>
      <c r="G2530">
        <v>705</v>
      </c>
      <c r="H2530" s="128" t="s">
        <v>3094</v>
      </c>
      <c r="I2530">
        <v>161</v>
      </c>
      <c r="J2530" s="128" t="s">
        <v>179</v>
      </c>
      <c r="K2530">
        <v>8</v>
      </c>
      <c r="L2530">
        <v>11</v>
      </c>
      <c r="M2530" s="128" t="s">
        <v>357</v>
      </c>
      <c r="N2530" s="128" t="s">
        <v>3879</v>
      </c>
      <c r="O2530">
        <v>12</v>
      </c>
      <c r="P2530" s="128" t="s">
        <v>1454</v>
      </c>
      <c r="Q2530">
        <v>1</v>
      </c>
      <c r="R2530" s="128" t="s">
        <v>28</v>
      </c>
      <c r="S2530">
        <v>2</v>
      </c>
      <c r="T2530" s="128" t="s">
        <v>30</v>
      </c>
      <c r="U2530">
        <v>5.93</v>
      </c>
      <c r="V2530">
        <v>4.51</v>
      </c>
    </row>
    <row r="2531" spans="1:22" x14ac:dyDescent="0.25">
      <c r="A2531" s="128" t="s">
        <v>3244</v>
      </c>
      <c r="B2531">
        <v>9</v>
      </c>
      <c r="C2531">
        <v>3</v>
      </c>
      <c r="D2531">
        <v>14</v>
      </c>
      <c r="E2531" s="128" t="s">
        <v>2453</v>
      </c>
      <c r="F2531" s="128" t="s">
        <v>24</v>
      </c>
      <c r="G2531">
        <v>705</v>
      </c>
      <c r="H2531" s="128" t="s">
        <v>3094</v>
      </c>
      <c r="I2531">
        <v>161</v>
      </c>
      <c r="J2531" s="128" t="s">
        <v>179</v>
      </c>
      <c r="K2531">
        <v>8</v>
      </c>
      <c r="L2531">
        <v>11</v>
      </c>
      <c r="M2531" s="128" t="s">
        <v>357</v>
      </c>
      <c r="N2531" s="128" t="s">
        <v>3879</v>
      </c>
      <c r="O2531">
        <v>12</v>
      </c>
      <c r="P2531" s="128" t="s">
        <v>1454</v>
      </c>
      <c r="Q2531">
        <v>1</v>
      </c>
      <c r="R2531" s="128" t="s">
        <v>28</v>
      </c>
      <c r="S2531">
        <v>5</v>
      </c>
      <c r="T2531" s="128" t="s">
        <v>33</v>
      </c>
      <c r="U2531">
        <v>3.05</v>
      </c>
      <c r="V2531">
        <v>3.07</v>
      </c>
    </row>
    <row r="2532" spans="1:22" x14ac:dyDescent="0.25">
      <c r="A2532" s="128" t="s">
        <v>3245</v>
      </c>
      <c r="B2532">
        <v>9</v>
      </c>
      <c r="C2532">
        <v>3</v>
      </c>
      <c r="D2532">
        <v>14</v>
      </c>
      <c r="E2532" s="128" t="s">
        <v>2453</v>
      </c>
      <c r="F2532" s="128" t="s">
        <v>24</v>
      </c>
      <c r="G2532">
        <v>705</v>
      </c>
      <c r="H2532" s="128" t="s">
        <v>3094</v>
      </c>
      <c r="I2532">
        <v>161</v>
      </c>
      <c r="J2532" s="128" t="s">
        <v>179</v>
      </c>
      <c r="K2532">
        <v>8</v>
      </c>
      <c r="L2532">
        <v>11</v>
      </c>
      <c r="M2532" s="128" t="s">
        <v>357</v>
      </c>
      <c r="N2532" s="128" t="s">
        <v>3879</v>
      </c>
      <c r="O2532">
        <v>12</v>
      </c>
      <c r="P2532" s="128" t="s">
        <v>1454</v>
      </c>
      <c r="Q2532">
        <v>1</v>
      </c>
      <c r="R2532" s="128" t="s">
        <v>28</v>
      </c>
      <c r="S2532">
        <v>1</v>
      </c>
      <c r="T2532" s="128" t="s">
        <v>29</v>
      </c>
      <c r="U2532">
        <v>6</v>
      </c>
      <c r="V2532">
        <v>4.49</v>
      </c>
    </row>
    <row r="2533" spans="1:22" x14ac:dyDescent="0.25">
      <c r="A2533" s="128" t="s">
        <v>3246</v>
      </c>
      <c r="B2533">
        <v>9</v>
      </c>
      <c r="C2533">
        <v>3</v>
      </c>
      <c r="D2533">
        <v>14</v>
      </c>
      <c r="E2533" s="128" t="s">
        <v>2453</v>
      </c>
      <c r="F2533" s="128" t="s">
        <v>24</v>
      </c>
      <c r="G2533">
        <v>705</v>
      </c>
      <c r="H2533" s="128" t="s">
        <v>3094</v>
      </c>
      <c r="I2533">
        <v>161</v>
      </c>
      <c r="J2533" s="128" t="s">
        <v>179</v>
      </c>
      <c r="K2533">
        <v>8</v>
      </c>
      <c r="L2533">
        <v>11</v>
      </c>
      <c r="M2533" s="128" t="s">
        <v>357</v>
      </c>
      <c r="N2533" s="128" t="s">
        <v>3879</v>
      </c>
      <c r="O2533">
        <v>12</v>
      </c>
      <c r="P2533" s="128" t="s">
        <v>1454</v>
      </c>
      <c r="Q2533">
        <v>1</v>
      </c>
      <c r="R2533" s="128" t="s">
        <v>28</v>
      </c>
      <c r="S2533">
        <v>7</v>
      </c>
      <c r="T2533" s="128" t="s">
        <v>35</v>
      </c>
      <c r="U2533">
        <v>20.97</v>
      </c>
      <c r="V2533">
        <v>14.54</v>
      </c>
    </row>
    <row r="2534" spans="1:22" x14ac:dyDescent="0.25">
      <c r="A2534" s="128" t="s">
        <v>3247</v>
      </c>
      <c r="B2534">
        <v>9</v>
      </c>
      <c r="C2534">
        <v>3</v>
      </c>
      <c r="D2534">
        <v>14</v>
      </c>
      <c r="E2534" s="128" t="s">
        <v>2453</v>
      </c>
      <c r="F2534" s="128" t="s">
        <v>24</v>
      </c>
      <c r="G2534">
        <v>705</v>
      </c>
      <c r="H2534" s="128" t="s">
        <v>3094</v>
      </c>
      <c r="I2534">
        <v>161</v>
      </c>
      <c r="J2534" s="128" t="s">
        <v>179</v>
      </c>
      <c r="K2534">
        <v>8</v>
      </c>
      <c r="L2534">
        <v>11</v>
      </c>
      <c r="M2534" s="128" t="s">
        <v>357</v>
      </c>
      <c r="N2534" s="128" t="s">
        <v>3879</v>
      </c>
      <c r="O2534">
        <v>12</v>
      </c>
      <c r="P2534" s="128" t="s">
        <v>1454</v>
      </c>
      <c r="Q2534">
        <v>1</v>
      </c>
      <c r="R2534" s="128" t="s">
        <v>28</v>
      </c>
      <c r="S2534">
        <v>8</v>
      </c>
      <c r="T2534" s="128" t="s">
        <v>36</v>
      </c>
      <c r="U2534">
        <v>26.58</v>
      </c>
      <c r="V2534">
        <v>17.38</v>
      </c>
    </row>
    <row r="2535" spans="1:22" x14ac:dyDescent="0.25">
      <c r="A2535" s="128" t="s">
        <v>3248</v>
      </c>
      <c r="B2535">
        <v>10</v>
      </c>
      <c r="C2535">
        <v>4</v>
      </c>
      <c r="D2535">
        <v>11</v>
      </c>
      <c r="E2535" s="128" t="s">
        <v>2438</v>
      </c>
      <c r="F2535" s="128" t="s">
        <v>24</v>
      </c>
      <c r="G2535">
        <v>700</v>
      </c>
      <c r="H2535" s="128" t="s">
        <v>3249</v>
      </c>
      <c r="I2535">
        <v>197</v>
      </c>
      <c r="J2535" s="128" t="s">
        <v>177</v>
      </c>
      <c r="K2535">
        <v>9</v>
      </c>
      <c r="L2535">
        <v>10</v>
      </c>
      <c r="M2535" s="128" t="s">
        <v>358</v>
      </c>
      <c r="N2535" s="128" t="s">
        <v>2210</v>
      </c>
      <c r="O2535">
        <v>21</v>
      </c>
      <c r="P2535" s="128" t="s">
        <v>1264</v>
      </c>
      <c r="Q2535">
        <v>1</v>
      </c>
      <c r="R2535" s="128" t="s">
        <v>28</v>
      </c>
      <c r="S2535">
        <v>4</v>
      </c>
      <c r="T2535" s="128" t="s">
        <v>32</v>
      </c>
      <c r="U2535">
        <v>7.53</v>
      </c>
      <c r="V2535">
        <v>5.38</v>
      </c>
    </row>
    <row r="2536" spans="1:22" x14ac:dyDescent="0.25">
      <c r="A2536" s="128" t="s">
        <v>3250</v>
      </c>
      <c r="B2536">
        <v>10</v>
      </c>
      <c r="C2536">
        <v>4</v>
      </c>
      <c r="D2536">
        <v>11</v>
      </c>
      <c r="E2536" s="128" t="s">
        <v>2438</v>
      </c>
      <c r="F2536" s="128" t="s">
        <v>24</v>
      </c>
      <c r="G2536">
        <v>699</v>
      </c>
      <c r="H2536" s="128" t="s">
        <v>3251</v>
      </c>
      <c r="I2536">
        <v>196</v>
      </c>
      <c r="J2536" s="128" t="s">
        <v>177</v>
      </c>
      <c r="K2536">
        <v>9</v>
      </c>
      <c r="L2536">
        <v>10</v>
      </c>
      <c r="M2536" s="128" t="s">
        <v>358</v>
      </c>
      <c r="N2536" s="128" t="s">
        <v>2210</v>
      </c>
      <c r="O2536">
        <v>21</v>
      </c>
      <c r="P2536" s="128" t="s">
        <v>1264</v>
      </c>
      <c r="Q2536">
        <v>1</v>
      </c>
      <c r="R2536" s="128" t="s">
        <v>28</v>
      </c>
      <c r="S2536">
        <v>9</v>
      </c>
      <c r="T2536" s="128" t="s">
        <v>52</v>
      </c>
      <c r="U2536">
        <v>14.68</v>
      </c>
      <c r="V2536">
        <v>8.9600000000000009</v>
      </c>
    </row>
    <row r="2537" spans="1:22" x14ac:dyDescent="0.25">
      <c r="A2537" s="128" t="s">
        <v>3252</v>
      </c>
      <c r="B2537">
        <v>10</v>
      </c>
      <c r="C2537">
        <v>4</v>
      </c>
      <c r="D2537">
        <v>11</v>
      </c>
      <c r="E2537" s="128" t="s">
        <v>2438</v>
      </c>
      <c r="F2537" s="128" t="s">
        <v>24</v>
      </c>
      <c r="G2537">
        <v>694</v>
      </c>
      <c r="H2537" s="128" t="s">
        <v>3253</v>
      </c>
      <c r="I2537">
        <v>168</v>
      </c>
      <c r="J2537" s="128" t="s">
        <v>179</v>
      </c>
      <c r="K2537">
        <v>9</v>
      </c>
      <c r="L2537">
        <v>10</v>
      </c>
      <c r="M2537" s="128" t="s">
        <v>358</v>
      </c>
      <c r="N2537" s="128" t="s">
        <v>2210</v>
      </c>
      <c r="O2537">
        <v>21</v>
      </c>
      <c r="P2537" s="128" t="s">
        <v>1264</v>
      </c>
      <c r="Q2537">
        <v>1</v>
      </c>
      <c r="R2537" s="128" t="s">
        <v>28</v>
      </c>
      <c r="S2537">
        <v>4</v>
      </c>
      <c r="T2537" s="128" t="s">
        <v>32</v>
      </c>
      <c r="U2537">
        <v>7.96</v>
      </c>
      <c r="V2537">
        <v>5.36</v>
      </c>
    </row>
    <row r="2538" spans="1:22" x14ac:dyDescent="0.25">
      <c r="A2538" s="128" t="s">
        <v>3254</v>
      </c>
      <c r="B2538">
        <v>10</v>
      </c>
      <c r="C2538">
        <v>4</v>
      </c>
      <c r="D2538">
        <v>11</v>
      </c>
      <c r="E2538" s="128" t="s">
        <v>2438</v>
      </c>
      <c r="F2538" s="128" t="s">
        <v>24</v>
      </c>
      <c r="G2538">
        <v>693</v>
      </c>
      <c r="H2538" s="128" t="s">
        <v>3255</v>
      </c>
      <c r="I2538">
        <v>166</v>
      </c>
      <c r="J2538" s="128" t="s">
        <v>179</v>
      </c>
      <c r="K2538">
        <v>9</v>
      </c>
      <c r="L2538">
        <v>10</v>
      </c>
      <c r="M2538" s="128" t="s">
        <v>358</v>
      </c>
      <c r="N2538" s="128" t="s">
        <v>2210</v>
      </c>
      <c r="O2538">
        <v>21</v>
      </c>
      <c r="P2538" s="128" t="s">
        <v>1264</v>
      </c>
      <c r="Q2538">
        <v>1</v>
      </c>
      <c r="R2538" s="128" t="s">
        <v>28</v>
      </c>
      <c r="S2538">
        <v>9</v>
      </c>
      <c r="T2538" s="128" t="s">
        <v>52</v>
      </c>
      <c r="U2538">
        <v>14.77</v>
      </c>
      <c r="V2538">
        <v>8.34</v>
      </c>
    </row>
    <row r="2539" spans="1:22" x14ac:dyDescent="0.25">
      <c r="A2539" s="128" t="s">
        <v>3256</v>
      </c>
      <c r="B2539">
        <v>11</v>
      </c>
      <c r="C2539">
        <v>5</v>
      </c>
      <c r="D2539">
        <v>11</v>
      </c>
      <c r="E2539" s="128" t="s">
        <v>2438</v>
      </c>
      <c r="F2539" s="128" t="s">
        <v>24</v>
      </c>
      <c r="G2539">
        <v>701</v>
      </c>
      <c r="H2539" s="128" t="s">
        <v>3257</v>
      </c>
      <c r="I2539">
        <v>163</v>
      </c>
      <c r="J2539" s="128" t="s">
        <v>177</v>
      </c>
      <c r="K2539">
        <v>11</v>
      </c>
      <c r="L2539">
        <v>12</v>
      </c>
      <c r="M2539" s="128" t="s">
        <v>358</v>
      </c>
      <c r="N2539" s="128" t="s">
        <v>2210</v>
      </c>
      <c r="O2539">
        <v>21</v>
      </c>
      <c r="P2539" s="128" t="s">
        <v>1264</v>
      </c>
      <c r="Q2539">
        <v>1</v>
      </c>
      <c r="R2539" s="128" t="s">
        <v>28</v>
      </c>
      <c r="S2539">
        <v>4</v>
      </c>
      <c r="T2539" s="128" t="s">
        <v>32</v>
      </c>
      <c r="U2539">
        <v>8.26</v>
      </c>
      <c r="V2539">
        <v>5.82</v>
      </c>
    </row>
    <row r="2540" spans="1:22" x14ac:dyDescent="0.25">
      <c r="A2540" s="128" t="s">
        <v>3258</v>
      </c>
      <c r="B2540">
        <v>11</v>
      </c>
      <c r="C2540">
        <v>5</v>
      </c>
      <c r="D2540">
        <v>11</v>
      </c>
      <c r="E2540" s="128" t="s">
        <v>2438</v>
      </c>
      <c r="F2540" s="128" t="s">
        <v>24</v>
      </c>
      <c r="G2540">
        <v>701</v>
      </c>
      <c r="H2540" s="128" t="s">
        <v>3257</v>
      </c>
      <c r="I2540">
        <v>163</v>
      </c>
      <c r="J2540" s="128" t="s">
        <v>177</v>
      </c>
      <c r="K2540">
        <v>11</v>
      </c>
      <c r="L2540">
        <v>12</v>
      </c>
      <c r="M2540" s="128" t="s">
        <v>358</v>
      </c>
      <c r="N2540" s="128" t="s">
        <v>2210</v>
      </c>
      <c r="O2540">
        <v>21</v>
      </c>
      <c r="P2540" s="128" t="s">
        <v>1264</v>
      </c>
      <c r="Q2540">
        <v>1</v>
      </c>
      <c r="R2540" s="128" t="s">
        <v>28</v>
      </c>
      <c r="S2540">
        <v>9</v>
      </c>
      <c r="T2540" s="128" t="s">
        <v>52</v>
      </c>
      <c r="U2540">
        <v>14.34</v>
      </c>
      <c r="V2540">
        <v>8.18</v>
      </c>
    </row>
    <row r="2541" spans="1:22" x14ac:dyDescent="0.25">
      <c r="A2541" s="128" t="s">
        <v>3259</v>
      </c>
      <c r="B2541">
        <v>11</v>
      </c>
      <c r="C2541">
        <v>5</v>
      </c>
      <c r="D2541">
        <v>11</v>
      </c>
      <c r="E2541" s="128" t="s">
        <v>2438</v>
      </c>
      <c r="F2541" s="128" t="s">
        <v>24</v>
      </c>
      <c r="G2541">
        <v>695</v>
      </c>
      <c r="H2541" s="128" t="s">
        <v>3260</v>
      </c>
      <c r="I2541">
        <v>141</v>
      </c>
      <c r="J2541" s="128" t="s">
        <v>179</v>
      </c>
      <c r="K2541">
        <v>11</v>
      </c>
      <c r="L2541">
        <v>12</v>
      </c>
      <c r="M2541" s="128" t="s">
        <v>358</v>
      </c>
      <c r="N2541" s="128" t="s">
        <v>2210</v>
      </c>
      <c r="O2541">
        <v>21</v>
      </c>
      <c r="P2541" s="128" t="s">
        <v>1264</v>
      </c>
      <c r="Q2541">
        <v>1</v>
      </c>
      <c r="R2541" s="128" t="s">
        <v>28</v>
      </c>
      <c r="S2541">
        <v>4</v>
      </c>
      <c r="T2541" s="128" t="s">
        <v>32</v>
      </c>
      <c r="U2541">
        <v>7.08</v>
      </c>
      <c r="V2541">
        <v>5.01</v>
      </c>
    </row>
    <row r="2542" spans="1:22" x14ac:dyDescent="0.25">
      <c r="A2542" s="128" t="s">
        <v>3261</v>
      </c>
      <c r="B2542">
        <v>11</v>
      </c>
      <c r="C2542">
        <v>5</v>
      </c>
      <c r="D2542">
        <v>11</v>
      </c>
      <c r="E2542" s="128" t="s">
        <v>2438</v>
      </c>
      <c r="F2542" s="128" t="s">
        <v>24</v>
      </c>
      <c r="G2542">
        <v>695</v>
      </c>
      <c r="H2542" s="128" t="s">
        <v>3260</v>
      </c>
      <c r="I2542">
        <v>141</v>
      </c>
      <c r="J2542" s="128" t="s">
        <v>179</v>
      </c>
      <c r="K2542">
        <v>11</v>
      </c>
      <c r="L2542">
        <v>12</v>
      </c>
      <c r="M2542" s="128" t="s">
        <v>358</v>
      </c>
      <c r="N2542" s="128" t="s">
        <v>2210</v>
      </c>
      <c r="O2542">
        <v>21</v>
      </c>
      <c r="P2542" s="128" t="s">
        <v>1264</v>
      </c>
      <c r="Q2542">
        <v>1</v>
      </c>
      <c r="R2542" s="128" t="s">
        <v>28</v>
      </c>
      <c r="S2542">
        <v>9</v>
      </c>
      <c r="T2542" s="128" t="s">
        <v>52</v>
      </c>
      <c r="U2542">
        <v>11.81</v>
      </c>
      <c r="V2542">
        <v>7.74</v>
      </c>
    </row>
    <row r="2543" spans="1:22" x14ac:dyDescent="0.25">
      <c r="A2543" s="128" t="s">
        <v>3262</v>
      </c>
      <c r="B2543">
        <v>12</v>
      </c>
      <c r="C2543">
        <v>6</v>
      </c>
      <c r="D2543">
        <v>11</v>
      </c>
      <c r="E2543" s="128" t="s">
        <v>2438</v>
      </c>
      <c r="F2543" s="128" t="s">
        <v>24</v>
      </c>
      <c r="G2543">
        <v>701</v>
      </c>
      <c r="H2543" s="128" t="s">
        <v>3257</v>
      </c>
      <c r="I2543">
        <v>163</v>
      </c>
      <c r="J2543" s="128" t="s">
        <v>177</v>
      </c>
      <c r="K2543">
        <v>11</v>
      </c>
      <c r="L2543">
        <v>12</v>
      </c>
      <c r="M2543" s="128" t="s">
        <v>358</v>
      </c>
      <c r="N2543" s="128" t="s">
        <v>2210</v>
      </c>
      <c r="O2543">
        <v>21</v>
      </c>
      <c r="P2543" s="128" t="s">
        <v>1264</v>
      </c>
      <c r="Q2543">
        <v>1</v>
      </c>
      <c r="R2543" s="128" t="s">
        <v>28</v>
      </c>
      <c r="S2543">
        <v>4</v>
      </c>
      <c r="T2543" s="128" t="s">
        <v>32</v>
      </c>
      <c r="U2543">
        <v>8.26</v>
      </c>
      <c r="V2543">
        <v>5.82</v>
      </c>
    </row>
    <row r="2544" spans="1:22" x14ac:dyDescent="0.25">
      <c r="A2544" s="128" t="s">
        <v>3263</v>
      </c>
      <c r="B2544">
        <v>12</v>
      </c>
      <c r="C2544">
        <v>6</v>
      </c>
      <c r="D2544">
        <v>11</v>
      </c>
      <c r="E2544" s="128" t="s">
        <v>2438</v>
      </c>
      <c r="F2544" s="128" t="s">
        <v>24</v>
      </c>
      <c r="G2544">
        <v>701</v>
      </c>
      <c r="H2544" s="128" t="s">
        <v>3257</v>
      </c>
      <c r="I2544">
        <v>163</v>
      </c>
      <c r="J2544" s="128" t="s">
        <v>177</v>
      </c>
      <c r="K2544">
        <v>11</v>
      </c>
      <c r="L2544">
        <v>12</v>
      </c>
      <c r="M2544" s="128" t="s">
        <v>358</v>
      </c>
      <c r="N2544" s="128" t="s">
        <v>2210</v>
      </c>
      <c r="O2544">
        <v>21</v>
      </c>
      <c r="P2544" s="128" t="s">
        <v>1264</v>
      </c>
      <c r="Q2544">
        <v>1</v>
      </c>
      <c r="R2544" s="128" t="s">
        <v>28</v>
      </c>
      <c r="S2544">
        <v>9</v>
      </c>
      <c r="T2544" s="128" t="s">
        <v>52</v>
      </c>
      <c r="U2544">
        <v>14.34</v>
      </c>
      <c r="V2544">
        <v>8.18</v>
      </c>
    </row>
    <row r="2545" spans="1:22" x14ac:dyDescent="0.25">
      <c r="A2545" s="128" t="s">
        <v>3264</v>
      </c>
      <c r="B2545">
        <v>12</v>
      </c>
      <c r="C2545">
        <v>6</v>
      </c>
      <c r="D2545">
        <v>11</v>
      </c>
      <c r="E2545" s="128" t="s">
        <v>2438</v>
      </c>
      <c r="F2545" s="128" t="s">
        <v>24</v>
      </c>
      <c r="G2545">
        <v>695</v>
      </c>
      <c r="H2545" s="128" t="s">
        <v>3260</v>
      </c>
      <c r="I2545">
        <v>141</v>
      </c>
      <c r="J2545" s="128" t="s">
        <v>179</v>
      </c>
      <c r="K2545">
        <v>11</v>
      </c>
      <c r="L2545">
        <v>12</v>
      </c>
      <c r="M2545" s="128" t="s">
        <v>358</v>
      </c>
      <c r="N2545" s="128" t="s">
        <v>2210</v>
      </c>
      <c r="O2545">
        <v>21</v>
      </c>
      <c r="P2545" s="128" t="s">
        <v>1264</v>
      </c>
      <c r="Q2545">
        <v>1</v>
      </c>
      <c r="R2545" s="128" t="s">
        <v>28</v>
      </c>
      <c r="S2545">
        <v>4</v>
      </c>
      <c r="T2545" s="128" t="s">
        <v>32</v>
      </c>
      <c r="U2545">
        <v>7.08</v>
      </c>
      <c r="V2545">
        <v>5.01</v>
      </c>
    </row>
    <row r="2546" spans="1:22" x14ac:dyDescent="0.25">
      <c r="A2546" s="128" t="s">
        <v>3265</v>
      </c>
      <c r="B2546">
        <v>12</v>
      </c>
      <c r="C2546">
        <v>6</v>
      </c>
      <c r="D2546">
        <v>11</v>
      </c>
      <c r="E2546" s="128" t="s">
        <v>2438</v>
      </c>
      <c r="F2546" s="128" t="s">
        <v>24</v>
      </c>
      <c r="G2546">
        <v>695</v>
      </c>
      <c r="H2546" s="128" t="s">
        <v>3260</v>
      </c>
      <c r="I2546">
        <v>141</v>
      </c>
      <c r="J2546" s="128" t="s">
        <v>179</v>
      </c>
      <c r="K2546">
        <v>11</v>
      </c>
      <c r="L2546">
        <v>12</v>
      </c>
      <c r="M2546" s="128" t="s">
        <v>358</v>
      </c>
      <c r="N2546" s="128" t="s">
        <v>2210</v>
      </c>
      <c r="O2546">
        <v>21</v>
      </c>
      <c r="P2546" s="128" t="s">
        <v>1264</v>
      </c>
      <c r="Q2546">
        <v>1</v>
      </c>
      <c r="R2546" s="128" t="s">
        <v>28</v>
      </c>
      <c r="S2546">
        <v>9</v>
      </c>
      <c r="T2546" s="128" t="s">
        <v>52</v>
      </c>
      <c r="U2546">
        <v>11.81</v>
      </c>
      <c r="V2546">
        <v>7.74</v>
      </c>
    </row>
    <row r="2547" spans="1:22" x14ac:dyDescent="0.25">
      <c r="A2547" s="128" t="s">
        <v>3266</v>
      </c>
      <c r="B2547">
        <v>13</v>
      </c>
      <c r="C2547">
        <v>7</v>
      </c>
      <c r="D2547">
        <v>11</v>
      </c>
      <c r="E2547" s="128" t="s">
        <v>2438</v>
      </c>
      <c r="F2547" s="128" t="s">
        <v>24</v>
      </c>
      <c r="G2547">
        <v>702</v>
      </c>
      <c r="H2547" s="128" t="s">
        <v>3267</v>
      </c>
      <c r="I2547">
        <v>177</v>
      </c>
      <c r="J2547" s="128" t="s">
        <v>177</v>
      </c>
      <c r="K2547">
        <v>13</v>
      </c>
      <c r="L2547">
        <v>14</v>
      </c>
      <c r="M2547" s="128" t="s">
        <v>358</v>
      </c>
      <c r="N2547" s="128" t="s">
        <v>2210</v>
      </c>
      <c r="O2547">
        <v>21</v>
      </c>
      <c r="P2547" s="128" t="s">
        <v>1264</v>
      </c>
      <c r="Q2547">
        <v>1</v>
      </c>
      <c r="R2547" s="128" t="s">
        <v>28</v>
      </c>
      <c r="S2547">
        <v>4</v>
      </c>
      <c r="T2547" s="128" t="s">
        <v>32</v>
      </c>
      <c r="U2547">
        <v>10.39</v>
      </c>
      <c r="V2547">
        <v>7.12</v>
      </c>
    </row>
    <row r="2548" spans="1:22" x14ac:dyDescent="0.25">
      <c r="A2548" s="128" t="s">
        <v>3268</v>
      </c>
      <c r="B2548">
        <v>13</v>
      </c>
      <c r="C2548">
        <v>7</v>
      </c>
      <c r="D2548">
        <v>11</v>
      </c>
      <c r="E2548" s="128" t="s">
        <v>2438</v>
      </c>
      <c r="F2548" s="128" t="s">
        <v>24</v>
      </c>
      <c r="G2548">
        <v>702</v>
      </c>
      <c r="H2548" s="128" t="s">
        <v>3267</v>
      </c>
      <c r="I2548">
        <v>177</v>
      </c>
      <c r="J2548" s="128" t="s">
        <v>177</v>
      </c>
      <c r="K2548">
        <v>13</v>
      </c>
      <c r="L2548">
        <v>14</v>
      </c>
      <c r="M2548" s="128" t="s">
        <v>358</v>
      </c>
      <c r="N2548" s="128" t="s">
        <v>2210</v>
      </c>
      <c r="O2548">
        <v>21</v>
      </c>
      <c r="P2548" s="128" t="s">
        <v>1264</v>
      </c>
      <c r="Q2548">
        <v>1</v>
      </c>
      <c r="R2548" s="128" t="s">
        <v>28</v>
      </c>
      <c r="S2548">
        <v>9</v>
      </c>
      <c r="T2548" s="128" t="s">
        <v>52</v>
      </c>
      <c r="U2548">
        <v>15.26</v>
      </c>
      <c r="V2548">
        <v>8.6999999999999993</v>
      </c>
    </row>
    <row r="2549" spans="1:22" x14ac:dyDescent="0.25">
      <c r="A2549" s="128" t="s">
        <v>3269</v>
      </c>
      <c r="B2549">
        <v>13</v>
      </c>
      <c r="C2549">
        <v>7</v>
      </c>
      <c r="D2549">
        <v>11</v>
      </c>
      <c r="E2549" s="128" t="s">
        <v>2438</v>
      </c>
      <c r="F2549" s="128" t="s">
        <v>24</v>
      </c>
      <c r="G2549">
        <v>696</v>
      </c>
      <c r="H2549" s="128" t="s">
        <v>3270</v>
      </c>
      <c r="I2549">
        <v>126</v>
      </c>
      <c r="J2549" s="128" t="s">
        <v>179</v>
      </c>
      <c r="K2549">
        <v>13</v>
      </c>
      <c r="L2549">
        <v>14</v>
      </c>
      <c r="M2549" s="128" t="s">
        <v>358</v>
      </c>
      <c r="N2549" s="128" t="s">
        <v>2210</v>
      </c>
      <c r="O2549">
        <v>21</v>
      </c>
      <c r="P2549" s="128" t="s">
        <v>1264</v>
      </c>
      <c r="Q2549">
        <v>1</v>
      </c>
      <c r="R2549" s="128" t="s">
        <v>28</v>
      </c>
      <c r="S2549">
        <v>4</v>
      </c>
      <c r="T2549" s="128" t="s">
        <v>32</v>
      </c>
      <c r="U2549">
        <v>7.12</v>
      </c>
      <c r="V2549">
        <v>5.31</v>
      </c>
    </row>
    <row r="2550" spans="1:22" x14ac:dyDescent="0.25">
      <c r="A2550" s="128" t="s">
        <v>3271</v>
      </c>
      <c r="B2550">
        <v>13</v>
      </c>
      <c r="C2550">
        <v>7</v>
      </c>
      <c r="D2550">
        <v>11</v>
      </c>
      <c r="E2550" s="128" t="s">
        <v>2438</v>
      </c>
      <c r="F2550" s="128" t="s">
        <v>24</v>
      </c>
      <c r="G2550">
        <v>696</v>
      </c>
      <c r="H2550" s="128" t="s">
        <v>3270</v>
      </c>
      <c r="I2550">
        <v>126</v>
      </c>
      <c r="J2550" s="128" t="s">
        <v>179</v>
      </c>
      <c r="K2550">
        <v>13</v>
      </c>
      <c r="L2550">
        <v>14</v>
      </c>
      <c r="M2550" s="128" t="s">
        <v>358</v>
      </c>
      <c r="N2550" s="128" t="s">
        <v>2210</v>
      </c>
      <c r="O2550">
        <v>21</v>
      </c>
      <c r="P2550" s="128" t="s">
        <v>1264</v>
      </c>
      <c r="Q2550">
        <v>1</v>
      </c>
      <c r="R2550" s="128" t="s">
        <v>28</v>
      </c>
      <c r="S2550">
        <v>9</v>
      </c>
      <c r="T2550" s="128" t="s">
        <v>52</v>
      </c>
      <c r="U2550">
        <v>10.31</v>
      </c>
      <c r="V2550">
        <v>6.89</v>
      </c>
    </row>
    <row r="2551" spans="1:22" x14ac:dyDescent="0.25">
      <c r="A2551" s="128" t="s">
        <v>3272</v>
      </c>
      <c r="B2551">
        <v>14</v>
      </c>
      <c r="C2551">
        <v>8</v>
      </c>
      <c r="D2551">
        <v>11</v>
      </c>
      <c r="E2551" s="128" t="s">
        <v>2438</v>
      </c>
      <c r="F2551" s="128" t="s">
        <v>24</v>
      </c>
      <c r="G2551">
        <v>702</v>
      </c>
      <c r="H2551" s="128" t="s">
        <v>3267</v>
      </c>
      <c r="I2551">
        <v>177</v>
      </c>
      <c r="J2551" s="128" t="s">
        <v>177</v>
      </c>
      <c r="K2551">
        <v>13</v>
      </c>
      <c r="L2551">
        <v>14</v>
      </c>
      <c r="M2551" s="128" t="s">
        <v>358</v>
      </c>
      <c r="N2551" s="128" t="s">
        <v>2210</v>
      </c>
      <c r="O2551">
        <v>21</v>
      </c>
      <c r="P2551" s="128" t="s">
        <v>1264</v>
      </c>
      <c r="Q2551">
        <v>1</v>
      </c>
      <c r="R2551" s="128" t="s">
        <v>28</v>
      </c>
      <c r="S2551">
        <v>4</v>
      </c>
      <c r="T2551" s="128" t="s">
        <v>32</v>
      </c>
      <c r="U2551">
        <v>10.39</v>
      </c>
      <c r="V2551">
        <v>7.12</v>
      </c>
    </row>
    <row r="2552" spans="1:22" x14ac:dyDescent="0.25">
      <c r="A2552" s="128" t="s">
        <v>3273</v>
      </c>
      <c r="B2552">
        <v>14</v>
      </c>
      <c r="C2552">
        <v>8</v>
      </c>
      <c r="D2552">
        <v>11</v>
      </c>
      <c r="E2552" s="128" t="s">
        <v>2438</v>
      </c>
      <c r="F2552" s="128" t="s">
        <v>24</v>
      </c>
      <c r="G2552">
        <v>702</v>
      </c>
      <c r="H2552" s="128" t="s">
        <v>3267</v>
      </c>
      <c r="I2552">
        <v>177</v>
      </c>
      <c r="J2552" s="128" t="s">
        <v>177</v>
      </c>
      <c r="K2552">
        <v>13</v>
      </c>
      <c r="L2552">
        <v>14</v>
      </c>
      <c r="M2552" s="128" t="s">
        <v>358</v>
      </c>
      <c r="N2552" s="128" t="s">
        <v>2210</v>
      </c>
      <c r="O2552">
        <v>21</v>
      </c>
      <c r="P2552" s="128" t="s">
        <v>1264</v>
      </c>
      <c r="Q2552">
        <v>1</v>
      </c>
      <c r="R2552" s="128" t="s">
        <v>28</v>
      </c>
      <c r="S2552">
        <v>9</v>
      </c>
      <c r="T2552" s="128" t="s">
        <v>52</v>
      </c>
      <c r="U2552">
        <v>15.26</v>
      </c>
      <c r="V2552">
        <v>8.6999999999999993</v>
      </c>
    </row>
    <row r="2553" spans="1:22" x14ac:dyDescent="0.25">
      <c r="A2553" s="128" t="s">
        <v>3274</v>
      </c>
      <c r="B2553">
        <v>14</v>
      </c>
      <c r="C2553">
        <v>8</v>
      </c>
      <c r="D2553">
        <v>11</v>
      </c>
      <c r="E2553" s="128" t="s">
        <v>2438</v>
      </c>
      <c r="F2553" s="128" t="s">
        <v>24</v>
      </c>
      <c r="G2553">
        <v>696</v>
      </c>
      <c r="H2553" s="128" t="s">
        <v>3270</v>
      </c>
      <c r="I2553">
        <v>126</v>
      </c>
      <c r="J2553" s="128" t="s">
        <v>179</v>
      </c>
      <c r="K2553">
        <v>13</v>
      </c>
      <c r="L2553">
        <v>14</v>
      </c>
      <c r="M2553" s="128" t="s">
        <v>358</v>
      </c>
      <c r="N2553" s="128" t="s">
        <v>2210</v>
      </c>
      <c r="O2553">
        <v>21</v>
      </c>
      <c r="P2553" s="128" t="s">
        <v>1264</v>
      </c>
      <c r="Q2553">
        <v>1</v>
      </c>
      <c r="R2553" s="128" t="s">
        <v>28</v>
      </c>
      <c r="S2553">
        <v>4</v>
      </c>
      <c r="T2553" s="128" t="s">
        <v>32</v>
      </c>
      <c r="U2553">
        <v>7.12</v>
      </c>
      <c r="V2553">
        <v>5.31</v>
      </c>
    </row>
    <row r="2554" spans="1:22" x14ac:dyDescent="0.25">
      <c r="A2554" s="128" t="s">
        <v>3275</v>
      </c>
      <c r="B2554">
        <v>14</v>
      </c>
      <c r="C2554">
        <v>8</v>
      </c>
      <c r="D2554">
        <v>11</v>
      </c>
      <c r="E2554" s="128" t="s">
        <v>2438</v>
      </c>
      <c r="F2554" s="128" t="s">
        <v>24</v>
      </c>
      <c r="G2554">
        <v>696</v>
      </c>
      <c r="H2554" s="128" t="s">
        <v>3270</v>
      </c>
      <c r="I2554">
        <v>126</v>
      </c>
      <c r="J2554" s="128" t="s">
        <v>179</v>
      </c>
      <c r="K2554">
        <v>13</v>
      </c>
      <c r="L2554">
        <v>14</v>
      </c>
      <c r="M2554" s="128" t="s">
        <v>358</v>
      </c>
      <c r="N2554" s="128" t="s">
        <v>2210</v>
      </c>
      <c r="O2554">
        <v>21</v>
      </c>
      <c r="P2554" s="128" t="s">
        <v>1264</v>
      </c>
      <c r="Q2554">
        <v>1</v>
      </c>
      <c r="R2554" s="128" t="s">
        <v>28</v>
      </c>
      <c r="S2554">
        <v>9</v>
      </c>
      <c r="T2554" s="128" t="s">
        <v>52</v>
      </c>
      <c r="U2554">
        <v>10.31</v>
      </c>
      <c r="V2554">
        <v>6.89</v>
      </c>
    </row>
    <row r="2555" spans="1:22" x14ac:dyDescent="0.25">
      <c r="A2555" s="128" t="s">
        <v>3276</v>
      </c>
      <c r="B2555">
        <v>15</v>
      </c>
      <c r="C2555">
        <v>9</v>
      </c>
      <c r="D2555">
        <v>11</v>
      </c>
      <c r="E2555" s="128" t="s">
        <v>2438</v>
      </c>
      <c r="F2555" s="128" t="s">
        <v>24</v>
      </c>
      <c r="G2555">
        <v>703</v>
      </c>
      <c r="H2555" s="128" t="s">
        <v>3277</v>
      </c>
      <c r="I2555">
        <v>119</v>
      </c>
      <c r="J2555" s="128" t="s">
        <v>177</v>
      </c>
      <c r="K2555">
        <v>15</v>
      </c>
      <c r="L2555">
        <v>16</v>
      </c>
      <c r="M2555" s="128" t="s">
        <v>358</v>
      </c>
      <c r="N2555" s="128" t="s">
        <v>2210</v>
      </c>
      <c r="O2555">
        <v>21</v>
      </c>
      <c r="P2555" s="128" t="s">
        <v>1264</v>
      </c>
      <c r="Q2555">
        <v>1</v>
      </c>
      <c r="R2555" s="128" t="s">
        <v>28</v>
      </c>
      <c r="S2555">
        <v>4</v>
      </c>
      <c r="T2555" s="128" t="s">
        <v>32</v>
      </c>
      <c r="U2555">
        <v>10.37</v>
      </c>
      <c r="V2555">
        <v>6.05</v>
      </c>
    </row>
    <row r="2556" spans="1:22" x14ac:dyDescent="0.25">
      <c r="A2556" s="128" t="s">
        <v>3278</v>
      </c>
      <c r="B2556">
        <v>15</v>
      </c>
      <c r="C2556">
        <v>9</v>
      </c>
      <c r="D2556">
        <v>11</v>
      </c>
      <c r="E2556" s="128" t="s">
        <v>2438</v>
      </c>
      <c r="F2556" s="128" t="s">
        <v>24</v>
      </c>
      <c r="G2556">
        <v>703</v>
      </c>
      <c r="H2556" s="128" t="s">
        <v>3277</v>
      </c>
      <c r="I2556">
        <v>119</v>
      </c>
      <c r="J2556" s="128" t="s">
        <v>177</v>
      </c>
      <c r="K2556">
        <v>15</v>
      </c>
      <c r="L2556">
        <v>16</v>
      </c>
      <c r="M2556" s="128" t="s">
        <v>358</v>
      </c>
      <c r="N2556" s="128" t="s">
        <v>2210</v>
      </c>
      <c r="O2556">
        <v>21</v>
      </c>
      <c r="P2556" s="128" t="s">
        <v>1264</v>
      </c>
      <c r="Q2556">
        <v>1</v>
      </c>
      <c r="R2556" s="128" t="s">
        <v>28</v>
      </c>
      <c r="S2556">
        <v>9</v>
      </c>
      <c r="T2556" s="128" t="s">
        <v>52</v>
      </c>
      <c r="U2556">
        <v>15.51</v>
      </c>
      <c r="V2556">
        <v>8.0299999999999994</v>
      </c>
    </row>
    <row r="2557" spans="1:22" x14ac:dyDescent="0.25">
      <c r="A2557" s="128" t="s">
        <v>3279</v>
      </c>
      <c r="B2557">
        <v>15</v>
      </c>
      <c r="C2557">
        <v>9</v>
      </c>
      <c r="D2557">
        <v>11</v>
      </c>
      <c r="E2557" s="128" t="s">
        <v>2438</v>
      </c>
      <c r="F2557" s="128" t="s">
        <v>24</v>
      </c>
      <c r="G2557">
        <v>697</v>
      </c>
      <c r="H2557" s="128" t="s">
        <v>3280</v>
      </c>
      <c r="I2557">
        <v>109</v>
      </c>
      <c r="J2557" s="128" t="s">
        <v>179</v>
      </c>
      <c r="K2557">
        <v>15</v>
      </c>
      <c r="L2557">
        <v>16</v>
      </c>
      <c r="M2557" s="128" t="s">
        <v>358</v>
      </c>
      <c r="N2557" s="128" t="s">
        <v>2210</v>
      </c>
      <c r="O2557">
        <v>21</v>
      </c>
      <c r="P2557" s="128" t="s">
        <v>1264</v>
      </c>
      <c r="Q2557">
        <v>1</v>
      </c>
      <c r="R2557" s="128" t="s">
        <v>28</v>
      </c>
      <c r="S2557">
        <v>4</v>
      </c>
      <c r="T2557" s="128" t="s">
        <v>32</v>
      </c>
      <c r="U2557">
        <v>8.31</v>
      </c>
      <c r="V2557">
        <v>5.0599999999999996</v>
      </c>
    </row>
    <row r="2558" spans="1:22" x14ac:dyDescent="0.25">
      <c r="A2558" s="128" t="s">
        <v>3281</v>
      </c>
      <c r="B2558">
        <v>15</v>
      </c>
      <c r="C2558">
        <v>9</v>
      </c>
      <c r="D2558">
        <v>11</v>
      </c>
      <c r="E2558" s="128" t="s">
        <v>2438</v>
      </c>
      <c r="F2558" s="128" t="s">
        <v>24</v>
      </c>
      <c r="G2558">
        <v>697</v>
      </c>
      <c r="H2558" s="128" t="s">
        <v>3280</v>
      </c>
      <c r="I2558">
        <v>109</v>
      </c>
      <c r="J2558" s="128" t="s">
        <v>179</v>
      </c>
      <c r="K2558">
        <v>15</v>
      </c>
      <c r="L2558">
        <v>16</v>
      </c>
      <c r="M2558" s="128" t="s">
        <v>358</v>
      </c>
      <c r="N2558" s="128" t="s">
        <v>2210</v>
      </c>
      <c r="O2558">
        <v>21</v>
      </c>
      <c r="P2558" s="128" t="s">
        <v>1264</v>
      </c>
      <c r="Q2558">
        <v>1</v>
      </c>
      <c r="R2558" s="128" t="s">
        <v>28</v>
      </c>
      <c r="S2558">
        <v>9</v>
      </c>
      <c r="T2558" s="128" t="s">
        <v>52</v>
      </c>
      <c r="U2558">
        <v>12.19</v>
      </c>
      <c r="V2558">
        <v>5.86</v>
      </c>
    </row>
    <row r="2559" spans="1:22" x14ac:dyDescent="0.25">
      <c r="A2559" s="128" t="s">
        <v>3282</v>
      </c>
      <c r="B2559">
        <v>16</v>
      </c>
      <c r="C2559">
        <v>10</v>
      </c>
      <c r="D2559">
        <v>11</v>
      </c>
      <c r="E2559" s="128" t="s">
        <v>2438</v>
      </c>
      <c r="F2559" s="128" t="s">
        <v>24</v>
      </c>
      <c r="G2559">
        <v>703</v>
      </c>
      <c r="H2559" s="128" t="s">
        <v>3277</v>
      </c>
      <c r="I2559">
        <v>119</v>
      </c>
      <c r="J2559" s="128" t="s">
        <v>177</v>
      </c>
      <c r="K2559">
        <v>15</v>
      </c>
      <c r="L2559">
        <v>16</v>
      </c>
      <c r="M2559" s="128" t="s">
        <v>358</v>
      </c>
      <c r="N2559" s="128" t="s">
        <v>2210</v>
      </c>
      <c r="O2559">
        <v>21</v>
      </c>
      <c r="P2559" s="128" t="s">
        <v>1264</v>
      </c>
      <c r="Q2559">
        <v>1</v>
      </c>
      <c r="R2559" s="128" t="s">
        <v>28</v>
      </c>
      <c r="S2559">
        <v>4</v>
      </c>
      <c r="T2559" s="128" t="s">
        <v>32</v>
      </c>
      <c r="U2559">
        <v>10.37</v>
      </c>
      <c r="V2559">
        <v>6.05</v>
      </c>
    </row>
    <row r="2560" spans="1:22" x14ac:dyDescent="0.25">
      <c r="A2560" s="128" t="s">
        <v>3283</v>
      </c>
      <c r="B2560">
        <v>16</v>
      </c>
      <c r="C2560">
        <v>10</v>
      </c>
      <c r="D2560">
        <v>11</v>
      </c>
      <c r="E2560" s="128" t="s">
        <v>2438</v>
      </c>
      <c r="F2560" s="128" t="s">
        <v>24</v>
      </c>
      <c r="G2560">
        <v>703</v>
      </c>
      <c r="H2560" s="128" t="s">
        <v>3277</v>
      </c>
      <c r="I2560">
        <v>119</v>
      </c>
      <c r="J2560" s="128" t="s">
        <v>177</v>
      </c>
      <c r="K2560">
        <v>15</v>
      </c>
      <c r="L2560">
        <v>16</v>
      </c>
      <c r="M2560" s="128" t="s">
        <v>358</v>
      </c>
      <c r="N2560" s="128" t="s">
        <v>2210</v>
      </c>
      <c r="O2560">
        <v>21</v>
      </c>
      <c r="P2560" s="128" t="s">
        <v>1264</v>
      </c>
      <c r="Q2560">
        <v>1</v>
      </c>
      <c r="R2560" s="128" t="s">
        <v>28</v>
      </c>
      <c r="S2560">
        <v>9</v>
      </c>
      <c r="T2560" s="128" t="s">
        <v>52</v>
      </c>
      <c r="U2560">
        <v>15.51</v>
      </c>
      <c r="V2560">
        <v>8.0299999999999994</v>
      </c>
    </row>
    <row r="2561" spans="1:22" x14ac:dyDescent="0.25">
      <c r="A2561" s="128" t="s">
        <v>3284</v>
      </c>
      <c r="B2561">
        <v>16</v>
      </c>
      <c r="C2561">
        <v>10</v>
      </c>
      <c r="D2561">
        <v>11</v>
      </c>
      <c r="E2561" s="128" t="s">
        <v>2438</v>
      </c>
      <c r="F2561" s="128" t="s">
        <v>24</v>
      </c>
      <c r="G2561">
        <v>697</v>
      </c>
      <c r="H2561" s="128" t="s">
        <v>3280</v>
      </c>
      <c r="I2561">
        <v>109</v>
      </c>
      <c r="J2561" s="128" t="s">
        <v>179</v>
      </c>
      <c r="K2561">
        <v>15</v>
      </c>
      <c r="L2561">
        <v>16</v>
      </c>
      <c r="M2561" s="128" t="s">
        <v>358</v>
      </c>
      <c r="N2561" s="128" t="s">
        <v>2210</v>
      </c>
      <c r="O2561">
        <v>21</v>
      </c>
      <c r="P2561" s="128" t="s">
        <v>1264</v>
      </c>
      <c r="Q2561">
        <v>1</v>
      </c>
      <c r="R2561" s="128" t="s">
        <v>28</v>
      </c>
      <c r="S2561">
        <v>4</v>
      </c>
      <c r="T2561" s="128" t="s">
        <v>32</v>
      </c>
      <c r="U2561">
        <v>8.31</v>
      </c>
      <c r="V2561">
        <v>5.0599999999999996</v>
      </c>
    </row>
    <row r="2562" spans="1:22" x14ac:dyDescent="0.25">
      <c r="A2562" s="128" t="s">
        <v>3285</v>
      </c>
      <c r="B2562">
        <v>16</v>
      </c>
      <c r="C2562">
        <v>10</v>
      </c>
      <c r="D2562">
        <v>11</v>
      </c>
      <c r="E2562" s="128" t="s">
        <v>2438</v>
      </c>
      <c r="F2562" s="128" t="s">
        <v>24</v>
      </c>
      <c r="G2562">
        <v>697</v>
      </c>
      <c r="H2562" s="128" t="s">
        <v>3280</v>
      </c>
      <c r="I2562">
        <v>109</v>
      </c>
      <c r="J2562" s="128" t="s">
        <v>179</v>
      </c>
      <c r="K2562">
        <v>15</v>
      </c>
      <c r="L2562">
        <v>16</v>
      </c>
      <c r="M2562" s="128" t="s">
        <v>358</v>
      </c>
      <c r="N2562" s="128" t="s">
        <v>2210</v>
      </c>
      <c r="O2562">
        <v>21</v>
      </c>
      <c r="P2562" s="128" t="s">
        <v>1264</v>
      </c>
      <c r="Q2562">
        <v>1</v>
      </c>
      <c r="R2562" s="128" t="s">
        <v>28</v>
      </c>
      <c r="S2562">
        <v>9</v>
      </c>
      <c r="T2562" s="128" t="s">
        <v>52</v>
      </c>
      <c r="U2562">
        <v>12.19</v>
      </c>
      <c r="V2562">
        <v>5.86</v>
      </c>
    </row>
    <row r="2563" spans="1:22" x14ac:dyDescent="0.25">
      <c r="A2563" s="128" t="s">
        <v>3286</v>
      </c>
      <c r="B2563">
        <v>17</v>
      </c>
      <c r="C2563">
        <v>11</v>
      </c>
      <c r="D2563">
        <v>11</v>
      </c>
      <c r="E2563" s="128" t="s">
        <v>2438</v>
      </c>
      <c r="F2563" s="128" t="s">
        <v>24</v>
      </c>
      <c r="G2563">
        <v>704</v>
      </c>
      <c r="H2563" s="128" t="s">
        <v>3287</v>
      </c>
      <c r="I2563">
        <v>56</v>
      </c>
      <c r="J2563" s="128" t="s">
        <v>177</v>
      </c>
      <c r="K2563">
        <v>17</v>
      </c>
      <c r="L2563">
        <v>18</v>
      </c>
      <c r="M2563" s="128" t="s">
        <v>358</v>
      </c>
      <c r="N2563" s="128" t="s">
        <v>2210</v>
      </c>
      <c r="O2563">
        <v>21</v>
      </c>
      <c r="P2563" s="128" t="s">
        <v>1264</v>
      </c>
      <c r="Q2563">
        <v>1</v>
      </c>
      <c r="R2563" s="128" t="s">
        <v>28</v>
      </c>
      <c r="S2563">
        <v>4</v>
      </c>
      <c r="T2563" s="128" t="s">
        <v>32</v>
      </c>
      <c r="U2563">
        <v>9.7200000000000006</v>
      </c>
      <c r="V2563">
        <v>5.66</v>
      </c>
    </row>
    <row r="2564" spans="1:22" x14ac:dyDescent="0.25">
      <c r="A2564" s="128" t="s">
        <v>3288</v>
      </c>
      <c r="B2564">
        <v>17</v>
      </c>
      <c r="C2564">
        <v>11</v>
      </c>
      <c r="D2564">
        <v>11</v>
      </c>
      <c r="E2564" s="128" t="s">
        <v>2438</v>
      </c>
      <c r="F2564" s="128" t="s">
        <v>24</v>
      </c>
      <c r="G2564">
        <v>704</v>
      </c>
      <c r="H2564" s="128" t="s">
        <v>3287</v>
      </c>
      <c r="I2564">
        <v>56</v>
      </c>
      <c r="J2564" s="128" t="s">
        <v>177</v>
      </c>
      <c r="K2564">
        <v>17</v>
      </c>
      <c r="L2564">
        <v>18</v>
      </c>
      <c r="M2564" s="128" t="s">
        <v>358</v>
      </c>
      <c r="N2564" s="128" t="s">
        <v>2210</v>
      </c>
      <c r="O2564">
        <v>21</v>
      </c>
      <c r="P2564" s="128" t="s">
        <v>1264</v>
      </c>
      <c r="Q2564">
        <v>1</v>
      </c>
      <c r="R2564" s="128" t="s">
        <v>28</v>
      </c>
      <c r="S2564">
        <v>9</v>
      </c>
      <c r="T2564" s="128" t="s">
        <v>52</v>
      </c>
      <c r="U2564">
        <v>14.86</v>
      </c>
      <c r="V2564">
        <v>7.43</v>
      </c>
    </row>
    <row r="2565" spans="1:22" x14ac:dyDescent="0.25">
      <c r="A2565" s="128" t="s">
        <v>3289</v>
      </c>
      <c r="B2565">
        <v>17</v>
      </c>
      <c r="C2565">
        <v>11</v>
      </c>
      <c r="D2565">
        <v>11</v>
      </c>
      <c r="E2565" s="128" t="s">
        <v>2438</v>
      </c>
      <c r="F2565" s="128" t="s">
        <v>24</v>
      </c>
      <c r="G2565">
        <v>698</v>
      </c>
      <c r="H2565" s="128" t="s">
        <v>3290</v>
      </c>
      <c r="I2565">
        <v>27</v>
      </c>
      <c r="J2565" s="128" t="s">
        <v>179</v>
      </c>
      <c r="K2565">
        <v>17</v>
      </c>
      <c r="L2565">
        <v>18</v>
      </c>
      <c r="M2565" s="128" t="s">
        <v>358</v>
      </c>
      <c r="N2565" s="128" t="s">
        <v>2210</v>
      </c>
      <c r="O2565">
        <v>21</v>
      </c>
      <c r="P2565" s="128" t="s">
        <v>1264</v>
      </c>
      <c r="Q2565">
        <v>1</v>
      </c>
      <c r="R2565" s="128" t="s">
        <v>28</v>
      </c>
      <c r="S2565">
        <v>4</v>
      </c>
      <c r="T2565" s="128" t="s">
        <v>32</v>
      </c>
      <c r="U2565">
        <v>10.58</v>
      </c>
      <c r="V2565">
        <v>4.99</v>
      </c>
    </row>
    <row r="2566" spans="1:22" x14ac:dyDescent="0.25">
      <c r="A2566" s="128" t="s">
        <v>3291</v>
      </c>
      <c r="B2566">
        <v>17</v>
      </c>
      <c r="C2566">
        <v>11</v>
      </c>
      <c r="D2566">
        <v>11</v>
      </c>
      <c r="E2566" s="128" t="s">
        <v>2438</v>
      </c>
      <c r="F2566" s="128" t="s">
        <v>24</v>
      </c>
      <c r="G2566">
        <v>698</v>
      </c>
      <c r="H2566" s="128" t="s">
        <v>3290</v>
      </c>
      <c r="I2566">
        <v>27</v>
      </c>
      <c r="J2566" s="128" t="s">
        <v>179</v>
      </c>
      <c r="K2566">
        <v>17</v>
      </c>
      <c r="L2566">
        <v>18</v>
      </c>
      <c r="M2566" s="128" t="s">
        <v>358</v>
      </c>
      <c r="N2566" s="128" t="s">
        <v>2210</v>
      </c>
      <c r="O2566">
        <v>21</v>
      </c>
      <c r="P2566" s="128" t="s">
        <v>1264</v>
      </c>
      <c r="Q2566">
        <v>1</v>
      </c>
      <c r="R2566" s="128" t="s">
        <v>28</v>
      </c>
      <c r="S2566">
        <v>9</v>
      </c>
      <c r="T2566" s="128" t="s">
        <v>52</v>
      </c>
      <c r="U2566">
        <v>12.26</v>
      </c>
      <c r="V2566">
        <v>5.12</v>
      </c>
    </row>
    <row r="2567" spans="1:22" x14ac:dyDescent="0.25">
      <c r="A2567" s="128" t="s">
        <v>3292</v>
      </c>
      <c r="B2567">
        <v>18</v>
      </c>
      <c r="C2567">
        <v>12</v>
      </c>
      <c r="D2567">
        <v>11</v>
      </c>
      <c r="E2567" s="128" t="s">
        <v>2438</v>
      </c>
      <c r="F2567" s="128" t="s">
        <v>24</v>
      </c>
      <c r="G2567">
        <v>704</v>
      </c>
      <c r="H2567" s="128" t="s">
        <v>3287</v>
      </c>
      <c r="I2567">
        <v>56</v>
      </c>
      <c r="J2567" s="128" t="s">
        <v>177</v>
      </c>
      <c r="K2567">
        <v>17</v>
      </c>
      <c r="L2567">
        <v>18</v>
      </c>
      <c r="M2567" s="128" t="s">
        <v>358</v>
      </c>
      <c r="N2567" s="128" t="s">
        <v>2210</v>
      </c>
      <c r="O2567">
        <v>21</v>
      </c>
      <c r="P2567" s="128" t="s">
        <v>1264</v>
      </c>
      <c r="Q2567">
        <v>1</v>
      </c>
      <c r="R2567" s="128" t="s">
        <v>28</v>
      </c>
      <c r="S2567">
        <v>4</v>
      </c>
      <c r="T2567" s="128" t="s">
        <v>32</v>
      </c>
      <c r="U2567">
        <v>9.7200000000000006</v>
      </c>
      <c r="V2567">
        <v>5.66</v>
      </c>
    </row>
    <row r="2568" spans="1:22" x14ac:dyDescent="0.25">
      <c r="A2568" s="128" t="s">
        <v>3293</v>
      </c>
      <c r="B2568">
        <v>18</v>
      </c>
      <c r="C2568">
        <v>12</v>
      </c>
      <c r="D2568">
        <v>11</v>
      </c>
      <c r="E2568" s="128" t="s">
        <v>2438</v>
      </c>
      <c r="F2568" s="128" t="s">
        <v>24</v>
      </c>
      <c r="G2568">
        <v>704</v>
      </c>
      <c r="H2568" s="128" t="s">
        <v>3287</v>
      </c>
      <c r="I2568">
        <v>56</v>
      </c>
      <c r="J2568" s="128" t="s">
        <v>177</v>
      </c>
      <c r="K2568">
        <v>17</v>
      </c>
      <c r="L2568">
        <v>18</v>
      </c>
      <c r="M2568" s="128" t="s">
        <v>358</v>
      </c>
      <c r="N2568" s="128" t="s">
        <v>2210</v>
      </c>
      <c r="O2568">
        <v>21</v>
      </c>
      <c r="P2568" s="128" t="s">
        <v>1264</v>
      </c>
      <c r="Q2568">
        <v>1</v>
      </c>
      <c r="R2568" s="128" t="s">
        <v>28</v>
      </c>
      <c r="S2568">
        <v>9</v>
      </c>
      <c r="T2568" s="128" t="s">
        <v>52</v>
      </c>
      <c r="U2568">
        <v>14.86</v>
      </c>
      <c r="V2568">
        <v>7.43</v>
      </c>
    </row>
    <row r="2569" spans="1:22" x14ac:dyDescent="0.25">
      <c r="A2569" s="128" t="s">
        <v>3294</v>
      </c>
      <c r="B2569">
        <v>18</v>
      </c>
      <c r="C2569">
        <v>12</v>
      </c>
      <c r="D2569">
        <v>11</v>
      </c>
      <c r="E2569" s="128" t="s">
        <v>2438</v>
      </c>
      <c r="F2569" s="128" t="s">
        <v>24</v>
      </c>
      <c r="G2569">
        <v>698</v>
      </c>
      <c r="H2569" s="128" t="s">
        <v>3290</v>
      </c>
      <c r="I2569">
        <v>27</v>
      </c>
      <c r="J2569" s="128" t="s">
        <v>179</v>
      </c>
      <c r="K2569">
        <v>17</v>
      </c>
      <c r="L2569">
        <v>18</v>
      </c>
      <c r="M2569" s="128" t="s">
        <v>358</v>
      </c>
      <c r="N2569" s="128" t="s">
        <v>2210</v>
      </c>
      <c r="O2569">
        <v>21</v>
      </c>
      <c r="P2569" s="128" t="s">
        <v>1264</v>
      </c>
      <c r="Q2569">
        <v>1</v>
      </c>
      <c r="R2569" s="128" t="s">
        <v>28</v>
      </c>
      <c r="S2569">
        <v>4</v>
      </c>
      <c r="T2569" s="128" t="s">
        <v>32</v>
      </c>
      <c r="U2569">
        <v>10.58</v>
      </c>
      <c r="V2569">
        <v>4.99</v>
      </c>
    </row>
    <row r="2570" spans="1:22" x14ac:dyDescent="0.25">
      <c r="A2570" s="128" t="s">
        <v>3295</v>
      </c>
      <c r="B2570">
        <v>18</v>
      </c>
      <c r="C2570">
        <v>12</v>
      </c>
      <c r="D2570">
        <v>11</v>
      </c>
      <c r="E2570" s="128" t="s">
        <v>2438</v>
      </c>
      <c r="F2570" s="128" t="s">
        <v>24</v>
      </c>
      <c r="G2570">
        <v>698</v>
      </c>
      <c r="H2570" s="128" t="s">
        <v>3290</v>
      </c>
      <c r="I2570">
        <v>27</v>
      </c>
      <c r="J2570" s="128" t="s">
        <v>179</v>
      </c>
      <c r="K2570">
        <v>17</v>
      </c>
      <c r="L2570">
        <v>18</v>
      </c>
      <c r="M2570" s="128" t="s">
        <v>358</v>
      </c>
      <c r="N2570" s="128" t="s">
        <v>2210</v>
      </c>
      <c r="O2570">
        <v>21</v>
      </c>
      <c r="P2570" s="128" t="s">
        <v>1264</v>
      </c>
      <c r="Q2570">
        <v>1</v>
      </c>
      <c r="R2570" s="128" t="s">
        <v>28</v>
      </c>
      <c r="S2570">
        <v>9</v>
      </c>
      <c r="T2570" s="128" t="s">
        <v>52</v>
      </c>
      <c r="U2570">
        <v>12.26</v>
      </c>
      <c r="V2570">
        <v>5.12</v>
      </c>
    </row>
    <row r="2571" spans="1:22" x14ac:dyDescent="0.25">
      <c r="A2571" s="128" t="s">
        <v>3296</v>
      </c>
      <c r="B2571">
        <v>9</v>
      </c>
      <c r="C2571">
        <v>3</v>
      </c>
      <c r="D2571">
        <v>11</v>
      </c>
      <c r="E2571" s="128" t="s">
        <v>2438</v>
      </c>
      <c r="F2571" s="128" t="s">
        <v>24</v>
      </c>
      <c r="G2571">
        <v>700</v>
      </c>
      <c r="H2571" s="128" t="s">
        <v>3249</v>
      </c>
      <c r="I2571">
        <v>197</v>
      </c>
      <c r="J2571" s="128" t="s">
        <v>177</v>
      </c>
      <c r="K2571">
        <v>9</v>
      </c>
      <c r="L2571">
        <v>10</v>
      </c>
      <c r="M2571" s="128" t="s">
        <v>358</v>
      </c>
      <c r="N2571" s="128" t="s">
        <v>2210</v>
      </c>
      <c r="O2571">
        <v>21</v>
      </c>
      <c r="P2571" s="128" t="s">
        <v>1264</v>
      </c>
      <c r="Q2571">
        <v>1</v>
      </c>
      <c r="R2571" s="128" t="s">
        <v>28</v>
      </c>
      <c r="S2571">
        <v>4</v>
      </c>
      <c r="T2571" s="128" t="s">
        <v>32</v>
      </c>
      <c r="U2571">
        <v>7.53</v>
      </c>
      <c r="V2571">
        <v>5.38</v>
      </c>
    </row>
    <row r="2572" spans="1:22" x14ac:dyDescent="0.25">
      <c r="A2572" s="128" t="s">
        <v>3297</v>
      </c>
      <c r="B2572">
        <v>9</v>
      </c>
      <c r="C2572">
        <v>3</v>
      </c>
      <c r="D2572">
        <v>11</v>
      </c>
      <c r="E2572" s="128" t="s">
        <v>2438</v>
      </c>
      <c r="F2572" s="128" t="s">
        <v>24</v>
      </c>
      <c r="G2572">
        <v>699</v>
      </c>
      <c r="H2572" s="128" t="s">
        <v>3251</v>
      </c>
      <c r="I2572">
        <v>196</v>
      </c>
      <c r="J2572" s="128" t="s">
        <v>177</v>
      </c>
      <c r="K2572">
        <v>9</v>
      </c>
      <c r="L2572">
        <v>10</v>
      </c>
      <c r="M2572" s="128" t="s">
        <v>358</v>
      </c>
      <c r="N2572" s="128" t="s">
        <v>2210</v>
      </c>
      <c r="O2572">
        <v>21</v>
      </c>
      <c r="P2572" s="128" t="s">
        <v>1264</v>
      </c>
      <c r="Q2572">
        <v>1</v>
      </c>
      <c r="R2572" s="128" t="s">
        <v>28</v>
      </c>
      <c r="S2572">
        <v>9</v>
      </c>
      <c r="T2572" s="128" t="s">
        <v>52</v>
      </c>
      <c r="U2572">
        <v>14.68</v>
      </c>
      <c r="V2572">
        <v>8.9600000000000009</v>
      </c>
    </row>
    <row r="2573" spans="1:22" x14ac:dyDescent="0.25">
      <c r="A2573" s="128" t="s">
        <v>3298</v>
      </c>
      <c r="B2573">
        <v>9</v>
      </c>
      <c r="C2573">
        <v>3</v>
      </c>
      <c r="D2573">
        <v>11</v>
      </c>
      <c r="E2573" s="128" t="s">
        <v>2438</v>
      </c>
      <c r="F2573" s="128" t="s">
        <v>24</v>
      </c>
      <c r="G2573">
        <v>694</v>
      </c>
      <c r="H2573" s="128" t="s">
        <v>3253</v>
      </c>
      <c r="I2573">
        <v>168</v>
      </c>
      <c r="J2573" s="128" t="s">
        <v>179</v>
      </c>
      <c r="K2573">
        <v>9</v>
      </c>
      <c r="L2573">
        <v>10</v>
      </c>
      <c r="M2573" s="128" t="s">
        <v>358</v>
      </c>
      <c r="N2573" s="128" t="s">
        <v>2210</v>
      </c>
      <c r="O2573">
        <v>21</v>
      </c>
      <c r="P2573" s="128" t="s">
        <v>1264</v>
      </c>
      <c r="Q2573">
        <v>1</v>
      </c>
      <c r="R2573" s="128" t="s">
        <v>28</v>
      </c>
      <c r="S2573">
        <v>4</v>
      </c>
      <c r="T2573" s="128" t="s">
        <v>32</v>
      </c>
      <c r="U2573">
        <v>7.96</v>
      </c>
      <c r="V2573">
        <v>5.36</v>
      </c>
    </row>
    <row r="2574" spans="1:22" x14ac:dyDescent="0.25">
      <c r="A2574" s="128" t="s">
        <v>3299</v>
      </c>
      <c r="B2574">
        <v>9</v>
      </c>
      <c r="C2574">
        <v>3</v>
      </c>
      <c r="D2574">
        <v>11</v>
      </c>
      <c r="E2574" s="128" t="s">
        <v>2438</v>
      </c>
      <c r="F2574" s="128" t="s">
        <v>24</v>
      </c>
      <c r="G2574">
        <v>693</v>
      </c>
      <c r="H2574" s="128" t="s">
        <v>3255</v>
      </c>
      <c r="I2574">
        <v>166</v>
      </c>
      <c r="J2574" s="128" t="s">
        <v>179</v>
      </c>
      <c r="K2574">
        <v>9</v>
      </c>
      <c r="L2574">
        <v>10</v>
      </c>
      <c r="M2574" s="128" t="s">
        <v>358</v>
      </c>
      <c r="N2574" s="128" t="s">
        <v>2210</v>
      </c>
      <c r="O2574">
        <v>21</v>
      </c>
      <c r="P2574" s="128" t="s">
        <v>1264</v>
      </c>
      <c r="Q2574">
        <v>1</v>
      </c>
      <c r="R2574" s="128" t="s">
        <v>28</v>
      </c>
      <c r="S2574">
        <v>9</v>
      </c>
      <c r="T2574" s="128" t="s">
        <v>52</v>
      </c>
      <c r="U2574">
        <v>14.77</v>
      </c>
      <c r="V2574">
        <v>8.34</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3CAF85-FFBE-4C98-BC95-EC5CD3F9B366}">
  <sheetPr>
    <tabColor rgb="FF00B0F0"/>
  </sheetPr>
  <dimension ref="A1:O29"/>
  <sheetViews>
    <sheetView workbookViewId="0">
      <selection activeCell="C24" sqref="C24:E24"/>
    </sheetView>
  </sheetViews>
  <sheetFormatPr defaultColWidth="9.140625" defaultRowHeight="15" x14ac:dyDescent="0.25"/>
  <cols>
    <col min="1" max="1" width="10.28515625" bestFit="1" customWidth="1"/>
    <col min="2" max="2" width="52.7109375" bestFit="1" customWidth="1"/>
    <col min="3" max="3" width="12.42578125" bestFit="1" customWidth="1"/>
    <col min="4" max="4" width="56.5703125" bestFit="1" customWidth="1"/>
    <col min="5" max="5" width="19.28515625" bestFit="1" customWidth="1"/>
    <col min="6" max="6" width="16.28515625" bestFit="1" customWidth="1"/>
    <col min="7" max="7" width="20.140625" bestFit="1" customWidth="1"/>
    <col min="8" max="8" width="20.7109375" bestFit="1" customWidth="1"/>
    <col min="9" max="9" width="15" bestFit="1" customWidth="1"/>
    <col min="10" max="10" width="20.42578125" bestFit="1" customWidth="1"/>
    <col min="11" max="11" width="13.42578125" bestFit="1" customWidth="1"/>
    <col min="12" max="12" width="19.42578125" bestFit="1" customWidth="1"/>
    <col min="13" max="13" width="81.140625" bestFit="1" customWidth="1"/>
    <col min="14" max="14" width="68.85546875" bestFit="1" customWidth="1"/>
    <col min="15" max="15" width="9.85546875" bestFit="1" customWidth="1"/>
  </cols>
  <sheetData>
    <row r="1" spans="1:15" x14ac:dyDescent="0.25">
      <c r="A1" t="s">
        <v>2</v>
      </c>
      <c r="B1" t="s">
        <v>189</v>
      </c>
      <c r="C1" t="s">
        <v>4</v>
      </c>
      <c r="D1" t="s">
        <v>5</v>
      </c>
      <c r="E1" t="s">
        <v>6</v>
      </c>
      <c r="F1" t="s">
        <v>146</v>
      </c>
      <c r="G1" t="s">
        <v>147</v>
      </c>
      <c r="H1" t="s">
        <v>148</v>
      </c>
      <c r="I1" t="s">
        <v>13</v>
      </c>
      <c r="J1" t="s">
        <v>14</v>
      </c>
      <c r="K1" t="s">
        <v>15</v>
      </c>
      <c r="L1" t="s">
        <v>16</v>
      </c>
      <c r="M1" t="s">
        <v>3</v>
      </c>
      <c r="N1" t="s">
        <v>1255</v>
      </c>
      <c r="O1" t="s">
        <v>1256</v>
      </c>
    </row>
    <row r="2" spans="1:15" x14ac:dyDescent="0.25">
      <c r="A2">
        <v>1</v>
      </c>
      <c r="B2" t="s">
        <v>4193</v>
      </c>
      <c r="C2">
        <v>2000</v>
      </c>
      <c r="D2" t="s">
        <v>54</v>
      </c>
      <c r="E2" t="s">
        <v>55</v>
      </c>
      <c r="F2">
        <v>184.63749999999999</v>
      </c>
      <c r="G2">
        <v>9</v>
      </c>
      <c r="H2">
        <v>18</v>
      </c>
      <c r="I2">
        <v>1</v>
      </c>
      <c r="J2" t="s">
        <v>3867</v>
      </c>
      <c r="K2">
        <v>1</v>
      </c>
      <c r="L2" t="s">
        <v>3868</v>
      </c>
      <c r="M2" t="s">
        <v>1257</v>
      </c>
      <c r="O2" t="b">
        <v>1</v>
      </c>
    </row>
    <row r="3" spans="1:15" x14ac:dyDescent="0.25">
      <c r="A3">
        <v>1</v>
      </c>
      <c r="B3" t="s">
        <v>2239</v>
      </c>
      <c r="C3">
        <v>2000</v>
      </c>
      <c r="D3" t="s">
        <v>54</v>
      </c>
      <c r="E3" t="s">
        <v>55</v>
      </c>
      <c r="F3">
        <v>369.32499999999999</v>
      </c>
      <c r="G3">
        <v>9</v>
      </c>
      <c r="H3">
        <v>18</v>
      </c>
      <c r="I3">
        <v>1</v>
      </c>
      <c r="J3" t="s">
        <v>3867</v>
      </c>
      <c r="K3">
        <v>1</v>
      </c>
      <c r="L3" t="s">
        <v>3868</v>
      </c>
      <c r="M3" t="s">
        <v>1257</v>
      </c>
      <c r="O3" t="b">
        <v>0</v>
      </c>
    </row>
    <row r="4" spans="1:15" x14ac:dyDescent="0.25">
      <c r="A4">
        <v>2</v>
      </c>
      <c r="B4" t="s">
        <v>4192</v>
      </c>
      <c r="C4">
        <v>2011</v>
      </c>
      <c r="D4" t="s">
        <v>158</v>
      </c>
      <c r="E4" t="s">
        <v>24</v>
      </c>
      <c r="F4">
        <v>96.625</v>
      </c>
      <c r="G4">
        <v>9</v>
      </c>
      <c r="H4">
        <v>18</v>
      </c>
      <c r="I4">
        <v>2</v>
      </c>
      <c r="J4" t="s">
        <v>3869</v>
      </c>
      <c r="K4">
        <v>1</v>
      </c>
      <c r="L4" t="s">
        <v>3868</v>
      </c>
      <c r="M4" t="s">
        <v>159</v>
      </c>
      <c r="O4" t="b">
        <v>1</v>
      </c>
    </row>
    <row r="5" spans="1:15" x14ac:dyDescent="0.25">
      <c r="A5">
        <v>3</v>
      </c>
      <c r="B5" t="s">
        <v>4191</v>
      </c>
      <c r="C5">
        <v>2012</v>
      </c>
      <c r="D5" t="s">
        <v>47</v>
      </c>
      <c r="E5" t="s">
        <v>24</v>
      </c>
      <c r="F5">
        <v>99.6</v>
      </c>
      <c r="G5">
        <v>9</v>
      </c>
      <c r="H5">
        <v>18</v>
      </c>
      <c r="I5">
        <v>3</v>
      </c>
      <c r="J5" t="s">
        <v>3870</v>
      </c>
      <c r="K5">
        <v>1</v>
      </c>
      <c r="L5" t="s">
        <v>3868</v>
      </c>
      <c r="M5" t="s">
        <v>1258</v>
      </c>
      <c r="O5" t="b">
        <v>1</v>
      </c>
    </row>
    <row r="6" spans="1:15" x14ac:dyDescent="0.25">
      <c r="A6">
        <v>3</v>
      </c>
      <c r="B6" t="s">
        <v>2281</v>
      </c>
      <c r="C6">
        <v>2012</v>
      </c>
      <c r="D6" t="s">
        <v>47</v>
      </c>
      <c r="E6" t="s">
        <v>24</v>
      </c>
      <c r="F6">
        <v>685.33333333333337</v>
      </c>
      <c r="G6">
        <v>9</v>
      </c>
      <c r="H6">
        <v>18</v>
      </c>
      <c r="I6">
        <v>3</v>
      </c>
      <c r="J6" t="s">
        <v>3870</v>
      </c>
      <c r="K6">
        <v>1</v>
      </c>
      <c r="L6" t="s">
        <v>3868</v>
      </c>
      <c r="M6" t="s">
        <v>1258</v>
      </c>
      <c r="O6" t="b">
        <v>0</v>
      </c>
    </row>
    <row r="7" spans="1:15" x14ac:dyDescent="0.25">
      <c r="A7">
        <v>4</v>
      </c>
      <c r="B7" t="s">
        <v>4190</v>
      </c>
      <c r="C7">
        <v>2017</v>
      </c>
      <c r="D7" t="s">
        <v>49</v>
      </c>
      <c r="E7" t="s">
        <v>24</v>
      </c>
      <c r="F7">
        <v>96.7</v>
      </c>
      <c r="G7">
        <v>9</v>
      </c>
      <c r="H7">
        <v>18</v>
      </c>
      <c r="I7">
        <v>4</v>
      </c>
      <c r="J7" t="s">
        <v>3871</v>
      </c>
      <c r="K7">
        <v>1</v>
      </c>
      <c r="L7" t="s">
        <v>3868</v>
      </c>
      <c r="M7" t="s">
        <v>1259</v>
      </c>
      <c r="O7" t="b">
        <v>1</v>
      </c>
    </row>
    <row r="8" spans="1:15" x14ac:dyDescent="0.25">
      <c r="A8">
        <v>4</v>
      </c>
      <c r="B8" t="s">
        <v>2342</v>
      </c>
      <c r="C8">
        <v>2017</v>
      </c>
      <c r="D8" t="s">
        <v>49</v>
      </c>
      <c r="E8" t="s">
        <v>24</v>
      </c>
      <c r="F8">
        <v>483.5</v>
      </c>
      <c r="G8">
        <v>9</v>
      </c>
      <c r="H8">
        <v>18</v>
      </c>
      <c r="I8">
        <v>4</v>
      </c>
      <c r="J8" t="s">
        <v>3871</v>
      </c>
      <c r="K8">
        <v>1</v>
      </c>
      <c r="L8" t="s">
        <v>3868</v>
      </c>
      <c r="M8" t="s">
        <v>1259</v>
      </c>
      <c r="O8" t="b">
        <v>0</v>
      </c>
    </row>
    <row r="9" spans="1:15" x14ac:dyDescent="0.25">
      <c r="A9">
        <v>4</v>
      </c>
      <c r="B9" t="s">
        <v>4637</v>
      </c>
      <c r="C9">
        <v>2017</v>
      </c>
      <c r="D9" t="s">
        <v>49</v>
      </c>
      <c r="E9" t="s">
        <v>24</v>
      </c>
      <c r="F9">
        <v>967</v>
      </c>
      <c r="G9">
        <v>8</v>
      </c>
      <c r="H9">
        <v>18</v>
      </c>
      <c r="I9">
        <v>4</v>
      </c>
      <c r="J9" t="s">
        <v>3871</v>
      </c>
      <c r="K9">
        <v>1</v>
      </c>
      <c r="L9" t="s">
        <v>3868</v>
      </c>
      <c r="M9" t="s">
        <v>1259</v>
      </c>
      <c r="O9" t="b">
        <v>0</v>
      </c>
    </row>
    <row r="10" spans="1:15" x14ac:dyDescent="0.25">
      <c r="A10">
        <v>5</v>
      </c>
      <c r="B10" t="s">
        <v>190</v>
      </c>
      <c r="C10">
        <v>2023</v>
      </c>
      <c r="D10" t="s">
        <v>23</v>
      </c>
      <c r="E10" t="s">
        <v>24</v>
      </c>
      <c r="F10">
        <v>156.19999999999999</v>
      </c>
      <c r="G10">
        <v>8</v>
      </c>
      <c r="H10">
        <v>17</v>
      </c>
      <c r="I10">
        <v>5</v>
      </c>
      <c r="J10" t="s">
        <v>26</v>
      </c>
      <c r="K10">
        <v>9</v>
      </c>
      <c r="L10" t="s">
        <v>27</v>
      </c>
      <c r="M10" t="s">
        <v>1260</v>
      </c>
      <c r="N10" t="s">
        <v>1261</v>
      </c>
      <c r="O10" t="b">
        <v>0</v>
      </c>
    </row>
    <row r="11" spans="1:15" x14ac:dyDescent="0.25">
      <c r="A11">
        <v>5</v>
      </c>
      <c r="B11" s="128" t="s">
        <v>2402</v>
      </c>
      <c r="C11">
        <v>2023</v>
      </c>
      <c r="D11" s="128" t="s">
        <v>23</v>
      </c>
      <c r="E11" s="128" t="s">
        <v>24</v>
      </c>
      <c r="F11">
        <v>1041.3333333333333</v>
      </c>
      <c r="G11">
        <v>8</v>
      </c>
      <c r="H11">
        <v>17</v>
      </c>
      <c r="I11">
        <v>5</v>
      </c>
      <c r="J11" s="128" t="s">
        <v>26</v>
      </c>
      <c r="K11">
        <v>9</v>
      </c>
      <c r="L11" s="128" t="s">
        <v>27</v>
      </c>
      <c r="M11" s="128" t="s">
        <v>1260</v>
      </c>
      <c r="N11" s="128" t="s">
        <v>1261</v>
      </c>
      <c r="O11" t="b">
        <v>0</v>
      </c>
    </row>
    <row r="12" spans="1:15" x14ac:dyDescent="0.25">
      <c r="A12">
        <v>6</v>
      </c>
      <c r="B12" s="128" t="s">
        <v>2426</v>
      </c>
      <c r="C12">
        <v>2015</v>
      </c>
      <c r="D12" s="128" t="s">
        <v>2427</v>
      </c>
      <c r="E12" s="128" t="s">
        <v>24</v>
      </c>
      <c r="F12">
        <v>704</v>
      </c>
      <c r="G12">
        <v>10</v>
      </c>
      <c r="H12">
        <v>19</v>
      </c>
      <c r="I12">
        <v>13</v>
      </c>
      <c r="J12" s="128" t="s">
        <v>757</v>
      </c>
      <c r="K12">
        <v>8</v>
      </c>
      <c r="L12" s="128" t="s">
        <v>758</v>
      </c>
      <c r="M12" s="128" t="s">
        <v>2428</v>
      </c>
      <c r="N12" s="128" t="s">
        <v>2429</v>
      </c>
      <c r="O12" t="b">
        <v>0</v>
      </c>
    </row>
    <row r="13" spans="1:15" x14ac:dyDescent="0.25">
      <c r="A13">
        <v>7</v>
      </c>
      <c r="B13" s="128" t="s">
        <v>4672</v>
      </c>
      <c r="C13">
        <v>2012</v>
      </c>
      <c r="D13" s="128" t="s">
        <v>2430</v>
      </c>
      <c r="E13" s="128" t="s">
        <v>24</v>
      </c>
      <c r="F13">
        <v>309</v>
      </c>
      <c r="G13">
        <v>10</v>
      </c>
      <c r="H13">
        <v>15</v>
      </c>
      <c r="I13">
        <v>9</v>
      </c>
      <c r="J13" s="128" t="s">
        <v>681</v>
      </c>
      <c r="K13">
        <v>4</v>
      </c>
      <c r="L13" s="128" t="s">
        <v>682</v>
      </c>
      <c r="M13" s="128" t="s">
        <v>2431</v>
      </c>
      <c r="N13" s="128" t="s">
        <v>2432</v>
      </c>
      <c r="O13" t="b">
        <v>0</v>
      </c>
    </row>
    <row r="14" spans="1:15" x14ac:dyDescent="0.25">
      <c r="A14">
        <v>9</v>
      </c>
      <c r="B14" s="128" t="s">
        <v>3872</v>
      </c>
      <c r="C14">
        <v>2015</v>
      </c>
      <c r="D14" s="128" t="s">
        <v>3873</v>
      </c>
      <c r="E14" s="128" t="s">
        <v>24</v>
      </c>
      <c r="F14">
        <v>153.5</v>
      </c>
      <c r="G14">
        <v>3</v>
      </c>
      <c r="H14">
        <v>17.5</v>
      </c>
      <c r="I14">
        <v>2</v>
      </c>
      <c r="J14" s="128" t="s">
        <v>3869</v>
      </c>
      <c r="K14">
        <v>1</v>
      </c>
      <c r="L14" s="128" t="s">
        <v>3868</v>
      </c>
      <c r="M14" s="128" t="s">
        <v>3874</v>
      </c>
      <c r="N14" s="128"/>
      <c r="O14" t="b">
        <v>0</v>
      </c>
    </row>
    <row r="15" spans="1:15" x14ac:dyDescent="0.25">
      <c r="A15">
        <v>10</v>
      </c>
      <c r="B15" s="128" t="s">
        <v>2433</v>
      </c>
      <c r="C15">
        <v>2002</v>
      </c>
      <c r="D15" s="128" t="s">
        <v>2434</v>
      </c>
      <c r="E15" s="128" t="s">
        <v>24</v>
      </c>
      <c r="F15">
        <v>193.5</v>
      </c>
      <c r="G15">
        <v>8</v>
      </c>
      <c r="H15">
        <v>18</v>
      </c>
      <c r="I15">
        <v>1</v>
      </c>
      <c r="J15" s="128" t="s">
        <v>3867</v>
      </c>
      <c r="K15">
        <v>1</v>
      </c>
      <c r="L15" s="128" t="s">
        <v>3868</v>
      </c>
      <c r="M15" s="128" t="s">
        <v>2435</v>
      </c>
      <c r="N15" s="128" t="s">
        <v>2436</v>
      </c>
      <c r="O15" t="b">
        <v>0</v>
      </c>
    </row>
    <row r="16" spans="1:15" x14ac:dyDescent="0.25">
      <c r="A16">
        <v>10</v>
      </c>
      <c r="B16" s="128" t="s">
        <v>2437</v>
      </c>
      <c r="C16">
        <v>2002</v>
      </c>
      <c r="D16" s="128" t="s">
        <v>2434</v>
      </c>
      <c r="E16" s="128" t="s">
        <v>24</v>
      </c>
      <c r="F16">
        <v>405</v>
      </c>
      <c r="G16">
        <v>8</v>
      </c>
      <c r="H16">
        <v>18</v>
      </c>
      <c r="I16">
        <v>1</v>
      </c>
      <c r="J16" s="128" t="s">
        <v>3867</v>
      </c>
      <c r="K16">
        <v>1</v>
      </c>
      <c r="L16" s="128" t="s">
        <v>3868</v>
      </c>
      <c r="M16" s="128" t="s">
        <v>2435</v>
      </c>
      <c r="N16" s="128" t="s">
        <v>2436</v>
      </c>
      <c r="O16" t="b">
        <v>0</v>
      </c>
    </row>
    <row r="17" spans="1:15" x14ac:dyDescent="0.25">
      <c r="A17">
        <v>10</v>
      </c>
      <c r="B17" s="128" t="s">
        <v>3875</v>
      </c>
      <c r="C17">
        <v>2002</v>
      </c>
      <c r="D17" s="128" t="s">
        <v>2434</v>
      </c>
      <c r="E17" s="128" t="s">
        <v>24</v>
      </c>
      <c r="F17">
        <v>202.5</v>
      </c>
      <c r="G17">
        <v>8</v>
      </c>
      <c r="H17">
        <v>18</v>
      </c>
      <c r="I17">
        <v>1</v>
      </c>
      <c r="J17" s="128" t="s">
        <v>3867</v>
      </c>
      <c r="K17">
        <v>1</v>
      </c>
      <c r="L17" s="128" t="s">
        <v>3868</v>
      </c>
      <c r="M17" s="128" t="s">
        <v>2435</v>
      </c>
      <c r="N17" s="128"/>
      <c r="O17" t="b">
        <v>0</v>
      </c>
    </row>
    <row r="18" spans="1:15" x14ac:dyDescent="0.25">
      <c r="A18">
        <v>11</v>
      </c>
      <c r="B18" s="128" t="s">
        <v>2438</v>
      </c>
      <c r="C18">
        <v>2021</v>
      </c>
      <c r="D18" s="128" t="s">
        <v>2439</v>
      </c>
      <c r="E18" s="128" t="s">
        <v>24</v>
      </c>
      <c r="F18">
        <v>128.15</v>
      </c>
      <c r="G18">
        <v>9</v>
      </c>
      <c r="H18">
        <v>18</v>
      </c>
      <c r="I18">
        <v>19</v>
      </c>
      <c r="J18" s="128" t="s">
        <v>2210</v>
      </c>
      <c r="K18">
        <v>21</v>
      </c>
      <c r="L18" s="128" t="s">
        <v>1264</v>
      </c>
      <c r="M18" s="128" t="s">
        <v>2440</v>
      </c>
      <c r="N18" s="128" t="s">
        <v>2441</v>
      </c>
      <c r="O18" t="b">
        <v>0</v>
      </c>
    </row>
    <row r="19" spans="1:15" x14ac:dyDescent="0.25">
      <c r="A19">
        <v>12</v>
      </c>
      <c r="B19" s="128" t="s">
        <v>2442</v>
      </c>
      <c r="C19">
        <v>2021</v>
      </c>
      <c r="D19" s="128" t="s">
        <v>2443</v>
      </c>
      <c r="E19" s="128" t="s">
        <v>24</v>
      </c>
      <c r="F19">
        <v>478</v>
      </c>
      <c r="G19">
        <v>9</v>
      </c>
      <c r="H19">
        <v>18</v>
      </c>
      <c r="I19">
        <v>25</v>
      </c>
      <c r="J19" s="128" t="s">
        <v>3876</v>
      </c>
      <c r="K19">
        <v>3</v>
      </c>
      <c r="L19" s="128" t="s">
        <v>3877</v>
      </c>
      <c r="M19" s="128" t="s">
        <v>2444</v>
      </c>
      <c r="N19" s="128" t="s">
        <v>2445</v>
      </c>
      <c r="O19" t="b">
        <v>0</v>
      </c>
    </row>
    <row r="20" spans="1:15" x14ac:dyDescent="0.25">
      <c r="A20">
        <v>12</v>
      </c>
      <c r="B20" s="128" t="s">
        <v>2446</v>
      </c>
      <c r="C20">
        <v>2021</v>
      </c>
      <c r="D20" s="128" t="s">
        <v>2443</v>
      </c>
      <c r="E20" s="128" t="s">
        <v>24</v>
      </c>
      <c r="F20">
        <v>500.5</v>
      </c>
      <c r="G20">
        <v>9</v>
      </c>
      <c r="H20">
        <v>18</v>
      </c>
      <c r="I20">
        <v>25</v>
      </c>
      <c r="J20" s="128" t="s">
        <v>3876</v>
      </c>
      <c r="K20">
        <v>3</v>
      </c>
      <c r="L20" s="128" t="s">
        <v>3877</v>
      </c>
      <c r="M20" s="128" t="s">
        <v>2444</v>
      </c>
      <c r="N20" s="128" t="s">
        <v>2445</v>
      </c>
      <c r="O20" t="b">
        <v>0</v>
      </c>
    </row>
    <row r="21" spans="1:15" x14ac:dyDescent="0.25">
      <c r="A21">
        <v>12</v>
      </c>
      <c r="B21" s="128" t="s">
        <v>2447</v>
      </c>
      <c r="C21">
        <v>2021</v>
      </c>
      <c r="D21" s="128" t="s">
        <v>2443</v>
      </c>
      <c r="E21" s="128" t="s">
        <v>24</v>
      </c>
      <c r="F21">
        <v>1001</v>
      </c>
      <c r="G21">
        <v>9</v>
      </c>
      <c r="H21">
        <v>18</v>
      </c>
      <c r="I21">
        <v>25</v>
      </c>
      <c r="J21" s="128" t="s">
        <v>3876</v>
      </c>
      <c r="K21">
        <v>3</v>
      </c>
      <c r="L21" s="128" t="s">
        <v>3877</v>
      </c>
      <c r="M21" s="128" t="s">
        <v>2444</v>
      </c>
      <c r="N21" s="128" t="s">
        <v>2445</v>
      </c>
      <c r="O21" t="b">
        <v>0</v>
      </c>
    </row>
    <row r="22" spans="1:15" x14ac:dyDescent="0.25">
      <c r="A22">
        <v>13</v>
      </c>
      <c r="B22" s="128" t="s">
        <v>2448</v>
      </c>
      <c r="C22">
        <v>2015</v>
      </c>
      <c r="D22" s="128" t="s">
        <v>2449</v>
      </c>
      <c r="E22" s="128" t="s">
        <v>24</v>
      </c>
      <c r="F22">
        <v>3601</v>
      </c>
      <c r="G22">
        <v>8</v>
      </c>
      <c r="H22">
        <v>13</v>
      </c>
      <c r="I22">
        <v>29</v>
      </c>
      <c r="J22" s="128" t="s">
        <v>3878</v>
      </c>
      <c r="K22">
        <v>5</v>
      </c>
      <c r="L22" s="128" t="s">
        <v>831</v>
      </c>
      <c r="M22" s="128" t="s">
        <v>2450</v>
      </c>
      <c r="N22" s="128"/>
      <c r="O22" t="b">
        <v>0</v>
      </c>
    </row>
    <row r="23" spans="1:15" x14ac:dyDescent="0.25">
      <c r="A23">
        <v>13</v>
      </c>
      <c r="B23" s="128" t="s">
        <v>2451</v>
      </c>
      <c r="C23">
        <v>2015</v>
      </c>
      <c r="D23" s="128" t="s">
        <v>2449</v>
      </c>
      <c r="E23" s="128" t="s">
        <v>24</v>
      </c>
      <c r="F23">
        <v>1798.5</v>
      </c>
      <c r="G23">
        <v>8</v>
      </c>
      <c r="H23">
        <v>13</v>
      </c>
      <c r="I23">
        <v>29</v>
      </c>
      <c r="J23" s="128" t="s">
        <v>3878</v>
      </c>
      <c r="K23">
        <v>5</v>
      </c>
      <c r="L23" s="128" t="s">
        <v>831</v>
      </c>
      <c r="M23" s="128" t="s">
        <v>2450</v>
      </c>
      <c r="N23" s="128" t="s">
        <v>2452</v>
      </c>
      <c r="O23" t="b">
        <v>0</v>
      </c>
    </row>
    <row r="24" spans="1:15" x14ac:dyDescent="0.25">
      <c r="A24">
        <v>14</v>
      </c>
      <c r="B24" s="128" t="s">
        <v>2453</v>
      </c>
      <c r="C24">
        <v>2023</v>
      </c>
      <c r="D24" s="128" t="s">
        <v>2454</v>
      </c>
      <c r="E24" s="128" t="s">
        <v>24</v>
      </c>
      <c r="F24">
        <v>126.75</v>
      </c>
      <c r="G24">
        <v>8</v>
      </c>
      <c r="H24">
        <v>17</v>
      </c>
      <c r="I24">
        <v>49</v>
      </c>
      <c r="J24" s="128" t="s">
        <v>3879</v>
      </c>
      <c r="K24">
        <v>12</v>
      </c>
      <c r="L24" s="128" t="s">
        <v>1454</v>
      </c>
      <c r="M24" s="128" t="s">
        <v>2455</v>
      </c>
      <c r="N24" s="128" t="s">
        <v>2456</v>
      </c>
      <c r="O24" t="b">
        <v>0</v>
      </c>
    </row>
    <row r="25" spans="1:15" x14ac:dyDescent="0.25">
      <c r="A25">
        <v>14</v>
      </c>
      <c r="B25" s="128" t="s">
        <v>2457</v>
      </c>
      <c r="C25">
        <v>2023</v>
      </c>
      <c r="D25" s="128" t="s">
        <v>2454</v>
      </c>
      <c r="E25" s="128" t="s">
        <v>24</v>
      </c>
      <c r="F25">
        <v>177.96875</v>
      </c>
      <c r="G25">
        <v>8</v>
      </c>
      <c r="H25">
        <v>17</v>
      </c>
      <c r="I25">
        <v>50</v>
      </c>
      <c r="J25" s="128" t="s">
        <v>3880</v>
      </c>
      <c r="K25">
        <v>12</v>
      </c>
      <c r="L25" s="128" t="s">
        <v>1454</v>
      </c>
      <c r="M25" s="128" t="s">
        <v>2455</v>
      </c>
      <c r="N25" s="128" t="s">
        <v>2456</v>
      </c>
      <c r="O25" t="b">
        <v>0</v>
      </c>
    </row>
    <row r="26" spans="1:15" x14ac:dyDescent="0.25">
      <c r="A26">
        <v>19</v>
      </c>
      <c r="B26" s="128" t="s">
        <v>2458</v>
      </c>
      <c r="C26">
        <v>2024</v>
      </c>
      <c r="D26" s="128" t="s">
        <v>2459</v>
      </c>
      <c r="E26" s="128" t="s">
        <v>24</v>
      </c>
      <c r="F26">
        <v>196.68333333333334</v>
      </c>
      <c r="G26">
        <v>8</v>
      </c>
      <c r="H26">
        <v>17</v>
      </c>
      <c r="I26">
        <v>87</v>
      </c>
      <c r="J26" s="128" t="s">
        <v>3881</v>
      </c>
      <c r="K26">
        <v>22</v>
      </c>
      <c r="L26" s="128" t="s">
        <v>2021</v>
      </c>
      <c r="M26" s="128" t="s">
        <v>2460</v>
      </c>
      <c r="N26" s="128" t="s">
        <v>2461</v>
      </c>
      <c r="O26" t="b">
        <v>0</v>
      </c>
    </row>
    <row r="27" spans="1:15" x14ac:dyDescent="0.25">
      <c r="A27">
        <v>19</v>
      </c>
      <c r="B27" s="128" t="s">
        <v>2462</v>
      </c>
      <c r="C27">
        <v>2024</v>
      </c>
      <c r="D27" s="128" t="s">
        <v>2459</v>
      </c>
      <c r="E27" s="128" t="s">
        <v>24</v>
      </c>
      <c r="F27">
        <v>227.95833333333334</v>
      </c>
      <c r="G27">
        <v>4</v>
      </c>
      <c r="H27">
        <v>7</v>
      </c>
      <c r="I27">
        <v>88</v>
      </c>
      <c r="J27" s="128" t="s">
        <v>3882</v>
      </c>
      <c r="K27">
        <v>22</v>
      </c>
      <c r="L27" s="128" t="s">
        <v>2021</v>
      </c>
      <c r="M27" s="128" t="s">
        <v>2460</v>
      </c>
      <c r="N27" s="128" t="s">
        <v>2461</v>
      </c>
      <c r="O27" t="b">
        <v>0</v>
      </c>
    </row>
    <row r="28" spans="1:15" x14ac:dyDescent="0.25">
      <c r="A28">
        <v>19</v>
      </c>
      <c r="B28" s="128" t="s">
        <v>2463</v>
      </c>
      <c r="C28">
        <v>2024</v>
      </c>
      <c r="D28" s="128" t="s">
        <v>2459</v>
      </c>
      <c r="E28" s="128" t="s">
        <v>24</v>
      </c>
      <c r="F28">
        <v>1966.8333333333333</v>
      </c>
      <c r="G28">
        <v>8</v>
      </c>
      <c r="H28">
        <v>17</v>
      </c>
      <c r="I28">
        <v>87</v>
      </c>
      <c r="J28" s="128" t="s">
        <v>3881</v>
      </c>
      <c r="K28">
        <v>22</v>
      </c>
      <c r="L28" s="128" t="s">
        <v>2021</v>
      </c>
      <c r="M28" s="128" t="s">
        <v>2460</v>
      </c>
      <c r="N28" s="128" t="s">
        <v>2461</v>
      </c>
      <c r="O28" t="b">
        <v>0</v>
      </c>
    </row>
    <row r="29" spans="1:15" x14ac:dyDescent="0.25">
      <c r="A29">
        <v>19</v>
      </c>
      <c r="B29" s="128" t="s">
        <v>2464</v>
      </c>
      <c r="C29">
        <v>2024</v>
      </c>
      <c r="D29" s="128" t="s">
        <v>2459</v>
      </c>
      <c r="E29" s="128" t="s">
        <v>24</v>
      </c>
      <c r="F29">
        <v>911.83333333333337</v>
      </c>
      <c r="G29">
        <v>4</v>
      </c>
      <c r="H29">
        <v>7</v>
      </c>
      <c r="I29">
        <v>88</v>
      </c>
      <c r="J29" s="128" t="s">
        <v>3882</v>
      </c>
      <c r="K29">
        <v>22</v>
      </c>
      <c r="L29" s="128" t="s">
        <v>2021</v>
      </c>
      <c r="M29" s="128" t="s">
        <v>2460</v>
      </c>
      <c r="N29" s="128" t="s">
        <v>2461</v>
      </c>
      <c r="O29" t="b">
        <v>0</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E957F-6A42-4B6E-B735-609F19D4E0E1}">
  <sheetPr>
    <tabColor rgb="FF00B0F0"/>
  </sheetPr>
  <dimension ref="A1:B172"/>
  <sheetViews>
    <sheetView workbookViewId="0">
      <selection activeCell="C24" sqref="C24:E24"/>
    </sheetView>
  </sheetViews>
  <sheetFormatPr defaultRowHeight="15" x14ac:dyDescent="0.25"/>
  <cols>
    <col min="1" max="1" width="16.5703125" bestFit="1" customWidth="1"/>
    <col min="2" max="2" width="34.140625" bestFit="1" customWidth="1"/>
  </cols>
  <sheetData>
    <row r="1" spans="1:2" x14ac:dyDescent="0.25">
      <c r="A1" t="s">
        <v>626</v>
      </c>
      <c r="B1" t="s">
        <v>20</v>
      </c>
    </row>
    <row r="2" spans="1:2" x14ac:dyDescent="0.25">
      <c r="A2">
        <v>1</v>
      </c>
      <c r="B2" t="s">
        <v>33</v>
      </c>
    </row>
    <row r="3" spans="1:2" x14ac:dyDescent="0.25">
      <c r="A3">
        <v>1</v>
      </c>
      <c r="B3" t="s">
        <v>53</v>
      </c>
    </row>
    <row r="4" spans="1:2" x14ac:dyDescent="0.25">
      <c r="A4">
        <v>1</v>
      </c>
      <c r="B4" t="s">
        <v>35</v>
      </c>
    </row>
    <row r="5" spans="1:2" x14ac:dyDescent="0.25">
      <c r="A5">
        <v>1</v>
      </c>
      <c r="B5" t="s">
        <v>36</v>
      </c>
    </row>
    <row r="6" spans="1:2" x14ac:dyDescent="0.25">
      <c r="A6">
        <v>1</v>
      </c>
      <c r="B6" t="s">
        <v>52</v>
      </c>
    </row>
    <row r="7" spans="1:2" x14ac:dyDescent="0.25">
      <c r="A7">
        <v>2</v>
      </c>
      <c r="B7" t="s">
        <v>35</v>
      </c>
    </row>
    <row r="8" spans="1:2" x14ac:dyDescent="0.25">
      <c r="A8">
        <v>2</v>
      </c>
      <c r="B8" t="s">
        <v>52</v>
      </c>
    </row>
    <row r="9" spans="1:2" x14ac:dyDescent="0.25">
      <c r="A9">
        <v>2</v>
      </c>
      <c r="B9" t="s">
        <v>53</v>
      </c>
    </row>
    <row r="10" spans="1:2" x14ac:dyDescent="0.25">
      <c r="A10">
        <v>2</v>
      </c>
      <c r="B10" t="s">
        <v>29</v>
      </c>
    </row>
    <row r="11" spans="1:2" x14ac:dyDescent="0.25">
      <c r="A11">
        <v>2</v>
      </c>
      <c r="B11" t="s">
        <v>36</v>
      </c>
    </row>
    <row r="12" spans="1:2" x14ac:dyDescent="0.25">
      <c r="A12">
        <v>3</v>
      </c>
      <c r="B12" t="s">
        <v>29</v>
      </c>
    </row>
    <row r="13" spans="1:2" x14ac:dyDescent="0.25">
      <c r="A13">
        <v>3</v>
      </c>
      <c r="B13" t="s">
        <v>36</v>
      </c>
    </row>
    <row r="14" spans="1:2" x14ac:dyDescent="0.25">
      <c r="A14">
        <v>3</v>
      </c>
      <c r="B14" t="s">
        <v>35</v>
      </c>
    </row>
    <row r="15" spans="1:2" x14ac:dyDescent="0.25">
      <c r="A15">
        <v>4</v>
      </c>
      <c r="B15" t="s">
        <v>36</v>
      </c>
    </row>
    <row r="16" spans="1:2" x14ac:dyDescent="0.25">
      <c r="A16">
        <v>4</v>
      </c>
      <c r="B16" t="s">
        <v>34</v>
      </c>
    </row>
    <row r="17" spans="1:2" x14ac:dyDescent="0.25">
      <c r="A17">
        <v>4</v>
      </c>
      <c r="B17" t="s">
        <v>35</v>
      </c>
    </row>
    <row r="18" spans="1:2" x14ac:dyDescent="0.25">
      <c r="A18">
        <v>5</v>
      </c>
      <c r="B18" t="s">
        <v>36</v>
      </c>
    </row>
    <row r="19" spans="1:2" x14ac:dyDescent="0.25">
      <c r="A19">
        <v>5</v>
      </c>
      <c r="B19" t="s">
        <v>32</v>
      </c>
    </row>
    <row r="20" spans="1:2" x14ac:dyDescent="0.25">
      <c r="A20">
        <v>5</v>
      </c>
      <c r="B20" t="s">
        <v>53</v>
      </c>
    </row>
    <row r="21" spans="1:2" x14ac:dyDescent="0.25">
      <c r="A21">
        <v>6</v>
      </c>
      <c r="B21" t="s">
        <v>36</v>
      </c>
    </row>
    <row r="22" spans="1:2" x14ac:dyDescent="0.25">
      <c r="A22">
        <v>6</v>
      </c>
      <c r="B22" t="s">
        <v>35</v>
      </c>
    </row>
    <row r="23" spans="1:2" x14ac:dyDescent="0.25">
      <c r="A23">
        <v>6</v>
      </c>
      <c r="B23" t="s">
        <v>34</v>
      </c>
    </row>
    <row r="24" spans="1:2" x14ac:dyDescent="0.25">
      <c r="A24">
        <v>7</v>
      </c>
      <c r="B24" t="s">
        <v>33</v>
      </c>
    </row>
    <row r="25" spans="1:2" x14ac:dyDescent="0.25">
      <c r="A25">
        <v>7</v>
      </c>
      <c r="B25" t="s">
        <v>52</v>
      </c>
    </row>
    <row r="26" spans="1:2" x14ac:dyDescent="0.25">
      <c r="A26">
        <v>7</v>
      </c>
      <c r="B26" t="s">
        <v>35</v>
      </c>
    </row>
    <row r="27" spans="1:2" x14ac:dyDescent="0.25">
      <c r="A27">
        <v>7</v>
      </c>
      <c r="B27" t="s">
        <v>36</v>
      </c>
    </row>
    <row r="28" spans="1:2" x14ac:dyDescent="0.25">
      <c r="A28">
        <v>7</v>
      </c>
      <c r="B28" t="s">
        <v>53</v>
      </c>
    </row>
    <row r="29" spans="1:2" x14ac:dyDescent="0.25">
      <c r="A29">
        <v>8</v>
      </c>
      <c r="B29" t="s">
        <v>35</v>
      </c>
    </row>
    <row r="30" spans="1:2" x14ac:dyDescent="0.25">
      <c r="A30">
        <v>8</v>
      </c>
      <c r="B30" t="s">
        <v>36</v>
      </c>
    </row>
    <row r="31" spans="1:2" x14ac:dyDescent="0.25">
      <c r="A31">
        <v>8</v>
      </c>
      <c r="B31" t="s">
        <v>33</v>
      </c>
    </row>
    <row r="32" spans="1:2" x14ac:dyDescent="0.25">
      <c r="A32">
        <v>9</v>
      </c>
      <c r="B32" t="s">
        <v>53</v>
      </c>
    </row>
    <row r="33" spans="1:2" x14ac:dyDescent="0.25">
      <c r="A33">
        <v>9</v>
      </c>
      <c r="B33" t="s">
        <v>32</v>
      </c>
    </row>
    <row r="34" spans="1:2" x14ac:dyDescent="0.25">
      <c r="A34">
        <v>9</v>
      </c>
      <c r="B34" t="s">
        <v>36</v>
      </c>
    </row>
    <row r="35" spans="1:2" x14ac:dyDescent="0.25">
      <c r="A35">
        <v>10</v>
      </c>
      <c r="B35" t="s">
        <v>36</v>
      </c>
    </row>
    <row r="36" spans="1:2" x14ac:dyDescent="0.25">
      <c r="A36">
        <v>10</v>
      </c>
      <c r="B36" t="s">
        <v>32</v>
      </c>
    </row>
    <row r="37" spans="1:2" x14ac:dyDescent="0.25">
      <c r="A37">
        <v>10</v>
      </c>
      <c r="B37" t="s">
        <v>53</v>
      </c>
    </row>
    <row r="38" spans="1:2" x14ac:dyDescent="0.25">
      <c r="A38">
        <v>11</v>
      </c>
      <c r="B38" t="s">
        <v>53</v>
      </c>
    </row>
    <row r="39" spans="1:2" x14ac:dyDescent="0.25">
      <c r="A39">
        <v>11</v>
      </c>
      <c r="B39" t="s">
        <v>36</v>
      </c>
    </row>
    <row r="40" spans="1:2" x14ac:dyDescent="0.25">
      <c r="A40">
        <v>11</v>
      </c>
      <c r="B40" t="s">
        <v>32</v>
      </c>
    </row>
    <row r="41" spans="1:2" x14ac:dyDescent="0.25">
      <c r="A41">
        <v>12</v>
      </c>
      <c r="B41" t="s">
        <v>36</v>
      </c>
    </row>
    <row r="42" spans="1:2" x14ac:dyDescent="0.25">
      <c r="A42">
        <v>12</v>
      </c>
      <c r="B42" t="s">
        <v>32</v>
      </c>
    </row>
    <row r="43" spans="1:2" x14ac:dyDescent="0.25">
      <c r="A43">
        <v>12</v>
      </c>
      <c r="B43" t="s">
        <v>53</v>
      </c>
    </row>
    <row r="44" spans="1:2" x14ac:dyDescent="0.25">
      <c r="A44">
        <v>13</v>
      </c>
      <c r="B44" t="s">
        <v>53</v>
      </c>
    </row>
    <row r="45" spans="1:2" x14ac:dyDescent="0.25">
      <c r="A45">
        <v>13</v>
      </c>
      <c r="B45" t="s">
        <v>32</v>
      </c>
    </row>
    <row r="46" spans="1:2" x14ac:dyDescent="0.25">
      <c r="A46">
        <v>13</v>
      </c>
      <c r="B46" t="s">
        <v>36</v>
      </c>
    </row>
    <row r="47" spans="1:2" x14ac:dyDescent="0.25">
      <c r="A47">
        <v>14</v>
      </c>
      <c r="B47" t="s">
        <v>35</v>
      </c>
    </row>
    <row r="48" spans="1:2" x14ac:dyDescent="0.25">
      <c r="A48">
        <v>14</v>
      </c>
      <c r="B48" t="s">
        <v>36</v>
      </c>
    </row>
    <row r="49" spans="1:2" x14ac:dyDescent="0.25">
      <c r="A49">
        <v>14</v>
      </c>
      <c r="B49" t="s">
        <v>29</v>
      </c>
    </row>
    <row r="50" spans="1:2" x14ac:dyDescent="0.25">
      <c r="A50">
        <v>15</v>
      </c>
      <c r="B50" t="s">
        <v>36</v>
      </c>
    </row>
    <row r="51" spans="1:2" x14ac:dyDescent="0.25">
      <c r="A51">
        <v>15</v>
      </c>
      <c r="B51" t="s">
        <v>32</v>
      </c>
    </row>
    <row r="52" spans="1:2" x14ac:dyDescent="0.25">
      <c r="A52">
        <v>15</v>
      </c>
      <c r="B52" t="s">
        <v>53</v>
      </c>
    </row>
    <row r="53" spans="1:2" x14ac:dyDescent="0.25">
      <c r="A53">
        <v>16</v>
      </c>
      <c r="B53" t="s">
        <v>36</v>
      </c>
    </row>
    <row r="54" spans="1:2" x14ac:dyDescent="0.25">
      <c r="A54">
        <v>16</v>
      </c>
      <c r="B54" t="s">
        <v>32</v>
      </c>
    </row>
    <row r="55" spans="1:2" x14ac:dyDescent="0.25">
      <c r="A55">
        <v>16</v>
      </c>
      <c r="B55" t="s">
        <v>53</v>
      </c>
    </row>
    <row r="56" spans="1:2" x14ac:dyDescent="0.25">
      <c r="A56">
        <v>17</v>
      </c>
      <c r="B56" t="s">
        <v>32</v>
      </c>
    </row>
    <row r="57" spans="1:2" x14ac:dyDescent="0.25">
      <c r="A57">
        <v>17</v>
      </c>
      <c r="B57" t="s">
        <v>36</v>
      </c>
    </row>
    <row r="58" spans="1:2" x14ac:dyDescent="0.25">
      <c r="A58">
        <v>17</v>
      </c>
      <c r="B58" t="s">
        <v>53</v>
      </c>
    </row>
    <row r="59" spans="1:2" x14ac:dyDescent="0.25">
      <c r="A59">
        <v>18</v>
      </c>
      <c r="B59" t="s">
        <v>52</v>
      </c>
    </row>
    <row r="60" spans="1:2" x14ac:dyDescent="0.25">
      <c r="A60">
        <v>18</v>
      </c>
      <c r="B60" t="s">
        <v>53</v>
      </c>
    </row>
    <row r="61" spans="1:2" x14ac:dyDescent="0.25">
      <c r="A61">
        <v>18</v>
      </c>
      <c r="B61" t="s">
        <v>36</v>
      </c>
    </row>
    <row r="62" spans="1:2" x14ac:dyDescent="0.25">
      <c r="A62">
        <v>18</v>
      </c>
      <c r="B62" t="s">
        <v>35</v>
      </c>
    </row>
    <row r="63" spans="1:2" x14ac:dyDescent="0.25">
      <c r="A63">
        <v>18</v>
      </c>
      <c r="B63" t="s">
        <v>34</v>
      </c>
    </row>
    <row r="64" spans="1:2" x14ac:dyDescent="0.25">
      <c r="A64">
        <v>19</v>
      </c>
      <c r="B64" t="s">
        <v>34</v>
      </c>
    </row>
    <row r="65" spans="1:2" x14ac:dyDescent="0.25">
      <c r="A65">
        <v>19</v>
      </c>
      <c r="B65" t="s">
        <v>52</v>
      </c>
    </row>
    <row r="66" spans="1:2" x14ac:dyDescent="0.25">
      <c r="A66">
        <v>19</v>
      </c>
      <c r="B66" t="s">
        <v>53</v>
      </c>
    </row>
    <row r="67" spans="1:2" x14ac:dyDescent="0.25">
      <c r="A67">
        <v>19</v>
      </c>
      <c r="B67" t="s">
        <v>36</v>
      </c>
    </row>
    <row r="68" spans="1:2" x14ac:dyDescent="0.25">
      <c r="A68">
        <v>19</v>
      </c>
      <c r="B68" t="s">
        <v>35</v>
      </c>
    </row>
    <row r="69" spans="1:2" x14ac:dyDescent="0.25">
      <c r="A69">
        <v>20</v>
      </c>
      <c r="B69" t="s">
        <v>34</v>
      </c>
    </row>
    <row r="70" spans="1:2" x14ac:dyDescent="0.25">
      <c r="A70">
        <v>20</v>
      </c>
      <c r="B70" t="s">
        <v>35</v>
      </c>
    </row>
    <row r="71" spans="1:2" x14ac:dyDescent="0.25">
      <c r="A71">
        <v>20</v>
      </c>
      <c r="B71" t="s">
        <v>53</v>
      </c>
    </row>
    <row r="72" spans="1:2" x14ac:dyDescent="0.25">
      <c r="A72">
        <v>20</v>
      </c>
      <c r="B72" t="s">
        <v>52</v>
      </c>
    </row>
    <row r="73" spans="1:2" x14ac:dyDescent="0.25">
      <c r="A73">
        <v>20</v>
      </c>
      <c r="B73" t="s">
        <v>36</v>
      </c>
    </row>
    <row r="74" spans="1:2" x14ac:dyDescent="0.25">
      <c r="A74">
        <v>21</v>
      </c>
      <c r="B74" t="s">
        <v>32</v>
      </c>
    </row>
    <row r="75" spans="1:2" x14ac:dyDescent="0.25">
      <c r="A75">
        <v>21</v>
      </c>
      <c r="B75" t="s">
        <v>53</v>
      </c>
    </row>
    <row r="76" spans="1:2" x14ac:dyDescent="0.25">
      <c r="A76">
        <v>21</v>
      </c>
      <c r="B76" t="s">
        <v>36</v>
      </c>
    </row>
    <row r="77" spans="1:2" x14ac:dyDescent="0.25">
      <c r="A77">
        <v>22</v>
      </c>
      <c r="B77" t="s">
        <v>36</v>
      </c>
    </row>
    <row r="78" spans="1:2" x14ac:dyDescent="0.25">
      <c r="A78">
        <v>22</v>
      </c>
      <c r="B78" t="s">
        <v>30</v>
      </c>
    </row>
    <row r="79" spans="1:2" x14ac:dyDescent="0.25">
      <c r="A79">
        <v>22</v>
      </c>
      <c r="B79" t="s">
        <v>35</v>
      </c>
    </row>
    <row r="80" spans="1:2" x14ac:dyDescent="0.25">
      <c r="A80">
        <v>23</v>
      </c>
      <c r="B80" t="s">
        <v>35</v>
      </c>
    </row>
    <row r="81" spans="1:2" x14ac:dyDescent="0.25">
      <c r="A81">
        <v>23</v>
      </c>
      <c r="B81" t="s">
        <v>36</v>
      </c>
    </row>
    <row r="82" spans="1:2" x14ac:dyDescent="0.25">
      <c r="A82">
        <v>23</v>
      </c>
      <c r="B82" t="s">
        <v>34</v>
      </c>
    </row>
    <row r="83" spans="1:2" x14ac:dyDescent="0.25">
      <c r="A83">
        <v>24</v>
      </c>
      <c r="B83" t="s">
        <v>33</v>
      </c>
    </row>
    <row r="84" spans="1:2" x14ac:dyDescent="0.25">
      <c r="A84">
        <v>24</v>
      </c>
      <c r="B84" t="s">
        <v>36</v>
      </c>
    </row>
    <row r="85" spans="1:2" x14ac:dyDescent="0.25">
      <c r="A85">
        <v>24</v>
      </c>
      <c r="B85" t="s">
        <v>35</v>
      </c>
    </row>
    <row r="86" spans="1:2" x14ac:dyDescent="0.25">
      <c r="A86">
        <v>24</v>
      </c>
      <c r="B86" t="s">
        <v>52</v>
      </c>
    </row>
    <row r="87" spans="1:2" x14ac:dyDescent="0.25">
      <c r="A87">
        <v>24</v>
      </c>
      <c r="B87" t="s">
        <v>53</v>
      </c>
    </row>
    <row r="88" spans="1:2" x14ac:dyDescent="0.25">
      <c r="A88">
        <v>25</v>
      </c>
      <c r="B88" t="s">
        <v>35</v>
      </c>
    </row>
    <row r="89" spans="1:2" x14ac:dyDescent="0.25">
      <c r="A89">
        <v>25</v>
      </c>
      <c r="B89" t="s">
        <v>36</v>
      </c>
    </row>
    <row r="90" spans="1:2" x14ac:dyDescent="0.25">
      <c r="A90">
        <v>25</v>
      </c>
      <c r="B90" t="s">
        <v>33</v>
      </c>
    </row>
    <row r="91" spans="1:2" x14ac:dyDescent="0.25">
      <c r="A91">
        <v>26</v>
      </c>
      <c r="B91" t="s">
        <v>35</v>
      </c>
    </row>
    <row r="92" spans="1:2" x14ac:dyDescent="0.25">
      <c r="A92">
        <v>26</v>
      </c>
      <c r="B92" t="s">
        <v>29</v>
      </c>
    </row>
    <row r="93" spans="1:2" x14ac:dyDescent="0.25">
      <c r="A93">
        <v>26</v>
      </c>
      <c r="B93" t="s">
        <v>36</v>
      </c>
    </row>
    <row r="94" spans="1:2" x14ac:dyDescent="0.25">
      <c r="A94">
        <v>27</v>
      </c>
      <c r="B94" t="s">
        <v>52</v>
      </c>
    </row>
    <row r="95" spans="1:2" x14ac:dyDescent="0.25">
      <c r="A95">
        <v>27</v>
      </c>
      <c r="B95" t="s">
        <v>35</v>
      </c>
    </row>
    <row r="96" spans="1:2" x14ac:dyDescent="0.25">
      <c r="A96">
        <v>27</v>
      </c>
      <c r="B96" t="s">
        <v>30</v>
      </c>
    </row>
    <row r="97" spans="1:2" x14ac:dyDescent="0.25">
      <c r="A97">
        <v>27</v>
      </c>
      <c r="B97" t="s">
        <v>53</v>
      </c>
    </row>
    <row r="98" spans="1:2" x14ac:dyDescent="0.25">
      <c r="A98">
        <v>27</v>
      </c>
      <c r="B98" t="s">
        <v>36</v>
      </c>
    </row>
    <row r="99" spans="1:2" x14ac:dyDescent="0.25">
      <c r="A99">
        <v>28</v>
      </c>
      <c r="B99" t="s">
        <v>35</v>
      </c>
    </row>
    <row r="100" spans="1:2" x14ac:dyDescent="0.25">
      <c r="A100">
        <v>28</v>
      </c>
      <c r="B100" t="s">
        <v>30</v>
      </c>
    </row>
    <row r="101" spans="1:2" x14ac:dyDescent="0.25">
      <c r="A101">
        <v>28</v>
      </c>
      <c r="B101" t="s">
        <v>36</v>
      </c>
    </row>
    <row r="102" spans="1:2" x14ac:dyDescent="0.25">
      <c r="A102">
        <v>29</v>
      </c>
      <c r="B102" t="s">
        <v>36</v>
      </c>
    </row>
    <row r="103" spans="1:2" x14ac:dyDescent="0.25">
      <c r="A103">
        <v>29</v>
      </c>
      <c r="B103" t="s">
        <v>35</v>
      </c>
    </row>
    <row r="104" spans="1:2" x14ac:dyDescent="0.25">
      <c r="A104">
        <v>29</v>
      </c>
      <c r="B104" t="s">
        <v>30</v>
      </c>
    </row>
    <row r="105" spans="1:2" x14ac:dyDescent="0.25">
      <c r="A105">
        <v>30</v>
      </c>
      <c r="B105" t="s">
        <v>35</v>
      </c>
    </row>
    <row r="106" spans="1:2" x14ac:dyDescent="0.25">
      <c r="A106">
        <v>30</v>
      </c>
      <c r="B106" t="s">
        <v>53</v>
      </c>
    </row>
    <row r="107" spans="1:2" x14ac:dyDescent="0.25">
      <c r="A107">
        <v>30</v>
      </c>
      <c r="B107" t="s">
        <v>52</v>
      </c>
    </row>
    <row r="108" spans="1:2" x14ac:dyDescent="0.25">
      <c r="A108">
        <v>30</v>
      </c>
      <c r="B108" t="s">
        <v>36</v>
      </c>
    </row>
    <row r="109" spans="1:2" x14ac:dyDescent="0.25">
      <c r="A109">
        <v>30</v>
      </c>
      <c r="B109" t="s">
        <v>30</v>
      </c>
    </row>
    <row r="110" spans="1:2" x14ac:dyDescent="0.25">
      <c r="A110">
        <v>31</v>
      </c>
      <c r="B110" t="s">
        <v>53</v>
      </c>
    </row>
    <row r="111" spans="1:2" x14ac:dyDescent="0.25">
      <c r="A111">
        <v>31</v>
      </c>
      <c r="B111" t="s">
        <v>52</v>
      </c>
    </row>
    <row r="112" spans="1:2" x14ac:dyDescent="0.25">
      <c r="A112">
        <v>31</v>
      </c>
      <c r="B112" t="s">
        <v>31</v>
      </c>
    </row>
    <row r="113" spans="1:2" x14ac:dyDescent="0.25">
      <c r="A113">
        <v>31</v>
      </c>
      <c r="B113" t="s">
        <v>35</v>
      </c>
    </row>
    <row r="114" spans="1:2" x14ac:dyDescent="0.25">
      <c r="A114">
        <v>31</v>
      </c>
      <c r="B114" t="s">
        <v>36</v>
      </c>
    </row>
    <row r="115" spans="1:2" x14ac:dyDescent="0.25">
      <c r="A115">
        <v>32</v>
      </c>
      <c r="B115" t="s">
        <v>33</v>
      </c>
    </row>
    <row r="116" spans="1:2" x14ac:dyDescent="0.25">
      <c r="A116">
        <v>32</v>
      </c>
      <c r="B116" t="s">
        <v>36</v>
      </c>
    </row>
    <row r="117" spans="1:2" x14ac:dyDescent="0.25">
      <c r="A117">
        <v>32</v>
      </c>
      <c r="B117" t="s">
        <v>35</v>
      </c>
    </row>
    <row r="118" spans="1:2" x14ac:dyDescent="0.25">
      <c r="A118">
        <v>33</v>
      </c>
      <c r="B118" t="s">
        <v>36</v>
      </c>
    </row>
    <row r="119" spans="1:2" x14ac:dyDescent="0.25">
      <c r="A119">
        <v>33</v>
      </c>
      <c r="B119" t="s">
        <v>35</v>
      </c>
    </row>
    <row r="120" spans="1:2" x14ac:dyDescent="0.25">
      <c r="A120">
        <v>33</v>
      </c>
      <c r="B120" t="s">
        <v>30</v>
      </c>
    </row>
    <row r="121" spans="1:2" x14ac:dyDescent="0.25">
      <c r="A121">
        <v>34</v>
      </c>
      <c r="B121" t="s">
        <v>36</v>
      </c>
    </row>
    <row r="122" spans="1:2" x14ac:dyDescent="0.25">
      <c r="A122">
        <v>34</v>
      </c>
      <c r="B122" t="s">
        <v>30</v>
      </c>
    </row>
    <row r="123" spans="1:2" x14ac:dyDescent="0.25">
      <c r="A123">
        <v>34</v>
      </c>
      <c r="B123" t="s">
        <v>35</v>
      </c>
    </row>
    <row r="124" spans="1:2" x14ac:dyDescent="0.25">
      <c r="A124">
        <v>35</v>
      </c>
      <c r="B124" t="s">
        <v>35</v>
      </c>
    </row>
    <row r="125" spans="1:2" x14ac:dyDescent="0.25">
      <c r="A125">
        <v>35</v>
      </c>
      <c r="B125" t="s">
        <v>36</v>
      </c>
    </row>
    <row r="126" spans="1:2" x14ac:dyDescent="0.25">
      <c r="A126">
        <v>35</v>
      </c>
      <c r="B126" t="s">
        <v>30</v>
      </c>
    </row>
    <row r="127" spans="1:2" x14ac:dyDescent="0.25">
      <c r="A127">
        <v>36</v>
      </c>
      <c r="B127" t="s">
        <v>35</v>
      </c>
    </row>
    <row r="128" spans="1:2" x14ac:dyDescent="0.25">
      <c r="A128">
        <v>36</v>
      </c>
      <c r="B128" t="s">
        <v>36</v>
      </c>
    </row>
    <row r="129" spans="1:2" x14ac:dyDescent="0.25">
      <c r="A129">
        <v>36</v>
      </c>
      <c r="B129" t="s">
        <v>29</v>
      </c>
    </row>
    <row r="130" spans="1:2" x14ac:dyDescent="0.25">
      <c r="A130">
        <v>37</v>
      </c>
      <c r="B130" t="s">
        <v>31</v>
      </c>
    </row>
    <row r="131" spans="1:2" x14ac:dyDescent="0.25">
      <c r="A131">
        <v>37</v>
      </c>
      <c r="B131" t="s">
        <v>35</v>
      </c>
    </row>
    <row r="132" spans="1:2" x14ac:dyDescent="0.25">
      <c r="A132">
        <v>37</v>
      </c>
      <c r="B132" t="s">
        <v>36</v>
      </c>
    </row>
    <row r="133" spans="1:2" x14ac:dyDescent="0.25">
      <c r="A133">
        <v>38</v>
      </c>
      <c r="B133" t="s">
        <v>36</v>
      </c>
    </row>
    <row r="134" spans="1:2" x14ac:dyDescent="0.25">
      <c r="A134">
        <v>38</v>
      </c>
      <c r="B134" t="s">
        <v>31</v>
      </c>
    </row>
    <row r="135" spans="1:2" x14ac:dyDescent="0.25">
      <c r="A135">
        <v>38</v>
      </c>
      <c r="B135" t="s">
        <v>35</v>
      </c>
    </row>
    <row r="136" spans="1:2" x14ac:dyDescent="0.25">
      <c r="A136">
        <v>39</v>
      </c>
      <c r="B136" t="s">
        <v>31</v>
      </c>
    </row>
    <row r="137" spans="1:2" x14ac:dyDescent="0.25">
      <c r="A137">
        <v>39</v>
      </c>
      <c r="B137" t="s">
        <v>36</v>
      </c>
    </row>
    <row r="138" spans="1:2" x14ac:dyDescent="0.25">
      <c r="A138">
        <v>39</v>
      </c>
      <c r="B138" t="s">
        <v>35</v>
      </c>
    </row>
    <row r="139" spans="1:2" x14ac:dyDescent="0.25">
      <c r="A139">
        <v>40</v>
      </c>
      <c r="B139" t="s">
        <v>36</v>
      </c>
    </row>
    <row r="140" spans="1:2" x14ac:dyDescent="0.25">
      <c r="A140">
        <v>40</v>
      </c>
      <c r="B140" t="s">
        <v>33</v>
      </c>
    </row>
    <row r="141" spans="1:2" x14ac:dyDescent="0.25">
      <c r="A141">
        <v>40</v>
      </c>
      <c r="B141" t="s">
        <v>35</v>
      </c>
    </row>
    <row r="142" spans="1:2" x14ac:dyDescent="0.25">
      <c r="A142">
        <v>41</v>
      </c>
      <c r="B142" t="s">
        <v>36</v>
      </c>
    </row>
    <row r="143" spans="1:2" x14ac:dyDescent="0.25">
      <c r="A143">
        <v>41</v>
      </c>
      <c r="B143" t="s">
        <v>35</v>
      </c>
    </row>
    <row r="144" spans="1:2" x14ac:dyDescent="0.25">
      <c r="A144">
        <v>41</v>
      </c>
      <c r="B144" t="s">
        <v>29</v>
      </c>
    </row>
    <row r="145" spans="1:2" x14ac:dyDescent="0.25">
      <c r="A145">
        <v>42</v>
      </c>
      <c r="B145" t="s">
        <v>52</v>
      </c>
    </row>
    <row r="146" spans="1:2" x14ac:dyDescent="0.25">
      <c r="A146">
        <v>42</v>
      </c>
      <c r="B146" t="s">
        <v>35</v>
      </c>
    </row>
    <row r="147" spans="1:2" x14ac:dyDescent="0.25">
      <c r="A147">
        <v>42</v>
      </c>
      <c r="B147" t="s">
        <v>53</v>
      </c>
    </row>
    <row r="148" spans="1:2" x14ac:dyDescent="0.25">
      <c r="A148">
        <v>42</v>
      </c>
      <c r="B148" t="s">
        <v>36</v>
      </c>
    </row>
    <row r="149" spans="1:2" x14ac:dyDescent="0.25">
      <c r="A149">
        <v>42</v>
      </c>
      <c r="B149" t="s">
        <v>31</v>
      </c>
    </row>
    <row r="150" spans="1:2" x14ac:dyDescent="0.25">
      <c r="A150">
        <v>43</v>
      </c>
      <c r="B150" t="s">
        <v>31</v>
      </c>
    </row>
    <row r="151" spans="1:2" x14ac:dyDescent="0.25">
      <c r="A151">
        <v>43</v>
      </c>
      <c r="B151" t="s">
        <v>53</v>
      </c>
    </row>
    <row r="152" spans="1:2" x14ac:dyDescent="0.25">
      <c r="A152">
        <v>43</v>
      </c>
      <c r="B152" t="s">
        <v>35</v>
      </c>
    </row>
    <row r="153" spans="1:2" x14ac:dyDescent="0.25">
      <c r="A153">
        <v>43</v>
      </c>
      <c r="B153" t="s">
        <v>36</v>
      </c>
    </row>
    <row r="154" spans="1:2" x14ac:dyDescent="0.25">
      <c r="A154">
        <v>43</v>
      </c>
      <c r="B154" t="s">
        <v>52</v>
      </c>
    </row>
    <row r="155" spans="1:2" x14ac:dyDescent="0.25">
      <c r="A155">
        <v>44</v>
      </c>
      <c r="B155" t="s">
        <v>52</v>
      </c>
    </row>
    <row r="156" spans="1:2" x14ac:dyDescent="0.25">
      <c r="A156">
        <v>44</v>
      </c>
      <c r="B156" t="s">
        <v>53</v>
      </c>
    </row>
    <row r="157" spans="1:2" x14ac:dyDescent="0.25">
      <c r="A157">
        <v>44</v>
      </c>
      <c r="B157" t="s">
        <v>35</v>
      </c>
    </row>
    <row r="158" spans="1:2" x14ac:dyDescent="0.25">
      <c r="A158">
        <v>44</v>
      </c>
      <c r="B158" t="s">
        <v>29</v>
      </c>
    </row>
    <row r="159" spans="1:2" x14ac:dyDescent="0.25">
      <c r="A159">
        <v>44</v>
      </c>
      <c r="B159" t="s">
        <v>36</v>
      </c>
    </row>
    <row r="160" spans="1:2" x14ac:dyDescent="0.25">
      <c r="A160">
        <v>45</v>
      </c>
      <c r="B160" t="s">
        <v>29</v>
      </c>
    </row>
    <row r="161" spans="1:2" x14ac:dyDescent="0.25">
      <c r="A161">
        <v>45</v>
      </c>
      <c r="B161" t="s">
        <v>52</v>
      </c>
    </row>
    <row r="162" spans="1:2" x14ac:dyDescent="0.25">
      <c r="A162">
        <v>45</v>
      </c>
      <c r="B162" t="s">
        <v>53</v>
      </c>
    </row>
    <row r="163" spans="1:2" x14ac:dyDescent="0.25">
      <c r="A163">
        <v>45</v>
      </c>
      <c r="B163" t="s">
        <v>35</v>
      </c>
    </row>
    <row r="164" spans="1:2" x14ac:dyDescent="0.25">
      <c r="A164">
        <v>45</v>
      </c>
      <c r="B164" t="s">
        <v>36</v>
      </c>
    </row>
    <row r="165" spans="1:2" x14ac:dyDescent="0.25">
      <c r="A165">
        <v>46</v>
      </c>
      <c r="B165" t="s">
        <v>36</v>
      </c>
    </row>
    <row r="166" spans="1:2" x14ac:dyDescent="0.25">
      <c r="A166">
        <v>46</v>
      </c>
      <c r="B166" t="s">
        <v>29</v>
      </c>
    </row>
    <row r="167" spans="1:2" x14ac:dyDescent="0.25">
      <c r="A167">
        <v>46</v>
      </c>
      <c r="B167" t="s">
        <v>35</v>
      </c>
    </row>
    <row r="168" spans="1:2" x14ac:dyDescent="0.25">
      <c r="A168">
        <v>47</v>
      </c>
      <c r="B168" t="s">
        <v>52</v>
      </c>
    </row>
    <row r="169" spans="1:2" x14ac:dyDescent="0.25">
      <c r="A169">
        <v>47</v>
      </c>
      <c r="B169" t="s">
        <v>35</v>
      </c>
    </row>
    <row r="170" spans="1:2" x14ac:dyDescent="0.25">
      <c r="A170">
        <v>47</v>
      </c>
      <c r="B170" t="s">
        <v>36</v>
      </c>
    </row>
    <row r="171" spans="1:2" x14ac:dyDescent="0.25">
      <c r="A171">
        <v>47</v>
      </c>
      <c r="B171" t="s">
        <v>30</v>
      </c>
    </row>
    <row r="172" spans="1:2" x14ac:dyDescent="0.25">
      <c r="A172">
        <v>47</v>
      </c>
      <c r="B172" t="s">
        <v>53</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B7B2E-7820-4566-A1BA-682C0877B6CA}">
  <sheetPr>
    <tabColor rgb="FF00B0F0"/>
  </sheetPr>
  <dimension ref="A1:J7"/>
  <sheetViews>
    <sheetView workbookViewId="0">
      <selection activeCell="E3" sqref="E3"/>
    </sheetView>
  </sheetViews>
  <sheetFormatPr defaultRowHeight="15" x14ac:dyDescent="0.25"/>
  <cols>
    <col min="1" max="1" width="7.85546875" bestFit="1" customWidth="1"/>
    <col min="2" max="2" width="38.5703125" bestFit="1" customWidth="1"/>
    <col min="3" max="3" width="5" customWidth="1"/>
    <col min="4" max="4" width="5.140625" bestFit="1" customWidth="1"/>
    <col min="5" max="5" width="17.7109375" bestFit="1" customWidth="1"/>
    <col min="6" max="6" width="18.42578125" bestFit="1" customWidth="1"/>
    <col min="7" max="7" width="14.42578125" bestFit="1" customWidth="1"/>
  </cols>
  <sheetData>
    <row r="1" spans="1:10" x14ac:dyDescent="0.25">
      <c r="A1" t="s">
        <v>355</v>
      </c>
      <c r="B1" t="s">
        <v>189</v>
      </c>
      <c r="D1" t="s">
        <v>2212</v>
      </c>
      <c r="E1" t="s">
        <v>2213</v>
      </c>
      <c r="F1" t="s">
        <v>2214</v>
      </c>
      <c r="G1" t="s">
        <v>2215</v>
      </c>
      <c r="I1" s="4" t="s">
        <v>2421</v>
      </c>
      <c r="J1" t="str">
        <f ca="1">LEFT(CELL("filename", A1), SEARCH("[", CELL("filename", A1))-1)</f>
        <v>C:\Users\brucechorpita\Box\Bruce\Private Sandbox\</v>
      </c>
    </row>
    <row r="2" spans="1:10" x14ac:dyDescent="0.25">
      <c r="A2" t="s">
        <v>354</v>
      </c>
      <c r="B2" t="s">
        <v>4190</v>
      </c>
      <c r="D2">
        <v>6</v>
      </c>
      <c r="E2" t="s">
        <v>4935</v>
      </c>
      <c r="F2" t="s">
        <v>2411</v>
      </c>
      <c r="G2" s="119">
        <v>45405</v>
      </c>
      <c r="I2" s="4" t="s">
        <v>2422</v>
      </c>
      <c r="J2" t="str">
        <f ca="1">J1&amp;"RCADSScoringBackendMASTER.accdb"</f>
        <v>C:\Users\brucechorpita\Box\Bruce\Private Sandbox\RCADSScoringBackendMASTER.accdb</v>
      </c>
    </row>
    <row r="3" spans="1:10" x14ac:dyDescent="0.25">
      <c r="A3" t="s">
        <v>353</v>
      </c>
      <c r="B3" t="s">
        <v>4191</v>
      </c>
      <c r="D3">
        <v>5</v>
      </c>
      <c r="E3" t="s">
        <v>4671</v>
      </c>
      <c r="F3" t="s">
        <v>2411</v>
      </c>
      <c r="G3" s="119">
        <v>45404</v>
      </c>
    </row>
    <row r="4" spans="1:10" x14ac:dyDescent="0.25">
      <c r="A4" t="s">
        <v>352</v>
      </c>
      <c r="B4" t="s">
        <v>4192</v>
      </c>
      <c r="D4">
        <v>4</v>
      </c>
      <c r="E4" t="s">
        <v>2425</v>
      </c>
      <c r="F4" t="s">
        <v>2411</v>
      </c>
      <c r="G4" s="119">
        <v>45373</v>
      </c>
    </row>
    <row r="5" spans="1:10" x14ac:dyDescent="0.25">
      <c r="A5" t="s">
        <v>351</v>
      </c>
      <c r="B5" t="s">
        <v>4193</v>
      </c>
      <c r="D5">
        <v>3</v>
      </c>
      <c r="E5" s="128" t="s">
        <v>2405</v>
      </c>
      <c r="F5" s="128" t="s">
        <v>2411</v>
      </c>
      <c r="G5" s="119">
        <v>45348</v>
      </c>
    </row>
    <row r="6" spans="1:10" x14ac:dyDescent="0.25">
      <c r="D6">
        <v>2</v>
      </c>
      <c r="E6" s="128" t="s">
        <v>2405</v>
      </c>
      <c r="F6" s="128" t="s">
        <v>2406</v>
      </c>
      <c r="G6" s="119">
        <v>45336</v>
      </c>
    </row>
    <row r="7" spans="1:10" x14ac:dyDescent="0.25">
      <c r="D7">
        <v>1</v>
      </c>
      <c r="E7" s="128" t="s">
        <v>2216</v>
      </c>
      <c r="F7" s="128" t="s">
        <v>2217</v>
      </c>
      <c r="G7" s="119">
        <v>45292</v>
      </c>
    </row>
  </sheetData>
  <pageMargins left="0.7" right="0.7" top="0.75" bottom="0.75" header="0.3" footer="0.3"/>
  <tableParts count="2">
    <tablePart r:id="rId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s q m i d = " e c 2 2 a 4 1 4 - c 5 b 4 - 4 f 4 d - a 5 4 2 - a f 0 3 0 c 0 6 5 7 d 3 "   x m l n s = " h t t p : / / s c h e m a s . m i c r o s o f t . c o m / D a t a M a s h u p " > A A A A A O w G A A B Q S w M E F A A C A A g A t p i W W N v I I g i l A A A A 9 w A A A B I A H A B D b 2 5 m a W c v U G F j a 2 F n Z S 5 4 b W w g o h g A K K A U A A A A A A A A A A A A A A A A A A A A A A A A A A A A h Y 8 x D o I w G I W v Q r r T F i R E S C m D q y Q m R O P a 1 A q N 8 G N o s d z N w S N 5 B T G K u j m + 7 3 3 D e / f r j e V j 2 3 g X 1 R v d Q Y Y C T J G n Q H Y H D V W G B n v 0 l y j n b C P k S V T K m 2 Q w 6 W g O G a q t P a e E O O e w W + C u r 0 h I a U D 2 x b q U t W o F + s j 6 v + x r M F a A V I i z 3 W s M D 3 E S 4 y C J o w h T R m b K C g 1 f I 5 w G P 9 s f y F Z D Y 4 d e c Q X + t m R k j o y 8 T / A H U E s D B B Q A A g A I A L a Y l l g 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2 m J Z Y g w S m p u U D A A D 7 E w A A E w A c A E Z v c m 1 1 b G F z L 1 N l Y 3 R p b 2 4 x L m 0 g o h g A K K A U A A A A A A A A A A A A A A A A A A A A A A A A A A A A 7 V h N b 9 s 4 E L 0 H y H 8 g l I s M C E a D d n t o 4 Y N j p 4 G x d e p a 6 S 4 W c W D Q 0 t Q W Y p E C S a U J D P / 3 D v V h i R L t t M E C h Y H 4 Y m f I G b 5 5 M 3 w a R U K g I s 6 I n 3 + f f z w 9 O T 2 R K y o g J G f O S E E s C W U h G X A W Q K I k c U d M K p H G w J T s O K R H 1 q B O T w h + f J 6 K A N D S D w K Q s j u k i i 6 o B P d T t I Y u B l D a x 7 1 8 D G D d H a R C 4 J / / c n G / 4 P z e 7 W x u r 2 k M P W d + Q Y N 7 Y K F 2 c u 6 2 t 4 X f 3 e a N / r 1 O Y 3 Z + 1 / H I 7 U A A V X B N H 6 I l 1 c g n g i c g V A S y h / A A 9 + S o B i v O J e S Q v o o n h J f j 3 N z 6 w Q p i 2 n M c T 6 f Z c / z B l + k l y V L + x I U f c B G x J Y Z d C h p r J D q f O 6 / M V S g I p / y H x I A 3 d I E J a p P b O M 3 b b J y K L x 1 6 N H Q 8 8 k W E I L p 9 G W C e e M Z 2 2 z k 9 i V g z s l m K a y 5 i T P Q B i M Z B k N T M 9 y h q c O b M N X x J 3 r w l B a 9 E H 0 E u s b M W z o G a H H I r S 1 J x 9 8 w 5 J q E D v k K q 9 X 4 f F B m D o u E R E / u O 4 J 4 H Y B S v 6 e 9 x u 8 / z E L 3 7 f N r q g X W g a y B j m h y d c m C 6 l S R k a W A W h w i 1 7 L a S a N l n E t d P k n U U Z O D I P y A k f s v j I K w / m R i I 9 1 F l 7 G t o 6 5 m T a y D R I u i Y + t o 8 I h P Y S l K H Y N V U M 6 L J 9 R C + 0 3 S t c l X N 4 c r j E o F f f 8 I V t / c v Y k v a 0 q u N y C Z x V 5 g C i B H T C S J V p Z A + R 9 0 z 5 O w e c 3 O N Z T 4 v o 9 W J 2 u V N 2 R L C m 6 c E d k 1 y I y i T 3 z F G T q R e k 2 5 + t m 4 V H f N v e M J + U d p L w a P a e m T j 9 J f w H x p H T L 1 / 1 9 V O m f V K 0 B D a 5 g n F M m R N 1 1 g w n i i t M 3 y V h k 8 6 y d Z K 7 n c g 4 n 6 n 6 3 0 + e X V a X h c g F S Y 7 j l j b s V y j j + 2 1 S r o / A 1 u q V S t w t c G K 9 j O W i q Z L s C W p 1 1 K 6 b D t N Q S Y c 0 2 B W b q r V N t V a V m 0 + 2 Y I V 4 B g o K 4 0 s j R c g c o d h w 7 g t b 9 0 U Y n w C h n m f V V N g b i 6 s b q 1 F v X r 3 l Q 2 3 a 7 F a U x m N U u 8 N s x t q D W B W 1 a y j r X L t Y p n 1 q V e k W Q S T 9 h r T B r c l n Z q / H W N X g q d J Y 2 j O b K 7 J p e 0 q m V 2 t S 6 P 3 p B k I o M G q Z J / / y K z u v G P U f o d h 3 9 x e w + Z t 2 s e 3 B 3 Z r F 5 z v a Y P q V K + E X X 8 8 N Y L k R p v Y 6 t c S W O d v a t 9 G x E 1 Z m O a T A o S l 3 P 7 / a v s q t q 9 i + 8 f E 9 l V r f 0 d r K 6 j F v d h W s 3 l B I h m W k l G b r Y e R V B E L V E O J O 7 8 0 k V s C V x q 6 u x o v H t C L o f U 9 8 d M k y X e V n L 3 o p c g Z f J h 9 k / g C M V u I N I A A U S a R o r M L / j i 7 0 J b Z R E Q P m A b x K Q s X a J 0 O + k O / + H 9 C M b u P + / 7 N 5 b R L g y B c O C 9 7 Y 9 + b 0 D P T u 9 3 v 0 N u 6 3 e P j T 1 B L A Q I t A B Q A A g A I A L a Y l l j b y C I I p Q A A A P c A A A A S A A A A A A A A A A A A A A A A A A A A A A B D b 2 5 m a W c v U G F j a 2 F n Z S 5 4 b W x Q S w E C L Q A U A A I A C A C 2 m J Z Y D 8 r p q 6 Q A A A D p A A A A E w A A A A A A A A A A A A A A A A D x A A A A W 0 N v b n R l b n R f V H l w Z X N d L n h t b F B L A Q I t A B Q A A g A I A L a Y l l i D B K a m 5 Q M A A P s T A A A T A A A A A A A A A A A A A A A A A O I B A A B G b 3 J t d W x h c y 9 T Z W N 0 a W 9 u M S 5 t U E s F B g A A A A A D A A M A w g A A A B Q G 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r K h A A A A A A A A k K 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E l 0 Z W 0 + P E l 0 Z W 1 M b 2 N h d G l v b j 4 8 S X R l b V R 5 c G U + R m 9 y b X V s Y T w v S X R l b V R 5 c G U + P E l 0 Z W 1 Q Y X R o P l N l Y 3 R p b 2 4 x L 0 5 v c m 1 h d G l 2 Z S U y M E R h d G E l M j A o R m l u Z G l u Z 3 M p P C 9 J d G V t U G F 0 a D 4 8 L 0 l 0 Z W 1 M b 2 N h d G l v b j 4 8 U 3 R h Y m x l R W 5 0 c m l l c z 4 8 R W 5 0 c n k g V H l w Z T 0 i S X N Q c m l 2 Y X R l I i B W Y W x 1 Z T 0 i b D A i I C 8 + P E V u d H J 5 I F R 5 c G U 9 I l F 1 Z X J 5 S U Q i I F Z h b H V l P S J z Z j l i Y m U y N 2 M t N D J h Y S 0 0 Y z g 0 L W J l M T Q t O T V h Y T Y 3 N z k y Y T Y 2 I i A v P j x F b n R y e S B U e X B l P S J G a W x s R W 5 h Y m x l Z C I g V m F s d W U 9 I m w x I i A v P j x F b n R y e S B U e X B l P S J G a W x s T 2 J q Z W N 0 V H l w Z S I g V m F s d W U 9 I n N U Y W J s Z S I g L z 4 8 R W 5 0 c n k g V H l w Z T 0 i R m l s b F R v R G F 0 Y U 1 v Z G V s R W 5 h Y m x l Z C I g V m F s d W U 9 I m w w I i A v P j x F b n R y e S B U e X B l P S J S Z X N 1 b H R U e X B l I i B W Y W x 1 Z T 0 i c 1 R h Y m x l I i A v P j x F b n R y e S B U e X B l P S J O Y W 1 l V X B k Y X R l Z E F m d G V y R m l s b C I g V m F s d W U 9 I m w w I i A v P j x F b n R y e S B U e X B l P S J O Y X Z p Z 2 F 0 a W 9 u U 3 R l c E 5 h b W U i I F Z h b H V l P S J z T m F 2 a W d h d G l v b i I g L z 4 8 R W 5 0 c n k g V H l w Z T 0 i U m V j b 3 Z l c n l U Y X J n Z X R T a G V l d C I g V m F s d W U 9 I n N E Y X R h I i A v P j x F b n R y e S B U e X B l P S J S Z W N v d m V y e V R h c m d l d E N v b H V t b i I g V m F s d W U 9 I m w x I i A v P j x F b n R y e S B U e X B l P S J S Z W N v d m V y e V R h c m d l d F J v d y I g V m F s d W U 9 I m w x I i A v P j x F b n R y e S B U e X B l P S J G a W x s V G F y Z 2 V 0 I i B W Y W x 1 Z T 0 i c 0 5 v c m 1 h d G l 2 Z V 9 E Y X R h X 1 9 G a W 5 k a W 5 n c y I g L z 4 8 R W 5 0 c n k g V H l w Z T 0 i R m l s b G V k Q 2 9 t c G x l d G V S Z X N 1 b H R U b 1 d v c m t z a G V l d C I g V m F s d W U 9 I m w x I i A v P j x F b n R y e S B U e X B l P S J C d W Z m Z X J O Z X h 0 U m V m c m V z a C I g V m F s d W U 9 I m w x I i A v P j x F b n R y e S B U e X B l P S J G a W x s R X J y b 3 J D b 3 V u d C I g V m F s d W U 9 I m w w I i A v P j x F b n R y e S B U e X B l P S J G a W x s T G F z d F V w Z G F 0 Z W Q i I F Z h b H V l P S J k M j A y N C 0 w N C 0 y M l Q w M z o w M z o w N S 4 w N D A 5 N T c 3 W i I g L z 4 8 R W 5 0 c n k g V H l w Z T 0 i R m l s b E N v b H V t b l R 5 c G V z I i B W Y W x 1 Z T 0 i c 0 J n S U N B Z 1 l H Q W d Z Q 0 J n V U Z C Z 1 l D Q m d J R 0 F n W U Z C U T 0 9 I i A v P j x F b n R y e S B U e X B l P S J G a W x s R X J y b 3 J D b 2 R l I i B W Y W x 1 Z T 0 i c 1 V u a 2 5 v d 2 4 i I C 8 + P E V u d H J 5 I F R 5 c G U 9 I k Z p b G x D b 2 x 1 b W 5 O Y W 1 l c y I g V m F s d W U 9 I n N b J n F 1 b 3 Q 7 R G F 0 Y U t l e S Z x d W 9 0 O y w m c X V v d D t B Z 2 V Z J n F 1 b 3 Q 7 L C Z x d W 9 0 O 0 d y Y W R l J n F 1 b 3 Q 7 L C Z x d W 9 0 O 1 B h c G V y S U Q m c X V v d D s s J n F 1 b 3 Q 7 Q 2 9 o b 3 J 0 T m 9 y b V N l d C Z x d W 9 0 O y w m c X V v d D t T d H V k e U 5 h b W U m c X V v d D s s J n F 1 b 3 Q 7 Q 2 9 o b 3 J 0 S U Q m c X V v d D s s J n F 1 b 3 Q 7 Q 2 9 o b 3 J 0 T m F t Z S Z x d W 9 0 O y w m c X V v d D t D b 2 h v c n R O J n F 1 b 3 Q 7 L C Z x d W 9 0 O 0 N v a G 9 y d E d l b m R l c i Z x d W 9 0 O y w m c X V v d D t C Z X N 0 Q W d l T W l u J n F 1 b 3 Q 7 L C Z x d W 9 0 O 0 J l c 3 R B Z 2 V N Y X g m c X V v d D s s J n F 1 b 3 Q 7 S W 5 z d H J 1 b W V u d E x l b m d 0 a C Z x d W 9 0 O y w m c X V v d D t J b n N 0 c n V t Z W 5 0 T m F t Z S Z x d W 9 0 O y w m c X V v d D t M Y W 5 n Y X V n Z U l E J n F 1 b 3 Q 7 L C Z x d W 9 0 O 0 x h b m d 1 Y W d l J n F 1 b 3 Q 7 L C Z x d W 9 0 O 1 J l c 3 B v b m R l b n R J R C Z x d W 9 0 O y w m c X V v d D t S Z X N w b 2 5 k Z W 5 0 J n F 1 b 3 Q 7 L C Z x d W 9 0 O 1 N j Y W x l S U Q m c X V v d D s s J n F 1 b 3 Q 7 U 2 N h b G V O Y W 1 l J n F 1 b 3 Q 7 L C Z x d W 9 0 O 0 1 l Y W 4 m c X V v d D s s J n F 1 b 3 Q 7 U 0 Q m c X V v d D t d I i A v P j x F b n R y e S B U e X B l P S J G a W x s U 3 R h d H V z I i B W Y W x 1 Z T 0 i c 0 N v b X B s Z X R l I i A v P j x F b n R y e S B U e X B l P S J G a W x s Q 2 9 1 b n Q i I F Z h b H V l P S J s M j U 3 M y I g L z 4 8 R W 5 0 c n k g V H l w Z T 0 i U m V s Y X R p b 2 5 z a G l w S W 5 m b 0 N v b n R h a W 5 l c i I g V m F s d W U 9 I n N 7 J n F 1 b 3 Q 7 Y 2 9 s d W 1 u Q 2 9 1 b n Q m c X V v d D s 6 M j I s J n F 1 b 3 Q 7 a 2 V 5 Q 2 9 s d W 1 u T m F t Z X M m c X V v d D s 6 W 1 0 s J n F 1 b 3 Q 7 c X V l c n l S Z W x h d G l v b n N o a X B z J n F 1 b 3 Q 7 O l t d L C Z x d W 9 0 O 2 N v b H V t b k l k Z W 5 0 a X R p Z X M m c X V v d D s 6 W y Z x d W 9 0 O 1 N l c n Z l c i 5 E Y X R h Y m F z Z V x c L z I v R m l s Z S 9 j O l x c X F x 1 c 2 V y c 1 x c X F x i c n V j Z W N o b 3 J w a X R h X F x c X G J v e F x c X F x i c n V j Z V x c X F x w c m l 2 Y X R l I H N h b m R i b 3 h c X F x c c m N h Z H N z Y 2 9 y a W 5 n Y m F j a 2 V u Z G 1 h c 3 R l c i 5 h Y 2 N k Y i 8 v T m 9 y b X M g M D M g U 2 N v c m l u Z y B C Y W N r I E V u Z C B i L n t E Y X R h S 2 V 5 L D B 9 J n F 1 b 3 Q 7 L C Z x d W 9 0 O 1 N l c n Z l c i 5 E Y X R h Y m F z Z V x c L z I v R m l s Z S 9 j O l x c X F x 1 c 2 V y c 1 x c X F x i c n V j Z W N o b 3 J w a X R h X F x c X G J v e F x c X F x i c n V j Z V x c X F x w c m l 2 Y X R l I H N h b m R i b 3 h c X F x c c m N h Z H N z Y 2 9 y a W 5 n Y m F j a 2 V u Z G 1 h c 3 R l c i 5 h Y 2 N k Y i 8 v T m 9 y b X M g M D M g U 2 N v c m l u Z y B C Y W N r I E V u Z C B i L n t B Z 2 V Z L D F 9 J n F 1 b 3 Q 7 L C Z x d W 9 0 O 1 N l c n Z l c i 5 E Y X R h Y m F z Z V x c L z I v R m l s Z S 9 j O l x c X F x 1 c 2 V y c 1 x c X F x i c n V j Z W N o b 3 J w a X R h X F x c X G J v e F x c X F x i c n V j Z V x c X F x w c m l 2 Y X R l I H N h b m R i b 3 h c X F x c c m N h Z H N z Y 2 9 y a W 5 n Y m F j a 2 V u Z G 1 h c 3 R l c i 5 h Y 2 N k Y i 8 v T m 9 y b X M g M D M g U 2 N v c m l u Z y B C Y W N r I E V u Z C B i L n t H c m F k Z S w y f S Z x d W 9 0 O y w m c X V v d D t T Z X J 2 Z X I u R G F 0 Y W J h c 2 V c X C 8 y L 0 Z p b G U v Y z p c X F x c d X N l c n N c X F x c Y n J 1 Y 2 V j a G 9 y c G l 0 Y V x c X F x i b 3 h c X F x c Y n J 1 Y 2 V c X F x c c H J p d m F 0 Z S B z Y W 5 k Y m 9 4 X F x c X H J j Y W R z c 2 N v c m l u Z 2 J h Y 2 t l b m R t Y X N 0 Z X I u Y W N j Z G I v L 0 5 v c m 1 z I D A z I F N j b 3 J p b m c g Q m F j a y B F b m Q g Y i 5 7 U G F w Z X J J R C w z f S Z x d W 9 0 O y w m c X V v d D t T Z X J 2 Z X I u R G F 0 Y W J h c 2 V c X C 8 y L 0 Z p b G U v Y z p c X F x c d X N l c n N c X F x c Y n J 1 Y 2 V j a G 9 y c G l 0 Y V x c X F x i b 3 h c X F x c Y n J 1 Y 2 V c X F x c c H J p d m F 0 Z S B z Y W 5 k Y m 9 4 X F x c X H J j Y W R z c 2 N v c m l u Z 2 J h Y 2 t l b m R t Y X N 0 Z X I u Y W N j Z G I v L 0 5 v c m 1 z I D A z I F N j b 3 J p b m c g Q m F j a y B F b m Q g Y i 5 7 Q 2 9 o b 3 J 0 T m 9 y b V N l d C w 0 f S Z x d W 9 0 O y w m c X V v d D t T Z X J 2 Z X I u R G F 0 Y W J h c 2 V c X C 8 y L 0 Z p b G U v Y z p c X F x c d X N l c n N c X F x c Y n J 1 Y 2 V j a G 9 y c G l 0 Y V x c X F x i b 3 h c X F x c Y n J 1 Y 2 V c X F x c c H J p d m F 0 Z S B z Y W 5 k Y m 9 4 X F x c X H J j Y W R z c 2 N v c m l u Z 2 J h Y 2 t l b m R t Y X N 0 Z X I u Y W N j Z G I v L 0 5 v c m 1 z I D A z I F N j b 3 J p b m c g Q m F j a y B F b m Q g Y i 5 7 U 3 R 1 Z H l O Y W 1 l L D V 9 J n F 1 b 3 Q 7 L C Z x d W 9 0 O 1 N l c n Z l c i 5 E Y X R h Y m F z Z V x c L z I v R m l s Z S 9 j O l x c X F x 1 c 2 V y c 1 x c X F x i c n V j Z W N o b 3 J w a X R h X F x c X G J v e F x c X F x i c n V j Z V x c X F x w c m l 2 Y X R l I H N h b m R i b 3 h c X F x c c m N h Z H N z Y 2 9 y a W 5 n Y m F j a 2 V u Z G 1 h c 3 R l c i 5 h Y 2 N k Y i 8 v T m 9 y b X M g M D M g U 2 N v c m l u Z y B C Y W N r I E V u Z C B i L n t D b 2 h v c n R J R C w 2 f S Z x d W 9 0 O y w m c X V v d D t T Z X J 2 Z X I u R G F 0 Y W J h c 2 V c X C 8 y L 0 Z p b G U v Y z p c X F x c d X N l c n N c X F x c Y n J 1 Y 2 V j a G 9 y c G l 0 Y V x c X F x i b 3 h c X F x c Y n J 1 Y 2 V c X F x c c H J p d m F 0 Z S B z Y W 5 k Y m 9 4 X F x c X H J j Y W R z c 2 N v c m l u Z 2 J h Y 2 t l b m R t Y X N 0 Z X I u Y W N j Z G I v L 0 5 v c m 1 z I D A z I F N j b 3 J p b m c g Q m F j a y B F b m Q g Y i 5 7 Q 2 9 o b 3 J 0 T m F t Z S w 3 f S Z x d W 9 0 O y w m c X V v d D t T Z X J 2 Z X I u R G F 0 Y W J h c 2 V c X C 8 y L 0 Z p b G U v Y z p c X F x c d X N l c n N c X F x c Y n J 1 Y 2 V j a G 9 y c G l 0 Y V x c X F x i b 3 h c X F x c Y n J 1 Y 2 V c X F x c c H J p d m F 0 Z S B z Y W 5 k Y m 9 4 X F x c X H J j Y W R z c 2 N v c m l u Z 2 J h Y 2 t l b m R t Y X N 0 Z X I u Y W N j Z G I v L 0 5 v c m 1 z I D A z I F N j b 3 J p b m c g Q m F j a y B F b m Q g Y i 5 7 Q 2 9 o b 3 J 0 T i w 4 f S Z x d W 9 0 O y w m c X V v d D t T Z X J 2 Z X I u R G F 0 Y W J h c 2 V c X C 8 y L 0 Z p b G U v Y z p c X F x c d X N l c n N c X F x c Y n J 1 Y 2 V j a G 9 y c G l 0 Y V x c X F x i b 3 h c X F x c Y n J 1 Y 2 V c X F x c c H J p d m F 0 Z S B z Y W 5 k Y m 9 4 X F x c X H J j Y W R z c 2 N v c m l u Z 2 J h Y 2 t l b m R t Y X N 0 Z X I u Y W N j Z G I v L 0 5 v c m 1 z I D A z I F N j b 3 J p b m c g Q m F j a y B F b m Q g Y i 5 7 Q 2 9 o b 3 J 0 R 2 V u Z G V y L D l 9 J n F 1 b 3 Q 7 L C Z x d W 9 0 O 1 N l c n Z l c i 5 E Y X R h Y m F z Z V x c L z I v R m l s Z S 9 j O l x c X F x 1 c 2 V y c 1 x c X F x i c n V j Z W N o b 3 J w a X R h X F x c X G J v e F x c X F x i c n V j Z V x c X F x w c m l 2 Y X R l I H N h b m R i b 3 h c X F x c c m N h Z H N z Y 2 9 y a W 5 n Y m F j a 2 V u Z G 1 h c 3 R l c i 5 h Y 2 N k Y i 8 v T m 9 y b X M g M D M g U 2 N v c m l u Z y B C Y W N r I E V u Z C B i L n t C Z X N 0 Q W d l T W l u L D E w f S Z x d W 9 0 O y w m c X V v d D t T Z X J 2 Z X I u R G F 0 Y W J h c 2 V c X C 8 y L 0 Z p b G U v Y z p c X F x c d X N l c n N c X F x c Y n J 1 Y 2 V j a G 9 y c G l 0 Y V x c X F x i b 3 h c X F x c Y n J 1 Y 2 V c X F x c c H J p d m F 0 Z S B z Y W 5 k Y m 9 4 X F x c X H J j Y W R z c 2 N v c m l u Z 2 J h Y 2 t l b m R t Y X N 0 Z X I u Y W N j Z G I v L 0 5 v c m 1 z I D A z I F N j b 3 J p b m c g Q m F j a y B F b m Q g Y i 5 7 Q m V z d E F n Z U 1 h e C w x M X 0 m c X V v d D s s J n F 1 b 3 Q 7 U 2 V y d m V y L k R h d G F i Y X N l X F w v M i 9 G a W x l L 2 M 6 X F x c X H V z Z X J z X F x c X G J y d W N l Y 2 h v c n B p d G F c X F x c Y m 9 4 X F x c X G J y d W N l X F x c X H B y a X Z h d G U g c 2 F u Z G J v e F x c X F x y Y 2 F k c 3 N j b 3 J p b m d i Y W N r Z W 5 k b W F z d G V y L m F j Y 2 R i L y 9 O b 3 J t c y A w M y B T Y 2 9 y a W 5 n I E J h Y 2 s g R W 5 k I G I u e 0 l u c 3 R y d W 1 l b n R M Z W 5 n d G g s M T J 9 J n F 1 b 3 Q 7 L C Z x d W 9 0 O 1 N l c n Z l c i 5 E Y X R h Y m F z Z V x c L z I v R m l s Z S 9 j O l x c X F x 1 c 2 V y c 1 x c X F x i c n V j Z W N o b 3 J w a X R h X F x c X G J v e F x c X F x i c n V j Z V x c X F x w c m l 2 Y X R l I H N h b m R i b 3 h c X F x c c m N h Z H N z Y 2 9 y a W 5 n Y m F j a 2 V u Z G 1 h c 3 R l c i 5 h Y 2 N k Y i 8 v T m 9 y b X M g M D M g U 2 N v c m l u Z y B C Y W N r I E V u Z C B i L n t J b n N 0 c n V t Z W 5 0 T m F t Z S w x M 3 0 m c X V v d D s s J n F 1 b 3 Q 7 U 2 V y d m V y L k R h d G F i Y X N l X F w v M i 9 G a W x l L 2 M 6 X F x c X H V z Z X J z X F x c X G J y d W N l Y 2 h v c n B p d G F c X F x c Y m 9 4 X F x c X G J y d W N l X F x c X H B y a X Z h d G U g c 2 F u Z G J v e F x c X F x y Y 2 F k c 3 N j b 3 J p b m d i Y W N r Z W 5 k b W F z d G V y L m F j Y 2 R i L y 9 O b 3 J t c y A w M y B T Y 2 9 y a W 5 n I E J h Y 2 s g R W 5 k I G I u e 0 x h b m d h d W d l S U Q s M T R 9 J n F 1 b 3 Q 7 L C Z x d W 9 0 O 1 N l c n Z l c i 5 E Y X R h Y m F z Z V x c L z I v R m l s Z S 9 j O l x c X F x 1 c 2 V y c 1 x c X F x i c n V j Z W N o b 3 J w a X R h X F x c X G J v e F x c X F x i c n V j Z V x c X F x w c m l 2 Y X R l I H N h b m R i b 3 h c X F x c c m N h Z H N z Y 2 9 y a W 5 n Y m F j a 2 V u Z G 1 h c 3 R l c i 5 h Y 2 N k Y i 8 v T m 9 y b X M g M D M g U 2 N v c m l u Z y B C Y W N r I E V u Z C B i L n t M Y W 5 n d W F n Z S w x N X 0 m c X V v d D s s J n F 1 b 3 Q 7 U 2 V y d m V y L k R h d G F i Y X N l X F w v M i 9 G a W x l L 2 M 6 X F x c X H V z Z X J z X F x c X G J y d W N l Y 2 h v c n B p d G F c X F x c Y m 9 4 X F x c X G J y d W N l X F x c X H B y a X Z h d G U g c 2 F u Z G J v e F x c X F x y Y 2 F k c 3 N j b 3 J p b m d i Y W N r Z W 5 k b W F z d G V y L m F j Y 2 R i L y 9 O b 3 J t c y A w M y B T Y 2 9 y a W 5 n I E J h Y 2 s g R W 5 k I G I u e 1 J l c 3 B v b m R l b n R J R C w x N n 0 m c X V v d D s s J n F 1 b 3 Q 7 U 2 V y d m V y L k R h d G F i Y X N l X F w v M i 9 G a W x l L 2 M 6 X F x c X H V z Z X J z X F x c X G J y d W N l Y 2 h v c n B p d G F c X F x c Y m 9 4 X F x c X G J y d W N l X F x c X H B y a X Z h d G U g c 2 F u Z G J v e F x c X F x y Y 2 F k c 3 N j b 3 J p b m d i Y W N r Z W 5 k b W F z d G V y L m F j Y 2 R i L y 9 O b 3 J t c y A w M y B T Y 2 9 y a W 5 n I E J h Y 2 s g R W 5 k I G I u e 1 J l c 3 B v b m R l b n Q s M T d 9 J n F 1 b 3 Q 7 L C Z x d W 9 0 O 1 N l c n Z l c i 5 E Y X R h Y m F z Z V x c L z I v R m l s Z S 9 j O l x c X F x 1 c 2 V y c 1 x c X F x i c n V j Z W N o b 3 J w a X R h X F x c X G J v e F x c X F x i c n V j Z V x c X F x w c m l 2 Y X R l I H N h b m R i b 3 h c X F x c c m N h Z H N z Y 2 9 y a W 5 n Y m F j a 2 V u Z G 1 h c 3 R l c i 5 h Y 2 N k Y i 8 v T m 9 y b X M g M D M g U 2 N v c m l u Z y B C Y W N r I E V u Z C B i L n t T Y 2 F s Z U l E L D E 4 f S Z x d W 9 0 O y w m c X V v d D t T Z X J 2 Z X I u R G F 0 Y W J h c 2 V c X C 8 y L 0 Z p b G U v Y z p c X F x c d X N l c n N c X F x c Y n J 1 Y 2 V j a G 9 y c G l 0 Y V x c X F x i b 3 h c X F x c Y n J 1 Y 2 V c X F x c c H J p d m F 0 Z S B z Y W 5 k Y m 9 4 X F x c X H J j Y W R z c 2 N v c m l u Z 2 J h Y 2 t l b m R t Y X N 0 Z X I u Y W N j Z G I v L 0 5 v c m 1 z I D A z I F N j b 3 J p b m c g Q m F j a y B F b m Q g Y i 5 7 U 2 N h b G V O Y W 1 l L D E 5 f S Z x d W 9 0 O y w m c X V v d D t T Z X J 2 Z X I u R G F 0 Y W J h c 2 V c X C 8 y L 0 Z p b G U v Y z p c X F x c d X N l c n N c X F x c Y n J 1 Y 2 V j a G 9 y c G l 0 Y V x c X F x i b 3 h c X F x c Y n J 1 Y 2 V c X F x c c H J p d m F 0 Z S B z Y W 5 k Y m 9 4 X F x c X H J j Y W R z c 2 N v c m l u Z 2 J h Y 2 t l b m R t Y X N 0 Z X I u Y W N j Z G I v L 0 5 v c m 1 z I D A z I F N j b 3 J p b m c g Q m F j a y B F b m Q g Y i 5 7 T W V h b i w y M H 0 m c X V v d D s s J n F 1 b 3 Q 7 U 2 V y d m V y L k R h d G F i Y X N l X F w v M i 9 G a W x l L 2 M 6 X F x c X H V z Z X J z X F x c X G J y d W N l Y 2 h v c n B p d G F c X F x c Y m 9 4 X F x c X G J y d W N l X F x c X H B y a X Z h d G U g c 2 F u Z G J v e F x c X F x y Y 2 F k c 3 N j b 3 J p b m d i Y W N r Z W 5 k b W F z d G V y L m F j Y 2 R i L y 9 O b 3 J t c y A w M y B T Y 2 9 y a W 5 n I E J h Y 2 s g R W 5 k I G I u e 1 N E L D I x f S Z x d W 9 0 O 1 0 s J n F 1 b 3 Q 7 Q 2 9 s d W 1 u Q 2 9 1 b n Q m c X V v d D s 6 M j I s J n F 1 b 3 Q 7 S 2 V 5 Q 2 9 s d W 1 u T m F t Z X M m c X V v d D s 6 W 1 0 s J n F 1 b 3 Q 7 Q 2 9 s d W 1 u S W R l b n R p d G l l c y Z x d W 9 0 O z p b J n F 1 b 3 Q 7 U 2 V y d m V y L k R h d G F i Y X N l X F w v M i 9 G a W x l L 2 M 6 X F x c X H V z Z X J z X F x c X G J y d W N l Y 2 h v c n B p d G F c X F x c Y m 9 4 X F x c X G J y d W N l X F x c X H B y a X Z h d G U g c 2 F u Z G J v e F x c X F x y Y 2 F k c 3 N j b 3 J p b m d i Y W N r Z W 5 k b W F z d G V y L m F j Y 2 R i L y 9 O b 3 J t c y A w M y B T Y 2 9 y a W 5 n I E J h Y 2 s g R W 5 k I G I u e 0 R h d G F L Z X k s M H 0 m c X V v d D s s J n F 1 b 3 Q 7 U 2 V y d m V y L k R h d G F i Y X N l X F w v M i 9 G a W x l L 2 M 6 X F x c X H V z Z X J z X F x c X G J y d W N l Y 2 h v c n B p d G F c X F x c Y m 9 4 X F x c X G J y d W N l X F x c X H B y a X Z h d G U g c 2 F u Z G J v e F x c X F x y Y 2 F k c 3 N j b 3 J p b m d i Y W N r Z W 5 k b W F z d G V y L m F j Y 2 R i L y 9 O b 3 J t c y A w M y B T Y 2 9 y a W 5 n I E J h Y 2 s g R W 5 k I G I u e 0 F n Z V k s M X 0 m c X V v d D s s J n F 1 b 3 Q 7 U 2 V y d m V y L k R h d G F i Y X N l X F w v M i 9 G a W x l L 2 M 6 X F x c X H V z Z X J z X F x c X G J y d W N l Y 2 h v c n B p d G F c X F x c Y m 9 4 X F x c X G J y d W N l X F x c X H B y a X Z h d G U g c 2 F u Z G J v e F x c X F x y Y 2 F k c 3 N j b 3 J p b m d i Y W N r Z W 5 k b W F z d G V y L m F j Y 2 R i L y 9 O b 3 J t c y A w M y B T Y 2 9 y a W 5 n I E J h Y 2 s g R W 5 k I G I u e 0 d y Y W R l L D J 9 J n F 1 b 3 Q 7 L C Z x d W 9 0 O 1 N l c n Z l c i 5 E Y X R h Y m F z Z V x c L z I v R m l s Z S 9 j O l x c X F x 1 c 2 V y c 1 x c X F x i c n V j Z W N o b 3 J w a X R h X F x c X G J v e F x c X F x i c n V j Z V x c X F x w c m l 2 Y X R l I H N h b m R i b 3 h c X F x c c m N h Z H N z Y 2 9 y a W 5 n Y m F j a 2 V u Z G 1 h c 3 R l c i 5 h Y 2 N k Y i 8 v T m 9 y b X M g M D M g U 2 N v c m l u Z y B C Y W N r I E V u Z C B i L n t Q Y X B l c k l E L D N 9 J n F 1 b 3 Q 7 L C Z x d W 9 0 O 1 N l c n Z l c i 5 E Y X R h Y m F z Z V x c L z I v R m l s Z S 9 j O l x c X F x 1 c 2 V y c 1 x c X F x i c n V j Z W N o b 3 J w a X R h X F x c X G J v e F x c X F x i c n V j Z V x c X F x w c m l 2 Y X R l I H N h b m R i b 3 h c X F x c c m N h Z H N z Y 2 9 y a W 5 n Y m F j a 2 V u Z G 1 h c 3 R l c i 5 h Y 2 N k Y i 8 v T m 9 y b X M g M D M g U 2 N v c m l u Z y B C Y W N r I E V u Z C B i L n t D b 2 h v c n R O b 3 J t U 2 V 0 L D R 9 J n F 1 b 3 Q 7 L C Z x d W 9 0 O 1 N l c n Z l c i 5 E Y X R h Y m F z Z V x c L z I v R m l s Z S 9 j O l x c X F x 1 c 2 V y c 1 x c X F x i c n V j Z W N o b 3 J w a X R h X F x c X G J v e F x c X F x i c n V j Z V x c X F x w c m l 2 Y X R l I H N h b m R i b 3 h c X F x c c m N h Z H N z Y 2 9 y a W 5 n Y m F j a 2 V u Z G 1 h c 3 R l c i 5 h Y 2 N k Y i 8 v T m 9 y b X M g M D M g U 2 N v c m l u Z y B C Y W N r I E V u Z C B i L n t T d H V k e U 5 h b W U s N X 0 m c X V v d D s s J n F 1 b 3 Q 7 U 2 V y d m V y L k R h d G F i Y X N l X F w v M i 9 G a W x l L 2 M 6 X F x c X H V z Z X J z X F x c X G J y d W N l Y 2 h v c n B p d G F c X F x c Y m 9 4 X F x c X G J y d W N l X F x c X H B y a X Z h d G U g c 2 F u Z G J v e F x c X F x y Y 2 F k c 3 N j b 3 J p b m d i Y W N r Z W 5 k b W F z d G V y L m F j Y 2 R i L y 9 O b 3 J t c y A w M y B T Y 2 9 y a W 5 n I E J h Y 2 s g R W 5 k I G I u e 0 N v a G 9 y d E l E L D Z 9 J n F 1 b 3 Q 7 L C Z x d W 9 0 O 1 N l c n Z l c i 5 E Y X R h Y m F z Z V x c L z I v R m l s Z S 9 j O l x c X F x 1 c 2 V y c 1 x c X F x i c n V j Z W N o b 3 J w a X R h X F x c X G J v e F x c X F x i c n V j Z V x c X F x w c m l 2 Y X R l I H N h b m R i b 3 h c X F x c c m N h Z H N z Y 2 9 y a W 5 n Y m F j a 2 V u Z G 1 h c 3 R l c i 5 h Y 2 N k Y i 8 v T m 9 y b X M g M D M g U 2 N v c m l u Z y B C Y W N r I E V u Z C B i L n t D b 2 h v c n R O Y W 1 l L D d 9 J n F 1 b 3 Q 7 L C Z x d W 9 0 O 1 N l c n Z l c i 5 E Y X R h Y m F z Z V x c L z I v R m l s Z S 9 j O l x c X F x 1 c 2 V y c 1 x c X F x i c n V j Z W N o b 3 J w a X R h X F x c X G J v e F x c X F x i c n V j Z V x c X F x w c m l 2 Y X R l I H N h b m R i b 3 h c X F x c c m N h Z H N z Y 2 9 y a W 5 n Y m F j a 2 V u Z G 1 h c 3 R l c i 5 h Y 2 N k Y i 8 v T m 9 y b X M g M D M g U 2 N v c m l u Z y B C Y W N r I E V u Z C B i L n t D b 2 h v c n R O L D h 9 J n F 1 b 3 Q 7 L C Z x d W 9 0 O 1 N l c n Z l c i 5 E Y X R h Y m F z Z V x c L z I v R m l s Z S 9 j O l x c X F x 1 c 2 V y c 1 x c X F x i c n V j Z W N o b 3 J w a X R h X F x c X G J v e F x c X F x i c n V j Z V x c X F x w c m l 2 Y X R l I H N h b m R i b 3 h c X F x c c m N h Z H N z Y 2 9 y a W 5 n Y m F j a 2 V u Z G 1 h c 3 R l c i 5 h Y 2 N k Y i 8 v T m 9 y b X M g M D M g U 2 N v c m l u Z y B C Y W N r I E V u Z C B i L n t D b 2 h v c n R H Z W 5 k Z X I s O X 0 m c X V v d D s s J n F 1 b 3 Q 7 U 2 V y d m V y L k R h d G F i Y X N l X F w v M i 9 G a W x l L 2 M 6 X F x c X H V z Z X J z X F x c X G J y d W N l Y 2 h v c n B p d G F c X F x c Y m 9 4 X F x c X G J y d W N l X F x c X H B y a X Z h d G U g c 2 F u Z G J v e F x c X F x y Y 2 F k c 3 N j b 3 J p b m d i Y W N r Z W 5 k b W F z d G V y L m F j Y 2 R i L y 9 O b 3 J t c y A w M y B T Y 2 9 y a W 5 n I E J h Y 2 s g R W 5 k I G I u e 0 J l c 3 R B Z 2 V N a W 4 s M T B 9 J n F 1 b 3 Q 7 L C Z x d W 9 0 O 1 N l c n Z l c i 5 E Y X R h Y m F z Z V x c L z I v R m l s Z S 9 j O l x c X F x 1 c 2 V y c 1 x c X F x i c n V j Z W N o b 3 J w a X R h X F x c X G J v e F x c X F x i c n V j Z V x c X F x w c m l 2 Y X R l I H N h b m R i b 3 h c X F x c c m N h Z H N z Y 2 9 y a W 5 n Y m F j a 2 V u Z G 1 h c 3 R l c i 5 h Y 2 N k Y i 8 v T m 9 y b X M g M D M g U 2 N v c m l u Z y B C Y W N r I E V u Z C B i L n t C Z X N 0 Q W d l T W F 4 L D E x f S Z x d W 9 0 O y w m c X V v d D t T Z X J 2 Z X I u R G F 0 Y W J h c 2 V c X C 8 y L 0 Z p b G U v Y z p c X F x c d X N l c n N c X F x c Y n J 1 Y 2 V j a G 9 y c G l 0 Y V x c X F x i b 3 h c X F x c Y n J 1 Y 2 V c X F x c c H J p d m F 0 Z S B z Y W 5 k Y m 9 4 X F x c X H J j Y W R z c 2 N v c m l u Z 2 J h Y 2 t l b m R t Y X N 0 Z X I u Y W N j Z G I v L 0 5 v c m 1 z I D A z I F N j b 3 J p b m c g Q m F j a y B F b m Q g Y i 5 7 S W 5 z d H J 1 b W V u d E x l b m d 0 a C w x M n 0 m c X V v d D s s J n F 1 b 3 Q 7 U 2 V y d m V y L k R h d G F i Y X N l X F w v M i 9 G a W x l L 2 M 6 X F x c X H V z Z X J z X F x c X G J y d W N l Y 2 h v c n B p d G F c X F x c Y m 9 4 X F x c X G J y d W N l X F x c X H B y a X Z h d G U g c 2 F u Z G J v e F x c X F x y Y 2 F k c 3 N j b 3 J p b m d i Y W N r Z W 5 k b W F z d G V y L m F j Y 2 R i L y 9 O b 3 J t c y A w M y B T Y 2 9 y a W 5 n I E J h Y 2 s g R W 5 k I G I u e 0 l u c 3 R y d W 1 l b n R O Y W 1 l L D E z f S Z x d W 9 0 O y w m c X V v d D t T Z X J 2 Z X I u R G F 0 Y W J h c 2 V c X C 8 y L 0 Z p b G U v Y z p c X F x c d X N l c n N c X F x c Y n J 1 Y 2 V j a G 9 y c G l 0 Y V x c X F x i b 3 h c X F x c Y n J 1 Y 2 V c X F x c c H J p d m F 0 Z S B z Y W 5 k Y m 9 4 X F x c X H J j Y W R z c 2 N v c m l u Z 2 J h Y 2 t l b m R t Y X N 0 Z X I u Y W N j Z G I v L 0 5 v c m 1 z I D A z I F N j b 3 J p b m c g Q m F j a y B F b m Q g Y i 5 7 T G F u Z 2 F 1 Z 2 V J R C w x N H 0 m c X V v d D s s J n F 1 b 3 Q 7 U 2 V y d m V y L k R h d G F i Y X N l X F w v M i 9 G a W x l L 2 M 6 X F x c X H V z Z X J z X F x c X G J y d W N l Y 2 h v c n B p d G F c X F x c Y m 9 4 X F x c X G J y d W N l X F x c X H B y a X Z h d G U g c 2 F u Z G J v e F x c X F x y Y 2 F k c 3 N j b 3 J p b m d i Y W N r Z W 5 k b W F z d G V y L m F j Y 2 R i L y 9 O b 3 J t c y A w M y B T Y 2 9 y a W 5 n I E J h Y 2 s g R W 5 k I G I u e 0 x h b m d 1 Y W d l L D E 1 f S Z x d W 9 0 O y w m c X V v d D t T Z X J 2 Z X I u R G F 0 Y W J h c 2 V c X C 8 y L 0 Z p b G U v Y z p c X F x c d X N l c n N c X F x c Y n J 1 Y 2 V j a G 9 y c G l 0 Y V x c X F x i b 3 h c X F x c Y n J 1 Y 2 V c X F x c c H J p d m F 0 Z S B z Y W 5 k Y m 9 4 X F x c X H J j Y W R z c 2 N v c m l u Z 2 J h Y 2 t l b m R t Y X N 0 Z X I u Y W N j Z G I v L 0 5 v c m 1 z I D A z I F N j b 3 J p b m c g Q m F j a y B F b m Q g Y i 5 7 U m V z c G 9 u Z G V u d E l E L D E 2 f S Z x d W 9 0 O y w m c X V v d D t T Z X J 2 Z X I u R G F 0 Y W J h c 2 V c X C 8 y L 0 Z p b G U v Y z p c X F x c d X N l c n N c X F x c Y n J 1 Y 2 V j a G 9 y c G l 0 Y V x c X F x i b 3 h c X F x c Y n J 1 Y 2 V c X F x c c H J p d m F 0 Z S B z Y W 5 k Y m 9 4 X F x c X H J j Y W R z c 2 N v c m l u Z 2 J h Y 2 t l b m R t Y X N 0 Z X I u Y W N j Z G I v L 0 5 v c m 1 z I D A z I F N j b 3 J p b m c g Q m F j a y B F b m Q g Y i 5 7 U m V z c G 9 u Z G V u d C w x N 3 0 m c X V v d D s s J n F 1 b 3 Q 7 U 2 V y d m V y L k R h d G F i Y X N l X F w v M i 9 G a W x l L 2 M 6 X F x c X H V z Z X J z X F x c X G J y d W N l Y 2 h v c n B p d G F c X F x c Y m 9 4 X F x c X G J y d W N l X F x c X H B y a X Z h d G U g c 2 F u Z G J v e F x c X F x y Y 2 F k c 3 N j b 3 J p b m d i Y W N r Z W 5 k b W F z d G V y L m F j Y 2 R i L y 9 O b 3 J t c y A w M y B T Y 2 9 y a W 5 n I E J h Y 2 s g R W 5 k I G I u e 1 N j Y W x l S U Q s M T h 9 J n F 1 b 3 Q 7 L C Z x d W 9 0 O 1 N l c n Z l c i 5 E Y X R h Y m F z Z V x c L z I v R m l s Z S 9 j O l x c X F x 1 c 2 V y c 1 x c X F x i c n V j Z W N o b 3 J w a X R h X F x c X G J v e F x c X F x i c n V j Z V x c X F x w c m l 2 Y X R l I H N h b m R i b 3 h c X F x c c m N h Z H N z Y 2 9 y a W 5 n Y m F j a 2 V u Z G 1 h c 3 R l c i 5 h Y 2 N k Y i 8 v T m 9 y b X M g M D M g U 2 N v c m l u Z y B C Y W N r I E V u Z C B i L n t T Y 2 F s Z U 5 h b W U s M T l 9 J n F 1 b 3 Q 7 L C Z x d W 9 0 O 1 N l c n Z l c i 5 E Y X R h Y m F z Z V x c L z I v R m l s Z S 9 j O l x c X F x 1 c 2 V y c 1 x c X F x i c n V j Z W N o b 3 J w a X R h X F x c X G J v e F x c X F x i c n V j Z V x c X F x w c m l 2 Y X R l I H N h b m R i b 3 h c X F x c c m N h Z H N z Y 2 9 y a W 5 n Y m F j a 2 V u Z G 1 h c 3 R l c i 5 h Y 2 N k Y i 8 v T m 9 y b X M g M D M g U 2 N v c m l u Z y B C Y W N r I E V u Z C B i L n t N Z W F u L D I w f S Z x d W 9 0 O y w m c X V v d D t T Z X J 2 Z X I u R G F 0 Y W J h c 2 V c X C 8 y L 0 Z p b G U v Y z p c X F x c d X N l c n N c X F x c Y n J 1 Y 2 V j a G 9 y c G l 0 Y V x c X F x i b 3 h c X F x c Y n J 1 Y 2 V c X F x c c H J p d m F 0 Z S B z Y W 5 k Y m 9 4 X F x c X H J j Y W R z c 2 N v c m l u Z 2 J h Y 2 t l b m R t Y X N 0 Z X I u Y W N j Z G I v L 0 5 v c m 1 z I D A z I F N j b 3 J p b m c g Q m F j a y B F b m Q g Y i 5 7 U 0 Q s M j F 9 J n F 1 b 3 Q 7 X S w m c X V v d D t S Z W x h d G l v b n N o a X B J b m Z v J n F 1 b 3 Q 7 O l t d f S I g L z 4 8 R W 5 0 c n k g V H l w Z T 0 i Q W R k Z W R U b 0 R h d G F N b 2 R l b C I g V m F s d W U 9 I m w w I i A v P j w v U 3 R h Y m x l R W 5 0 c m l l c z 4 8 L 0 l 0 Z W 0 + P E l 0 Z W 0 + P E l 0 Z W 1 M b 2 N h d G l v b j 4 8 S X R l b V R 5 c G U + R m 9 y b X V s Y T w v S X R l b V R 5 c G U + P E l 0 Z W 1 Q Y X R o P l N l Y 3 R p b 2 4 x L 0 5 v c m 1 h d G l 2 Z S U y M E R h d G E l M j A o R m l u Z G l u Z 3 M p L 1 N v d X J j Z T w v S X R l b V B h d G g + P C 9 J d G V t T G 9 j Y X R p b 2 4 + P F N 0 Y W J s Z U V u d H J p Z X M g L z 4 8 L 0 l 0 Z W 0 + P E l 0 Z W 0 + P E l 0 Z W 1 M b 2 N h d G l v b j 4 8 S X R l b V R 5 c G U + R m 9 y b X V s Y T w v S X R l b V R 5 c G U + P E l 0 Z W 1 Q Y X R o P l N l Y 3 R p b 2 4 x L 0 5 v c m 1 h d G l 2 Z S U y M E R h d G E l M j A o R m l u Z G l u Z 3 M p L 1 9 O b 3 J t c y U y M D A z J T I w U 2 N v c m l u Z y U y M E J h Y 2 s l M j B F b m Q l M j B i P C 9 J d G V t U G F 0 a D 4 8 L 0 l 0 Z W 1 M b 2 N h d G l v b j 4 8 U 3 R h Y m x l R W 5 0 c m l l c y A v P j w v S X R l b T 4 8 S X R l b T 4 8 S X R l b U x v Y 2 F 0 a W 9 u P j x J d G V t V H l w Z T 5 G b 3 J t d W x h P C 9 J d G V t V H l w Z T 4 8 S X R l b V B h d G g + U 2 V j d G l v b j E v Q 2 9 o b 3 J 0 T m 9 y b V N l d C U y M E 1 l d G F k Y X R h J T I w K E Z p b m R p b m d z K T w v S X R l b V B h d G g + P C 9 J d G V t T G 9 j Y X R p b 2 4 + P F N 0 Y W J s Z U V u d H J p Z X M + P E V u d H J 5 I F R 5 c G U 9 I k l z U H J p d m F 0 Z S I g V m F s d W U 9 I m w w I i A v P j x F b n R y e S B U e X B l P S J R d W V y e U l E I i B W Y W x 1 Z T 0 i c z E 5 O T Z m O G M w L W E 1 M W I t N D V j Y i 1 h O T A 5 L W Q 4 Z T I 0 Y j l j N z J i Z S I g L z 4 8 R W 5 0 c n k g V H l w Z T 0 i R m l s b E V u Y W J s Z W Q i I F Z h b H V l P S J s M S I g L z 4 8 R W 5 0 c n k g V H l w Z T 0 i R m l s b E 9 i a m V j d F R 5 c G U i I F Z h b H V l P S J z V G F i b G U i I C 8 + P E V u d H J 5 I F R 5 c G U 9 I k Z p b G x U b 0 R h d G F N b 2 R l b E V u Y W J s Z W Q i I F Z h b H V l P S J s M C I g L z 4 8 R W 5 0 c n k g V H l w Z T 0 i U m V z d W x 0 V H l w Z S I g V m F s d W U 9 I n N U Y W J s Z S I g L z 4 8 R W 5 0 c n k g V H l w Z T 0 i T m F t Z V V w Z G F 0 Z W R B Z n R l c k Z p b G w i I F Z h b H V l P S J s M C I g L z 4 8 R W 5 0 c n k g V H l w Z T 0 i T m F 2 a W d h d G l v b l N 0 Z X B O Y W 1 l I i B W Y W x 1 Z T 0 i c 0 5 h d m l n Y X R p b 2 4 i I C 8 + P E V u d H J 5 I F R 5 c G U 9 I l J l Y 2 9 2 Z X J 5 V G F y Z 2 V 0 U 2 h l Z X Q i I F Z h b H V l P S J z Q 2 9 o b 3 J 0 T m 9 y b V N l d H M i I C 8 + P E V u d H J 5 I F R 5 c G U 9 I l J l Y 2 9 2 Z X J 5 V G F y Z 2 V 0 Q 2 9 s d W 1 u I i B W Y W x 1 Z T 0 i b D E i I C 8 + P E V u d H J 5 I F R 5 c G U 9 I l J l Y 2 9 2 Z X J 5 V G F y Z 2 V 0 U m 9 3 I i B W Y W x 1 Z T 0 i b D E i I C 8 + P E V u d H J 5 I F R 5 c G U 9 I k Z p b G x U Y X J n Z X Q i I F Z h b H V l P S J z Q 2 9 o b 3 J 0 T m 9 y b V N l d F 9 N Z X R h Z G F 0 Y V 9 f R m l u Z G l u Z 3 M i I C 8 + P E V u d H J 5 I F R 5 c G U 9 I k Z p b G x l Z E N v b X B s Z X R l U m V z d W x 0 V G 9 X b 3 J r c 2 h l Z X Q i I F Z h b H V l P S J s M S I g L z 4 8 R W 5 0 c n k g V H l w Z T 0 i R m l s b E x h c 3 R V c G R h d G V k I i B W Y W x 1 Z T 0 i Z D I w M j Q t M D Q t M j J U M D M 6 M D M 6 M D E u O T c 2 N j g 0 N F o i I C 8 + P E V u d H J 5 I F R 5 c G U 9 I k Z p b G x D b 2 x 1 b W 5 U e X B l c y I g V m F s d W U 9 I n N B Z 1 l D Q m d Z R k J R V U N C Z 0 l H Q m d Z Q i I g L z 4 8 R W 5 0 c n k g V H l w Z T 0 i Q n V m Z m V y T m V 4 d F J l Z n J l c 2 g i I F Z h b H V l P S J s M S I g L z 4 8 R W 5 0 c n k g V H l w Z T 0 i R m l s b E N v b H V t b k 5 h b W V z I i B W Y W x 1 Z T 0 i c 1 s m c X V v d D t Q Y X B l c k l E J n F 1 b 3 Q 7 L C Z x d W 9 0 O 0 N v a G 9 y d E 5 v c m 1 T Z X Q m c X V v d D s s J n F 1 b 3 Q 7 U G F w Z X J Z Z W F y J n F 1 b 3 Q 7 L C Z x d W 9 0 O 2 R v a S Z x d W 9 0 O y w m c X V v d D t T d H V k e U 5 h b W U m c X V v d D s s J n F 1 b 3 Q 7 Q X Z n T 2 Z D b 2 h v c n R O J n F 1 b 3 Q 7 L C Z x d W 9 0 O 0 1 p b k 9 m Q m V z d E F n Z U 1 p b i Z x d W 9 0 O y w m c X V v d D t N Y X h P Z k J l c 3 R B Z 2 V N Y X g m c X V v d D s s J n F 1 b 3 Q 7 S W 5 z d H J 1 b W V u d E l E J n F 1 b 3 Q 7 L C Z x d W 9 0 O 0 l u c 3 R y d W 1 l b n R O Y W 1 l J n F 1 b 3 Q 7 L C Z x d W 9 0 O 0 x h b m d h d W d l S U Q m c X V v d D s s J n F 1 b 3 Q 7 T G F u Z 3 V h Z 2 U m c X V v d D s s J n F 1 b 3 Q 7 Q 2 l 0 Y X R p b 2 4 m c X V v d D s s J n F 1 b 3 Q 7 Q W 5 u b 3 R h d G l v b i Z x d W 9 0 O y w m c X V v d D t E Z W Z h d W x 0 J n F 1 b 3 Q 7 X S I g L z 4 8 R W 5 0 c n k g V H l w Z T 0 i R m l s b E V y c m 9 y Q 2 9 1 b n Q i I F Z h b H V l P S J s M C I g L z 4 8 R W 5 0 c n k g V H l w Z T 0 i R m l s b E V y c m 9 y Q 2 9 k Z S I g V m F s d W U 9 I n N V b m t u b 3 d u I i A v P j x F b n R y e S B U e X B l P S J G a W x s U 3 R h d H V z I i B W Y W x 1 Z T 0 i c 0 N v b X B s Z X R l I i A v P j x F b n R y e S B U e X B l P S J G a W x s Q 2 9 1 b n Q i I F Z h b H V l P S J s M j g i I C 8 + P E V u d H J 5 I F R 5 c G U 9 I l J l b G F 0 a W 9 u c 2 h p c E l u Z m 9 D b 2 5 0 Y W l u Z X I i I F Z h b H V l P S J z e y Z x d W 9 0 O 2 N v b H V t b k N v d W 5 0 J n F 1 b 3 Q 7 O j E 1 L C Z x d W 9 0 O 2 t l e U N v b H V t b k 5 h b W V z J n F 1 b 3 Q 7 O l t d L C Z x d W 9 0 O 3 F 1 Z X J 5 U m V s Y X R p b 2 5 z a G l w c y Z x d W 9 0 O z p b X S w m c X V v d D t j b 2 x 1 b W 5 J Z G V u d G l 0 a W V z J n F 1 b 3 Q 7 O l s m c X V v d D t T Z X J 2 Z X I u R G F 0 Y W J h c 2 V c X C 8 y L 0 Z p b G U v Y z p c X F x c d X N l c n N c X F x c Y n J 1 Y 2 V j a G 9 y c G l 0 Y V x c X F x i b 3 h c X F x c Y n J 1 Y 2 V c X F x c c H J p d m F 0 Z S B z Y W 5 k Y m 9 4 X F x c X H J j Y W R z c 2 N v c m l u Z 2 J h Y 2 t l b m R t Y X N 0 Z X I u Y W N j Z G I v L 0 5 v c m 1 z I D A 0 I F B y b 3 Z l b m F u Y 2 U g Q m F j a y B F b m Q g Y i 5 7 U G F w Z X J J R C w w f S Z x d W 9 0 O y w m c X V v d D t T Z X J 2 Z X I u R G F 0 Y W J h c 2 V c X C 8 y L 0 Z p b G U v Y z p c X F x c d X N l c n N c X F x c Y n J 1 Y 2 V j a G 9 y c G l 0 Y V x c X F x i b 3 h c X F x c Y n J 1 Y 2 V c X F x c c H J p d m F 0 Z S B z Y W 5 k Y m 9 4 X F x c X H J j Y W R z c 2 N v c m l u Z 2 J h Y 2 t l b m R t Y X N 0 Z X I u Y W N j Z G I v L 0 5 v c m 1 z I D A 0 I F B y b 3 Z l b m F u Y 2 U g Q m F j a y B F b m Q g Y i 5 7 Q 2 9 o b 3 J 0 T m 9 y b V N l d C w x f S Z x d W 9 0 O y w m c X V v d D t T Z X J 2 Z X I u R G F 0 Y W J h c 2 V c X C 8 y L 0 Z p b G U v Y z p c X F x c d X N l c n N c X F x c Y n J 1 Y 2 V j a G 9 y c G l 0 Y V x c X F x i b 3 h c X F x c Y n J 1 Y 2 V c X F x c c H J p d m F 0 Z S B z Y W 5 k Y m 9 4 X F x c X H J j Y W R z c 2 N v c m l u Z 2 J h Y 2 t l b m R t Y X N 0 Z X I u Y W N j Z G I v L 0 5 v c m 1 z I D A 0 I F B y b 3 Z l b m F u Y 2 U g Q m F j a y B F b m Q g Y i 5 7 U G F w Z X J Z Z W F y L D J 9 J n F 1 b 3 Q 7 L C Z x d W 9 0 O 1 N l c n Z l c i 5 E Y X R h Y m F z Z V x c L z I v R m l s Z S 9 j O l x c X F x 1 c 2 V y c 1 x c X F x i c n V j Z W N o b 3 J w a X R h X F x c X G J v e F x c X F x i c n V j Z V x c X F x w c m l 2 Y X R l I H N h b m R i b 3 h c X F x c c m N h Z H N z Y 2 9 y a W 5 n Y m F j a 2 V u Z G 1 h c 3 R l c i 5 h Y 2 N k Y i 8 v T m 9 y b X M g M D Q g U H J v d m V u Y W 5 j Z S B C Y W N r I E V u Z C B i L n t k b 2 k s M 3 0 m c X V v d D s s J n F 1 b 3 Q 7 U 2 V y d m V y L k R h d G F i Y X N l X F w v M i 9 G a W x l L 2 M 6 X F x c X H V z Z X J z X F x c X G J y d W N l Y 2 h v c n B p d G F c X F x c Y m 9 4 X F x c X G J y d W N l X F x c X H B y a X Z h d G U g c 2 F u Z G J v e F x c X F x y Y 2 F k c 3 N j b 3 J p b m d i Y W N r Z W 5 k b W F z d G V y L m F j Y 2 R i L y 9 O b 3 J t c y A w N C B Q c m 9 2 Z W 5 h b m N l I E J h Y 2 s g R W 5 k I G I u e 1 N 0 d W R 5 T m F t Z S w 0 f S Z x d W 9 0 O y w m c X V v d D t T Z X J 2 Z X I u R G F 0 Y W J h c 2 V c X C 8 y L 0 Z p b G U v Y z p c X F x c d X N l c n N c X F x c Y n J 1 Y 2 V j a G 9 y c G l 0 Y V x c X F x i b 3 h c X F x c Y n J 1 Y 2 V c X F x c c H J p d m F 0 Z S B z Y W 5 k Y m 9 4 X F x c X H J j Y W R z c 2 N v c m l u Z 2 J h Y 2 t l b m R t Y X N 0 Z X I u Y W N j Z G I v L 0 5 v c m 1 z I D A 0 I F B y b 3 Z l b m F u Y 2 U g Q m F j a y B F b m Q g Y i 5 7 Q X Z n T 2 Z D b 2 h v c n R O L D V 9 J n F 1 b 3 Q 7 L C Z x d W 9 0 O 1 N l c n Z l c i 5 E Y X R h Y m F z Z V x c L z I v R m l s Z S 9 j O l x c X F x 1 c 2 V y c 1 x c X F x i c n V j Z W N o b 3 J w a X R h X F x c X G J v e F x c X F x i c n V j Z V x c X F x w c m l 2 Y X R l I H N h b m R i b 3 h c X F x c c m N h Z H N z Y 2 9 y a W 5 n Y m F j a 2 V u Z G 1 h c 3 R l c i 5 h Y 2 N k Y i 8 v T m 9 y b X M g M D Q g U H J v d m V u Y W 5 j Z S B C Y W N r I E V u Z C B i L n t N a W 5 P Z k J l c 3 R B Z 2 V N a W 4 s N n 0 m c X V v d D s s J n F 1 b 3 Q 7 U 2 V y d m V y L k R h d G F i Y X N l X F w v M i 9 G a W x l L 2 M 6 X F x c X H V z Z X J z X F x c X G J y d W N l Y 2 h v c n B p d G F c X F x c Y m 9 4 X F x c X G J y d W N l X F x c X H B y a X Z h d G U g c 2 F u Z G J v e F x c X F x y Y 2 F k c 3 N j b 3 J p b m d i Y W N r Z W 5 k b W F z d G V y L m F j Y 2 R i L y 9 O b 3 J t c y A w N C B Q c m 9 2 Z W 5 h b m N l I E J h Y 2 s g R W 5 k I G I u e 0 1 h e E 9 m Q m V z d E F n Z U 1 h e C w 3 f S Z x d W 9 0 O y w m c X V v d D t T Z X J 2 Z X I u R G F 0 Y W J h c 2 V c X C 8 y L 0 Z p b G U v Y z p c X F x c d X N l c n N c X F x c Y n J 1 Y 2 V j a G 9 y c G l 0 Y V x c X F x i b 3 h c X F x c Y n J 1 Y 2 V c X F x c c H J p d m F 0 Z S B z Y W 5 k Y m 9 4 X F x c X H J j Y W R z c 2 N v c m l u Z 2 J h Y 2 t l b m R t Y X N 0 Z X I u Y W N j Z G I v L 0 5 v c m 1 z I D A 0 I F B y b 3 Z l b m F u Y 2 U g Q m F j a y B F b m Q g Y i 5 7 S W 5 z d H J 1 b W V u d E l E L D h 9 J n F 1 b 3 Q 7 L C Z x d W 9 0 O 1 N l c n Z l c i 5 E Y X R h Y m F z Z V x c L z I v R m l s Z S 9 j O l x c X F x 1 c 2 V y c 1 x c X F x i c n V j Z W N o b 3 J w a X R h X F x c X G J v e F x c X F x i c n V j Z V x c X F x w c m l 2 Y X R l I H N h b m R i b 3 h c X F x c c m N h Z H N z Y 2 9 y a W 5 n Y m F j a 2 V u Z G 1 h c 3 R l c i 5 h Y 2 N k Y i 8 v T m 9 y b X M g M D Q g U H J v d m V u Y W 5 j Z S B C Y W N r I E V u Z C B i L n t J b n N 0 c n V t Z W 5 0 T m F t Z S w 5 f S Z x d W 9 0 O y w m c X V v d D t T Z X J 2 Z X I u R G F 0 Y W J h c 2 V c X C 8 y L 0 Z p b G U v Y z p c X F x c d X N l c n N c X F x c Y n J 1 Y 2 V j a G 9 y c G l 0 Y V x c X F x i b 3 h c X F x c Y n J 1 Y 2 V c X F x c c H J p d m F 0 Z S B z Y W 5 k Y m 9 4 X F x c X H J j Y W R z c 2 N v c m l u Z 2 J h Y 2 t l b m R t Y X N 0 Z X I u Y W N j Z G I v L 0 5 v c m 1 z I D A 0 I F B y b 3 Z l b m F u Y 2 U g Q m F j a y B F b m Q g Y i 5 7 T G F u Z 2 F 1 Z 2 V J R C w x M H 0 m c X V v d D s s J n F 1 b 3 Q 7 U 2 V y d m V y L k R h d G F i Y X N l X F w v M i 9 G a W x l L 2 M 6 X F x c X H V z Z X J z X F x c X G J y d W N l Y 2 h v c n B p d G F c X F x c Y m 9 4 X F x c X G J y d W N l X F x c X H B y a X Z h d G U g c 2 F u Z G J v e F x c X F x y Y 2 F k c 3 N j b 3 J p b m d i Y W N r Z W 5 k b W F z d G V y L m F j Y 2 R i L y 9 O b 3 J t c y A w N C B Q c m 9 2 Z W 5 h b m N l I E J h Y 2 s g R W 5 k I G I u e 0 x h b m d 1 Y W d l L D E x f S Z x d W 9 0 O y w m c X V v d D t T Z X J 2 Z X I u R G F 0 Y W J h c 2 V c X C 8 y L 0 Z p b G U v Y z p c X F x c d X N l c n N c X F x c Y n J 1 Y 2 V j a G 9 y c G l 0 Y V x c X F x i b 3 h c X F x c Y n J 1 Y 2 V c X F x c c H J p d m F 0 Z S B z Y W 5 k Y m 9 4 X F x c X H J j Y W R z c 2 N v c m l u Z 2 J h Y 2 t l b m R t Y X N 0 Z X I u Y W N j Z G I v L 0 5 v c m 1 z I D A 0 I F B y b 3 Z l b m F u Y 2 U g Q m F j a y B F b m Q g Y i 5 7 Q 2 l 0 Y X R p b 2 4 s M T J 9 J n F 1 b 3 Q 7 L C Z x d W 9 0 O 1 N l c n Z l c i 5 E Y X R h Y m F z Z V x c L z I v R m l s Z S 9 j O l x c X F x 1 c 2 V y c 1 x c X F x i c n V j Z W N o b 3 J w a X R h X F x c X G J v e F x c X F x i c n V j Z V x c X F x w c m l 2 Y X R l I H N h b m R i b 3 h c X F x c c m N h Z H N z Y 2 9 y a W 5 n Y m F j a 2 V u Z G 1 h c 3 R l c i 5 h Y 2 N k Y i 8 v T m 9 y b X M g M D Q g U H J v d m V u Y W 5 j Z S B C Y W N r I E V u Z C B i L n t B b m 5 v d G F 0 a W 9 u L D E z f S Z x d W 9 0 O y w m c X V v d D t T Z X J 2 Z X I u R G F 0 Y W J h c 2 V c X C 8 y L 0 Z p b G U v Y z p c X F x c d X N l c n N c X F x c Y n J 1 Y 2 V j a G 9 y c G l 0 Y V x c X F x i b 3 h c X F x c Y n J 1 Y 2 V c X F x c c H J p d m F 0 Z S B z Y W 5 k Y m 9 4 X F x c X H J j Y W R z c 2 N v c m l u Z 2 J h Y 2 t l b m R t Y X N 0 Z X I u Y W N j Z G I v L 0 5 v c m 1 z I D A 0 I F B y b 3 Z l b m F u Y 2 U g Q m F j a y B F b m Q g Y i 5 7 R G V m Y X V s d C w x N H 0 m c X V v d D t d L C Z x d W 9 0 O 0 N v b H V t b k N v d W 5 0 J n F 1 b 3 Q 7 O j E 1 L C Z x d W 9 0 O 0 t l e U N v b H V t b k 5 h b W V z J n F 1 b 3 Q 7 O l t d L C Z x d W 9 0 O 0 N v b H V t b k l k Z W 5 0 a X R p Z X M m c X V v d D s 6 W y Z x d W 9 0 O 1 N l c n Z l c i 5 E Y X R h Y m F z Z V x c L z I v R m l s Z S 9 j O l x c X F x 1 c 2 V y c 1 x c X F x i c n V j Z W N o b 3 J w a X R h X F x c X G J v e F x c X F x i c n V j Z V x c X F x w c m l 2 Y X R l I H N h b m R i b 3 h c X F x c c m N h Z H N z Y 2 9 y a W 5 n Y m F j a 2 V u Z G 1 h c 3 R l c i 5 h Y 2 N k Y i 8 v T m 9 y b X M g M D Q g U H J v d m V u Y W 5 j Z S B C Y W N r I E V u Z C B i L n t Q Y X B l c k l E L D B 9 J n F 1 b 3 Q 7 L C Z x d W 9 0 O 1 N l c n Z l c i 5 E Y X R h Y m F z Z V x c L z I v R m l s Z S 9 j O l x c X F x 1 c 2 V y c 1 x c X F x i c n V j Z W N o b 3 J w a X R h X F x c X G J v e F x c X F x i c n V j Z V x c X F x w c m l 2 Y X R l I H N h b m R i b 3 h c X F x c c m N h Z H N z Y 2 9 y a W 5 n Y m F j a 2 V u Z G 1 h c 3 R l c i 5 h Y 2 N k Y i 8 v T m 9 y b X M g M D Q g U H J v d m V u Y W 5 j Z S B C Y W N r I E V u Z C B i L n t D b 2 h v c n R O b 3 J t U 2 V 0 L D F 9 J n F 1 b 3 Q 7 L C Z x d W 9 0 O 1 N l c n Z l c i 5 E Y X R h Y m F z Z V x c L z I v R m l s Z S 9 j O l x c X F x 1 c 2 V y c 1 x c X F x i c n V j Z W N o b 3 J w a X R h X F x c X G J v e F x c X F x i c n V j Z V x c X F x w c m l 2 Y X R l I H N h b m R i b 3 h c X F x c c m N h Z H N z Y 2 9 y a W 5 n Y m F j a 2 V u Z G 1 h c 3 R l c i 5 h Y 2 N k Y i 8 v T m 9 y b X M g M D Q g U H J v d m V u Y W 5 j Z S B C Y W N r I E V u Z C B i L n t Q Y X B l c l l l Y X I s M n 0 m c X V v d D s s J n F 1 b 3 Q 7 U 2 V y d m V y L k R h d G F i Y X N l X F w v M i 9 G a W x l L 2 M 6 X F x c X H V z Z X J z X F x c X G J y d W N l Y 2 h v c n B p d G F c X F x c Y m 9 4 X F x c X G J y d W N l X F x c X H B y a X Z h d G U g c 2 F u Z G J v e F x c X F x y Y 2 F k c 3 N j b 3 J p b m d i Y W N r Z W 5 k b W F z d G V y L m F j Y 2 R i L y 9 O b 3 J t c y A w N C B Q c m 9 2 Z W 5 h b m N l I E J h Y 2 s g R W 5 k I G I u e 2 R v a S w z f S Z x d W 9 0 O y w m c X V v d D t T Z X J 2 Z X I u R G F 0 Y W J h c 2 V c X C 8 y L 0 Z p b G U v Y z p c X F x c d X N l c n N c X F x c Y n J 1 Y 2 V j a G 9 y c G l 0 Y V x c X F x i b 3 h c X F x c Y n J 1 Y 2 V c X F x c c H J p d m F 0 Z S B z Y W 5 k Y m 9 4 X F x c X H J j Y W R z c 2 N v c m l u Z 2 J h Y 2 t l b m R t Y X N 0 Z X I u Y W N j Z G I v L 0 5 v c m 1 z I D A 0 I F B y b 3 Z l b m F u Y 2 U g Q m F j a y B F b m Q g Y i 5 7 U 3 R 1 Z H l O Y W 1 l L D R 9 J n F 1 b 3 Q 7 L C Z x d W 9 0 O 1 N l c n Z l c i 5 E Y X R h Y m F z Z V x c L z I v R m l s Z S 9 j O l x c X F x 1 c 2 V y c 1 x c X F x i c n V j Z W N o b 3 J w a X R h X F x c X G J v e F x c X F x i c n V j Z V x c X F x w c m l 2 Y X R l I H N h b m R i b 3 h c X F x c c m N h Z H N z Y 2 9 y a W 5 n Y m F j a 2 V u Z G 1 h c 3 R l c i 5 h Y 2 N k Y i 8 v T m 9 y b X M g M D Q g U H J v d m V u Y W 5 j Z S B C Y W N r I E V u Z C B i L n t B d m d P Z k N v a G 9 y d E 4 s N X 0 m c X V v d D s s J n F 1 b 3 Q 7 U 2 V y d m V y L k R h d G F i Y X N l X F w v M i 9 G a W x l L 2 M 6 X F x c X H V z Z X J z X F x c X G J y d W N l Y 2 h v c n B p d G F c X F x c Y m 9 4 X F x c X G J y d W N l X F x c X H B y a X Z h d G U g c 2 F u Z G J v e F x c X F x y Y 2 F k c 3 N j b 3 J p b m d i Y W N r Z W 5 k b W F z d G V y L m F j Y 2 R i L y 9 O b 3 J t c y A w N C B Q c m 9 2 Z W 5 h b m N l I E J h Y 2 s g R W 5 k I G I u e 0 1 p b k 9 m Q m V z d E F n Z U 1 p b i w 2 f S Z x d W 9 0 O y w m c X V v d D t T Z X J 2 Z X I u R G F 0 Y W J h c 2 V c X C 8 y L 0 Z p b G U v Y z p c X F x c d X N l c n N c X F x c Y n J 1 Y 2 V j a G 9 y c G l 0 Y V x c X F x i b 3 h c X F x c Y n J 1 Y 2 V c X F x c c H J p d m F 0 Z S B z Y W 5 k Y m 9 4 X F x c X H J j Y W R z c 2 N v c m l u Z 2 J h Y 2 t l b m R t Y X N 0 Z X I u Y W N j Z G I v L 0 5 v c m 1 z I D A 0 I F B y b 3 Z l b m F u Y 2 U g Q m F j a y B F b m Q g Y i 5 7 T W F 4 T 2 Z C Z X N 0 Q W d l T W F 4 L D d 9 J n F 1 b 3 Q 7 L C Z x d W 9 0 O 1 N l c n Z l c i 5 E Y X R h Y m F z Z V x c L z I v R m l s Z S 9 j O l x c X F x 1 c 2 V y c 1 x c X F x i c n V j Z W N o b 3 J w a X R h X F x c X G J v e F x c X F x i c n V j Z V x c X F x w c m l 2 Y X R l I H N h b m R i b 3 h c X F x c c m N h Z H N z Y 2 9 y a W 5 n Y m F j a 2 V u Z G 1 h c 3 R l c i 5 h Y 2 N k Y i 8 v T m 9 y b X M g M D Q g U H J v d m V u Y W 5 j Z S B C Y W N r I E V u Z C B i L n t J b n N 0 c n V t Z W 5 0 S U Q s O H 0 m c X V v d D s s J n F 1 b 3 Q 7 U 2 V y d m V y L k R h d G F i Y X N l X F w v M i 9 G a W x l L 2 M 6 X F x c X H V z Z X J z X F x c X G J y d W N l Y 2 h v c n B p d G F c X F x c Y m 9 4 X F x c X G J y d W N l X F x c X H B y a X Z h d G U g c 2 F u Z G J v e F x c X F x y Y 2 F k c 3 N j b 3 J p b m d i Y W N r Z W 5 k b W F z d G V y L m F j Y 2 R i L y 9 O b 3 J t c y A w N C B Q c m 9 2 Z W 5 h b m N l I E J h Y 2 s g R W 5 k I G I u e 0 l u c 3 R y d W 1 l b n R O Y W 1 l L D l 9 J n F 1 b 3 Q 7 L C Z x d W 9 0 O 1 N l c n Z l c i 5 E Y X R h Y m F z Z V x c L z I v R m l s Z S 9 j O l x c X F x 1 c 2 V y c 1 x c X F x i c n V j Z W N o b 3 J w a X R h X F x c X G J v e F x c X F x i c n V j Z V x c X F x w c m l 2 Y X R l I H N h b m R i b 3 h c X F x c c m N h Z H N z Y 2 9 y a W 5 n Y m F j a 2 V u Z G 1 h c 3 R l c i 5 h Y 2 N k Y i 8 v T m 9 y b X M g M D Q g U H J v d m V u Y W 5 j Z S B C Y W N r I E V u Z C B i L n t M Y W 5 n Y X V n Z U l E L D E w f S Z x d W 9 0 O y w m c X V v d D t T Z X J 2 Z X I u R G F 0 Y W J h c 2 V c X C 8 y L 0 Z p b G U v Y z p c X F x c d X N l c n N c X F x c Y n J 1 Y 2 V j a G 9 y c G l 0 Y V x c X F x i b 3 h c X F x c Y n J 1 Y 2 V c X F x c c H J p d m F 0 Z S B z Y W 5 k Y m 9 4 X F x c X H J j Y W R z c 2 N v c m l u Z 2 J h Y 2 t l b m R t Y X N 0 Z X I u Y W N j Z G I v L 0 5 v c m 1 z I D A 0 I F B y b 3 Z l b m F u Y 2 U g Q m F j a y B F b m Q g Y i 5 7 T G F u Z 3 V h Z 2 U s M T F 9 J n F 1 b 3 Q 7 L C Z x d W 9 0 O 1 N l c n Z l c i 5 E Y X R h Y m F z Z V x c L z I v R m l s Z S 9 j O l x c X F x 1 c 2 V y c 1 x c X F x i c n V j Z W N o b 3 J w a X R h X F x c X G J v e F x c X F x i c n V j Z V x c X F x w c m l 2 Y X R l I H N h b m R i b 3 h c X F x c c m N h Z H N z Y 2 9 y a W 5 n Y m F j a 2 V u Z G 1 h c 3 R l c i 5 h Y 2 N k Y i 8 v T m 9 y b X M g M D Q g U H J v d m V u Y W 5 j Z S B C Y W N r I E V u Z C B i L n t D a X R h d G l v b i w x M n 0 m c X V v d D s s J n F 1 b 3 Q 7 U 2 V y d m V y L k R h d G F i Y X N l X F w v M i 9 G a W x l L 2 M 6 X F x c X H V z Z X J z X F x c X G J y d W N l Y 2 h v c n B p d G F c X F x c Y m 9 4 X F x c X G J y d W N l X F x c X H B y a X Z h d G U g c 2 F u Z G J v e F x c X F x y Y 2 F k c 3 N j b 3 J p b m d i Y W N r Z W 5 k b W F z d G V y L m F j Y 2 R i L y 9 O b 3 J t c y A w N C B Q c m 9 2 Z W 5 h b m N l I E J h Y 2 s g R W 5 k I G I u e 0 F u b m 9 0 Y X R p b 2 4 s M T N 9 J n F 1 b 3 Q 7 L C Z x d W 9 0 O 1 N l c n Z l c i 5 E Y X R h Y m F z Z V x c L z I v R m l s Z S 9 j O l x c X F x 1 c 2 V y c 1 x c X F x i c n V j Z W N o b 3 J w a X R h X F x c X G J v e F x c X F x i c n V j Z V x c X F x w c m l 2 Y X R l I H N h b m R i b 3 h c X F x c c m N h Z H N z Y 2 9 y a W 5 n Y m F j a 2 V u Z G 1 h c 3 R l c i 5 h Y 2 N k Y i 8 v T m 9 y b X M g M D Q g U H J v d m V u Y W 5 j Z S B C Y W N r I E V u Z C B i L n t E Z W Z h d W x 0 L D E 0 f S Z x d W 9 0 O 1 0 s J n F 1 b 3 Q 7 U m V s Y X R p b 2 5 z a G l w S W 5 m b y Z x d W 9 0 O z p b X X 0 i I C 8 + P E V u d H J 5 I F R 5 c G U 9 I k F k Z G V k V G 9 E Y X R h T W 9 k Z W w i I F Z h b H V l P S J s M C I g L z 4 8 L 1 N 0 Y W J s Z U V u d H J p Z X M + P C 9 J d G V t P j x J d G V t P j x J d G V t T G 9 j Y X R p b 2 4 + P E l 0 Z W 1 U e X B l P k Z v c m 1 1 b G E 8 L 0 l 0 Z W 1 U e X B l P j x J d G V t U G F 0 a D 5 T Z W N 0 a W 9 u M S 9 D b 2 h v c n R O b 3 J t U 2 V 0 J T I w T W V 0 Y W R h d G E l M j A o R m l u Z G l u Z 3 M p L 1 N v d X J j Z T w v S X R l b V B h d G g + P C 9 J d G V t T G 9 j Y X R p b 2 4 + P F N 0 Y W J s Z U V u d H J p Z X M g L z 4 8 L 0 l 0 Z W 0 + P E l 0 Z W 0 + P E l 0 Z W 1 M b 2 N h d G l v b j 4 8 S X R l b V R 5 c G U + R m 9 y b X V s Y T w v S X R l b V R 5 c G U + P E l 0 Z W 1 Q Y X R o P l N l Y 3 R p b 2 4 x L 0 N v a G 9 y d E 5 v c m 1 T Z X Q l M j B N Z X R h Z G F 0 Y S U y M C h G a W 5 k a W 5 n c y k v X 0 5 v c m 1 z J T I w M D Q l M j B Q c m 9 2 Z W 5 h b m N l J T I w Q m F j a y U y M E V u Z C U y M G I 8 L 0 l 0 Z W 1 Q Y X R o P j w v S X R l b U x v Y 2 F 0 a W 9 u P j x T d G F i b G V F b n R y a W V z I C 8 + P C 9 J d G V t P j x J d G V t P j x J d G V t T G 9 j Y X R p b 2 4 + P E l 0 Z W 1 U e X B l P k Z v c m 1 1 b G E 8 L 0 l 0 Z W 1 U e X B l P j x J d G V t U G F 0 a D 5 T Z W N 0 a W 9 u M S 9 J d G V t c y U y M G F u Z C U y M E N v b m N l c H R z J T I w K E l u c 3 R y d W 1 l b n R z K T w v S X R l b V B h d G g + P C 9 J d G V t T G 9 j Y X R p b 2 4 + P F N 0 Y W J s Z U V u d H J p Z X M + P E V u d H J 5 I F R 5 c G U 9 I k l z U H J p d m F 0 Z S I g V m F s d W U 9 I m w w I i A v P j x F b n R y e S B U e X B l P S J R d W V y e U l E I i B W Y W x 1 Z T 0 i c 2 F m Y T Q 4 M D h i L T c 0 Y j c t N D A 1 O S 1 i Z T l m L T V h O D B h Z m N m M W M w N S I g L z 4 8 R W 5 0 c n k g V H l w Z T 0 i R m l s b E V u Y W J s Z W Q i I F Z h b H V l P S J s M S I g L z 4 8 R W 5 0 c n k g V H l w Z T 0 i R m l s b E 9 i a m V j d F R 5 c G U i I F Z h b H V l P S J z V G F i b G U i I C 8 + P E V u d H J 5 I F R 5 c G U 9 I k Z p b G x U b 0 R h d G F N b 2 R l b E V u Y W J s Z W Q i I F Z h b H V l P S J s M C I g L z 4 8 R W 5 0 c n k g V H l w Z T 0 i T m F t Z V V w Z G F 0 Z W R B Z n R l c k Z p b G w i I F Z h b H V l P S J s M C I g L z 4 8 R W 5 0 c n k g V H l w Z T 0 i U m V z d W x 0 V H l w Z S I g V m F s d W U 9 I n N U Y W J s Z S I g L z 4 8 R W 5 0 c n k g V H l w Z T 0 i Q n V m Z m V y T m V 4 d F J l Z n J l c 2 g i I F Z h b H V l P S J s M S I g L z 4 8 R W 5 0 c n k g V H l w Z T 0 i U m V j b 3 Z l c n l U Y X J n Z X R T a G V l d C I g V m F s d W U 9 I n N J d G V t c y I g L z 4 8 R W 5 0 c n k g V H l w Z T 0 i U m V j b 3 Z l c n l U Y X J n Z X R D b 2 x 1 b W 4 i I F Z h b H V l P S J s M S I g L z 4 8 R W 5 0 c n k g V H l w Z T 0 i U m V j b 3 Z l c n l U Y X J n Z X R S b 3 c i I F Z h b H V l P S J s M S I g L z 4 8 R W 5 0 c n k g V H l w Z T 0 i R m l s b F R h c m d l d C I g V m F s d W U 9 I n N J d G V t c 1 9 h b m R f Q 2 9 u Y 2 V w d H N f X 0 l u c 3 R y d W 1 l b n R z I i A v P j x F b n R y e S B U e X B l P S J G a W x s Z W R D b 2 1 w b G V 0 Z V J l c 3 V s d F R v V 2 9 y a 3 N o Z W V 0 I i B W Y W x 1 Z T 0 i b D E i I C 8 + P E V u d H J 5 I F R 5 c G U 9 I k Z p b G x M Y X N 0 V X B k Y X R l Z C I g V m F s d W U 9 I m Q y M D I 0 L T A 0 L T I y V D A z O j A y O j U 3 L j k x O D g y O T d a I i A v P j x F b n R y e S B U e X B l P S J G a W x s Q 2 9 s d W 1 u V H l w Z X M i I F Z h b H V l P S J z Q W d Z R k J n W U d C Z 0 l D Q W c 9 P S I g L z 4 8 R W 5 0 c n k g V H l w Z T 0 i T m F 2 a W d h d G l v b l N 0 Z X B O Y W 1 l I i B W Y W x 1 Z T 0 i c 0 5 h d m l n Y X R p b 2 4 i I C 8 + P E V u d H J 5 I F R 5 c G U 9 I k Z p b G x D b 2 x 1 b W 5 O Y W 1 l c y I g V m F s d W U 9 I n N b J n F 1 b 3 Q 7 S W 5 z d H J 1 b W V u d E l 0 Z W 1 J R C Z x d W 9 0 O y w m c X V v d D t J b n N 0 c n V t Z W 5 0 T m F t Z S Z x d W 9 0 O y w m c X V v d D t G b 3 J t T G V u Z 3 R o J n F 1 b 3 Q 7 L C Z x d W 9 0 O 1 J l c 3 B v b m R l b n Q m c X V v d D s s J n F 1 b 3 Q 7 T G F u Z 3 V h Z 2 U m c X V v d D s s J n F 1 b 3 Q 7 S X R l b V N 0 Z W 1 D b 2 5 0 Z W 5 0 J n F 1 b 3 Q 7 L C Z x d W 9 0 O 0 l 0 Z W 1 T d G V t R n V s b F R l e H Q m c X V v d D s s J n F 1 b 3 Q 7 S X R l b U l E J n F 1 b 3 Q 7 L C Z x d W 9 0 O 0 l 0 Z W 1 Q b 3 N p d G l v b i Z x d W 9 0 O y w m c X V v d D t J d G V t U 3 R l b U N v b n R l b n R J R C Z x d W 9 0 O 1 0 i I C 8 + P E V u d H J 5 I F R 5 c G U 9 I k Z p b G x F c n J v c k N v d W 5 0 I i B W Y W x 1 Z T 0 i b D A i I C 8 + P E V u d H J 5 I F R 5 c G U 9 I k Z p b G x F c n J v c k N v Z G U i I F Z h b H V l P S J z V W 5 r b m 9 3 b i I g L z 4 8 R W 5 0 c n k g V H l w Z T 0 i R m l s b E N v d W 5 0 I i B W Y W x 1 Z T 0 i b D I 1 O T I i I C 8 + P E V u d H J 5 I F R 5 c G U 9 I k Z p b G x T d G F 0 d X M i I F Z h b H V l P S J z Q 2 9 t c G x l d G U i I C 8 + P E V u d H J 5 I F R 5 c G U 9 I l J l b G F 0 a W 9 u c 2 h p c E l u Z m 9 D b 2 5 0 Y W l u Z X I i I F Z h b H V l P S J z e y Z x d W 9 0 O 2 N v b H V t b k N v d W 5 0 J n F 1 b 3 Q 7 O j E w L C Z x d W 9 0 O 2 t l e U N v b H V t b k 5 h b W V z J n F 1 b 3 Q 7 O l t d L C Z x d W 9 0 O 3 F 1 Z X J 5 U m V s Y X R p b 2 5 z a G l w c y Z x d W 9 0 O z p b X S w m c X V v d D t j b 2 x 1 b W 5 J Z G V u d G l 0 a W V z J n F 1 b 3 Q 7 O l s m c X V v d D t T Z X J 2 Z X I u R G F 0 Y W J h c 2 V c X C 8 y L 0 Z p b G U v Y z p c X F x c d X N l c n N c X F x c Y n J 1 Y 2 V j a G 9 y c G l 0 Y V x c X F x i b 3 h c X F x c Y n J 1 Y 2 V c X F x c c H J p d m F 0 Z S B z Y W 5 k Y m 9 4 X F x c X H J j Y W R z c 2 N v c m l u Z 2 J h Y 2 t l b m R t Y X N 0 Z X I u Y W N j Z G I v L 1 N D T 1 J F I E l 0 Z W 1 z R m 9 y U 2 N v c m l u Z 1 B y b 2 d y Y W 0 u e 0 l u c 3 R y d W 1 l b n R J d G V t S U Q s M H 0 m c X V v d D s s J n F 1 b 3 Q 7 U 2 V y d m V y L k R h d G F i Y X N l X F w v M i 9 G a W x l L 2 M 6 X F x c X H V z Z X J z X F x c X G J y d W N l Y 2 h v c n B p d G F c X F x c Y m 9 4 X F x c X G J y d W N l X F x c X H B y a X Z h d G U g c 2 F u Z G J v e F x c X F x y Y 2 F k c 3 N j b 3 J p b m d i Y W N r Z W 5 k b W F z d G V y L m F j Y 2 R i L y 9 T Q 0 9 S R S B J d G V t c 0 Z v c l N j b 3 J p b m d Q c m 9 n c m F t L n t J b n N 0 c n V t Z W 5 0 T m F t Z S w x f S Z x d W 9 0 O y w m c X V v d D t T Z X J 2 Z X I u R G F 0 Y W J h c 2 V c X C 8 y L 0 Z p b G U v Y z p c X F x c d X N l c n N c X F x c Y n J 1 Y 2 V j a G 9 y c G l 0 Y V x c X F x i b 3 h c X F x c Y n J 1 Y 2 V c X F x c c H J p d m F 0 Z S B z Y W 5 k Y m 9 4 X F x c X H J j Y W R z c 2 N v c m l u Z 2 J h Y 2 t l b m R t Y X N 0 Z X I u Y W N j Z G I v L 1 N D T 1 J F I E l 0 Z W 1 z R m 9 y U 2 N v c m l u Z 1 B y b 2 d y Y W 0 u e 0 Z v c m 1 M Z W 5 n d G g s M n 0 m c X V v d D s s J n F 1 b 3 Q 7 U 2 V y d m V y L k R h d G F i Y X N l X F w v M i 9 G a W x l L 2 M 6 X F x c X H V z Z X J z X F x c X G J y d W N l Y 2 h v c n B p d G F c X F x c Y m 9 4 X F x c X G J y d W N l X F x c X H B y a X Z h d G U g c 2 F u Z G J v e F x c X F x y Y 2 F k c 3 N j b 3 J p b m d i Y W N r Z W 5 k b W F z d G V y L m F j Y 2 R i L y 9 T Q 0 9 S R S B J d G V t c 0 Z v c l N j b 3 J p b m d Q c m 9 n c m F t L n t S Z X N w b 2 5 k Z W 5 0 L D N 9 J n F 1 b 3 Q 7 L C Z x d W 9 0 O 1 N l c n Z l c i 5 E Y X R h Y m F z Z V x c L z I v R m l s Z S 9 j O l x c X F x 1 c 2 V y c 1 x c X F x i c n V j Z W N o b 3 J w a X R h X F x c X G J v e F x c X F x i c n V j Z V x c X F x w c m l 2 Y X R l I H N h b m R i b 3 h c X F x c c m N h Z H N z Y 2 9 y a W 5 n Y m F j a 2 V u Z G 1 h c 3 R l c i 5 h Y 2 N k Y i 8 v U 0 N P U k U g S X R l b X N G b 3 J T Y 2 9 y a W 5 n U H J v Z 3 J h b S 5 7 T G F u Z 3 V h Z 2 U s N H 0 m c X V v d D s s J n F 1 b 3 Q 7 U 2 V y d m V y L k R h d G F i Y X N l X F w v M i 9 G a W x l L 2 M 6 X F x c X H V z Z X J z X F x c X G J y d W N l Y 2 h v c n B p d G F c X F x c Y m 9 4 X F x c X G J y d W N l X F x c X H B y a X Z h d G U g c 2 F u Z G J v e F x c X F x y Y 2 F k c 3 N j b 3 J p b m d i Y W N r Z W 5 k b W F z d G V y L m F j Y 2 R i L y 9 T Q 0 9 S R S B J d G V t c 0 Z v c l N j b 3 J p b m d Q c m 9 n c m F t L n t J d G V t U 3 R l b U N v b n R l b n Q s N X 0 m c X V v d D s s J n F 1 b 3 Q 7 U 2 V y d m V y L k R h d G F i Y X N l X F w v M i 9 G a W x l L 2 M 6 X F x c X H V z Z X J z X F x c X G J y d W N l Y 2 h v c n B p d G F c X F x c Y m 9 4 X F x c X G J y d W N l X F x c X H B y a X Z h d G U g c 2 F u Z G J v e F x c X F x y Y 2 F k c 3 N j b 3 J p b m d i Y W N r Z W 5 k b W F z d G V y L m F j Y 2 R i L y 9 T Q 0 9 S R S B J d G V t c 0 Z v c l N j b 3 J p b m d Q c m 9 n c m F t L n t J d G V t U 3 R l b U Z 1 b G x U Z X h 0 L D Z 9 J n F 1 b 3 Q 7 L C Z x d W 9 0 O 1 N l c n Z l c i 5 E Y X R h Y m F z Z V x c L z I v R m l s Z S 9 j O l x c X F x 1 c 2 V y c 1 x c X F x i c n V j Z W N o b 3 J w a X R h X F x c X G J v e F x c X F x i c n V j Z V x c X F x w c m l 2 Y X R l I H N h b m R i b 3 h c X F x c c m N h Z H N z Y 2 9 y a W 5 n Y m F j a 2 V u Z G 1 h c 3 R l c i 5 h Y 2 N k Y i 8 v U 0 N P U k U g S X R l b X N G b 3 J T Y 2 9 y a W 5 n U H J v Z 3 J h b S 5 7 S X R l b U l E L D d 9 J n F 1 b 3 Q 7 L C Z x d W 9 0 O 1 N l c n Z l c i 5 E Y X R h Y m F z Z V x c L z I v R m l s Z S 9 j O l x c X F x 1 c 2 V y c 1 x c X F x i c n V j Z W N o b 3 J w a X R h X F x c X G J v e F x c X F x i c n V j Z V x c X F x w c m l 2 Y X R l I H N h b m R i b 3 h c X F x c c m N h Z H N z Y 2 9 y a W 5 n Y m F j a 2 V u Z G 1 h c 3 R l c i 5 h Y 2 N k Y i 8 v U 0 N P U k U g S X R l b X N G b 3 J T Y 2 9 y a W 5 n U H J v Z 3 J h b S 5 7 S X R l b V B v c 2 l 0 a W 9 u L D h 9 J n F 1 b 3 Q 7 L C Z x d W 9 0 O 1 N l c n Z l c i 5 E Y X R h Y m F z Z V x c L z I v R m l s Z S 9 j O l x c X F x 1 c 2 V y c 1 x c X F x i c n V j Z W N o b 3 J w a X R h X F x c X G J v e F x c X F x i c n V j Z V x c X F x w c m l 2 Y X R l I H N h b m R i b 3 h c X F x c c m N h Z H N z Y 2 9 y a W 5 n Y m F j a 2 V u Z G 1 h c 3 R l c i 5 h Y 2 N k Y i 8 v U 0 N P U k U g S X R l b X N G b 3 J T Y 2 9 y a W 5 n U H J v Z 3 J h b S 5 7 S X R l b V N 0 Z W 1 D b 2 5 0 Z W 5 0 S U Q s O X 0 m c X V v d D t d L C Z x d W 9 0 O 0 N v b H V t b k N v d W 5 0 J n F 1 b 3 Q 7 O j E w L C Z x d W 9 0 O 0 t l e U N v b H V t b k 5 h b W V z J n F 1 b 3 Q 7 O l t d L C Z x d W 9 0 O 0 N v b H V t b k l k Z W 5 0 a X R p Z X M m c X V v d D s 6 W y Z x d W 9 0 O 1 N l c n Z l c i 5 E Y X R h Y m F z Z V x c L z I v R m l s Z S 9 j O l x c X F x 1 c 2 V y c 1 x c X F x i c n V j Z W N o b 3 J w a X R h X F x c X G J v e F x c X F x i c n V j Z V x c X F x w c m l 2 Y X R l I H N h b m R i b 3 h c X F x c c m N h Z H N z Y 2 9 y a W 5 n Y m F j a 2 V u Z G 1 h c 3 R l c i 5 h Y 2 N k Y i 8 v U 0 N P U k U g S X R l b X N G b 3 J T Y 2 9 y a W 5 n U H J v Z 3 J h b S 5 7 S W 5 z d H J 1 b W V u d E l 0 Z W 1 J R C w w f S Z x d W 9 0 O y w m c X V v d D t T Z X J 2 Z X I u R G F 0 Y W J h c 2 V c X C 8 y L 0 Z p b G U v Y z p c X F x c d X N l c n N c X F x c Y n J 1 Y 2 V j a G 9 y c G l 0 Y V x c X F x i b 3 h c X F x c Y n J 1 Y 2 V c X F x c c H J p d m F 0 Z S B z Y W 5 k Y m 9 4 X F x c X H J j Y W R z c 2 N v c m l u Z 2 J h Y 2 t l b m R t Y X N 0 Z X I u Y W N j Z G I v L 1 N D T 1 J F I E l 0 Z W 1 z R m 9 y U 2 N v c m l u Z 1 B y b 2 d y Y W 0 u e 0 l u c 3 R y d W 1 l b n R O Y W 1 l L D F 9 J n F 1 b 3 Q 7 L C Z x d W 9 0 O 1 N l c n Z l c i 5 E Y X R h Y m F z Z V x c L z I v R m l s Z S 9 j O l x c X F x 1 c 2 V y c 1 x c X F x i c n V j Z W N o b 3 J w a X R h X F x c X G J v e F x c X F x i c n V j Z V x c X F x w c m l 2 Y X R l I H N h b m R i b 3 h c X F x c c m N h Z H N z Y 2 9 y a W 5 n Y m F j a 2 V u Z G 1 h c 3 R l c i 5 h Y 2 N k Y i 8 v U 0 N P U k U g S X R l b X N G b 3 J T Y 2 9 y a W 5 n U H J v Z 3 J h b S 5 7 R m 9 y b U x l b m d 0 a C w y f S Z x d W 9 0 O y w m c X V v d D t T Z X J 2 Z X I u R G F 0 Y W J h c 2 V c X C 8 y L 0 Z p b G U v Y z p c X F x c d X N l c n N c X F x c Y n J 1 Y 2 V j a G 9 y c G l 0 Y V x c X F x i b 3 h c X F x c Y n J 1 Y 2 V c X F x c c H J p d m F 0 Z S B z Y W 5 k Y m 9 4 X F x c X H J j Y W R z c 2 N v c m l u Z 2 J h Y 2 t l b m R t Y X N 0 Z X I u Y W N j Z G I v L 1 N D T 1 J F I E l 0 Z W 1 z R m 9 y U 2 N v c m l u Z 1 B y b 2 d y Y W 0 u e 1 J l c 3 B v b m R l b n Q s M 3 0 m c X V v d D s s J n F 1 b 3 Q 7 U 2 V y d m V y L k R h d G F i Y X N l X F w v M i 9 G a W x l L 2 M 6 X F x c X H V z Z X J z X F x c X G J y d W N l Y 2 h v c n B p d G F c X F x c Y m 9 4 X F x c X G J y d W N l X F x c X H B y a X Z h d G U g c 2 F u Z G J v e F x c X F x y Y 2 F k c 3 N j b 3 J p b m d i Y W N r Z W 5 k b W F z d G V y L m F j Y 2 R i L y 9 T Q 0 9 S R S B J d G V t c 0 Z v c l N j b 3 J p b m d Q c m 9 n c m F t L n t M Y W 5 n d W F n Z S w 0 f S Z x d W 9 0 O y w m c X V v d D t T Z X J 2 Z X I u R G F 0 Y W J h c 2 V c X C 8 y L 0 Z p b G U v Y z p c X F x c d X N l c n N c X F x c Y n J 1 Y 2 V j a G 9 y c G l 0 Y V x c X F x i b 3 h c X F x c Y n J 1 Y 2 V c X F x c c H J p d m F 0 Z S B z Y W 5 k Y m 9 4 X F x c X H J j Y W R z c 2 N v c m l u Z 2 J h Y 2 t l b m R t Y X N 0 Z X I u Y W N j Z G I v L 1 N D T 1 J F I E l 0 Z W 1 z R m 9 y U 2 N v c m l u Z 1 B y b 2 d y Y W 0 u e 0 l 0 Z W 1 T d G V t Q 2 9 u d G V u d C w 1 f S Z x d W 9 0 O y w m c X V v d D t T Z X J 2 Z X I u R G F 0 Y W J h c 2 V c X C 8 y L 0 Z p b G U v Y z p c X F x c d X N l c n N c X F x c Y n J 1 Y 2 V j a G 9 y c G l 0 Y V x c X F x i b 3 h c X F x c Y n J 1 Y 2 V c X F x c c H J p d m F 0 Z S B z Y W 5 k Y m 9 4 X F x c X H J j Y W R z c 2 N v c m l u Z 2 J h Y 2 t l b m R t Y X N 0 Z X I u Y W N j Z G I v L 1 N D T 1 J F I E l 0 Z W 1 z R m 9 y U 2 N v c m l u Z 1 B y b 2 d y Y W 0 u e 0 l 0 Z W 1 T d G V t R n V s b F R l e H Q s N n 0 m c X V v d D s s J n F 1 b 3 Q 7 U 2 V y d m V y L k R h d G F i Y X N l X F w v M i 9 G a W x l L 2 M 6 X F x c X H V z Z X J z X F x c X G J y d W N l Y 2 h v c n B p d G F c X F x c Y m 9 4 X F x c X G J y d W N l X F x c X H B y a X Z h d G U g c 2 F u Z G J v e F x c X F x y Y 2 F k c 3 N j b 3 J p b m d i Y W N r Z W 5 k b W F z d G V y L m F j Y 2 R i L y 9 T Q 0 9 S R S B J d G V t c 0 Z v c l N j b 3 J p b m d Q c m 9 n c m F t L n t J d G V t S U Q s N 3 0 m c X V v d D s s J n F 1 b 3 Q 7 U 2 V y d m V y L k R h d G F i Y X N l X F w v M i 9 G a W x l L 2 M 6 X F x c X H V z Z X J z X F x c X G J y d W N l Y 2 h v c n B p d G F c X F x c Y m 9 4 X F x c X G J y d W N l X F x c X H B y a X Z h d G U g c 2 F u Z G J v e F x c X F x y Y 2 F k c 3 N j b 3 J p b m d i Y W N r Z W 5 k b W F z d G V y L m F j Y 2 R i L y 9 T Q 0 9 S R S B J d G V t c 0 Z v c l N j b 3 J p b m d Q c m 9 n c m F t L n t J d G V t U G 9 z a X R p b 2 4 s O H 0 m c X V v d D s s J n F 1 b 3 Q 7 U 2 V y d m V y L k R h d G F i Y X N l X F w v M i 9 G a W x l L 2 M 6 X F x c X H V z Z X J z X F x c X G J y d W N l Y 2 h v c n B p d G F c X F x c Y m 9 4 X F x c X G J y d W N l X F x c X H B y a X Z h d G U g c 2 F u Z G J v e F x c X F x y Y 2 F k c 3 N j b 3 J p b m d i Y W N r Z W 5 k b W F z d G V y L m F j Y 2 R i L y 9 T Q 0 9 S R S B J d G V t c 0 Z v c l N j b 3 J p b m d Q c m 9 n c m F t L n t J d G V t U 3 R l b U N v b n R l b n R J R C w 5 f S Z x d W 9 0 O 1 0 s J n F 1 b 3 Q 7 U m V s Y X R p b 2 5 z a G l w S W 5 m b y Z x d W 9 0 O z p b X X 0 i I C 8 + P E V u d H J 5 I F R 5 c G U 9 I k F k Z G V k V G 9 E Y X R h T W 9 k Z W w i I F Z h b H V l P S J s M C I g L z 4 8 L 1 N 0 Y W J s Z U V u d H J p Z X M + P C 9 J d G V t P j x J d G V t P j x J d G V t T G 9 j Y X R p b 2 4 + P E l 0 Z W 1 U e X B l P k Z v c m 1 1 b G E 8 L 0 l 0 Z W 1 U e X B l P j x J d G V t U G F 0 a D 5 T Z W N 0 a W 9 u M S 9 J d G V t c y U y M G F u Z C U y M E N v b m N l c H R z J T I w K E l u c 3 R y d W 1 l b n R z K S 9 T b 3 V y Y 2 U 8 L 0 l 0 Z W 1 Q Y X R o P j w v S X R l b U x v Y 2 F 0 a W 9 u P j x T d G F i b G V F b n R y a W V z I C 8 + P C 9 J d G V t P j x J d G V t P j x J d G V t T G 9 j Y X R p b 2 4 + P E l 0 Z W 1 U e X B l P k Z v c m 1 1 b G E 8 L 0 l 0 Z W 1 U e X B l P j x J d G V t U G F 0 a D 5 T Z W N 0 a W 9 u M S 9 J d G V t J T I w U 2 N h b G U l M j B N Y X A l M j A o S W 5 z d H J 1 b W V u d H M p P C 9 J d G V t U G F 0 a D 4 8 L 0 l 0 Z W 1 M b 2 N h d G l v b j 4 8 U 3 R h Y m x l R W 5 0 c m l l c z 4 8 R W 5 0 c n k g V H l w Z T 0 i S X N Q c m l 2 Y X R l I i B W Y W x 1 Z T 0 i b D A i I C 8 + P E V u d H J 5 I F R 5 c G U 9 I l F 1 Z X J 5 S U Q i I F Z h b H V l P S J z Z D M w O G I 1 O T k t O G F l M y 0 0 Y T E y L T g 0 Y m U t Z G F l M T A z N m R h N D U w I i A v P j x F b n R y e S B U e X B l P S J G a W x s R W 5 h Y m x l Z C I g V m F s d W U 9 I m w x I i A v P j x F b n R y e S B U e X B l P S J G a W x s T 2 J q Z W N 0 V H l w Z S I g V m F s d W U 9 I n N U Y W J s Z S I g L z 4 8 R W 5 0 c n k g V H l w Z T 0 i R m l s b F R v R G F 0 Y U 1 v Z G V s R W 5 h Y m x l Z C I g V m F s d W U 9 I m w w I i A v P j x F b n R y e S B U e X B l P S J S Z X N 1 b H R U e X B l I i B W Y W x 1 Z T 0 i c 1 R h Y m x l I i A v P j x F b n R y e S B U e X B l P S J O Y W 1 l V X B k Y X R l Z E F m d G V y R m l s b C I g V m F s d W U 9 I m w w I i A v P j x F b n R y e S B U e X B l P S J O Y X Z p Z 2 F 0 a W 9 u U 3 R l c E 5 h b W U i I F Z h b H V l P S J z T m F 2 a W d h d G l v b i I g L z 4 8 R W 5 0 c n k g V H l w Z T 0 i U m V j b 3 Z l c n l U Y X J n Z X R T a G V l d C I g V m F s d W U 9 I n N J d G V t U 2 N h b G V N Y X A i I C 8 + P E V u d H J 5 I F R 5 c G U 9 I l J l Y 2 9 2 Z X J 5 V G F y Z 2 V 0 Q 2 9 s d W 1 u I i B W Y W x 1 Z T 0 i b D M i I C 8 + P E V u d H J 5 I F R 5 c G U 9 I l J l Y 2 9 2 Z X J 5 V G F y Z 2 V 0 U m 9 3 I i B W Y W x 1 Z T 0 i b D E i I C 8 + P E V u d H J 5 I F R 5 c G U 9 I k Z p b G x U Y X J n Z X Q i I F Z h b H V l P S J z S X R l b V 9 T Y 2 F s Z V 9 N Y X B f X 0 l u c 3 R y d W 1 l b n R z I i A v P j x F b n R y e S B U e X B l P S J G a W x s Z W R D b 2 1 w b G V 0 Z V J l c 3 V s d F R v V 2 9 y a 3 N o Z W V 0 I i B W Y W x 1 Z T 0 i b D E i I C 8 + P E V u d H J 5 I F R 5 c G U 9 I k Z p b G x D b 2 x 1 b W 5 O Y W 1 l c y I g V m F s d W U 9 I n N b J n F 1 b 3 Q 7 S X R l b U N v b n R l b n R J R C Z x d W 9 0 O y w m c X V v d D t T Y 2 F s Z U 5 h b W U m c X V v d D t d I i A v P j x F b n R y e S B U e X B l P S J G a W x s Q 2 9 s d W 1 u V H l w Z X M i I F Z h b H V l P S J z Q W d Z P S I g L z 4 8 R W 5 0 c n k g V H l w Z T 0 i R m l s b E x h c 3 R V c G R h d G V k I i B W Y W x 1 Z T 0 i Z D I w M j Q t M D Q t M j J U M D M 6 M D M 6 M D E u O T c 2 N j g 0 N F o i I C 8 + P E V u d H J 5 I F R 5 c G U 9 I k Z p b G x F c n J v c k N v d W 5 0 I i B W Y W x 1 Z T 0 i b D A i I C 8 + P E V u d H J 5 I F R 5 c G U 9 I k Z p b G x T d G F 0 d X M i I F Z h b H V l P S J z Q 2 9 t c G x l d G U i I C 8 + P E V u d H J 5 I F R 5 c G U 9 I k J 1 Z m Z l c k 5 l e H R S Z W Z y Z X N o I i B W Y W x 1 Z T 0 i b D E i I C 8 + P E V u d H J 5 I F R 5 c G U 9 I k Z p b G x F c n J v c k N v Z G U i I F Z h b H V l P S J z V W 5 r b m 9 3 b i I g L z 4 8 R W 5 0 c n k g V H l w Z T 0 i R m l s b E N v d W 5 0 I i B W Y W x 1 Z T 0 i b D E 3 M S I g L z 4 8 R W 5 0 c n k g V H l w Z T 0 i U m V s Y X R p b 2 5 z a G l w S W 5 m b 0 N v b n R h a W 5 l c i I g V m F s d W U 9 I n N 7 J n F 1 b 3 Q 7 Y 2 9 s d W 1 u Q 2 9 1 b n Q m c X V v d D s 6 M i w m c X V v d D t r Z X l D b 2 x 1 b W 5 O Y W 1 l c y Z x d W 9 0 O z p b X S w m c X V v d D t x d W V y e V J l b G F 0 a W 9 u c 2 h p c H M m c X V v d D s 6 W 1 0 s J n F 1 b 3 Q 7 Y 2 9 s d W 1 u S W R l b n R p d G l l c y Z x d W 9 0 O z p b J n F 1 b 3 Q 7 U 2 V y d m V y L k R h d G F i Y X N l X F w v M i 9 G a W x l L 2 M 6 X F x c X H V z Z X J z X F x c X G J y d W N l Y 2 h v c n B p d G F c X F x c Y m 9 4 X F x c X G J y d W N l X F x c X H B y a X Z h d G U g c 2 F u Z G J v e F x c X F x y Y 2 F k c 3 N j b 3 J p b m d i Y W N r Z W 5 k b W F z d G V y L m F j Y 2 R i L y 9 T Q 0 9 S R S B J d G V t U 2 N h b G V N Y X A u e 0 l 0 Z W 1 D b 2 5 0 Z W 5 0 S U Q s M H 0 m c X V v d D s s J n F 1 b 3 Q 7 U 2 V y d m V y L k R h d G F i Y X N l X F w v M i 9 G a W x l L 2 M 6 X F x c X H V z Z X J z X F x c X G J y d W N l Y 2 h v c n B p d G F c X F x c Y m 9 4 X F x c X G J y d W N l X F x c X H B y a X Z h d G U g c 2 F u Z G J v e F x c X F x y Y 2 F k c 3 N j b 3 J p b m d i Y W N r Z W 5 k b W F z d G V y L m F j Y 2 R i L y 9 T Q 0 9 S R S B J d G V t U 2 N h b G V N Y X A u e 1 N j Y W x l T m F t Z S w x f S Z x d W 9 0 O 1 0 s J n F 1 b 3 Q 7 Q 2 9 s d W 1 u Q 2 9 1 b n Q m c X V v d D s 6 M i w m c X V v d D t L Z X l D b 2 x 1 b W 5 O Y W 1 l c y Z x d W 9 0 O z p b X S w m c X V v d D t D b 2 x 1 b W 5 J Z G V u d G l 0 a W V z J n F 1 b 3 Q 7 O l s m c X V v d D t T Z X J 2 Z X I u R G F 0 Y W J h c 2 V c X C 8 y L 0 Z p b G U v Y z p c X F x c d X N l c n N c X F x c Y n J 1 Y 2 V j a G 9 y c G l 0 Y V x c X F x i b 3 h c X F x c Y n J 1 Y 2 V c X F x c c H J p d m F 0 Z S B z Y W 5 k Y m 9 4 X F x c X H J j Y W R z c 2 N v c m l u Z 2 J h Y 2 t l b m R t Y X N 0 Z X I u Y W N j Z G I v L 1 N D T 1 J F I E l 0 Z W 1 T Y 2 F s Z U 1 h c C 5 7 S X R l b U N v b n R l b n R J R C w w f S Z x d W 9 0 O y w m c X V v d D t T Z X J 2 Z X I u R G F 0 Y W J h c 2 V c X C 8 y L 0 Z p b G U v Y z p c X F x c d X N l c n N c X F x c Y n J 1 Y 2 V j a G 9 y c G l 0 Y V x c X F x i b 3 h c X F x c Y n J 1 Y 2 V c X F x c c H J p d m F 0 Z S B z Y W 5 k Y m 9 4 X F x c X H J j Y W R z c 2 N v c m l u Z 2 J h Y 2 t l b m R t Y X N 0 Z X I u Y W N j Z G I v L 1 N D T 1 J F I E l 0 Z W 1 T Y 2 F s Z U 1 h c C 5 7 U 2 N h b G V O Y W 1 l L D F 9 J n F 1 b 3 Q 7 X S w m c X V v d D t S Z W x h d G l v b n N o a X B J b m Z v J n F 1 b 3 Q 7 O l t d f S I g L z 4 8 R W 5 0 c n k g V H l w Z T 0 i Q W R k Z W R U b 0 R h d G F N b 2 R l b C I g V m F s d W U 9 I m w w I i A v P j w v U 3 R h Y m x l R W 5 0 c m l l c z 4 8 L 0 l 0 Z W 0 + P E l 0 Z W 0 + P E l 0 Z W 1 M b 2 N h d G l v b j 4 8 S X R l b V R 5 c G U + R m 9 y b X V s Y T w v S X R l b V R 5 c G U + P E l 0 Z W 1 Q Y X R o P l N l Y 3 R p b 2 4 x L 0 l 0 Z W 0 l M j B T Y 2 F s Z S U y M E 1 h c C U y M C h J b n N 0 c n V t Z W 5 0 c y k v U 2 9 1 c m N l P C 9 J d G V t U G F 0 a D 4 8 L 0 l 0 Z W 1 M b 2 N h d G l v b j 4 8 U 3 R h Y m x l R W 5 0 c m l l c y A v P j w v S X R l b T 4 8 S X R l b T 4 8 S X R l b U x v Y 2 F 0 a W 9 u P j x J d G V t V H l w Z T 5 G b 3 J t d W x h P C 9 J d G V t V H l w Z T 4 8 S X R l b V B h d G g + U 2 V j d G l v b j E v S X R l b S U y M F N j Y W x l J T I w T W F w J T I w K E l u c 3 R y d W 1 l b n R z K S 9 f U 0 N P U k U l M j B J d G V t U 2 N h b G V N Y X A 8 L 0 l 0 Z W 1 Q Y X R o P j w v S X R l b U x v Y 2 F 0 a W 9 u P j x T d G F i b G V F b n R y a W V z I C 8 + P C 9 J d G V t P j x J d G V t P j x J d G V t T G 9 j Y X R p b 2 4 + P E l 0 Z W 1 U e X B l P k Z v c m 1 1 b G E 8 L 0 l 0 Z W 1 U e X B l P j x J d G V t U G F 0 a D 5 T Z W N 0 a W 9 u M S 9 B c H B s a W N h d G l v b i U y M F Z l c n N p b 2 5 z P C 9 J d G V t U G F 0 a D 4 8 L 0 l 0 Z W 1 M b 2 N h d G l v b j 4 8 U 3 R h Y m x l R W 5 0 c m l l c z 4 8 R W 5 0 c n k g V H l w Z T 0 i S X N Q c m l 2 Y X R l I i B W Y W x 1 Z T 0 i b D A i I C 8 + P E V u d H J 5 I F R 5 c G U 9 I l F 1 Z X J 5 S U Q i I F Z h b H V l P S J z N 2 J k M G J m M 2 Y t O T c z N C 0 0 Z G M 3 L T l k Z D E t Y W U z M j M 0 Y j M 5 N T M w I i A v P j x F b n R y e S B U e X B l P S J G a W x s R W 5 h Y m x l Z C I g V m F s d W U 9 I m w x I i A v P j x F b n R y e S B U e X B l P S J G a W x s T 2 J q Z W N 0 V H l w Z S I g V m F s d W U 9 I n N U Y W J s Z S I g L z 4 8 R W 5 0 c n k g V H l w Z T 0 i R m l s b F R v R G F 0 Y U 1 v Z G V s R W 5 h Y m x l Z C I g V m F s d W U 9 I m w w I i A v P j x F b n R y e S B U e X B l P S J C d W Z m Z X J O Z X h 0 U m V m c m V z a C I g V m F s d W U 9 I m w x I i A v P j x F b n R y e S B U e X B l P S J S Z X N 1 b H R U e X B l I i B W Y W x 1 Z T 0 i c 1 R h Y m x l I i A v P j x F b n R y e S B U e X B l P S J O Y W 1 l V X B k Y X R l Z E F m d G V y R m l s b C I g V m F s d W U 9 I m w w I i A v P j x F b n R y e S B U e X B l P S J O Y X Z p Z 2 F 0 a W 9 u U 3 R l c E 5 h b W U i I F Z h b H V l P S J z T m F 2 a W d h d G l v b i I g L z 4 8 R W 5 0 c n k g V H l w Z T 0 i U m V j b 3 Z l c n l U Y X J n Z X R T a G V l d C I g V m F s d W U 9 I n N E Z W Z h d W x 0 c y I g L z 4 8 R W 5 0 c n k g V H l w Z T 0 i U m V j b 3 Z l c n l U Y X J n Z X R D b 2 x 1 b W 4 i I F Z h b H V l P S J s N C I g L z 4 8 R W 5 0 c n k g V H l w Z T 0 i U m V j b 3 Z l c n l U Y X J n Z X R S b 3 c i I F Z h b H V l P S J s M S I g L z 4 8 R W 5 0 c n k g V H l w Z T 0 i R m l s b F R h c m d l d C I g V m F s d W U 9 I n N B c H B s a W N h d G l v b l 9 W Z X J z a W 9 u c y I g L z 4 8 R W 5 0 c n k g V H l w Z T 0 i R m l s b G V k Q 2 9 t c G x l d G V S Z X N 1 b H R U b 1 d v c m t z a G V l d C I g V m F s d W U 9 I m w x I i A v P j x F b n R y e S B U e X B l P S J G a W x s R X J y b 3 J D b 3 V u d C I g V m F s d W U 9 I m w w I i A v P j x F b n R y e S B U e X B l P S J G a W x s R X J y b 3 J D b 2 R l I i B W Y W x 1 Z T 0 i c 1 V u a 2 5 v d 2 4 i I C 8 + P E V u d H J 5 I F R 5 c G U 9 I k Z p b G x M Y X N 0 V X B k Y X R l Z C I g V m F s d W U 9 I m Q y M D I 0 L T A 0 L T I z V D A y O j A 1 O j Q 0 L j Q w O D A 2 N D R a I i A v P j x F b n R y e S B U e X B l P S J G a W x s Q 2 9 s d W 1 u V H l w Z X M i I F Z h b H V l P S J z Q W d Z R 0 J 3 P T 0 i I C 8 + P E V u d H J 5 I F R 5 c G U 9 I k Z p b G x D b 3 V u d C I g V m F s d W U 9 I m w 2 I i A v P j x F b n R y e S B U e X B l P S J G a W x s Q 2 9 s d W 1 u T m F t Z X M i I F Z h b H V l P S J z W y Z x d W 9 0 O 0 l E J n F 1 b 3 Q 7 L C Z x d W 9 0 O 0 J h Y 2 t l b m R W Z X J z a W 9 u J n F 1 b 3 Q 7 L C Z x d W 9 0 O 0 Z y b 2 5 0 Z W 5 k V m V y c 2 l v b i Z x d W 9 0 O y w m c X V v d D t S Z W x l Y X N l R G F 0 Z S Z x d W 9 0 O 1 0 i I C 8 + P E V u d H J 5 I F R 5 c G U 9 I k F k Z G V k V G 9 E Y X R h T W 9 k Z W w i I F Z h b H V l P S J s M C I g L z 4 8 R W 5 0 c n k g V H l w Z T 0 i R m l s b F N 0 Y X R 1 c y I g V m F s d W U 9 I n N D b 2 1 w b G V 0 Z S I g L z 4 8 R W 5 0 c n k g V H l w Z T 0 i U m V s Y X R p b 2 5 z a G l w S W 5 m b 0 N v b n R h a W 5 l c i I g V m F s d W U 9 I n N 7 J n F 1 b 3 Q 7 Y 2 9 s d W 1 u Q 2 9 1 b n Q m c X V v d D s 6 N C w m c X V v d D t r Z X l D b 2 x 1 b W 5 O Y W 1 l c y Z x d W 9 0 O z p b J n F 1 b 3 Q 7 S U Q m c X V v d D t d L C Z x d W 9 0 O 3 F 1 Z X J 5 U m V s Y X R p b 2 5 z a G l w c y Z x d W 9 0 O z p b X S w m c X V v d D t j b 2 x 1 b W 5 J Z G V u d G l 0 a W V z J n F 1 b 3 Q 7 O l s m c X V v d D t T Z X J 2 Z X I u R G F 0 Y W J h c 2 V c X C 8 y L 0 Z p b G U v Y z p c X F x c d X N l c n N c X F x c Y n J 1 Y 2 V j a G 9 y c G l 0 Y V x c X F x i b 3 h c X F x c Y n J 1 Y 2 V c X F x c c H J p d m F 0 Z S B z Y W 5 k Y m 9 4 X F x c X H J j Y W R z c 2 N v c m l u Z 2 J h Y 2 t l b m R t Y X N 0 Z X I u Y W N j Z G I v L 0 F Q U C B W Z X J z a W 9 u c y 5 7 S U Q s M H 0 m c X V v d D s s J n F 1 b 3 Q 7 U 2 V y d m V y L k R h d G F i Y X N l X F w v M i 9 G a W x l L 2 M 6 X F x c X H V z Z X J z X F x c X G J y d W N l Y 2 h v c n B p d G F c X F x c Y m 9 4 X F x c X G J y d W N l X F x c X H B y a X Z h d G U g c 2 F u Z G J v e F x c X F x y Y 2 F k c 3 N j b 3 J p b m d i Y W N r Z W 5 k b W F z d G V y L m F j Y 2 R i L y 9 B U F A g V m V y c 2 l v b n M u e 0 J h Y 2 t l b m R W Z X J z a W 9 u L D F 9 J n F 1 b 3 Q 7 L C Z x d W 9 0 O 1 N l c n Z l c i 5 E Y X R h Y m F z Z V x c L z I v R m l s Z S 9 j O l x c X F x 1 c 2 V y c 1 x c X F x i c n V j Z W N o b 3 J w a X R h X F x c X G J v e F x c X F x i c n V j Z V x c X F x w c m l 2 Y X R l I H N h b m R i b 3 h c X F x c c m N h Z H N z Y 2 9 y a W 5 n Y m F j a 2 V u Z G 1 h c 3 R l c i 5 h Y 2 N k Y i 8 v Q V B Q I F Z l c n N p b 2 5 z L n t G c m 9 u d G V u Z F Z l c n N p b 2 4 s M n 0 m c X V v d D s s J n F 1 b 3 Q 7 U 2 V y d m V y L k R h d G F i Y X N l X F w v M i 9 G a W x l L 2 M 6 X F x c X H V z Z X J z X F x c X G J y d W N l Y 2 h v c n B p d G F c X F x c Y m 9 4 X F x c X G J y d W N l X F x c X H B y a X Z h d G U g c 2 F u Z G J v e F x c X F x y Y 2 F k c 3 N j b 3 J p b m d i Y W N r Z W 5 k b W F z d G V y L m F j Y 2 R i L y 9 B U F A g V m V y c 2 l v b n M u e 1 J l b G V h c 2 V E Y X R l L D N 9 J n F 1 b 3 Q 7 X S w m c X V v d D t D b 2 x 1 b W 5 D b 3 V u d C Z x d W 9 0 O z o 0 L C Z x d W 9 0 O 0 t l e U N v b H V t b k 5 h b W V z J n F 1 b 3 Q 7 O l s m c X V v d D t J R C Z x d W 9 0 O 1 0 s J n F 1 b 3 Q 7 Q 2 9 s d W 1 u S W R l b n R p d G l l c y Z x d W 9 0 O z p b J n F 1 b 3 Q 7 U 2 V y d m V y L k R h d G F i Y X N l X F w v M i 9 G a W x l L 2 M 6 X F x c X H V z Z X J z X F x c X G J y d W N l Y 2 h v c n B p d G F c X F x c Y m 9 4 X F x c X G J y d W N l X F x c X H B y a X Z h d G U g c 2 F u Z G J v e F x c X F x y Y 2 F k c 3 N j b 3 J p b m d i Y W N r Z W 5 k b W F z d G V y L m F j Y 2 R i L y 9 B U F A g V m V y c 2 l v b n M u e 0 l E L D B 9 J n F 1 b 3 Q 7 L C Z x d W 9 0 O 1 N l c n Z l c i 5 E Y X R h Y m F z Z V x c L z I v R m l s Z S 9 j O l x c X F x 1 c 2 V y c 1 x c X F x i c n V j Z W N o b 3 J w a X R h X F x c X G J v e F x c X F x i c n V j Z V x c X F x w c m l 2 Y X R l I H N h b m R i b 3 h c X F x c c m N h Z H N z Y 2 9 y a W 5 n Y m F j a 2 V u Z G 1 h c 3 R l c i 5 h Y 2 N k Y i 8 v Q V B Q I F Z l c n N p b 2 5 z L n t C Y W N r Z W 5 k V m V y c 2 l v b i w x f S Z x d W 9 0 O y w m c X V v d D t T Z X J 2 Z X I u R G F 0 Y W J h c 2 V c X C 8 y L 0 Z p b G U v Y z p c X F x c d X N l c n N c X F x c Y n J 1 Y 2 V j a G 9 y c G l 0 Y V x c X F x i b 3 h c X F x c Y n J 1 Y 2 V c X F x c c H J p d m F 0 Z S B z Y W 5 k Y m 9 4 X F x c X H J j Y W R z c 2 N v c m l u Z 2 J h Y 2 t l b m R t Y X N 0 Z X I u Y W N j Z G I v L 0 F Q U C B W Z X J z a W 9 u c y 5 7 R n J v b n R l b m R W Z X J z a W 9 u L D J 9 J n F 1 b 3 Q 7 L C Z x d W 9 0 O 1 N l c n Z l c i 5 E Y X R h Y m F z Z V x c L z I v R m l s Z S 9 j O l x c X F x 1 c 2 V y c 1 x c X F x i c n V j Z W N o b 3 J w a X R h X F x c X G J v e F x c X F x i c n V j Z V x c X F x w c m l 2 Y X R l I H N h b m R i b 3 h c X F x c c m N h Z H N z Y 2 9 y a W 5 n Y m F j a 2 V u Z G 1 h c 3 R l c i 5 h Y 2 N k Y i 8 v Q V B Q I F Z l c n N p b 2 5 z L n t S Z W x l Y X N l R G F 0 Z S w z f S Z x d W 9 0 O 1 0 s J n F 1 b 3 Q 7 U m V s Y X R p b 2 5 z a G l w S W 5 m b y Z x d W 9 0 O z p b X X 0 i I C 8 + P C 9 T d G F i b G V F b n R y a W V z P j w v S X R l b T 4 8 S X R l b T 4 8 S X R l b U x v Y 2 F 0 a W 9 u P j x J d G V t V H l w Z T 5 G b 3 J t d W x h P C 9 J d G V t V H l w Z T 4 8 S X R l b V B h d G g + U 2 V j d G l v b j E v Q X B w b G l j Y X R p b 2 4 l M j B W Z X J z a W 9 u c y 9 T b 3 V y Y 2 U 8 L 0 l 0 Z W 1 Q Y X R o P j w v S X R l b U x v Y 2 F 0 a W 9 u P j x T d G F i b G V F b n R y a W V z I C 8 + P C 9 J d G V t P j x J d G V t P j x J d G V t T G 9 j Y X R p b 2 4 + P E l 0 Z W 1 U e X B l P k Z v c m 1 1 b G E 8 L 0 l 0 Z W 1 U e X B l P j x J d G V t U G F 0 a D 5 T Z W N 0 a W 9 u M S 9 B c H B s a W N h d G l v b i U y M F Z l c n N p b 2 5 z L 1 9 B U F A l M j B W Z X J z a W 9 u c z w v S X R l b V B h d G g + P C 9 J d G V t T G 9 j Y X R p b 2 4 + P F N 0 Y W J s Z U V u d H J p Z X M g L z 4 8 L 0 l 0 Z W 0 + P E l 0 Z W 0 + P E l 0 Z W 1 M b 2 N h d G l v b j 4 8 S X R l b V R 5 c G U + R m 9 y b X V s Y T w v S X R l b V R 5 c G U + P E l 0 Z W 1 Q Y X R o P l N l Y 3 R p b 2 4 x L 0 F w c G x p Y 2 F 0 a W 9 u J T I w V m V y c 2 l v b n M v U 2 9 y d G V k J T I w U m 9 3 c z w v S X R l b V B h d G g + P C 9 J d G V t T G 9 j Y X R p b 2 4 + P F N 0 Y W J s Z U V u d H J p Z X M g L z 4 8 L 0 l 0 Z W 0 + P E l 0 Z W 0 + P E l 0 Z W 1 M b 2 N h d G l v b j 4 8 S X R l b V R 5 c G U + R m 9 y b X V s Y T w v S X R l b V R 5 c G U + P E l 0 Z W 1 Q Y X R o P l N l Y 3 R p b 2 4 x L 0 R l Z m F 1 b H Q l M j B E Y X R h J T I w U 2 9 1 c m N l c y U y M C h G a W 5 k a W 5 n c y k 8 L 0 l 0 Z W 1 Q Y X R o P j w v S X R l b U x v Y 2 F 0 a W 9 u P j x T d G F i b G V F b n R y a W V z P j x F b n R y e S B U e X B l P S J J c 1 B y a X Z h d G U i I F Z h b H V l P S J s M C I g L z 4 8 R W 5 0 c n k g V H l w Z T 0 i U X V l c n l J R C I g V m F s d W U 9 I n M w Z j R i M W U x Z i 0 z N z g 5 L T R j N z g t Y W R j O S 0 2 N D R j N T V i Y 2 Z i Z D Y i I C 8 + P E V u d H J 5 I F R 5 c G U 9 I k Z p b G x F b m F i b G V k I i B W Y W x 1 Z T 0 i b D E i I C 8 + P E V u d H J 5 I F R 5 c G U 9 I k Z p b G x P Y m p l Y 3 R U e X B l I i B W Y W x 1 Z T 0 i c 1 R h Y m x l I i A v P j x F b n R y e S B U e X B l P S J G a W x s V G 9 E Y X R h T W 9 k Z W x F b m F i b G V k I i B W Y W x 1 Z T 0 i b D A i I C 8 + P E V u d H J 5 I F R 5 c G U 9 I l J l c 3 V s d F R 5 c G U i I F Z h b H V l P S J z V G F i b G U i I C 8 + P E V u d H J 5 I F R 5 c G U 9 I k 5 h b W V V c G R h d G V k Q W Z 0 Z X J G a W x s I i B W Y W x 1 Z T 0 i b D A i I C 8 + P E V u d H J 5 I F R 5 c G U 9 I k 5 h d m l n Y X R p b 2 5 T d G V w T m F t Z S I g V m F s d W U 9 I n N O Y X Z p Z 2 F 0 a W 9 u I i A v P j x F b n R y e S B U e X B l P S J S Z W N v d m V y e V R h c m d l d F N o Z W V 0 I i B W Y W x 1 Z T 0 i c 0 R l Z m F 1 b H R z I i A v P j x F b n R y e S B U e X B l P S J S Z W N v d m V y e V R h c m d l d E N v b H V t b i I g V m F s d W U 9 I m w x I i A v P j x F b n R y e S B U e X B l P S J S Z W N v d m V y e V R h c m d l d F J v d y I g V m F s d W U 9 I m w x I i A v P j x F b n R y e S B U e X B l P S J G a W x s V G F y Z 2 V 0 I i B W Y W x 1 Z T 0 i c 0 R l Z m F 1 b H R f R G F 0 Y V 9 T b 3 V y Y 2 V z X 1 9 G a W 5 k a W 5 n c y I g L z 4 8 R W 5 0 c n k g V H l w Z T 0 i R m l s b G V k Q 2 9 t c G x l d G V S Z X N 1 b H R U b 1 d v c m t z a G V l d C I g V m F s d W U 9 I m w x I i A v P j x F b n R y e S B U e X B l P S J G a W x s Q 2 9 s d W 1 u V H l w Z X M i I F Z h b H V l P S J z Q m d Z P S I g L z 4 8 R W 5 0 c n k g V H l w Z T 0 i R m l s b E x h c 3 R V c G R h d G V k I i B W Y W x 1 Z T 0 i Z D I w M j Q t M D Q t M j J U M D M 6 M D M 6 M D U u M D I 1 M z M z M 1 o i I C 8 + P E V u d H J 5 I F R 5 c G U 9 I k Z p b G x F c n J v c k N v d W 5 0 I i B W Y W x 1 Z T 0 i b D A i I C 8 + P E V u d H J 5 I F R 5 c G U 9 I k J 1 Z m Z l c k 5 l e H R S Z W Z y Z X N o I i B W Y W x 1 Z T 0 i b D E i I C 8 + P E V u d H J 5 I F R 5 c G U 9 I k Z p b G x D b 2 x 1 b W 5 O Y W 1 l c y I g V m F s d W U 9 I n N b J n F 1 b 3 Q 7 R m 9 y b S Z x d W 9 0 O y w m c X V v d D t D b 2 h v c n R O b 3 J t U 2 V 0 J n F 1 b 3 Q 7 X S I g L z 4 8 R W 5 0 c n k g V H l w Z T 0 i R m l s b E V y c m 9 y Q 2 9 k Z S I g V m F s d W U 9 I n N V b m t u b 3 d u I i A v P j x F b n R y e S B U e X B l P S J G a W x s Q 2 9 1 b n Q i I F Z h b H V l P S J s N C I g L z 4 8 R W 5 0 c n k g V H l w Z T 0 i R m l s b F N 0 Y X R 1 c y I g V m F s d W U 9 I n N D b 2 1 w b G V 0 Z S I g L z 4 8 R W 5 0 c n k g V H l w Z T 0 i U m V s Y X R p b 2 5 z a G l w S W 5 m b 0 N v b n R h a W 5 l c i I g V m F s d W U 9 I n N 7 J n F 1 b 3 Q 7 Y 2 9 s d W 1 u Q 2 9 1 b n Q m c X V v d D s 6 M i w m c X V v d D t r Z X l D b 2 x 1 b W 5 O Y W 1 l c y Z x d W 9 0 O z p b X S w m c X V v d D t x d W V y e V J l b G F 0 a W 9 u c 2 h p c H M m c X V v d D s 6 W 1 0 s J n F 1 b 3 Q 7 Y 2 9 s d W 1 u S W R l b n R p d G l l c y Z x d W 9 0 O z p b J n F 1 b 3 Q 7 U 2 V y d m V y L k R h d G F i Y X N l X F w v M i 9 G a W x l L 2 M 6 X F x c X H V z Z X J z X F x c X G J y d W N l Y 2 h v c n B p d G F c X F x c Y m 9 4 X F x c X G J y d W N l X F x c X H B y a X Z h d G U g c 2 F u Z G J v e F x c X F x y Y 2 F k c 3 N j b 3 J p b m d i Y W N r Z W 5 k b W F z d G V y L m F j Y 2 R i L y 9 O b 3 J t c y A w N S B E Z W Z h d W x 0 I E R h d G E g U 2 9 1 c m N l c y 5 7 R m 9 y b S w w f S Z x d W 9 0 O y w m c X V v d D t T Z X J 2 Z X I u R G F 0 Y W J h c 2 V c X C 8 y L 0 Z p b G U v Y z p c X F x c d X N l c n N c X F x c Y n J 1 Y 2 V j a G 9 y c G l 0 Y V x c X F x i b 3 h c X F x c Y n J 1 Y 2 V c X F x c c H J p d m F 0 Z S B z Y W 5 k Y m 9 4 X F x c X H J j Y W R z c 2 N v c m l u Z 2 J h Y 2 t l b m R t Y X N 0 Z X I u Y W N j Z G I v L 0 5 v c m 1 z I D A 1 I E R l Z m F 1 b H Q g R G F 0 Y S B T b 3 V y Y 2 V z L n t D b 2 h v c n R O b 3 J t U 2 V 0 L D F 9 J n F 1 b 3 Q 7 X S w m c X V v d D t D b 2 x 1 b W 5 D b 3 V u d C Z x d W 9 0 O z o y L C Z x d W 9 0 O 0 t l e U N v b H V t b k 5 h b W V z J n F 1 b 3 Q 7 O l t d L C Z x d W 9 0 O 0 N v b H V t b k l k Z W 5 0 a X R p Z X M m c X V v d D s 6 W y Z x d W 9 0 O 1 N l c n Z l c i 5 E Y X R h Y m F z Z V x c L z I v R m l s Z S 9 j O l x c X F x 1 c 2 V y c 1 x c X F x i c n V j Z W N o b 3 J w a X R h X F x c X G J v e F x c X F x i c n V j Z V x c X F x w c m l 2 Y X R l I H N h b m R i b 3 h c X F x c c m N h Z H N z Y 2 9 y a W 5 n Y m F j a 2 V u Z G 1 h c 3 R l c i 5 h Y 2 N k Y i 8 v T m 9 y b X M g M D U g R G V m Y X V s d C B E Y X R h I F N v d X J j Z X M u e 0 Z v c m 0 s M H 0 m c X V v d D s s J n F 1 b 3 Q 7 U 2 V y d m V y L k R h d G F i Y X N l X F w v M i 9 G a W x l L 2 M 6 X F x c X H V z Z X J z X F x c X G J y d W N l Y 2 h v c n B p d G F c X F x c Y m 9 4 X F x c X G J y d W N l X F x c X H B y a X Z h d G U g c 2 F u Z G J v e F x c X F x y Y 2 F k c 3 N j b 3 J p b m d i Y W N r Z W 5 k b W F z d G V y L m F j Y 2 R i L y 9 O b 3 J t c y A w N S B E Z W Z h d W x 0 I E R h d G E g U 2 9 1 c m N l c y 5 7 Q 2 9 o b 3 J 0 T m 9 y b V N l d C w x f S Z x d W 9 0 O 1 0 s J n F 1 b 3 Q 7 U m V s Y X R p b 2 5 z a G l w S W 5 m b y Z x d W 9 0 O z p b X X 0 i I C 8 + P E V u d H J 5 I F R 5 c G U 9 I k F k Z G V k V G 9 E Y X R h T W 9 k Z W w i I F Z h b H V l P S J s M C I g L z 4 8 L 1 N 0 Y W J s Z U V u d H J p Z X M + P C 9 J d G V t P j x J d G V t P j x J d G V t T G 9 j Y X R p b 2 4 + P E l 0 Z W 1 U e X B l P k Z v c m 1 1 b G E 8 L 0 l 0 Z W 1 U e X B l P j x J d G V t U G F 0 a D 5 T Z W N 0 a W 9 u M S 9 E Z W Z h d W x 0 J T I w R G F 0 Y S U y M F N v d X J j Z X M l M j A o R m l u Z G l u Z 3 M p L 1 N v d X J j Z T w v S X R l b V B h d G g + P C 9 J d G V t T G 9 j Y X R p b 2 4 + P F N 0 Y W J s Z U V u d H J p Z X M g L z 4 8 L 0 l 0 Z W 0 + P E l 0 Z W 0 + P E l 0 Z W 1 M b 2 N h d G l v b j 4 8 S X R l b V R 5 c G U + R m 9 y b X V s Y T w v S X R l b V R 5 c G U + P E l 0 Z W 1 Q Y X R o P l N l Y 3 R p b 2 4 x L 0 l 0 Z W 1 z J T I w Y W 5 k J T I w Q 2 9 u Y 2 V w d H M l M j A o S W 5 z d H J 1 b W V u d H M p L 0 N o b 2 9 z Z U F j Y 2 V z c 1 F y e T w v S X R l b V B h d G g + P C 9 J d G V t T G 9 j Y X R p b 2 4 + P F N 0 Y W J s Z U V u d H J p Z X M g L z 4 8 L 0 l 0 Z W 0 + P E l 0 Z W 0 + P E l 0 Z W 1 M b 2 N h d G l v b j 4 8 S X R l b V R 5 c G U + R m 9 y b X V s Y T w v S X R l b V R 5 c G U + P E l 0 Z W 1 Q Y X R o P l N l Y 3 R p b 2 4 x L 0 l 0 Z W 1 z J T I w Y W 5 k J T I w Q 2 9 u Y 2 V w d H M l M j A o S W 5 z d H J 1 b W V u d H M p L 1 N v c n R l Z F J v d 3 M 8 L 0 l 0 Z W 1 Q Y X R o P j w v S X R l b U x v Y 2 F 0 a W 9 u P j x T d G F i b G V F b n R y a W V z I C 8 + P C 9 J d G V t P j x J d G V t P j x J d G V t T G 9 j Y X R p b 2 4 + P E l 0 Z W 1 U e X B l P k Z v c m 1 1 b G E 8 L 0 l 0 Z W 1 U e X B l P j x J d G V t U G F 0 a D 5 T Z W N 0 a W 9 u M S 9 E Z W Z h d W x 0 J T I w R G F 0 Y S U y M F N v d X J j Z X M l M j A o R m l u Z G l u Z 3 M p L 0 N o b 2 9 z Z U F j Y 2 V z c 1 F y e T w v S X R l b V B h d G g + P C 9 J d G V t T G 9 j Y X R p b 2 4 + P F N 0 Y W J s Z U V u d H J p Z X M g L z 4 8 L 0 l 0 Z W 0 + P E l 0 Z W 0 + P E l 0 Z W 1 M b 2 N h d G l v b j 4 8 S X R l b V R 5 c G U + R m 9 y b X V s Y T w v S X R l b V R 5 c G U + P E l 0 Z W 1 Q Y X R o P l N l Y 3 R p b 2 4 x L 0 d l b m R l c k l u V 2 9 y a 2 l u Z 0 5 v c m 1 T Z X Q l M j A o R m l u Z G l u Z 3 M p P C 9 J d G V t U G F 0 a D 4 8 L 0 l 0 Z W 1 M b 2 N h d G l v b j 4 8 U 3 R h Y m x l R W 5 0 c m l l c z 4 8 R W 5 0 c n k g V H l w Z T 0 i S X N Q c m l 2 Y X R l I i B W Y W x 1 Z T 0 i b D A i I C 8 + P E V u d H J 5 I F R 5 c G U 9 I l F 1 Z X J 5 S U Q i I F Z h b H V l P S J z Y j B k M j d h Z T U t N T A 3 M i 0 0 M W F k L T h h M z A t Y z g 5 O G V h N j Q x N z J k I i A v P j x F b n R y e S B U e X B l P S J G a W x s R W 5 h Y m x l Z C I g V m F s d W U 9 I m w x I i A v P j x F b n R y e S B U e X B l P S J C d W Z m Z X J O Z X h 0 U m V m c m V z a C I g V m F s d W U 9 I m w x I i A v P j x F b n R y e S B U e X B l P S J S Z X N 1 b H R U e X B l I i B W Y W x 1 Z T 0 i c 1 R h Y m x l I i A v P j x F b n R y e S B U e X B l P S J O Y W 1 l V X B k Y X R l Z E F m d G V y R m l s b C I g V m F s d W U 9 I m w w I i A v P j x F b n R y e S B U e X B l P S J O Y X Z p Z 2 F 0 a W 9 u U 3 R l c E 5 h b W U i I F Z h b H V l P S J z T m F 2 a W d h d G l v b i I g L z 4 8 R W 5 0 c n k g V H l w Z T 0 i R m l s b E x h c 3 R V c G R h d G V k I i B W Y W x 1 Z T 0 i Z D I w M j Q t M D Q t M j J U M D M 6 M D I 6 M j Y u N D M 3 O D I 5 M F o i I C 8 + P E V u d H J 5 I F R 5 c G U 9 I k Z p b G x T d G F 0 d X M i I F Z h b H V l P S J z Q 2 9 t c G x l d G U i I C 8 + P E V u d H J 5 I F R 5 c G U 9 I k Z p b G x l Z E N v b X B s Z X R l U m V z d W x 0 V G 9 X b 3 J r c 2 h l Z X Q i I F Z h b H V l P S J s M S I g L z 4 8 R W 5 0 c n k g V H l w Z T 0 i R m l s b F R h c m d l d C I g V m F s d W U 9 I n N H Z W 5 k Z X J J b l d v c m t p b m d O b 3 J t U 2 V 0 X 1 9 G a W 5 k a W 5 n c y I g L z 4 8 R W 5 0 c n k g V H l w Z T 0 i R m l s b E N v b H V t b l R 5 c G V z I i B W Y W x 1 Z T 0 i c 0 J n W T 0 i I C 8 + P E V u d H J 5 I F R 5 c G U 9 I k Z p b G x D b 2 x 1 b W 5 O Y W 1 l c y I g V m F s d W U 9 I n N b J n F 1 b 3 Q 7 Q 2 9 o b 3 J 0 T m 9 y b V N l d C Z x d W 9 0 O y w m c X V v d D t D b 2 h v c n R H Z W 5 k Z X I m c X V v d D t d I i A v P j x F b n R y e S B U e X B l P S J S Z W N v d m V y e V R h c m d l d F J v d y I g V m F s d W U 9 I m w 1 N i I g L z 4 8 R W 5 0 c n k g V H l w Z T 0 i U m V j b 3 Z l c n l U Y X J n Z X R D b 2 x 1 b W 4 i I F Z h b H V l P S J s M T M i I C 8 + P E V u d H J 5 I F R 5 c G U 9 I l J l Y 2 9 2 Z X J 5 V G F y Z 2 V 0 U 2 h l Z X Q i I F Z h b H V l P S J z Q W R t a W 5 T Z X R 0 a W 5 n c y I g L z 4 8 R W 5 0 c n k g V H l w Z T 0 i R m l s b F R v R G F 0 Y U 1 v Z G V s R W 5 h Y m x l Z C I g V m F s d W U 9 I m w w I i A v P j x F b n R y e S B U e X B l P S J G a W x s T 2 J q Z W N 0 V H l w Z S I g V m F s d W U 9 I n N U Y W J s Z S I g L z 4 8 R W 5 0 c n k g V H l w Z T 0 i R m l s b E V y c m 9 y Q 2 9 1 b n Q i I F Z h b H V l P S J s M C I g L z 4 8 R W 5 0 c n k g V H l w Z T 0 i R m l s b E V y c m 9 y Q 2 9 k Z S I g V m F s d W U 9 I n N V b m t u b 3 d u I i A v P j x F b n R y e S B U e X B l P S J G a W x s Q 2 9 1 b n Q i I F Z h b H V l P S J s N D k i I C 8 + P E V u d H J 5 I F R 5 c G U 9 I l J l b G F 0 a W 9 u c 2 h p c E l u Z m 9 D b 2 5 0 Y W l u Z X I i I F Z h b H V l P S J z e y Z x d W 9 0 O 2 N v b H V t b k N v d W 5 0 J n F 1 b 3 Q 7 O j I s J n F 1 b 3 Q 7 a 2 V 5 Q 2 9 s d W 1 u T m F t Z X M m c X V v d D s 6 W y Z x d W 9 0 O 0 N v a G 9 y d E 5 v c m 1 T Z X Q m c X V v d D s s J n F 1 b 3 Q 7 Q 2 9 o b 3 J 0 R 2 V u Z G V y J n F 1 b 3 Q 7 X S w m c X V v d D t x d W V y e V J l b G F 0 a W 9 u c 2 h p c H M m c X V v d D s 6 W 1 0 s J n F 1 b 3 Q 7 Y 2 9 s d W 1 u S W R l b n R p d G l l c y Z x d W 9 0 O z p b J n F 1 b 3 Q 7 U 2 V j d G l v b j E v R 2 V u Z G V y S W 5 X b 3 J r a W 5 n T m 9 y b V N l d C A o R m l u Z G l u Z 3 M p L 0 d y b 3 V w Z W R S b 3 d z L n t D b 2 h v c n R O b 3 J t U 2 V 0 L D B 9 J n F 1 b 3 Q 7 L C Z x d W 9 0 O 1 N l Y 3 R p b 2 4 x L 0 d l b m R l c k l u V 2 9 y a 2 l u Z 0 5 v c m 1 T Z X Q g K E Z p b m R p b m d z K S 9 H c m 9 1 c G V k U m 9 3 c y 5 7 Q 2 9 o b 3 J 0 R 2 V u Z G V y L D F 9 J n F 1 b 3 Q 7 X S w m c X V v d D t D b 2 x 1 b W 5 D b 3 V u d C Z x d W 9 0 O z o y L C Z x d W 9 0 O 0 t l e U N v b H V t b k 5 h b W V z J n F 1 b 3 Q 7 O l s m c X V v d D t D b 2 h v c n R O b 3 J t U 2 V 0 J n F 1 b 3 Q 7 L C Z x d W 9 0 O 0 N v a G 9 y d E d l b m R l c i Z x d W 9 0 O 1 0 s J n F 1 b 3 Q 7 Q 2 9 s d W 1 u S W R l b n R p d G l l c y Z x d W 9 0 O z p b J n F 1 b 3 Q 7 U 2 V j d G l v b j E v R 2 V u Z G V y S W 5 X b 3 J r a W 5 n T m 9 y b V N l d C A o R m l u Z G l u Z 3 M p L 0 d y b 3 V w Z W R S b 3 d z L n t D b 2 h v c n R O b 3 J t U 2 V 0 L D B 9 J n F 1 b 3 Q 7 L C Z x d W 9 0 O 1 N l Y 3 R p b 2 4 x L 0 d l b m R l c k l u V 2 9 y a 2 l u Z 0 5 v c m 1 T Z X Q g K E Z p b m R p b m d z K S 9 H c m 9 1 c G V k U m 9 3 c y 5 7 Q 2 9 o b 3 J 0 R 2 V u Z G V y L D F 9 J n F 1 b 3 Q 7 X S w m c X V v d D t S Z W x h d G l v b n N o a X B J b m Z v J n F 1 b 3 Q 7 O l t d f S I g L z 4 8 R W 5 0 c n k g V H l w Z T 0 i Q W R k Z W R U b 0 R h d G F N b 2 R l b C I g V m F s d W U 9 I m w w I i A v P j w v U 3 R h Y m x l R W 5 0 c m l l c z 4 8 L 0 l 0 Z W 0 + P E l 0 Z W 0 + P E l 0 Z W 1 M b 2 N h d G l v b j 4 8 S X R l b V R 5 c G U + R m 9 y b X V s Y T w v S X R l b V R 5 c G U + P E l 0 Z W 1 Q Y X R o P l N l Y 3 R p b 2 4 x L 0 d l b m R l c k l u V 2 9 y a 2 l u Z 0 5 v c m 1 T Z X Q l M j A o R m l u Z G l u Z 3 M p L 1 N v d X J j Z T w v S X R l b V B h d G g + P C 9 J d G V t T G 9 j Y X R p b 2 4 + P F N 0 Y W J s Z U V u d H J p Z X M g L z 4 8 L 0 l 0 Z W 0 + P E l 0 Z W 0 + P E l 0 Z W 1 M b 2 N h d G l v b j 4 8 S X R l b V R 5 c G U + R m 9 y b X V s Y T w v S X R l b V R 5 c G U + P E l 0 Z W 1 Q Y X R o P l N l Y 3 R p b 2 4 x L 0 d l b m R l c k l u V 2 9 y a 2 l u Z 0 5 v c m 1 T Z X Q l M j A o R m l u Z G l u Z 3 M p L 0 N o Y W 5 n Z W R U e X B l P C 9 J d G V t U G F 0 a D 4 8 L 0 l 0 Z W 1 M b 2 N h d G l v b j 4 8 U 3 R h Y m x l R W 5 0 c m l l c y A v P j w v S X R l b T 4 8 S X R l b T 4 8 S X R l b U x v Y 2 F 0 a W 9 u P j x J d G V t V H l w Z T 5 G b 3 J t d W x h P C 9 J d G V t V H l w Z T 4 8 S X R l b V B h d G g + U 2 V j d G l v b j E v R 2 V u Z G V y S W 5 X b 3 J r a W 5 n T m 9 y b V N l d C U y M C h G a W 5 k a W 5 n c y k v U m V t b 3 Z l Z E N v b H V t b n M 8 L 0 l 0 Z W 1 Q Y X R o P j w v S X R l b U x v Y 2 F 0 a W 9 u P j x T d G F i b G V F b n R y a W V z I C 8 + P C 9 J d G V t P j x J d G V t P j x J d G V t T G 9 j Y X R p b 2 4 + P E l 0 Z W 1 U e X B l P k Z v c m 1 1 b G E 8 L 0 l 0 Z W 1 U e X B l P j x J d G V t U G F 0 a D 5 T Z W N 0 a W 9 u M S 9 H Z W 5 k Z X J J b l d v c m t p b m d O b 3 J t U 2 V 0 J T I w K E Z p b m R p b m d z K S 9 H c m 9 1 c G V k U m 9 3 c z w v S X R l b V B h d G g + P C 9 J d G V t T G 9 j Y X R p b 2 4 + P F N 0 Y W J s Z U V u d H J p Z X M g L z 4 8 L 0 l 0 Z W 0 + P E l 0 Z W 0 + P E l 0 Z W 1 M b 2 N h d G l v b j 4 8 S X R l b V R 5 c G U + R m 9 y b X V s Y T w v S X R l b V R 5 c G U + P E l 0 Z W 1 Q Y X R o P l N l Y 3 R p b 2 4 x L 0 d l b m R l c k l u V 2 9 y a 2 l u Z 0 5 v c m 1 T Z X Q l M j A o R m l u Z G l u Z 3 M p L 1 N v c n R l Z F J v d 3 M 8 L 0 l 0 Z W 1 Q Y X R o P j w v S X R l b U x v Y 2 F 0 a W 9 u P j x T d G F i b G V F b n R y a W V z I C 8 + P C 9 J d G V t P j x J d G V t P j x J d G V t T G 9 j Y X R p b 2 4 + P E l 0 Z W 1 U e X B l P k Z v c m 1 1 b G E 8 L 0 l 0 Z W 1 U e X B l P j x J d G V t U G F 0 a D 5 T Z W N 0 a W 9 u M S 9 H Z W 5 k Z X J J b l d v c m t p b m d O b 3 J t U 2 V 0 J T I w K E Z p b m R p b m d z K S 9 S Z W 1 v d m V k Q 2 9 s d W 1 u c z E 8 L 0 l 0 Z W 1 Q Y X R o P j w v S X R l b U x v Y 2 F 0 a W 9 u P j x T d G F i b G V F b n R y a W V z I C 8 + P C 9 J d G V t P j x J d G V t P j x J d G V t T G 9 j Y X R p b 2 4 + P E l 0 Z W 1 U e X B l P k Z v c m 1 1 b G E 8 L 0 l 0 Z W 1 U e X B l P j x J d G V t U G F 0 a D 5 T Z W N 0 a W 9 u M S 9 H Z W 5 k Z X J G b 3 J T Z W x l Y 3 R p b 2 5 V S S U y M C h 1 b m R 1 c G x p Y 2 F 0 Z W Q p P C 9 J d G V t U G F 0 a D 4 8 L 0 l 0 Z W 1 M b 2 N h d G l v b j 4 8 U 3 R h Y m x l R W 5 0 c m l l c z 4 8 R W 5 0 c n k g V H l w Z T 0 i S X N Q c m l 2 Y X R l I i B W Y W x 1 Z T 0 i b D A i I C 8 + P E V u d H J 5 I F R 5 c G U 9 I k Z p b G x F b m F i b G V k I i B W Y W x 1 Z T 0 i b D E i I C 8 + P E V u d H J 5 I F R 5 c G U 9 I k Z p b G x P Y m p l Y 3 R U e X B l I i B W Y W x 1 Z T 0 i c 1 R h Y m x l I i A v P j x F b n R y e S B U e X B l P S J G a W x s V G 9 E Y X R h T W 9 k Z W x F b m F i b G V k I i B W Y W x 1 Z T 0 i b D A i I C 8 + P E V u d H J 5 I F R 5 c G U 9 I k 5 h d m l n Y X R p b 2 5 T d G V w T m F t Z S I g V m F s d W U 9 I n N O Y X Z p Z 2 F 0 a W 9 u I i A v P j x F b n R y e S B U e X B l P S J O Y W 1 l V X B k Y X R l Z E F m d G V y R m l s b C I g V m F s d W U 9 I m w w I i A v P j x F b n R y e S B U e X B l P S J S Z X N 1 b H R U e X B l I i B W Y W x 1 Z T 0 i c 1 R h Y m x l I i A v P j x F b n R y e S B U e X B l P S J C d W Z m Z X J O Z X h 0 U m V m c m V z a C I g V m F s d W U 9 I m w x I i A v P j x F b n R y e S B U e X B l P S J S Z W N v d m V y e V R h c m d l d F N o Z W V 0 I i B W Y W x 1 Z T 0 i c 0 F k b W l u U 2 V 0 d G l u Z 3 M i I C 8 + P E V u d H J 5 I F R 5 c G U 9 I l J l Y 2 9 2 Z X J 5 V G F y Z 2 V 0 Q 2 9 s d W 1 u I i B W Y W x 1 Z T 0 i b D E 2 I i A v P j x F b n R y e S B U e X B l P S J S Z W N v d m V y e V R h c m d l d F J v d y I g V m F s d W U 9 I m w 1 N y I g L z 4 8 R W 5 0 c n k g V H l w Z T 0 i R m l s b F R h c m d l d C I g V m F s d W U 9 I n N H Z W 5 k Z X J G b 3 J T Z W x l Y 3 R p b 2 5 V S V 9 f d W 5 k d X B s a W N h d G V k I i A v P j x F b n R y e S B U e X B l P S J G a W x s Z W R D b 2 1 w b G V 0 Z V J l c 3 V s d F R v V 2 9 y a 3 N o Z W V 0 I i B W Y W x 1 Z T 0 i b D E i I C 8 + P E V u d H J 5 I F R 5 c G U 9 I k Z p b G x D b 3 V u d C I g V m F s d W U 9 I m w z I i A v P j x F b n R y e S B U e X B l P S J G a W x s R X J y b 3 J D b 2 R l I i B W Y W x 1 Z T 0 i c 1 V u a 2 5 v d 2 4 i I C 8 + P E V u d H J 5 I F R 5 c G U 9 I k Z p b G x F c n J v c k N v d W 5 0 I i B W Y W x 1 Z T 0 i b D A i I C 8 + P E V u d H J 5 I F R 5 c G U 9 I k Z p b G x M Y X N 0 V X B k Y X R l Z C I g V m F s d W U 9 I m Q y M D I 0 L T A 0 L T I y V D A z O j A y O j I 2 L j Q y M j I w N j V a I i A v P j x F b n R y e S B U e X B l P S J G a W x s Q 2 9 s d W 1 u V H l w Z X M i I F Z h b H V l P S J z Q m c 9 P S I g L z 4 8 R W 5 0 c n k g V H l w Z T 0 i R m l s b E N v b H V t b k 5 h b W V z I i B W Y W x 1 Z T 0 i c 1 s m c X V v d D t D b 2 h v c n R H Z W 5 k Z X I m c X V v d D t d I i A v P j x F b n R y e S B U e X B l P S J G a W x s U 3 R h d H V z I i B W Y W x 1 Z T 0 i c 0 N v b X B s Z X R l I i A v P j x F b n R y e S B U e X B l P S J S Z W x h d G l v b n N o a X B J b m Z v Q 2 9 u d G F p b m V y I i B W Y W x 1 Z T 0 i c 3 s m c X V v d D t j b 2 x 1 b W 5 D b 3 V u d C Z x d W 9 0 O z o x L C Z x d W 9 0 O 2 t l e U N v b H V t b k 5 h b W V z J n F 1 b 3 Q 7 O l s m c X V v d D t D b 2 h v c n R H Z W 5 k Z X I m c X V v d D t d L C Z x d W 9 0 O 3 F 1 Z X J 5 U m V s Y X R p b 2 5 z a G l w c y Z x d W 9 0 O z p b X S w m c X V v d D t j b 2 x 1 b W 5 J Z G V u d G l 0 a W V z J n F 1 b 3 Q 7 O l s m c X V v d D t T Z W N 0 a W 9 u M S 9 H Z W 5 k Z X J G b 3 J T Z W x l Y 3 R p b 2 5 V S S A o d W 5 k d X B s a W N h d G V k K S 9 D a G F u Z 2 V k V H l w Z S 5 7 Q 2 9 o b 3 J 0 R 2 V u Z G V y L D l 9 J n F 1 b 3 Q 7 X S w m c X V v d D t D b 2 x 1 b W 5 D b 3 V u d C Z x d W 9 0 O z o x L C Z x d W 9 0 O 0 t l e U N v b H V t b k 5 h b W V z J n F 1 b 3 Q 7 O l s m c X V v d D t D b 2 h v c n R H Z W 5 k Z X I m c X V v d D t d L C Z x d W 9 0 O 0 N v b H V t b k l k Z W 5 0 a X R p Z X M m c X V v d D s 6 W y Z x d W 9 0 O 1 N l Y 3 R p b 2 4 x L 0 d l b m R l c k Z v c l N l b G V j d G l v b l V J I C h 1 b m R 1 c G x p Y 2 F 0 Z W Q p L 0 N o Y W 5 n Z W R U e X B l L n t D b 2 h v c n R H Z W 5 k Z X I s O X 0 m c X V v d D t d L C Z x d W 9 0 O 1 J l b G F 0 a W 9 u c 2 h p c E l u Z m 8 m c X V v d D s 6 W 1 1 9 I i A v P j x F b n R y e S B U e X B l P S J R d W V y e U l E I i B W Y W x 1 Z T 0 i c 2 Y x M j U 1 O G R i L T Y x N T Q t N G J h M y 1 h N z M x L W Z l Y 2 R k N m F m N G N l Z C I g L z 4 8 R W 5 0 c n k g V H l w Z T 0 i Q W R k Z W R U b 0 R h d G F N b 2 R l b C I g V m F s d W U 9 I m w w I i A v P j w v U 3 R h Y m x l R W 5 0 c m l l c z 4 8 L 0 l 0 Z W 0 + P E l 0 Z W 0 + P E l 0 Z W 1 M b 2 N h d G l v b j 4 8 S X R l b V R 5 c G U + R m 9 y b X V s Y T w v S X R l b V R 5 c G U + P E l 0 Z W 1 Q Y X R o P l N l Y 3 R p b 2 4 x L 0 d l b m R l c k Z v c l N l b G V j d G l v b l V J J T I w K H V u Z H V w b G l j Y X R l Z C k v U 2 9 1 c m N l P C 9 J d G V t U G F 0 a D 4 8 L 0 l 0 Z W 1 M b 2 N h d G l v b j 4 8 U 3 R h Y m x l R W 5 0 c m l l c y A v P j w v S X R l b T 4 8 S X R l b T 4 8 S X R l b U x v Y 2 F 0 a W 9 u P j x J d G V t V H l w Z T 5 G b 3 J t d W x h P C 9 J d G V t V H l w Z T 4 8 S X R l b V B h d G g + U 2 V j d G l v b j E v R 2 V u Z G V y R m 9 y U 2 V s Z W N 0 a W 9 u V U k l M j A o d W 5 k d X B s a W N h d G V k K S 9 D a G F u Z 2 V k V H l w Z T w v S X R l b V B h d G g + P C 9 J d G V t T G 9 j Y X R p b 2 4 + P F N 0 Y W J s Z U V u d H J p Z X M g L z 4 8 L 0 l 0 Z W 0 + P E l 0 Z W 0 + P E l 0 Z W 1 M b 2 N h d G l v b j 4 8 S X R l b V R 5 c G U + R m 9 y b X V s Y T w v S X R l b V R 5 c G U + P E l 0 Z W 1 Q Y X R o P l N l Y 3 R p b 2 4 x L 0 d l b m R l c k Z v c l N l b G V j d G l v b l V J J T I w K H V u Z H V w b G l j Y X R l Z C k v U m V t b 3 Z l Z E N v b H V t b n M 8 L 0 l 0 Z W 1 Q Y X R o P j w v S X R l b U x v Y 2 F 0 a W 9 u P j x T d G F i b G V F b n R y a W V z I C 8 + P C 9 J d G V t P j x J d G V t P j x J d G V t T G 9 j Y X R p b 2 4 + P E l 0 Z W 1 U e X B l P k Z v c m 1 1 b G E 8 L 0 l 0 Z W 1 U e X B l P j x J d G V t U G F 0 a D 5 T Z W N 0 a W 9 u M S 9 H Z W 5 k Z X J G b 3 J T Z W x l Y 3 R p b 2 5 V S S U y M C h 1 b m R 1 c G x p Y 2 F 0 Z W Q p L 1 J l b W 9 2 Z W Q l M j B E d X B s a W N h d G V z P C 9 J d G V t U G F 0 a D 4 8 L 0 l 0 Z W 1 M b 2 N h d G l v b j 4 8 U 3 R h Y m x l R W 5 0 c m l l c y A v P j w v S X R l b T 4 8 S X R l b T 4 8 S X R l b U x v Y 2 F 0 a W 9 u P j x J d G V t V H l w Z T 5 G b 3 J t d W x h P C 9 J d G V t V H l w Z T 4 8 S X R l b V B h d G g + U 2 V j d G l v b j E v R 2 V u Z G V y R m 9 y U 2 V s Z W N 0 a W 9 u V U k l M j A o d W 5 k d X B s a W N h d G V k K S 9 T b 3 J 0 Z W Q l M j B S b 3 d z P C 9 J d G V t U G F 0 a D 4 8 L 0 l 0 Z W 1 M b 2 N h d G l v b j 4 8 U 3 R h Y m x l R W 5 0 c m l l c y A v P j w v S X R l b T 4 8 S X R l b T 4 8 S X R l b U x v Y 2 F 0 a W 9 u P j x J d G V t V H l w Z T 5 G b 3 J t d W x h P C 9 J d G V t V H l w Z T 4 8 S X R l b V B h d G g + U 2 V j d G l v b j E v T m 9 y b X M l M j A w N i U y M F N 1 c H B v c n R l Z C U y M E x h b m d 1 Y W d l c z w v S X R l b V B h d G g + P C 9 J d G V t T G 9 j Y X R p b 2 4 + P F N 0 Y W J s Z U V u d H J p Z X M + P E V u d H J 5 I F R 5 c G U 9 I k l z U H J p d m F 0 Z S I g V m F s d W U 9 I m w w I i A v P j x F b n R y e S B U e X B l P S J G a W x s R W 5 h Y m x l Z C I g V m F s d W U 9 I m w x I i A v P j x F b n R y e S B U e X B l P S J G a W x s T 2 J q Z W N 0 V H l w Z S I g V m F s d W U 9 I n N U Y W J s Z S I g L z 4 8 R W 5 0 c n k g V H l w Z T 0 i R m l s b F R v R G F 0 Y U 1 v Z G V s R W 5 h Y m x l Z C I g V m F s d W U 9 I m w w I i A v P j x F b n R y e S B U e X B l P S J S Z X N 1 b H R U e X B l I i B W Y W x 1 Z T 0 i c 1 R h Y m x l I i A v P j x F b n R y e S B U e X B l P S J O Y W 1 l V X B k Y X R l Z E F m d G V y R m l s b C I g V m F s d W U 9 I m w w I i A v P j x F b n R y e S B U e X B l P S J O Y X Z p Z 2 F 0 a W 9 u U 3 R l c E 5 h b W U i I F Z h b H V l P S J z T m F 2 a W d h d G l v b i I g L z 4 8 R W 5 0 c n k g V H l w Z T 0 i U m V j b 3 Z l c n l U Y X J n Z X R T a G V l d C I g V m F s d W U 9 I n N B Z G 1 p b l N l d H R p b m d z I i A v P j x F b n R y e S B U e X B l P S J S Z W N v d m V y e V R h c m d l d E N v b H V t b i I g V m F s d W U 9 I m w 5 I i A v P j x F b n R y e S B U e X B l P S J S Z W N v d m V y e V R h c m d l d F J v d y I g V m F s d W U 9 I m w 1 N i I g L z 4 8 R W 5 0 c n k g V H l w Z T 0 i R m l s b F R h c m d l d C I g V m F s d W U 9 I n N O b 3 J t c 1 8 w N l 9 T d X B w b 3 J 0 Z W R f T G F u Z 3 V h Z 2 V z I i A v P j x F b n R y e S B U e X B l P S J G a W x s Z W R D b 2 1 w b G V 0 Z V J l c 3 V s d F R v V 2 9 y a 3 N o Z W V 0 I i B W Y W x 1 Z T 0 i b D E i I C 8 + P E V u d H J 5 I F R 5 c G U 9 I k Z p b G x D b 2 x 1 b W 5 U e X B l c y I g V m F s d W U 9 I n N B Z 1 k 9 I i A v P j x F b n R y e S B U e X B l P S J G a W x s T G F z d F V w Z G F 0 Z W Q i I F Z h b H V l P S J k M j A y N C 0 w N C 0 y M 1 Q w M j o w N D o x M y 4 4 N z Y w O T A 2 W i I g L z 4 8 R W 5 0 c n k g V H l w Z T 0 i R m l s b E V y c m 9 y Q 2 9 1 b n Q i I F Z h b H V l P S J s M C I g L z 4 8 R W 5 0 c n k g V H l w Z T 0 i R m l s b E V y c m 9 y Q 2 9 k Z S I g V m F s d W U 9 I n N V b m t u b 3 d u I i A v P j x F b n R y e S B U e X B l P S J G a W x s Q 2 9 1 b n Q i I F Z h b H V l P S J s M T g i I C 8 + P E V u d H J 5 I F R 5 c G U 9 I k F k Z G V k V G 9 E Y X R h T W 9 k Z W w i I F Z h b H V l P S J s M C I g L z 4 8 R W 5 0 c n k g V H l w Z T 0 i Q n V m Z m V y T m V 4 d F J l Z n J l c 2 g i I F Z h b H V l P S J s M S I g L z 4 8 R W 5 0 c n k g V H l w Z T 0 i R m l s b E N v b H V t b k 5 h b W V z I i B W Y W x 1 Z T 0 i c 1 s m c X V v d D t M Y W 5 n d W F n Z U l E J n F 1 b 3 Q 7 L C Z x d W 9 0 O 0 x h b m d 1 Y W d l J n F 1 b 3 Q 7 X S I g L z 4 8 R W 5 0 c n k g V H l w Z T 0 i U X V l c n l J R C I g V m F s d W U 9 I n M w Y 2 I y M z E 4 N C 1 h N m E 4 L T R l M T E t Y T I 0 Z S 0 2 N z U z M D l l O G R j N z g 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c n Z l c i 5 E Y X R h Y m F z Z V x c L z I v R m l s Z S 9 j O l x c X F x 1 c 2 V y c 1 x c X F x i c n V j Z W N o b 3 J w a X R h X F x c X G J v e F x c X F x i c n V j Z V x c X F x w c m l 2 Y X R l I H N h b m R i b 3 h c X F x c c m N h Z H N z Y 2 9 y a W 5 n Y m F j a 2 V u Z G 1 h c 3 R l c i 5 h Y 2 N k Y i 8 v T m 9 y b X M g M D Y g U 3 V w c G 9 y d G V k I E x h b m d 1 Y W d l c y 5 7 T G F u Z 3 V h Z 2 V J R C w w f S Z x d W 9 0 O y w m c X V v d D t T Z X J 2 Z X I u R G F 0 Y W J h c 2 V c X C 8 y L 0 Z p b G U v Y z p c X F x c d X N l c n N c X F x c Y n J 1 Y 2 V j a G 9 y c G l 0 Y V x c X F x i b 3 h c X F x c Y n J 1 Y 2 V c X F x c c H J p d m F 0 Z S B z Y W 5 k Y m 9 4 X F x c X H J j Y W R z c 2 N v c m l u Z 2 J h Y 2 t l b m R t Y X N 0 Z X I u Y W N j Z G I v L 0 5 v c m 1 z I D A 2 I F N 1 c H B v c n R l Z C B M Y W 5 n d W F n Z X M u e 0 x h b m d 1 Y W d l L D F 9 J n F 1 b 3 Q 7 X S w m c X V v d D t D b 2 x 1 b W 5 D b 3 V u d C Z x d W 9 0 O z o y L C Z x d W 9 0 O 0 t l e U N v b H V t b k 5 h b W V z J n F 1 b 3 Q 7 O l t d L C Z x d W 9 0 O 0 N v b H V t b k l k Z W 5 0 a X R p Z X M m c X V v d D s 6 W y Z x d W 9 0 O 1 N l c n Z l c i 5 E Y X R h Y m F z Z V x c L z I v R m l s Z S 9 j O l x c X F x 1 c 2 V y c 1 x c X F x i c n V j Z W N o b 3 J w a X R h X F x c X G J v e F x c X F x i c n V j Z V x c X F x w c m l 2 Y X R l I H N h b m R i b 3 h c X F x c c m N h Z H N z Y 2 9 y a W 5 n Y m F j a 2 V u Z G 1 h c 3 R l c i 5 h Y 2 N k Y i 8 v T m 9 y b X M g M D Y g U 3 V w c G 9 y d G V k I E x h b m d 1 Y W d l c y 5 7 T G F u Z 3 V h Z 2 V J R C w w f S Z x d W 9 0 O y w m c X V v d D t T Z X J 2 Z X I u R G F 0 Y W J h c 2 V c X C 8 y L 0 Z p b G U v Y z p c X F x c d X N l c n N c X F x c Y n J 1 Y 2 V j a G 9 y c G l 0 Y V x c X F x i b 3 h c X F x c Y n J 1 Y 2 V c X F x c c H J p d m F 0 Z S B z Y W 5 k Y m 9 4 X F x c X H J j Y W R z c 2 N v c m l u Z 2 J h Y 2 t l b m R t Y X N 0 Z X I u Y W N j Z G I v L 0 5 v c m 1 z I D A 2 I F N 1 c H B v c n R l Z C B M Y W 5 n d W F n Z X M u e 0 x h b m d 1 Y W d l L D F 9 J n F 1 b 3 Q 7 X S w m c X V v d D t S Z W x h d G l v b n N o a X B J b m Z v J n F 1 b 3 Q 7 O l t d f S I g L z 4 8 L 1 N 0 Y W J s Z U V u d H J p Z X M + P C 9 J d G V t P j x J d G V t P j x J d G V t T G 9 j Y X R p b 2 4 + P E l 0 Z W 1 U e X B l P k Z v c m 1 1 b G E 8 L 0 l 0 Z W 1 U e X B l P j x J d G V t U G F 0 a D 5 T Z W N 0 a W 9 u M S 9 O b 3 J t c y U y M D A 2 J T I w U 3 V w c G 9 y d G V k J T I w T G F u Z 3 V h Z 2 V z L 1 N v d X J j Z T w v S X R l b V B h d G g + P C 9 J d G V t T G 9 j Y X R p b 2 4 + P F N 0 Y W J s Z U V u d H J p Z X M g L z 4 8 L 0 l 0 Z W 0 + P E l 0 Z W 0 + P E l 0 Z W 1 M b 2 N h d G l v b j 4 8 S X R l b V R 5 c G U + R m 9 y b X V s Y T w v S X R l b V R 5 c G U + P E l 0 Z W 1 Q Y X R o P l N l Y 3 R p b 2 4 x L 0 5 v c m 1 z J T I w M D Y l M j B T d X B w b 3 J 0 Z W Q l M j B M Y W 5 n d W F n Z X M v X 0 5 v c m 1 z J T I w M D Y l M j B T d X B w b 3 J 0 Z W Q l M j B M Y W 5 n d W F n Z X M 8 L 0 l 0 Z W 1 Q Y X R o P j w v S X R l b U x v Y 2 F 0 a W 9 u P j x T d G F i b G V F b n R y a W V z I C 8 + P C 9 J d G V t P j w v S X R l b X M + P C 9 M b 2 N h b F B h Y 2 t h Z 2 V N Z X R h Z G F 0 Y U Z p b G U + F g A A A F B L B Q Y A A A A A A A A A A A A A A A A A A A A A A A A m A Q A A A Q A A A N C M n d 8 B F d E R j H o A w E / C l + s B A A A A E g j 7 H B V u 5 k K V Q W O x h K 4 h P Q A A A A A C A A A A A A A Q Z g A A A A E A A C A A A A D z m E w q 0 4 N I h 3 x 7 k V B y x L V B M Q E g K R n G D j z c c o X G s I p 0 C A A A A A A O g A A A A A I A A C A A A A C C g 8 c 8 6 O e L Y j V g W c S p B b 9 i L a B p P F W 4 l + O 5 N S C 3 f e Z o p F A A A A A a 4 c i O t z b + z y S Z + J D l P f v i I v Z o Q F y + Q U W t u F c H B e z W x t i P W t N R C a N / a I a B X F Z h J 3 M H y 2 5 o w l t k w / u Y v u y R L 3 D X A 4 1 U S k R + g c D q l 5 K a i X k I 8 0 A A A A B k D 4 d Z X 8 a H c 1 E c k 4 n f z 5 3 D 5 W l M x 3 d S q c K U y z T x e 9 7 a V 7 Z + h h u 4 j F 0 D V U 4 l s u U p l w V + y 7 J y j M X B Z A 4 E t a 9 8 X R 7 N < / D a t a M a s h u p > 
</file>

<file path=customXml/itemProps1.xml><?xml version="1.0" encoding="utf-8"?>
<ds:datastoreItem xmlns:ds="http://schemas.openxmlformats.org/officeDocument/2006/customXml" ds:itemID="{9605CD35-C505-41B2-A9BD-78222FDEDCB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37</vt:i4>
      </vt:variant>
    </vt:vector>
  </HeadingPairs>
  <TitlesOfParts>
    <vt:vector size="46" baseType="lpstr">
      <vt:lpstr>Display</vt:lpstr>
      <vt:lpstr>AdminSettings</vt:lpstr>
      <vt:lpstr>Calculator</vt:lpstr>
      <vt:lpstr>Parameters</vt:lpstr>
      <vt:lpstr>Items</vt:lpstr>
      <vt:lpstr>Data</vt:lpstr>
      <vt:lpstr>CohortNormSets</vt:lpstr>
      <vt:lpstr>ItemScaleMap</vt:lpstr>
      <vt:lpstr>Defaults</vt:lpstr>
      <vt:lpstr>_25ItemNormsetsN</vt:lpstr>
      <vt:lpstr>_47ItemNormsetsN</vt:lpstr>
      <vt:lpstr>_AgeGenderEntered</vt:lpstr>
      <vt:lpstr>_AgeInput</vt:lpstr>
      <vt:lpstr>_AgeValid</vt:lpstr>
      <vt:lpstr>_BackendFile</vt:lpstr>
      <vt:lpstr>_BenchmarkInput</vt:lpstr>
      <vt:lpstr>_CaregiverNormsetsN</vt:lpstr>
      <vt:lpstr>_CurrentPath</vt:lpstr>
      <vt:lpstr>_FormChosenTF</vt:lpstr>
      <vt:lpstr>_GenderInput</vt:lpstr>
      <vt:lpstr>_GenderValid</vt:lpstr>
      <vt:lpstr>_LangugaeInput</vt:lpstr>
      <vt:lpstr>_MultipleNormSets</vt:lpstr>
      <vt:lpstr>_NoFormSelected</vt:lpstr>
      <vt:lpstr>_NoNormSets</vt:lpstr>
      <vt:lpstr>_NoRespondent</vt:lpstr>
      <vt:lpstr>_Norm35N</vt:lpstr>
      <vt:lpstr>_Normsets25N</vt:lpstr>
      <vt:lpstr>_Normsets47N</vt:lpstr>
      <vt:lpstr>_NotReady</vt:lpstr>
      <vt:lpstr>_OutOfDate</vt:lpstr>
      <vt:lpstr>_Ready</vt:lpstr>
      <vt:lpstr>_ReadyToScore</vt:lpstr>
      <vt:lpstr>_RespondentChosenTF</vt:lpstr>
      <vt:lpstr>_RespondentType</vt:lpstr>
      <vt:lpstr>_TotalNormSets</vt:lpstr>
      <vt:lpstr>_UserDisplayLanguage</vt:lpstr>
      <vt:lpstr>_UserFormLength</vt:lpstr>
      <vt:lpstr>_UserRespondent</vt:lpstr>
      <vt:lpstr>_WorkingForm</vt:lpstr>
      <vt:lpstr>_WorkingFormRespondent</vt:lpstr>
      <vt:lpstr>_WorkingNormSetIsDefaultTF</vt:lpstr>
      <vt:lpstr>_WorkingNormSetName</vt:lpstr>
      <vt:lpstr>_YouthNormsetsN</vt:lpstr>
      <vt:lpstr>R_FormChosen</vt:lpstr>
      <vt:lpstr>xFormChosen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F. Chorpita</dc:creator>
  <cp:lastModifiedBy>Bruce F. Chorpita</cp:lastModifiedBy>
  <cp:lastPrinted>2024-01-03T21:11:38Z</cp:lastPrinted>
  <dcterms:created xsi:type="dcterms:W3CDTF">2023-12-29T20:12:30Z</dcterms:created>
  <dcterms:modified xsi:type="dcterms:W3CDTF">2024-04-23T02:06:28Z</dcterms:modified>
</cp:coreProperties>
</file>